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UARIO\Dropbox\BMX 2026\SUPERCOPA\"/>
    </mc:Choice>
  </mc:AlternateContent>
  <xr:revisionPtr revIDLastSave="0" documentId="13_ncr:1_{57049C46-A6DE-4604-80B6-447C9FE0CCA4}" xr6:coauthVersionLast="47" xr6:coauthVersionMax="47" xr10:uidLastSave="{00000000-0000-0000-0000-000000000000}"/>
  <bookViews>
    <workbookView xWindow="-120" yWindow="-120" windowWidth="20730" windowHeight="11160" activeTab="3" xr2:uid="{4B46258E-F484-43CC-9612-F5313AE22E66}"/>
  </bookViews>
  <sheets>
    <sheet name="BASE DE DATOS 2026" sheetId="12" r:id="rId1"/>
    <sheet name="BASE DE DATOS (2)" sheetId="11" state="veryHidden" r:id="rId2"/>
    <sheet name="BASE DE DATOS 2025" sheetId="3" state="hidden" r:id="rId3"/>
    <sheet name="INSCRIPCIONES" sheetId="5" r:id="rId4"/>
    <sheet name="INSCRIPCIONES NUEVOS" sheetId="2" r:id="rId5"/>
    <sheet name="VALIDA" sheetId="10" r:id="rId6"/>
    <sheet name="CATEGORIAS" sheetId="1" r:id="rId7"/>
  </sheets>
  <definedNames>
    <definedName name="_xlnm._FilterDatabase" localSheetId="0" hidden="1">'BASE DE DATOS 2026'!$A$2:$Q$643</definedName>
    <definedName name="_xlnm._FilterDatabase" localSheetId="3" hidden="1">INSCRIPCIONES!$A$6:$L$366</definedName>
    <definedName name="_xlnm._FilterDatabase" localSheetId="4" hidden="1">'INSCRIPCIONES NUEVOS'!$A$6:$O$67</definedName>
    <definedName name="_xlnm.Print_Area" localSheetId="1">'BASE DE DATOS (2)'!$B$2:$N$659</definedName>
    <definedName name="_xlnm.Print_Area" localSheetId="2">'BASE DE DATOS 2025'!$B$2:$N$652</definedName>
    <definedName name="_xlnm.Print_Area" localSheetId="0">'BASE DE DATOS 2026'!$A$2:$N$506</definedName>
    <definedName name="_xlnm.Print_Area" localSheetId="4">'INSCRIPCIONES NUEVOS'!$B$6:$L$37</definedName>
    <definedName name="_xlnm.Print_Area" localSheetId="5">Tabla5[#All]</definedName>
    <definedName name="BASE2025">Tabla1[#All]</definedName>
    <definedName name="BASE2026">'BASE DE DATOS 2026'!$B$2:$Q$1116</definedName>
    <definedName name="CATEGORIAS">CATEGORIAS!$A$3:$F$169</definedName>
    <definedName name="CAUCA">VALIDA!$C$12:$D$12,VALIDA!$C$18:$D$18,VALIDA!$C$29:$D$29,VALIDA!#REF!,VALIDA!$C$38:$D$38,VALIDA!#REF!</definedName>
    <definedName name="NH">CATEGORIAS!$H$3:$I$12</definedName>
    <definedName name="NIVEL">CATEGORIAS!$H$3:$H$10</definedName>
    <definedName name="NIVELES">CATEGORIAS!$H$3:$I$10</definedName>
    <definedName name="_xlnm.Print_Titles" localSheetId="1">'BASE DE DATOS (2)'!$1:$2</definedName>
    <definedName name="_xlnm.Print_Titles" localSheetId="2">'BASE DE DATOS 2025'!$1:$2</definedName>
    <definedName name="_xlnm.Print_Titles" localSheetId="0">'BASE DE DATOS 2026'!$1:$2</definedName>
    <definedName name="_xlnm.Print_Titles" localSheetId="3">INSCRIPCIONES!$6:$6</definedName>
    <definedName name="_xlnm.Print_Titles" localSheetId="4">'INSCRIPCIONES NUEVOS'!$6:$6</definedName>
    <definedName name="VALORES">CATEGORIAS!$M$3:$P$13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7" i="5" l="1"/>
  <c r="J4" i="12"/>
  <c r="J5" i="12"/>
  <c r="J6" i="12"/>
  <c r="K6" i="12" s="1"/>
  <c r="J7" i="12"/>
  <c r="K7" i="12" s="1"/>
  <c r="J8" i="12"/>
  <c r="J9" i="12"/>
  <c r="J10" i="12"/>
  <c r="J11" i="12"/>
  <c r="K11" i="12" s="1"/>
  <c r="J12" i="12"/>
  <c r="J13" i="12"/>
  <c r="J14" i="12"/>
  <c r="K14" i="12" s="1"/>
  <c r="J15" i="12"/>
  <c r="K15" i="12" s="1"/>
  <c r="J16" i="12"/>
  <c r="J17" i="12"/>
  <c r="J18" i="12"/>
  <c r="K18" i="12" s="1"/>
  <c r="J19" i="12"/>
  <c r="K19" i="12" s="1"/>
  <c r="J20" i="12"/>
  <c r="J21" i="12"/>
  <c r="J22" i="12"/>
  <c r="K22" i="12" s="1"/>
  <c r="L22" i="12" s="1"/>
  <c r="J23" i="12"/>
  <c r="J24" i="12"/>
  <c r="J25" i="12"/>
  <c r="J26" i="12"/>
  <c r="K26" i="12" s="1"/>
  <c r="L26" i="12" s="1"/>
  <c r="J27" i="12"/>
  <c r="K27" i="12" s="1"/>
  <c r="L27" i="12" s="1"/>
  <c r="J28" i="12"/>
  <c r="J29" i="12"/>
  <c r="J30" i="12"/>
  <c r="K30" i="12" s="1"/>
  <c r="J31" i="12"/>
  <c r="J32" i="12"/>
  <c r="J33" i="12"/>
  <c r="J34" i="12"/>
  <c r="K34" i="12" s="1"/>
  <c r="J35" i="12"/>
  <c r="K35" i="12" s="1"/>
  <c r="J36" i="12"/>
  <c r="J37" i="12"/>
  <c r="J38" i="12"/>
  <c r="K38" i="12" s="1"/>
  <c r="J39" i="12"/>
  <c r="K39" i="12" s="1"/>
  <c r="J40" i="12"/>
  <c r="J41" i="12"/>
  <c r="J42" i="12"/>
  <c r="K42" i="12" s="1"/>
  <c r="J43" i="12"/>
  <c r="K43" i="12" s="1"/>
  <c r="J44" i="12"/>
  <c r="J45" i="12"/>
  <c r="J46" i="12"/>
  <c r="K46" i="12" s="1"/>
  <c r="J47" i="12"/>
  <c r="K47" i="12" s="1"/>
  <c r="J48" i="12"/>
  <c r="J49" i="12"/>
  <c r="J50" i="12"/>
  <c r="K50" i="12" s="1"/>
  <c r="J51" i="12"/>
  <c r="K51" i="12" s="1"/>
  <c r="L51" i="12" s="1"/>
  <c r="J52" i="12"/>
  <c r="J53" i="12"/>
  <c r="J54" i="12"/>
  <c r="K54" i="12" s="1"/>
  <c r="L54" i="12" s="1"/>
  <c r="J55" i="12"/>
  <c r="K55" i="12" s="1"/>
  <c r="J56" i="12"/>
  <c r="J57" i="12"/>
  <c r="J58" i="12"/>
  <c r="K58" i="12" s="1"/>
  <c r="L58" i="12" s="1"/>
  <c r="J59" i="12"/>
  <c r="K59" i="12" s="1"/>
  <c r="L59" i="12" s="1"/>
  <c r="J60" i="12"/>
  <c r="J61" i="12"/>
  <c r="J62" i="12"/>
  <c r="K62" i="12" s="1"/>
  <c r="J63" i="12"/>
  <c r="K63" i="12" s="1"/>
  <c r="J64" i="12"/>
  <c r="J65" i="12"/>
  <c r="J66" i="12"/>
  <c r="K66" i="12" s="1"/>
  <c r="J67" i="12"/>
  <c r="K67" i="12" s="1"/>
  <c r="J68" i="12"/>
  <c r="J69" i="12"/>
  <c r="J70" i="12"/>
  <c r="K70" i="12" s="1"/>
  <c r="L70" i="12" s="1"/>
  <c r="J71" i="12"/>
  <c r="K71" i="12" s="1"/>
  <c r="J72" i="12"/>
  <c r="J73" i="12"/>
  <c r="J74" i="12"/>
  <c r="K74" i="12" s="1"/>
  <c r="L74" i="12" s="1"/>
  <c r="J75" i="12"/>
  <c r="K75" i="12" s="1"/>
  <c r="L75" i="12" s="1"/>
  <c r="J76" i="12"/>
  <c r="J77" i="12"/>
  <c r="J78" i="12"/>
  <c r="K78" i="12" s="1"/>
  <c r="L78" i="12" s="1"/>
  <c r="J79" i="12"/>
  <c r="K79" i="12" s="1"/>
  <c r="L79" i="12" s="1"/>
  <c r="J80" i="12"/>
  <c r="J81" i="12"/>
  <c r="J82" i="12"/>
  <c r="K82" i="12" s="1"/>
  <c r="L82" i="12" s="1"/>
  <c r="J83" i="12"/>
  <c r="K83" i="12" s="1"/>
  <c r="L83" i="12" s="1"/>
  <c r="J84" i="12"/>
  <c r="J85" i="12"/>
  <c r="J86" i="12"/>
  <c r="K86" i="12" s="1"/>
  <c r="L86" i="12" s="1"/>
  <c r="J87" i="12"/>
  <c r="K87" i="12" s="1"/>
  <c r="J88" i="12"/>
  <c r="J89" i="12"/>
  <c r="J90" i="12"/>
  <c r="K90" i="12" s="1"/>
  <c r="J91" i="12"/>
  <c r="J92" i="12"/>
  <c r="J93" i="12"/>
  <c r="J94" i="12"/>
  <c r="K94" i="12" s="1"/>
  <c r="J95" i="12"/>
  <c r="J96" i="12"/>
  <c r="J97" i="12"/>
  <c r="J98" i="12"/>
  <c r="K98" i="12" s="1"/>
  <c r="J99" i="12"/>
  <c r="K99" i="12" s="1"/>
  <c r="J100" i="12"/>
  <c r="J101" i="12"/>
  <c r="J102" i="12"/>
  <c r="K102" i="12" s="1"/>
  <c r="L102" i="12" s="1"/>
  <c r="J103" i="12"/>
  <c r="K103" i="12" s="1"/>
  <c r="L103" i="12" s="1"/>
  <c r="J104" i="12"/>
  <c r="J105" i="12"/>
  <c r="J106" i="12"/>
  <c r="K106" i="12" s="1"/>
  <c r="J107" i="12"/>
  <c r="K107" i="12" s="1"/>
  <c r="J108" i="12"/>
  <c r="J109" i="12"/>
  <c r="J110" i="12"/>
  <c r="K110" i="12" s="1"/>
  <c r="L110" i="12" s="1"/>
  <c r="J111" i="12"/>
  <c r="K111" i="12" s="1"/>
  <c r="J112" i="12"/>
  <c r="J113" i="12"/>
  <c r="J114" i="12"/>
  <c r="K114" i="12" s="1"/>
  <c r="L114" i="12" s="1"/>
  <c r="J115" i="12"/>
  <c r="K115" i="12" s="1"/>
  <c r="J116" i="12"/>
  <c r="J117" i="12"/>
  <c r="J118" i="12"/>
  <c r="K118" i="12" s="1"/>
  <c r="L118" i="12" s="1"/>
  <c r="J119" i="12"/>
  <c r="K119" i="12" s="1"/>
  <c r="J120" i="12"/>
  <c r="J121" i="12"/>
  <c r="J122" i="12"/>
  <c r="K122" i="12" s="1"/>
  <c r="L122" i="12" s="1"/>
  <c r="J123" i="12"/>
  <c r="K123" i="12" s="1"/>
  <c r="L123" i="12" s="1"/>
  <c r="J124" i="12"/>
  <c r="J125" i="12"/>
  <c r="J126" i="12"/>
  <c r="K126" i="12" s="1"/>
  <c r="L126" i="12" s="1"/>
  <c r="J127" i="12"/>
  <c r="K127" i="12" s="1"/>
  <c r="J128" i="12"/>
  <c r="J129" i="12"/>
  <c r="J130" i="12"/>
  <c r="K130" i="12" s="1"/>
  <c r="L130" i="12" s="1"/>
  <c r="J131" i="12"/>
  <c r="K131" i="12" s="1"/>
  <c r="J132" i="12"/>
  <c r="J133" i="12"/>
  <c r="J134" i="12"/>
  <c r="K134" i="12" s="1"/>
  <c r="L134" i="12" s="1"/>
  <c r="J135" i="12"/>
  <c r="K135" i="12" s="1"/>
  <c r="L135" i="12" s="1"/>
  <c r="J136" i="12"/>
  <c r="J137" i="12"/>
  <c r="J138" i="12"/>
  <c r="K138" i="12" s="1"/>
  <c r="L138" i="12" s="1"/>
  <c r="J139" i="12"/>
  <c r="K139" i="12" s="1"/>
  <c r="L139" i="12" s="1"/>
  <c r="J140" i="12"/>
  <c r="J141" i="12"/>
  <c r="J142" i="12"/>
  <c r="K142" i="12" s="1"/>
  <c r="J143" i="12"/>
  <c r="K143" i="12" s="1"/>
  <c r="J144" i="12"/>
  <c r="J145" i="12"/>
  <c r="J146" i="12"/>
  <c r="K146" i="12" s="1"/>
  <c r="L146" i="12" s="1"/>
  <c r="J147" i="12"/>
  <c r="K147" i="12" s="1"/>
  <c r="L147" i="12" s="1"/>
  <c r="J148" i="12"/>
  <c r="J149" i="12"/>
  <c r="J150" i="12"/>
  <c r="K150" i="12" s="1"/>
  <c r="J151" i="12"/>
  <c r="K151" i="12" s="1"/>
  <c r="L151" i="12" s="1"/>
  <c r="J152" i="12"/>
  <c r="J153" i="12"/>
  <c r="J154" i="12"/>
  <c r="K154" i="12" s="1"/>
  <c r="L154" i="12" s="1"/>
  <c r="J155" i="12"/>
  <c r="K155" i="12" s="1"/>
  <c r="L155" i="12" s="1"/>
  <c r="J156" i="12"/>
  <c r="J157" i="12"/>
  <c r="J158" i="12"/>
  <c r="K158" i="12" s="1"/>
  <c r="L158" i="12" s="1"/>
  <c r="J159" i="12"/>
  <c r="K159" i="12" s="1"/>
  <c r="L159" i="12" s="1"/>
  <c r="J160" i="12"/>
  <c r="J161" i="12"/>
  <c r="J162" i="12"/>
  <c r="K162" i="12" s="1"/>
  <c r="L162" i="12" s="1"/>
  <c r="J163" i="12"/>
  <c r="K163" i="12" s="1"/>
  <c r="J164" i="12"/>
  <c r="J165" i="12"/>
  <c r="J166" i="12"/>
  <c r="K166" i="12" s="1"/>
  <c r="L166" i="12" s="1"/>
  <c r="J167" i="12"/>
  <c r="K167" i="12" s="1"/>
  <c r="J168" i="12"/>
  <c r="J169" i="12"/>
  <c r="J170" i="12"/>
  <c r="K170" i="12" s="1"/>
  <c r="J171" i="12"/>
  <c r="K171" i="12" s="1"/>
  <c r="J172" i="12"/>
  <c r="J173" i="12"/>
  <c r="J174" i="12"/>
  <c r="K174" i="12" s="1"/>
  <c r="J175" i="12"/>
  <c r="K175" i="12" s="1"/>
  <c r="J176" i="12"/>
  <c r="J177" i="12"/>
  <c r="J178" i="12"/>
  <c r="K178" i="12" s="1"/>
  <c r="J179" i="12"/>
  <c r="K179" i="12" s="1"/>
  <c r="J180" i="12"/>
  <c r="J181" i="12"/>
  <c r="J182" i="12"/>
  <c r="K182" i="12" s="1"/>
  <c r="L182" i="12" s="1"/>
  <c r="J183" i="12"/>
  <c r="K183" i="12" s="1"/>
  <c r="L183" i="12" s="1"/>
  <c r="J184" i="12"/>
  <c r="J185" i="12"/>
  <c r="J186" i="12"/>
  <c r="K186" i="12" s="1"/>
  <c r="L186" i="12" s="1"/>
  <c r="J187" i="12"/>
  <c r="K187" i="12" s="1"/>
  <c r="L187" i="12" s="1"/>
  <c r="J188" i="12"/>
  <c r="J189" i="12"/>
  <c r="J190" i="12"/>
  <c r="K190" i="12" s="1"/>
  <c r="L190" i="12" s="1"/>
  <c r="J191" i="12"/>
  <c r="K191" i="12" s="1"/>
  <c r="J192" i="12"/>
  <c r="J193" i="12"/>
  <c r="J194" i="12"/>
  <c r="K194" i="12" s="1"/>
  <c r="J195" i="12"/>
  <c r="K195" i="12" s="1"/>
  <c r="J196" i="12"/>
  <c r="J197" i="12"/>
  <c r="J198" i="12"/>
  <c r="J199" i="12"/>
  <c r="K199" i="12" s="1"/>
  <c r="J200" i="12"/>
  <c r="J201" i="12"/>
  <c r="J202" i="12"/>
  <c r="K202" i="12" s="1"/>
  <c r="L202" i="12" s="1"/>
  <c r="J203" i="12"/>
  <c r="K203" i="12" s="1"/>
  <c r="L203" i="12" s="1"/>
  <c r="J204" i="12"/>
  <c r="J205" i="12"/>
  <c r="J206" i="12"/>
  <c r="K206" i="12" s="1"/>
  <c r="J207" i="12"/>
  <c r="K207" i="12" s="1"/>
  <c r="L207" i="12" s="1"/>
  <c r="J208" i="12"/>
  <c r="J209" i="12"/>
  <c r="J210" i="12"/>
  <c r="K210" i="12" s="1"/>
  <c r="L210" i="12" s="1"/>
  <c r="J211" i="12"/>
  <c r="K211" i="12" s="1"/>
  <c r="L211" i="12" s="1"/>
  <c r="J212" i="12"/>
  <c r="J213" i="12"/>
  <c r="J214" i="12"/>
  <c r="K214" i="12" s="1"/>
  <c r="L214" i="12" s="1"/>
  <c r="J215" i="12"/>
  <c r="K215" i="12" s="1"/>
  <c r="J216" i="12"/>
  <c r="J217" i="12"/>
  <c r="J218" i="12"/>
  <c r="K218" i="12" s="1"/>
  <c r="L218" i="12" s="1"/>
  <c r="J219" i="12"/>
  <c r="K219" i="12" s="1"/>
  <c r="J220" i="12"/>
  <c r="J221" i="12"/>
  <c r="J222" i="12"/>
  <c r="J223" i="12"/>
  <c r="K223" i="12" s="1"/>
  <c r="J224" i="12"/>
  <c r="J225" i="12"/>
  <c r="J226" i="12"/>
  <c r="K226" i="12" s="1"/>
  <c r="J227" i="12"/>
  <c r="K227" i="12" s="1"/>
  <c r="J228" i="12"/>
  <c r="J229" i="12"/>
  <c r="J230" i="12"/>
  <c r="K230" i="12" s="1"/>
  <c r="J231" i="12"/>
  <c r="K231" i="12" s="1"/>
  <c r="L231" i="12" s="1"/>
  <c r="J232" i="12"/>
  <c r="J233" i="12"/>
  <c r="J234" i="12"/>
  <c r="K234" i="12" s="1"/>
  <c r="J235" i="12"/>
  <c r="K235" i="12" s="1"/>
  <c r="L235" i="12" s="1"/>
  <c r="J236" i="12"/>
  <c r="J237" i="12"/>
  <c r="J238" i="12"/>
  <c r="K238" i="12" s="1"/>
  <c r="L238" i="12" s="1"/>
  <c r="J239" i="12"/>
  <c r="K239" i="12" s="1"/>
  <c r="J240" i="12"/>
  <c r="J241" i="12"/>
  <c r="J242" i="12"/>
  <c r="K242" i="12" s="1"/>
  <c r="J243" i="12"/>
  <c r="K243" i="12" s="1"/>
  <c r="J244" i="12"/>
  <c r="J245" i="12"/>
  <c r="J246" i="12"/>
  <c r="J247" i="12"/>
  <c r="K247" i="12" s="1"/>
  <c r="L247" i="12" s="1"/>
  <c r="J248" i="12"/>
  <c r="J249" i="12"/>
  <c r="J250" i="12"/>
  <c r="K250" i="12" s="1"/>
  <c r="J251" i="12"/>
  <c r="K251" i="12" s="1"/>
  <c r="L251" i="12" s="1"/>
  <c r="J252" i="12"/>
  <c r="J253" i="12"/>
  <c r="J254" i="12"/>
  <c r="K254" i="12" s="1"/>
  <c r="J255" i="12"/>
  <c r="K255" i="12" s="1"/>
  <c r="J256" i="12"/>
  <c r="J257" i="12"/>
  <c r="J258" i="12"/>
  <c r="K258" i="12" s="1"/>
  <c r="L258" i="12" s="1"/>
  <c r="J259" i="12"/>
  <c r="K259" i="12" s="1"/>
  <c r="L259" i="12" s="1"/>
  <c r="J260" i="12"/>
  <c r="J261" i="12"/>
  <c r="J262" i="12"/>
  <c r="K262" i="12" s="1"/>
  <c r="J263" i="12"/>
  <c r="K263" i="12" s="1"/>
  <c r="J264" i="12"/>
  <c r="J265" i="12"/>
  <c r="J266" i="12"/>
  <c r="K266" i="12" s="1"/>
  <c r="L266" i="12" s="1"/>
  <c r="J267" i="12"/>
  <c r="J268" i="12"/>
  <c r="J269" i="12"/>
  <c r="J270" i="12"/>
  <c r="K270" i="12" s="1"/>
  <c r="L270" i="12" s="1"/>
  <c r="J271" i="12"/>
  <c r="J272" i="12"/>
  <c r="J273" i="12"/>
  <c r="J274" i="12"/>
  <c r="J275" i="12"/>
  <c r="K275" i="12" s="1"/>
  <c r="J276" i="12"/>
  <c r="J277" i="12"/>
  <c r="J278" i="12"/>
  <c r="J279" i="12"/>
  <c r="K279" i="12" s="1"/>
  <c r="L279" i="12" s="1"/>
  <c r="J280" i="12"/>
  <c r="J281" i="12"/>
  <c r="J282" i="12"/>
  <c r="K282" i="12" s="1"/>
  <c r="J283" i="12"/>
  <c r="K283" i="12" s="1"/>
  <c r="L283" i="12" s="1"/>
  <c r="J284" i="12"/>
  <c r="J285" i="12"/>
  <c r="J286" i="12"/>
  <c r="K286" i="12" s="1"/>
  <c r="L286" i="12" s="1"/>
  <c r="J287" i="12"/>
  <c r="K287" i="12" s="1"/>
  <c r="J288" i="12"/>
  <c r="J289" i="12"/>
  <c r="J290" i="12"/>
  <c r="K290" i="12" s="1"/>
  <c r="L290" i="12" s="1"/>
  <c r="J291" i="12"/>
  <c r="K291" i="12" s="1"/>
  <c r="L291" i="12" s="1"/>
  <c r="J292" i="12"/>
  <c r="J293" i="12"/>
  <c r="J294" i="12"/>
  <c r="K294" i="12" s="1"/>
  <c r="L294" i="12" s="1"/>
  <c r="J295" i="12"/>
  <c r="K295" i="12" s="1"/>
  <c r="L295" i="12" s="1"/>
  <c r="J296" i="12"/>
  <c r="J297" i="12"/>
  <c r="J298" i="12"/>
  <c r="K298" i="12" s="1"/>
  <c r="L298" i="12" s="1"/>
  <c r="J299" i="12"/>
  <c r="K299" i="12" s="1"/>
  <c r="J300" i="12"/>
  <c r="J301" i="12"/>
  <c r="J302" i="12"/>
  <c r="K302" i="12" s="1"/>
  <c r="J303" i="12"/>
  <c r="K303" i="12" s="1"/>
  <c r="J304" i="12"/>
  <c r="J305" i="12"/>
  <c r="J306" i="12"/>
  <c r="K306" i="12" s="1"/>
  <c r="J307" i="12"/>
  <c r="K307" i="12" s="1"/>
  <c r="J308" i="12"/>
  <c r="J309" i="12"/>
  <c r="J310" i="12"/>
  <c r="K310" i="12" s="1"/>
  <c r="J311" i="12"/>
  <c r="K311" i="12" s="1"/>
  <c r="L311" i="12" s="1"/>
  <c r="J312" i="12"/>
  <c r="J313" i="12"/>
  <c r="J314" i="12"/>
  <c r="K314" i="12" s="1"/>
  <c r="J315" i="12"/>
  <c r="K315" i="12" s="1"/>
  <c r="J316" i="12"/>
  <c r="J317" i="12"/>
  <c r="J318" i="12"/>
  <c r="J319" i="12"/>
  <c r="K319" i="12" s="1"/>
  <c r="J320" i="12"/>
  <c r="J321" i="12"/>
  <c r="J322" i="12"/>
  <c r="K322" i="12" s="1"/>
  <c r="J323" i="12"/>
  <c r="K323" i="12" s="1"/>
  <c r="L323" i="12" s="1"/>
  <c r="J324" i="12"/>
  <c r="J325" i="12"/>
  <c r="J326" i="12"/>
  <c r="K326" i="12" s="1"/>
  <c r="J327" i="12"/>
  <c r="K327" i="12" s="1"/>
  <c r="J328" i="12"/>
  <c r="J329" i="12"/>
  <c r="J330" i="12"/>
  <c r="K330" i="12" s="1"/>
  <c r="J331" i="12"/>
  <c r="K331" i="12" s="1"/>
  <c r="J332" i="12"/>
  <c r="J333" i="12"/>
  <c r="J334" i="12"/>
  <c r="K334" i="12" s="1"/>
  <c r="J335" i="12"/>
  <c r="K335" i="12" s="1"/>
  <c r="J336" i="12"/>
  <c r="J337" i="12"/>
  <c r="J338" i="12"/>
  <c r="K338" i="12" s="1"/>
  <c r="J339" i="12"/>
  <c r="K339" i="12" s="1"/>
  <c r="J340" i="12"/>
  <c r="J341" i="12"/>
  <c r="J342" i="12"/>
  <c r="K342" i="12" s="1"/>
  <c r="J343" i="12"/>
  <c r="K343" i="12" s="1"/>
  <c r="L343" i="12" s="1"/>
  <c r="J344" i="12"/>
  <c r="J345" i="12"/>
  <c r="J346" i="12"/>
  <c r="K346" i="12" s="1"/>
  <c r="L346" i="12" s="1"/>
  <c r="J347" i="12"/>
  <c r="K347" i="12" s="1"/>
  <c r="L347" i="12" s="1"/>
  <c r="J348" i="12"/>
  <c r="J349" i="12"/>
  <c r="J350" i="12"/>
  <c r="K350" i="12" s="1"/>
  <c r="J351" i="12"/>
  <c r="K351" i="12" s="1"/>
  <c r="J352" i="12"/>
  <c r="J353" i="12"/>
  <c r="J354" i="12"/>
  <c r="K354" i="12" s="1"/>
  <c r="J355" i="12"/>
  <c r="K355" i="12" s="1"/>
  <c r="J356" i="12"/>
  <c r="J357" i="12"/>
  <c r="J358" i="12"/>
  <c r="K358" i="12" s="1"/>
  <c r="J359" i="12"/>
  <c r="K359" i="12" s="1"/>
  <c r="J360" i="12"/>
  <c r="J361" i="12"/>
  <c r="J362" i="12"/>
  <c r="K362" i="12" s="1"/>
  <c r="J363" i="12"/>
  <c r="K363" i="12" s="1"/>
  <c r="J364" i="12"/>
  <c r="J365" i="12"/>
  <c r="J366" i="12"/>
  <c r="K366" i="12" s="1"/>
  <c r="J367" i="12"/>
  <c r="K367" i="12" s="1"/>
  <c r="J368" i="12"/>
  <c r="J369" i="12"/>
  <c r="J370" i="12"/>
  <c r="K370" i="12" s="1"/>
  <c r="L370" i="12" s="1"/>
  <c r="J371" i="12"/>
  <c r="K371" i="12" s="1"/>
  <c r="L371" i="12" s="1"/>
  <c r="J372" i="12"/>
  <c r="J373" i="12"/>
  <c r="J374" i="12"/>
  <c r="K374" i="12" s="1"/>
  <c r="J375" i="12"/>
  <c r="K375" i="12" s="1"/>
  <c r="J376" i="12"/>
  <c r="J377" i="12"/>
  <c r="J378" i="12"/>
  <c r="K378" i="12" s="1"/>
  <c r="L378" i="12" s="1"/>
  <c r="J379" i="12"/>
  <c r="J380" i="12"/>
  <c r="J381" i="12"/>
  <c r="J382" i="12"/>
  <c r="K382" i="12" s="1"/>
  <c r="J383" i="12"/>
  <c r="K383" i="12" s="1"/>
  <c r="J384" i="12"/>
  <c r="J385" i="12"/>
  <c r="J386" i="12"/>
  <c r="K386" i="12" s="1"/>
  <c r="J387" i="12"/>
  <c r="K387" i="12" s="1"/>
  <c r="J388" i="12"/>
  <c r="J389" i="12"/>
  <c r="J390" i="12"/>
  <c r="K390" i="12" s="1"/>
  <c r="J391" i="12"/>
  <c r="K391" i="12" s="1"/>
  <c r="J392" i="12"/>
  <c r="J393" i="12"/>
  <c r="J394" i="12"/>
  <c r="K394" i="12" s="1"/>
  <c r="L394" i="12" s="1"/>
  <c r="J395" i="12"/>
  <c r="K395" i="12" s="1"/>
  <c r="J396" i="12"/>
  <c r="J397" i="12"/>
  <c r="J398" i="12"/>
  <c r="K398" i="12" s="1"/>
  <c r="J399" i="12"/>
  <c r="K399" i="12" s="1"/>
  <c r="J400" i="12"/>
  <c r="J401" i="12"/>
  <c r="J402" i="12"/>
  <c r="K402" i="12" s="1"/>
  <c r="J403" i="12"/>
  <c r="J404" i="12"/>
  <c r="J405" i="12"/>
  <c r="J406" i="12"/>
  <c r="K406" i="12" s="1"/>
  <c r="J407" i="12"/>
  <c r="K407" i="12" s="1"/>
  <c r="J408" i="12"/>
  <c r="J409" i="12"/>
  <c r="J410" i="12"/>
  <c r="K410" i="12" s="1"/>
  <c r="J411" i="12"/>
  <c r="J412" i="12"/>
  <c r="J413" i="12"/>
  <c r="J414" i="12"/>
  <c r="J415" i="12"/>
  <c r="J416" i="12"/>
  <c r="J417" i="12"/>
  <c r="J418" i="12"/>
  <c r="K418" i="12" s="1"/>
  <c r="J419" i="12"/>
  <c r="K419" i="12" s="1"/>
  <c r="J420" i="12"/>
  <c r="J421" i="12"/>
  <c r="J422" i="12"/>
  <c r="K422" i="12" s="1"/>
  <c r="J423" i="12"/>
  <c r="K423" i="12" s="1"/>
  <c r="J424" i="12"/>
  <c r="J425" i="12"/>
  <c r="J426" i="12"/>
  <c r="K426" i="12" s="1"/>
  <c r="J427" i="12"/>
  <c r="J428" i="12"/>
  <c r="J429" i="12"/>
  <c r="J430" i="12"/>
  <c r="K430" i="12" s="1"/>
  <c r="J431" i="12"/>
  <c r="K431" i="12" s="1"/>
  <c r="J432" i="12"/>
  <c r="J433" i="12"/>
  <c r="J434" i="12"/>
  <c r="K434" i="12" s="1"/>
  <c r="J435" i="12"/>
  <c r="J436" i="12"/>
  <c r="J437" i="12"/>
  <c r="J438" i="12"/>
  <c r="K438" i="12" s="1"/>
  <c r="J439" i="12"/>
  <c r="J440" i="12"/>
  <c r="J441" i="12"/>
  <c r="J442" i="12"/>
  <c r="K442" i="12" s="1"/>
  <c r="J443" i="12"/>
  <c r="J444" i="12"/>
  <c r="J445" i="12"/>
  <c r="J446" i="12"/>
  <c r="K446" i="12" s="1"/>
  <c r="J447" i="12"/>
  <c r="K447" i="12" s="1"/>
  <c r="J448" i="12"/>
  <c r="J449" i="12"/>
  <c r="J450" i="12"/>
  <c r="J451" i="12"/>
  <c r="K451" i="12" s="1"/>
  <c r="J452" i="12"/>
  <c r="J453" i="12"/>
  <c r="J454" i="12"/>
  <c r="K454" i="12" s="1"/>
  <c r="J455" i="12"/>
  <c r="K455" i="12" s="1"/>
  <c r="J456" i="12"/>
  <c r="J457" i="12"/>
  <c r="J458" i="12"/>
  <c r="J459" i="12"/>
  <c r="K459" i="12" s="1"/>
  <c r="J460" i="12"/>
  <c r="J461" i="12"/>
  <c r="J462" i="12"/>
  <c r="J463" i="12"/>
  <c r="J464" i="12"/>
  <c r="J465" i="12"/>
  <c r="J466" i="12"/>
  <c r="K466" i="12" s="1"/>
  <c r="J467" i="12"/>
  <c r="J468" i="12"/>
  <c r="J469" i="12"/>
  <c r="J470" i="12"/>
  <c r="K470" i="12" s="1"/>
  <c r="J471" i="12"/>
  <c r="J472" i="12"/>
  <c r="J473" i="12"/>
  <c r="J474" i="12"/>
  <c r="K474" i="12" s="1"/>
  <c r="J475" i="12"/>
  <c r="J476" i="12"/>
  <c r="J477" i="12"/>
  <c r="J478" i="12"/>
  <c r="K478" i="12" s="1"/>
  <c r="J479" i="12"/>
  <c r="K479" i="12" s="1"/>
  <c r="J480" i="12"/>
  <c r="J481" i="12"/>
  <c r="J482" i="12"/>
  <c r="K482" i="12" s="1"/>
  <c r="J483" i="12"/>
  <c r="J484" i="12"/>
  <c r="J485" i="12"/>
  <c r="J486" i="12"/>
  <c r="K486" i="12" s="1"/>
  <c r="J487" i="12"/>
  <c r="K487" i="12" s="1"/>
  <c r="J488" i="12"/>
  <c r="J489" i="12"/>
  <c r="J490" i="12"/>
  <c r="K490" i="12" s="1"/>
  <c r="J491" i="12"/>
  <c r="J492" i="12"/>
  <c r="J493" i="12"/>
  <c r="J494" i="12"/>
  <c r="K494" i="12" s="1"/>
  <c r="J495" i="12"/>
  <c r="J496" i="12"/>
  <c r="J497" i="12"/>
  <c r="J498" i="12"/>
  <c r="J499" i="12"/>
  <c r="J500" i="12"/>
  <c r="J501" i="12"/>
  <c r="J502" i="12"/>
  <c r="J503" i="12"/>
  <c r="J504" i="12"/>
  <c r="J505" i="12"/>
  <c r="J506" i="12"/>
  <c r="K506" i="12" s="1"/>
  <c r="J507" i="12"/>
  <c r="J508" i="12"/>
  <c r="J509" i="12"/>
  <c r="J510" i="12"/>
  <c r="K510" i="12" s="1"/>
  <c r="J511" i="12"/>
  <c r="J512" i="12"/>
  <c r="J513" i="12"/>
  <c r="J514" i="12"/>
  <c r="K514" i="12" s="1"/>
  <c r="J515" i="12"/>
  <c r="J516" i="12"/>
  <c r="J517" i="12"/>
  <c r="J518" i="12"/>
  <c r="J519" i="12"/>
  <c r="J520" i="12"/>
  <c r="J521" i="12"/>
  <c r="J522" i="12"/>
  <c r="J523" i="12"/>
  <c r="J524" i="12"/>
  <c r="J525" i="12"/>
  <c r="J526" i="12"/>
  <c r="K526" i="12" s="1"/>
  <c r="J527" i="12"/>
  <c r="J528" i="12"/>
  <c r="J529" i="12"/>
  <c r="J530" i="12"/>
  <c r="K530" i="12" s="1"/>
  <c r="J531" i="12"/>
  <c r="J532" i="12"/>
  <c r="J533" i="12"/>
  <c r="J534" i="12"/>
  <c r="K534" i="12" s="1"/>
  <c r="J535" i="12"/>
  <c r="J536" i="12"/>
  <c r="J537" i="12"/>
  <c r="J538" i="12"/>
  <c r="K538" i="12" s="1"/>
  <c r="J539" i="12"/>
  <c r="J540" i="12"/>
  <c r="J541" i="12"/>
  <c r="J542" i="12"/>
  <c r="K542" i="12" s="1"/>
  <c r="J543" i="12"/>
  <c r="J544" i="12"/>
  <c r="J545" i="12"/>
  <c r="J546" i="12"/>
  <c r="K546" i="12" s="1"/>
  <c r="J547" i="12"/>
  <c r="J548" i="12"/>
  <c r="J549" i="12"/>
  <c r="J550" i="12"/>
  <c r="K550" i="12" s="1"/>
  <c r="J551" i="12"/>
  <c r="J552" i="12"/>
  <c r="J553" i="12"/>
  <c r="J554" i="12"/>
  <c r="K554" i="12" s="1"/>
  <c r="J555" i="12"/>
  <c r="K555" i="12" s="1"/>
  <c r="J556" i="12"/>
  <c r="J557" i="12"/>
  <c r="J558" i="12"/>
  <c r="K558" i="12" s="1"/>
  <c r="J559" i="12"/>
  <c r="K559" i="12" s="1"/>
  <c r="J560" i="12"/>
  <c r="J561" i="12"/>
  <c r="J562" i="12"/>
  <c r="K562" i="12" s="1"/>
  <c r="J563" i="12"/>
  <c r="K563" i="12" s="1"/>
  <c r="J564" i="12"/>
  <c r="J565" i="12"/>
  <c r="J566" i="12"/>
  <c r="K566" i="12" s="1"/>
  <c r="J567" i="12"/>
  <c r="K567" i="12" s="1"/>
  <c r="J568" i="12"/>
  <c r="J569" i="12"/>
  <c r="J570" i="12"/>
  <c r="K570" i="12" s="1"/>
  <c r="J571" i="12"/>
  <c r="K571" i="12" s="1"/>
  <c r="J572" i="12"/>
  <c r="J573" i="12"/>
  <c r="J574" i="12"/>
  <c r="K574" i="12" s="1"/>
  <c r="J575" i="12"/>
  <c r="J576" i="12"/>
  <c r="J577" i="12"/>
  <c r="J578" i="12"/>
  <c r="K578" i="12" s="1"/>
  <c r="L578" i="12" s="1"/>
  <c r="J579" i="12"/>
  <c r="J580" i="12"/>
  <c r="J581" i="12"/>
  <c r="J582" i="12"/>
  <c r="K582" i="12" s="1"/>
  <c r="J583" i="12"/>
  <c r="J584" i="12"/>
  <c r="J585" i="12"/>
  <c r="J586" i="12"/>
  <c r="K586" i="12" s="1"/>
  <c r="J587" i="12"/>
  <c r="J588" i="12"/>
  <c r="J589" i="12"/>
  <c r="J590" i="12"/>
  <c r="K590" i="12" s="1"/>
  <c r="J591" i="12"/>
  <c r="J592" i="12"/>
  <c r="J593" i="12"/>
  <c r="J594" i="12"/>
  <c r="K594" i="12" s="1"/>
  <c r="J595" i="12"/>
  <c r="K595" i="12" s="1"/>
  <c r="J596" i="12"/>
  <c r="J597" i="12"/>
  <c r="J598" i="12"/>
  <c r="K598" i="12" s="1"/>
  <c r="J599" i="12"/>
  <c r="J600" i="12"/>
  <c r="J601" i="12"/>
  <c r="J602" i="12"/>
  <c r="K602" i="12" s="1"/>
  <c r="J603" i="12"/>
  <c r="J604" i="12"/>
  <c r="J605" i="12"/>
  <c r="J606" i="12"/>
  <c r="K606" i="12" s="1"/>
  <c r="J607" i="12"/>
  <c r="J608" i="12"/>
  <c r="J609" i="12"/>
  <c r="J610" i="12"/>
  <c r="K610" i="12" s="1"/>
  <c r="J611" i="12"/>
  <c r="K611" i="12" s="1"/>
  <c r="J612" i="12"/>
  <c r="J613" i="12"/>
  <c r="J614" i="12"/>
  <c r="K614" i="12" s="1"/>
  <c r="J615" i="12"/>
  <c r="J616" i="12"/>
  <c r="J617" i="12"/>
  <c r="J618" i="12"/>
  <c r="K618" i="12" s="1"/>
  <c r="J619" i="12"/>
  <c r="J620" i="12"/>
  <c r="J621" i="12"/>
  <c r="J622" i="12"/>
  <c r="K622" i="12" s="1"/>
  <c r="J623" i="12"/>
  <c r="K623" i="12" s="1"/>
  <c r="J624" i="12"/>
  <c r="J625" i="12"/>
  <c r="J626" i="12"/>
  <c r="K626" i="12" s="1"/>
  <c r="J627" i="12"/>
  <c r="J628" i="12"/>
  <c r="J629" i="12"/>
  <c r="J630" i="12"/>
  <c r="K630" i="12" s="1"/>
  <c r="J631" i="12"/>
  <c r="K631" i="12" s="1"/>
  <c r="J632" i="12"/>
  <c r="J633" i="12"/>
  <c r="J634" i="12"/>
  <c r="K634" i="12" s="1"/>
  <c r="J635" i="12"/>
  <c r="J636" i="12"/>
  <c r="J637" i="12"/>
  <c r="J638" i="12"/>
  <c r="J639" i="12"/>
  <c r="K639" i="12" s="1"/>
  <c r="J640" i="12"/>
  <c r="J641" i="12"/>
  <c r="J642" i="12"/>
  <c r="K642" i="12" s="1"/>
  <c r="J643" i="12"/>
  <c r="K643" i="12" s="1"/>
  <c r="J644" i="12"/>
  <c r="J645" i="12"/>
  <c r="J646" i="12"/>
  <c r="K646" i="12" s="1"/>
  <c r="J647" i="12"/>
  <c r="K647" i="12" s="1"/>
  <c r="J648" i="12"/>
  <c r="J649" i="12"/>
  <c r="J650" i="12"/>
  <c r="K650" i="12" s="1"/>
  <c r="J651" i="12"/>
  <c r="K651" i="12" s="1"/>
  <c r="J652" i="12"/>
  <c r="J653" i="12"/>
  <c r="J654" i="12"/>
  <c r="K654" i="12" s="1"/>
  <c r="J655" i="12"/>
  <c r="K655" i="12" s="1"/>
  <c r="J656" i="12"/>
  <c r="J657" i="12"/>
  <c r="J658" i="12"/>
  <c r="K658" i="12" s="1"/>
  <c r="J659" i="12"/>
  <c r="K659" i="12" s="1"/>
  <c r="J660" i="12"/>
  <c r="J661" i="12"/>
  <c r="J662" i="12"/>
  <c r="K662" i="12" s="1"/>
  <c r="J663" i="12"/>
  <c r="K663" i="12" s="1"/>
  <c r="J664" i="12"/>
  <c r="J665" i="12"/>
  <c r="J666" i="12"/>
  <c r="J667" i="12"/>
  <c r="K667" i="12" s="1"/>
  <c r="J668" i="12"/>
  <c r="J669" i="12"/>
  <c r="J670" i="12"/>
  <c r="K670" i="12" s="1"/>
  <c r="J671" i="12"/>
  <c r="J672" i="12"/>
  <c r="J673" i="12"/>
  <c r="J674" i="12"/>
  <c r="K674" i="12" s="1"/>
  <c r="J675" i="12"/>
  <c r="K675" i="12" s="1"/>
  <c r="J676" i="12"/>
  <c r="J677" i="12"/>
  <c r="J678" i="12"/>
  <c r="K678" i="12" s="1"/>
  <c r="J679" i="12"/>
  <c r="J680" i="12"/>
  <c r="J681" i="12"/>
  <c r="J682" i="12"/>
  <c r="K682" i="12" s="1"/>
  <c r="J683" i="12"/>
  <c r="J684" i="12"/>
  <c r="J685" i="12"/>
  <c r="J686" i="12"/>
  <c r="K686" i="12" s="1"/>
  <c r="J687" i="12"/>
  <c r="J688" i="12"/>
  <c r="J689" i="12"/>
  <c r="J690" i="12"/>
  <c r="K690" i="12" s="1"/>
  <c r="J691" i="12"/>
  <c r="K691" i="12" s="1"/>
  <c r="J692" i="12"/>
  <c r="J693" i="12"/>
  <c r="J694" i="12"/>
  <c r="K694" i="12" s="1"/>
  <c r="J695" i="12"/>
  <c r="J696" i="12"/>
  <c r="J697" i="12"/>
  <c r="J698" i="12"/>
  <c r="J699" i="12"/>
  <c r="K699" i="12" s="1"/>
  <c r="J700" i="12"/>
  <c r="J701" i="12"/>
  <c r="J702" i="12"/>
  <c r="K702" i="12" s="1"/>
  <c r="J703" i="12"/>
  <c r="J704" i="12"/>
  <c r="J705" i="12"/>
  <c r="J706" i="12"/>
  <c r="J707" i="12"/>
  <c r="J708" i="12"/>
  <c r="J709" i="12"/>
  <c r="J710" i="12"/>
  <c r="K710" i="12" s="1"/>
  <c r="J711" i="12"/>
  <c r="J712" i="12"/>
  <c r="J713" i="12"/>
  <c r="J714" i="12"/>
  <c r="K714" i="12" s="1"/>
  <c r="J715" i="12"/>
  <c r="J716" i="12"/>
  <c r="J717" i="12"/>
  <c r="J718" i="12"/>
  <c r="J719" i="12"/>
  <c r="K719" i="12" s="1"/>
  <c r="J720" i="12"/>
  <c r="J721" i="12"/>
  <c r="J722" i="12"/>
  <c r="J723" i="12"/>
  <c r="J724" i="12"/>
  <c r="J725" i="12"/>
  <c r="J726" i="12"/>
  <c r="K726" i="12" s="1"/>
  <c r="J727" i="12"/>
  <c r="K727" i="12" s="1"/>
  <c r="J728" i="12"/>
  <c r="J729" i="12"/>
  <c r="J730" i="12"/>
  <c r="K730" i="12" s="1"/>
  <c r="J731" i="12"/>
  <c r="K731" i="12" s="1"/>
  <c r="J732" i="12"/>
  <c r="J733" i="12"/>
  <c r="J734" i="12"/>
  <c r="K734" i="12" s="1"/>
  <c r="J735" i="12"/>
  <c r="J736" i="12"/>
  <c r="J737" i="12"/>
  <c r="J738" i="12"/>
  <c r="K738" i="12" s="1"/>
  <c r="J739" i="12"/>
  <c r="J740" i="12"/>
  <c r="J741" i="12"/>
  <c r="J742" i="12"/>
  <c r="K742" i="12" s="1"/>
  <c r="J743" i="12"/>
  <c r="K743" i="12" s="1"/>
  <c r="J744" i="12"/>
  <c r="J745" i="12"/>
  <c r="J746" i="12"/>
  <c r="K746" i="12" s="1"/>
  <c r="J747" i="12"/>
  <c r="K747" i="12" s="1"/>
  <c r="J748" i="12"/>
  <c r="J749" i="12"/>
  <c r="J750" i="12"/>
  <c r="K750" i="12" s="1"/>
  <c r="J751" i="12"/>
  <c r="K751" i="12" s="1"/>
  <c r="J752" i="12"/>
  <c r="J753" i="12"/>
  <c r="J754" i="12"/>
  <c r="K754" i="12" s="1"/>
  <c r="J755" i="12"/>
  <c r="K755" i="12" s="1"/>
  <c r="J756" i="12"/>
  <c r="J757" i="12"/>
  <c r="J758" i="12"/>
  <c r="K758" i="12" s="1"/>
  <c r="J759" i="12"/>
  <c r="K759" i="12" s="1"/>
  <c r="J760" i="12"/>
  <c r="J761" i="12"/>
  <c r="J762" i="12"/>
  <c r="K762" i="12" s="1"/>
  <c r="J763" i="12"/>
  <c r="K763" i="12" s="1"/>
  <c r="J764" i="12"/>
  <c r="J765" i="12"/>
  <c r="J766" i="12"/>
  <c r="K766" i="12" s="1"/>
  <c r="J767" i="12"/>
  <c r="K767" i="12" s="1"/>
  <c r="J768" i="12"/>
  <c r="J769" i="12"/>
  <c r="J770" i="12"/>
  <c r="K770" i="12" s="1"/>
  <c r="J771" i="12"/>
  <c r="J772" i="12"/>
  <c r="J773" i="12"/>
  <c r="J774" i="12"/>
  <c r="K774" i="12" s="1"/>
  <c r="J775" i="12"/>
  <c r="J776" i="12"/>
  <c r="J777" i="12"/>
  <c r="J778" i="12"/>
  <c r="K778" i="12" s="1"/>
  <c r="J779" i="12"/>
  <c r="J780" i="12"/>
  <c r="J781" i="12"/>
  <c r="J782" i="12"/>
  <c r="K782" i="12" s="1"/>
  <c r="J783" i="12"/>
  <c r="K783" i="12" s="1"/>
  <c r="J784" i="12"/>
  <c r="J785" i="12"/>
  <c r="J786" i="12"/>
  <c r="K786" i="12" s="1"/>
  <c r="J787" i="12"/>
  <c r="K787" i="12" s="1"/>
  <c r="J788" i="12"/>
  <c r="J789" i="12"/>
  <c r="J790" i="12"/>
  <c r="K790" i="12" s="1"/>
  <c r="J791" i="12"/>
  <c r="K791" i="12" s="1"/>
  <c r="J792" i="12"/>
  <c r="J793" i="12"/>
  <c r="J794" i="12"/>
  <c r="K794" i="12" s="1"/>
  <c r="J795" i="12"/>
  <c r="K795" i="12" s="1"/>
  <c r="J796" i="12"/>
  <c r="J797" i="12"/>
  <c r="J798" i="12"/>
  <c r="K798" i="12" s="1"/>
  <c r="J799" i="12"/>
  <c r="K799" i="12" s="1"/>
  <c r="J800" i="12"/>
  <c r="J801" i="12"/>
  <c r="J802" i="12"/>
  <c r="K802" i="12" s="1"/>
  <c r="J803" i="12"/>
  <c r="K803" i="12" s="1"/>
  <c r="J804" i="12"/>
  <c r="J805" i="12"/>
  <c r="J806" i="12"/>
  <c r="K806" i="12" s="1"/>
  <c r="J807" i="12"/>
  <c r="K807" i="12" s="1"/>
  <c r="J808" i="12"/>
  <c r="J809" i="12"/>
  <c r="J810" i="12"/>
  <c r="K810" i="12" s="1"/>
  <c r="J811" i="12"/>
  <c r="K811" i="12" s="1"/>
  <c r="J812" i="12"/>
  <c r="J813" i="12"/>
  <c r="J814" i="12"/>
  <c r="K814" i="12" s="1"/>
  <c r="J815" i="12"/>
  <c r="K815" i="12" s="1"/>
  <c r="J816" i="12"/>
  <c r="J817" i="12"/>
  <c r="J818" i="12"/>
  <c r="K818" i="12" s="1"/>
  <c r="J819" i="12"/>
  <c r="K819" i="12" s="1"/>
  <c r="J820" i="12"/>
  <c r="J821" i="12"/>
  <c r="J822" i="12"/>
  <c r="K822" i="12" s="1"/>
  <c r="J823" i="12"/>
  <c r="K823" i="12" s="1"/>
  <c r="J824" i="12"/>
  <c r="J825" i="12"/>
  <c r="J826" i="12"/>
  <c r="J827" i="12"/>
  <c r="K827" i="12" s="1"/>
  <c r="J828" i="12"/>
  <c r="J829" i="12"/>
  <c r="J830" i="12"/>
  <c r="K830" i="12" s="1"/>
  <c r="J831" i="12"/>
  <c r="K831" i="12" s="1"/>
  <c r="J832" i="12"/>
  <c r="J833" i="12"/>
  <c r="J834" i="12"/>
  <c r="K834" i="12" s="1"/>
  <c r="J835" i="12"/>
  <c r="K835" i="12" s="1"/>
  <c r="J836" i="12"/>
  <c r="J837" i="12"/>
  <c r="J838" i="12"/>
  <c r="K838" i="12" s="1"/>
  <c r="J839" i="12"/>
  <c r="K839" i="12" s="1"/>
  <c r="J840" i="12"/>
  <c r="J841" i="12"/>
  <c r="J842" i="12"/>
  <c r="K842" i="12" s="1"/>
  <c r="J843" i="12"/>
  <c r="K843" i="12" s="1"/>
  <c r="J844" i="12"/>
  <c r="J845" i="12"/>
  <c r="J846" i="12"/>
  <c r="K846" i="12" s="1"/>
  <c r="J847" i="12"/>
  <c r="K847" i="12" s="1"/>
  <c r="J848" i="12"/>
  <c r="J849" i="12"/>
  <c r="J850" i="12"/>
  <c r="K850" i="12" s="1"/>
  <c r="J851" i="12"/>
  <c r="K851" i="12" s="1"/>
  <c r="J852" i="12"/>
  <c r="J853" i="12"/>
  <c r="J854" i="12"/>
  <c r="K854" i="12" s="1"/>
  <c r="J855" i="12"/>
  <c r="K855" i="12" s="1"/>
  <c r="J856" i="12"/>
  <c r="J857" i="12"/>
  <c r="J858" i="12"/>
  <c r="K858" i="12" s="1"/>
  <c r="J859" i="12"/>
  <c r="K859" i="12" s="1"/>
  <c r="J860" i="12"/>
  <c r="J861" i="12"/>
  <c r="J862" i="12"/>
  <c r="K862" i="12" s="1"/>
  <c r="J863" i="12"/>
  <c r="K863" i="12" s="1"/>
  <c r="J864" i="12"/>
  <c r="J865" i="12"/>
  <c r="J866" i="12"/>
  <c r="K866" i="12" s="1"/>
  <c r="J867" i="12"/>
  <c r="K867" i="12" s="1"/>
  <c r="J868" i="12"/>
  <c r="J869" i="12"/>
  <c r="J870" i="12"/>
  <c r="K870" i="12" s="1"/>
  <c r="J871" i="12"/>
  <c r="K871" i="12" s="1"/>
  <c r="J872" i="12"/>
  <c r="J873" i="12"/>
  <c r="J874" i="12"/>
  <c r="K874" i="12" s="1"/>
  <c r="J875" i="12"/>
  <c r="J876" i="12"/>
  <c r="J877" i="12"/>
  <c r="J878" i="12"/>
  <c r="K878" i="12" s="1"/>
  <c r="J879" i="12"/>
  <c r="J880" i="12"/>
  <c r="J881" i="12"/>
  <c r="J882" i="12"/>
  <c r="K882" i="12" s="1"/>
  <c r="J883" i="12"/>
  <c r="J884" i="12"/>
  <c r="J885" i="12"/>
  <c r="J886" i="12"/>
  <c r="K886" i="12" s="1"/>
  <c r="J887" i="12"/>
  <c r="J888" i="12"/>
  <c r="J889" i="12"/>
  <c r="J890" i="12"/>
  <c r="K890" i="12" s="1"/>
  <c r="J891" i="12"/>
  <c r="K891" i="12" s="1"/>
  <c r="J892" i="12"/>
  <c r="J893" i="12"/>
  <c r="J894" i="12"/>
  <c r="K894" i="12" s="1"/>
  <c r="J895" i="12"/>
  <c r="K895" i="12" s="1"/>
  <c r="J896" i="12"/>
  <c r="J897" i="12"/>
  <c r="J898" i="12"/>
  <c r="K898" i="12" s="1"/>
  <c r="J899" i="12"/>
  <c r="K899" i="12" s="1"/>
  <c r="J900" i="12"/>
  <c r="J901" i="12"/>
  <c r="K901" i="12" s="1"/>
  <c r="J902" i="12"/>
  <c r="K902" i="12" s="1"/>
  <c r="J903" i="12"/>
  <c r="K903" i="12" s="1"/>
  <c r="J904" i="12"/>
  <c r="J905" i="12"/>
  <c r="J906" i="12"/>
  <c r="K906" i="12" s="1"/>
  <c r="J907" i="12"/>
  <c r="K907" i="12" s="1"/>
  <c r="J908" i="12"/>
  <c r="J909" i="12"/>
  <c r="J910" i="12"/>
  <c r="K910" i="12" s="1"/>
  <c r="J911" i="12"/>
  <c r="K911" i="12" s="1"/>
  <c r="J912" i="12"/>
  <c r="J913" i="12"/>
  <c r="J914" i="12"/>
  <c r="K914" i="12" s="1"/>
  <c r="J915" i="12"/>
  <c r="K915" i="12" s="1"/>
  <c r="J916" i="12"/>
  <c r="J917" i="12"/>
  <c r="K917" i="12" s="1"/>
  <c r="J918" i="12"/>
  <c r="K918" i="12" s="1"/>
  <c r="J919" i="12"/>
  <c r="K919" i="12" s="1"/>
  <c r="J920" i="12"/>
  <c r="J921" i="12"/>
  <c r="J922" i="12"/>
  <c r="K922" i="12" s="1"/>
  <c r="J923" i="12"/>
  <c r="K923" i="12" s="1"/>
  <c r="J924" i="12"/>
  <c r="J925" i="12"/>
  <c r="J926" i="12"/>
  <c r="K926" i="12" s="1"/>
  <c r="J927" i="12"/>
  <c r="K927" i="12" s="1"/>
  <c r="J928" i="12"/>
  <c r="J929" i="12"/>
  <c r="J930" i="12"/>
  <c r="K930" i="12" s="1"/>
  <c r="J931" i="12"/>
  <c r="K931" i="12" s="1"/>
  <c r="J932" i="12"/>
  <c r="J933" i="12"/>
  <c r="J934" i="12"/>
  <c r="K934" i="12" s="1"/>
  <c r="J935" i="12"/>
  <c r="K935" i="12" s="1"/>
  <c r="J936" i="12"/>
  <c r="J937" i="12"/>
  <c r="K937" i="12" s="1"/>
  <c r="J938" i="12"/>
  <c r="K938" i="12" s="1"/>
  <c r="J939" i="12"/>
  <c r="K939" i="12" s="1"/>
  <c r="J940" i="12"/>
  <c r="J941" i="12"/>
  <c r="J942" i="12"/>
  <c r="K942" i="12" s="1"/>
  <c r="J943" i="12"/>
  <c r="K943" i="12" s="1"/>
  <c r="J944" i="12"/>
  <c r="J945" i="12"/>
  <c r="J946" i="12"/>
  <c r="K946" i="12" s="1"/>
  <c r="J947" i="12"/>
  <c r="K947" i="12" s="1"/>
  <c r="J948" i="12"/>
  <c r="J949" i="12"/>
  <c r="J950" i="12"/>
  <c r="K950" i="12" s="1"/>
  <c r="J951" i="12"/>
  <c r="K951" i="12" s="1"/>
  <c r="J952" i="12"/>
  <c r="J953" i="12"/>
  <c r="K953" i="12" s="1"/>
  <c r="J954" i="12"/>
  <c r="K954" i="12" s="1"/>
  <c r="J955" i="12"/>
  <c r="K955" i="12" s="1"/>
  <c r="J956" i="12"/>
  <c r="J957" i="12"/>
  <c r="J958" i="12"/>
  <c r="K958" i="12" s="1"/>
  <c r="J959" i="12"/>
  <c r="K959" i="12" s="1"/>
  <c r="J960" i="12"/>
  <c r="J961" i="12"/>
  <c r="J962" i="12"/>
  <c r="K962" i="12" s="1"/>
  <c r="J963" i="12"/>
  <c r="K963" i="12" s="1"/>
  <c r="J964" i="12"/>
  <c r="J965" i="12"/>
  <c r="J966" i="12"/>
  <c r="K966" i="12" s="1"/>
  <c r="J967" i="12"/>
  <c r="K967" i="12" s="1"/>
  <c r="J968" i="12"/>
  <c r="J969" i="12"/>
  <c r="K969" i="12" s="1"/>
  <c r="J970" i="12"/>
  <c r="K970" i="12" s="1"/>
  <c r="J971" i="12"/>
  <c r="K971" i="12" s="1"/>
  <c r="J972" i="12"/>
  <c r="J973" i="12"/>
  <c r="K973" i="12" s="1"/>
  <c r="J974" i="12"/>
  <c r="K974" i="12" s="1"/>
  <c r="J975" i="12"/>
  <c r="J976" i="12"/>
  <c r="J977" i="12"/>
  <c r="K977" i="12" s="1"/>
  <c r="J978" i="12"/>
  <c r="K978" i="12" s="1"/>
  <c r="J979" i="12"/>
  <c r="K979" i="12" s="1"/>
  <c r="J980" i="12"/>
  <c r="J981" i="12"/>
  <c r="K981" i="12" s="1"/>
  <c r="J982" i="12"/>
  <c r="K982" i="12" s="1"/>
  <c r="J983" i="12"/>
  <c r="K983" i="12" s="1"/>
  <c r="J984" i="12"/>
  <c r="J985" i="12"/>
  <c r="H120" i="5"/>
  <c r="H225" i="5"/>
  <c r="H300" i="5"/>
  <c r="H339" i="5"/>
  <c r="H340" i="5"/>
  <c r="H341" i="5"/>
  <c r="H342" i="5"/>
  <c r="H343" i="5"/>
  <c r="H344" i="5"/>
  <c r="H345" i="5"/>
  <c r="H346" i="5"/>
  <c r="H347" i="5"/>
  <c r="H348" i="5"/>
  <c r="H349" i="5"/>
  <c r="H350" i="5"/>
  <c r="H351" i="5"/>
  <c r="H352" i="5"/>
  <c r="H353" i="5"/>
  <c r="H354" i="5"/>
  <c r="H355" i="5"/>
  <c r="H356" i="5"/>
  <c r="H357" i="5"/>
  <c r="H358" i="5"/>
  <c r="H359" i="5"/>
  <c r="H360" i="5"/>
  <c r="H361" i="5"/>
  <c r="H362" i="5"/>
  <c r="H363" i="5"/>
  <c r="H364" i="5"/>
  <c r="H365" i="5"/>
  <c r="H366" i="5"/>
  <c r="K316" i="12"/>
  <c r="L316" i="12" s="1"/>
  <c r="K160" i="12"/>
  <c r="L160" i="12" s="1"/>
  <c r="H147" i="5" s="1"/>
  <c r="H160" i="12"/>
  <c r="A3" i="12"/>
  <c r="A4" i="12"/>
  <c r="A5" i="12"/>
  <c r="A6" i="12"/>
  <c r="A7" i="12"/>
  <c r="A8" i="12"/>
  <c r="A9" i="12"/>
  <c r="A10" i="12"/>
  <c r="A11" i="12"/>
  <c r="A12" i="12"/>
  <c r="A13" i="12"/>
  <c r="A14" i="12"/>
  <c r="A15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A40" i="12"/>
  <c r="A41" i="12"/>
  <c r="A42" i="12"/>
  <c r="A43" i="12"/>
  <c r="A44" i="12"/>
  <c r="A45" i="12"/>
  <c r="A46" i="12"/>
  <c r="A47" i="12"/>
  <c r="A48" i="12"/>
  <c r="A49" i="12"/>
  <c r="A50" i="12"/>
  <c r="A51" i="12"/>
  <c r="A52" i="12"/>
  <c r="A53" i="12"/>
  <c r="A54" i="12"/>
  <c r="A55" i="12"/>
  <c r="A56" i="12"/>
  <c r="A57" i="12"/>
  <c r="A58" i="12"/>
  <c r="A59" i="12"/>
  <c r="A60" i="12"/>
  <c r="A61" i="12"/>
  <c r="A62" i="12"/>
  <c r="A63" i="12"/>
  <c r="A64" i="12"/>
  <c r="A65" i="12"/>
  <c r="A66" i="12"/>
  <c r="A67" i="12"/>
  <c r="A68" i="12"/>
  <c r="A69" i="12"/>
  <c r="A70" i="12"/>
  <c r="A71" i="12"/>
  <c r="A72" i="12"/>
  <c r="A73" i="12"/>
  <c r="A74" i="12"/>
  <c r="A75" i="12"/>
  <c r="A76" i="12"/>
  <c r="A77" i="12"/>
  <c r="A78" i="12"/>
  <c r="A79" i="12"/>
  <c r="A80" i="12"/>
  <c r="A81" i="12"/>
  <c r="A82" i="12"/>
  <c r="A83" i="12"/>
  <c r="A84" i="12"/>
  <c r="A85" i="12"/>
  <c r="A86" i="12"/>
  <c r="A87" i="12"/>
  <c r="A88" i="12"/>
  <c r="A89" i="12"/>
  <c r="A90" i="12"/>
  <c r="A91" i="12"/>
  <c r="A92" i="12"/>
  <c r="A93" i="12"/>
  <c r="A94" i="12"/>
  <c r="A95" i="12"/>
  <c r="A96" i="12"/>
  <c r="A97" i="12"/>
  <c r="A98" i="12"/>
  <c r="A99" i="12"/>
  <c r="A100" i="12"/>
  <c r="A101" i="12"/>
  <c r="A102" i="12"/>
  <c r="A103" i="12"/>
  <c r="A104" i="12"/>
  <c r="A105" i="12"/>
  <c r="A106" i="12"/>
  <c r="A107" i="12"/>
  <c r="A108" i="12"/>
  <c r="A109" i="12"/>
  <c r="A110" i="12"/>
  <c r="A111" i="12"/>
  <c r="A112" i="12"/>
  <c r="A113" i="12"/>
  <c r="A114" i="12"/>
  <c r="A115" i="12"/>
  <c r="A116" i="12"/>
  <c r="A117" i="12"/>
  <c r="A118" i="12"/>
  <c r="A119" i="12"/>
  <c r="A120" i="12"/>
  <c r="A121" i="12"/>
  <c r="A122" i="12"/>
  <c r="A123" i="12"/>
  <c r="A124" i="12"/>
  <c r="A125" i="12"/>
  <c r="A126" i="12"/>
  <c r="A127" i="12"/>
  <c r="A128" i="12"/>
  <c r="A129" i="12"/>
  <c r="A130" i="12"/>
  <c r="A131" i="12"/>
  <c r="A132" i="12"/>
  <c r="A133" i="12"/>
  <c r="A134" i="12"/>
  <c r="A135" i="12"/>
  <c r="A136" i="12"/>
  <c r="A137" i="12"/>
  <c r="A138" i="12"/>
  <c r="A139" i="12"/>
  <c r="A140" i="12"/>
  <c r="A141" i="12"/>
  <c r="A142" i="12"/>
  <c r="A143" i="12"/>
  <c r="A144" i="12"/>
  <c r="A145" i="12"/>
  <c r="A146" i="12"/>
  <c r="A147" i="12"/>
  <c r="A148" i="12"/>
  <c r="A149" i="12"/>
  <c r="A150" i="12"/>
  <c r="A151" i="12"/>
  <c r="A152" i="12"/>
  <c r="A153" i="12"/>
  <c r="A154" i="12"/>
  <c r="A155" i="12"/>
  <c r="A156" i="12"/>
  <c r="A157" i="12"/>
  <c r="A158" i="12"/>
  <c r="A159" i="12"/>
  <c r="A160" i="12"/>
  <c r="A161" i="12"/>
  <c r="A162" i="12"/>
  <c r="A163" i="12"/>
  <c r="A164" i="12"/>
  <c r="A165" i="12"/>
  <c r="A166" i="12"/>
  <c r="A167" i="12"/>
  <c r="A168" i="12"/>
  <c r="A169" i="12"/>
  <c r="A170" i="12"/>
  <c r="A171" i="12"/>
  <c r="A172" i="12"/>
  <c r="A173" i="12"/>
  <c r="A174" i="12"/>
  <c r="A175" i="12"/>
  <c r="A176" i="12"/>
  <c r="A177" i="12"/>
  <c r="A178" i="12"/>
  <c r="A179" i="12"/>
  <c r="A180" i="12"/>
  <c r="A181" i="12"/>
  <c r="A182" i="12"/>
  <c r="A183" i="12"/>
  <c r="A184" i="12"/>
  <c r="A185" i="12"/>
  <c r="A186" i="12"/>
  <c r="A187" i="12"/>
  <c r="A188" i="12"/>
  <c r="A189" i="12"/>
  <c r="A190" i="12"/>
  <c r="A191" i="12"/>
  <c r="A192" i="12"/>
  <c r="A193" i="12"/>
  <c r="A194" i="12"/>
  <c r="A195" i="12"/>
  <c r="A196" i="12"/>
  <c r="A197" i="12"/>
  <c r="A198" i="12"/>
  <c r="A199" i="12"/>
  <c r="A200" i="12"/>
  <c r="A201" i="12"/>
  <c r="A202" i="12"/>
  <c r="A203" i="12"/>
  <c r="A204" i="12"/>
  <c r="A205" i="12"/>
  <c r="A206" i="12"/>
  <c r="A207" i="12"/>
  <c r="A208" i="12"/>
  <c r="A209" i="12"/>
  <c r="A210" i="12"/>
  <c r="A211" i="12"/>
  <c r="A212" i="12"/>
  <c r="A213" i="12"/>
  <c r="A214" i="12"/>
  <c r="A215" i="12"/>
  <c r="A216" i="12"/>
  <c r="A217" i="12"/>
  <c r="A218" i="12"/>
  <c r="A219" i="12"/>
  <c r="A220" i="12"/>
  <c r="A221" i="12"/>
  <c r="A222" i="12"/>
  <c r="A223" i="12"/>
  <c r="A224" i="12"/>
  <c r="A225" i="12"/>
  <c r="A226" i="12"/>
  <c r="A227" i="12"/>
  <c r="A228" i="12"/>
  <c r="A229" i="12"/>
  <c r="A230" i="12"/>
  <c r="A231" i="12"/>
  <c r="A232" i="12"/>
  <c r="A233" i="12"/>
  <c r="A234" i="12"/>
  <c r="A235" i="12"/>
  <c r="A236" i="12"/>
  <c r="A237" i="12"/>
  <c r="A238" i="12"/>
  <c r="A239" i="12"/>
  <c r="A240" i="12"/>
  <c r="A241" i="12"/>
  <c r="A242" i="12"/>
  <c r="A243" i="12"/>
  <c r="A244" i="12"/>
  <c r="A245" i="12"/>
  <c r="A246" i="12"/>
  <c r="A247" i="12"/>
  <c r="A248" i="12"/>
  <c r="A249" i="12"/>
  <c r="A250" i="12"/>
  <c r="A251" i="12"/>
  <c r="A252" i="12"/>
  <c r="A253" i="12"/>
  <c r="A254" i="12"/>
  <c r="A255" i="12"/>
  <c r="A256" i="12"/>
  <c r="A257" i="12"/>
  <c r="A258" i="12"/>
  <c r="A259" i="12"/>
  <c r="A260" i="12"/>
  <c r="A261" i="12"/>
  <c r="A262" i="12"/>
  <c r="A263" i="12"/>
  <c r="A264" i="12"/>
  <c r="A265" i="12"/>
  <c r="A266" i="12"/>
  <c r="A267" i="12"/>
  <c r="A268" i="12"/>
  <c r="A269" i="12"/>
  <c r="A270" i="12"/>
  <c r="A271" i="12"/>
  <c r="A272" i="12"/>
  <c r="A273" i="12"/>
  <c r="A274" i="12"/>
  <c r="A275" i="12"/>
  <c r="A276" i="12"/>
  <c r="A277" i="12"/>
  <c r="A278" i="12"/>
  <c r="A279" i="12"/>
  <c r="A280" i="12"/>
  <c r="A281" i="12"/>
  <c r="A282" i="12"/>
  <c r="A283" i="12"/>
  <c r="A284" i="12"/>
  <c r="A285" i="12"/>
  <c r="A286" i="12"/>
  <c r="A287" i="12"/>
  <c r="A288" i="12"/>
  <c r="A289" i="12"/>
  <c r="A290" i="12"/>
  <c r="A291" i="12"/>
  <c r="A292" i="12"/>
  <c r="A293" i="12"/>
  <c r="A294" i="12"/>
  <c r="A295" i="12"/>
  <c r="A296" i="12"/>
  <c r="A297" i="12"/>
  <c r="A298" i="12"/>
  <c r="A299" i="12"/>
  <c r="A300" i="12"/>
  <c r="A301" i="12"/>
  <c r="A302" i="12"/>
  <c r="A303" i="12"/>
  <c r="A304" i="12"/>
  <c r="A305" i="12"/>
  <c r="A306" i="12"/>
  <c r="A307" i="12"/>
  <c r="A308" i="12"/>
  <c r="A309" i="12"/>
  <c r="A310" i="12"/>
  <c r="A311" i="12"/>
  <c r="A312" i="12"/>
  <c r="A313" i="12"/>
  <c r="A314" i="12"/>
  <c r="A315" i="12"/>
  <c r="A316" i="12"/>
  <c r="A317" i="12"/>
  <c r="A318" i="12"/>
  <c r="A319" i="12"/>
  <c r="A320" i="12"/>
  <c r="A321" i="12"/>
  <c r="A322" i="12"/>
  <c r="A323" i="12"/>
  <c r="A324" i="12"/>
  <c r="A325" i="12"/>
  <c r="A326" i="12"/>
  <c r="A327" i="12"/>
  <c r="A328" i="12"/>
  <c r="A329" i="12"/>
  <c r="A330" i="12"/>
  <c r="A331" i="12"/>
  <c r="A332" i="12"/>
  <c r="A333" i="12"/>
  <c r="A334" i="12"/>
  <c r="A335" i="12"/>
  <c r="A336" i="12"/>
  <c r="A337" i="12"/>
  <c r="A338" i="12"/>
  <c r="A339" i="12"/>
  <c r="A340" i="12"/>
  <c r="A341" i="12"/>
  <c r="A342" i="12"/>
  <c r="A343" i="12"/>
  <c r="A344" i="12"/>
  <c r="A345" i="12"/>
  <c r="A346" i="12"/>
  <c r="A347" i="12"/>
  <c r="A348" i="12"/>
  <c r="A349" i="12"/>
  <c r="A350" i="12"/>
  <c r="A351" i="12"/>
  <c r="A352" i="12"/>
  <c r="A353" i="12"/>
  <c r="A354" i="12"/>
  <c r="A355" i="12"/>
  <c r="A356" i="12"/>
  <c r="A357" i="12"/>
  <c r="A358" i="12"/>
  <c r="A359" i="12"/>
  <c r="A360" i="12"/>
  <c r="A361" i="12"/>
  <c r="A362" i="12"/>
  <c r="A363" i="12"/>
  <c r="A364" i="12"/>
  <c r="A365" i="12"/>
  <c r="A366" i="12"/>
  <c r="A367" i="12"/>
  <c r="A368" i="12"/>
  <c r="A369" i="12"/>
  <c r="A370" i="12"/>
  <c r="A371" i="12"/>
  <c r="A372" i="12"/>
  <c r="A373" i="12"/>
  <c r="A374" i="12"/>
  <c r="A375" i="12"/>
  <c r="A376" i="12"/>
  <c r="A377" i="12"/>
  <c r="A378" i="12"/>
  <c r="A379" i="12"/>
  <c r="A380" i="12"/>
  <c r="A381" i="12"/>
  <c r="A382" i="12"/>
  <c r="A383" i="12"/>
  <c r="A384" i="12"/>
  <c r="A385" i="12"/>
  <c r="A386" i="12"/>
  <c r="A387" i="12"/>
  <c r="A388" i="12"/>
  <c r="A389" i="12"/>
  <c r="A390" i="12"/>
  <c r="A391" i="12"/>
  <c r="A392" i="12"/>
  <c r="A393" i="12"/>
  <c r="A394" i="12"/>
  <c r="A395" i="12"/>
  <c r="A396" i="12"/>
  <c r="A397" i="12"/>
  <c r="A398" i="12"/>
  <c r="A399" i="12"/>
  <c r="A400" i="12"/>
  <c r="A401" i="12"/>
  <c r="A402" i="12"/>
  <c r="A403" i="12"/>
  <c r="A404" i="12"/>
  <c r="A405" i="12"/>
  <c r="A406" i="12"/>
  <c r="A407" i="12"/>
  <c r="A408" i="12"/>
  <c r="A409" i="12"/>
  <c r="A410" i="12"/>
  <c r="A411" i="12"/>
  <c r="A412" i="12"/>
  <c r="A413" i="12"/>
  <c r="A414" i="12"/>
  <c r="A415" i="12"/>
  <c r="A416" i="12"/>
  <c r="A417" i="12"/>
  <c r="A418" i="12"/>
  <c r="A419" i="12"/>
  <c r="A420" i="12"/>
  <c r="A421" i="12"/>
  <c r="A422" i="12"/>
  <c r="A423" i="12"/>
  <c r="A424" i="12"/>
  <c r="A425" i="12"/>
  <c r="A426" i="12"/>
  <c r="A427" i="12"/>
  <c r="A428" i="12"/>
  <c r="A429" i="12"/>
  <c r="A430" i="12"/>
  <c r="A431" i="12"/>
  <c r="A432" i="12"/>
  <c r="A433" i="12"/>
  <c r="A434" i="12"/>
  <c r="A435" i="12"/>
  <c r="A436" i="12"/>
  <c r="A437" i="12"/>
  <c r="A438" i="12"/>
  <c r="A439" i="12"/>
  <c r="A440" i="12"/>
  <c r="A441" i="12"/>
  <c r="A442" i="12"/>
  <c r="A443" i="12"/>
  <c r="A444" i="12"/>
  <c r="A445" i="12"/>
  <c r="A446" i="12"/>
  <c r="A447" i="12"/>
  <c r="A448" i="12"/>
  <c r="A449" i="12"/>
  <c r="A450" i="12"/>
  <c r="A451" i="12"/>
  <c r="A452" i="12"/>
  <c r="A453" i="12"/>
  <c r="A454" i="12"/>
  <c r="A455" i="12"/>
  <c r="A456" i="12"/>
  <c r="A457" i="12"/>
  <c r="A458" i="12"/>
  <c r="A459" i="12"/>
  <c r="A460" i="12"/>
  <c r="A461" i="12"/>
  <c r="A462" i="12"/>
  <c r="A463" i="12"/>
  <c r="A464" i="12"/>
  <c r="A465" i="12"/>
  <c r="A466" i="12"/>
  <c r="A467" i="12"/>
  <c r="A468" i="12"/>
  <c r="A469" i="12"/>
  <c r="A470" i="12"/>
  <c r="A471" i="12"/>
  <c r="A472" i="12"/>
  <c r="A473" i="12"/>
  <c r="A474" i="12"/>
  <c r="A475" i="12"/>
  <c r="A476" i="12"/>
  <c r="A477" i="12"/>
  <c r="A478" i="12"/>
  <c r="A479" i="12"/>
  <c r="A480" i="12"/>
  <c r="A481" i="12"/>
  <c r="A482" i="12"/>
  <c r="A483" i="12"/>
  <c r="A484" i="12"/>
  <c r="A485" i="12"/>
  <c r="A486" i="12"/>
  <c r="A487" i="12"/>
  <c r="A488" i="12"/>
  <c r="A489" i="12"/>
  <c r="A490" i="12"/>
  <c r="A491" i="12"/>
  <c r="A492" i="12"/>
  <c r="A493" i="12"/>
  <c r="A494" i="12"/>
  <c r="A495" i="12"/>
  <c r="A496" i="12"/>
  <c r="A497" i="12"/>
  <c r="A498" i="12"/>
  <c r="A499" i="12"/>
  <c r="A500" i="12"/>
  <c r="A501" i="12"/>
  <c r="A502" i="12"/>
  <c r="A503" i="12"/>
  <c r="A504" i="12"/>
  <c r="A505" i="12"/>
  <c r="A506" i="12"/>
  <c r="A507" i="12"/>
  <c r="A508" i="12"/>
  <c r="A509" i="12"/>
  <c r="A510" i="12"/>
  <c r="A511" i="12"/>
  <c r="A512" i="12"/>
  <c r="A513" i="12"/>
  <c r="A514" i="12"/>
  <c r="A515" i="12"/>
  <c r="A516" i="12"/>
  <c r="A517" i="12"/>
  <c r="A518" i="12"/>
  <c r="A519" i="12"/>
  <c r="A520" i="12"/>
  <c r="A521" i="12"/>
  <c r="A522" i="12"/>
  <c r="A523" i="12"/>
  <c r="A524" i="12"/>
  <c r="A525" i="12"/>
  <c r="A526" i="12"/>
  <c r="A527" i="12"/>
  <c r="A528" i="12"/>
  <c r="A529" i="12"/>
  <c r="A530" i="12"/>
  <c r="A531" i="12"/>
  <c r="A532" i="12"/>
  <c r="A533" i="12"/>
  <c r="A534" i="12"/>
  <c r="A535" i="12"/>
  <c r="A536" i="12"/>
  <c r="A537" i="12"/>
  <c r="A538" i="12"/>
  <c r="A539" i="12"/>
  <c r="A540" i="12"/>
  <c r="A541" i="12"/>
  <c r="A542" i="12"/>
  <c r="A543" i="12"/>
  <c r="A544" i="12"/>
  <c r="A545" i="12"/>
  <c r="A546" i="12"/>
  <c r="A547" i="12"/>
  <c r="A548" i="12"/>
  <c r="A549" i="12"/>
  <c r="A550" i="12"/>
  <c r="A551" i="12"/>
  <c r="A552" i="12"/>
  <c r="A553" i="12"/>
  <c r="A554" i="12"/>
  <c r="A555" i="12"/>
  <c r="A556" i="12"/>
  <c r="A557" i="12"/>
  <c r="A558" i="12"/>
  <c r="A559" i="12"/>
  <c r="A560" i="12"/>
  <c r="A561" i="12"/>
  <c r="A562" i="12"/>
  <c r="A563" i="12"/>
  <c r="A564" i="12"/>
  <c r="A565" i="12"/>
  <c r="A566" i="12"/>
  <c r="A567" i="12"/>
  <c r="A568" i="12"/>
  <c r="A569" i="12"/>
  <c r="A570" i="12"/>
  <c r="A571" i="12"/>
  <c r="A572" i="12"/>
  <c r="A573" i="12"/>
  <c r="A574" i="12"/>
  <c r="A575" i="12"/>
  <c r="A576" i="12"/>
  <c r="A577" i="12"/>
  <c r="A578" i="12"/>
  <c r="A579" i="12"/>
  <c r="A580" i="12"/>
  <c r="A581" i="12"/>
  <c r="A582" i="12"/>
  <c r="A583" i="12"/>
  <c r="A584" i="12"/>
  <c r="A585" i="12"/>
  <c r="A586" i="12"/>
  <c r="A587" i="12"/>
  <c r="A588" i="12"/>
  <c r="A589" i="12"/>
  <c r="A590" i="12"/>
  <c r="A591" i="12"/>
  <c r="A592" i="12"/>
  <c r="A593" i="12"/>
  <c r="A594" i="12"/>
  <c r="A595" i="12"/>
  <c r="A596" i="12"/>
  <c r="A597" i="12"/>
  <c r="A598" i="12"/>
  <c r="A599" i="12"/>
  <c r="A600" i="12"/>
  <c r="A601" i="12"/>
  <c r="A602" i="12"/>
  <c r="A603" i="12"/>
  <c r="A604" i="12"/>
  <c r="A605" i="12"/>
  <c r="A606" i="12"/>
  <c r="A607" i="12"/>
  <c r="A608" i="12"/>
  <c r="A609" i="12"/>
  <c r="A610" i="12"/>
  <c r="A611" i="12"/>
  <c r="A612" i="12"/>
  <c r="A613" i="12"/>
  <c r="A614" i="12"/>
  <c r="A615" i="12"/>
  <c r="A616" i="12"/>
  <c r="A617" i="12"/>
  <c r="A618" i="12"/>
  <c r="A619" i="12"/>
  <c r="A620" i="12"/>
  <c r="A621" i="12"/>
  <c r="A622" i="12"/>
  <c r="A623" i="12"/>
  <c r="A624" i="12"/>
  <c r="A625" i="12"/>
  <c r="A626" i="12"/>
  <c r="A627" i="12"/>
  <c r="A628" i="12"/>
  <c r="A629" i="12"/>
  <c r="A630" i="12"/>
  <c r="A631" i="12"/>
  <c r="A632" i="12"/>
  <c r="A633" i="12"/>
  <c r="A634" i="12"/>
  <c r="A635" i="12"/>
  <c r="A636" i="12"/>
  <c r="A637" i="12"/>
  <c r="A638" i="12"/>
  <c r="A639" i="12"/>
  <c r="A640" i="12"/>
  <c r="A641" i="12"/>
  <c r="A642" i="12"/>
  <c r="A643" i="12"/>
  <c r="A644" i="12"/>
  <c r="A645" i="12"/>
  <c r="A646" i="12"/>
  <c r="A647" i="12"/>
  <c r="A648" i="12"/>
  <c r="A649" i="12"/>
  <c r="A650" i="12"/>
  <c r="A651" i="12"/>
  <c r="A652" i="12"/>
  <c r="A653" i="12"/>
  <c r="A654" i="12"/>
  <c r="A655" i="12"/>
  <c r="A656" i="12"/>
  <c r="A657" i="12"/>
  <c r="A658" i="12"/>
  <c r="A659" i="12"/>
  <c r="A660" i="12"/>
  <c r="A661" i="12"/>
  <c r="A662" i="12"/>
  <c r="A663" i="12"/>
  <c r="A664" i="12"/>
  <c r="A665" i="12"/>
  <c r="A666" i="12"/>
  <c r="A667" i="12"/>
  <c r="A668" i="12"/>
  <c r="A669" i="12"/>
  <c r="A670" i="12"/>
  <c r="A671" i="12"/>
  <c r="A672" i="12"/>
  <c r="A673" i="12"/>
  <c r="A674" i="12"/>
  <c r="A675" i="12"/>
  <c r="A676" i="12"/>
  <c r="A677" i="12"/>
  <c r="A678" i="12"/>
  <c r="A679" i="12"/>
  <c r="A680" i="12"/>
  <c r="A681" i="12"/>
  <c r="A682" i="12"/>
  <c r="A683" i="12"/>
  <c r="A684" i="12"/>
  <c r="A685" i="12"/>
  <c r="A686" i="12"/>
  <c r="A687" i="12"/>
  <c r="A688" i="12"/>
  <c r="A689" i="12"/>
  <c r="A690" i="12"/>
  <c r="A691" i="12"/>
  <c r="A692" i="12"/>
  <c r="A693" i="12"/>
  <c r="A694" i="12"/>
  <c r="A695" i="12"/>
  <c r="A696" i="12"/>
  <c r="A697" i="12"/>
  <c r="A698" i="12"/>
  <c r="A699" i="12"/>
  <c r="A700" i="12"/>
  <c r="A701" i="12"/>
  <c r="A702" i="12"/>
  <c r="A703" i="12"/>
  <c r="A704" i="12"/>
  <c r="A705" i="12"/>
  <c r="A706" i="12"/>
  <c r="A707" i="12"/>
  <c r="A708" i="12"/>
  <c r="A709" i="12"/>
  <c r="A710" i="12"/>
  <c r="A711" i="12"/>
  <c r="A712" i="12"/>
  <c r="A713" i="12"/>
  <c r="A714" i="12"/>
  <c r="A715" i="12"/>
  <c r="A716" i="12"/>
  <c r="A717" i="12"/>
  <c r="A718" i="12"/>
  <c r="A719" i="12"/>
  <c r="A720" i="12"/>
  <c r="A721" i="12"/>
  <c r="A722" i="12"/>
  <c r="A723" i="12"/>
  <c r="A724" i="12"/>
  <c r="A725" i="12"/>
  <c r="A726" i="12"/>
  <c r="A727" i="12"/>
  <c r="A728" i="12"/>
  <c r="A729" i="12"/>
  <c r="A730" i="12"/>
  <c r="A731" i="12"/>
  <c r="A732" i="12"/>
  <c r="A733" i="12"/>
  <c r="A734" i="12"/>
  <c r="A735" i="12"/>
  <c r="A736" i="12"/>
  <c r="A737" i="12"/>
  <c r="A738" i="12"/>
  <c r="A739" i="12"/>
  <c r="A740" i="12"/>
  <c r="A741" i="12"/>
  <c r="A742" i="12"/>
  <c r="A743" i="12"/>
  <c r="A744" i="12"/>
  <c r="A745" i="12"/>
  <c r="A746" i="12"/>
  <c r="A747" i="12"/>
  <c r="A748" i="12"/>
  <c r="A749" i="12"/>
  <c r="A750" i="12"/>
  <c r="A751" i="12"/>
  <c r="A752" i="12"/>
  <c r="A753" i="12"/>
  <c r="A754" i="12"/>
  <c r="A755" i="12"/>
  <c r="A756" i="12"/>
  <c r="A757" i="12"/>
  <c r="A758" i="12"/>
  <c r="A759" i="12"/>
  <c r="A760" i="12"/>
  <c r="A761" i="12"/>
  <c r="A762" i="12"/>
  <c r="A763" i="12"/>
  <c r="A764" i="12"/>
  <c r="A765" i="12"/>
  <c r="A766" i="12"/>
  <c r="A767" i="12"/>
  <c r="A768" i="12"/>
  <c r="A769" i="12"/>
  <c r="A770" i="12"/>
  <c r="A771" i="12"/>
  <c r="A772" i="12"/>
  <c r="A773" i="12"/>
  <c r="A774" i="12"/>
  <c r="A775" i="12"/>
  <c r="A776" i="12"/>
  <c r="A777" i="12"/>
  <c r="A778" i="12"/>
  <c r="A779" i="12"/>
  <c r="A780" i="12"/>
  <c r="A781" i="12"/>
  <c r="A782" i="12"/>
  <c r="A783" i="12"/>
  <c r="A784" i="12"/>
  <c r="A785" i="12"/>
  <c r="A786" i="12"/>
  <c r="A787" i="12"/>
  <c r="A788" i="12"/>
  <c r="A789" i="12"/>
  <c r="A790" i="12"/>
  <c r="A791" i="12"/>
  <c r="A792" i="12"/>
  <c r="A793" i="12"/>
  <c r="A794" i="12"/>
  <c r="A795" i="12"/>
  <c r="A796" i="12"/>
  <c r="A797" i="12"/>
  <c r="A798" i="12"/>
  <c r="A799" i="12"/>
  <c r="A800" i="12"/>
  <c r="A801" i="12"/>
  <c r="A802" i="12"/>
  <c r="A803" i="12"/>
  <c r="A804" i="12"/>
  <c r="A805" i="12"/>
  <c r="A806" i="12"/>
  <c r="A807" i="12"/>
  <c r="A808" i="12"/>
  <c r="A809" i="12"/>
  <c r="A810" i="12"/>
  <c r="A811" i="12"/>
  <c r="A812" i="12"/>
  <c r="A813" i="12"/>
  <c r="A814" i="12"/>
  <c r="A815" i="12"/>
  <c r="A816" i="12"/>
  <c r="A817" i="12"/>
  <c r="A818" i="12"/>
  <c r="A819" i="12"/>
  <c r="A820" i="12"/>
  <c r="A821" i="12"/>
  <c r="A822" i="12"/>
  <c r="A823" i="12"/>
  <c r="A824" i="12"/>
  <c r="A825" i="12"/>
  <c r="A826" i="12"/>
  <c r="A827" i="12"/>
  <c r="A828" i="12"/>
  <c r="A829" i="12"/>
  <c r="A830" i="12"/>
  <c r="A831" i="12"/>
  <c r="A832" i="12"/>
  <c r="A833" i="12"/>
  <c r="A834" i="12"/>
  <c r="A835" i="12"/>
  <c r="A836" i="12"/>
  <c r="A837" i="12"/>
  <c r="A838" i="12"/>
  <c r="A839" i="12"/>
  <c r="A840" i="12"/>
  <c r="A841" i="12"/>
  <c r="A842" i="12"/>
  <c r="A843" i="12"/>
  <c r="A844" i="12"/>
  <c r="A845" i="12"/>
  <c r="A846" i="12"/>
  <c r="A847" i="12"/>
  <c r="A848" i="12"/>
  <c r="A849" i="12"/>
  <c r="A850" i="12"/>
  <c r="A851" i="12"/>
  <c r="A852" i="12"/>
  <c r="A853" i="12"/>
  <c r="A854" i="12"/>
  <c r="A855" i="12"/>
  <c r="A856" i="12"/>
  <c r="A857" i="12"/>
  <c r="A858" i="12"/>
  <c r="A859" i="12"/>
  <c r="A860" i="12"/>
  <c r="A861" i="12"/>
  <c r="A862" i="12"/>
  <c r="A863" i="12"/>
  <c r="A864" i="12"/>
  <c r="A865" i="12"/>
  <c r="A866" i="12"/>
  <c r="A867" i="12"/>
  <c r="A868" i="12"/>
  <c r="A869" i="12"/>
  <c r="A870" i="12"/>
  <c r="A871" i="12"/>
  <c r="A872" i="12"/>
  <c r="A873" i="12"/>
  <c r="A874" i="12"/>
  <c r="A875" i="12"/>
  <c r="A876" i="12"/>
  <c r="A877" i="12"/>
  <c r="A878" i="12"/>
  <c r="A879" i="12"/>
  <c r="A880" i="12"/>
  <c r="A881" i="12"/>
  <c r="A882" i="12"/>
  <c r="A883" i="12"/>
  <c r="A884" i="12"/>
  <c r="A885" i="12"/>
  <c r="A886" i="12"/>
  <c r="A887" i="12"/>
  <c r="A888" i="12"/>
  <c r="A889" i="12"/>
  <c r="A890" i="12"/>
  <c r="A891" i="12"/>
  <c r="A892" i="12"/>
  <c r="A893" i="12"/>
  <c r="A894" i="12"/>
  <c r="A895" i="12"/>
  <c r="A896" i="12"/>
  <c r="A897" i="12"/>
  <c r="A898" i="12"/>
  <c r="A899" i="12"/>
  <c r="A900" i="12"/>
  <c r="A901" i="12"/>
  <c r="A902" i="12"/>
  <c r="A903" i="12"/>
  <c r="A904" i="12"/>
  <c r="A905" i="12"/>
  <c r="A906" i="12"/>
  <c r="A907" i="12"/>
  <c r="A908" i="12"/>
  <c r="A909" i="12"/>
  <c r="A910" i="12"/>
  <c r="A911" i="12"/>
  <c r="A912" i="12"/>
  <c r="A913" i="12"/>
  <c r="A914" i="12"/>
  <c r="A915" i="12"/>
  <c r="A916" i="12"/>
  <c r="A917" i="12"/>
  <c r="A918" i="12"/>
  <c r="A919" i="12"/>
  <c r="A920" i="12"/>
  <c r="A921" i="12"/>
  <c r="A922" i="12"/>
  <c r="A923" i="12"/>
  <c r="A924" i="12"/>
  <c r="A925" i="12"/>
  <c r="A926" i="12"/>
  <c r="A927" i="12"/>
  <c r="A928" i="12"/>
  <c r="A929" i="12"/>
  <c r="A930" i="12"/>
  <c r="A931" i="12"/>
  <c r="A932" i="12"/>
  <c r="A933" i="12"/>
  <c r="A934" i="12"/>
  <c r="A935" i="12"/>
  <c r="A936" i="12"/>
  <c r="A937" i="12"/>
  <c r="A938" i="12"/>
  <c r="A939" i="12"/>
  <c r="A940" i="12"/>
  <c r="A941" i="12"/>
  <c r="A942" i="12"/>
  <c r="A943" i="12"/>
  <c r="A944" i="12"/>
  <c r="A945" i="12"/>
  <c r="A946" i="12"/>
  <c r="A947" i="12"/>
  <c r="A948" i="12"/>
  <c r="A949" i="12"/>
  <c r="A950" i="12"/>
  <c r="A951" i="12"/>
  <c r="A952" i="12"/>
  <c r="A953" i="12"/>
  <c r="A954" i="12"/>
  <c r="A955" i="12"/>
  <c r="A956" i="12"/>
  <c r="A957" i="12"/>
  <c r="A958" i="12"/>
  <c r="A959" i="12"/>
  <c r="A960" i="12"/>
  <c r="A961" i="12"/>
  <c r="A962" i="12"/>
  <c r="A963" i="12"/>
  <c r="A964" i="12"/>
  <c r="A965" i="12"/>
  <c r="A966" i="12"/>
  <c r="A967" i="12"/>
  <c r="A968" i="12"/>
  <c r="A969" i="12"/>
  <c r="A970" i="12"/>
  <c r="A971" i="12"/>
  <c r="A972" i="12"/>
  <c r="A973" i="12"/>
  <c r="A974" i="12"/>
  <c r="A975" i="12"/>
  <c r="A976" i="12"/>
  <c r="A977" i="12"/>
  <c r="A978" i="12"/>
  <c r="A979" i="12"/>
  <c r="A980" i="12"/>
  <c r="A981" i="12"/>
  <c r="A982" i="12"/>
  <c r="A983" i="12"/>
  <c r="A984" i="12"/>
  <c r="A985" i="12"/>
  <c r="K96" i="12"/>
  <c r="L96" i="12" s="1"/>
  <c r="H34" i="12"/>
  <c r="H35" i="12"/>
  <c r="H33" i="12"/>
  <c r="H29" i="12"/>
  <c r="H30" i="12"/>
  <c r="H31" i="12"/>
  <c r="H32" i="12"/>
  <c r="H25" i="12"/>
  <c r="H26" i="12"/>
  <c r="H27" i="12"/>
  <c r="H28" i="12"/>
  <c r="H23" i="12"/>
  <c r="H24" i="12"/>
  <c r="H22" i="12"/>
  <c r="H21" i="12"/>
  <c r="H20" i="12"/>
  <c r="H18" i="12"/>
  <c r="H19" i="12"/>
  <c r="H17" i="12"/>
  <c r="H6" i="12"/>
  <c r="H7" i="12"/>
  <c r="H8" i="12"/>
  <c r="H9" i="12"/>
  <c r="H10" i="12"/>
  <c r="H11" i="12"/>
  <c r="H12" i="12"/>
  <c r="H13" i="12"/>
  <c r="H14" i="12"/>
  <c r="H15" i="12"/>
  <c r="H16" i="12"/>
  <c r="H4" i="12"/>
  <c r="H5" i="12"/>
  <c r="K396" i="12"/>
  <c r="L396" i="12" s="1"/>
  <c r="K392" i="12"/>
  <c r="L392" i="12" s="1"/>
  <c r="K393" i="12"/>
  <c r="L393" i="12" s="1"/>
  <c r="K388" i="12"/>
  <c r="L388" i="12" s="1"/>
  <c r="K385" i="12"/>
  <c r="L385" i="12" s="1"/>
  <c r="K380" i="12"/>
  <c r="L380" i="12" s="1"/>
  <c r="K377" i="12"/>
  <c r="L377" i="12" s="1"/>
  <c r="K373" i="12"/>
  <c r="L373" i="12" s="1"/>
  <c r="K369" i="12"/>
  <c r="L369" i="12" s="1"/>
  <c r="K348" i="12"/>
  <c r="L348" i="12" s="1"/>
  <c r="K341" i="12"/>
  <c r="L341" i="12" s="1"/>
  <c r="K325" i="12"/>
  <c r="L325" i="12" s="1"/>
  <c r="K312" i="12"/>
  <c r="L312" i="12" s="1"/>
  <c r="K313" i="12"/>
  <c r="L313" i="12" s="1"/>
  <c r="K309" i="12"/>
  <c r="L309" i="12" s="1"/>
  <c r="K293" i="12"/>
  <c r="L293" i="12" s="1"/>
  <c r="K296" i="12"/>
  <c r="L296" i="12" s="1"/>
  <c r="K289" i="12"/>
  <c r="L289" i="12" s="1"/>
  <c r="K284" i="12"/>
  <c r="L284" i="12" s="1"/>
  <c r="K285" i="12"/>
  <c r="L285" i="12" s="1"/>
  <c r="K281" i="12"/>
  <c r="L281" i="12" s="1"/>
  <c r="K278" i="12"/>
  <c r="L278" i="12" s="1"/>
  <c r="K269" i="12"/>
  <c r="L269" i="12" s="1"/>
  <c r="K271" i="12"/>
  <c r="L271" i="12" s="1"/>
  <c r="K272" i="12"/>
  <c r="L272" i="12" s="1"/>
  <c r="K273" i="12"/>
  <c r="L273" i="12" s="1"/>
  <c r="K267" i="12"/>
  <c r="L267" i="12" s="1"/>
  <c r="K264" i="12"/>
  <c r="L264" i="12" s="1"/>
  <c r="K261" i="12"/>
  <c r="L261" i="12" s="1"/>
  <c r="K256" i="12"/>
  <c r="L256" i="12" s="1"/>
  <c r="K257" i="12"/>
  <c r="L257" i="12" s="1"/>
  <c r="K252" i="12"/>
  <c r="L252" i="12" s="1"/>
  <c r="K253" i="12"/>
  <c r="L253" i="12" s="1"/>
  <c r="K248" i="12"/>
  <c r="L248" i="12" s="1"/>
  <c r="K249" i="12"/>
  <c r="L249" i="12" s="1"/>
  <c r="K245" i="12"/>
  <c r="L245" i="12" s="1"/>
  <c r="K236" i="12"/>
  <c r="L236" i="12" s="1"/>
  <c r="K228" i="12"/>
  <c r="L228" i="12" s="1"/>
  <c r="K224" i="12"/>
  <c r="L224" i="12" s="1"/>
  <c r="K225" i="12"/>
  <c r="L225" i="12" s="1"/>
  <c r="K220" i="12"/>
  <c r="L220" i="12" s="1"/>
  <c r="K221" i="12"/>
  <c r="L221" i="12" s="1"/>
  <c r="K217" i="12"/>
  <c r="L217" i="12" s="1"/>
  <c r="K208" i="12"/>
  <c r="L208" i="12" s="1"/>
  <c r="K209" i="12"/>
  <c r="L209" i="12" s="1"/>
  <c r="K212" i="12"/>
  <c r="L212" i="12" s="1"/>
  <c r="K213" i="12"/>
  <c r="L213" i="12" s="1"/>
  <c r="K205" i="12"/>
  <c r="L205" i="12" s="1"/>
  <c r="K192" i="12"/>
  <c r="L192" i="12" s="1"/>
  <c r="K193" i="12"/>
  <c r="L193" i="12" s="1"/>
  <c r="K189" i="12"/>
  <c r="L189" i="12" s="1"/>
  <c r="K185" i="12"/>
  <c r="L185" i="12" s="1"/>
  <c r="K180" i="12"/>
  <c r="L180" i="12" s="1"/>
  <c r="K181" i="12"/>
  <c r="L181" i="12" s="1"/>
  <c r="K172" i="12"/>
  <c r="L172" i="12" s="1"/>
  <c r="K169" i="12"/>
  <c r="L169" i="12" s="1"/>
  <c r="K152" i="12"/>
  <c r="L152" i="12" s="1"/>
  <c r="K153" i="12"/>
  <c r="L153" i="12" s="1"/>
  <c r="K156" i="12"/>
  <c r="L156" i="12" s="1"/>
  <c r="K157" i="12"/>
  <c r="L157" i="12" s="1"/>
  <c r="K145" i="12"/>
  <c r="L145" i="12" s="1"/>
  <c r="K148" i="12"/>
  <c r="L148" i="12" s="1"/>
  <c r="K140" i="12"/>
  <c r="L140" i="12" s="1"/>
  <c r="K141" i="12"/>
  <c r="L141" i="12" s="1"/>
  <c r="K136" i="12"/>
  <c r="L136" i="12" s="1"/>
  <c r="K132" i="12"/>
  <c r="L132" i="12" s="1"/>
  <c r="K128" i="12"/>
  <c r="L128" i="12" s="1"/>
  <c r="K129" i="12"/>
  <c r="L129" i="12" s="1"/>
  <c r="K121" i="12"/>
  <c r="L121" i="12" s="1"/>
  <c r="K124" i="12"/>
  <c r="L124" i="12" s="1"/>
  <c r="K125" i="12"/>
  <c r="L125" i="12" s="1"/>
  <c r="K116" i="12"/>
  <c r="L116" i="12" s="1"/>
  <c r="K117" i="12"/>
  <c r="L117" i="12" s="1"/>
  <c r="K112" i="12"/>
  <c r="L112" i="12" s="1"/>
  <c r="K113" i="12"/>
  <c r="L113" i="12" s="1"/>
  <c r="K109" i="12"/>
  <c r="L109" i="12" s="1"/>
  <c r="K100" i="12"/>
  <c r="L100" i="12" s="1"/>
  <c r="K101" i="12"/>
  <c r="L101" i="12" s="1"/>
  <c r="K89" i="12"/>
  <c r="L89" i="12" s="1"/>
  <c r="K84" i="12"/>
  <c r="L84" i="12" s="1"/>
  <c r="K85" i="12"/>
  <c r="L85" i="12" s="1"/>
  <c r="K73" i="12"/>
  <c r="L73" i="12" s="1"/>
  <c r="K76" i="12"/>
  <c r="L76" i="12" s="1"/>
  <c r="K77" i="12"/>
  <c r="L77" i="12" s="1"/>
  <c r="K56" i="12"/>
  <c r="L56" i="12" s="1"/>
  <c r="K57" i="12"/>
  <c r="L57" i="12" s="1"/>
  <c r="K48" i="12"/>
  <c r="L48" i="12" s="1"/>
  <c r="K52" i="12"/>
  <c r="L52" i="12" s="1"/>
  <c r="K53" i="12"/>
  <c r="L53" i="12" s="1"/>
  <c r="K44" i="12"/>
  <c r="L44" i="12" s="1"/>
  <c r="K45" i="12"/>
  <c r="L45" i="12" s="1"/>
  <c r="K36" i="12"/>
  <c r="L36" i="12" s="1"/>
  <c r="K37" i="12"/>
  <c r="L37" i="12" s="1"/>
  <c r="K33" i="12"/>
  <c r="L33" i="12" s="1"/>
  <c r="K25" i="12"/>
  <c r="L25" i="12" s="1"/>
  <c r="K28" i="12"/>
  <c r="L28" i="12" s="1"/>
  <c r="K20" i="12"/>
  <c r="L20" i="12" s="1"/>
  <c r="K17" i="12"/>
  <c r="L17" i="12" s="1"/>
  <c r="K4" i="12"/>
  <c r="L4" i="12" s="1"/>
  <c r="K5" i="12"/>
  <c r="L5" i="12" s="1"/>
  <c r="K8" i="12"/>
  <c r="K9" i="12"/>
  <c r="K10" i="12"/>
  <c r="K12" i="12"/>
  <c r="K13" i="12"/>
  <c r="K16" i="12"/>
  <c r="K21" i="12"/>
  <c r="K23" i="12"/>
  <c r="K24" i="12"/>
  <c r="K29" i="12"/>
  <c r="K31" i="12"/>
  <c r="K32" i="12"/>
  <c r="K40" i="12"/>
  <c r="K41" i="12"/>
  <c r="K49" i="12"/>
  <c r="K60" i="12"/>
  <c r="K61" i="12"/>
  <c r="K64" i="12"/>
  <c r="K65" i="12"/>
  <c r="K68" i="12"/>
  <c r="K69" i="12"/>
  <c r="K72" i="12"/>
  <c r="K80" i="12"/>
  <c r="K81" i="12"/>
  <c r="K88" i="12"/>
  <c r="K91" i="12"/>
  <c r="K92" i="12"/>
  <c r="K93" i="12"/>
  <c r="K95" i="12"/>
  <c r="K97" i="12"/>
  <c r="K104" i="12"/>
  <c r="K105" i="12"/>
  <c r="K108" i="12"/>
  <c r="K120" i="12"/>
  <c r="K133" i="12"/>
  <c r="K137" i="12"/>
  <c r="K144" i="12"/>
  <c r="K149" i="12"/>
  <c r="K164" i="12"/>
  <c r="K165" i="12"/>
  <c r="K176" i="12"/>
  <c r="K177" i="12"/>
  <c r="K184" i="12"/>
  <c r="K188" i="12"/>
  <c r="K196" i="12"/>
  <c r="K197" i="12"/>
  <c r="K198" i="12"/>
  <c r="K200" i="12"/>
  <c r="K204" i="12"/>
  <c r="K216" i="12"/>
  <c r="K222" i="12"/>
  <c r="K229" i="12"/>
  <c r="K232" i="12"/>
  <c r="K233" i="12"/>
  <c r="K237" i="12"/>
  <c r="K240" i="12"/>
  <c r="K241" i="12"/>
  <c r="K244" i="12"/>
  <c r="K246" i="12"/>
  <c r="K260" i="12"/>
  <c r="K265" i="12"/>
  <c r="K268" i="12"/>
  <c r="K276" i="12"/>
  <c r="K277" i="12"/>
  <c r="K280" i="12"/>
  <c r="K288" i="12"/>
  <c r="K292" i="12"/>
  <c r="K297" i="12"/>
  <c r="K300" i="12"/>
  <c r="K301" i="12"/>
  <c r="K304" i="12"/>
  <c r="K305" i="12"/>
  <c r="K308" i="12"/>
  <c r="K317" i="12"/>
  <c r="K318" i="12"/>
  <c r="K320" i="12"/>
  <c r="K321" i="12"/>
  <c r="K324" i="12"/>
  <c r="K328" i="12"/>
  <c r="K329" i="12"/>
  <c r="K332" i="12"/>
  <c r="K333" i="12"/>
  <c r="K336" i="12"/>
  <c r="K337" i="12"/>
  <c r="K340" i="12"/>
  <c r="K344" i="12"/>
  <c r="K345" i="12"/>
  <c r="K349" i="12"/>
  <c r="K352" i="12"/>
  <c r="K353" i="12"/>
  <c r="K356" i="12"/>
  <c r="K357" i="12"/>
  <c r="K360" i="12"/>
  <c r="K361" i="12"/>
  <c r="K364" i="12"/>
  <c r="K365" i="12"/>
  <c r="K368" i="12"/>
  <c r="K372" i="12"/>
  <c r="K376" i="12"/>
  <c r="K379" i="12"/>
  <c r="K381" i="12"/>
  <c r="K384" i="12"/>
  <c r="K389" i="12"/>
  <c r="K397" i="12"/>
  <c r="K401" i="12"/>
  <c r="K404" i="12"/>
  <c r="K405" i="12"/>
  <c r="K408" i="12"/>
  <c r="K409" i="12"/>
  <c r="K413" i="12"/>
  <c r="K414" i="12"/>
  <c r="K416" i="12"/>
  <c r="K417" i="12"/>
  <c r="K420" i="12"/>
  <c r="K424" i="12"/>
  <c r="K427" i="12"/>
  <c r="K428" i="12"/>
  <c r="K429" i="12"/>
  <c r="K432" i="12"/>
  <c r="K433" i="12"/>
  <c r="K441" i="12"/>
  <c r="K449" i="12"/>
  <c r="K450" i="12"/>
  <c r="K452" i="12"/>
  <c r="K456" i="12"/>
  <c r="K457" i="12"/>
  <c r="K458" i="12"/>
  <c r="K460" i="12"/>
  <c r="K461" i="12"/>
  <c r="K464" i="12"/>
  <c r="K468" i="12"/>
  <c r="K469" i="12"/>
  <c r="K473" i="12"/>
  <c r="K483" i="12"/>
  <c r="K484" i="12"/>
  <c r="K491" i="12"/>
  <c r="K492" i="12"/>
  <c r="K493" i="12"/>
  <c r="K495" i="12"/>
  <c r="K505" i="12"/>
  <c r="K524" i="12"/>
  <c r="K525" i="12"/>
  <c r="K528" i="12"/>
  <c r="K529" i="12"/>
  <c r="K531" i="12"/>
  <c r="K532" i="12"/>
  <c r="K533" i="12"/>
  <c r="K535" i="12"/>
  <c r="K536" i="12"/>
  <c r="K537" i="12"/>
  <c r="K539" i="12"/>
  <c r="K540" i="12"/>
  <c r="K541" i="12"/>
  <c r="K543" i="12"/>
  <c r="K544" i="12"/>
  <c r="K548" i="12"/>
  <c r="K553" i="12"/>
  <c r="K556" i="12"/>
  <c r="K557" i="12"/>
  <c r="K560" i="12"/>
  <c r="K561" i="12"/>
  <c r="K564" i="12"/>
  <c r="K565" i="12"/>
  <c r="K568" i="12"/>
  <c r="K569" i="12"/>
  <c r="K572" i="12"/>
  <c r="K596" i="12"/>
  <c r="K597" i="12"/>
  <c r="K599" i="12"/>
  <c r="K600" i="12"/>
  <c r="K601" i="12"/>
  <c r="K603" i="12"/>
  <c r="K605" i="12"/>
  <c r="K608" i="12"/>
  <c r="K609" i="12"/>
  <c r="K612" i="12"/>
  <c r="K613" i="12"/>
  <c r="K616" i="12"/>
  <c r="K617" i="12"/>
  <c r="K619" i="12"/>
  <c r="K620" i="12"/>
  <c r="K625" i="12"/>
  <c r="K628" i="12"/>
  <c r="K629" i="12"/>
  <c r="K632" i="12"/>
  <c r="K633" i="12"/>
  <c r="K636" i="12"/>
  <c r="K637" i="12"/>
  <c r="K638" i="12"/>
  <c r="K640" i="12"/>
  <c r="K644" i="12"/>
  <c r="K648" i="12"/>
  <c r="K649" i="12"/>
  <c r="K653" i="12"/>
  <c r="K656" i="12"/>
  <c r="K657" i="12"/>
  <c r="K660" i="12"/>
  <c r="K661" i="12"/>
  <c r="K665" i="12"/>
  <c r="K668" i="12"/>
  <c r="K673" i="12"/>
  <c r="K676" i="12"/>
  <c r="K680" i="12"/>
  <c r="K684" i="12"/>
  <c r="K688" i="12"/>
  <c r="K689" i="12"/>
  <c r="K696" i="12"/>
  <c r="K700" i="12"/>
  <c r="K706" i="12"/>
  <c r="K708" i="12"/>
  <c r="K715" i="12"/>
  <c r="K716" i="12"/>
  <c r="K720" i="12"/>
  <c r="K725" i="12"/>
  <c r="K732" i="12"/>
  <c r="K733" i="12"/>
  <c r="K737" i="12"/>
  <c r="K739" i="12"/>
  <c r="K741" i="12"/>
  <c r="K744" i="12"/>
  <c r="K748" i="12"/>
  <c r="K749" i="12"/>
  <c r="K752" i="12"/>
  <c r="K753" i="12"/>
  <c r="K756" i="12"/>
  <c r="K757" i="12"/>
  <c r="K760" i="12"/>
  <c r="K761" i="12"/>
  <c r="K764" i="12"/>
  <c r="K765" i="12"/>
  <c r="K768" i="12"/>
  <c r="K769" i="12"/>
  <c r="K771" i="12"/>
  <c r="K772" i="12"/>
  <c r="K773" i="12"/>
  <c r="K775" i="12"/>
  <c r="K776" i="12"/>
  <c r="K777" i="12"/>
  <c r="K780" i="12"/>
  <c r="K781" i="12"/>
  <c r="K784" i="12"/>
  <c r="K785" i="12"/>
  <c r="K788" i="12"/>
  <c r="K789" i="12"/>
  <c r="K792" i="12"/>
  <c r="K793" i="12"/>
  <c r="K796" i="12"/>
  <c r="K797" i="12"/>
  <c r="K800" i="12"/>
  <c r="K801" i="12"/>
  <c r="K804" i="12"/>
  <c r="K805" i="12"/>
  <c r="K808" i="12"/>
  <c r="K809" i="12"/>
  <c r="K812" i="12"/>
  <c r="K813" i="12"/>
  <c r="K816" i="12"/>
  <c r="K817" i="12"/>
  <c r="K820" i="12"/>
  <c r="K821" i="12"/>
  <c r="K824" i="12"/>
  <c r="K825" i="12"/>
  <c r="K826" i="12"/>
  <c r="K828" i="12"/>
  <c r="K829" i="12"/>
  <c r="K832" i="12"/>
  <c r="K833" i="12"/>
  <c r="K836" i="12"/>
  <c r="K837" i="12"/>
  <c r="K840" i="12"/>
  <c r="K841" i="12"/>
  <c r="K844" i="12"/>
  <c r="K845" i="12"/>
  <c r="K848" i="12"/>
  <c r="K849" i="12"/>
  <c r="K852" i="12"/>
  <c r="K853" i="12"/>
  <c r="K857" i="12"/>
  <c r="K860" i="12"/>
  <c r="K861" i="12"/>
  <c r="K864" i="12"/>
  <c r="K865" i="12"/>
  <c r="K868" i="12"/>
  <c r="K869" i="12"/>
  <c r="K872" i="12"/>
  <c r="K873" i="12"/>
  <c r="K881" i="12"/>
  <c r="K883" i="12"/>
  <c r="K884" i="12"/>
  <c r="K885" i="12"/>
  <c r="K888" i="12"/>
  <c r="K889" i="12"/>
  <c r="K892" i="12"/>
  <c r="K893" i="12"/>
  <c r="K896" i="12"/>
  <c r="K897" i="12"/>
  <c r="K900" i="12"/>
  <c r="K904" i="12"/>
  <c r="K905" i="12"/>
  <c r="K908" i="12"/>
  <c r="K909" i="12"/>
  <c r="K912" i="12"/>
  <c r="K913" i="12"/>
  <c r="K916" i="12"/>
  <c r="K920" i="12"/>
  <c r="K921" i="12"/>
  <c r="K924" i="12"/>
  <c r="K925" i="12"/>
  <c r="K984" i="12"/>
  <c r="K985" i="12"/>
  <c r="K201" i="12"/>
  <c r="K168" i="12"/>
  <c r="K161" i="12"/>
  <c r="K173" i="12"/>
  <c r="K274" i="12"/>
  <c r="K856" i="12"/>
  <c r="K928" i="12"/>
  <c r="K929" i="12"/>
  <c r="K932" i="12"/>
  <c r="K933" i="12"/>
  <c r="K936" i="12"/>
  <c r="K940" i="12"/>
  <c r="K941" i="12"/>
  <c r="K944" i="12"/>
  <c r="K945" i="12"/>
  <c r="K948" i="12"/>
  <c r="K949" i="12"/>
  <c r="K952" i="12"/>
  <c r="K956" i="12"/>
  <c r="K957" i="12"/>
  <c r="K960" i="12"/>
  <c r="K961" i="12"/>
  <c r="K964" i="12"/>
  <c r="K965" i="12"/>
  <c r="K968" i="12"/>
  <c r="K972" i="12"/>
  <c r="K980" i="12"/>
  <c r="K975" i="12"/>
  <c r="K976" i="12"/>
  <c r="K707" i="12"/>
  <c r="H979" i="12"/>
  <c r="M34" i="2"/>
  <c r="L365" i="5"/>
  <c r="L366" i="5"/>
  <c r="C365" i="5"/>
  <c r="D365" i="5"/>
  <c r="E365" i="5"/>
  <c r="F365" i="5"/>
  <c r="G365" i="5"/>
  <c r="I365" i="5"/>
  <c r="J365" i="5"/>
  <c r="C366" i="5"/>
  <c r="D366" i="5"/>
  <c r="E366" i="5"/>
  <c r="F366" i="5"/>
  <c r="G366" i="5"/>
  <c r="I366" i="5"/>
  <c r="J366" i="5"/>
  <c r="O975" i="12"/>
  <c r="O976" i="12"/>
  <c r="O977" i="12"/>
  <c r="O978" i="12"/>
  <c r="O707" i="12"/>
  <c r="H977" i="12"/>
  <c r="H978" i="12"/>
  <c r="H707" i="12"/>
  <c r="I34" i="2"/>
  <c r="J34" i="2" s="1"/>
  <c r="K34" i="2" s="1"/>
  <c r="G34" i="2"/>
  <c r="K400" i="12" l="1"/>
  <c r="L400" i="12" s="1"/>
  <c r="K412" i="12"/>
  <c r="L412" i="12" s="1"/>
  <c r="K425" i="12"/>
  <c r="L425" i="12" s="1"/>
  <c r="K437" i="12"/>
  <c r="L437" i="12" s="1"/>
  <c r="K444" i="12"/>
  <c r="L444" i="12" s="1"/>
  <c r="K463" i="12"/>
  <c r="L463" i="12" s="1"/>
  <c r="K465" i="12"/>
  <c r="L465" i="12" s="1"/>
  <c r="K477" i="12"/>
  <c r="L477" i="12" s="1"/>
  <c r="K485" i="12"/>
  <c r="L485" i="12" s="1"/>
  <c r="K503" i="12"/>
  <c r="L503" i="12" s="1"/>
  <c r="K499" i="12"/>
  <c r="L499" i="12" s="1"/>
  <c r="K523" i="12"/>
  <c r="L523" i="12" s="1"/>
  <c r="K519" i="12"/>
  <c r="L519" i="12" s="1"/>
  <c r="K515" i="12"/>
  <c r="L515" i="12" s="1"/>
  <c r="K591" i="12"/>
  <c r="L591" i="12" s="1"/>
  <c r="K587" i="12"/>
  <c r="L587" i="12" s="1"/>
  <c r="K583" i="12"/>
  <c r="L583" i="12" s="1"/>
  <c r="K579" i="12"/>
  <c r="L579" i="12" s="1"/>
  <c r="K575" i="12"/>
  <c r="L575" i="12" s="1"/>
  <c r="K615" i="12"/>
  <c r="L615" i="12" s="1"/>
  <c r="K627" i="12"/>
  <c r="L627" i="12" s="1"/>
  <c r="K645" i="12"/>
  <c r="L645" i="12" s="1"/>
  <c r="K666" i="12"/>
  <c r="L666" i="12" s="1"/>
  <c r="K679" i="12"/>
  <c r="L679" i="12" s="1"/>
  <c r="K683" i="12"/>
  <c r="L683" i="12" s="1"/>
  <c r="K695" i="12"/>
  <c r="L695" i="12" s="1"/>
  <c r="K698" i="12"/>
  <c r="L698" i="12" s="1"/>
  <c r="K703" i="12"/>
  <c r="L703" i="12" s="1"/>
  <c r="K712" i="12"/>
  <c r="L712" i="12" s="1"/>
  <c r="K718" i="12"/>
  <c r="L718" i="12" s="1"/>
  <c r="K722" i="12"/>
  <c r="L722" i="12" s="1"/>
  <c r="K728" i="12"/>
  <c r="L728" i="12" s="1"/>
  <c r="K740" i="12"/>
  <c r="L740" i="12" s="1"/>
  <c r="K779" i="12"/>
  <c r="L779" i="12" s="1"/>
  <c r="K876" i="12"/>
  <c r="L876" i="12" s="1"/>
  <c r="K879" i="12"/>
  <c r="L879" i="12" s="1"/>
  <c r="K403" i="12"/>
  <c r="L403" i="12" s="1"/>
  <c r="K411" i="12"/>
  <c r="L411" i="12" s="1"/>
  <c r="K440" i="12"/>
  <c r="L440" i="12" s="1"/>
  <c r="K436" i="12"/>
  <c r="L436" i="12" s="1"/>
  <c r="K443" i="12"/>
  <c r="L443" i="12" s="1"/>
  <c r="K462" i="12"/>
  <c r="L462" i="12" s="1"/>
  <c r="K472" i="12"/>
  <c r="L472" i="12" s="1"/>
  <c r="K476" i="12"/>
  <c r="L476" i="12" s="1"/>
  <c r="K481" i="12"/>
  <c r="L481" i="12" s="1"/>
  <c r="K488" i="12"/>
  <c r="L488" i="12" s="1"/>
  <c r="K502" i="12"/>
  <c r="L502" i="12" s="1"/>
  <c r="K498" i="12"/>
  <c r="L498" i="12" s="1"/>
  <c r="K513" i="12"/>
  <c r="L513" i="12" s="1"/>
  <c r="K509" i="12"/>
  <c r="L509" i="12" s="1"/>
  <c r="K522" i="12"/>
  <c r="L522" i="12" s="1"/>
  <c r="K518" i="12"/>
  <c r="L518" i="12" s="1"/>
  <c r="K527" i="12"/>
  <c r="L527" i="12" s="1"/>
  <c r="K545" i="12"/>
  <c r="L545" i="12" s="1"/>
  <c r="K549" i="12"/>
  <c r="L549" i="12" s="1"/>
  <c r="K635" i="12"/>
  <c r="L635" i="12" s="1"/>
  <c r="K652" i="12"/>
  <c r="L652" i="12" s="1"/>
  <c r="K672" i="12"/>
  <c r="L672" i="12" s="1"/>
  <c r="K685" i="12"/>
  <c r="L685" i="12" s="1"/>
  <c r="K697" i="12"/>
  <c r="L697" i="12" s="1"/>
  <c r="K711" i="12"/>
  <c r="L711" i="12" s="1"/>
  <c r="K717" i="12"/>
  <c r="L717" i="12" s="1"/>
  <c r="K721" i="12"/>
  <c r="L721" i="12" s="1"/>
  <c r="K736" i="12"/>
  <c r="L736" i="12" s="1"/>
  <c r="K604" i="12"/>
  <c r="L604" i="12" s="1"/>
  <c r="K875" i="12"/>
  <c r="L875" i="12" s="1"/>
  <c r="K415" i="12"/>
  <c r="L415" i="12" s="1"/>
  <c r="K439" i="12"/>
  <c r="L439" i="12" s="1"/>
  <c r="K435" i="12"/>
  <c r="L435" i="12" s="1"/>
  <c r="K448" i="12"/>
  <c r="L448" i="12" s="1"/>
  <c r="K467" i="12"/>
  <c r="L467" i="12" s="1"/>
  <c r="K471" i="12"/>
  <c r="L471" i="12" s="1"/>
  <c r="K475" i="12"/>
  <c r="L475" i="12" s="1"/>
  <c r="K480" i="12"/>
  <c r="L480" i="12" s="1"/>
  <c r="K489" i="12"/>
  <c r="L489" i="12" s="1"/>
  <c r="L501" i="12"/>
  <c r="K501" i="12"/>
  <c r="K497" i="12"/>
  <c r="L497" i="12" s="1"/>
  <c r="K512" i="12"/>
  <c r="L512" i="12" s="1"/>
  <c r="K508" i="12"/>
  <c r="L508" i="12" s="1"/>
  <c r="K521" i="12"/>
  <c r="L521" i="12" s="1"/>
  <c r="K517" i="12"/>
  <c r="L517" i="12" s="1"/>
  <c r="K552" i="12"/>
  <c r="L552" i="12" s="1"/>
  <c r="K593" i="12"/>
  <c r="L593" i="12" s="1"/>
  <c r="K589" i="12"/>
  <c r="L589" i="12" s="1"/>
  <c r="K585" i="12"/>
  <c r="L585" i="12" s="1"/>
  <c r="K581" i="12"/>
  <c r="L581" i="12" s="1"/>
  <c r="K577" i="12"/>
  <c r="L577" i="12" s="1"/>
  <c r="K573" i="12"/>
  <c r="L573" i="12" s="1"/>
  <c r="K621" i="12"/>
  <c r="L621" i="12" s="1"/>
  <c r="K671" i="12"/>
  <c r="L671" i="12" s="1"/>
  <c r="K677" i="12"/>
  <c r="L677" i="12" s="1"/>
  <c r="K687" i="12"/>
  <c r="L687" i="12" s="1"/>
  <c r="K693" i="12"/>
  <c r="L693" i="12" s="1"/>
  <c r="K705" i="12"/>
  <c r="L705" i="12" s="1"/>
  <c r="K701" i="12"/>
  <c r="L701" i="12" s="1"/>
  <c r="K724" i="12"/>
  <c r="L724" i="12" s="1"/>
  <c r="K735" i="12"/>
  <c r="L735" i="12" s="1"/>
  <c r="K745" i="12"/>
  <c r="L745" i="12" s="1"/>
  <c r="L859" i="12"/>
  <c r="K887" i="12"/>
  <c r="L887" i="12" s="1"/>
  <c r="K421" i="12"/>
  <c r="L421" i="12" s="1"/>
  <c r="K445" i="12"/>
  <c r="L445" i="12" s="1"/>
  <c r="K453" i="12"/>
  <c r="L453" i="12" s="1"/>
  <c r="K504" i="12"/>
  <c r="L504" i="12" s="1"/>
  <c r="K500" i="12"/>
  <c r="L500" i="12" s="1"/>
  <c r="K496" i="12"/>
  <c r="L496" i="12" s="1"/>
  <c r="K511" i="12"/>
  <c r="L511" i="12" s="1"/>
  <c r="K507" i="12"/>
  <c r="L507" i="12" s="1"/>
  <c r="K520" i="12"/>
  <c r="L520" i="12" s="1"/>
  <c r="K516" i="12"/>
  <c r="L516" i="12" s="1"/>
  <c r="K547" i="12"/>
  <c r="L547" i="12" s="1"/>
  <c r="K551" i="12"/>
  <c r="L551" i="12" s="1"/>
  <c r="K592" i="12"/>
  <c r="L592" i="12" s="1"/>
  <c r="K588" i="12"/>
  <c r="L588" i="12" s="1"/>
  <c r="L584" i="12"/>
  <c r="K584" i="12"/>
  <c r="K580" i="12"/>
  <c r="L580" i="12" s="1"/>
  <c r="K576" i="12"/>
  <c r="L576" i="12" s="1"/>
  <c r="K607" i="12"/>
  <c r="L607" i="12" s="1"/>
  <c r="K624" i="12"/>
  <c r="L624" i="12" s="1"/>
  <c r="K641" i="12"/>
  <c r="L641" i="12" s="1"/>
  <c r="K664" i="12"/>
  <c r="L664" i="12" s="1"/>
  <c r="K681" i="12"/>
  <c r="L681" i="12" s="1"/>
  <c r="K692" i="12"/>
  <c r="L692" i="12" s="1"/>
  <c r="K704" i="12"/>
  <c r="L704" i="12" s="1"/>
  <c r="K713" i="12"/>
  <c r="L713" i="12" s="1"/>
  <c r="K709" i="12"/>
  <c r="L709" i="12" s="1"/>
  <c r="K723" i="12"/>
  <c r="L723" i="12" s="1"/>
  <c r="K729" i="12"/>
  <c r="L729" i="12" s="1"/>
  <c r="K877" i="12"/>
  <c r="L877" i="12" s="1"/>
  <c r="K880" i="12"/>
  <c r="L880" i="12" s="1"/>
  <c r="K669" i="12"/>
  <c r="L669" i="12" s="1"/>
  <c r="L590" i="12"/>
  <c r="L582" i="12"/>
  <c r="L574" i="12"/>
  <c r="L614" i="12"/>
  <c r="L694" i="12"/>
  <c r="L702" i="12"/>
  <c r="L470" i="12"/>
  <c r="L486" i="12"/>
  <c r="L634" i="12"/>
  <c r="L730" i="12"/>
  <c r="L402" i="12"/>
  <c r="L526" i="12"/>
  <c r="L586" i="12"/>
  <c r="L678" i="12"/>
  <c r="L746" i="12"/>
  <c r="L798" i="12"/>
  <c r="L406" i="12"/>
  <c r="L438" i="12"/>
  <c r="L466" i="12"/>
  <c r="L474" i="12"/>
  <c r="L654" i="12"/>
  <c r="L710" i="12"/>
  <c r="L874" i="12"/>
  <c r="L482" i="12"/>
  <c r="L506" i="12"/>
  <c r="L510" i="12"/>
  <c r="L546" i="12"/>
  <c r="L550" i="12"/>
  <c r="L674" i="12"/>
  <c r="L690" i="12"/>
  <c r="L738" i="12"/>
  <c r="L770" i="12"/>
  <c r="L978" i="12"/>
  <c r="L979" i="12"/>
  <c r="L707" i="12"/>
  <c r="H336" i="5" s="1"/>
  <c r="L977" i="1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H975" i="12"/>
  <c r="L975" i="12"/>
  <c r="H976" i="12"/>
  <c r="L976" i="12"/>
  <c r="H974" i="12"/>
  <c r="L974" i="12"/>
  <c r="O974" i="12"/>
  <c r="H973" i="12"/>
  <c r="L973" i="12"/>
  <c r="O973" i="12"/>
  <c r="L8" i="5"/>
  <c r="L9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5" i="5"/>
  <c r="L36" i="5"/>
  <c r="L37" i="5"/>
  <c r="L38" i="5"/>
  <c r="L39" i="5"/>
  <c r="L40" i="5"/>
  <c r="L41" i="5"/>
  <c r="L42" i="5"/>
  <c r="L43" i="5"/>
  <c r="L44" i="5"/>
  <c r="L45" i="5"/>
  <c r="L46" i="5"/>
  <c r="L47" i="5"/>
  <c r="L48" i="5"/>
  <c r="L49" i="5"/>
  <c r="L50" i="5"/>
  <c r="L51" i="5"/>
  <c r="L52" i="5"/>
  <c r="L53" i="5"/>
  <c r="L54" i="5"/>
  <c r="L55" i="5"/>
  <c r="L56" i="5"/>
  <c r="L57" i="5"/>
  <c r="L58" i="5"/>
  <c r="L59" i="5"/>
  <c r="L60" i="5"/>
  <c r="L61" i="5"/>
  <c r="L62" i="5"/>
  <c r="L63" i="5"/>
  <c r="L64" i="5"/>
  <c r="L65" i="5"/>
  <c r="L66" i="5"/>
  <c r="L67" i="5"/>
  <c r="L68" i="5"/>
  <c r="L69" i="5"/>
  <c r="L70" i="5"/>
  <c r="L71" i="5"/>
  <c r="L72" i="5"/>
  <c r="L73" i="5"/>
  <c r="L74" i="5"/>
  <c r="L75" i="5"/>
  <c r="L76" i="5"/>
  <c r="L77" i="5"/>
  <c r="L78" i="5"/>
  <c r="L79" i="5"/>
  <c r="L80" i="5"/>
  <c r="L81" i="5"/>
  <c r="L82" i="5"/>
  <c r="L83" i="5"/>
  <c r="L84" i="5"/>
  <c r="L85" i="5"/>
  <c r="L86" i="5"/>
  <c r="L87" i="5"/>
  <c r="L88" i="5"/>
  <c r="L89" i="5"/>
  <c r="L90" i="5"/>
  <c r="L91" i="5"/>
  <c r="L92" i="5"/>
  <c r="L93" i="5"/>
  <c r="L94" i="5"/>
  <c r="L95" i="5"/>
  <c r="L96" i="5"/>
  <c r="L97" i="5"/>
  <c r="L98" i="5"/>
  <c r="L99" i="5"/>
  <c r="L100" i="5"/>
  <c r="L101" i="5"/>
  <c r="L102" i="5"/>
  <c r="L103" i="5"/>
  <c r="L104" i="5"/>
  <c r="L105" i="5"/>
  <c r="L106" i="5"/>
  <c r="L107" i="5"/>
  <c r="L108" i="5"/>
  <c r="L109" i="5"/>
  <c r="L110" i="5"/>
  <c r="L111" i="5"/>
  <c r="L112" i="5"/>
  <c r="L113" i="5"/>
  <c r="L114" i="5"/>
  <c r="L115" i="5"/>
  <c r="L116" i="5"/>
  <c r="L117" i="5"/>
  <c r="L118" i="5"/>
  <c r="L119" i="5"/>
  <c r="L120" i="5"/>
  <c r="L121" i="5"/>
  <c r="L122" i="5"/>
  <c r="L123" i="5"/>
  <c r="L124" i="5"/>
  <c r="L125" i="5"/>
  <c r="L126" i="5"/>
  <c r="L127" i="5"/>
  <c r="L128" i="5"/>
  <c r="L129" i="5"/>
  <c r="L130" i="5"/>
  <c r="L131" i="5"/>
  <c r="L132" i="5"/>
  <c r="L133" i="5"/>
  <c r="L134" i="5"/>
  <c r="L135" i="5"/>
  <c r="L136" i="5"/>
  <c r="L137" i="5"/>
  <c r="L138" i="5"/>
  <c r="L139" i="5"/>
  <c r="L140" i="5"/>
  <c r="L141" i="5"/>
  <c r="L142" i="5"/>
  <c r="L143" i="5"/>
  <c r="L144" i="5"/>
  <c r="L145" i="5"/>
  <c r="L146" i="5"/>
  <c r="L147" i="5"/>
  <c r="L148" i="5"/>
  <c r="L149" i="5"/>
  <c r="L150" i="5"/>
  <c r="L151" i="5"/>
  <c r="L152" i="5"/>
  <c r="L153" i="5"/>
  <c r="L154" i="5"/>
  <c r="L155" i="5"/>
  <c r="L156" i="5"/>
  <c r="L157" i="5"/>
  <c r="L158" i="5"/>
  <c r="L159" i="5"/>
  <c r="L160" i="5"/>
  <c r="L161" i="5"/>
  <c r="L162" i="5"/>
  <c r="L163" i="5"/>
  <c r="L164" i="5"/>
  <c r="L165" i="5"/>
  <c r="L166" i="5"/>
  <c r="L167" i="5"/>
  <c r="L168" i="5"/>
  <c r="L169" i="5"/>
  <c r="L170" i="5"/>
  <c r="L171" i="5"/>
  <c r="L172" i="5"/>
  <c r="L173" i="5"/>
  <c r="L174" i="5"/>
  <c r="L175" i="5"/>
  <c r="L176" i="5"/>
  <c r="L177" i="5"/>
  <c r="L178" i="5"/>
  <c r="L179" i="5"/>
  <c r="L180" i="5"/>
  <c r="L181" i="5"/>
  <c r="L182" i="5"/>
  <c r="L183" i="5"/>
  <c r="L184" i="5"/>
  <c r="L185" i="5"/>
  <c r="L186" i="5"/>
  <c r="L187" i="5"/>
  <c r="L188" i="5"/>
  <c r="L189" i="5"/>
  <c r="L190" i="5"/>
  <c r="L191" i="5"/>
  <c r="L192" i="5"/>
  <c r="L193" i="5"/>
  <c r="L194" i="5"/>
  <c r="L195" i="5"/>
  <c r="L196" i="5"/>
  <c r="L197" i="5"/>
  <c r="L198" i="5"/>
  <c r="L199" i="5"/>
  <c r="L200" i="5"/>
  <c r="L201" i="5"/>
  <c r="L202" i="5"/>
  <c r="L203" i="5"/>
  <c r="L204" i="5"/>
  <c r="L205" i="5"/>
  <c r="L206" i="5"/>
  <c r="L207" i="5"/>
  <c r="L208" i="5"/>
  <c r="L209" i="5"/>
  <c r="L210" i="5"/>
  <c r="L211" i="5"/>
  <c r="L212" i="5"/>
  <c r="L213" i="5"/>
  <c r="L214" i="5"/>
  <c r="L215" i="5"/>
  <c r="L216" i="5"/>
  <c r="L217" i="5"/>
  <c r="L218" i="5"/>
  <c r="L219" i="5"/>
  <c r="L220" i="5"/>
  <c r="L221" i="5"/>
  <c r="L222" i="5"/>
  <c r="L223" i="5"/>
  <c r="L224" i="5"/>
  <c r="L225" i="5"/>
  <c r="L226" i="5"/>
  <c r="L227" i="5"/>
  <c r="L228" i="5"/>
  <c r="L229" i="5"/>
  <c r="L230" i="5"/>
  <c r="L231" i="5"/>
  <c r="L232" i="5"/>
  <c r="L233" i="5"/>
  <c r="L234" i="5"/>
  <c r="L235" i="5"/>
  <c r="L236" i="5"/>
  <c r="L237" i="5"/>
  <c r="L238" i="5"/>
  <c r="L239" i="5"/>
  <c r="L240" i="5"/>
  <c r="L241" i="5"/>
  <c r="L242" i="5"/>
  <c r="L243" i="5"/>
  <c r="L244" i="5"/>
  <c r="L245" i="5"/>
  <c r="L246" i="5"/>
  <c r="L247" i="5"/>
  <c r="L248" i="5"/>
  <c r="L249" i="5"/>
  <c r="L250" i="5"/>
  <c r="L251" i="5"/>
  <c r="L252" i="5"/>
  <c r="L253" i="5"/>
  <c r="L254" i="5"/>
  <c r="L255" i="5"/>
  <c r="L256" i="5"/>
  <c r="L257" i="5"/>
  <c r="L258" i="5"/>
  <c r="L259" i="5"/>
  <c r="L260" i="5"/>
  <c r="L261" i="5"/>
  <c r="L262" i="5"/>
  <c r="L263" i="5"/>
  <c r="L264" i="5"/>
  <c r="L265" i="5"/>
  <c r="L266" i="5"/>
  <c r="L267" i="5"/>
  <c r="L268" i="5"/>
  <c r="L269" i="5"/>
  <c r="L270" i="5"/>
  <c r="L271" i="5"/>
  <c r="L272" i="5"/>
  <c r="L273" i="5"/>
  <c r="L274" i="5"/>
  <c r="L275" i="5"/>
  <c r="L276" i="5"/>
  <c r="L277" i="5"/>
  <c r="L278" i="5"/>
  <c r="L279" i="5"/>
  <c r="L280" i="5"/>
  <c r="L281" i="5"/>
  <c r="L282" i="5"/>
  <c r="L283" i="5"/>
  <c r="L284" i="5"/>
  <c r="L285" i="5"/>
  <c r="L286" i="5"/>
  <c r="L287" i="5"/>
  <c r="L288" i="5"/>
  <c r="L289" i="5"/>
  <c r="L290" i="5"/>
  <c r="L291" i="5"/>
  <c r="L292" i="5"/>
  <c r="L293" i="5"/>
  <c r="L294" i="5"/>
  <c r="L295" i="5"/>
  <c r="L296" i="5"/>
  <c r="L297" i="5"/>
  <c r="L298" i="5"/>
  <c r="L299" i="5"/>
  <c r="L300" i="5"/>
  <c r="L301" i="5"/>
  <c r="L302" i="5"/>
  <c r="L303" i="5"/>
  <c r="L304" i="5"/>
  <c r="L305" i="5"/>
  <c r="L306" i="5"/>
  <c r="L307" i="5"/>
  <c r="L308" i="5"/>
  <c r="L309" i="5"/>
  <c r="L310" i="5"/>
  <c r="L311" i="5"/>
  <c r="L312" i="5"/>
  <c r="L313" i="5"/>
  <c r="L314" i="5"/>
  <c r="L315" i="5"/>
  <c r="L316" i="5"/>
  <c r="L317" i="5"/>
  <c r="L318" i="5"/>
  <c r="L319" i="5"/>
  <c r="L320" i="5"/>
  <c r="L321" i="5"/>
  <c r="L322" i="5"/>
  <c r="L323" i="5"/>
  <c r="L324" i="5"/>
  <c r="L325" i="5"/>
  <c r="L326" i="5"/>
  <c r="L327" i="5"/>
  <c r="L328" i="5"/>
  <c r="L329" i="5"/>
  <c r="L330" i="5"/>
  <c r="L331" i="5"/>
  <c r="L332" i="5"/>
  <c r="L333" i="5"/>
  <c r="L334" i="5"/>
  <c r="L335" i="5"/>
  <c r="L336" i="5"/>
  <c r="L337" i="5"/>
  <c r="L338" i="5"/>
  <c r="L339" i="5"/>
  <c r="L340" i="5"/>
  <c r="L341" i="5"/>
  <c r="L342" i="5"/>
  <c r="L343" i="5"/>
  <c r="L344" i="5"/>
  <c r="L345" i="5"/>
  <c r="L346" i="5"/>
  <c r="L347" i="5"/>
  <c r="L348" i="5"/>
  <c r="L349" i="5"/>
  <c r="L350" i="5"/>
  <c r="L351" i="5"/>
  <c r="L352" i="5"/>
  <c r="L353" i="5"/>
  <c r="L354" i="5"/>
  <c r="L355" i="5"/>
  <c r="L356" i="5"/>
  <c r="L357" i="5"/>
  <c r="L358" i="5"/>
  <c r="L359" i="5"/>
  <c r="L360" i="5"/>
  <c r="L361" i="5"/>
  <c r="L362" i="5"/>
  <c r="L363" i="5"/>
  <c r="L364" i="5"/>
  <c r="O980" i="12"/>
  <c r="O455" i="12"/>
  <c r="L455" i="12"/>
  <c r="H455" i="12"/>
  <c r="H980" i="12"/>
  <c r="L980" i="12"/>
  <c r="C327" i="5"/>
  <c r="D327" i="5"/>
  <c r="E327" i="5"/>
  <c r="F327" i="5"/>
  <c r="G327" i="5"/>
  <c r="H970" i="12"/>
  <c r="H971" i="12"/>
  <c r="H972" i="12"/>
  <c r="O969" i="12"/>
  <c r="O970" i="12"/>
  <c r="O971" i="12"/>
  <c r="O972" i="12"/>
  <c r="L970" i="12"/>
  <c r="L971" i="12"/>
  <c r="L972" i="12"/>
  <c r="L969" i="12"/>
  <c r="H969" i="12"/>
  <c r="F312" i="5"/>
  <c r="F313" i="5"/>
  <c r="F314" i="5"/>
  <c r="F315" i="5"/>
  <c r="F316" i="5"/>
  <c r="F317" i="5"/>
  <c r="F318" i="5"/>
  <c r="F319" i="5"/>
  <c r="F320" i="5"/>
  <c r="F321" i="5"/>
  <c r="F322" i="5"/>
  <c r="F323" i="5"/>
  <c r="F324" i="5"/>
  <c r="F325" i="5"/>
  <c r="F326" i="5"/>
  <c r="F328" i="5"/>
  <c r="F329" i="5"/>
  <c r="F330" i="5"/>
  <c r="F331" i="5"/>
  <c r="F332" i="5"/>
  <c r="F333" i="5"/>
  <c r="F334" i="5"/>
  <c r="F335" i="5"/>
  <c r="F336" i="5"/>
  <c r="F337" i="5"/>
  <c r="F338" i="5"/>
  <c r="F339" i="5"/>
  <c r="F340" i="5"/>
  <c r="F341" i="5"/>
  <c r="F342" i="5"/>
  <c r="F343" i="5"/>
  <c r="F344" i="5"/>
  <c r="F345" i="5"/>
  <c r="F346" i="5"/>
  <c r="F347" i="5"/>
  <c r="F348" i="5"/>
  <c r="F349" i="5"/>
  <c r="F350" i="5"/>
  <c r="F351" i="5"/>
  <c r="F352" i="5"/>
  <c r="F353" i="5"/>
  <c r="F354" i="5"/>
  <c r="F355" i="5"/>
  <c r="F356" i="5"/>
  <c r="F357" i="5"/>
  <c r="F358" i="5"/>
  <c r="F359" i="5"/>
  <c r="F360" i="5"/>
  <c r="F361" i="5"/>
  <c r="F362" i="5"/>
  <c r="F363" i="5"/>
  <c r="F364" i="5"/>
  <c r="O954" i="12" l="1"/>
  <c r="O955" i="12"/>
  <c r="O956" i="12"/>
  <c r="O957" i="12"/>
  <c r="O958" i="12"/>
  <c r="O959" i="12"/>
  <c r="O960" i="12"/>
  <c r="O961" i="12"/>
  <c r="O962" i="12"/>
  <c r="O963" i="12"/>
  <c r="O964" i="12"/>
  <c r="O965" i="12"/>
  <c r="O966" i="12"/>
  <c r="O967" i="12"/>
  <c r="O968" i="12"/>
  <c r="L956" i="12"/>
  <c r="L957" i="12"/>
  <c r="L960" i="12"/>
  <c r="L961" i="12"/>
  <c r="L964" i="12"/>
  <c r="L965" i="12"/>
  <c r="L968" i="12"/>
  <c r="H954" i="12"/>
  <c r="H955" i="12"/>
  <c r="H956" i="12"/>
  <c r="H957" i="12"/>
  <c r="H958" i="12"/>
  <c r="H959" i="12"/>
  <c r="H960" i="12"/>
  <c r="H961" i="12"/>
  <c r="H962" i="12"/>
  <c r="H963" i="12"/>
  <c r="H964" i="12"/>
  <c r="H965" i="12"/>
  <c r="H966" i="12"/>
  <c r="H967" i="12"/>
  <c r="H968" i="12"/>
  <c r="H952" i="12"/>
  <c r="H953" i="12"/>
  <c r="L962" i="12" l="1"/>
  <c r="L954" i="12"/>
  <c r="L953" i="12"/>
  <c r="L966" i="12"/>
  <c r="L958" i="12"/>
  <c r="L963" i="12"/>
  <c r="L955" i="12"/>
  <c r="L967" i="12"/>
  <c r="L959" i="12"/>
  <c r="J187" i="5"/>
  <c r="A167" i="5"/>
  <c r="A168" i="5"/>
  <c r="A169" i="5"/>
  <c r="A170" i="5"/>
  <c r="A171" i="5"/>
  <c r="A172" i="5"/>
  <c r="A173" i="5"/>
  <c r="A174" i="5"/>
  <c r="A175" i="5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A200" i="5"/>
  <c r="A201" i="5"/>
  <c r="A202" i="5"/>
  <c r="A203" i="5"/>
  <c r="A204" i="5"/>
  <c r="A205" i="5"/>
  <c r="A206" i="5"/>
  <c r="A207" i="5"/>
  <c r="A208" i="5"/>
  <c r="A209" i="5"/>
  <c r="A210" i="5"/>
  <c r="A211" i="5"/>
  <c r="A212" i="5"/>
  <c r="A213" i="5"/>
  <c r="A214" i="5"/>
  <c r="A215" i="5"/>
  <c r="A216" i="5"/>
  <c r="A217" i="5"/>
  <c r="A218" i="5"/>
  <c r="A219" i="5"/>
  <c r="A220" i="5"/>
  <c r="A221" i="5"/>
  <c r="A222" i="5"/>
  <c r="A223" i="5"/>
  <c r="A224" i="5"/>
  <c r="A225" i="5"/>
  <c r="A226" i="5"/>
  <c r="A227" i="5"/>
  <c r="A228" i="5"/>
  <c r="A229" i="5"/>
  <c r="A230" i="5"/>
  <c r="A231" i="5"/>
  <c r="A232" i="5"/>
  <c r="A233" i="5"/>
  <c r="A234" i="5"/>
  <c r="A235" i="5"/>
  <c r="A236" i="5"/>
  <c r="A237" i="5"/>
  <c r="A238" i="5"/>
  <c r="A239" i="5"/>
  <c r="A240" i="5"/>
  <c r="A241" i="5"/>
  <c r="A242" i="5"/>
  <c r="A243" i="5"/>
  <c r="A244" i="5"/>
  <c r="A245" i="5"/>
  <c r="A246" i="5"/>
  <c r="A247" i="5"/>
  <c r="A248" i="5"/>
  <c r="A249" i="5"/>
  <c r="A250" i="5"/>
  <c r="A251" i="5"/>
  <c r="A252" i="5"/>
  <c r="A253" i="5"/>
  <c r="A254" i="5"/>
  <c r="A255" i="5"/>
  <c r="A256" i="5"/>
  <c r="A257" i="5"/>
  <c r="A258" i="5"/>
  <c r="A259" i="5"/>
  <c r="A260" i="5"/>
  <c r="A261" i="5"/>
  <c r="A262" i="5"/>
  <c r="A263" i="5"/>
  <c r="A264" i="5"/>
  <c r="A265" i="5"/>
  <c r="A266" i="5"/>
  <c r="A267" i="5"/>
  <c r="A268" i="5"/>
  <c r="A269" i="5"/>
  <c r="A270" i="5"/>
  <c r="A271" i="5"/>
  <c r="A272" i="5"/>
  <c r="A273" i="5"/>
  <c r="A274" i="5"/>
  <c r="A275" i="5"/>
  <c r="A276" i="5"/>
  <c r="A277" i="5"/>
  <c r="A278" i="5"/>
  <c r="A279" i="5"/>
  <c r="A280" i="5"/>
  <c r="A281" i="5"/>
  <c r="A282" i="5"/>
  <c r="A283" i="5"/>
  <c r="A284" i="5"/>
  <c r="A285" i="5"/>
  <c r="A286" i="5"/>
  <c r="A287" i="5"/>
  <c r="A288" i="5"/>
  <c r="A289" i="5"/>
  <c r="A290" i="5"/>
  <c r="A291" i="5"/>
  <c r="A292" i="5"/>
  <c r="A293" i="5"/>
  <c r="A294" i="5"/>
  <c r="A295" i="5"/>
  <c r="A296" i="5"/>
  <c r="A297" i="5"/>
  <c r="A298" i="5"/>
  <c r="A299" i="5"/>
  <c r="A300" i="5"/>
  <c r="A301" i="5"/>
  <c r="A302" i="5"/>
  <c r="A303" i="5"/>
  <c r="A304" i="5"/>
  <c r="A305" i="5"/>
  <c r="A306" i="5"/>
  <c r="A307" i="5"/>
  <c r="A308" i="5"/>
  <c r="A309" i="5"/>
  <c r="A310" i="5"/>
  <c r="A311" i="5"/>
  <c r="A312" i="5"/>
  <c r="A313" i="5"/>
  <c r="A314" i="5"/>
  <c r="A315" i="5"/>
  <c r="A316" i="5"/>
  <c r="A317" i="5"/>
  <c r="A318" i="5"/>
  <c r="A319" i="5"/>
  <c r="A320" i="5"/>
  <c r="A321" i="5"/>
  <c r="A322" i="5"/>
  <c r="A323" i="5"/>
  <c r="A324" i="5"/>
  <c r="A325" i="5"/>
  <c r="A326" i="5"/>
  <c r="A327" i="5"/>
  <c r="A328" i="5"/>
  <c r="A329" i="5"/>
  <c r="A330" i="5"/>
  <c r="A331" i="5"/>
  <c r="A332" i="5"/>
  <c r="A333" i="5"/>
  <c r="A334" i="5"/>
  <c r="A335" i="5"/>
  <c r="A336" i="5"/>
  <c r="A337" i="5"/>
  <c r="A338" i="5"/>
  <c r="A339" i="5"/>
  <c r="A340" i="5"/>
  <c r="A341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A124" i="5"/>
  <c r="A125" i="5"/>
  <c r="A126" i="5"/>
  <c r="A127" i="5"/>
  <c r="A128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A145" i="5"/>
  <c r="A146" i="5"/>
  <c r="A147" i="5"/>
  <c r="A148" i="5"/>
  <c r="A149" i="5"/>
  <c r="A150" i="5"/>
  <c r="A151" i="5"/>
  <c r="A152" i="5"/>
  <c r="A153" i="5"/>
  <c r="A154" i="5"/>
  <c r="A155" i="5"/>
  <c r="A156" i="5"/>
  <c r="A157" i="5"/>
  <c r="A158" i="5"/>
  <c r="A159" i="5"/>
  <c r="A160" i="5"/>
  <c r="A161" i="5"/>
  <c r="A162" i="5"/>
  <c r="A163" i="5"/>
  <c r="A164" i="5"/>
  <c r="A165" i="5"/>
  <c r="A166" i="5"/>
  <c r="D2" i="10"/>
  <c r="D3" i="10"/>
  <c r="D4" i="10"/>
  <c r="D5" i="10"/>
  <c r="D6" i="10"/>
  <c r="D7" i="10"/>
  <c r="D8" i="10"/>
  <c r="D9" i="10"/>
  <c r="D10" i="10"/>
  <c r="D11" i="10"/>
  <c r="D12" i="10"/>
  <c r="D13" i="10"/>
  <c r="D14" i="10"/>
  <c r="D15" i="10"/>
  <c r="D16" i="10"/>
  <c r="D17" i="10"/>
  <c r="D18" i="10"/>
  <c r="D19" i="10"/>
  <c r="D20" i="10"/>
  <c r="D21" i="10"/>
  <c r="D22" i="10"/>
  <c r="D23" i="10"/>
  <c r="D24" i="10"/>
  <c r="D25" i="10"/>
  <c r="D26" i="10"/>
  <c r="D27" i="10"/>
  <c r="D28" i="10"/>
  <c r="D29" i="10"/>
  <c r="D30" i="10"/>
  <c r="D31" i="10"/>
  <c r="D32" i="10"/>
  <c r="D33" i="10"/>
  <c r="D34" i="10"/>
  <c r="D35" i="10"/>
  <c r="D36" i="10"/>
  <c r="D37" i="10"/>
  <c r="D38" i="10"/>
  <c r="D39" i="10"/>
  <c r="D40" i="10"/>
  <c r="D41" i="10"/>
  <c r="D42" i="10"/>
  <c r="D43" i="10"/>
  <c r="D44" i="10"/>
  <c r="D45" i="10"/>
  <c r="D46" i="10"/>
  <c r="D47" i="10"/>
  <c r="D48" i="10"/>
  <c r="D49" i="10"/>
  <c r="D50" i="10"/>
  <c r="D51" i="10"/>
  <c r="D52" i="10"/>
  <c r="D53" i="10"/>
  <c r="D54" i="10"/>
  <c r="D55" i="10"/>
  <c r="D56" i="10"/>
  <c r="D57" i="10"/>
  <c r="D58" i="10"/>
  <c r="D59" i="10"/>
  <c r="D60" i="10"/>
  <c r="F40" i="1"/>
  <c r="F41" i="1"/>
  <c r="A40" i="1"/>
  <c r="A41" i="1"/>
  <c r="O173" i="12"/>
  <c r="O174" i="12"/>
  <c r="O175" i="12"/>
  <c r="O195" i="12"/>
  <c r="O274" i="12"/>
  <c r="O823" i="12"/>
  <c r="O856" i="12"/>
  <c r="O862" i="12"/>
  <c r="O928" i="12"/>
  <c r="O929" i="12"/>
  <c r="O930" i="12"/>
  <c r="O932" i="12"/>
  <c r="O933" i="12"/>
  <c r="O934" i="12"/>
  <c r="O935" i="12"/>
  <c r="O936" i="12"/>
  <c r="O937" i="12"/>
  <c r="O938" i="12"/>
  <c r="O939" i="12"/>
  <c r="O940" i="12"/>
  <c r="O941" i="12"/>
  <c r="O942" i="12"/>
  <c r="O943" i="12"/>
  <c r="O944" i="12"/>
  <c r="O945" i="12"/>
  <c r="O946" i="12"/>
  <c r="O947" i="12"/>
  <c r="O948" i="12"/>
  <c r="O949" i="12"/>
  <c r="O950" i="12"/>
  <c r="O951" i="12"/>
  <c r="O952" i="12"/>
  <c r="O953" i="12"/>
  <c r="C358" i="5"/>
  <c r="D358" i="5"/>
  <c r="E358" i="5"/>
  <c r="G358" i="5"/>
  <c r="I358" i="5"/>
  <c r="J358" i="5"/>
  <c r="C359" i="5"/>
  <c r="D359" i="5"/>
  <c r="E359" i="5"/>
  <c r="G359" i="5"/>
  <c r="I359" i="5"/>
  <c r="J359" i="5"/>
  <c r="C360" i="5"/>
  <c r="D360" i="5"/>
  <c r="E360" i="5"/>
  <c r="G360" i="5"/>
  <c r="I360" i="5"/>
  <c r="J360" i="5"/>
  <c r="C361" i="5"/>
  <c r="D361" i="5"/>
  <c r="E361" i="5"/>
  <c r="G361" i="5"/>
  <c r="I361" i="5"/>
  <c r="J361" i="5"/>
  <c r="C362" i="5"/>
  <c r="D362" i="5"/>
  <c r="E362" i="5"/>
  <c r="G362" i="5"/>
  <c r="I362" i="5"/>
  <c r="J362" i="5"/>
  <c r="C363" i="5"/>
  <c r="D363" i="5"/>
  <c r="E363" i="5"/>
  <c r="G363" i="5"/>
  <c r="I363" i="5"/>
  <c r="J363" i="5"/>
  <c r="C364" i="5"/>
  <c r="D364" i="5"/>
  <c r="E364" i="5"/>
  <c r="G364" i="5"/>
  <c r="I364" i="5"/>
  <c r="J364" i="5"/>
  <c r="J3" i="12"/>
  <c r="K3" i="12" s="1"/>
  <c r="L3" i="12" s="1"/>
  <c r="L6" i="12"/>
  <c r="H144" i="5" s="1"/>
  <c r="L7" i="12"/>
  <c r="H135" i="5" s="1"/>
  <c r="L8" i="12"/>
  <c r="H140" i="5" s="1"/>
  <c r="L9" i="12"/>
  <c r="H136" i="5" s="1"/>
  <c r="L10" i="12"/>
  <c r="H70" i="5" s="1"/>
  <c r="L11" i="12"/>
  <c r="H60" i="5" s="1"/>
  <c r="L12" i="12"/>
  <c r="H145" i="5" s="1"/>
  <c r="L13" i="12"/>
  <c r="H256" i="5" s="1"/>
  <c r="L14" i="12"/>
  <c r="H257" i="5" s="1"/>
  <c r="L15" i="12"/>
  <c r="L16" i="12"/>
  <c r="H47" i="5" s="1"/>
  <c r="L18" i="12"/>
  <c r="H64" i="5" s="1"/>
  <c r="L19" i="12"/>
  <c r="H65" i="5" s="1"/>
  <c r="L21" i="12"/>
  <c r="L23" i="12"/>
  <c r="L24" i="12"/>
  <c r="L29" i="12"/>
  <c r="L30" i="12"/>
  <c r="H96" i="5" s="1"/>
  <c r="L31" i="12"/>
  <c r="H226" i="5" s="1"/>
  <c r="L32" i="12"/>
  <c r="H99" i="5" s="1"/>
  <c r="L34" i="12"/>
  <c r="H176" i="5" s="1"/>
  <c r="L35" i="12"/>
  <c r="H114" i="5" s="1"/>
  <c r="L38" i="12"/>
  <c r="H178" i="5" s="1"/>
  <c r="L39" i="12"/>
  <c r="H137" i="5" s="1"/>
  <c r="L40" i="12"/>
  <c r="H138" i="5" s="1"/>
  <c r="L41" i="12"/>
  <c r="H220" i="5" s="1"/>
  <c r="L42" i="12"/>
  <c r="H223" i="5" s="1"/>
  <c r="L43" i="12"/>
  <c r="H228" i="5" s="1"/>
  <c r="L46" i="12"/>
  <c r="H50" i="5" s="1"/>
  <c r="L47" i="12"/>
  <c r="H57" i="5" s="1"/>
  <c r="L49" i="12"/>
  <c r="H62" i="5" s="1"/>
  <c r="L50" i="12"/>
  <c r="H101" i="5" s="1"/>
  <c r="L55" i="12"/>
  <c r="H58" i="5" s="1"/>
  <c r="L60" i="12"/>
  <c r="H162" i="5" s="1"/>
  <c r="L61" i="12"/>
  <c r="H165" i="5" s="1"/>
  <c r="L62" i="12"/>
  <c r="H172" i="5" s="1"/>
  <c r="L63" i="12"/>
  <c r="L64" i="12"/>
  <c r="H169" i="5" s="1"/>
  <c r="L65" i="12"/>
  <c r="H146" i="5" s="1"/>
  <c r="L66" i="12"/>
  <c r="H188" i="5" s="1"/>
  <c r="L67" i="12"/>
  <c r="H189" i="5" s="1"/>
  <c r="L68" i="12"/>
  <c r="H190" i="5" s="1"/>
  <c r="L69" i="12"/>
  <c r="L71" i="12"/>
  <c r="L72" i="12"/>
  <c r="L81" i="12"/>
  <c r="H292" i="5" s="1"/>
  <c r="L87" i="12"/>
  <c r="H293" i="5" s="1"/>
  <c r="L88" i="12"/>
  <c r="H78" i="5" s="1"/>
  <c r="L91" i="12"/>
  <c r="L92" i="12"/>
  <c r="L93" i="12"/>
  <c r="H294" i="5" s="1"/>
  <c r="L94" i="12"/>
  <c r="H295" i="5" s="1"/>
  <c r="L95" i="12"/>
  <c r="H296" i="5" s="1"/>
  <c r="L97" i="12"/>
  <c r="H249" i="5" s="1"/>
  <c r="L98" i="12"/>
  <c r="H103" i="5" s="1"/>
  <c r="L99" i="12"/>
  <c r="L104" i="12"/>
  <c r="H297" i="5" s="1"/>
  <c r="L105" i="12"/>
  <c r="L106" i="12"/>
  <c r="H173" i="5" s="1"/>
  <c r="L107" i="12"/>
  <c r="L108" i="12"/>
  <c r="L111" i="12"/>
  <c r="L115" i="12"/>
  <c r="H239" i="5" s="1"/>
  <c r="L119" i="12"/>
  <c r="L120" i="12"/>
  <c r="H74" i="5" s="1"/>
  <c r="L127" i="12"/>
  <c r="H179" i="5" s="1"/>
  <c r="L131" i="12"/>
  <c r="L133" i="12"/>
  <c r="L137" i="12"/>
  <c r="H73" i="5" s="1"/>
  <c r="L142" i="12"/>
  <c r="L143" i="12"/>
  <c r="L144" i="12"/>
  <c r="L149" i="12"/>
  <c r="L150" i="12"/>
  <c r="L163" i="12"/>
  <c r="L164" i="12"/>
  <c r="H335" i="5" s="1"/>
  <c r="L165" i="12"/>
  <c r="H76" i="5" s="1"/>
  <c r="L167" i="12"/>
  <c r="L170" i="12"/>
  <c r="H148" i="5" s="1"/>
  <c r="L171" i="12"/>
  <c r="H298" i="5" s="1"/>
  <c r="L176" i="12"/>
  <c r="H94" i="5" s="1"/>
  <c r="L177" i="12"/>
  <c r="L178" i="12"/>
  <c r="H122" i="5" s="1"/>
  <c r="L179" i="12"/>
  <c r="H253" i="5" s="1"/>
  <c r="L184" i="12"/>
  <c r="H30" i="5" s="1"/>
  <c r="L188" i="12"/>
  <c r="L191" i="12"/>
  <c r="L194" i="12"/>
  <c r="H319" i="5" s="1"/>
  <c r="L196" i="12"/>
  <c r="H255" i="5" s="1"/>
  <c r="L197" i="12"/>
  <c r="H247" i="5" s="1"/>
  <c r="L198" i="12"/>
  <c r="H224" i="5" s="1"/>
  <c r="L199" i="12"/>
  <c r="H234" i="5" s="1"/>
  <c r="L200" i="12"/>
  <c r="H235" i="5" s="1"/>
  <c r="L204" i="12"/>
  <c r="H10" i="5" s="1"/>
  <c r="L206" i="12"/>
  <c r="H248" i="5" s="1"/>
  <c r="L215" i="12"/>
  <c r="H246" i="5" s="1"/>
  <c r="L216" i="12"/>
  <c r="H100" i="5" s="1"/>
  <c r="L219" i="12"/>
  <c r="L222" i="12"/>
  <c r="L223" i="12"/>
  <c r="H312" i="5" s="1"/>
  <c r="L229" i="12"/>
  <c r="H46" i="5" s="1"/>
  <c r="L230" i="12"/>
  <c r="L232" i="12"/>
  <c r="H97" i="5" s="1"/>
  <c r="L233" i="12"/>
  <c r="H95" i="5" s="1"/>
  <c r="L234" i="12"/>
  <c r="L237" i="12"/>
  <c r="L239" i="12"/>
  <c r="L240" i="12"/>
  <c r="H258" i="5" s="1"/>
  <c r="L241" i="12"/>
  <c r="H82" i="5" s="1"/>
  <c r="L242" i="12"/>
  <c r="H63" i="5" s="1"/>
  <c r="L243" i="12"/>
  <c r="H191" i="5" s="1"/>
  <c r="L244" i="12"/>
  <c r="H205" i="5" s="1"/>
  <c r="L246" i="12"/>
  <c r="H109" i="5" s="1"/>
  <c r="L250" i="12"/>
  <c r="H133" i="5" s="1"/>
  <c r="L254" i="12"/>
  <c r="H149" i="5" s="1"/>
  <c r="L255" i="12"/>
  <c r="L260" i="12"/>
  <c r="H215" i="5" s="1"/>
  <c r="L262" i="12"/>
  <c r="H333" i="5" s="1"/>
  <c r="L263" i="12"/>
  <c r="H113" i="5" s="1"/>
  <c r="L265" i="12"/>
  <c r="L268" i="12"/>
  <c r="H51" i="5" s="1"/>
  <c r="L275" i="12"/>
  <c r="L276" i="12"/>
  <c r="L277" i="12"/>
  <c r="L280" i="12"/>
  <c r="H222" i="5" s="1"/>
  <c r="L282" i="12"/>
  <c r="H236" i="5" s="1"/>
  <c r="L287" i="12"/>
  <c r="L288" i="12"/>
  <c r="H329" i="5" s="1"/>
  <c r="L292" i="12"/>
  <c r="H214" i="5" s="1"/>
  <c r="L297" i="12"/>
  <c r="H259" i="5" s="1"/>
  <c r="L299" i="12"/>
  <c r="H115" i="5" s="1"/>
  <c r="L300" i="12"/>
  <c r="L301" i="12"/>
  <c r="L302" i="12"/>
  <c r="L303" i="12"/>
  <c r="H79" i="5" s="1"/>
  <c r="L304" i="12"/>
  <c r="H166" i="5" s="1"/>
  <c r="L306" i="12"/>
  <c r="H241" i="5" s="1"/>
  <c r="L308" i="12"/>
  <c r="L310" i="12"/>
  <c r="L314" i="12"/>
  <c r="H177" i="5" s="1"/>
  <c r="L315" i="12"/>
  <c r="L317" i="12"/>
  <c r="H210" i="5" s="1"/>
  <c r="L318" i="12"/>
  <c r="H112" i="5" s="1"/>
  <c r="L319" i="12"/>
  <c r="H117" i="5" s="1"/>
  <c r="L321" i="12"/>
  <c r="L322" i="12"/>
  <c r="H164" i="5" s="1"/>
  <c r="L324" i="12"/>
  <c r="L326" i="12"/>
  <c r="L327" i="12"/>
  <c r="H92" i="5" s="1"/>
  <c r="L328" i="12"/>
  <c r="H260" i="5" s="1"/>
  <c r="L329" i="12"/>
  <c r="H290" i="5" s="1"/>
  <c r="L330" i="12"/>
  <c r="H261" i="5" s="1"/>
  <c r="L331" i="12"/>
  <c r="H262" i="5" s="1"/>
  <c r="L332" i="12"/>
  <c r="H263" i="5" s="1"/>
  <c r="L333" i="12"/>
  <c r="H37" i="5" s="1"/>
  <c r="L334" i="12"/>
  <c r="H264" i="5" s="1"/>
  <c r="L335" i="12"/>
  <c r="H265" i="5" s="1"/>
  <c r="L336" i="12"/>
  <c r="H266" i="5" s="1"/>
  <c r="L337" i="12"/>
  <c r="H267" i="5" s="1"/>
  <c r="L338" i="12"/>
  <c r="H268" i="5" s="1"/>
  <c r="L339" i="12"/>
  <c r="H269" i="5" s="1"/>
  <c r="L340" i="12"/>
  <c r="L342" i="12"/>
  <c r="L344" i="12"/>
  <c r="L345" i="12"/>
  <c r="L349" i="12"/>
  <c r="L350" i="12"/>
  <c r="L351" i="12"/>
  <c r="H271" i="5" s="1"/>
  <c r="L352" i="12"/>
  <c r="H321" i="5" s="1"/>
  <c r="L353" i="12"/>
  <c r="L354" i="12"/>
  <c r="L355" i="12"/>
  <c r="L356" i="12"/>
  <c r="L357" i="12"/>
  <c r="H15" i="5" s="1"/>
  <c r="L358" i="12"/>
  <c r="L359" i="12"/>
  <c r="H141" i="5" s="1"/>
  <c r="L360" i="12"/>
  <c r="L361" i="12"/>
  <c r="L362" i="12"/>
  <c r="H221" i="5" s="1"/>
  <c r="L363" i="12"/>
  <c r="H233" i="5" s="1"/>
  <c r="L364" i="12"/>
  <c r="H39" i="5" s="1"/>
  <c r="L365" i="12"/>
  <c r="H32" i="5" s="1"/>
  <c r="L366" i="12"/>
  <c r="L367" i="12"/>
  <c r="H55" i="5" s="1"/>
  <c r="L368" i="12"/>
  <c r="H155" i="5" s="1"/>
  <c r="L372" i="12"/>
  <c r="H270" i="5" s="1"/>
  <c r="L374" i="12"/>
  <c r="L375" i="12"/>
  <c r="L376" i="12"/>
  <c r="H49" i="5" s="1"/>
  <c r="L379" i="12"/>
  <c r="H34" i="5" s="1"/>
  <c r="L381" i="12"/>
  <c r="L382" i="12"/>
  <c r="L383" i="12"/>
  <c r="H208" i="5" s="1"/>
  <c r="L384" i="12"/>
  <c r="H334" i="5" s="1"/>
  <c r="L386" i="12"/>
  <c r="H237" i="5" s="1"/>
  <c r="L387" i="12"/>
  <c r="H104" i="5" s="1"/>
  <c r="L390" i="12"/>
  <c r="H38" i="5" s="1"/>
  <c r="L391" i="12"/>
  <c r="H299" i="5" s="1"/>
  <c r="L397" i="12"/>
  <c r="H150" i="5" s="1"/>
  <c r="L399" i="12"/>
  <c r="H26" i="5" s="1"/>
  <c r="L401" i="12"/>
  <c r="H28" i="5" s="1"/>
  <c r="L404" i="12"/>
  <c r="H325" i="5" s="1"/>
  <c r="L405" i="12"/>
  <c r="H40" i="5" s="1"/>
  <c r="L407" i="12"/>
  <c r="H272" i="5" s="1"/>
  <c r="L408" i="12"/>
  <c r="L409" i="12"/>
  <c r="H41" i="5" s="1"/>
  <c r="L410" i="12"/>
  <c r="H273" i="5" s="1"/>
  <c r="L413" i="12"/>
  <c r="L414" i="12"/>
  <c r="H218" i="5" s="1"/>
  <c r="L416" i="12"/>
  <c r="L417" i="12"/>
  <c r="H193" i="5" s="1"/>
  <c r="L418" i="12"/>
  <c r="L419" i="12"/>
  <c r="H42" i="5" s="1"/>
  <c r="L422" i="12"/>
  <c r="H88" i="5" s="1"/>
  <c r="L423" i="12"/>
  <c r="H252" i="5" s="1"/>
  <c r="L424" i="12"/>
  <c r="L426" i="12"/>
  <c r="L427" i="12"/>
  <c r="L428" i="12"/>
  <c r="L429" i="12"/>
  <c r="H231" i="5" s="1"/>
  <c r="L430" i="12"/>
  <c r="H320" i="5" s="1"/>
  <c r="L432" i="12"/>
  <c r="H194" i="5" s="1"/>
  <c r="L433" i="12"/>
  <c r="L434" i="12"/>
  <c r="H274" i="5" s="1"/>
  <c r="L441" i="12"/>
  <c r="H328" i="5" s="1"/>
  <c r="L442" i="12"/>
  <c r="L446" i="12"/>
  <c r="L447" i="12"/>
  <c r="H330" i="5" s="1"/>
  <c r="L449" i="12"/>
  <c r="H327" i="5" s="1"/>
  <c r="L450" i="12"/>
  <c r="H275" i="5" s="1"/>
  <c r="L451" i="12"/>
  <c r="L452" i="12"/>
  <c r="L454" i="12"/>
  <c r="H119" i="5" s="1"/>
  <c r="L456" i="12"/>
  <c r="H276" i="5" s="1"/>
  <c r="L457" i="12"/>
  <c r="H111" i="5" s="1"/>
  <c r="L458" i="12"/>
  <c r="L459" i="12"/>
  <c r="L460" i="12"/>
  <c r="H186" i="5" s="1"/>
  <c r="L461" i="12"/>
  <c r="H142" i="5" s="1"/>
  <c r="L464" i="12"/>
  <c r="L468" i="12"/>
  <c r="L469" i="12"/>
  <c r="L473" i="12"/>
  <c r="H59" i="5" s="1"/>
  <c r="L478" i="12"/>
  <c r="H139" i="5" s="1"/>
  <c r="L479" i="12"/>
  <c r="L483" i="12"/>
  <c r="H27" i="5" s="1"/>
  <c r="L484" i="12"/>
  <c r="L487" i="12"/>
  <c r="L490" i="12"/>
  <c r="L491" i="12"/>
  <c r="L492" i="12"/>
  <c r="L493" i="12"/>
  <c r="H151" i="5" s="1"/>
  <c r="L494" i="12"/>
  <c r="H301" i="5" s="1"/>
  <c r="L495" i="12"/>
  <c r="H202" i="5" s="1"/>
  <c r="L505" i="12"/>
  <c r="L514" i="12"/>
  <c r="L524" i="12"/>
  <c r="H83" i="5" s="1"/>
  <c r="L525" i="12"/>
  <c r="H185" i="5" s="1"/>
  <c r="L528" i="12"/>
  <c r="H170" i="5" s="1"/>
  <c r="L529" i="12"/>
  <c r="L530" i="12"/>
  <c r="L531" i="12"/>
  <c r="H7" i="5" s="1"/>
  <c r="L532" i="12"/>
  <c r="L533" i="12"/>
  <c r="L534" i="12"/>
  <c r="L535" i="12"/>
  <c r="L536" i="12"/>
  <c r="L537" i="12"/>
  <c r="H143" i="5" s="1"/>
  <c r="L538" i="12"/>
  <c r="L539" i="12"/>
  <c r="L540" i="12"/>
  <c r="L541" i="12"/>
  <c r="L542" i="12"/>
  <c r="H130" i="5" s="1"/>
  <c r="L543" i="12"/>
  <c r="L544" i="12"/>
  <c r="L548" i="12"/>
  <c r="L553" i="12"/>
  <c r="L554" i="12"/>
  <c r="L555" i="12"/>
  <c r="L556" i="12"/>
  <c r="L557" i="12"/>
  <c r="L558" i="12"/>
  <c r="L559" i="12"/>
  <c r="H129" i="5" s="1"/>
  <c r="L560" i="12"/>
  <c r="L561" i="12"/>
  <c r="L562" i="12"/>
  <c r="L563" i="12"/>
  <c r="L564" i="12"/>
  <c r="H125" i="5" s="1"/>
  <c r="L565" i="12"/>
  <c r="L566" i="12"/>
  <c r="L567" i="12"/>
  <c r="L568" i="12"/>
  <c r="L569" i="12"/>
  <c r="H211" i="5" s="1"/>
  <c r="L570" i="12"/>
  <c r="H243" i="5" s="1"/>
  <c r="L571" i="12"/>
  <c r="L572" i="12"/>
  <c r="L594" i="12"/>
  <c r="H93" i="5" s="1"/>
  <c r="L595" i="12"/>
  <c r="H195" i="5" s="1"/>
  <c r="L596" i="12"/>
  <c r="L597" i="12"/>
  <c r="L598" i="12"/>
  <c r="H277" i="5" s="1"/>
  <c r="L599" i="12"/>
  <c r="H278" i="5" s="1"/>
  <c r="L600" i="12"/>
  <c r="H279" i="5" s="1"/>
  <c r="L601" i="12"/>
  <c r="L602" i="12"/>
  <c r="H280" i="5" s="1"/>
  <c r="L603" i="12"/>
  <c r="L605" i="12"/>
  <c r="H322" i="5" s="1"/>
  <c r="L606" i="12"/>
  <c r="L608" i="12"/>
  <c r="L609" i="12"/>
  <c r="H160" i="5" s="1"/>
  <c r="L610" i="12"/>
  <c r="H161" i="5" s="1"/>
  <c r="L611" i="12"/>
  <c r="H180" i="5" s="1"/>
  <c r="L612" i="12"/>
  <c r="L613" i="12"/>
  <c r="H134" i="5" s="1"/>
  <c r="L616" i="12"/>
  <c r="H242" i="5" s="1"/>
  <c r="L617" i="12"/>
  <c r="L618" i="12"/>
  <c r="L619" i="12"/>
  <c r="H80" i="5" s="1"/>
  <c r="L620" i="12"/>
  <c r="L622" i="12"/>
  <c r="L623" i="12"/>
  <c r="H45" i="5" s="1"/>
  <c r="L625" i="12"/>
  <c r="L626" i="12"/>
  <c r="L628" i="12"/>
  <c r="H107" i="5" s="1"/>
  <c r="L629" i="12"/>
  <c r="H175" i="5" s="1"/>
  <c r="L630" i="12"/>
  <c r="H167" i="5" s="1"/>
  <c r="L631" i="12"/>
  <c r="H209" i="5" s="1"/>
  <c r="L632" i="12"/>
  <c r="H196" i="5" s="1"/>
  <c r="L633" i="12"/>
  <c r="H201" i="5" s="1"/>
  <c r="L636" i="12"/>
  <c r="H33" i="5" s="1"/>
  <c r="L637" i="12"/>
  <c r="L638" i="12"/>
  <c r="H326" i="5" s="1"/>
  <c r="L639" i="12"/>
  <c r="L640" i="12"/>
  <c r="L642" i="12"/>
  <c r="H90" i="5" s="1"/>
  <c r="L643" i="12"/>
  <c r="H91" i="5" s="1"/>
  <c r="L644" i="12"/>
  <c r="H229" i="5" s="1"/>
  <c r="L646" i="12"/>
  <c r="H281" i="5" s="1"/>
  <c r="L647" i="12"/>
  <c r="L648" i="12"/>
  <c r="H282" i="5" s="1"/>
  <c r="L649" i="12"/>
  <c r="L650" i="12"/>
  <c r="H283" i="5" s="1"/>
  <c r="L651" i="12"/>
  <c r="H116" i="5" s="1"/>
  <c r="L653" i="12"/>
  <c r="L655" i="12"/>
  <c r="L656" i="12"/>
  <c r="H240" i="5" s="1"/>
  <c r="L657" i="12"/>
  <c r="H227" i="5" s="1"/>
  <c r="L658" i="12"/>
  <c r="H52" i="5" s="1"/>
  <c r="L659" i="12"/>
  <c r="L660" i="12"/>
  <c r="L661" i="12"/>
  <c r="H213" i="5" s="1"/>
  <c r="L662" i="12"/>
  <c r="H197" i="5" s="1"/>
  <c r="L663" i="12"/>
  <c r="L665" i="12"/>
  <c r="L667" i="12"/>
  <c r="H105" i="5" s="1"/>
  <c r="L668" i="12"/>
  <c r="L670" i="12"/>
  <c r="H118" i="5" s="1"/>
  <c r="L673" i="12"/>
  <c r="L675" i="12"/>
  <c r="H31" i="5" s="1"/>
  <c r="L676" i="12"/>
  <c r="H302" i="5" s="1"/>
  <c r="L682" i="12"/>
  <c r="L684" i="12"/>
  <c r="H36" i="5" s="1"/>
  <c r="L686" i="12"/>
  <c r="L688" i="12"/>
  <c r="L689" i="12"/>
  <c r="H174" i="5" s="1"/>
  <c r="L691" i="12"/>
  <c r="H163" i="5" s="1"/>
  <c r="L696" i="12"/>
  <c r="H284" i="5" s="1"/>
  <c r="L699" i="12"/>
  <c r="L700" i="12"/>
  <c r="H29" i="5" s="1"/>
  <c r="L706" i="12"/>
  <c r="L708" i="12"/>
  <c r="L714" i="12"/>
  <c r="L715" i="12"/>
  <c r="L716" i="12"/>
  <c r="H181" i="5" s="1"/>
  <c r="L719" i="12"/>
  <c r="H182" i="5" s="1"/>
  <c r="L720" i="12"/>
  <c r="H254" i="5" s="1"/>
  <c r="L725" i="12"/>
  <c r="H303" i="5" s="1"/>
  <c r="L726" i="12"/>
  <c r="H198" i="5" s="1"/>
  <c r="L727" i="12"/>
  <c r="L731" i="12"/>
  <c r="H219" i="5" s="1"/>
  <c r="L732" i="12"/>
  <c r="L733" i="12"/>
  <c r="H230" i="5" s="1"/>
  <c r="L734" i="12"/>
  <c r="H331" i="5" s="1"/>
  <c r="L737" i="12"/>
  <c r="L739" i="12"/>
  <c r="L741" i="12"/>
  <c r="H187" i="5" s="1"/>
  <c r="L742" i="12"/>
  <c r="L743" i="12"/>
  <c r="H19" i="5" s="1"/>
  <c r="L744" i="12"/>
  <c r="L747" i="12"/>
  <c r="H285" i="5" s="1"/>
  <c r="L748" i="12"/>
  <c r="H286" i="5" s="1"/>
  <c r="L749" i="12"/>
  <c r="H168" i="5" s="1"/>
  <c r="L750" i="12"/>
  <c r="H102" i="5" s="1"/>
  <c r="L751" i="12"/>
  <c r="L752" i="12"/>
  <c r="L753" i="12"/>
  <c r="H68" i="5" s="1"/>
  <c r="L754" i="12"/>
  <c r="L755" i="12"/>
  <c r="H66" i="5" s="1"/>
  <c r="L756" i="12"/>
  <c r="L757" i="12"/>
  <c r="L758" i="12"/>
  <c r="L759" i="12"/>
  <c r="L760" i="12"/>
  <c r="H84" i="5" s="1"/>
  <c r="L761" i="12"/>
  <c r="L762" i="12"/>
  <c r="L763" i="12"/>
  <c r="H87" i="5" s="1"/>
  <c r="L764" i="12"/>
  <c r="L765" i="12"/>
  <c r="L766" i="12"/>
  <c r="L767" i="12"/>
  <c r="L768" i="12"/>
  <c r="L769" i="12"/>
  <c r="L771" i="12"/>
  <c r="L772" i="12"/>
  <c r="L773" i="12"/>
  <c r="L774" i="12"/>
  <c r="H250" i="5" s="1"/>
  <c r="L775" i="12"/>
  <c r="L776" i="12"/>
  <c r="L777" i="12"/>
  <c r="L778" i="12"/>
  <c r="H9" i="5" s="1"/>
  <c r="L780" i="12"/>
  <c r="L781" i="12"/>
  <c r="H85" i="5" s="1"/>
  <c r="L782" i="12"/>
  <c r="L783" i="12"/>
  <c r="L784" i="12"/>
  <c r="H159" i="5" s="1"/>
  <c r="L785" i="12"/>
  <c r="L786" i="12"/>
  <c r="L787" i="12"/>
  <c r="H337" i="5" s="1"/>
  <c r="L788" i="12"/>
  <c r="H77" i="5" s="1"/>
  <c r="L789" i="12"/>
  <c r="L790" i="12"/>
  <c r="L791" i="12"/>
  <c r="H71" i="5" s="1"/>
  <c r="L792" i="12"/>
  <c r="H304" i="5" s="1"/>
  <c r="L793" i="12"/>
  <c r="L794" i="12"/>
  <c r="H110" i="5" s="1"/>
  <c r="L795" i="12"/>
  <c r="H108" i="5" s="1"/>
  <c r="L796" i="12"/>
  <c r="L797" i="12"/>
  <c r="L799" i="12"/>
  <c r="L800" i="12"/>
  <c r="L801" i="12"/>
  <c r="L802" i="12"/>
  <c r="L803" i="12"/>
  <c r="H316" i="5" s="1"/>
  <c r="L804" i="12"/>
  <c r="L805" i="12"/>
  <c r="H157" i="5" s="1"/>
  <c r="L806" i="12"/>
  <c r="H232" i="5" s="1"/>
  <c r="L807" i="12"/>
  <c r="L808" i="12"/>
  <c r="H98" i="5" s="1"/>
  <c r="L809" i="12"/>
  <c r="L810" i="12"/>
  <c r="L811" i="12"/>
  <c r="H48" i="5" s="1"/>
  <c r="L812" i="12"/>
  <c r="H61" i="5" s="1"/>
  <c r="L813" i="12"/>
  <c r="H183" i="5" s="1"/>
  <c r="L814" i="12"/>
  <c r="H306" i="5" s="1"/>
  <c r="L815" i="12"/>
  <c r="L816" i="12"/>
  <c r="L817" i="12"/>
  <c r="H203" i="5" s="1"/>
  <c r="L818" i="12"/>
  <c r="L819" i="12"/>
  <c r="H152" i="5" s="1"/>
  <c r="L820" i="12"/>
  <c r="H153" i="5" s="1"/>
  <c r="L821" i="12"/>
  <c r="L822" i="12"/>
  <c r="L824" i="12"/>
  <c r="H67" i="5" s="1"/>
  <c r="L825" i="12"/>
  <c r="L826" i="12"/>
  <c r="L827" i="12"/>
  <c r="L828" i="12"/>
  <c r="H199" i="5" s="1"/>
  <c r="L829" i="12"/>
  <c r="H212" i="5" s="1"/>
  <c r="L830" i="12"/>
  <c r="L831" i="12"/>
  <c r="L832" i="12"/>
  <c r="H207" i="5" s="1"/>
  <c r="L833" i="12"/>
  <c r="L834" i="12"/>
  <c r="H244" i="5" s="1"/>
  <c r="L835" i="12"/>
  <c r="H238" i="5" s="1"/>
  <c r="L836" i="12"/>
  <c r="L837" i="12"/>
  <c r="H204" i="5" s="1"/>
  <c r="L838" i="12"/>
  <c r="H158" i="5" s="1"/>
  <c r="L839" i="12"/>
  <c r="H106" i="5" s="1"/>
  <c r="L840" i="12"/>
  <c r="L841" i="12"/>
  <c r="L842" i="12"/>
  <c r="H124" i="5" s="1"/>
  <c r="L843" i="12"/>
  <c r="L844" i="12"/>
  <c r="L845" i="12"/>
  <c r="H200" i="5" s="1"/>
  <c r="L846" i="12"/>
  <c r="L847" i="12"/>
  <c r="L848" i="12"/>
  <c r="H69" i="5" s="1"/>
  <c r="L849" i="12"/>
  <c r="L850" i="12"/>
  <c r="L851" i="12"/>
  <c r="L852" i="12"/>
  <c r="L853" i="12"/>
  <c r="L854" i="12"/>
  <c r="L855" i="12"/>
  <c r="L857" i="12"/>
  <c r="H132" i="5" s="1"/>
  <c r="L858" i="12"/>
  <c r="H332" i="5" s="1"/>
  <c r="L860" i="12"/>
  <c r="H128" i="5" s="1"/>
  <c r="L861" i="12"/>
  <c r="L863" i="12"/>
  <c r="L864" i="12"/>
  <c r="H216" i="5" s="1"/>
  <c r="L865" i="12"/>
  <c r="H56" i="5" s="1"/>
  <c r="L866" i="12"/>
  <c r="H72" i="5" s="1"/>
  <c r="L867" i="12"/>
  <c r="L868" i="12"/>
  <c r="H75" i="5" s="1"/>
  <c r="L869" i="12"/>
  <c r="L870" i="12"/>
  <c r="L871" i="12"/>
  <c r="H288" i="5" s="1"/>
  <c r="L872" i="12"/>
  <c r="H289" i="5" s="1"/>
  <c r="L873" i="12"/>
  <c r="L878" i="12"/>
  <c r="L881" i="12"/>
  <c r="L882" i="12"/>
  <c r="L883" i="12"/>
  <c r="H287" i="5" s="1"/>
  <c r="L884" i="12"/>
  <c r="L885" i="12"/>
  <c r="L886" i="12"/>
  <c r="L888" i="12"/>
  <c r="H338" i="5" s="1"/>
  <c r="L889" i="12"/>
  <c r="H171" i="5" s="1"/>
  <c r="L890" i="12"/>
  <c r="L891" i="12"/>
  <c r="H217" i="5" s="1"/>
  <c r="L892" i="12"/>
  <c r="H318" i="5" s="1"/>
  <c r="L893" i="12"/>
  <c r="H245" i="5" s="1"/>
  <c r="L894" i="12"/>
  <c r="L895" i="12"/>
  <c r="L896" i="12"/>
  <c r="L897" i="12"/>
  <c r="L898" i="12"/>
  <c r="L899" i="12"/>
  <c r="L900" i="12"/>
  <c r="L901" i="12"/>
  <c r="L902" i="12"/>
  <c r="H184" i="5" s="1"/>
  <c r="L903" i="12"/>
  <c r="L904" i="12"/>
  <c r="L905" i="12"/>
  <c r="L906" i="12"/>
  <c r="H156" i="5" s="1"/>
  <c r="L907" i="12"/>
  <c r="H315" i="5" s="1"/>
  <c r="L908" i="12"/>
  <c r="H313" i="5" s="1"/>
  <c r="L909" i="12"/>
  <c r="L910" i="12"/>
  <c r="L911" i="12"/>
  <c r="H323" i="5" s="1"/>
  <c r="L912" i="12"/>
  <c r="L913" i="12"/>
  <c r="H154" i="5" s="1"/>
  <c r="L914" i="12"/>
  <c r="L915" i="12"/>
  <c r="H305" i="5" s="1"/>
  <c r="L916" i="12"/>
  <c r="L917" i="12"/>
  <c r="H126" i="5" s="1"/>
  <c r="L918" i="12"/>
  <c r="L919" i="12"/>
  <c r="L920" i="12"/>
  <c r="L921" i="12"/>
  <c r="L922" i="12"/>
  <c r="H307" i="5" s="1"/>
  <c r="L923" i="12"/>
  <c r="L924" i="12"/>
  <c r="L925" i="12"/>
  <c r="L926" i="12"/>
  <c r="L927" i="12"/>
  <c r="L981" i="12"/>
  <c r="H121" i="5" s="1"/>
  <c r="L982" i="12"/>
  <c r="H44" i="5" s="1"/>
  <c r="L983" i="12"/>
  <c r="H53" i="5" s="1"/>
  <c r="L984" i="12"/>
  <c r="L985" i="12"/>
  <c r="H54" i="5" s="1"/>
  <c r="L201" i="12"/>
  <c r="L168" i="12"/>
  <c r="H127" i="5" s="1"/>
  <c r="L431" i="12"/>
  <c r="L161" i="12"/>
  <c r="L931" i="12"/>
  <c r="H308" i="5" s="1"/>
  <c r="L226" i="12"/>
  <c r="L227" i="12"/>
  <c r="H123" i="5" s="1"/>
  <c r="L173" i="12"/>
  <c r="L174" i="12"/>
  <c r="H131" i="5" s="1"/>
  <c r="L175" i="12"/>
  <c r="L195" i="12"/>
  <c r="L274" i="12"/>
  <c r="H206" i="5" s="1"/>
  <c r="L823" i="12"/>
  <c r="L856" i="12"/>
  <c r="H86" i="5" s="1"/>
  <c r="L862" i="12"/>
  <c r="H89" i="5" s="1"/>
  <c r="L928" i="12"/>
  <c r="H12" i="5" s="1"/>
  <c r="L929" i="12"/>
  <c r="L930" i="12"/>
  <c r="H25" i="5" s="1"/>
  <c r="L932" i="12"/>
  <c r="L933" i="12"/>
  <c r="H324" i="5" s="1"/>
  <c r="L934" i="12"/>
  <c r="H314" i="5" s="1"/>
  <c r="L935" i="12"/>
  <c r="H317" i="5" s="1"/>
  <c r="L936" i="12"/>
  <c r="H43" i="5" s="1"/>
  <c r="L937" i="12"/>
  <c r="L938" i="12"/>
  <c r="L939" i="12"/>
  <c r="L940" i="12"/>
  <c r="H251" i="5" s="1"/>
  <c r="L941" i="12"/>
  <c r="L942" i="12"/>
  <c r="L943" i="12"/>
  <c r="L944" i="12"/>
  <c r="L945" i="12"/>
  <c r="H309" i="5" s="1"/>
  <c r="L946" i="12"/>
  <c r="L947" i="12"/>
  <c r="H310" i="5" s="1"/>
  <c r="L948" i="12"/>
  <c r="H311" i="5" s="1"/>
  <c r="L949" i="12"/>
  <c r="L950" i="12"/>
  <c r="H81" i="5" s="1"/>
  <c r="L951" i="12"/>
  <c r="C352" i="5"/>
  <c r="D352" i="5"/>
  <c r="E352" i="5"/>
  <c r="G352" i="5"/>
  <c r="I352" i="5"/>
  <c r="J352" i="5"/>
  <c r="C353" i="5"/>
  <c r="D353" i="5"/>
  <c r="E353" i="5"/>
  <c r="G353" i="5"/>
  <c r="I353" i="5"/>
  <c r="J353" i="5"/>
  <c r="C354" i="5"/>
  <c r="D354" i="5"/>
  <c r="E354" i="5"/>
  <c r="G354" i="5"/>
  <c r="I354" i="5"/>
  <c r="J354" i="5"/>
  <c r="C355" i="5"/>
  <c r="D355" i="5"/>
  <c r="E355" i="5"/>
  <c r="G355" i="5"/>
  <c r="I355" i="5"/>
  <c r="J355" i="5"/>
  <c r="C356" i="5"/>
  <c r="D356" i="5"/>
  <c r="E356" i="5"/>
  <c r="G356" i="5"/>
  <c r="I356" i="5"/>
  <c r="J356" i="5"/>
  <c r="C357" i="5"/>
  <c r="D357" i="5"/>
  <c r="E357" i="5"/>
  <c r="G357" i="5"/>
  <c r="I357" i="5"/>
  <c r="J357" i="5"/>
  <c r="G42" i="2"/>
  <c r="G43" i="2"/>
  <c r="C317" i="5"/>
  <c r="D317" i="5"/>
  <c r="E317" i="5"/>
  <c r="I317" i="5"/>
  <c r="C318" i="5"/>
  <c r="D318" i="5"/>
  <c r="E318" i="5"/>
  <c r="I318" i="5"/>
  <c r="C319" i="5"/>
  <c r="D319" i="5"/>
  <c r="E319" i="5"/>
  <c r="I319" i="5"/>
  <c r="C320" i="5"/>
  <c r="D320" i="5"/>
  <c r="E320" i="5"/>
  <c r="I320" i="5"/>
  <c r="C321" i="5"/>
  <c r="D321" i="5"/>
  <c r="E321" i="5"/>
  <c r="I321" i="5"/>
  <c r="C322" i="5"/>
  <c r="D322" i="5"/>
  <c r="E322" i="5"/>
  <c r="I322" i="5"/>
  <c r="C323" i="5"/>
  <c r="D323" i="5"/>
  <c r="E323" i="5"/>
  <c r="I323" i="5"/>
  <c r="C324" i="5"/>
  <c r="D324" i="5"/>
  <c r="E324" i="5"/>
  <c r="I324" i="5"/>
  <c r="C325" i="5"/>
  <c r="D325" i="5"/>
  <c r="E325" i="5"/>
  <c r="I325" i="5"/>
  <c r="C326" i="5"/>
  <c r="D326" i="5"/>
  <c r="E326" i="5"/>
  <c r="I326" i="5"/>
  <c r="I327" i="5"/>
  <c r="C328" i="5"/>
  <c r="D328" i="5"/>
  <c r="E328" i="5"/>
  <c r="G328" i="5"/>
  <c r="I328" i="5"/>
  <c r="C329" i="5"/>
  <c r="D329" i="5"/>
  <c r="E329" i="5"/>
  <c r="G329" i="5"/>
  <c r="I329" i="5"/>
  <c r="C330" i="5"/>
  <c r="D330" i="5"/>
  <c r="E330" i="5"/>
  <c r="G330" i="5"/>
  <c r="I330" i="5"/>
  <c r="C331" i="5"/>
  <c r="D331" i="5"/>
  <c r="E331" i="5"/>
  <c r="G331" i="5"/>
  <c r="I331" i="5"/>
  <c r="C332" i="5"/>
  <c r="D332" i="5"/>
  <c r="E332" i="5"/>
  <c r="G332" i="5"/>
  <c r="I332" i="5"/>
  <c r="C333" i="5"/>
  <c r="D333" i="5"/>
  <c r="E333" i="5"/>
  <c r="G333" i="5"/>
  <c r="I333" i="5"/>
  <c r="C334" i="5"/>
  <c r="D334" i="5"/>
  <c r="E334" i="5"/>
  <c r="G334" i="5"/>
  <c r="I334" i="5"/>
  <c r="C335" i="5"/>
  <c r="D335" i="5"/>
  <c r="E335" i="5"/>
  <c r="G335" i="5"/>
  <c r="I335" i="5"/>
  <c r="C336" i="5"/>
  <c r="D336" i="5"/>
  <c r="E336" i="5"/>
  <c r="G336" i="5"/>
  <c r="I336" i="5"/>
  <c r="C337" i="5"/>
  <c r="D337" i="5"/>
  <c r="E337" i="5"/>
  <c r="G337" i="5"/>
  <c r="I337" i="5"/>
  <c r="C338" i="5"/>
  <c r="D338" i="5"/>
  <c r="E338" i="5"/>
  <c r="G338" i="5"/>
  <c r="I338" i="5"/>
  <c r="C339" i="5"/>
  <c r="D339" i="5"/>
  <c r="E339" i="5"/>
  <c r="G339" i="5"/>
  <c r="I339" i="5"/>
  <c r="C340" i="5"/>
  <c r="D340" i="5"/>
  <c r="E340" i="5"/>
  <c r="G340" i="5"/>
  <c r="I340" i="5"/>
  <c r="C341" i="5"/>
  <c r="D341" i="5"/>
  <c r="E341" i="5"/>
  <c r="G341" i="5"/>
  <c r="I341" i="5"/>
  <c r="C342" i="5"/>
  <c r="D342" i="5"/>
  <c r="E342" i="5"/>
  <c r="G342" i="5"/>
  <c r="I342" i="5"/>
  <c r="C343" i="5"/>
  <c r="D343" i="5"/>
  <c r="E343" i="5"/>
  <c r="G343" i="5"/>
  <c r="I343" i="5"/>
  <c r="C344" i="5"/>
  <c r="D344" i="5"/>
  <c r="E344" i="5"/>
  <c r="G344" i="5"/>
  <c r="I344" i="5"/>
  <c r="C345" i="5"/>
  <c r="D345" i="5"/>
  <c r="E345" i="5"/>
  <c r="G345" i="5"/>
  <c r="I345" i="5"/>
  <c r="C346" i="5"/>
  <c r="D346" i="5"/>
  <c r="E346" i="5"/>
  <c r="G346" i="5"/>
  <c r="I346" i="5"/>
  <c r="C347" i="5"/>
  <c r="D347" i="5"/>
  <c r="E347" i="5"/>
  <c r="G347" i="5"/>
  <c r="I347" i="5"/>
  <c r="C348" i="5"/>
  <c r="D348" i="5"/>
  <c r="E348" i="5"/>
  <c r="G348" i="5"/>
  <c r="I348" i="5"/>
  <c r="C349" i="5"/>
  <c r="D349" i="5"/>
  <c r="E349" i="5"/>
  <c r="G349" i="5"/>
  <c r="I349" i="5"/>
  <c r="C350" i="5"/>
  <c r="D350" i="5"/>
  <c r="E350" i="5"/>
  <c r="G350" i="5"/>
  <c r="I350" i="5"/>
  <c r="C351" i="5"/>
  <c r="D351" i="5"/>
  <c r="E351" i="5"/>
  <c r="G351" i="5"/>
  <c r="I351" i="5"/>
  <c r="H928" i="12"/>
  <c r="H929" i="12"/>
  <c r="H930" i="12"/>
  <c r="H932" i="12"/>
  <c r="H933" i="12"/>
  <c r="H934" i="12"/>
  <c r="H935" i="12"/>
  <c r="H936" i="12"/>
  <c r="H937" i="12"/>
  <c r="H938" i="12"/>
  <c r="H939" i="12"/>
  <c r="H940" i="12"/>
  <c r="H941" i="12"/>
  <c r="H942" i="12"/>
  <c r="H943" i="12"/>
  <c r="H944" i="12"/>
  <c r="H945" i="12"/>
  <c r="H946" i="12"/>
  <c r="H947" i="12"/>
  <c r="H948" i="12"/>
  <c r="H949" i="12"/>
  <c r="H950" i="12"/>
  <c r="H951" i="12"/>
  <c r="H38" i="12"/>
  <c r="H39" i="12"/>
  <c r="H40" i="12"/>
  <c r="H41" i="12"/>
  <c r="H42" i="12"/>
  <c r="H43" i="12"/>
  <c r="H46" i="12"/>
  <c r="H47" i="12"/>
  <c r="H49" i="12"/>
  <c r="H50" i="12"/>
  <c r="H55" i="12"/>
  <c r="H60" i="12"/>
  <c r="H61" i="12"/>
  <c r="H62" i="12"/>
  <c r="H63" i="12"/>
  <c r="H64" i="12"/>
  <c r="H65" i="12"/>
  <c r="H66" i="12"/>
  <c r="H67" i="12"/>
  <c r="H68" i="12"/>
  <c r="H69" i="12"/>
  <c r="H71" i="12"/>
  <c r="H72" i="12"/>
  <c r="H80" i="12"/>
  <c r="H81" i="12"/>
  <c r="H87" i="12"/>
  <c r="H88" i="12"/>
  <c r="H90" i="12"/>
  <c r="H91" i="12"/>
  <c r="H92" i="12"/>
  <c r="H93" i="12"/>
  <c r="H94" i="12"/>
  <c r="H95" i="12"/>
  <c r="H97" i="12"/>
  <c r="H98" i="12"/>
  <c r="H99" i="12"/>
  <c r="H104" i="12"/>
  <c r="H105" i="12"/>
  <c r="H106" i="12"/>
  <c r="H107" i="12"/>
  <c r="H108" i="12"/>
  <c r="H111" i="12"/>
  <c r="H115" i="12"/>
  <c r="H119" i="12"/>
  <c r="H120" i="12"/>
  <c r="H127" i="12"/>
  <c r="H131" i="12"/>
  <c r="H133" i="12"/>
  <c r="H137" i="12"/>
  <c r="H142" i="12"/>
  <c r="H143" i="12"/>
  <c r="H144" i="12"/>
  <c r="H149" i="12"/>
  <c r="H150" i="12"/>
  <c r="H161" i="12"/>
  <c r="H163" i="12"/>
  <c r="H164" i="12"/>
  <c r="H165" i="12"/>
  <c r="H167" i="12"/>
  <c r="H168" i="12"/>
  <c r="H170" i="12"/>
  <c r="H171" i="12"/>
  <c r="H173" i="12"/>
  <c r="H174" i="12"/>
  <c r="H175" i="12"/>
  <c r="H176" i="12"/>
  <c r="H177" i="12"/>
  <c r="H178" i="12"/>
  <c r="H179" i="12"/>
  <c r="H184" i="12"/>
  <c r="H188" i="12"/>
  <c r="H191" i="12"/>
  <c r="H194" i="12"/>
  <c r="H195" i="12"/>
  <c r="H196" i="12"/>
  <c r="H197" i="12"/>
  <c r="H198" i="12"/>
  <c r="H199" i="12"/>
  <c r="H200" i="12"/>
  <c r="H201" i="12"/>
  <c r="H204" i="12"/>
  <c r="H206" i="12"/>
  <c r="H215" i="12"/>
  <c r="H216" i="12"/>
  <c r="H219" i="12"/>
  <c r="H222" i="12"/>
  <c r="H223" i="12"/>
  <c r="H226" i="12"/>
  <c r="H227" i="12"/>
  <c r="H229" i="12"/>
  <c r="H230" i="12"/>
  <c r="H232" i="12"/>
  <c r="H233" i="12"/>
  <c r="H234" i="12"/>
  <c r="H237" i="12"/>
  <c r="H239" i="12"/>
  <c r="H240" i="12"/>
  <c r="H241" i="12"/>
  <c r="H242" i="12"/>
  <c r="H243" i="12"/>
  <c r="H244" i="12"/>
  <c r="H246" i="12"/>
  <c r="H250" i="12"/>
  <c r="H254" i="12"/>
  <c r="H255" i="12"/>
  <c r="H260" i="12"/>
  <c r="H262" i="12"/>
  <c r="H263" i="12"/>
  <c r="H265" i="12"/>
  <c r="H268" i="12"/>
  <c r="H274" i="12"/>
  <c r="H275" i="12"/>
  <c r="H276" i="12"/>
  <c r="H277" i="12"/>
  <c r="H280" i="12"/>
  <c r="H282" i="12"/>
  <c r="H287" i="12"/>
  <c r="H288" i="12"/>
  <c r="H292" i="12"/>
  <c r="H297" i="12"/>
  <c r="H299" i="12"/>
  <c r="H300" i="12"/>
  <c r="H301" i="12"/>
  <c r="H302" i="12"/>
  <c r="H303" i="12"/>
  <c r="H304" i="12"/>
  <c r="H305" i="12"/>
  <c r="H306" i="12"/>
  <c r="H307" i="12"/>
  <c r="H308" i="12"/>
  <c r="H310" i="12"/>
  <c r="H314" i="12"/>
  <c r="H315" i="12"/>
  <c r="H317" i="12"/>
  <c r="H318" i="12"/>
  <c r="H319" i="12"/>
  <c r="H320" i="12"/>
  <c r="H321" i="12"/>
  <c r="H322" i="12"/>
  <c r="H324" i="12"/>
  <c r="H326" i="12"/>
  <c r="H327" i="12"/>
  <c r="H328" i="12"/>
  <c r="H329" i="12"/>
  <c r="H330" i="12"/>
  <c r="H331" i="12"/>
  <c r="H332" i="12"/>
  <c r="H333" i="12"/>
  <c r="H334" i="12"/>
  <c r="H335" i="12"/>
  <c r="H336" i="12"/>
  <c r="H337" i="12"/>
  <c r="H338" i="12"/>
  <c r="H339" i="12"/>
  <c r="H340" i="12"/>
  <c r="H342" i="12"/>
  <c r="H344" i="12"/>
  <c r="H345" i="12"/>
  <c r="H349" i="12"/>
  <c r="H350" i="12"/>
  <c r="H351" i="12"/>
  <c r="H352" i="12"/>
  <c r="H353" i="12"/>
  <c r="H354" i="12"/>
  <c r="H355" i="12"/>
  <c r="H356" i="12"/>
  <c r="H357" i="12"/>
  <c r="H358" i="12"/>
  <c r="H359" i="12"/>
  <c r="H360" i="12"/>
  <c r="H361" i="12"/>
  <c r="H362" i="12"/>
  <c r="H363" i="12"/>
  <c r="H364" i="12"/>
  <c r="H365" i="12"/>
  <c r="H366" i="12"/>
  <c r="H367" i="12"/>
  <c r="H368" i="12"/>
  <c r="H372" i="12"/>
  <c r="H374" i="12"/>
  <c r="H375" i="12"/>
  <c r="H376" i="12"/>
  <c r="H379" i="12"/>
  <c r="H381" i="12"/>
  <c r="H382" i="12"/>
  <c r="H383" i="12"/>
  <c r="H384" i="12"/>
  <c r="H386" i="12"/>
  <c r="H387" i="12"/>
  <c r="H389" i="12"/>
  <c r="H390" i="12"/>
  <c r="H391" i="12"/>
  <c r="H395" i="12"/>
  <c r="H397" i="12"/>
  <c r="H398" i="12"/>
  <c r="H399" i="12"/>
  <c r="H401" i="12"/>
  <c r="H404" i="12"/>
  <c r="H405" i="12"/>
  <c r="H407" i="12"/>
  <c r="H408" i="12"/>
  <c r="H409" i="12"/>
  <c r="H410" i="12"/>
  <c r="H413" i="12"/>
  <c r="H414" i="12"/>
  <c r="H416" i="12"/>
  <c r="H417" i="12"/>
  <c r="H418" i="12"/>
  <c r="H419" i="12"/>
  <c r="H420" i="12"/>
  <c r="H422" i="12"/>
  <c r="H423" i="12"/>
  <c r="H424" i="12"/>
  <c r="H426" i="12"/>
  <c r="H427" i="12"/>
  <c r="H428" i="12"/>
  <c r="H429" i="12"/>
  <c r="H430" i="12"/>
  <c r="H431" i="12"/>
  <c r="H432" i="12"/>
  <c r="H433" i="12"/>
  <c r="H434" i="12"/>
  <c r="H441" i="12"/>
  <c r="H442" i="12"/>
  <c r="H446" i="12"/>
  <c r="H447" i="12"/>
  <c r="H449" i="12"/>
  <c r="H450" i="12"/>
  <c r="H451" i="12"/>
  <c r="H452" i="12"/>
  <c r="H454" i="12"/>
  <c r="H456" i="12"/>
  <c r="H457" i="12"/>
  <c r="H458" i="12"/>
  <c r="H459" i="12"/>
  <c r="H460" i="12"/>
  <c r="H461" i="12"/>
  <c r="H464" i="12"/>
  <c r="H468" i="12"/>
  <c r="H469" i="12"/>
  <c r="H473" i="12"/>
  <c r="H478" i="12"/>
  <c r="H479" i="12"/>
  <c r="H483" i="12"/>
  <c r="H484" i="12"/>
  <c r="H487" i="12"/>
  <c r="H490" i="12"/>
  <c r="H491" i="12"/>
  <c r="H492" i="12"/>
  <c r="H493" i="12"/>
  <c r="H494" i="12"/>
  <c r="H495" i="12"/>
  <c r="H505" i="12"/>
  <c r="H514" i="12"/>
  <c r="H524" i="12"/>
  <c r="H525" i="12"/>
  <c r="H528" i="12"/>
  <c r="H529" i="12"/>
  <c r="H530" i="12"/>
  <c r="H531" i="12"/>
  <c r="H532" i="12"/>
  <c r="H533" i="12"/>
  <c r="H534" i="12"/>
  <c r="H535" i="12"/>
  <c r="H536" i="12"/>
  <c r="H537" i="12"/>
  <c r="H538" i="12"/>
  <c r="H539" i="12"/>
  <c r="H540" i="12"/>
  <c r="H541" i="12"/>
  <c r="H542" i="12"/>
  <c r="H543" i="12"/>
  <c r="H544" i="12"/>
  <c r="H548" i="12"/>
  <c r="H553" i="12"/>
  <c r="H554" i="12"/>
  <c r="H555" i="12"/>
  <c r="H556" i="12"/>
  <c r="H557" i="12"/>
  <c r="H558" i="12"/>
  <c r="H559" i="12"/>
  <c r="H560" i="12"/>
  <c r="H561" i="12"/>
  <c r="H562" i="12"/>
  <c r="H563" i="12"/>
  <c r="H564" i="12"/>
  <c r="H565" i="12"/>
  <c r="H566" i="12"/>
  <c r="H567" i="12"/>
  <c r="H568" i="12"/>
  <c r="H569" i="12"/>
  <c r="H570" i="12"/>
  <c r="H571" i="12"/>
  <c r="H572" i="12"/>
  <c r="H594" i="12"/>
  <c r="H595" i="12"/>
  <c r="H596" i="12"/>
  <c r="H597" i="12"/>
  <c r="H598" i="12"/>
  <c r="H599" i="12"/>
  <c r="H600" i="12"/>
  <c r="H601" i="12"/>
  <c r="H602" i="12"/>
  <c r="H603" i="12"/>
  <c r="H605" i="12"/>
  <c r="H606" i="12"/>
  <c r="H608" i="12"/>
  <c r="H609" i="12"/>
  <c r="H610" i="12"/>
  <c r="H611" i="12"/>
  <c r="H612" i="12"/>
  <c r="H613" i="12"/>
  <c r="H616" i="12"/>
  <c r="H617" i="12"/>
  <c r="H618" i="12"/>
  <c r="H619" i="12"/>
  <c r="H620" i="12"/>
  <c r="H622" i="12"/>
  <c r="H623" i="12"/>
  <c r="H625" i="12"/>
  <c r="H626" i="12"/>
  <c r="H628" i="12"/>
  <c r="H629" i="12"/>
  <c r="H630" i="12"/>
  <c r="H631" i="12"/>
  <c r="H632" i="12"/>
  <c r="H633" i="12"/>
  <c r="H636" i="12"/>
  <c r="H637" i="12"/>
  <c r="H638" i="12"/>
  <c r="H639" i="12"/>
  <c r="H640" i="12"/>
  <c r="H642" i="12"/>
  <c r="H643" i="12"/>
  <c r="H644" i="12"/>
  <c r="H646" i="12"/>
  <c r="H647" i="12"/>
  <c r="H648" i="12"/>
  <c r="H649" i="12"/>
  <c r="H650" i="12"/>
  <c r="H651" i="12"/>
  <c r="H653" i="12"/>
  <c r="H655" i="12"/>
  <c r="H656" i="12"/>
  <c r="H657" i="12"/>
  <c r="H658" i="12"/>
  <c r="H659" i="12"/>
  <c r="H660" i="12"/>
  <c r="H661" i="12"/>
  <c r="H662" i="12"/>
  <c r="H663" i="12"/>
  <c r="H665" i="12"/>
  <c r="H667" i="12"/>
  <c r="H668" i="12"/>
  <c r="H670" i="12"/>
  <c r="H673" i="12"/>
  <c r="H675" i="12"/>
  <c r="H676" i="12"/>
  <c r="H680" i="12"/>
  <c r="H682" i="12"/>
  <c r="H684" i="12"/>
  <c r="H686" i="12"/>
  <c r="H688" i="12"/>
  <c r="H689" i="12"/>
  <c r="H691" i="12"/>
  <c r="H696" i="12"/>
  <c r="H699" i="12"/>
  <c r="H700" i="12"/>
  <c r="H706" i="12"/>
  <c r="H708" i="12"/>
  <c r="H714" i="12"/>
  <c r="H715" i="12"/>
  <c r="H716" i="12"/>
  <c r="H719" i="12"/>
  <c r="H720" i="12"/>
  <c r="H725" i="12"/>
  <c r="H726" i="12"/>
  <c r="H727" i="12"/>
  <c r="H731" i="12"/>
  <c r="H732" i="12"/>
  <c r="H733" i="12"/>
  <c r="H734" i="12"/>
  <c r="H737" i="12"/>
  <c r="H739" i="12"/>
  <c r="H741" i="12"/>
  <c r="H742" i="12"/>
  <c r="H743" i="12"/>
  <c r="H744" i="12"/>
  <c r="H747" i="12"/>
  <c r="H748" i="12"/>
  <c r="H749" i="12"/>
  <c r="H750" i="12"/>
  <c r="H751" i="12"/>
  <c r="H752" i="12"/>
  <c r="H753" i="12"/>
  <c r="H754" i="12"/>
  <c r="H755" i="12"/>
  <c r="H756" i="12"/>
  <c r="H757" i="12"/>
  <c r="H758" i="12"/>
  <c r="H759" i="12"/>
  <c r="H760" i="12"/>
  <c r="H761" i="12"/>
  <c r="H762" i="12"/>
  <c r="H763" i="12"/>
  <c r="H764" i="12"/>
  <c r="H765" i="12"/>
  <c r="H766" i="12"/>
  <c r="H767" i="12"/>
  <c r="H768" i="12"/>
  <c r="H769" i="12"/>
  <c r="H771" i="12"/>
  <c r="H772" i="12"/>
  <c r="H773" i="12"/>
  <c r="H774" i="12"/>
  <c r="H775" i="12"/>
  <c r="H776" i="12"/>
  <c r="H777" i="12"/>
  <c r="H778" i="12"/>
  <c r="H780" i="12"/>
  <c r="H781" i="12"/>
  <c r="H782" i="12"/>
  <c r="H783" i="12"/>
  <c r="H784" i="12"/>
  <c r="H785" i="12"/>
  <c r="H786" i="12"/>
  <c r="H787" i="12"/>
  <c r="H788" i="12"/>
  <c r="H789" i="12"/>
  <c r="H790" i="12"/>
  <c r="H791" i="12"/>
  <c r="H792" i="12"/>
  <c r="H793" i="12"/>
  <c r="H794" i="12"/>
  <c r="H795" i="12"/>
  <c r="H796" i="12"/>
  <c r="H797" i="12"/>
  <c r="H799" i="12"/>
  <c r="H800" i="12"/>
  <c r="H801" i="12"/>
  <c r="H802" i="12"/>
  <c r="H803" i="12"/>
  <c r="H804" i="12"/>
  <c r="H805" i="12"/>
  <c r="H806" i="12"/>
  <c r="H807" i="12"/>
  <c r="H808" i="12"/>
  <c r="H809" i="12"/>
  <c r="H810" i="12"/>
  <c r="H811" i="12"/>
  <c r="H812" i="12"/>
  <c r="H813" i="12"/>
  <c r="H814" i="12"/>
  <c r="H815" i="12"/>
  <c r="H816" i="12"/>
  <c r="H817" i="12"/>
  <c r="H818" i="12"/>
  <c r="H819" i="12"/>
  <c r="H820" i="12"/>
  <c r="H821" i="12"/>
  <c r="H822" i="12"/>
  <c r="H823" i="12"/>
  <c r="H824" i="12"/>
  <c r="H825" i="12"/>
  <c r="H826" i="12"/>
  <c r="H827" i="12"/>
  <c r="H828" i="12"/>
  <c r="H829" i="12"/>
  <c r="H830" i="12"/>
  <c r="H831" i="12"/>
  <c r="H832" i="12"/>
  <c r="H833" i="12"/>
  <c r="H834" i="12"/>
  <c r="H835" i="12"/>
  <c r="H836" i="12"/>
  <c r="H837" i="12"/>
  <c r="H838" i="12"/>
  <c r="H839" i="12"/>
  <c r="H840" i="12"/>
  <c r="H841" i="12"/>
  <c r="H842" i="12"/>
  <c r="H843" i="12"/>
  <c r="H844" i="12"/>
  <c r="H845" i="12"/>
  <c r="H846" i="12"/>
  <c r="H847" i="12"/>
  <c r="H848" i="12"/>
  <c r="H849" i="12"/>
  <c r="H850" i="12"/>
  <c r="H851" i="12"/>
  <c r="H852" i="12"/>
  <c r="H853" i="12"/>
  <c r="H854" i="12"/>
  <c r="H855" i="12"/>
  <c r="H856" i="12"/>
  <c r="H857" i="12"/>
  <c r="H858" i="12"/>
  <c r="H860" i="12"/>
  <c r="H861" i="12"/>
  <c r="H862" i="12"/>
  <c r="H863" i="12"/>
  <c r="H864" i="12"/>
  <c r="H865" i="12"/>
  <c r="H866" i="12"/>
  <c r="H867" i="12"/>
  <c r="H868" i="12"/>
  <c r="H869" i="12"/>
  <c r="H870" i="12"/>
  <c r="H871" i="12"/>
  <c r="H872" i="12"/>
  <c r="H873" i="12"/>
  <c r="H878" i="12"/>
  <c r="H881" i="12"/>
  <c r="H882" i="12"/>
  <c r="H883" i="12"/>
  <c r="H884" i="12"/>
  <c r="H885" i="12"/>
  <c r="H886" i="12"/>
  <c r="H888" i="12"/>
  <c r="H889" i="12"/>
  <c r="H890" i="12"/>
  <c r="H891" i="12"/>
  <c r="H892" i="12"/>
  <c r="H893" i="12"/>
  <c r="H894" i="12"/>
  <c r="H895" i="12"/>
  <c r="H896" i="12"/>
  <c r="H897" i="12"/>
  <c r="H898" i="12"/>
  <c r="H899" i="12"/>
  <c r="H900" i="12"/>
  <c r="H901" i="12"/>
  <c r="H902" i="12"/>
  <c r="H903" i="12"/>
  <c r="H904" i="12"/>
  <c r="H905" i="12"/>
  <c r="H906" i="12"/>
  <c r="H907" i="12"/>
  <c r="H908" i="12"/>
  <c r="H909" i="12"/>
  <c r="H910" i="12"/>
  <c r="H911" i="12"/>
  <c r="H912" i="12"/>
  <c r="H913" i="12"/>
  <c r="H914" i="12"/>
  <c r="H915" i="12"/>
  <c r="H916" i="12"/>
  <c r="H917" i="12"/>
  <c r="H918" i="12"/>
  <c r="H919" i="12"/>
  <c r="H920" i="12"/>
  <c r="H921" i="12"/>
  <c r="H922" i="12"/>
  <c r="H923" i="12"/>
  <c r="H924" i="12"/>
  <c r="H925" i="12"/>
  <c r="H926" i="12"/>
  <c r="H927" i="12"/>
  <c r="H931" i="12"/>
  <c r="H981" i="12"/>
  <c r="H982" i="12"/>
  <c r="H983" i="12"/>
  <c r="H984" i="12"/>
  <c r="H985" i="12"/>
  <c r="O201" i="12"/>
  <c r="O168" i="12"/>
  <c r="O431" i="12"/>
  <c r="O161" i="12"/>
  <c r="O931" i="12"/>
  <c r="O226" i="12"/>
  <c r="O227" i="12"/>
  <c r="C8" i="5"/>
  <c r="D8" i="5"/>
  <c r="E8" i="5"/>
  <c r="F8" i="5"/>
  <c r="I8" i="5"/>
  <c r="J8" i="5"/>
  <c r="M8" i="2"/>
  <c r="M9" i="2"/>
  <c r="M10" i="2"/>
  <c r="G24" i="10" s="1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30" i="2"/>
  <c r="M29" i="2"/>
  <c r="M31" i="2"/>
  <c r="M32" i="2"/>
  <c r="M33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7" i="2"/>
  <c r="G5" i="10"/>
  <c r="G2" i="10"/>
  <c r="H3" i="12"/>
  <c r="O265" i="12"/>
  <c r="J347" i="5"/>
  <c r="J348" i="5"/>
  <c r="J349" i="5"/>
  <c r="J350" i="5"/>
  <c r="J351" i="5"/>
  <c r="G34" i="5"/>
  <c r="G38" i="5"/>
  <c r="G47" i="5"/>
  <c r="G51" i="5"/>
  <c r="G55" i="5"/>
  <c r="G59" i="5"/>
  <c r="G67" i="5"/>
  <c r="G71" i="5"/>
  <c r="G75" i="5"/>
  <c r="G83" i="5"/>
  <c r="G86" i="5"/>
  <c r="G98" i="5"/>
  <c r="G106" i="5"/>
  <c r="G110" i="5"/>
  <c r="G126" i="5"/>
  <c r="G130" i="5"/>
  <c r="G134" i="5"/>
  <c r="G149" i="5"/>
  <c r="G157" i="5"/>
  <c r="G161" i="5"/>
  <c r="G172" i="5"/>
  <c r="G183" i="5"/>
  <c r="G191" i="5"/>
  <c r="G195" i="5"/>
  <c r="G203" i="5"/>
  <c r="G207" i="5"/>
  <c r="G211" i="5"/>
  <c r="G219" i="5"/>
  <c r="G227" i="5"/>
  <c r="G231" i="5"/>
  <c r="G239" i="5"/>
  <c r="G243" i="5"/>
  <c r="G247" i="5"/>
  <c r="G251" i="5"/>
  <c r="G259" i="5"/>
  <c r="G263" i="5"/>
  <c r="G267" i="5"/>
  <c r="G275" i="5"/>
  <c r="G277" i="5"/>
  <c r="G281" i="5"/>
  <c r="G285" i="5"/>
  <c r="G288" i="5"/>
  <c r="G292" i="5"/>
  <c r="G296" i="5"/>
  <c r="G300" i="5"/>
  <c r="G304" i="5"/>
  <c r="G307" i="5"/>
  <c r="E9" i="5"/>
  <c r="C9" i="5"/>
  <c r="D9" i="5"/>
  <c r="F9" i="5"/>
  <c r="I9" i="5"/>
  <c r="E10" i="5"/>
  <c r="C10" i="5"/>
  <c r="D10" i="5"/>
  <c r="F10" i="5"/>
  <c r="I10" i="5"/>
  <c r="E11" i="5"/>
  <c r="C11" i="5"/>
  <c r="D11" i="5"/>
  <c r="F11" i="5"/>
  <c r="I11" i="5"/>
  <c r="E12" i="5"/>
  <c r="C12" i="5"/>
  <c r="D12" i="5"/>
  <c r="F12" i="5"/>
  <c r="I12" i="5"/>
  <c r="E13" i="5"/>
  <c r="C13" i="5"/>
  <c r="D13" i="5"/>
  <c r="F13" i="5"/>
  <c r="I13" i="5"/>
  <c r="E14" i="5"/>
  <c r="C14" i="5"/>
  <c r="D14" i="5"/>
  <c r="F14" i="5"/>
  <c r="I14" i="5"/>
  <c r="E15" i="5"/>
  <c r="C15" i="5"/>
  <c r="D15" i="5"/>
  <c r="F15" i="5"/>
  <c r="I15" i="5"/>
  <c r="E16" i="5"/>
  <c r="C16" i="5"/>
  <c r="D16" i="5"/>
  <c r="F16" i="5"/>
  <c r="I16" i="5"/>
  <c r="E17" i="5"/>
  <c r="C17" i="5"/>
  <c r="D17" i="5"/>
  <c r="F17" i="5"/>
  <c r="I17" i="5"/>
  <c r="E18" i="5"/>
  <c r="C18" i="5"/>
  <c r="D18" i="5"/>
  <c r="F18" i="5"/>
  <c r="I18" i="5"/>
  <c r="E19" i="5"/>
  <c r="C19" i="5"/>
  <c r="D19" i="5"/>
  <c r="F19" i="5"/>
  <c r="I19" i="5"/>
  <c r="E20" i="5"/>
  <c r="C20" i="5"/>
  <c r="D20" i="5"/>
  <c r="F20" i="5"/>
  <c r="I20" i="5"/>
  <c r="E21" i="5"/>
  <c r="C21" i="5"/>
  <c r="D21" i="5"/>
  <c r="F21" i="5"/>
  <c r="I21" i="5"/>
  <c r="E22" i="5"/>
  <c r="C22" i="5"/>
  <c r="D22" i="5"/>
  <c r="F22" i="5"/>
  <c r="I22" i="5"/>
  <c r="E23" i="5"/>
  <c r="C23" i="5"/>
  <c r="D23" i="5"/>
  <c r="F23" i="5"/>
  <c r="I23" i="5"/>
  <c r="E24" i="5"/>
  <c r="C24" i="5"/>
  <c r="D24" i="5"/>
  <c r="F24" i="5"/>
  <c r="I24" i="5"/>
  <c r="E25" i="5"/>
  <c r="C25" i="5"/>
  <c r="D25" i="5"/>
  <c r="F25" i="5"/>
  <c r="I25" i="5"/>
  <c r="E26" i="5"/>
  <c r="C26" i="5"/>
  <c r="D26" i="5"/>
  <c r="F26" i="5"/>
  <c r="I26" i="5"/>
  <c r="E27" i="5"/>
  <c r="C27" i="5"/>
  <c r="D27" i="5"/>
  <c r="F27" i="5"/>
  <c r="I27" i="5"/>
  <c r="E28" i="5"/>
  <c r="C28" i="5"/>
  <c r="D28" i="5"/>
  <c r="F28" i="5"/>
  <c r="I28" i="5"/>
  <c r="E29" i="5"/>
  <c r="C29" i="5"/>
  <c r="D29" i="5"/>
  <c r="F29" i="5"/>
  <c r="I29" i="5"/>
  <c r="E30" i="5"/>
  <c r="C30" i="5"/>
  <c r="D30" i="5"/>
  <c r="F30" i="5"/>
  <c r="I30" i="5"/>
  <c r="E31" i="5"/>
  <c r="C31" i="5"/>
  <c r="D31" i="5"/>
  <c r="F31" i="5"/>
  <c r="I31" i="5"/>
  <c r="E32" i="5"/>
  <c r="C32" i="5"/>
  <c r="D32" i="5"/>
  <c r="F32" i="5"/>
  <c r="I32" i="5"/>
  <c r="E33" i="5"/>
  <c r="C33" i="5"/>
  <c r="D33" i="5"/>
  <c r="F33" i="5"/>
  <c r="I33" i="5"/>
  <c r="E34" i="5"/>
  <c r="C34" i="5"/>
  <c r="D34" i="5"/>
  <c r="F34" i="5"/>
  <c r="I34" i="5"/>
  <c r="E35" i="5"/>
  <c r="C35" i="5"/>
  <c r="D35" i="5"/>
  <c r="F35" i="5"/>
  <c r="I35" i="5"/>
  <c r="E36" i="5"/>
  <c r="C36" i="5"/>
  <c r="D36" i="5"/>
  <c r="F36" i="5"/>
  <c r="I36" i="5"/>
  <c r="E37" i="5"/>
  <c r="C37" i="5"/>
  <c r="D37" i="5"/>
  <c r="F37" i="5"/>
  <c r="I37" i="5"/>
  <c r="E38" i="5"/>
  <c r="C38" i="5"/>
  <c r="D38" i="5"/>
  <c r="F38" i="5"/>
  <c r="I38" i="5"/>
  <c r="E39" i="5"/>
  <c r="C39" i="5"/>
  <c r="D39" i="5"/>
  <c r="F39" i="5"/>
  <c r="I39" i="5"/>
  <c r="E40" i="5"/>
  <c r="C40" i="5"/>
  <c r="D40" i="5"/>
  <c r="F40" i="5"/>
  <c r="I40" i="5"/>
  <c r="E41" i="5"/>
  <c r="C41" i="5"/>
  <c r="D41" i="5"/>
  <c r="F41" i="5"/>
  <c r="I41" i="5"/>
  <c r="E42" i="5"/>
  <c r="C42" i="5"/>
  <c r="D42" i="5"/>
  <c r="F42" i="5"/>
  <c r="I42" i="5"/>
  <c r="E43" i="5"/>
  <c r="C43" i="5"/>
  <c r="D43" i="5"/>
  <c r="F43" i="5"/>
  <c r="I43" i="5"/>
  <c r="E44" i="5"/>
  <c r="C44" i="5"/>
  <c r="D44" i="5"/>
  <c r="F44" i="5"/>
  <c r="I44" i="5"/>
  <c r="E45" i="5"/>
  <c r="C45" i="5"/>
  <c r="D45" i="5"/>
  <c r="F45" i="5"/>
  <c r="I45" i="5"/>
  <c r="E46" i="5"/>
  <c r="C46" i="5"/>
  <c r="D46" i="5"/>
  <c r="F46" i="5"/>
  <c r="I46" i="5"/>
  <c r="E47" i="5"/>
  <c r="C47" i="5"/>
  <c r="D47" i="5"/>
  <c r="F47" i="5"/>
  <c r="I47" i="5"/>
  <c r="E48" i="5"/>
  <c r="C48" i="5"/>
  <c r="D48" i="5"/>
  <c r="F48" i="5"/>
  <c r="I48" i="5"/>
  <c r="E49" i="5"/>
  <c r="C49" i="5"/>
  <c r="D49" i="5"/>
  <c r="F49" i="5"/>
  <c r="I49" i="5"/>
  <c r="E50" i="5"/>
  <c r="C50" i="5"/>
  <c r="D50" i="5"/>
  <c r="F50" i="5"/>
  <c r="I50" i="5"/>
  <c r="E51" i="5"/>
  <c r="C51" i="5"/>
  <c r="D51" i="5"/>
  <c r="F51" i="5"/>
  <c r="I51" i="5"/>
  <c r="E52" i="5"/>
  <c r="C52" i="5"/>
  <c r="D52" i="5"/>
  <c r="F52" i="5"/>
  <c r="I52" i="5"/>
  <c r="E53" i="5"/>
  <c r="C53" i="5"/>
  <c r="D53" i="5"/>
  <c r="F53" i="5"/>
  <c r="I53" i="5"/>
  <c r="E54" i="5"/>
  <c r="C54" i="5"/>
  <c r="D54" i="5"/>
  <c r="F54" i="5"/>
  <c r="I54" i="5"/>
  <c r="E55" i="5"/>
  <c r="C55" i="5"/>
  <c r="D55" i="5"/>
  <c r="F55" i="5"/>
  <c r="I55" i="5"/>
  <c r="E56" i="5"/>
  <c r="C56" i="5"/>
  <c r="D56" i="5"/>
  <c r="F56" i="5"/>
  <c r="I56" i="5"/>
  <c r="E57" i="5"/>
  <c r="C57" i="5"/>
  <c r="D57" i="5"/>
  <c r="F57" i="5"/>
  <c r="I57" i="5"/>
  <c r="E58" i="5"/>
  <c r="C58" i="5"/>
  <c r="D58" i="5"/>
  <c r="F58" i="5"/>
  <c r="I58" i="5"/>
  <c r="E59" i="5"/>
  <c r="C59" i="5"/>
  <c r="D59" i="5"/>
  <c r="F59" i="5"/>
  <c r="I59" i="5"/>
  <c r="E60" i="5"/>
  <c r="C60" i="5"/>
  <c r="D60" i="5"/>
  <c r="F60" i="5"/>
  <c r="I60" i="5"/>
  <c r="E61" i="5"/>
  <c r="C61" i="5"/>
  <c r="D61" i="5"/>
  <c r="F61" i="5"/>
  <c r="I61" i="5"/>
  <c r="E62" i="5"/>
  <c r="C62" i="5"/>
  <c r="D62" i="5"/>
  <c r="F62" i="5"/>
  <c r="I62" i="5"/>
  <c r="E63" i="5"/>
  <c r="C63" i="5"/>
  <c r="D63" i="5"/>
  <c r="F63" i="5"/>
  <c r="I63" i="5"/>
  <c r="E64" i="5"/>
  <c r="C64" i="5"/>
  <c r="D64" i="5"/>
  <c r="F64" i="5"/>
  <c r="I64" i="5"/>
  <c r="E65" i="5"/>
  <c r="C65" i="5"/>
  <c r="D65" i="5"/>
  <c r="F65" i="5"/>
  <c r="I65" i="5"/>
  <c r="E66" i="5"/>
  <c r="C66" i="5"/>
  <c r="D66" i="5"/>
  <c r="F66" i="5"/>
  <c r="I66" i="5"/>
  <c r="E67" i="5"/>
  <c r="C67" i="5"/>
  <c r="D67" i="5"/>
  <c r="F67" i="5"/>
  <c r="I67" i="5"/>
  <c r="E68" i="5"/>
  <c r="C68" i="5"/>
  <c r="D68" i="5"/>
  <c r="F68" i="5"/>
  <c r="I68" i="5"/>
  <c r="E69" i="5"/>
  <c r="C69" i="5"/>
  <c r="D69" i="5"/>
  <c r="F69" i="5"/>
  <c r="I69" i="5"/>
  <c r="E70" i="5"/>
  <c r="C70" i="5"/>
  <c r="D70" i="5"/>
  <c r="F70" i="5"/>
  <c r="I70" i="5"/>
  <c r="E71" i="5"/>
  <c r="C71" i="5"/>
  <c r="D71" i="5"/>
  <c r="F71" i="5"/>
  <c r="I71" i="5"/>
  <c r="E72" i="5"/>
  <c r="C72" i="5"/>
  <c r="D72" i="5"/>
  <c r="F72" i="5"/>
  <c r="I72" i="5"/>
  <c r="E73" i="5"/>
  <c r="C73" i="5"/>
  <c r="D73" i="5"/>
  <c r="F73" i="5"/>
  <c r="I73" i="5"/>
  <c r="E74" i="5"/>
  <c r="C74" i="5"/>
  <c r="D74" i="5"/>
  <c r="F74" i="5"/>
  <c r="I74" i="5"/>
  <c r="E75" i="5"/>
  <c r="C75" i="5"/>
  <c r="D75" i="5"/>
  <c r="F75" i="5"/>
  <c r="I75" i="5"/>
  <c r="E76" i="5"/>
  <c r="C76" i="5"/>
  <c r="D76" i="5"/>
  <c r="F76" i="5"/>
  <c r="I76" i="5"/>
  <c r="E77" i="5"/>
  <c r="C77" i="5"/>
  <c r="D77" i="5"/>
  <c r="F77" i="5"/>
  <c r="I77" i="5"/>
  <c r="E78" i="5"/>
  <c r="C78" i="5"/>
  <c r="D78" i="5"/>
  <c r="F78" i="5"/>
  <c r="I78" i="5"/>
  <c r="E79" i="5"/>
  <c r="C79" i="5"/>
  <c r="D79" i="5"/>
  <c r="F79" i="5"/>
  <c r="I79" i="5"/>
  <c r="E80" i="5"/>
  <c r="C80" i="5"/>
  <c r="D80" i="5"/>
  <c r="F80" i="5"/>
  <c r="I80" i="5"/>
  <c r="E81" i="5"/>
  <c r="C81" i="5"/>
  <c r="D81" i="5"/>
  <c r="F81" i="5"/>
  <c r="I81" i="5"/>
  <c r="E82" i="5"/>
  <c r="C82" i="5"/>
  <c r="D82" i="5"/>
  <c r="F82" i="5"/>
  <c r="I82" i="5"/>
  <c r="E83" i="5"/>
  <c r="C83" i="5"/>
  <c r="D83" i="5"/>
  <c r="F83" i="5"/>
  <c r="I83" i="5"/>
  <c r="E84" i="5"/>
  <c r="C84" i="5"/>
  <c r="D84" i="5"/>
  <c r="F84" i="5"/>
  <c r="I84" i="5"/>
  <c r="E85" i="5"/>
  <c r="C85" i="5"/>
  <c r="D85" i="5"/>
  <c r="F85" i="5"/>
  <c r="I85" i="5"/>
  <c r="E86" i="5"/>
  <c r="C86" i="5"/>
  <c r="D86" i="5"/>
  <c r="F86" i="5"/>
  <c r="I86" i="5"/>
  <c r="E87" i="5"/>
  <c r="C87" i="5"/>
  <c r="D87" i="5"/>
  <c r="F87" i="5"/>
  <c r="I87" i="5"/>
  <c r="E88" i="5"/>
  <c r="C88" i="5"/>
  <c r="D88" i="5"/>
  <c r="F88" i="5"/>
  <c r="I88" i="5"/>
  <c r="E89" i="5"/>
  <c r="C89" i="5"/>
  <c r="D89" i="5"/>
  <c r="F89" i="5"/>
  <c r="I89" i="5"/>
  <c r="E90" i="5"/>
  <c r="C90" i="5"/>
  <c r="D90" i="5"/>
  <c r="F90" i="5"/>
  <c r="I90" i="5"/>
  <c r="E91" i="5"/>
  <c r="C91" i="5"/>
  <c r="D91" i="5"/>
  <c r="F91" i="5"/>
  <c r="I91" i="5"/>
  <c r="E92" i="5"/>
  <c r="C92" i="5"/>
  <c r="D92" i="5"/>
  <c r="F92" i="5"/>
  <c r="I92" i="5"/>
  <c r="E93" i="5"/>
  <c r="C93" i="5"/>
  <c r="D93" i="5"/>
  <c r="F93" i="5"/>
  <c r="I93" i="5"/>
  <c r="E94" i="5"/>
  <c r="C94" i="5"/>
  <c r="D94" i="5"/>
  <c r="F94" i="5"/>
  <c r="I94" i="5"/>
  <c r="E95" i="5"/>
  <c r="C95" i="5"/>
  <c r="D95" i="5"/>
  <c r="F95" i="5"/>
  <c r="I95" i="5"/>
  <c r="E96" i="5"/>
  <c r="C96" i="5"/>
  <c r="D96" i="5"/>
  <c r="F96" i="5"/>
  <c r="I96" i="5"/>
  <c r="E97" i="5"/>
  <c r="C97" i="5"/>
  <c r="D97" i="5"/>
  <c r="F97" i="5"/>
  <c r="I97" i="5"/>
  <c r="E98" i="5"/>
  <c r="C98" i="5"/>
  <c r="D98" i="5"/>
  <c r="F98" i="5"/>
  <c r="I98" i="5"/>
  <c r="E99" i="5"/>
  <c r="C99" i="5"/>
  <c r="D99" i="5"/>
  <c r="F99" i="5"/>
  <c r="I99" i="5"/>
  <c r="E100" i="5"/>
  <c r="C100" i="5"/>
  <c r="D100" i="5"/>
  <c r="F100" i="5"/>
  <c r="I100" i="5"/>
  <c r="E101" i="5"/>
  <c r="C101" i="5"/>
  <c r="D101" i="5"/>
  <c r="F101" i="5"/>
  <c r="I101" i="5"/>
  <c r="E102" i="5"/>
  <c r="C102" i="5"/>
  <c r="D102" i="5"/>
  <c r="F102" i="5"/>
  <c r="I102" i="5"/>
  <c r="E103" i="5"/>
  <c r="C103" i="5"/>
  <c r="D103" i="5"/>
  <c r="F103" i="5"/>
  <c r="I103" i="5"/>
  <c r="E104" i="5"/>
  <c r="C104" i="5"/>
  <c r="D104" i="5"/>
  <c r="F104" i="5"/>
  <c r="I104" i="5"/>
  <c r="E105" i="5"/>
  <c r="C105" i="5"/>
  <c r="D105" i="5"/>
  <c r="F105" i="5"/>
  <c r="I105" i="5"/>
  <c r="E106" i="5"/>
  <c r="C106" i="5"/>
  <c r="D106" i="5"/>
  <c r="F106" i="5"/>
  <c r="I106" i="5"/>
  <c r="E107" i="5"/>
  <c r="C107" i="5"/>
  <c r="D107" i="5"/>
  <c r="F107" i="5"/>
  <c r="I107" i="5"/>
  <c r="E108" i="5"/>
  <c r="C108" i="5"/>
  <c r="D108" i="5"/>
  <c r="F108" i="5"/>
  <c r="I108" i="5"/>
  <c r="E109" i="5"/>
  <c r="C109" i="5"/>
  <c r="D109" i="5"/>
  <c r="F109" i="5"/>
  <c r="I109" i="5"/>
  <c r="E110" i="5"/>
  <c r="C110" i="5"/>
  <c r="D110" i="5"/>
  <c r="F110" i="5"/>
  <c r="I110" i="5"/>
  <c r="E111" i="5"/>
  <c r="C111" i="5"/>
  <c r="D111" i="5"/>
  <c r="F111" i="5"/>
  <c r="I111" i="5"/>
  <c r="E112" i="5"/>
  <c r="C112" i="5"/>
  <c r="D112" i="5"/>
  <c r="F112" i="5"/>
  <c r="I112" i="5"/>
  <c r="E113" i="5"/>
  <c r="C113" i="5"/>
  <c r="D113" i="5"/>
  <c r="F113" i="5"/>
  <c r="I113" i="5"/>
  <c r="E114" i="5"/>
  <c r="C114" i="5"/>
  <c r="D114" i="5"/>
  <c r="F114" i="5"/>
  <c r="I114" i="5"/>
  <c r="E115" i="5"/>
  <c r="C115" i="5"/>
  <c r="D115" i="5"/>
  <c r="F115" i="5"/>
  <c r="I115" i="5"/>
  <c r="E116" i="5"/>
  <c r="C116" i="5"/>
  <c r="D116" i="5"/>
  <c r="F116" i="5"/>
  <c r="I116" i="5"/>
  <c r="E117" i="5"/>
  <c r="C117" i="5"/>
  <c r="D117" i="5"/>
  <c r="F117" i="5"/>
  <c r="I117" i="5"/>
  <c r="E118" i="5"/>
  <c r="C118" i="5"/>
  <c r="D118" i="5"/>
  <c r="F118" i="5"/>
  <c r="I118" i="5"/>
  <c r="E119" i="5"/>
  <c r="C119" i="5"/>
  <c r="D119" i="5"/>
  <c r="F119" i="5"/>
  <c r="I119" i="5"/>
  <c r="E120" i="5"/>
  <c r="C120" i="5"/>
  <c r="D120" i="5"/>
  <c r="F120" i="5"/>
  <c r="I120" i="5"/>
  <c r="E121" i="5"/>
  <c r="C121" i="5"/>
  <c r="D121" i="5"/>
  <c r="F121" i="5"/>
  <c r="I121" i="5"/>
  <c r="E122" i="5"/>
  <c r="C122" i="5"/>
  <c r="D122" i="5"/>
  <c r="F122" i="5"/>
  <c r="I122" i="5"/>
  <c r="E123" i="5"/>
  <c r="C123" i="5"/>
  <c r="D123" i="5"/>
  <c r="F123" i="5"/>
  <c r="I123" i="5"/>
  <c r="E124" i="5"/>
  <c r="C124" i="5"/>
  <c r="D124" i="5"/>
  <c r="F124" i="5"/>
  <c r="I124" i="5"/>
  <c r="E125" i="5"/>
  <c r="C125" i="5"/>
  <c r="D125" i="5"/>
  <c r="F125" i="5"/>
  <c r="I125" i="5"/>
  <c r="E126" i="5"/>
  <c r="C126" i="5"/>
  <c r="D126" i="5"/>
  <c r="F126" i="5"/>
  <c r="I126" i="5"/>
  <c r="E127" i="5"/>
  <c r="C127" i="5"/>
  <c r="D127" i="5"/>
  <c r="F127" i="5"/>
  <c r="I127" i="5"/>
  <c r="E128" i="5"/>
  <c r="C128" i="5"/>
  <c r="D128" i="5"/>
  <c r="F128" i="5"/>
  <c r="I128" i="5"/>
  <c r="E129" i="5"/>
  <c r="C129" i="5"/>
  <c r="D129" i="5"/>
  <c r="F129" i="5"/>
  <c r="I129" i="5"/>
  <c r="E130" i="5"/>
  <c r="C130" i="5"/>
  <c r="D130" i="5"/>
  <c r="F130" i="5"/>
  <c r="I130" i="5"/>
  <c r="E131" i="5"/>
  <c r="C131" i="5"/>
  <c r="D131" i="5"/>
  <c r="F131" i="5"/>
  <c r="I131" i="5"/>
  <c r="E132" i="5"/>
  <c r="C132" i="5"/>
  <c r="D132" i="5"/>
  <c r="F132" i="5"/>
  <c r="I132" i="5"/>
  <c r="E133" i="5"/>
  <c r="C133" i="5"/>
  <c r="D133" i="5"/>
  <c r="F133" i="5"/>
  <c r="I133" i="5"/>
  <c r="E134" i="5"/>
  <c r="C134" i="5"/>
  <c r="D134" i="5"/>
  <c r="F134" i="5"/>
  <c r="I134" i="5"/>
  <c r="E135" i="5"/>
  <c r="C135" i="5"/>
  <c r="D135" i="5"/>
  <c r="F135" i="5"/>
  <c r="I135" i="5"/>
  <c r="E136" i="5"/>
  <c r="C136" i="5"/>
  <c r="D136" i="5"/>
  <c r="F136" i="5"/>
  <c r="I136" i="5"/>
  <c r="E137" i="5"/>
  <c r="C137" i="5"/>
  <c r="D137" i="5"/>
  <c r="F137" i="5"/>
  <c r="I137" i="5"/>
  <c r="E138" i="5"/>
  <c r="C138" i="5"/>
  <c r="D138" i="5"/>
  <c r="F138" i="5"/>
  <c r="I138" i="5"/>
  <c r="E139" i="5"/>
  <c r="C139" i="5"/>
  <c r="D139" i="5"/>
  <c r="F139" i="5"/>
  <c r="I139" i="5"/>
  <c r="E140" i="5"/>
  <c r="C140" i="5"/>
  <c r="D140" i="5"/>
  <c r="F140" i="5"/>
  <c r="I140" i="5"/>
  <c r="E141" i="5"/>
  <c r="C141" i="5"/>
  <c r="D141" i="5"/>
  <c r="F141" i="5"/>
  <c r="I141" i="5"/>
  <c r="E142" i="5"/>
  <c r="C142" i="5"/>
  <c r="D142" i="5"/>
  <c r="F142" i="5"/>
  <c r="I142" i="5"/>
  <c r="E143" i="5"/>
  <c r="C143" i="5"/>
  <c r="D143" i="5"/>
  <c r="F143" i="5"/>
  <c r="I143" i="5"/>
  <c r="E144" i="5"/>
  <c r="C144" i="5"/>
  <c r="D144" i="5"/>
  <c r="F144" i="5"/>
  <c r="I144" i="5"/>
  <c r="E145" i="5"/>
  <c r="C145" i="5"/>
  <c r="D145" i="5"/>
  <c r="F145" i="5"/>
  <c r="I145" i="5"/>
  <c r="E146" i="5"/>
  <c r="C146" i="5"/>
  <c r="D146" i="5"/>
  <c r="F146" i="5"/>
  <c r="I146" i="5"/>
  <c r="E147" i="5"/>
  <c r="C147" i="5"/>
  <c r="D147" i="5"/>
  <c r="F147" i="5"/>
  <c r="I147" i="5"/>
  <c r="E148" i="5"/>
  <c r="C148" i="5"/>
  <c r="D148" i="5"/>
  <c r="F148" i="5"/>
  <c r="I148" i="5"/>
  <c r="E149" i="5"/>
  <c r="C149" i="5"/>
  <c r="D149" i="5"/>
  <c r="F149" i="5"/>
  <c r="I149" i="5"/>
  <c r="E150" i="5"/>
  <c r="C150" i="5"/>
  <c r="D150" i="5"/>
  <c r="F150" i="5"/>
  <c r="I150" i="5"/>
  <c r="E151" i="5"/>
  <c r="C151" i="5"/>
  <c r="D151" i="5"/>
  <c r="F151" i="5"/>
  <c r="I151" i="5"/>
  <c r="E152" i="5"/>
  <c r="C152" i="5"/>
  <c r="D152" i="5"/>
  <c r="F152" i="5"/>
  <c r="I152" i="5"/>
  <c r="E153" i="5"/>
  <c r="C153" i="5"/>
  <c r="D153" i="5"/>
  <c r="F153" i="5"/>
  <c r="I153" i="5"/>
  <c r="E154" i="5"/>
  <c r="C154" i="5"/>
  <c r="D154" i="5"/>
  <c r="F154" i="5"/>
  <c r="I154" i="5"/>
  <c r="E155" i="5"/>
  <c r="C155" i="5"/>
  <c r="D155" i="5"/>
  <c r="F155" i="5"/>
  <c r="I155" i="5"/>
  <c r="E156" i="5"/>
  <c r="C156" i="5"/>
  <c r="D156" i="5"/>
  <c r="F156" i="5"/>
  <c r="I156" i="5"/>
  <c r="E157" i="5"/>
  <c r="C157" i="5"/>
  <c r="D157" i="5"/>
  <c r="F157" i="5"/>
  <c r="I157" i="5"/>
  <c r="E158" i="5"/>
  <c r="C158" i="5"/>
  <c r="D158" i="5"/>
  <c r="F158" i="5"/>
  <c r="I158" i="5"/>
  <c r="E159" i="5"/>
  <c r="C159" i="5"/>
  <c r="D159" i="5"/>
  <c r="F159" i="5"/>
  <c r="I159" i="5"/>
  <c r="E160" i="5"/>
  <c r="C160" i="5"/>
  <c r="D160" i="5"/>
  <c r="F160" i="5"/>
  <c r="I160" i="5"/>
  <c r="E161" i="5"/>
  <c r="C161" i="5"/>
  <c r="D161" i="5"/>
  <c r="F161" i="5"/>
  <c r="I161" i="5"/>
  <c r="E162" i="5"/>
  <c r="C162" i="5"/>
  <c r="D162" i="5"/>
  <c r="F162" i="5"/>
  <c r="I162" i="5"/>
  <c r="E163" i="5"/>
  <c r="C163" i="5"/>
  <c r="D163" i="5"/>
  <c r="F163" i="5"/>
  <c r="I163" i="5"/>
  <c r="E164" i="5"/>
  <c r="C164" i="5"/>
  <c r="D164" i="5"/>
  <c r="F164" i="5"/>
  <c r="I164" i="5"/>
  <c r="E165" i="5"/>
  <c r="C165" i="5"/>
  <c r="D165" i="5"/>
  <c r="F165" i="5"/>
  <c r="I165" i="5"/>
  <c r="E166" i="5"/>
  <c r="C166" i="5"/>
  <c r="D166" i="5"/>
  <c r="F166" i="5"/>
  <c r="I166" i="5"/>
  <c r="E167" i="5"/>
  <c r="C167" i="5"/>
  <c r="D167" i="5"/>
  <c r="F167" i="5"/>
  <c r="I167" i="5"/>
  <c r="E168" i="5"/>
  <c r="C168" i="5"/>
  <c r="D168" i="5"/>
  <c r="F168" i="5"/>
  <c r="I168" i="5"/>
  <c r="E169" i="5"/>
  <c r="C169" i="5"/>
  <c r="D169" i="5"/>
  <c r="F169" i="5"/>
  <c r="I169" i="5"/>
  <c r="E170" i="5"/>
  <c r="C170" i="5"/>
  <c r="D170" i="5"/>
  <c r="F170" i="5"/>
  <c r="I170" i="5"/>
  <c r="E171" i="5"/>
  <c r="C171" i="5"/>
  <c r="D171" i="5"/>
  <c r="F171" i="5"/>
  <c r="I171" i="5"/>
  <c r="E172" i="5"/>
  <c r="C172" i="5"/>
  <c r="D172" i="5"/>
  <c r="F172" i="5"/>
  <c r="I172" i="5"/>
  <c r="E173" i="5"/>
  <c r="C173" i="5"/>
  <c r="D173" i="5"/>
  <c r="F173" i="5"/>
  <c r="I173" i="5"/>
  <c r="E174" i="5"/>
  <c r="C174" i="5"/>
  <c r="D174" i="5"/>
  <c r="F174" i="5"/>
  <c r="I174" i="5"/>
  <c r="E175" i="5"/>
  <c r="C175" i="5"/>
  <c r="D175" i="5"/>
  <c r="F175" i="5"/>
  <c r="I175" i="5"/>
  <c r="E176" i="5"/>
  <c r="C176" i="5"/>
  <c r="D176" i="5"/>
  <c r="F176" i="5"/>
  <c r="I176" i="5"/>
  <c r="E177" i="5"/>
  <c r="C177" i="5"/>
  <c r="D177" i="5"/>
  <c r="F177" i="5"/>
  <c r="I177" i="5"/>
  <c r="E178" i="5"/>
  <c r="C178" i="5"/>
  <c r="D178" i="5"/>
  <c r="F178" i="5"/>
  <c r="I178" i="5"/>
  <c r="E179" i="5"/>
  <c r="C179" i="5"/>
  <c r="D179" i="5"/>
  <c r="F179" i="5"/>
  <c r="I179" i="5"/>
  <c r="E180" i="5"/>
  <c r="C180" i="5"/>
  <c r="D180" i="5"/>
  <c r="F180" i="5"/>
  <c r="I180" i="5"/>
  <c r="E181" i="5"/>
  <c r="C181" i="5"/>
  <c r="D181" i="5"/>
  <c r="F181" i="5"/>
  <c r="I181" i="5"/>
  <c r="E182" i="5"/>
  <c r="C182" i="5"/>
  <c r="D182" i="5"/>
  <c r="F182" i="5"/>
  <c r="I182" i="5"/>
  <c r="E183" i="5"/>
  <c r="C183" i="5"/>
  <c r="D183" i="5"/>
  <c r="F183" i="5"/>
  <c r="I183" i="5"/>
  <c r="E184" i="5"/>
  <c r="C184" i="5"/>
  <c r="D184" i="5"/>
  <c r="F184" i="5"/>
  <c r="I184" i="5"/>
  <c r="E185" i="5"/>
  <c r="C185" i="5"/>
  <c r="D185" i="5"/>
  <c r="F185" i="5"/>
  <c r="I185" i="5"/>
  <c r="E186" i="5"/>
  <c r="C186" i="5"/>
  <c r="D186" i="5"/>
  <c r="F186" i="5"/>
  <c r="I186" i="5"/>
  <c r="E187" i="5"/>
  <c r="C187" i="5"/>
  <c r="D187" i="5"/>
  <c r="F187" i="5"/>
  <c r="I187" i="5"/>
  <c r="E188" i="5"/>
  <c r="C188" i="5"/>
  <c r="D188" i="5"/>
  <c r="F188" i="5"/>
  <c r="I188" i="5"/>
  <c r="E189" i="5"/>
  <c r="C189" i="5"/>
  <c r="D189" i="5"/>
  <c r="F189" i="5"/>
  <c r="I189" i="5"/>
  <c r="E190" i="5"/>
  <c r="C190" i="5"/>
  <c r="D190" i="5"/>
  <c r="F190" i="5"/>
  <c r="I190" i="5"/>
  <c r="E191" i="5"/>
  <c r="C191" i="5"/>
  <c r="D191" i="5"/>
  <c r="F191" i="5"/>
  <c r="I191" i="5"/>
  <c r="E192" i="5"/>
  <c r="C192" i="5"/>
  <c r="D192" i="5"/>
  <c r="F192" i="5"/>
  <c r="I192" i="5"/>
  <c r="E193" i="5"/>
  <c r="C193" i="5"/>
  <c r="D193" i="5"/>
  <c r="F193" i="5"/>
  <c r="I193" i="5"/>
  <c r="E194" i="5"/>
  <c r="C194" i="5"/>
  <c r="D194" i="5"/>
  <c r="F194" i="5"/>
  <c r="I194" i="5"/>
  <c r="E195" i="5"/>
  <c r="C195" i="5"/>
  <c r="D195" i="5"/>
  <c r="F195" i="5"/>
  <c r="I195" i="5"/>
  <c r="E196" i="5"/>
  <c r="C196" i="5"/>
  <c r="D196" i="5"/>
  <c r="F196" i="5"/>
  <c r="I196" i="5"/>
  <c r="E197" i="5"/>
  <c r="C197" i="5"/>
  <c r="D197" i="5"/>
  <c r="F197" i="5"/>
  <c r="I197" i="5"/>
  <c r="E198" i="5"/>
  <c r="C198" i="5"/>
  <c r="D198" i="5"/>
  <c r="F198" i="5"/>
  <c r="I198" i="5"/>
  <c r="E199" i="5"/>
  <c r="C199" i="5"/>
  <c r="D199" i="5"/>
  <c r="F199" i="5"/>
  <c r="I199" i="5"/>
  <c r="E200" i="5"/>
  <c r="C200" i="5"/>
  <c r="D200" i="5"/>
  <c r="F200" i="5"/>
  <c r="I200" i="5"/>
  <c r="E201" i="5"/>
  <c r="C201" i="5"/>
  <c r="D201" i="5"/>
  <c r="F201" i="5"/>
  <c r="I201" i="5"/>
  <c r="E202" i="5"/>
  <c r="C202" i="5"/>
  <c r="D202" i="5"/>
  <c r="F202" i="5"/>
  <c r="I202" i="5"/>
  <c r="E203" i="5"/>
  <c r="C203" i="5"/>
  <c r="D203" i="5"/>
  <c r="F203" i="5"/>
  <c r="I203" i="5"/>
  <c r="E204" i="5"/>
  <c r="C204" i="5"/>
  <c r="D204" i="5"/>
  <c r="F204" i="5"/>
  <c r="I204" i="5"/>
  <c r="E205" i="5"/>
  <c r="C205" i="5"/>
  <c r="D205" i="5"/>
  <c r="F205" i="5"/>
  <c r="I205" i="5"/>
  <c r="E206" i="5"/>
  <c r="C206" i="5"/>
  <c r="D206" i="5"/>
  <c r="F206" i="5"/>
  <c r="I206" i="5"/>
  <c r="E207" i="5"/>
  <c r="C207" i="5"/>
  <c r="D207" i="5"/>
  <c r="F207" i="5"/>
  <c r="I207" i="5"/>
  <c r="E208" i="5"/>
  <c r="C208" i="5"/>
  <c r="D208" i="5"/>
  <c r="F208" i="5"/>
  <c r="I208" i="5"/>
  <c r="E209" i="5"/>
  <c r="C209" i="5"/>
  <c r="D209" i="5"/>
  <c r="F209" i="5"/>
  <c r="I209" i="5"/>
  <c r="E210" i="5"/>
  <c r="C210" i="5"/>
  <c r="D210" i="5"/>
  <c r="F210" i="5"/>
  <c r="I210" i="5"/>
  <c r="E211" i="5"/>
  <c r="C211" i="5"/>
  <c r="D211" i="5"/>
  <c r="F211" i="5"/>
  <c r="I211" i="5"/>
  <c r="E212" i="5"/>
  <c r="C212" i="5"/>
  <c r="D212" i="5"/>
  <c r="F212" i="5"/>
  <c r="I212" i="5"/>
  <c r="E213" i="5"/>
  <c r="C213" i="5"/>
  <c r="D213" i="5"/>
  <c r="F213" i="5"/>
  <c r="I213" i="5"/>
  <c r="E214" i="5"/>
  <c r="C214" i="5"/>
  <c r="D214" i="5"/>
  <c r="F214" i="5"/>
  <c r="I214" i="5"/>
  <c r="E215" i="5"/>
  <c r="C215" i="5"/>
  <c r="D215" i="5"/>
  <c r="F215" i="5"/>
  <c r="I215" i="5"/>
  <c r="E216" i="5"/>
  <c r="C216" i="5"/>
  <c r="D216" i="5"/>
  <c r="F216" i="5"/>
  <c r="I216" i="5"/>
  <c r="E217" i="5"/>
  <c r="C217" i="5"/>
  <c r="D217" i="5"/>
  <c r="F217" i="5"/>
  <c r="I217" i="5"/>
  <c r="E218" i="5"/>
  <c r="C218" i="5"/>
  <c r="D218" i="5"/>
  <c r="F218" i="5"/>
  <c r="I218" i="5"/>
  <c r="E219" i="5"/>
  <c r="C219" i="5"/>
  <c r="D219" i="5"/>
  <c r="F219" i="5"/>
  <c r="I219" i="5"/>
  <c r="E220" i="5"/>
  <c r="C220" i="5"/>
  <c r="D220" i="5"/>
  <c r="F220" i="5"/>
  <c r="I220" i="5"/>
  <c r="E221" i="5"/>
  <c r="C221" i="5"/>
  <c r="D221" i="5"/>
  <c r="F221" i="5"/>
  <c r="I221" i="5"/>
  <c r="E222" i="5"/>
  <c r="C222" i="5"/>
  <c r="D222" i="5"/>
  <c r="F222" i="5"/>
  <c r="I222" i="5"/>
  <c r="E223" i="5"/>
  <c r="C223" i="5"/>
  <c r="D223" i="5"/>
  <c r="F223" i="5"/>
  <c r="I223" i="5"/>
  <c r="E224" i="5"/>
  <c r="C224" i="5"/>
  <c r="D224" i="5"/>
  <c r="F224" i="5"/>
  <c r="I224" i="5"/>
  <c r="E225" i="5"/>
  <c r="C225" i="5"/>
  <c r="D225" i="5"/>
  <c r="F225" i="5"/>
  <c r="I225" i="5"/>
  <c r="E226" i="5"/>
  <c r="C226" i="5"/>
  <c r="D226" i="5"/>
  <c r="F226" i="5"/>
  <c r="I226" i="5"/>
  <c r="E227" i="5"/>
  <c r="C227" i="5"/>
  <c r="D227" i="5"/>
  <c r="F227" i="5"/>
  <c r="I227" i="5"/>
  <c r="E228" i="5"/>
  <c r="C228" i="5"/>
  <c r="D228" i="5"/>
  <c r="F228" i="5"/>
  <c r="I228" i="5"/>
  <c r="E229" i="5"/>
  <c r="C229" i="5"/>
  <c r="D229" i="5"/>
  <c r="F229" i="5"/>
  <c r="I229" i="5"/>
  <c r="E230" i="5"/>
  <c r="C230" i="5"/>
  <c r="D230" i="5"/>
  <c r="F230" i="5"/>
  <c r="I230" i="5"/>
  <c r="E231" i="5"/>
  <c r="C231" i="5"/>
  <c r="D231" i="5"/>
  <c r="F231" i="5"/>
  <c r="I231" i="5"/>
  <c r="E232" i="5"/>
  <c r="C232" i="5"/>
  <c r="D232" i="5"/>
  <c r="F232" i="5"/>
  <c r="I232" i="5"/>
  <c r="E233" i="5"/>
  <c r="C233" i="5"/>
  <c r="D233" i="5"/>
  <c r="F233" i="5"/>
  <c r="I233" i="5"/>
  <c r="E234" i="5"/>
  <c r="C234" i="5"/>
  <c r="D234" i="5"/>
  <c r="F234" i="5"/>
  <c r="I234" i="5"/>
  <c r="E235" i="5"/>
  <c r="C235" i="5"/>
  <c r="D235" i="5"/>
  <c r="F235" i="5"/>
  <c r="I235" i="5"/>
  <c r="E236" i="5"/>
  <c r="C236" i="5"/>
  <c r="D236" i="5"/>
  <c r="F236" i="5"/>
  <c r="I236" i="5"/>
  <c r="E237" i="5"/>
  <c r="C237" i="5"/>
  <c r="D237" i="5"/>
  <c r="F237" i="5"/>
  <c r="I237" i="5"/>
  <c r="E238" i="5"/>
  <c r="C238" i="5"/>
  <c r="D238" i="5"/>
  <c r="F238" i="5"/>
  <c r="I238" i="5"/>
  <c r="E239" i="5"/>
  <c r="C239" i="5"/>
  <c r="D239" i="5"/>
  <c r="F239" i="5"/>
  <c r="I239" i="5"/>
  <c r="E240" i="5"/>
  <c r="C240" i="5"/>
  <c r="D240" i="5"/>
  <c r="F240" i="5"/>
  <c r="I240" i="5"/>
  <c r="E241" i="5"/>
  <c r="C241" i="5"/>
  <c r="D241" i="5"/>
  <c r="F241" i="5"/>
  <c r="I241" i="5"/>
  <c r="E242" i="5"/>
  <c r="C242" i="5"/>
  <c r="D242" i="5"/>
  <c r="F242" i="5"/>
  <c r="I242" i="5"/>
  <c r="E243" i="5"/>
  <c r="C243" i="5"/>
  <c r="D243" i="5"/>
  <c r="F243" i="5"/>
  <c r="I243" i="5"/>
  <c r="E244" i="5"/>
  <c r="C244" i="5"/>
  <c r="D244" i="5"/>
  <c r="F244" i="5"/>
  <c r="I244" i="5"/>
  <c r="E245" i="5"/>
  <c r="C245" i="5"/>
  <c r="D245" i="5"/>
  <c r="F245" i="5"/>
  <c r="I245" i="5"/>
  <c r="E246" i="5"/>
  <c r="C246" i="5"/>
  <c r="D246" i="5"/>
  <c r="F246" i="5"/>
  <c r="I246" i="5"/>
  <c r="E247" i="5"/>
  <c r="C247" i="5"/>
  <c r="D247" i="5"/>
  <c r="F247" i="5"/>
  <c r="I247" i="5"/>
  <c r="E248" i="5"/>
  <c r="C248" i="5"/>
  <c r="D248" i="5"/>
  <c r="F248" i="5"/>
  <c r="I248" i="5"/>
  <c r="E249" i="5"/>
  <c r="C249" i="5"/>
  <c r="D249" i="5"/>
  <c r="F249" i="5"/>
  <c r="I249" i="5"/>
  <c r="E250" i="5"/>
  <c r="C250" i="5"/>
  <c r="D250" i="5"/>
  <c r="F250" i="5"/>
  <c r="I250" i="5"/>
  <c r="E251" i="5"/>
  <c r="C251" i="5"/>
  <c r="D251" i="5"/>
  <c r="F251" i="5"/>
  <c r="I251" i="5"/>
  <c r="E252" i="5"/>
  <c r="C252" i="5"/>
  <c r="D252" i="5"/>
  <c r="F252" i="5"/>
  <c r="I252" i="5"/>
  <c r="E253" i="5"/>
  <c r="C253" i="5"/>
  <c r="D253" i="5"/>
  <c r="F253" i="5"/>
  <c r="I253" i="5"/>
  <c r="E254" i="5"/>
  <c r="C254" i="5"/>
  <c r="D254" i="5"/>
  <c r="F254" i="5"/>
  <c r="I254" i="5"/>
  <c r="E255" i="5"/>
  <c r="C255" i="5"/>
  <c r="D255" i="5"/>
  <c r="F255" i="5"/>
  <c r="I255" i="5"/>
  <c r="E256" i="5"/>
  <c r="C256" i="5"/>
  <c r="D256" i="5"/>
  <c r="F256" i="5"/>
  <c r="I256" i="5"/>
  <c r="E257" i="5"/>
  <c r="C257" i="5"/>
  <c r="D257" i="5"/>
  <c r="F257" i="5"/>
  <c r="I257" i="5"/>
  <c r="E258" i="5"/>
  <c r="C258" i="5"/>
  <c r="D258" i="5"/>
  <c r="F258" i="5"/>
  <c r="I258" i="5"/>
  <c r="E259" i="5"/>
  <c r="C259" i="5"/>
  <c r="D259" i="5"/>
  <c r="F259" i="5"/>
  <c r="I259" i="5"/>
  <c r="E260" i="5"/>
  <c r="C260" i="5"/>
  <c r="D260" i="5"/>
  <c r="F260" i="5"/>
  <c r="I260" i="5"/>
  <c r="E261" i="5"/>
  <c r="C261" i="5"/>
  <c r="D261" i="5"/>
  <c r="F261" i="5"/>
  <c r="I261" i="5"/>
  <c r="E262" i="5"/>
  <c r="C262" i="5"/>
  <c r="D262" i="5"/>
  <c r="F262" i="5"/>
  <c r="I262" i="5"/>
  <c r="E263" i="5"/>
  <c r="C263" i="5"/>
  <c r="D263" i="5"/>
  <c r="F263" i="5"/>
  <c r="I263" i="5"/>
  <c r="E264" i="5"/>
  <c r="C264" i="5"/>
  <c r="D264" i="5"/>
  <c r="F264" i="5"/>
  <c r="I264" i="5"/>
  <c r="E265" i="5"/>
  <c r="C265" i="5"/>
  <c r="D265" i="5"/>
  <c r="F265" i="5"/>
  <c r="I265" i="5"/>
  <c r="E266" i="5"/>
  <c r="C266" i="5"/>
  <c r="D266" i="5"/>
  <c r="F266" i="5"/>
  <c r="I266" i="5"/>
  <c r="E267" i="5"/>
  <c r="C267" i="5"/>
  <c r="D267" i="5"/>
  <c r="F267" i="5"/>
  <c r="I267" i="5"/>
  <c r="E268" i="5"/>
  <c r="C268" i="5"/>
  <c r="D268" i="5"/>
  <c r="F268" i="5"/>
  <c r="I268" i="5"/>
  <c r="E269" i="5"/>
  <c r="C269" i="5"/>
  <c r="D269" i="5"/>
  <c r="F269" i="5"/>
  <c r="I269" i="5"/>
  <c r="E270" i="5"/>
  <c r="C270" i="5"/>
  <c r="D270" i="5"/>
  <c r="F270" i="5"/>
  <c r="I270" i="5"/>
  <c r="E271" i="5"/>
  <c r="C271" i="5"/>
  <c r="D271" i="5"/>
  <c r="F271" i="5"/>
  <c r="I271" i="5"/>
  <c r="E272" i="5"/>
  <c r="C272" i="5"/>
  <c r="D272" i="5"/>
  <c r="F272" i="5"/>
  <c r="I272" i="5"/>
  <c r="E273" i="5"/>
  <c r="C273" i="5"/>
  <c r="D273" i="5"/>
  <c r="F273" i="5"/>
  <c r="I273" i="5"/>
  <c r="E274" i="5"/>
  <c r="C274" i="5"/>
  <c r="D274" i="5"/>
  <c r="F274" i="5"/>
  <c r="I274" i="5"/>
  <c r="E275" i="5"/>
  <c r="C275" i="5"/>
  <c r="D275" i="5"/>
  <c r="F275" i="5"/>
  <c r="I275" i="5"/>
  <c r="E276" i="5"/>
  <c r="C276" i="5"/>
  <c r="D276" i="5"/>
  <c r="F276" i="5"/>
  <c r="I276" i="5"/>
  <c r="E277" i="5"/>
  <c r="C277" i="5"/>
  <c r="D277" i="5"/>
  <c r="F277" i="5"/>
  <c r="I277" i="5"/>
  <c r="E278" i="5"/>
  <c r="C278" i="5"/>
  <c r="D278" i="5"/>
  <c r="F278" i="5"/>
  <c r="I278" i="5"/>
  <c r="E279" i="5"/>
  <c r="C279" i="5"/>
  <c r="D279" i="5"/>
  <c r="F279" i="5"/>
  <c r="I279" i="5"/>
  <c r="E280" i="5"/>
  <c r="C280" i="5"/>
  <c r="D280" i="5"/>
  <c r="F280" i="5"/>
  <c r="I280" i="5"/>
  <c r="E281" i="5"/>
  <c r="C281" i="5"/>
  <c r="D281" i="5"/>
  <c r="F281" i="5"/>
  <c r="I281" i="5"/>
  <c r="E282" i="5"/>
  <c r="C282" i="5"/>
  <c r="D282" i="5"/>
  <c r="F282" i="5"/>
  <c r="I282" i="5"/>
  <c r="E283" i="5"/>
  <c r="C283" i="5"/>
  <c r="D283" i="5"/>
  <c r="F283" i="5"/>
  <c r="I283" i="5"/>
  <c r="E284" i="5"/>
  <c r="C284" i="5"/>
  <c r="D284" i="5"/>
  <c r="F284" i="5"/>
  <c r="I284" i="5"/>
  <c r="E285" i="5"/>
  <c r="C285" i="5"/>
  <c r="D285" i="5"/>
  <c r="F285" i="5"/>
  <c r="I285" i="5"/>
  <c r="E286" i="5"/>
  <c r="C286" i="5"/>
  <c r="D286" i="5"/>
  <c r="F286" i="5"/>
  <c r="I286" i="5"/>
  <c r="E287" i="5"/>
  <c r="C287" i="5"/>
  <c r="D287" i="5"/>
  <c r="F287" i="5"/>
  <c r="I287" i="5"/>
  <c r="E288" i="5"/>
  <c r="C288" i="5"/>
  <c r="D288" i="5"/>
  <c r="F288" i="5"/>
  <c r="I288" i="5"/>
  <c r="E289" i="5"/>
  <c r="C289" i="5"/>
  <c r="D289" i="5"/>
  <c r="F289" i="5"/>
  <c r="I289" i="5"/>
  <c r="E290" i="5"/>
  <c r="C290" i="5"/>
  <c r="D290" i="5"/>
  <c r="F290" i="5"/>
  <c r="I290" i="5"/>
  <c r="E291" i="5"/>
  <c r="C291" i="5"/>
  <c r="D291" i="5"/>
  <c r="F291" i="5"/>
  <c r="I291" i="5"/>
  <c r="E292" i="5"/>
  <c r="C292" i="5"/>
  <c r="D292" i="5"/>
  <c r="F292" i="5"/>
  <c r="I292" i="5"/>
  <c r="E293" i="5"/>
  <c r="C293" i="5"/>
  <c r="D293" i="5"/>
  <c r="F293" i="5"/>
  <c r="I293" i="5"/>
  <c r="E294" i="5"/>
  <c r="C294" i="5"/>
  <c r="D294" i="5"/>
  <c r="F294" i="5"/>
  <c r="I294" i="5"/>
  <c r="E295" i="5"/>
  <c r="C295" i="5"/>
  <c r="D295" i="5"/>
  <c r="F295" i="5"/>
  <c r="I295" i="5"/>
  <c r="E296" i="5"/>
  <c r="C296" i="5"/>
  <c r="D296" i="5"/>
  <c r="F296" i="5"/>
  <c r="I296" i="5"/>
  <c r="E297" i="5"/>
  <c r="C297" i="5"/>
  <c r="D297" i="5"/>
  <c r="F297" i="5"/>
  <c r="I297" i="5"/>
  <c r="E298" i="5"/>
  <c r="C298" i="5"/>
  <c r="D298" i="5"/>
  <c r="F298" i="5"/>
  <c r="I298" i="5"/>
  <c r="E299" i="5"/>
  <c r="C299" i="5"/>
  <c r="D299" i="5"/>
  <c r="F299" i="5"/>
  <c r="I299" i="5"/>
  <c r="E300" i="5"/>
  <c r="C300" i="5"/>
  <c r="D300" i="5"/>
  <c r="F300" i="5"/>
  <c r="I300" i="5"/>
  <c r="E301" i="5"/>
  <c r="C301" i="5"/>
  <c r="D301" i="5"/>
  <c r="F301" i="5"/>
  <c r="I301" i="5"/>
  <c r="E302" i="5"/>
  <c r="C302" i="5"/>
  <c r="D302" i="5"/>
  <c r="F302" i="5"/>
  <c r="I302" i="5"/>
  <c r="E303" i="5"/>
  <c r="C303" i="5"/>
  <c r="D303" i="5"/>
  <c r="F303" i="5"/>
  <c r="I303" i="5"/>
  <c r="E304" i="5"/>
  <c r="C304" i="5"/>
  <c r="D304" i="5"/>
  <c r="F304" i="5"/>
  <c r="I304" i="5"/>
  <c r="E305" i="5"/>
  <c r="C305" i="5"/>
  <c r="D305" i="5"/>
  <c r="F305" i="5"/>
  <c r="I305" i="5"/>
  <c r="E306" i="5"/>
  <c r="C306" i="5"/>
  <c r="D306" i="5"/>
  <c r="F306" i="5"/>
  <c r="I306" i="5"/>
  <c r="E307" i="5"/>
  <c r="C307" i="5"/>
  <c r="D307" i="5"/>
  <c r="F307" i="5"/>
  <c r="I307" i="5"/>
  <c r="E308" i="5"/>
  <c r="C308" i="5"/>
  <c r="D308" i="5"/>
  <c r="F308" i="5"/>
  <c r="I308" i="5"/>
  <c r="E309" i="5"/>
  <c r="C309" i="5"/>
  <c r="D309" i="5"/>
  <c r="F309" i="5"/>
  <c r="I309" i="5"/>
  <c r="E310" i="5"/>
  <c r="C310" i="5"/>
  <c r="D310" i="5"/>
  <c r="F310" i="5"/>
  <c r="I310" i="5"/>
  <c r="E311" i="5"/>
  <c r="C311" i="5"/>
  <c r="D311" i="5"/>
  <c r="F311" i="5"/>
  <c r="I311" i="5"/>
  <c r="E312" i="5"/>
  <c r="C312" i="5"/>
  <c r="D312" i="5"/>
  <c r="I312" i="5"/>
  <c r="E313" i="5"/>
  <c r="C313" i="5"/>
  <c r="D313" i="5"/>
  <c r="I313" i="5"/>
  <c r="E314" i="5"/>
  <c r="C314" i="5"/>
  <c r="D314" i="5"/>
  <c r="I314" i="5"/>
  <c r="E315" i="5"/>
  <c r="C315" i="5"/>
  <c r="D315" i="5"/>
  <c r="I315" i="5"/>
  <c r="E316" i="5"/>
  <c r="C316" i="5"/>
  <c r="D316" i="5"/>
  <c r="I316" i="5"/>
  <c r="I7" i="5"/>
  <c r="F7" i="5"/>
  <c r="D7" i="5"/>
  <c r="C7" i="5"/>
  <c r="E7" i="5"/>
  <c r="I67" i="2"/>
  <c r="J67" i="2" s="1"/>
  <c r="K67" i="2" s="1"/>
  <c r="G67" i="2"/>
  <c r="O927" i="12"/>
  <c r="A7" i="2"/>
  <c r="A8" i="2"/>
  <c r="A27" i="2"/>
  <c r="A21" i="2"/>
  <c r="A22" i="2"/>
  <c r="A9" i="2"/>
  <c r="A10" i="2"/>
  <c r="A11" i="2"/>
  <c r="A12" i="2"/>
  <c r="A13" i="2"/>
  <c r="A14" i="2"/>
  <c r="A17" i="2"/>
  <c r="A18" i="2"/>
  <c r="A19" i="2"/>
  <c r="A15" i="2"/>
  <c r="A16" i="2"/>
  <c r="A23" i="2"/>
  <c r="A24" i="2"/>
  <c r="A25" i="2"/>
  <c r="A26" i="2"/>
  <c r="G57" i="10"/>
  <c r="I66" i="2"/>
  <c r="J66" i="2" s="1"/>
  <c r="K66" i="2" s="1"/>
  <c r="G66" i="2"/>
  <c r="G63" i="2"/>
  <c r="G64" i="2"/>
  <c r="G65" i="2"/>
  <c r="R63" i="2"/>
  <c r="S63" i="2"/>
  <c r="R64" i="2"/>
  <c r="S64" i="2"/>
  <c r="R65" i="2"/>
  <c r="S65" i="2"/>
  <c r="G4" i="10"/>
  <c r="G36" i="10"/>
  <c r="G12" i="10"/>
  <c r="G13" i="10"/>
  <c r="G18" i="10"/>
  <c r="G19" i="10"/>
  <c r="G25" i="10"/>
  <c r="G26" i="10"/>
  <c r="G30" i="10"/>
  <c r="G33" i="10"/>
  <c r="G35" i="10"/>
  <c r="G37" i="10"/>
  <c r="G40" i="10"/>
  <c r="G41" i="10"/>
  <c r="G42" i="10"/>
  <c r="G43" i="10"/>
  <c r="G44" i="10"/>
  <c r="G45" i="10"/>
  <c r="G46" i="10"/>
  <c r="G47" i="10"/>
  <c r="G50" i="10"/>
  <c r="G51" i="10"/>
  <c r="G52" i="10"/>
  <c r="G54" i="10"/>
  <c r="G55" i="10"/>
  <c r="G60" i="10"/>
  <c r="O920" i="12"/>
  <c r="O921" i="12"/>
  <c r="O923" i="12"/>
  <c r="O924" i="12"/>
  <c r="O925" i="12"/>
  <c r="O926" i="12"/>
  <c r="J341" i="5"/>
  <c r="J342" i="5"/>
  <c r="J343" i="5"/>
  <c r="J344" i="5"/>
  <c r="J345" i="5"/>
  <c r="J346" i="5"/>
  <c r="I63" i="2"/>
  <c r="J63" i="2" s="1"/>
  <c r="K63" i="2" s="1"/>
  <c r="I64" i="2"/>
  <c r="J64" i="2" s="1"/>
  <c r="K64" i="2" s="1"/>
  <c r="I65" i="2"/>
  <c r="J65" i="2" s="1"/>
  <c r="K65" i="2" s="1"/>
  <c r="O917" i="12"/>
  <c r="G321" i="5"/>
  <c r="O918" i="12"/>
  <c r="O919" i="12"/>
  <c r="A3" i="10"/>
  <c r="I3" i="10"/>
  <c r="O903" i="12"/>
  <c r="G297" i="5"/>
  <c r="O144" i="12"/>
  <c r="O913" i="12"/>
  <c r="G301" i="5"/>
  <c r="O922" i="12"/>
  <c r="O905" i="12"/>
  <c r="O914" i="12"/>
  <c r="O87" i="12"/>
  <c r="O915" i="12"/>
  <c r="G302" i="5"/>
  <c r="O916" i="12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J99" i="5"/>
  <c r="J100" i="5"/>
  <c r="J101" i="5"/>
  <c r="J102" i="5"/>
  <c r="J103" i="5"/>
  <c r="J104" i="5"/>
  <c r="J105" i="5"/>
  <c r="J106" i="5"/>
  <c r="J107" i="5"/>
  <c r="J108" i="5"/>
  <c r="J109" i="5"/>
  <c r="J110" i="5"/>
  <c r="J111" i="5"/>
  <c r="J112" i="5"/>
  <c r="J113" i="5"/>
  <c r="J114" i="5"/>
  <c r="J115" i="5"/>
  <c r="J116" i="5"/>
  <c r="J117" i="5"/>
  <c r="J118" i="5"/>
  <c r="J119" i="5"/>
  <c r="J120" i="5"/>
  <c r="J121" i="5"/>
  <c r="J122" i="5"/>
  <c r="J123" i="5"/>
  <c r="J124" i="5"/>
  <c r="J125" i="5"/>
  <c r="J126" i="5"/>
  <c r="J127" i="5"/>
  <c r="J128" i="5"/>
  <c r="J129" i="5"/>
  <c r="J130" i="5"/>
  <c r="J131" i="5"/>
  <c r="J132" i="5"/>
  <c r="J133" i="5"/>
  <c r="J134" i="5"/>
  <c r="J135" i="5"/>
  <c r="J136" i="5"/>
  <c r="J137" i="5"/>
  <c r="J138" i="5"/>
  <c r="J139" i="5"/>
  <c r="J140" i="5"/>
  <c r="J141" i="5"/>
  <c r="J142" i="5"/>
  <c r="J143" i="5"/>
  <c r="J144" i="5"/>
  <c r="J145" i="5"/>
  <c r="J146" i="5"/>
  <c r="J147" i="5"/>
  <c r="J148" i="5"/>
  <c r="J149" i="5"/>
  <c r="J150" i="5"/>
  <c r="J151" i="5"/>
  <c r="J152" i="5"/>
  <c r="J153" i="5"/>
  <c r="J154" i="5"/>
  <c r="J155" i="5"/>
  <c r="J156" i="5"/>
  <c r="J157" i="5"/>
  <c r="J158" i="5"/>
  <c r="J159" i="5"/>
  <c r="J160" i="5"/>
  <c r="J161" i="5"/>
  <c r="J162" i="5"/>
  <c r="J163" i="5"/>
  <c r="J164" i="5"/>
  <c r="J165" i="5"/>
  <c r="J166" i="5"/>
  <c r="J167" i="5"/>
  <c r="J168" i="5"/>
  <c r="J169" i="5"/>
  <c r="J170" i="5"/>
  <c r="J171" i="5"/>
  <c r="J172" i="5"/>
  <c r="J173" i="5"/>
  <c r="J174" i="5"/>
  <c r="J175" i="5"/>
  <c r="J176" i="5"/>
  <c r="J177" i="5"/>
  <c r="J178" i="5"/>
  <c r="J179" i="5"/>
  <c r="J180" i="5"/>
  <c r="J181" i="5"/>
  <c r="J182" i="5"/>
  <c r="J183" i="5"/>
  <c r="J184" i="5"/>
  <c r="J185" i="5"/>
  <c r="J186" i="5"/>
  <c r="J188" i="5"/>
  <c r="J189" i="5"/>
  <c r="J190" i="5"/>
  <c r="J191" i="5"/>
  <c r="J192" i="5"/>
  <c r="J193" i="5"/>
  <c r="J194" i="5"/>
  <c r="J195" i="5"/>
  <c r="J196" i="5"/>
  <c r="J197" i="5"/>
  <c r="J198" i="5"/>
  <c r="J199" i="5"/>
  <c r="J200" i="5"/>
  <c r="J201" i="5"/>
  <c r="J202" i="5"/>
  <c r="J203" i="5"/>
  <c r="J204" i="5"/>
  <c r="J205" i="5"/>
  <c r="J206" i="5"/>
  <c r="J207" i="5"/>
  <c r="J208" i="5"/>
  <c r="J209" i="5"/>
  <c r="J210" i="5"/>
  <c r="J211" i="5"/>
  <c r="J212" i="5"/>
  <c r="J213" i="5"/>
  <c r="J214" i="5"/>
  <c r="J215" i="5"/>
  <c r="J216" i="5"/>
  <c r="J217" i="5"/>
  <c r="J218" i="5"/>
  <c r="J219" i="5"/>
  <c r="J220" i="5"/>
  <c r="J221" i="5"/>
  <c r="J222" i="5"/>
  <c r="J223" i="5"/>
  <c r="J224" i="5"/>
  <c r="J225" i="5"/>
  <c r="J226" i="5"/>
  <c r="J227" i="5"/>
  <c r="J228" i="5"/>
  <c r="J229" i="5"/>
  <c r="J230" i="5"/>
  <c r="J231" i="5"/>
  <c r="J232" i="5"/>
  <c r="J233" i="5"/>
  <c r="J234" i="5"/>
  <c r="J235" i="5"/>
  <c r="J236" i="5"/>
  <c r="J237" i="5"/>
  <c r="J238" i="5"/>
  <c r="J239" i="5"/>
  <c r="J240" i="5"/>
  <c r="J241" i="5"/>
  <c r="J242" i="5"/>
  <c r="J243" i="5"/>
  <c r="J244" i="5"/>
  <c r="J245" i="5"/>
  <c r="J246" i="5"/>
  <c r="J247" i="5"/>
  <c r="J248" i="5"/>
  <c r="J249" i="5"/>
  <c r="J250" i="5"/>
  <c r="J251" i="5"/>
  <c r="J252" i="5"/>
  <c r="J253" i="5"/>
  <c r="J254" i="5"/>
  <c r="J255" i="5"/>
  <c r="J256" i="5"/>
  <c r="J257" i="5"/>
  <c r="J258" i="5"/>
  <c r="J259" i="5"/>
  <c r="J260" i="5"/>
  <c r="J261" i="5"/>
  <c r="J262" i="5"/>
  <c r="J263" i="5"/>
  <c r="J264" i="5"/>
  <c r="J265" i="5"/>
  <c r="J266" i="5"/>
  <c r="J267" i="5"/>
  <c r="J268" i="5"/>
  <c r="J269" i="5"/>
  <c r="J270" i="5"/>
  <c r="J271" i="5"/>
  <c r="J272" i="5"/>
  <c r="J273" i="5"/>
  <c r="J274" i="5"/>
  <c r="J275" i="5"/>
  <c r="J276" i="5"/>
  <c r="J277" i="5"/>
  <c r="J278" i="5"/>
  <c r="J279" i="5"/>
  <c r="J280" i="5"/>
  <c r="J281" i="5"/>
  <c r="J282" i="5"/>
  <c r="J283" i="5"/>
  <c r="J284" i="5"/>
  <c r="J285" i="5"/>
  <c r="J286" i="5"/>
  <c r="J287" i="5"/>
  <c r="J288" i="5"/>
  <c r="J289" i="5"/>
  <c r="J290" i="5"/>
  <c r="J291" i="5"/>
  <c r="J292" i="5"/>
  <c r="J293" i="5"/>
  <c r="J294" i="5"/>
  <c r="J295" i="5"/>
  <c r="J296" i="5"/>
  <c r="J297" i="5"/>
  <c r="J298" i="5"/>
  <c r="J299" i="5"/>
  <c r="J300" i="5"/>
  <c r="J301" i="5"/>
  <c r="J302" i="5"/>
  <c r="J303" i="5"/>
  <c r="J304" i="5"/>
  <c r="J305" i="5"/>
  <c r="J306" i="5"/>
  <c r="J307" i="5"/>
  <c r="J308" i="5"/>
  <c r="J309" i="5"/>
  <c r="J310" i="5"/>
  <c r="J311" i="5"/>
  <c r="J312" i="5"/>
  <c r="J313" i="5"/>
  <c r="J314" i="5"/>
  <c r="J315" i="5"/>
  <c r="J316" i="5"/>
  <c r="J317" i="5"/>
  <c r="J318" i="5"/>
  <c r="J319" i="5"/>
  <c r="J320" i="5"/>
  <c r="J321" i="5"/>
  <c r="J322" i="5"/>
  <c r="J323" i="5"/>
  <c r="J324" i="5"/>
  <c r="J325" i="5"/>
  <c r="J326" i="5"/>
  <c r="J327" i="5"/>
  <c r="J328" i="5"/>
  <c r="J329" i="5"/>
  <c r="J330" i="5"/>
  <c r="J331" i="5"/>
  <c r="J332" i="5"/>
  <c r="J333" i="5"/>
  <c r="J334" i="5"/>
  <c r="J335" i="5"/>
  <c r="J336" i="5"/>
  <c r="J337" i="5"/>
  <c r="J338" i="5"/>
  <c r="J339" i="5"/>
  <c r="J340" i="5"/>
  <c r="J7" i="5"/>
  <c r="O912" i="12"/>
  <c r="O451" i="12"/>
  <c r="O571" i="12"/>
  <c r="O739" i="12"/>
  <c r="G177" i="5"/>
  <c r="O608" i="12"/>
  <c r="O833" i="12"/>
  <c r="O360" i="12"/>
  <c r="G280" i="5"/>
  <c r="O834" i="12"/>
  <c r="O835" i="12"/>
  <c r="G291" i="5"/>
  <c r="O241" i="12"/>
  <c r="G49" i="5"/>
  <c r="O15" i="12"/>
  <c r="G77" i="5"/>
  <c r="O505" i="12"/>
  <c r="O836" i="12"/>
  <c r="O837" i="12"/>
  <c r="O383" i="12"/>
  <c r="G199" i="5"/>
  <c r="O838" i="12"/>
  <c r="G93" i="5"/>
  <c r="O839" i="12"/>
  <c r="O840" i="12"/>
  <c r="O841" i="12"/>
  <c r="G85" i="5"/>
  <c r="O842" i="12"/>
  <c r="G88" i="5"/>
  <c r="O178" i="12"/>
  <c r="O744" i="12"/>
  <c r="O853" i="12"/>
  <c r="G122" i="5"/>
  <c r="O854" i="12"/>
  <c r="O855" i="12"/>
  <c r="O857" i="12"/>
  <c r="O858" i="12"/>
  <c r="G322" i="5"/>
  <c r="O860" i="12"/>
  <c r="G111" i="5"/>
  <c r="O601" i="12"/>
  <c r="O861" i="12"/>
  <c r="G22" i="5"/>
  <c r="O894" i="12"/>
  <c r="G89" i="5"/>
  <c r="O895" i="12"/>
  <c r="G268" i="5"/>
  <c r="O896" i="12"/>
  <c r="G269" i="5"/>
  <c r="O897" i="12"/>
  <c r="G90" i="5"/>
  <c r="O898" i="12"/>
  <c r="O899" i="12"/>
  <c r="O900" i="12"/>
  <c r="O901" i="12"/>
  <c r="O902" i="12"/>
  <c r="G137" i="5"/>
  <c r="O904" i="12"/>
  <c r="O906" i="12"/>
  <c r="G91" i="5"/>
  <c r="O907" i="12"/>
  <c r="G255" i="5"/>
  <c r="O908" i="12"/>
  <c r="O909" i="12"/>
  <c r="O910" i="12"/>
  <c r="O911" i="12"/>
  <c r="G260" i="5"/>
  <c r="O275" i="12"/>
  <c r="G35" i="2"/>
  <c r="G36" i="2"/>
  <c r="G37" i="2"/>
  <c r="G38" i="2"/>
  <c r="G39" i="2"/>
  <c r="G40" i="2"/>
  <c r="G41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12" i="2"/>
  <c r="I12" i="2"/>
  <c r="J12" i="2" s="1"/>
  <c r="K12" i="2" s="1"/>
  <c r="G13" i="2"/>
  <c r="I13" i="2"/>
  <c r="J13" i="2" s="1"/>
  <c r="K13" i="2" s="1"/>
  <c r="G14" i="2"/>
  <c r="I14" i="2"/>
  <c r="J14" i="2" s="1"/>
  <c r="K14" i="2" s="1"/>
  <c r="I20" i="2"/>
  <c r="J20" i="2" s="1"/>
  <c r="K20" i="2" s="1"/>
  <c r="I7" i="2"/>
  <c r="J7" i="2" s="1"/>
  <c r="K7" i="2" s="1"/>
  <c r="I8" i="2"/>
  <c r="J8" i="2" s="1"/>
  <c r="K8" i="2" s="1"/>
  <c r="I27" i="2"/>
  <c r="J27" i="2" s="1"/>
  <c r="K27" i="2" s="1"/>
  <c r="I28" i="2"/>
  <c r="J28" i="2" s="1"/>
  <c r="K28" i="2" s="1"/>
  <c r="I30" i="2"/>
  <c r="J30" i="2" s="1"/>
  <c r="K30" i="2" s="1"/>
  <c r="I21" i="2"/>
  <c r="J21" i="2" s="1"/>
  <c r="K21" i="2" s="1"/>
  <c r="I22" i="2"/>
  <c r="J22" i="2" s="1"/>
  <c r="K22" i="2" s="1"/>
  <c r="I9" i="2"/>
  <c r="J9" i="2" s="1"/>
  <c r="K9" i="2" s="1"/>
  <c r="I10" i="2"/>
  <c r="J10" i="2" s="1"/>
  <c r="K10" i="2" s="1"/>
  <c r="I11" i="2"/>
  <c r="J11" i="2" s="1"/>
  <c r="K11" i="2" s="1"/>
  <c r="I17" i="2"/>
  <c r="J17" i="2" s="1"/>
  <c r="K17" i="2" s="1"/>
  <c r="I18" i="2"/>
  <c r="J18" i="2" s="1"/>
  <c r="K18" i="2" s="1"/>
  <c r="I19" i="2"/>
  <c r="J19" i="2" s="1"/>
  <c r="K19" i="2" s="1"/>
  <c r="I29" i="2"/>
  <c r="J29" i="2" s="1"/>
  <c r="K29" i="2" s="1"/>
  <c r="I31" i="2"/>
  <c r="J31" i="2" s="1"/>
  <c r="K31" i="2" s="1"/>
  <c r="I15" i="2"/>
  <c r="J15" i="2" s="1"/>
  <c r="K15" i="2" s="1"/>
  <c r="I16" i="2"/>
  <c r="J16" i="2" s="1"/>
  <c r="K16" i="2" s="1"/>
  <c r="I23" i="2"/>
  <c r="J23" i="2" s="1"/>
  <c r="K23" i="2" s="1"/>
  <c r="I24" i="2"/>
  <c r="J24" i="2" s="1"/>
  <c r="K24" i="2" s="1"/>
  <c r="I25" i="2"/>
  <c r="J25" i="2" s="1"/>
  <c r="K25" i="2" s="1"/>
  <c r="I26" i="2"/>
  <c r="J26" i="2" s="1"/>
  <c r="K26" i="2" s="1"/>
  <c r="I32" i="2"/>
  <c r="J32" i="2" s="1"/>
  <c r="K32" i="2" s="1"/>
  <c r="I33" i="2"/>
  <c r="J33" i="2" s="1"/>
  <c r="K33" i="2" s="1"/>
  <c r="I35" i="2"/>
  <c r="J35" i="2" s="1"/>
  <c r="K35" i="2" s="1"/>
  <c r="I36" i="2"/>
  <c r="J36" i="2" s="1"/>
  <c r="K36" i="2" s="1"/>
  <c r="I37" i="2"/>
  <c r="J37" i="2" s="1"/>
  <c r="K37" i="2" s="1"/>
  <c r="I38" i="2"/>
  <c r="J38" i="2" s="1"/>
  <c r="K38" i="2" s="1"/>
  <c r="I39" i="2"/>
  <c r="J39" i="2" s="1"/>
  <c r="K39" i="2" s="1"/>
  <c r="I40" i="2"/>
  <c r="J40" i="2" s="1"/>
  <c r="K40" i="2" s="1"/>
  <c r="I41" i="2"/>
  <c r="J41" i="2" s="1"/>
  <c r="K41" i="2" s="1"/>
  <c r="I42" i="2"/>
  <c r="J42" i="2" s="1"/>
  <c r="K42" i="2" s="1"/>
  <c r="I43" i="2"/>
  <c r="J43" i="2" s="1"/>
  <c r="K43" i="2" s="1"/>
  <c r="I44" i="2"/>
  <c r="J44" i="2" s="1"/>
  <c r="K44" i="2" s="1"/>
  <c r="I45" i="2"/>
  <c r="J45" i="2" s="1"/>
  <c r="K45" i="2" s="1"/>
  <c r="I46" i="2"/>
  <c r="J46" i="2" s="1"/>
  <c r="K46" i="2" s="1"/>
  <c r="I47" i="2"/>
  <c r="J47" i="2" s="1"/>
  <c r="K47" i="2" s="1"/>
  <c r="I48" i="2"/>
  <c r="J48" i="2" s="1"/>
  <c r="K48" i="2" s="1"/>
  <c r="I49" i="2"/>
  <c r="J49" i="2" s="1"/>
  <c r="K49" i="2" s="1"/>
  <c r="I50" i="2"/>
  <c r="J50" i="2" s="1"/>
  <c r="K50" i="2" s="1"/>
  <c r="I51" i="2"/>
  <c r="J51" i="2" s="1"/>
  <c r="K51" i="2" s="1"/>
  <c r="I52" i="2"/>
  <c r="J52" i="2" s="1"/>
  <c r="K52" i="2" s="1"/>
  <c r="I53" i="2"/>
  <c r="J53" i="2" s="1"/>
  <c r="K53" i="2" s="1"/>
  <c r="I54" i="2"/>
  <c r="J54" i="2" s="1"/>
  <c r="K54" i="2" s="1"/>
  <c r="I55" i="2"/>
  <c r="J55" i="2" s="1"/>
  <c r="K55" i="2" s="1"/>
  <c r="I56" i="2"/>
  <c r="J56" i="2" s="1"/>
  <c r="K56" i="2" s="1"/>
  <c r="I57" i="2"/>
  <c r="J57" i="2" s="1"/>
  <c r="K57" i="2" s="1"/>
  <c r="I58" i="2"/>
  <c r="J58" i="2" s="1"/>
  <c r="K58" i="2" s="1"/>
  <c r="I59" i="2"/>
  <c r="J59" i="2" s="1"/>
  <c r="K59" i="2" s="1"/>
  <c r="I60" i="2"/>
  <c r="J60" i="2" s="1"/>
  <c r="K60" i="2" s="1"/>
  <c r="I61" i="2"/>
  <c r="J61" i="2" s="1"/>
  <c r="K61" i="2" s="1"/>
  <c r="I62" i="2"/>
  <c r="J62" i="2" s="1"/>
  <c r="K62" i="2" s="1"/>
  <c r="Q3" i="1"/>
  <c r="O572" i="12"/>
  <c r="O143" i="12"/>
  <c r="G261" i="5"/>
  <c r="G7" i="2"/>
  <c r="G8" i="2"/>
  <c r="G27" i="2"/>
  <c r="G28" i="2"/>
  <c r="G21" i="2"/>
  <c r="G22" i="2"/>
  <c r="G9" i="2"/>
  <c r="G10" i="2"/>
  <c r="G11" i="2"/>
  <c r="G18" i="2"/>
  <c r="G19" i="2"/>
  <c r="G29" i="2"/>
  <c r="G31" i="2"/>
  <c r="G15" i="2"/>
  <c r="G16" i="2"/>
  <c r="G23" i="2"/>
  <c r="G24" i="2"/>
  <c r="G25" i="2"/>
  <c r="G26" i="2"/>
  <c r="G32" i="2"/>
  <c r="G33" i="2"/>
  <c r="G17" i="2"/>
  <c r="G30" i="2"/>
  <c r="G20" i="2"/>
  <c r="O888" i="12"/>
  <c r="G326" i="5"/>
  <c r="O760" i="12"/>
  <c r="G116" i="5"/>
  <c r="O524" i="12"/>
  <c r="G117" i="5"/>
  <c r="F169" i="1"/>
  <c r="A169" i="1"/>
  <c r="F168" i="1"/>
  <c r="A168" i="1"/>
  <c r="F167" i="1"/>
  <c r="A167" i="1"/>
  <c r="F166" i="1"/>
  <c r="A166" i="1"/>
  <c r="F165" i="1"/>
  <c r="A165" i="1"/>
  <c r="F164" i="1"/>
  <c r="A164" i="1"/>
  <c r="F163" i="1"/>
  <c r="A163" i="1"/>
  <c r="F162" i="1"/>
  <c r="A162" i="1"/>
  <c r="F161" i="1"/>
  <c r="A161" i="1"/>
  <c r="F160" i="1"/>
  <c r="A160" i="1"/>
  <c r="F159" i="1"/>
  <c r="A159" i="1"/>
  <c r="F158" i="1"/>
  <c r="A158" i="1"/>
  <c r="F157" i="1"/>
  <c r="A157" i="1"/>
  <c r="F156" i="1"/>
  <c r="A156" i="1"/>
  <c r="F155" i="1"/>
  <c r="A155" i="1"/>
  <c r="F154" i="1"/>
  <c r="A154" i="1"/>
  <c r="F153" i="1"/>
  <c r="A153" i="1"/>
  <c r="F152" i="1"/>
  <c r="A152" i="1"/>
  <c r="F151" i="1"/>
  <c r="A151" i="1"/>
  <c r="F150" i="1"/>
  <c r="A150" i="1"/>
  <c r="F149" i="1"/>
  <c r="A149" i="1"/>
  <c r="F148" i="1"/>
  <c r="A148" i="1"/>
  <c r="F147" i="1"/>
  <c r="A147" i="1"/>
  <c r="F146" i="1"/>
  <c r="A146" i="1"/>
  <c r="F145" i="1"/>
  <c r="A145" i="1"/>
  <c r="F144" i="1"/>
  <c r="A144" i="1"/>
  <c r="F143" i="1"/>
  <c r="A143" i="1"/>
  <c r="F142" i="1"/>
  <c r="A142" i="1"/>
  <c r="F141" i="1"/>
  <c r="A141" i="1"/>
  <c r="F140" i="1"/>
  <c r="A140" i="1"/>
  <c r="F139" i="1"/>
  <c r="A139" i="1"/>
  <c r="F138" i="1"/>
  <c r="A138" i="1"/>
  <c r="F137" i="1"/>
  <c r="A137" i="1"/>
  <c r="F136" i="1"/>
  <c r="A136" i="1"/>
  <c r="F135" i="1"/>
  <c r="A135" i="1"/>
  <c r="F134" i="1"/>
  <c r="A134" i="1"/>
  <c r="F133" i="1"/>
  <c r="A133" i="1"/>
  <c r="F132" i="1"/>
  <c r="A132" i="1"/>
  <c r="F131" i="1"/>
  <c r="A131" i="1"/>
  <c r="F130" i="1"/>
  <c r="A130" i="1"/>
  <c r="F129" i="1"/>
  <c r="A129" i="1"/>
  <c r="F128" i="1"/>
  <c r="A128" i="1"/>
  <c r="F127" i="1"/>
  <c r="A127" i="1"/>
  <c r="F126" i="1"/>
  <c r="A126" i="1"/>
  <c r="F125" i="1"/>
  <c r="A125" i="1"/>
  <c r="F124" i="1"/>
  <c r="A124" i="1"/>
  <c r="F123" i="1"/>
  <c r="A123" i="1"/>
  <c r="F122" i="1"/>
  <c r="A122" i="1"/>
  <c r="F121" i="1"/>
  <c r="A121" i="1"/>
  <c r="F120" i="1"/>
  <c r="A120" i="1"/>
  <c r="F119" i="1"/>
  <c r="A119" i="1"/>
  <c r="F118" i="1"/>
  <c r="A118" i="1"/>
  <c r="F117" i="1"/>
  <c r="A117" i="1"/>
  <c r="F116" i="1"/>
  <c r="A116" i="1"/>
  <c r="F115" i="1"/>
  <c r="A115" i="1"/>
  <c r="F114" i="1"/>
  <c r="A114" i="1"/>
  <c r="F113" i="1"/>
  <c r="A113" i="1"/>
  <c r="F112" i="1"/>
  <c r="A112" i="1"/>
  <c r="F111" i="1"/>
  <c r="A111" i="1"/>
  <c r="F110" i="1"/>
  <c r="A110" i="1"/>
  <c r="F109" i="1"/>
  <c r="A109" i="1"/>
  <c r="F108" i="1"/>
  <c r="A108" i="1"/>
  <c r="F107" i="1"/>
  <c r="A107" i="1"/>
  <c r="F106" i="1"/>
  <c r="A106" i="1"/>
  <c r="F105" i="1"/>
  <c r="A105" i="1"/>
  <c r="F104" i="1"/>
  <c r="A104" i="1"/>
  <c r="F103" i="1"/>
  <c r="A103" i="1"/>
  <c r="F102" i="1"/>
  <c r="A102" i="1"/>
  <c r="F101" i="1"/>
  <c r="A101" i="1"/>
  <c r="F100" i="1"/>
  <c r="A100" i="1"/>
  <c r="F99" i="1"/>
  <c r="A99" i="1"/>
  <c r="F98" i="1"/>
  <c r="A98" i="1"/>
  <c r="F97" i="1"/>
  <c r="A97" i="1"/>
  <c r="F96" i="1"/>
  <c r="A96" i="1"/>
  <c r="F95" i="1"/>
  <c r="A95" i="1"/>
  <c r="F94" i="1"/>
  <c r="A94" i="1"/>
  <c r="F93" i="1"/>
  <c r="A93" i="1"/>
  <c r="F92" i="1"/>
  <c r="A92" i="1"/>
  <c r="F91" i="1"/>
  <c r="A91" i="1"/>
  <c r="F90" i="1"/>
  <c r="A90" i="1"/>
  <c r="F89" i="1"/>
  <c r="A89" i="1"/>
  <c r="F88" i="1"/>
  <c r="A88" i="1"/>
  <c r="F87" i="1"/>
  <c r="A87" i="1"/>
  <c r="F86" i="1"/>
  <c r="A86" i="1"/>
  <c r="F85" i="1"/>
  <c r="A85" i="1"/>
  <c r="F84" i="1"/>
  <c r="A84" i="1"/>
  <c r="F83" i="1"/>
  <c r="A83" i="1"/>
  <c r="F82" i="1"/>
  <c r="A82" i="1"/>
  <c r="F81" i="1"/>
  <c r="A81" i="1"/>
  <c r="F80" i="1"/>
  <c r="A80" i="1"/>
  <c r="F79" i="1"/>
  <c r="A79" i="1"/>
  <c r="F78" i="1"/>
  <c r="A78" i="1"/>
  <c r="F77" i="1"/>
  <c r="A77" i="1"/>
  <c r="F76" i="1"/>
  <c r="A76" i="1"/>
  <c r="F75" i="1"/>
  <c r="A75" i="1"/>
  <c r="F74" i="1"/>
  <c r="A74" i="1"/>
  <c r="F73" i="1"/>
  <c r="A73" i="1"/>
  <c r="F72" i="1"/>
  <c r="A72" i="1"/>
  <c r="F71" i="1"/>
  <c r="A71" i="1"/>
  <c r="F70" i="1"/>
  <c r="A70" i="1"/>
  <c r="F69" i="1"/>
  <c r="A69" i="1"/>
  <c r="F68" i="1"/>
  <c r="A68" i="1"/>
  <c r="F67" i="1"/>
  <c r="A67" i="1"/>
  <c r="F66" i="1"/>
  <c r="A66" i="1"/>
  <c r="F65" i="1"/>
  <c r="A65" i="1"/>
  <c r="F64" i="1"/>
  <c r="A64" i="1"/>
  <c r="F63" i="1"/>
  <c r="A63" i="1"/>
  <c r="F62" i="1"/>
  <c r="A62" i="1"/>
  <c r="F61" i="1"/>
  <c r="A61" i="1"/>
  <c r="F60" i="1"/>
  <c r="A60" i="1"/>
  <c r="F59" i="1"/>
  <c r="A59" i="1"/>
  <c r="F58" i="1"/>
  <c r="A58" i="1"/>
  <c r="F57" i="1"/>
  <c r="A57" i="1"/>
  <c r="F56" i="1"/>
  <c r="A56" i="1"/>
  <c r="F55" i="1"/>
  <c r="A55" i="1"/>
  <c r="F54" i="1"/>
  <c r="A54" i="1"/>
  <c r="F53" i="1"/>
  <c r="A53" i="1"/>
  <c r="F52" i="1"/>
  <c r="A52" i="1"/>
  <c r="F51" i="1"/>
  <c r="A51" i="1"/>
  <c r="F50" i="1"/>
  <c r="A50" i="1"/>
  <c r="F49" i="1"/>
  <c r="A49" i="1"/>
  <c r="F48" i="1"/>
  <c r="A48" i="1"/>
  <c r="F47" i="1"/>
  <c r="A47" i="1"/>
  <c r="F46" i="1"/>
  <c r="A46" i="1"/>
  <c r="F45" i="1"/>
  <c r="A45" i="1"/>
  <c r="F44" i="1"/>
  <c r="A44" i="1"/>
  <c r="F43" i="1"/>
  <c r="A43" i="1"/>
  <c r="F42" i="1"/>
  <c r="A42" i="1"/>
  <c r="F39" i="1"/>
  <c r="A39" i="1"/>
  <c r="F38" i="1"/>
  <c r="A38" i="1"/>
  <c r="F37" i="1"/>
  <c r="A37" i="1"/>
  <c r="F36" i="1"/>
  <c r="A36" i="1"/>
  <c r="F35" i="1"/>
  <c r="A35" i="1"/>
  <c r="F34" i="1"/>
  <c r="A34" i="1"/>
  <c r="F33" i="1"/>
  <c r="A33" i="1"/>
  <c r="F32" i="1"/>
  <c r="A32" i="1"/>
  <c r="F31" i="1"/>
  <c r="A31" i="1"/>
  <c r="F30" i="1"/>
  <c r="A30" i="1"/>
  <c r="F29" i="1"/>
  <c r="A29" i="1"/>
  <c r="F28" i="1"/>
  <c r="A28" i="1"/>
  <c r="F27" i="1"/>
  <c r="A27" i="1"/>
  <c r="F26" i="1"/>
  <c r="A26" i="1"/>
  <c r="F25" i="1"/>
  <c r="A25" i="1"/>
  <c r="F24" i="1"/>
  <c r="A24" i="1"/>
  <c r="F23" i="1"/>
  <c r="A23" i="1"/>
  <c r="F22" i="1"/>
  <c r="A22" i="1"/>
  <c r="F21" i="1"/>
  <c r="A21" i="1"/>
  <c r="F20" i="1"/>
  <c r="A20" i="1"/>
  <c r="F19" i="1"/>
  <c r="A19" i="1"/>
  <c r="F18" i="1"/>
  <c r="A18" i="1"/>
  <c r="F17" i="1"/>
  <c r="A17" i="1"/>
  <c r="F16" i="1"/>
  <c r="A16" i="1"/>
  <c r="F15" i="1"/>
  <c r="A15" i="1"/>
  <c r="F14" i="1"/>
  <c r="A14" i="1"/>
  <c r="P13" i="1"/>
  <c r="O13" i="1"/>
  <c r="F13" i="1"/>
  <c r="A13" i="1"/>
  <c r="P12" i="1"/>
  <c r="O12" i="1"/>
  <c r="F12" i="1"/>
  <c r="A12" i="1"/>
  <c r="P11" i="1"/>
  <c r="O11" i="1"/>
  <c r="F11" i="1"/>
  <c r="A11" i="1"/>
  <c r="P10" i="1"/>
  <c r="O10" i="1"/>
  <c r="F10" i="1"/>
  <c r="A10" i="1"/>
  <c r="P9" i="1"/>
  <c r="O9" i="1"/>
  <c r="F9" i="1"/>
  <c r="A9" i="1"/>
  <c r="P8" i="1"/>
  <c r="O8" i="1"/>
  <c r="F8" i="1"/>
  <c r="A8" i="1"/>
  <c r="P7" i="1"/>
  <c r="O7" i="1"/>
  <c r="F7" i="1"/>
  <c r="A7" i="1"/>
  <c r="P6" i="1"/>
  <c r="O6" i="1"/>
  <c r="F6" i="1"/>
  <c r="A6" i="1"/>
  <c r="P5" i="1"/>
  <c r="O5" i="1"/>
  <c r="F5" i="1"/>
  <c r="A5" i="1"/>
  <c r="P4" i="1"/>
  <c r="O4" i="1"/>
  <c r="F4" i="1"/>
  <c r="A4" i="1"/>
  <c r="P3" i="1"/>
  <c r="O3" i="1"/>
  <c r="F3" i="1"/>
  <c r="A3" i="1"/>
  <c r="J555" i="3"/>
  <c r="K555" i="3" s="1"/>
  <c r="L555" i="3" s="1"/>
  <c r="O223" i="12"/>
  <c r="G253" i="5"/>
  <c r="O222" i="12"/>
  <c r="O803" i="12"/>
  <c r="G258" i="5"/>
  <c r="O194" i="12"/>
  <c r="G254" i="5"/>
  <c r="O892" i="12"/>
  <c r="O785" i="12"/>
  <c r="O430" i="12"/>
  <c r="G257" i="5"/>
  <c r="O605" i="12"/>
  <c r="G256" i="5"/>
  <c r="O352" i="12"/>
  <c r="O350" i="12"/>
  <c r="O531" i="12"/>
  <c r="O793" i="12"/>
  <c r="O356" i="12"/>
  <c r="G10" i="5"/>
  <c r="O300" i="12"/>
  <c r="G14" i="5"/>
  <c r="O354" i="12"/>
  <c r="G11" i="5"/>
  <c r="O357" i="12"/>
  <c r="G18" i="5"/>
  <c r="O302" i="12"/>
  <c r="G12" i="5"/>
  <c r="O355" i="12"/>
  <c r="O413" i="12"/>
  <c r="O353" i="12"/>
  <c r="O647" i="12"/>
  <c r="G23" i="5"/>
  <c r="O184" i="12"/>
  <c r="O778" i="12"/>
  <c r="O772" i="12"/>
  <c r="G21" i="5"/>
  <c r="O783" i="12"/>
  <c r="G16" i="5"/>
  <c r="O640" i="12"/>
  <c r="O554" i="12"/>
  <c r="O452" i="12"/>
  <c r="G173" i="5"/>
  <c r="O610" i="12"/>
  <c r="G128" i="5"/>
  <c r="O609" i="12"/>
  <c r="G127" i="5"/>
  <c r="O304" i="12"/>
  <c r="G131" i="5"/>
  <c r="O61" i="12"/>
  <c r="O322" i="12"/>
  <c r="O60" i="12"/>
  <c r="G132" i="5"/>
  <c r="O714" i="12"/>
  <c r="G135" i="5"/>
  <c r="O301" i="12"/>
  <c r="O243" i="12"/>
  <c r="O595" i="12"/>
  <c r="G202" i="5"/>
  <c r="O661" i="12"/>
  <c r="G205" i="5"/>
  <c r="O662" i="12"/>
  <c r="G206" i="5"/>
  <c r="O863" i="12"/>
  <c r="O305" i="12"/>
  <c r="O68" i="12"/>
  <c r="G192" i="5"/>
  <c r="O700" i="12"/>
  <c r="O317" i="12"/>
  <c r="G198" i="5"/>
  <c r="O633" i="12"/>
  <c r="G213" i="5"/>
  <c r="O632" i="12"/>
  <c r="G204" i="5"/>
  <c r="O864" i="12"/>
  <c r="G212" i="5"/>
  <c r="O726" i="12"/>
  <c r="G208" i="5"/>
  <c r="O67" i="12"/>
  <c r="O828" i="12"/>
  <c r="O432" i="12"/>
  <c r="O384" i="12"/>
  <c r="G216" i="5"/>
  <c r="O631" i="12"/>
  <c r="O636" i="12"/>
  <c r="G178" i="5"/>
  <c r="O483" i="12"/>
  <c r="G179" i="5"/>
  <c r="O326" i="12"/>
  <c r="G190" i="5"/>
  <c r="O409" i="12"/>
  <c r="G180" i="5"/>
  <c r="O758" i="12"/>
  <c r="O379" i="12"/>
  <c r="G181" i="5"/>
  <c r="O684" i="12"/>
  <c r="G182" i="5"/>
  <c r="O401" i="12"/>
  <c r="G186" i="5"/>
  <c r="O419" i="12"/>
  <c r="G187" i="5"/>
  <c r="O349" i="12"/>
  <c r="O418" i="12"/>
  <c r="G188" i="5"/>
  <c r="O389" i="12"/>
  <c r="O333" i="12"/>
  <c r="G316" i="5"/>
  <c r="O390" i="12"/>
  <c r="G189" i="5"/>
  <c r="O759" i="12"/>
  <c r="O774" i="12"/>
  <c r="G325" i="5"/>
  <c r="O761" i="12"/>
  <c r="O179" i="12"/>
  <c r="O682" i="12"/>
  <c r="O680" i="12"/>
  <c r="O720" i="12"/>
  <c r="O206" i="12"/>
  <c r="G119" i="5"/>
  <c r="O97" i="12"/>
  <c r="G120" i="5"/>
  <c r="O197" i="12"/>
  <c r="O423" i="12"/>
  <c r="G125" i="5"/>
  <c r="O422" i="12"/>
  <c r="G113" i="5"/>
  <c r="O886" i="12"/>
  <c r="O781" i="12"/>
  <c r="G115" i="5"/>
  <c r="O763" i="12"/>
  <c r="G118" i="5"/>
  <c r="O655" i="12"/>
  <c r="O127" i="12"/>
  <c r="G96" i="5"/>
  <c r="O611" i="12"/>
  <c r="O719" i="12"/>
  <c r="G99" i="5"/>
  <c r="O716" i="12"/>
  <c r="O643" i="12"/>
  <c r="G27" i="5"/>
  <c r="O642" i="12"/>
  <c r="O327" i="12"/>
  <c r="G26" i="5"/>
  <c r="O594" i="12"/>
  <c r="G29" i="5"/>
  <c r="O708" i="12"/>
  <c r="G28" i="5"/>
  <c r="O30" i="12"/>
  <c r="G32" i="5"/>
  <c r="O809" i="12"/>
  <c r="G36" i="5"/>
  <c r="O107" i="12"/>
  <c r="O176" i="12"/>
  <c r="G30" i="5"/>
  <c r="O233" i="12"/>
  <c r="G31" i="5"/>
  <c r="O232" i="12"/>
  <c r="G33" i="5"/>
  <c r="O808" i="12"/>
  <c r="O50" i="12"/>
  <c r="G39" i="5"/>
  <c r="O216" i="12"/>
  <c r="O32" i="12"/>
  <c r="G35" i="5"/>
  <c r="O810" i="12"/>
  <c r="O234" i="12"/>
  <c r="O750" i="12"/>
  <c r="G37" i="5"/>
  <c r="O752" i="12"/>
  <c r="G40" i="5"/>
  <c r="O658" i="12"/>
  <c r="O367" i="12"/>
  <c r="O47" i="12"/>
  <c r="G64" i="5"/>
  <c r="O131" i="12"/>
  <c r="G61" i="5"/>
  <c r="O268" i="12"/>
  <c r="G65" i="5"/>
  <c r="O324" i="12"/>
  <c r="O230" i="12"/>
  <c r="G52" i="5"/>
  <c r="O277" i="12"/>
  <c r="G72" i="5"/>
  <c r="O49" i="12"/>
  <c r="G48" i="5"/>
  <c r="O866" i="12"/>
  <c r="G76" i="5"/>
  <c r="O11" i="12"/>
  <c r="O473" i="12"/>
  <c r="G62" i="5"/>
  <c r="O983" i="12"/>
  <c r="G70" i="5"/>
  <c r="O811" i="12"/>
  <c r="G57" i="5"/>
  <c r="O789" i="12"/>
  <c r="G42" i="5"/>
  <c r="O310" i="12"/>
  <c r="O374" i="12"/>
  <c r="G45" i="5"/>
  <c r="O19" i="12"/>
  <c r="O755" i="12"/>
  <c r="G68" i="5"/>
  <c r="O88" i="12"/>
  <c r="G78" i="5"/>
  <c r="O865" i="12"/>
  <c r="G58" i="5"/>
  <c r="O790" i="12"/>
  <c r="O618" i="12"/>
  <c r="O165" i="12"/>
  <c r="G319" i="5"/>
  <c r="O375" i="12"/>
  <c r="G73" i="5"/>
  <c r="O812" i="12"/>
  <c r="O65" i="12"/>
  <c r="G220" i="5"/>
  <c r="O18" i="12"/>
  <c r="G53" i="5"/>
  <c r="O242" i="12"/>
  <c r="G54" i="5"/>
  <c r="O791" i="12"/>
  <c r="G41" i="5"/>
  <c r="O137" i="12"/>
  <c r="G318" i="5"/>
  <c r="O120" i="12"/>
  <c r="G74" i="5"/>
  <c r="O622" i="12"/>
  <c r="O788" i="12"/>
  <c r="G56" i="5"/>
  <c r="O303" i="12"/>
  <c r="O46" i="12"/>
  <c r="G66" i="5"/>
  <c r="O229" i="12"/>
  <c r="G317" i="5"/>
  <c r="O619" i="12"/>
  <c r="G46" i="5"/>
  <c r="O55" i="12"/>
  <c r="G60" i="5"/>
  <c r="O469" i="12"/>
  <c r="O753" i="12"/>
  <c r="O612" i="12"/>
  <c r="O868" i="12"/>
  <c r="O985" i="12"/>
  <c r="G69" i="5"/>
  <c r="O442" i="12"/>
  <c r="O620" i="12"/>
  <c r="O725" i="12"/>
  <c r="O525" i="12"/>
  <c r="O6" i="12"/>
  <c r="G218" i="5"/>
  <c r="O12" i="12"/>
  <c r="O398" i="12"/>
  <c r="G124" i="5"/>
  <c r="O397" i="12"/>
  <c r="G225" i="5"/>
  <c r="O461" i="12"/>
  <c r="O537" i="12"/>
  <c r="O239" i="12"/>
  <c r="G155" i="5"/>
  <c r="O240" i="12"/>
  <c r="G142" i="5"/>
  <c r="O297" i="12"/>
  <c r="G170" i="5"/>
  <c r="O328" i="12"/>
  <c r="G141" i="5"/>
  <c r="O329" i="12"/>
  <c r="O330" i="12"/>
  <c r="G147" i="5"/>
  <c r="O331" i="12"/>
  <c r="O332" i="12"/>
  <c r="G144" i="5"/>
  <c r="O334" i="12"/>
  <c r="G151" i="5"/>
  <c r="O335" i="12"/>
  <c r="G146" i="5"/>
  <c r="O336" i="12"/>
  <c r="G156" i="5"/>
  <c r="O337" i="12"/>
  <c r="G167" i="5"/>
  <c r="O338" i="12"/>
  <c r="G143" i="5"/>
  <c r="O339" i="12"/>
  <c r="O340" i="12"/>
  <c r="O342" i="12"/>
  <c r="O351" i="12"/>
  <c r="G148" i="5"/>
  <c r="O372" i="12"/>
  <c r="G165" i="5"/>
  <c r="O407" i="12"/>
  <c r="G140" i="5"/>
  <c r="O410" i="12"/>
  <c r="G168" i="5"/>
  <c r="O434" i="12"/>
  <c r="G217" i="5"/>
  <c r="O449" i="12"/>
  <c r="O450" i="12"/>
  <c r="O456" i="12"/>
  <c r="O479" i="12"/>
  <c r="G150" i="5"/>
  <c r="O514" i="12"/>
  <c r="G145" i="5"/>
  <c r="O596" i="12"/>
  <c r="O598" i="12"/>
  <c r="G163" i="5"/>
  <c r="O599" i="12"/>
  <c r="G159" i="5"/>
  <c r="O600" i="12"/>
  <c r="G166" i="5"/>
  <c r="O602" i="12"/>
  <c r="G164" i="5"/>
  <c r="O646" i="12"/>
  <c r="O648" i="12"/>
  <c r="G152" i="5"/>
  <c r="O649" i="12"/>
  <c r="G153" i="5"/>
  <c r="O650" i="12"/>
  <c r="O696" i="12"/>
  <c r="G160" i="5"/>
  <c r="O706" i="12"/>
  <c r="G162" i="5"/>
  <c r="O732" i="12"/>
  <c r="O747" i="12"/>
  <c r="O748" i="12"/>
  <c r="O883" i="12"/>
  <c r="G158" i="5"/>
  <c r="O344" i="12"/>
  <c r="G7" i="5"/>
  <c r="O345" i="12"/>
  <c r="G8" i="5"/>
  <c r="O757" i="12"/>
  <c r="O799" i="12"/>
  <c r="O870" i="12"/>
  <c r="O871" i="12"/>
  <c r="O872" i="12"/>
  <c r="G265" i="5"/>
  <c r="O873" i="12"/>
  <c r="G264" i="5"/>
  <c r="O878" i="12"/>
  <c r="O163" i="12"/>
  <c r="O164" i="12"/>
  <c r="O23" i="12"/>
  <c r="O734" i="12"/>
  <c r="G107" i="5"/>
  <c r="O737" i="12"/>
  <c r="O559" i="12"/>
  <c r="G104" i="5"/>
  <c r="O542" i="12"/>
  <c r="G320" i="5"/>
  <c r="O287" i="12"/>
  <c r="G323" i="5"/>
  <c r="O288" i="12"/>
  <c r="G108" i="5"/>
  <c r="O447" i="12"/>
  <c r="O7" i="12"/>
  <c r="G233" i="5"/>
  <c r="O613" i="12"/>
  <c r="G236" i="5"/>
  <c r="O433" i="12"/>
  <c r="O478" i="12"/>
  <c r="O800" i="12"/>
  <c r="O9" i="12"/>
  <c r="G235" i="5"/>
  <c r="O318" i="12"/>
  <c r="O105" i="12"/>
  <c r="O320" i="12"/>
  <c r="O981" i="12"/>
  <c r="G84" i="5"/>
  <c r="O890" i="12"/>
  <c r="O108" i="12"/>
  <c r="O263" i="12"/>
  <c r="O276" i="12"/>
  <c r="O628" i="12"/>
  <c r="O246" i="12"/>
  <c r="O794" i="12"/>
  <c r="G229" i="5"/>
  <c r="O99" i="12"/>
  <c r="O457" i="12"/>
  <c r="G230" i="5"/>
  <c r="O795" i="12"/>
  <c r="G232" i="5"/>
  <c r="O64" i="12"/>
  <c r="O630" i="12"/>
  <c r="G129" i="5"/>
  <c r="O314" i="12"/>
  <c r="O34" i="12"/>
  <c r="G246" i="5"/>
  <c r="O62" i="12"/>
  <c r="O629" i="12"/>
  <c r="G250" i="5"/>
  <c r="O541" i="12"/>
  <c r="O813" i="12"/>
  <c r="G136" i="5"/>
  <c r="O787" i="12"/>
  <c r="O625" i="12"/>
  <c r="G24" i="5"/>
  <c r="O196" i="12"/>
  <c r="G25" i="5"/>
  <c r="O104" i="12"/>
  <c r="O391" i="12"/>
  <c r="G308" i="5"/>
  <c r="O548" i="12"/>
  <c r="G306" i="5"/>
  <c r="O420" i="12"/>
  <c r="G305" i="5"/>
  <c r="O91" i="12"/>
  <c r="O260" i="12"/>
  <c r="O819" i="12"/>
  <c r="G262" i="5"/>
  <c r="O149" i="12"/>
  <c r="O93" i="12"/>
  <c r="G311" i="5"/>
  <c r="O90" i="12"/>
  <c r="G193" i="5"/>
  <c r="O814" i="12"/>
  <c r="O92" i="12"/>
  <c r="G194" i="5"/>
  <c r="O94" i="12"/>
  <c r="O493" i="12"/>
  <c r="G224" i="5"/>
  <c r="O81" i="12"/>
  <c r="G294" i="5"/>
  <c r="O822" i="12"/>
  <c r="O676" i="12"/>
  <c r="O170" i="12"/>
  <c r="G222" i="5"/>
  <c r="O820" i="12"/>
  <c r="O171" i="12"/>
  <c r="G299" i="5"/>
  <c r="O815" i="12"/>
  <c r="O816" i="12"/>
  <c r="O254" i="12"/>
  <c r="G223" i="5"/>
  <c r="O495" i="12"/>
  <c r="G210" i="5"/>
  <c r="O817" i="12"/>
  <c r="G214" i="5"/>
  <c r="O80" i="12"/>
  <c r="G295" i="5"/>
  <c r="O792" i="12"/>
  <c r="G309" i="5"/>
  <c r="O688" i="12"/>
  <c r="O675" i="12"/>
  <c r="O673" i="12"/>
  <c r="O95" i="12"/>
  <c r="G310" i="5"/>
  <c r="O255" i="12"/>
  <c r="O35" i="12"/>
  <c r="G100" i="5"/>
  <c r="O827" i="12"/>
  <c r="O651" i="12"/>
  <c r="O299" i="12"/>
  <c r="G103" i="5"/>
  <c r="O754" i="12"/>
  <c r="O741" i="12"/>
  <c r="G101" i="5"/>
  <c r="O869" i="12"/>
  <c r="O805" i="12"/>
  <c r="G92" i="5"/>
  <c r="O424" i="12"/>
  <c r="O368" i="12"/>
  <c r="G95" i="5"/>
  <c r="O784" i="12"/>
  <c r="G94" i="5"/>
  <c r="O404" i="12"/>
  <c r="G315" i="5"/>
  <c r="O638" i="12"/>
  <c r="O321" i="12"/>
  <c r="O530" i="12"/>
  <c r="O796" i="12"/>
  <c r="O198" i="12"/>
  <c r="G278" i="5"/>
  <c r="O806" i="12"/>
  <c r="O307" i="12"/>
  <c r="G279" i="5"/>
  <c r="O31" i="12"/>
  <c r="O280" i="12"/>
  <c r="G273" i="5"/>
  <c r="O200" i="12"/>
  <c r="O199" i="12"/>
  <c r="G274" i="5"/>
  <c r="O386" i="12"/>
  <c r="G289" i="5"/>
  <c r="O282" i="12"/>
  <c r="G276" i="5"/>
  <c r="O616" i="12"/>
  <c r="G290" i="5"/>
  <c r="O429" i="12"/>
  <c r="G271" i="5"/>
  <c r="O733" i="12"/>
  <c r="G272" i="5"/>
  <c r="O731" i="12"/>
  <c r="G270" i="5"/>
  <c r="O656" i="12"/>
  <c r="O306" i="12"/>
  <c r="G282" i="5"/>
  <c r="O42" i="12"/>
  <c r="O657" i="12"/>
  <c r="G283" i="5"/>
  <c r="O361" i="12"/>
  <c r="O308" i="12"/>
  <c r="O362" i="12"/>
  <c r="O43" i="12"/>
  <c r="O115" i="12"/>
  <c r="O617" i="12"/>
  <c r="O363" i="12"/>
  <c r="G287" i="5"/>
  <c r="O644" i="12"/>
  <c r="G284" i="5"/>
  <c r="O376" i="12"/>
  <c r="O381" i="12"/>
  <c r="O446" i="12"/>
  <c r="G313" i="5"/>
  <c r="O626" i="12"/>
  <c r="G266" i="5"/>
  <c r="O660" i="12"/>
  <c r="I60" i="10"/>
  <c r="A60" i="10"/>
  <c r="I59" i="10"/>
  <c r="A59" i="10"/>
  <c r="I58" i="10"/>
  <c r="A58" i="10"/>
  <c r="I57" i="10"/>
  <c r="A57" i="10"/>
  <c r="I56" i="10"/>
  <c r="A56" i="10"/>
  <c r="I55" i="10"/>
  <c r="A55" i="10"/>
  <c r="I54" i="10"/>
  <c r="A54" i="10"/>
  <c r="I53" i="10"/>
  <c r="A53" i="10"/>
  <c r="I52" i="10"/>
  <c r="A52" i="10"/>
  <c r="I51" i="10"/>
  <c r="A51" i="10"/>
  <c r="I50" i="10"/>
  <c r="A50" i="10"/>
  <c r="I49" i="10"/>
  <c r="A49" i="10"/>
  <c r="I48" i="10"/>
  <c r="A48" i="10"/>
  <c r="I47" i="10"/>
  <c r="A47" i="10"/>
  <c r="I46" i="10"/>
  <c r="A46" i="10"/>
  <c r="I45" i="10"/>
  <c r="A45" i="10"/>
  <c r="I44" i="10"/>
  <c r="A44" i="10"/>
  <c r="I43" i="10"/>
  <c r="A43" i="10"/>
  <c r="I42" i="10"/>
  <c r="A42" i="10"/>
  <c r="I41" i="10"/>
  <c r="A41" i="10"/>
  <c r="I40" i="10"/>
  <c r="A40" i="10"/>
  <c r="AC38" i="10"/>
  <c r="I39" i="10"/>
  <c r="A39" i="10"/>
  <c r="AC37" i="10"/>
  <c r="I38" i="10"/>
  <c r="A38" i="10"/>
  <c r="AC36" i="10"/>
  <c r="I37" i="10"/>
  <c r="A37" i="10"/>
  <c r="AC35" i="10"/>
  <c r="I36" i="10"/>
  <c r="A36" i="10"/>
  <c r="AC34" i="10"/>
  <c r="I35" i="10"/>
  <c r="A35" i="10"/>
  <c r="AC33" i="10"/>
  <c r="I34" i="10"/>
  <c r="A34" i="10"/>
  <c r="AC32" i="10"/>
  <c r="I33" i="10"/>
  <c r="A33" i="10"/>
  <c r="AC31" i="10"/>
  <c r="I32" i="10"/>
  <c r="A32" i="10"/>
  <c r="AC30" i="10"/>
  <c r="I31" i="10"/>
  <c r="A31" i="10"/>
  <c r="AC29" i="10"/>
  <c r="I30" i="10"/>
  <c r="A30" i="10"/>
  <c r="AC28" i="10"/>
  <c r="I29" i="10"/>
  <c r="A29" i="10"/>
  <c r="AC27" i="10"/>
  <c r="I28" i="10"/>
  <c r="A28" i="10"/>
  <c r="AC26" i="10"/>
  <c r="I27" i="10"/>
  <c r="A27" i="10"/>
  <c r="AC25" i="10"/>
  <c r="I26" i="10"/>
  <c r="A26" i="10"/>
  <c r="AC24" i="10"/>
  <c r="I25" i="10"/>
  <c r="A25" i="10"/>
  <c r="AC23" i="10"/>
  <c r="I24" i="10"/>
  <c r="A24" i="10"/>
  <c r="AC22" i="10"/>
  <c r="I23" i="10"/>
  <c r="A23" i="10"/>
  <c r="AC21" i="10"/>
  <c r="I22" i="10"/>
  <c r="A22" i="10"/>
  <c r="I21" i="10"/>
  <c r="A21" i="10"/>
  <c r="I20" i="10"/>
  <c r="A20" i="10"/>
  <c r="I19" i="10"/>
  <c r="A19" i="10"/>
  <c r="I18" i="10"/>
  <c r="A18" i="10"/>
  <c r="AC16" i="10"/>
  <c r="I17" i="10"/>
  <c r="A17" i="10"/>
  <c r="I16" i="10"/>
  <c r="A16" i="10"/>
  <c r="AC14" i="10"/>
  <c r="I15" i="10"/>
  <c r="A15" i="10"/>
  <c r="I14" i="10"/>
  <c r="A14" i="10"/>
  <c r="AC12" i="10"/>
  <c r="I13" i="10"/>
  <c r="A13" i="10"/>
  <c r="AC11" i="10"/>
  <c r="I12" i="10"/>
  <c r="A12" i="10"/>
  <c r="AC10" i="10"/>
  <c r="I11" i="10"/>
  <c r="A11" i="10"/>
  <c r="AC9" i="10"/>
  <c r="I10" i="10"/>
  <c r="A10" i="10"/>
  <c r="AC8" i="10"/>
  <c r="I9" i="10"/>
  <c r="A9" i="10"/>
  <c r="AC7" i="10"/>
  <c r="I8" i="10"/>
  <c r="A8" i="10"/>
  <c r="I7" i="10"/>
  <c r="A7" i="10"/>
  <c r="AC5" i="10"/>
  <c r="I6" i="10"/>
  <c r="A6" i="10"/>
  <c r="AC4" i="10"/>
  <c r="I5" i="10"/>
  <c r="A5" i="10"/>
  <c r="I4" i="10"/>
  <c r="A4" i="10"/>
  <c r="I2" i="10"/>
  <c r="A2" i="10"/>
  <c r="U62" i="2"/>
  <c r="S62" i="2"/>
  <c r="R62" i="2"/>
  <c r="U61" i="2"/>
  <c r="S61" i="2"/>
  <c r="R61" i="2"/>
  <c r="U60" i="2"/>
  <c r="S60" i="2"/>
  <c r="R60" i="2"/>
  <c r="U59" i="2"/>
  <c r="S59" i="2"/>
  <c r="R59" i="2"/>
  <c r="U58" i="2"/>
  <c r="S58" i="2"/>
  <c r="R58" i="2"/>
  <c r="U57" i="2"/>
  <c r="S57" i="2"/>
  <c r="R57" i="2"/>
  <c r="U56" i="2"/>
  <c r="S56" i="2"/>
  <c r="R56" i="2"/>
  <c r="U55" i="2"/>
  <c r="S55" i="2"/>
  <c r="R55" i="2"/>
  <c r="U54" i="2"/>
  <c r="S54" i="2"/>
  <c r="R54" i="2"/>
  <c r="U53" i="2"/>
  <c r="S53" i="2"/>
  <c r="R53" i="2"/>
  <c r="U52" i="2"/>
  <c r="S52" i="2"/>
  <c r="R52" i="2"/>
  <c r="U51" i="2"/>
  <c r="S51" i="2"/>
  <c r="R51" i="2"/>
  <c r="U50" i="2"/>
  <c r="S50" i="2"/>
  <c r="R50" i="2"/>
  <c r="U49" i="2"/>
  <c r="S49" i="2"/>
  <c r="R49" i="2"/>
  <c r="U48" i="2"/>
  <c r="S48" i="2"/>
  <c r="R48" i="2"/>
  <c r="U47" i="2"/>
  <c r="S47" i="2"/>
  <c r="R47" i="2"/>
  <c r="U46" i="2"/>
  <c r="S46" i="2"/>
  <c r="R46" i="2"/>
  <c r="U45" i="2"/>
  <c r="S45" i="2"/>
  <c r="R45" i="2"/>
  <c r="U44" i="2"/>
  <c r="S44" i="2"/>
  <c r="R44" i="2"/>
  <c r="U43" i="2"/>
  <c r="S43" i="2"/>
  <c r="R43" i="2"/>
  <c r="U42" i="2"/>
  <c r="S42" i="2"/>
  <c r="R42" i="2"/>
  <c r="U41" i="2"/>
  <c r="S41" i="2"/>
  <c r="R41" i="2"/>
  <c r="U40" i="2"/>
  <c r="S40" i="2"/>
  <c r="R40" i="2"/>
  <c r="U39" i="2"/>
  <c r="S39" i="2"/>
  <c r="R39" i="2"/>
  <c r="U38" i="2"/>
  <c r="S38" i="2"/>
  <c r="R38" i="2"/>
  <c r="U37" i="2"/>
  <c r="S37" i="2"/>
  <c r="R37" i="2"/>
  <c r="U36" i="2"/>
  <c r="S36" i="2"/>
  <c r="R36" i="2"/>
  <c r="U35" i="2"/>
  <c r="S35" i="2"/>
  <c r="R35" i="2"/>
  <c r="U34" i="2"/>
  <c r="S34" i="2"/>
  <c r="R34" i="2"/>
  <c r="U33" i="2"/>
  <c r="S33" i="2"/>
  <c r="R33" i="2"/>
  <c r="U32" i="2"/>
  <c r="S32" i="2"/>
  <c r="R32" i="2"/>
  <c r="U31" i="2"/>
  <c r="S31" i="2"/>
  <c r="R31" i="2"/>
  <c r="U30" i="2"/>
  <c r="S30" i="2"/>
  <c r="R30" i="2"/>
  <c r="U29" i="2"/>
  <c r="S29" i="2"/>
  <c r="R29" i="2"/>
  <c r="U28" i="2"/>
  <c r="S28" i="2"/>
  <c r="R28" i="2"/>
  <c r="U27" i="2"/>
  <c r="S27" i="2"/>
  <c r="R27" i="2"/>
  <c r="U26" i="2"/>
  <c r="S26" i="2"/>
  <c r="R26" i="2"/>
  <c r="U25" i="2"/>
  <c r="S25" i="2"/>
  <c r="R25" i="2"/>
  <c r="U24" i="2"/>
  <c r="S24" i="2"/>
  <c r="R24" i="2"/>
  <c r="U23" i="2"/>
  <c r="S23" i="2"/>
  <c r="R23" i="2"/>
  <c r="U22" i="2"/>
  <c r="S22" i="2"/>
  <c r="R22" i="2"/>
  <c r="U21" i="2"/>
  <c r="S21" i="2"/>
  <c r="R21" i="2"/>
  <c r="U20" i="2"/>
  <c r="S20" i="2"/>
  <c r="R20" i="2"/>
  <c r="U19" i="2"/>
  <c r="S19" i="2"/>
  <c r="R19" i="2"/>
  <c r="U18" i="2"/>
  <c r="S18" i="2"/>
  <c r="R18" i="2"/>
  <c r="U17" i="2"/>
  <c r="S17" i="2"/>
  <c r="R17" i="2"/>
  <c r="U16" i="2"/>
  <c r="S16" i="2"/>
  <c r="R16" i="2"/>
  <c r="U15" i="2"/>
  <c r="S15" i="2"/>
  <c r="R15" i="2"/>
  <c r="U14" i="2"/>
  <c r="S14" i="2"/>
  <c r="R14" i="2"/>
  <c r="U13" i="2"/>
  <c r="S13" i="2"/>
  <c r="R13" i="2"/>
  <c r="U12" i="2"/>
  <c r="S12" i="2"/>
  <c r="R12" i="2"/>
  <c r="U11" i="2"/>
  <c r="S11" i="2"/>
  <c r="R11" i="2"/>
  <c r="U10" i="2"/>
  <c r="S10" i="2"/>
  <c r="R10" i="2"/>
  <c r="U9" i="2"/>
  <c r="S9" i="2"/>
  <c r="R9" i="2"/>
  <c r="U8" i="2"/>
  <c r="S8" i="2"/>
  <c r="R8" i="2"/>
  <c r="U7" i="2"/>
  <c r="S7" i="2"/>
  <c r="R7" i="2"/>
  <c r="A20" i="2"/>
  <c r="F4" i="2"/>
  <c r="C1" i="2"/>
  <c r="A7" i="5"/>
  <c r="O652" i="3"/>
  <c r="J652" i="3"/>
  <c r="K652" i="3" s="1"/>
  <c r="L652" i="3" s="1"/>
  <c r="H652" i="3"/>
  <c r="A652" i="3"/>
  <c r="O651" i="3"/>
  <c r="J651" i="3"/>
  <c r="K651" i="3" s="1"/>
  <c r="L651" i="3" s="1"/>
  <c r="H651" i="3"/>
  <c r="A651" i="3"/>
  <c r="O650" i="3"/>
  <c r="J650" i="3"/>
  <c r="K650" i="3" s="1"/>
  <c r="L650" i="3" s="1"/>
  <c r="H650" i="3"/>
  <c r="A650" i="3"/>
  <c r="O649" i="3"/>
  <c r="J649" i="3"/>
  <c r="K649" i="3" s="1"/>
  <c r="L649" i="3" s="1"/>
  <c r="H649" i="3"/>
  <c r="A649" i="3"/>
  <c r="O648" i="3"/>
  <c r="J648" i="3"/>
  <c r="K648" i="3" s="1"/>
  <c r="L648" i="3" s="1"/>
  <c r="H648" i="3"/>
  <c r="A648" i="3"/>
  <c r="O647" i="3"/>
  <c r="J647" i="3"/>
  <c r="K647" i="3" s="1"/>
  <c r="L647" i="3" s="1"/>
  <c r="H647" i="3"/>
  <c r="A647" i="3"/>
  <c r="O646" i="3"/>
  <c r="J646" i="3"/>
  <c r="K646" i="3" s="1"/>
  <c r="L646" i="3" s="1"/>
  <c r="H646" i="3"/>
  <c r="A646" i="3"/>
  <c r="O645" i="3"/>
  <c r="J645" i="3"/>
  <c r="K645" i="3" s="1"/>
  <c r="L645" i="3" s="1"/>
  <c r="H645" i="3"/>
  <c r="A645" i="3"/>
  <c r="O644" i="3"/>
  <c r="J644" i="3"/>
  <c r="K644" i="3" s="1"/>
  <c r="L644" i="3" s="1"/>
  <c r="H644" i="3"/>
  <c r="A644" i="3"/>
  <c r="O643" i="3"/>
  <c r="J643" i="3"/>
  <c r="K643" i="3" s="1"/>
  <c r="L643" i="3" s="1"/>
  <c r="H643" i="3"/>
  <c r="A643" i="3"/>
  <c r="O642" i="3"/>
  <c r="J642" i="3"/>
  <c r="K642" i="3" s="1"/>
  <c r="L642" i="3" s="1"/>
  <c r="H642" i="3"/>
  <c r="A642" i="3"/>
  <c r="O641" i="3"/>
  <c r="J641" i="3"/>
  <c r="K641" i="3" s="1"/>
  <c r="L641" i="3" s="1"/>
  <c r="H641" i="3"/>
  <c r="A641" i="3"/>
  <c r="O640" i="3"/>
  <c r="J640" i="3"/>
  <c r="K640" i="3" s="1"/>
  <c r="L640" i="3" s="1"/>
  <c r="H640" i="3"/>
  <c r="A640" i="3"/>
  <c r="O639" i="3"/>
  <c r="J639" i="3"/>
  <c r="K639" i="3" s="1"/>
  <c r="L639" i="3" s="1"/>
  <c r="H639" i="3"/>
  <c r="A639" i="3"/>
  <c r="O638" i="3"/>
  <c r="J638" i="3"/>
  <c r="K638" i="3" s="1"/>
  <c r="L638" i="3" s="1"/>
  <c r="H638" i="3"/>
  <c r="A638" i="3"/>
  <c r="O637" i="3"/>
  <c r="J637" i="3"/>
  <c r="K637" i="3" s="1"/>
  <c r="L637" i="3" s="1"/>
  <c r="H637" i="3"/>
  <c r="A637" i="3"/>
  <c r="O636" i="3"/>
  <c r="J636" i="3"/>
  <c r="K636" i="3" s="1"/>
  <c r="L636" i="3" s="1"/>
  <c r="H636" i="3"/>
  <c r="A636" i="3"/>
  <c r="O635" i="3"/>
  <c r="J635" i="3"/>
  <c r="K635" i="3" s="1"/>
  <c r="L635" i="3" s="1"/>
  <c r="H635" i="3"/>
  <c r="A635" i="3"/>
  <c r="O634" i="3"/>
  <c r="J634" i="3"/>
  <c r="K634" i="3" s="1"/>
  <c r="L634" i="3" s="1"/>
  <c r="H634" i="3"/>
  <c r="A634" i="3"/>
  <c r="O633" i="3"/>
  <c r="J633" i="3"/>
  <c r="K633" i="3" s="1"/>
  <c r="L633" i="3" s="1"/>
  <c r="H633" i="3"/>
  <c r="A633" i="3"/>
  <c r="O632" i="3"/>
  <c r="J632" i="3"/>
  <c r="K632" i="3" s="1"/>
  <c r="L632" i="3" s="1"/>
  <c r="H632" i="3"/>
  <c r="A632" i="3"/>
  <c r="O631" i="3"/>
  <c r="J631" i="3"/>
  <c r="K631" i="3" s="1"/>
  <c r="L631" i="3" s="1"/>
  <c r="H631" i="3"/>
  <c r="A631" i="3"/>
  <c r="O630" i="3"/>
  <c r="J630" i="3"/>
  <c r="K630" i="3" s="1"/>
  <c r="L630" i="3" s="1"/>
  <c r="H630" i="3"/>
  <c r="A630" i="3"/>
  <c r="O629" i="3"/>
  <c r="J629" i="3"/>
  <c r="K629" i="3" s="1"/>
  <c r="H629" i="3"/>
  <c r="A629" i="3"/>
  <c r="O628" i="3"/>
  <c r="J628" i="3"/>
  <c r="K628" i="3" s="1"/>
  <c r="H628" i="3"/>
  <c r="A628" i="3"/>
  <c r="O627" i="3"/>
  <c r="J627" i="3"/>
  <c r="K627" i="3" s="1"/>
  <c r="H627" i="3"/>
  <c r="A627" i="3"/>
  <c r="O626" i="3"/>
  <c r="J626" i="3"/>
  <c r="K626" i="3" s="1"/>
  <c r="H626" i="3"/>
  <c r="A626" i="3"/>
  <c r="O625" i="3"/>
  <c r="J625" i="3"/>
  <c r="K625" i="3" s="1"/>
  <c r="H625" i="3"/>
  <c r="A625" i="3"/>
  <c r="O624" i="3"/>
  <c r="J624" i="3"/>
  <c r="K624" i="3" s="1"/>
  <c r="H624" i="3"/>
  <c r="A624" i="3"/>
  <c r="O623" i="3"/>
  <c r="J623" i="3"/>
  <c r="K623" i="3" s="1"/>
  <c r="H623" i="3"/>
  <c r="A623" i="3"/>
  <c r="O622" i="3"/>
  <c r="J622" i="3"/>
  <c r="K622" i="3" s="1"/>
  <c r="H622" i="3"/>
  <c r="A622" i="3"/>
  <c r="O621" i="3"/>
  <c r="J621" i="3"/>
  <c r="K621" i="3" s="1"/>
  <c r="H621" i="3"/>
  <c r="A621" i="3"/>
  <c r="O620" i="3"/>
  <c r="J620" i="3"/>
  <c r="K620" i="3" s="1"/>
  <c r="H620" i="3"/>
  <c r="A620" i="3"/>
  <c r="O619" i="3"/>
  <c r="J619" i="3"/>
  <c r="K619" i="3" s="1"/>
  <c r="H619" i="3"/>
  <c r="A619" i="3"/>
  <c r="O618" i="3"/>
  <c r="J618" i="3"/>
  <c r="K618" i="3" s="1"/>
  <c r="H618" i="3"/>
  <c r="A618" i="3"/>
  <c r="O617" i="3"/>
  <c r="J617" i="3"/>
  <c r="K617" i="3" s="1"/>
  <c r="L617" i="3" s="1"/>
  <c r="H617" i="3"/>
  <c r="A617" i="3"/>
  <c r="O616" i="3"/>
  <c r="J616" i="3"/>
  <c r="K616" i="3" s="1"/>
  <c r="H616" i="3"/>
  <c r="A616" i="3"/>
  <c r="O615" i="3"/>
  <c r="J615" i="3"/>
  <c r="K615" i="3" s="1"/>
  <c r="H615" i="3"/>
  <c r="A615" i="3"/>
  <c r="O614" i="3"/>
  <c r="J614" i="3"/>
  <c r="K614" i="3" s="1"/>
  <c r="L614" i="3" s="1"/>
  <c r="H614" i="3"/>
  <c r="A614" i="3"/>
  <c r="O613" i="3"/>
  <c r="J613" i="3"/>
  <c r="K613" i="3" s="1"/>
  <c r="H613" i="3"/>
  <c r="A613" i="3"/>
  <c r="O612" i="3"/>
  <c r="J612" i="3"/>
  <c r="K612" i="3" s="1"/>
  <c r="L612" i="3" s="1"/>
  <c r="H612" i="3"/>
  <c r="A612" i="3"/>
  <c r="O611" i="3"/>
  <c r="J611" i="3"/>
  <c r="K611" i="3" s="1"/>
  <c r="H611" i="3"/>
  <c r="A611" i="3"/>
  <c r="O610" i="3"/>
  <c r="J610" i="3"/>
  <c r="K610" i="3" s="1"/>
  <c r="H610" i="3"/>
  <c r="A610" i="3"/>
  <c r="O609" i="3"/>
  <c r="J609" i="3"/>
  <c r="K609" i="3" s="1"/>
  <c r="H609" i="3"/>
  <c r="A609" i="3"/>
  <c r="O608" i="3"/>
  <c r="J608" i="3"/>
  <c r="K608" i="3" s="1"/>
  <c r="H608" i="3"/>
  <c r="A608" i="3"/>
  <c r="O607" i="3"/>
  <c r="J607" i="3"/>
  <c r="K607" i="3" s="1"/>
  <c r="H607" i="3"/>
  <c r="A607" i="3"/>
  <c r="O606" i="3"/>
  <c r="J606" i="3"/>
  <c r="K606" i="3" s="1"/>
  <c r="H606" i="3"/>
  <c r="A606" i="3"/>
  <c r="O605" i="3"/>
  <c r="J605" i="3"/>
  <c r="K605" i="3" s="1"/>
  <c r="H605" i="3"/>
  <c r="A605" i="3"/>
  <c r="O604" i="3"/>
  <c r="J604" i="3"/>
  <c r="K604" i="3" s="1"/>
  <c r="H604" i="3"/>
  <c r="A604" i="3"/>
  <c r="O603" i="3"/>
  <c r="J603" i="3"/>
  <c r="K603" i="3" s="1"/>
  <c r="H603" i="3"/>
  <c r="A603" i="3"/>
  <c r="O602" i="3"/>
  <c r="J602" i="3"/>
  <c r="K602" i="3" s="1"/>
  <c r="H602" i="3"/>
  <c r="A602" i="3"/>
  <c r="O601" i="3"/>
  <c r="J601" i="3"/>
  <c r="K601" i="3" s="1"/>
  <c r="L601" i="3" s="1"/>
  <c r="H601" i="3"/>
  <c r="A601" i="3"/>
  <c r="O600" i="3"/>
  <c r="J600" i="3"/>
  <c r="K600" i="3" s="1"/>
  <c r="H600" i="3"/>
  <c r="A600" i="3"/>
  <c r="O599" i="3"/>
  <c r="J599" i="3"/>
  <c r="K599" i="3" s="1"/>
  <c r="H599" i="3"/>
  <c r="A599" i="3"/>
  <c r="O598" i="3"/>
  <c r="J598" i="3"/>
  <c r="K598" i="3"/>
  <c r="H598" i="3"/>
  <c r="A598" i="3"/>
  <c r="O597" i="3"/>
  <c r="J597" i="3"/>
  <c r="K597" i="3" s="1"/>
  <c r="H597" i="3"/>
  <c r="A597" i="3"/>
  <c r="O596" i="3"/>
  <c r="J596" i="3"/>
  <c r="K596" i="3" s="1"/>
  <c r="L596" i="3" s="1"/>
  <c r="H596" i="3"/>
  <c r="A596" i="3"/>
  <c r="O595" i="3"/>
  <c r="J595" i="3"/>
  <c r="K595" i="3" s="1"/>
  <c r="H595" i="3"/>
  <c r="A595" i="3"/>
  <c r="O594" i="3"/>
  <c r="J594" i="3"/>
  <c r="K594" i="3" s="1"/>
  <c r="H594" i="3"/>
  <c r="A594" i="3"/>
  <c r="O593" i="3"/>
  <c r="J593" i="3"/>
  <c r="K593" i="3" s="1"/>
  <c r="L593" i="3" s="1"/>
  <c r="H593" i="3"/>
  <c r="A593" i="3"/>
  <c r="O592" i="3"/>
  <c r="J592" i="3"/>
  <c r="K592" i="3" s="1"/>
  <c r="H592" i="3"/>
  <c r="A592" i="3"/>
  <c r="O591" i="3"/>
  <c r="J591" i="3"/>
  <c r="K591" i="3" s="1"/>
  <c r="H591" i="3"/>
  <c r="A591" i="3"/>
  <c r="O590" i="3"/>
  <c r="J590" i="3"/>
  <c r="K590" i="3" s="1"/>
  <c r="H590" i="3"/>
  <c r="A590" i="3"/>
  <c r="O589" i="3"/>
  <c r="J589" i="3"/>
  <c r="K589" i="3" s="1"/>
  <c r="H589" i="3"/>
  <c r="A589" i="3"/>
  <c r="O588" i="3"/>
  <c r="J588" i="3"/>
  <c r="K588" i="3" s="1"/>
  <c r="H588" i="3"/>
  <c r="A588" i="3"/>
  <c r="O587" i="3"/>
  <c r="J587" i="3"/>
  <c r="K587" i="3" s="1"/>
  <c r="H587" i="3"/>
  <c r="A587" i="3"/>
  <c r="O586" i="3"/>
  <c r="J586" i="3"/>
  <c r="K586" i="3" s="1"/>
  <c r="H586" i="3"/>
  <c r="A586" i="3"/>
  <c r="O585" i="3"/>
  <c r="J585" i="3"/>
  <c r="K585" i="3" s="1"/>
  <c r="L585" i="3" s="1"/>
  <c r="H585" i="3"/>
  <c r="A585" i="3"/>
  <c r="O584" i="3"/>
  <c r="J584" i="3"/>
  <c r="K584" i="3" s="1"/>
  <c r="H584" i="3"/>
  <c r="A584" i="3"/>
  <c r="O583" i="3"/>
  <c r="J583" i="3"/>
  <c r="K583" i="3" s="1"/>
  <c r="H583" i="3"/>
  <c r="A583" i="3"/>
  <c r="O582" i="3"/>
  <c r="J582" i="3"/>
  <c r="K582" i="3" s="1"/>
  <c r="L582" i="3" s="1"/>
  <c r="H582" i="3"/>
  <c r="A582" i="3"/>
  <c r="O581" i="3"/>
  <c r="J581" i="3"/>
  <c r="K581" i="3" s="1"/>
  <c r="H581" i="3"/>
  <c r="A581" i="3"/>
  <c r="O580" i="3"/>
  <c r="J580" i="3"/>
  <c r="K580" i="3" s="1"/>
  <c r="L580" i="3" s="1"/>
  <c r="H580" i="3"/>
  <c r="A580" i="3"/>
  <c r="O579" i="3"/>
  <c r="J579" i="3"/>
  <c r="K579" i="3" s="1"/>
  <c r="H579" i="3"/>
  <c r="A579" i="3"/>
  <c r="O578" i="3"/>
  <c r="J578" i="3"/>
  <c r="K578" i="3" s="1"/>
  <c r="H578" i="3"/>
  <c r="A578" i="3"/>
  <c r="O577" i="3"/>
  <c r="J577" i="3"/>
  <c r="K577" i="3" s="1"/>
  <c r="L577" i="3" s="1"/>
  <c r="H577" i="3"/>
  <c r="A577" i="3"/>
  <c r="O576" i="3"/>
  <c r="J576" i="3"/>
  <c r="K576" i="3" s="1"/>
  <c r="H576" i="3"/>
  <c r="A576" i="3"/>
  <c r="O575" i="3"/>
  <c r="J575" i="3"/>
  <c r="K575" i="3" s="1"/>
  <c r="H575" i="3"/>
  <c r="A575" i="3"/>
  <c r="O574" i="3"/>
  <c r="J574" i="3"/>
  <c r="K574" i="3" s="1"/>
  <c r="H574" i="3"/>
  <c r="A574" i="3"/>
  <c r="O573" i="3"/>
  <c r="J573" i="3"/>
  <c r="K573" i="3" s="1"/>
  <c r="H573" i="3"/>
  <c r="A573" i="3"/>
  <c r="O572" i="3"/>
  <c r="J572" i="3"/>
  <c r="K572" i="3" s="1"/>
  <c r="H572" i="3"/>
  <c r="A572" i="3"/>
  <c r="O571" i="3"/>
  <c r="J571" i="3"/>
  <c r="K571" i="3" s="1"/>
  <c r="H571" i="3"/>
  <c r="A571" i="3"/>
  <c r="O570" i="3"/>
  <c r="J570" i="3"/>
  <c r="K570" i="3" s="1"/>
  <c r="H570" i="3"/>
  <c r="A570" i="3"/>
  <c r="O569" i="3"/>
  <c r="J569" i="3"/>
  <c r="K569" i="3" s="1"/>
  <c r="L569" i="3" s="1"/>
  <c r="H569" i="3"/>
  <c r="A569" i="3"/>
  <c r="O568" i="3"/>
  <c r="J568" i="3"/>
  <c r="K568" i="3" s="1"/>
  <c r="H568" i="3"/>
  <c r="A568" i="3"/>
  <c r="O567" i="3"/>
  <c r="J567" i="3"/>
  <c r="K567" i="3" s="1"/>
  <c r="H567" i="3"/>
  <c r="A567" i="3"/>
  <c r="O566" i="3"/>
  <c r="J566" i="3"/>
  <c r="K566" i="3" s="1"/>
  <c r="L566" i="3" s="1"/>
  <c r="H566" i="3"/>
  <c r="A566" i="3"/>
  <c r="O565" i="3"/>
  <c r="J565" i="3"/>
  <c r="K565" i="3" s="1"/>
  <c r="H565" i="3"/>
  <c r="A565" i="3"/>
  <c r="O564" i="3"/>
  <c r="J564" i="3"/>
  <c r="K564" i="3" s="1"/>
  <c r="L564" i="3" s="1"/>
  <c r="H564" i="3"/>
  <c r="A564" i="3"/>
  <c r="O563" i="3"/>
  <c r="J563" i="3"/>
  <c r="K563" i="3" s="1"/>
  <c r="H563" i="3"/>
  <c r="A563" i="3"/>
  <c r="O562" i="3"/>
  <c r="J562" i="3"/>
  <c r="K562" i="3" s="1"/>
  <c r="H562" i="3"/>
  <c r="A562" i="3"/>
  <c r="O561" i="3"/>
  <c r="J561" i="3"/>
  <c r="K561" i="3" s="1"/>
  <c r="L561" i="3" s="1"/>
  <c r="H561" i="3"/>
  <c r="A561" i="3"/>
  <c r="O560" i="3"/>
  <c r="J560" i="3"/>
  <c r="K560" i="3" s="1"/>
  <c r="H560" i="3"/>
  <c r="A560" i="3"/>
  <c r="O559" i="3"/>
  <c r="J559" i="3"/>
  <c r="K559" i="3" s="1"/>
  <c r="H559" i="3"/>
  <c r="A559" i="3"/>
  <c r="O558" i="3"/>
  <c r="J558" i="3"/>
  <c r="K558" i="3" s="1"/>
  <c r="H558" i="3"/>
  <c r="A558" i="3"/>
  <c r="O557" i="3"/>
  <c r="J557" i="3"/>
  <c r="K557" i="3" s="1"/>
  <c r="H557" i="3"/>
  <c r="A557" i="3"/>
  <c r="O556" i="3"/>
  <c r="J556" i="3"/>
  <c r="K556" i="3" s="1"/>
  <c r="H556" i="3"/>
  <c r="A556" i="3"/>
  <c r="O555" i="3"/>
  <c r="H555" i="3"/>
  <c r="A555" i="3"/>
  <c r="O554" i="3"/>
  <c r="J554" i="3"/>
  <c r="K554" i="3" s="1"/>
  <c r="H554" i="3"/>
  <c r="A554" i="3"/>
  <c r="O553" i="3"/>
  <c r="J553" i="3"/>
  <c r="K553" i="3" s="1"/>
  <c r="H553" i="3"/>
  <c r="A553" i="3"/>
  <c r="O552" i="3"/>
  <c r="J552" i="3"/>
  <c r="K552" i="3" s="1"/>
  <c r="H552" i="3"/>
  <c r="A552" i="3"/>
  <c r="O551" i="3"/>
  <c r="J551" i="3"/>
  <c r="K551" i="3" s="1"/>
  <c r="L551" i="3" s="1"/>
  <c r="H551" i="3"/>
  <c r="A551" i="3"/>
  <c r="O550" i="3"/>
  <c r="J550" i="3"/>
  <c r="K550" i="3" s="1"/>
  <c r="H550" i="3"/>
  <c r="A550" i="3"/>
  <c r="O549" i="3"/>
  <c r="J549" i="3"/>
  <c r="K549" i="3" s="1"/>
  <c r="H549" i="3"/>
  <c r="A549" i="3"/>
  <c r="O548" i="3"/>
  <c r="J548" i="3"/>
  <c r="K548" i="3" s="1"/>
  <c r="L548" i="3" s="1"/>
  <c r="H548" i="3"/>
  <c r="A548" i="3"/>
  <c r="O547" i="3"/>
  <c r="J547" i="3"/>
  <c r="K547" i="3" s="1"/>
  <c r="H547" i="3"/>
  <c r="A547" i="3"/>
  <c r="O546" i="3"/>
  <c r="J546" i="3"/>
  <c r="K546" i="3" s="1"/>
  <c r="H546" i="3"/>
  <c r="A546" i="3"/>
  <c r="O545" i="3"/>
  <c r="J545" i="3"/>
  <c r="K545" i="3" s="1"/>
  <c r="H545" i="3"/>
  <c r="A545" i="3"/>
  <c r="O544" i="3"/>
  <c r="J544" i="3"/>
  <c r="K544" i="3" s="1"/>
  <c r="H544" i="3"/>
  <c r="A544" i="3"/>
  <c r="O543" i="3"/>
  <c r="J543" i="3"/>
  <c r="K543" i="3" s="1"/>
  <c r="L543" i="3" s="1"/>
  <c r="H543" i="3"/>
  <c r="A543" i="3"/>
  <c r="O542" i="3"/>
  <c r="J542" i="3"/>
  <c r="K542" i="3" s="1"/>
  <c r="L542" i="3" s="1"/>
  <c r="H542" i="3"/>
  <c r="A542" i="3"/>
  <c r="O541" i="3"/>
  <c r="J541" i="3"/>
  <c r="K541" i="3" s="1"/>
  <c r="H541" i="3"/>
  <c r="A541" i="3"/>
  <c r="O540" i="3"/>
  <c r="J540" i="3"/>
  <c r="K540" i="3" s="1"/>
  <c r="H540" i="3"/>
  <c r="A540" i="3"/>
  <c r="O539" i="3"/>
  <c r="J539" i="3"/>
  <c r="K539" i="3" s="1"/>
  <c r="H539" i="3"/>
  <c r="A539" i="3"/>
  <c r="O538" i="3"/>
  <c r="J538" i="3"/>
  <c r="K538" i="3" s="1"/>
  <c r="H538" i="3"/>
  <c r="A538" i="3"/>
  <c r="O537" i="3"/>
  <c r="J537" i="3"/>
  <c r="K537" i="3" s="1"/>
  <c r="H537" i="3"/>
  <c r="A537" i="3"/>
  <c r="O536" i="3"/>
  <c r="J536" i="3"/>
  <c r="K536" i="3" s="1"/>
  <c r="H536" i="3"/>
  <c r="A536" i="3"/>
  <c r="O535" i="3"/>
  <c r="J535" i="3"/>
  <c r="K535" i="3" s="1"/>
  <c r="H535" i="3"/>
  <c r="A535" i="3"/>
  <c r="O534" i="3"/>
  <c r="J534" i="3"/>
  <c r="K534" i="3" s="1"/>
  <c r="H534" i="3"/>
  <c r="A534" i="3"/>
  <c r="O533" i="3"/>
  <c r="J533" i="3"/>
  <c r="K533" i="3" s="1"/>
  <c r="H533" i="3"/>
  <c r="A533" i="3"/>
  <c r="O532" i="3"/>
  <c r="J532" i="3"/>
  <c r="K532" i="3" s="1"/>
  <c r="L532" i="3" s="1"/>
  <c r="H532" i="3"/>
  <c r="A532" i="3"/>
  <c r="O531" i="3"/>
  <c r="J531" i="3"/>
  <c r="K531" i="3" s="1"/>
  <c r="H531" i="3"/>
  <c r="A531" i="3"/>
  <c r="O530" i="3"/>
  <c r="J530" i="3"/>
  <c r="K530" i="3" s="1"/>
  <c r="H530" i="3"/>
  <c r="A530" i="3"/>
  <c r="O529" i="3"/>
  <c r="J529" i="3"/>
  <c r="K529" i="3" s="1"/>
  <c r="H529" i="3"/>
  <c r="A529" i="3"/>
  <c r="O528" i="3"/>
  <c r="J528" i="3"/>
  <c r="K528" i="3" s="1"/>
  <c r="H528" i="3"/>
  <c r="A528" i="3"/>
  <c r="O527" i="3"/>
  <c r="J527" i="3"/>
  <c r="K527" i="3" s="1"/>
  <c r="L527" i="3" s="1"/>
  <c r="H527" i="3"/>
  <c r="A527" i="3"/>
  <c r="O526" i="3"/>
  <c r="J526" i="3"/>
  <c r="K526" i="3" s="1"/>
  <c r="L526" i="3" s="1"/>
  <c r="H526" i="3"/>
  <c r="A526" i="3"/>
  <c r="O525" i="3"/>
  <c r="J525" i="3"/>
  <c r="K525" i="3" s="1"/>
  <c r="H525" i="3"/>
  <c r="A525" i="3"/>
  <c r="O524" i="3"/>
  <c r="J524" i="3"/>
  <c r="K524" i="3" s="1"/>
  <c r="H524" i="3"/>
  <c r="A524" i="3"/>
  <c r="O523" i="3"/>
  <c r="J523" i="3"/>
  <c r="K523" i="3" s="1"/>
  <c r="H523" i="3"/>
  <c r="A523" i="3"/>
  <c r="O522" i="3"/>
  <c r="J522" i="3"/>
  <c r="K522" i="3" s="1"/>
  <c r="H522" i="3"/>
  <c r="A522" i="3"/>
  <c r="O521" i="3"/>
  <c r="J521" i="3"/>
  <c r="K521" i="3" s="1"/>
  <c r="H521" i="3"/>
  <c r="A521" i="3"/>
  <c r="O520" i="3"/>
  <c r="J520" i="3"/>
  <c r="K520" i="3" s="1"/>
  <c r="H520" i="3"/>
  <c r="A520" i="3"/>
  <c r="O519" i="3"/>
  <c r="J519" i="3"/>
  <c r="K519" i="3" s="1"/>
  <c r="L519" i="3" s="1"/>
  <c r="H519" i="3"/>
  <c r="A519" i="3"/>
  <c r="O518" i="3"/>
  <c r="J518" i="3"/>
  <c r="K518" i="3" s="1"/>
  <c r="H518" i="3"/>
  <c r="A518" i="3"/>
  <c r="O517" i="3"/>
  <c r="J517" i="3"/>
  <c r="K517" i="3" s="1"/>
  <c r="H517" i="3"/>
  <c r="A517" i="3"/>
  <c r="O516" i="3"/>
  <c r="J516" i="3"/>
  <c r="K516" i="3" s="1"/>
  <c r="L516" i="3" s="1"/>
  <c r="H516" i="3"/>
  <c r="A516" i="3"/>
  <c r="O515" i="3"/>
  <c r="J515" i="3"/>
  <c r="K515" i="3" s="1"/>
  <c r="H515" i="3"/>
  <c r="A515" i="3"/>
  <c r="O514" i="3"/>
  <c r="J514" i="3"/>
  <c r="K514" i="3" s="1"/>
  <c r="H514" i="3"/>
  <c r="A514" i="3"/>
  <c r="O513" i="3"/>
  <c r="J513" i="3"/>
  <c r="K513" i="3" s="1"/>
  <c r="H513" i="3"/>
  <c r="A513" i="3"/>
  <c r="O512" i="3"/>
  <c r="J512" i="3"/>
  <c r="K512" i="3" s="1"/>
  <c r="L512" i="3" s="1"/>
  <c r="H512" i="3"/>
  <c r="A512" i="3"/>
  <c r="O511" i="3"/>
  <c r="J511" i="3"/>
  <c r="K511" i="3" s="1"/>
  <c r="L511" i="3" s="1"/>
  <c r="H511" i="3"/>
  <c r="A511" i="3"/>
  <c r="O510" i="3"/>
  <c r="J510" i="3"/>
  <c r="K510" i="3" s="1"/>
  <c r="L510" i="3" s="1"/>
  <c r="H510" i="3"/>
  <c r="A510" i="3"/>
  <c r="O509" i="3"/>
  <c r="J509" i="3"/>
  <c r="K509" i="3" s="1"/>
  <c r="H509" i="3"/>
  <c r="A509" i="3"/>
  <c r="O508" i="3"/>
  <c r="J508" i="3"/>
  <c r="K508" i="3" s="1"/>
  <c r="H508" i="3"/>
  <c r="A508" i="3"/>
  <c r="O507" i="3"/>
  <c r="J507" i="3"/>
  <c r="K507" i="3" s="1"/>
  <c r="H507" i="3"/>
  <c r="A507" i="3"/>
  <c r="O506" i="3"/>
  <c r="J506" i="3"/>
  <c r="K506" i="3" s="1"/>
  <c r="H506" i="3"/>
  <c r="A506" i="3"/>
  <c r="O505" i="3"/>
  <c r="J505" i="3"/>
  <c r="K505" i="3" s="1"/>
  <c r="H505" i="3"/>
  <c r="A505" i="3"/>
  <c r="O504" i="3"/>
  <c r="J504" i="3"/>
  <c r="K504" i="3" s="1"/>
  <c r="H504" i="3"/>
  <c r="A504" i="3"/>
  <c r="O503" i="3"/>
  <c r="J503" i="3"/>
  <c r="K503" i="3" s="1"/>
  <c r="L503" i="3" s="1"/>
  <c r="H503" i="3"/>
  <c r="A503" i="3"/>
  <c r="O502" i="3"/>
  <c r="J502" i="3"/>
  <c r="K502" i="3" s="1"/>
  <c r="H502" i="3"/>
  <c r="A502" i="3"/>
  <c r="O501" i="3"/>
  <c r="J501" i="3"/>
  <c r="K501" i="3" s="1"/>
  <c r="H501" i="3"/>
  <c r="A501" i="3"/>
  <c r="O500" i="3"/>
  <c r="J500" i="3"/>
  <c r="K500" i="3" s="1"/>
  <c r="L500" i="3" s="1"/>
  <c r="H500" i="3"/>
  <c r="A500" i="3"/>
  <c r="O499" i="3"/>
  <c r="J499" i="3"/>
  <c r="K499" i="3" s="1"/>
  <c r="H499" i="3"/>
  <c r="A499" i="3"/>
  <c r="O498" i="3"/>
  <c r="J498" i="3"/>
  <c r="K498" i="3" s="1"/>
  <c r="H498" i="3"/>
  <c r="A498" i="3"/>
  <c r="O497" i="3"/>
  <c r="J497" i="3"/>
  <c r="K497" i="3" s="1"/>
  <c r="H497" i="3"/>
  <c r="A497" i="3"/>
  <c r="O496" i="3"/>
  <c r="J496" i="3"/>
  <c r="K496" i="3" s="1"/>
  <c r="H496" i="3"/>
  <c r="A496" i="3"/>
  <c r="O495" i="3"/>
  <c r="J495" i="3"/>
  <c r="K495" i="3" s="1"/>
  <c r="L495" i="3" s="1"/>
  <c r="H495" i="3"/>
  <c r="A495" i="3"/>
  <c r="O494" i="3"/>
  <c r="J494" i="3"/>
  <c r="K494" i="3" s="1"/>
  <c r="L494" i="3" s="1"/>
  <c r="H494" i="3"/>
  <c r="A494" i="3"/>
  <c r="O493" i="3"/>
  <c r="J493" i="3"/>
  <c r="K493" i="3" s="1"/>
  <c r="H493" i="3"/>
  <c r="A493" i="3"/>
  <c r="O492" i="3"/>
  <c r="J492" i="3"/>
  <c r="K492" i="3" s="1"/>
  <c r="H492" i="3"/>
  <c r="A492" i="3"/>
  <c r="O491" i="3"/>
  <c r="J491" i="3"/>
  <c r="K491" i="3" s="1"/>
  <c r="H491" i="3"/>
  <c r="A491" i="3"/>
  <c r="O490" i="3"/>
  <c r="J490" i="3"/>
  <c r="K490" i="3" s="1"/>
  <c r="H490" i="3"/>
  <c r="A490" i="3"/>
  <c r="O489" i="3"/>
  <c r="J489" i="3"/>
  <c r="K489" i="3" s="1"/>
  <c r="H489" i="3"/>
  <c r="A489" i="3"/>
  <c r="O488" i="3"/>
  <c r="J488" i="3"/>
  <c r="K488" i="3" s="1"/>
  <c r="L488" i="3" s="1"/>
  <c r="H488" i="3"/>
  <c r="A488" i="3"/>
  <c r="O487" i="3"/>
  <c r="J487" i="3"/>
  <c r="K487" i="3" s="1"/>
  <c r="L487" i="3" s="1"/>
  <c r="H487" i="3"/>
  <c r="A487" i="3"/>
  <c r="O486" i="3"/>
  <c r="J486" i="3"/>
  <c r="K486" i="3" s="1"/>
  <c r="H486" i="3"/>
  <c r="A486" i="3"/>
  <c r="O485" i="3"/>
  <c r="J485" i="3"/>
  <c r="K485" i="3" s="1"/>
  <c r="H485" i="3"/>
  <c r="A485" i="3"/>
  <c r="O484" i="3"/>
  <c r="J484" i="3"/>
  <c r="K484" i="3"/>
  <c r="H484" i="3"/>
  <c r="A484" i="3"/>
  <c r="O483" i="3"/>
  <c r="J483" i="3"/>
  <c r="K483" i="3" s="1"/>
  <c r="H483" i="3"/>
  <c r="A483" i="3"/>
  <c r="O482" i="3"/>
  <c r="J482" i="3"/>
  <c r="K482" i="3" s="1"/>
  <c r="H482" i="3"/>
  <c r="A482" i="3"/>
  <c r="O481" i="3"/>
  <c r="J481" i="3"/>
  <c r="K481" i="3" s="1"/>
  <c r="H481" i="3"/>
  <c r="A481" i="3"/>
  <c r="O480" i="3"/>
  <c r="J480" i="3"/>
  <c r="K480" i="3" s="1"/>
  <c r="L480" i="3" s="1"/>
  <c r="H480" i="3"/>
  <c r="A480" i="3"/>
  <c r="O479" i="3"/>
  <c r="J479" i="3"/>
  <c r="K479" i="3" s="1"/>
  <c r="L479" i="3" s="1"/>
  <c r="H479" i="3"/>
  <c r="A479" i="3"/>
  <c r="O478" i="3"/>
  <c r="J478" i="3"/>
  <c r="K478" i="3" s="1"/>
  <c r="H478" i="3"/>
  <c r="A478" i="3"/>
  <c r="O477" i="3"/>
  <c r="J477" i="3"/>
  <c r="K477" i="3" s="1"/>
  <c r="H477" i="3"/>
  <c r="A477" i="3"/>
  <c r="O476" i="3"/>
  <c r="J476" i="3"/>
  <c r="K476" i="3" s="1"/>
  <c r="H476" i="3"/>
  <c r="A476" i="3"/>
  <c r="O475" i="3"/>
  <c r="J475" i="3"/>
  <c r="K475" i="3" s="1"/>
  <c r="H475" i="3"/>
  <c r="A475" i="3"/>
  <c r="O474" i="3"/>
  <c r="J474" i="3"/>
  <c r="K474" i="3" s="1"/>
  <c r="H474" i="3"/>
  <c r="A474" i="3"/>
  <c r="O473" i="3"/>
  <c r="J473" i="3"/>
  <c r="K473" i="3" s="1"/>
  <c r="L473" i="3" s="1"/>
  <c r="H473" i="3"/>
  <c r="A473" i="3"/>
  <c r="O472" i="3"/>
  <c r="J472" i="3"/>
  <c r="K472" i="3" s="1"/>
  <c r="L472" i="3" s="1"/>
  <c r="H472" i="3"/>
  <c r="A472" i="3"/>
  <c r="O471" i="3"/>
  <c r="J471" i="3"/>
  <c r="K471" i="3" s="1"/>
  <c r="L471" i="3" s="1"/>
  <c r="H471" i="3"/>
  <c r="A471" i="3"/>
  <c r="O470" i="3"/>
  <c r="J470" i="3"/>
  <c r="K470" i="3" s="1"/>
  <c r="L470" i="3" s="1"/>
  <c r="H470" i="3"/>
  <c r="A470" i="3"/>
  <c r="O469" i="3"/>
  <c r="J469" i="3"/>
  <c r="K469" i="3" s="1"/>
  <c r="L469" i="3" s="1"/>
  <c r="H469" i="3"/>
  <c r="A469" i="3"/>
  <c r="O468" i="3"/>
  <c r="J468" i="3"/>
  <c r="K468" i="3" s="1"/>
  <c r="L468" i="3" s="1"/>
  <c r="H468" i="3"/>
  <c r="A468" i="3"/>
  <c r="O467" i="3"/>
  <c r="J467" i="3"/>
  <c r="K467" i="3" s="1"/>
  <c r="H467" i="3"/>
  <c r="A467" i="3"/>
  <c r="O466" i="3"/>
  <c r="J466" i="3"/>
  <c r="K466" i="3" s="1"/>
  <c r="H466" i="3"/>
  <c r="A466" i="3"/>
  <c r="O465" i="3"/>
  <c r="J465" i="3"/>
  <c r="K465" i="3" s="1"/>
  <c r="H465" i="3"/>
  <c r="A465" i="3"/>
  <c r="O464" i="3"/>
  <c r="J464" i="3"/>
  <c r="K464" i="3" s="1"/>
  <c r="L464" i="3" s="1"/>
  <c r="H464" i="3"/>
  <c r="A464" i="3"/>
  <c r="O463" i="3"/>
  <c r="J463" i="3"/>
  <c r="K463" i="3" s="1"/>
  <c r="L463" i="3" s="1"/>
  <c r="H463" i="3"/>
  <c r="A463" i="3"/>
  <c r="O462" i="3"/>
  <c r="J462" i="3"/>
  <c r="K462" i="3" s="1"/>
  <c r="H462" i="3"/>
  <c r="A462" i="3"/>
  <c r="O461" i="3"/>
  <c r="J461" i="3"/>
  <c r="K461" i="3" s="1"/>
  <c r="H461" i="3"/>
  <c r="A461" i="3"/>
  <c r="O460" i="3"/>
  <c r="J460" i="3"/>
  <c r="K460" i="3" s="1"/>
  <c r="H460" i="3"/>
  <c r="A460" i="3"/>
  <c r="O459" i="3"/>
  <c r="J459" i="3"/>
  <c r="K459" i="3" s="1"/>
  <c r="H459" i="3"/>
  <c r="A459" i="3"/>
  <c r="O458" i="3"/>
  <c r="J458" i="3"/>
  <c r="K458" i="3" s="1"/>
  <c r="H458" i="3"/>
  <c r="A458" i="3"/>
  <c r="O457" i="3"/>
  <c r="J457" i="3"/>
  <c r="K457" i="3" s="1"/>
  <c r="H457" i="3"/>
  <c r="A457" i="3"/>
  <c r="O456" i="3"/>
  <c r="J456" i="3"/>
  <c r="K456" i="3" s="1"/>
  <c r="L456" i="3" s="1"/>
  <c r="H456" i="3"/>
  <c r="A456" i="3"/>
  <c r="O455" i="3"/>
  <c r="J455" i="3"/>
  <c r="K455" i="3" s="1"/>
  <c r="H455" i="3"/>
  <c r="A455" i="3"/>
  <c r="O454" i="3"/>
  <c r="J454" i="3"/>
  <c r="K454" i="3" s="1"/>
  <c r="L454" i="3" s="1"/>
  <c r="H454" i="3"/>
  <c r="A454" i="3"/>
  <c r="O453" i="3"/>
  <c r="J453" i="3"/>
  <c r="K453" i="3" s="1"/>
  <c r="H453" i="3"/>
  <c r="A453" i="3"/>
  <c r="O452" i="3"/>
  <c r="J452" i="3"/>
  <c r="K452" i="3" s="1"/>
  <c r="H452" i="3"/>
  <c r="A452" i="3"/>
  <c r="O451" i="3"/>
  <c r="J451" i="3"/>
  <c r="K451" i="3"/>
  <c r="H451" i="3"/>
  <c r="A451" i="3"/>
  <c r="O450" i="3"/>
  <c r="J450" i="3"/>
  <c r="K450" i="3" s="1"/>
  <c r="H450" i="3"/>
  <c r="A450" i="3"/>
  <c r="O449" i="3"/>
  <c r="J449" i="3"/>
  <c r="K449" i="3" s="1"/>
  <c r="H449" i="3"/>
  <c r="A449" i="3"/>
  <c r="O448" i="3"/>
  <c r="J448" i="3"/>
  <c r="K448" i="3" s="1"/>
  <c r="H448" i="3"/>
  <c r="A448" i="3"/>
  <c r="O447" i="3"/>
  <c r="J447" i="3"/>
  <c r="K447" i="3" s="1"/>
  <c r="L447" i="3" s="1"/>
  <c r="H447" i="3"/>
  <c r="A447" i="3"/>
  <c r="O446" i="3"/>
  <c r="J446" i="3"/>
  <c r="K446" i="3" s="1"/>
  <c r="H446" i="3"/>
  <c r="A446" i="3"/>
  <c r="O445" i="3"/>
  <c r="J445" i="3"/>
  <c r="K445" i="3" s="1"/>
  <c r="H445" i="3"/>
  <c r="A445" i="3"/>
  <c r="O444" i="3"/>
  <c r="J444" i="3"/>
  <c r="K444" i="3" s="1"/>
  <c r="H444" i="3"/>
  <c r="A444" i="3"/>
  <c r="O443" i="3"/>
  <c r="J443" i="3"/>
  <c r="K443" i="3" s="1"/>
  <c r="H443" i="3"/>
  <c r="A443" i="3"/>
  <c r="O442" i="3"/>
  <c r="J442" i="3"/>
  <c r="K442" i="3" s="1"/>
  <c r="H442" i="3"/>
  <c r="A442" i="3"/>
  <c r="O441" i="3"/>
  <c r="J441" i="3"/>
  <c r="K441" i="3" s="1"/>
  <c r="H441" i="3"/>
  <c r="A441" i="3"/>
  <c r="O440" i="3"/>
  <c r="J440" i="3"/>
  <c r="K440" i="3" s="1"/>
  <c r="L440" i="3" s="1"/>
  <c r="H440" i="3"/>
  <c r="A440" i="3"/>
  <c r="O439" i="3"/>
  <c r="J439" i="3"/>
  <c r="K439" i="3" s="1"/>
  <c r="L439" i="3" s="1"/>
  <c r="H439" i="3"/>
  <c r="A439" i="3"/>
  <c r="O438" i="3"/>
  <c r="J438" i="3"/>
  <c r="K438" i="3" s="1"/>
  <c r="L438" i="3" s="1"/>
  <c r="H438" i="3"/>
  <c r="A438" i="3"/>
  <c r="O437" i="3"/>
  <c r="J437" i="3"/>
  <c r="K437" i="3" s="1"/>
  <c r="H437" i="3"/>
  <c r="A437" i="3"/>
  <c r="O436" i="3"/>
  <c r="J436" i="3"/>
  <c r="K436" i="3" s="1"/>
  <c r="H436" i="3"/>
  <c r="A436" i="3"/>
  <c r="O435" i="3"/>
  <c r="J435" i="3"/>
  <c r="K435" i="3" s="1"/>
  <c r="L435" i="3" s="1"/>
  <c r="H435" i="3"/>
  <c r="A435" i="3"/>
  <c r="O434" i="3"/>
  <c r="J434" i="3"/>
  <c r="K434" i="3" s="1"/>
  <c r="H434" i="3"/>
  <c r="A434" i="3"/>
  <c r="O433" i="3"/>
  <c r="J433" i="3"/>
  <c r="K433" i="3" s="1"/>
  <c r="H433" i="3"/>
  <c r="A433" i="3"/>
  <c r="O432" i="3"/>
  <c r="J432" i="3"/>
  <c r="K432" i="3" s="1"/>
  <c r="H432" i="3"/>
  <c r="A432" i="3"/>
  <c r="O431" i="3"/>
  <c r="J431" i="3"/>
  <c r="K431" i="3" s="1"/>
  <c r="L431" i="3" s="1"/>
  <c r="H431" i="3"/>
  <c r="A431" i="3"/>
  <c r="O430" i="3"/>
  <c r="J430" i="3"/>
  <c r="K430" i="3" s="1"/>
  <c r="L430" i="3" s="1"/>
  <c r="H430" i="3"/>
  <c r="A430" i="3"/>
  <c r="O429" i="3"/>
  <c r="J429" i="3"/>
  <c r="K429" i="3" s="1"/>
  <c r="H429" i="3"/>
  <c r="A429" i="3"/>
  <c r="O428" i="3"/>
  <c r="J428" i="3"/>
  <c r="K428" i="3" s="1"/>
  <c r="H428" i="3"/>
  <c r="A428" i="3"/>
  <c r="O427" i="3"/>
  <c r="J427" i="3"/>
  <c r="K427" i="3" s="1"/>
  <c r="H427" i="3"/>
  <c r="A427" i="3"/>
  <c r="O426" i="3"/>
  <c r="J426" i="3"/>
  <c r="K426" i="3" s="1"/>
  <c r="H426" i="3"/>
  <c r="A426" i="3"/>
  <c r="O425" i="3"/>
  <c r="J425" i="3"/>
  <c r="K425" i="3" s="1"/>
  <c r="H425" i="3"/>
  <c r="A425" i="3"/>
  <c r="O424" i="3"/>
  <c r="J424" i="3"/>
  <c r="K424" i="3" s="1"/>
  <c r="H424" i="3"/>
  <c r="A424" i="3"/>
  <c r="O423" i="3"/>
  <c r="J423" i="3"/>
  <c r="K423" i="3" s="1"/>
  <c r="L423" i="3" s="1"/>
  <c r="H423" i="3"/>
  <c r="A423" i="3"/>
  <c r="O422" i="3"/>
  <c r="J422" i="3"/>
  <c r="K422" i="3" s="1"/>
  <c r="L422" i="3" s="1"/>
  <c r="H422" i="3"/>
  <c r="A422" i="3"/>
  <c r="O421" i="3"/>
  <c r="J421" i="3"/>
  <c r="K421" i="3" s="1"/>
  <c r="H421" i="3"/>
  <c r="A421" i="3"/>
  <c r="O420" i="3"/>
  <c r="J420" i="3"/>
  <c r="K420" i="3" s="1"/>
  <c r="H420" i="3"/>
  <c r="A420" i="3"/>
  <c r="O419" i="3"/>
  <c r="J419" i="3"/>
  <c r="K419" i="3" s="1"/>
  <c r="H419" i="3"/>
  <c r="A419" i="3"/>
  <c r="O418" i="3"/>
  <c r="J418" i="3"/>
  <c r="K418" i="3" s="1"/>
  <c r="H418" i="3"/>
  <c r="A418" i="3"/>
  <c r="O417" i="3"/>
  <c r="J417" i="3"/>
  <c r="K417" i="3" s="1"/>
  <c r="H417" i="3"/>
  <c r="A417" i="3"/>
  <c r="O416" i="3"/>
  <c r="J416" i="3"/>
  <c r="K416" i="3" s="1"/>
  <c r="H416" i="3"/>
  <c r="A416" i="3"/>
  <c r="O415" i="3"/>
  <c r="J415" i="3"/>
  <c r="K415" i="3" s="1"/>
  <c r="L415" i="3" s="1"/>
  <c r="H415" i="3"/>
  <c r="A415" i="3"/>
  <c r="O414" i="3"/>
  <c r="J414" i="3"/>
  <c r="K414" i="3" s="1"/>
  <c r="L414" i="3" s="1"/>
  <c r="H414" i="3"/>
  <c r="A414" i="3"/>
  <c r="O413" i="3"/>
  <c r="J413" i="3"/>
  <c r="K413" i="3" s="1"/>
  <c r="H413" i="3"/>
  <c r="A413" i="3"/>
  <c r="O412" i="3"/>
  <c r="J412" i="3"/>
  <c r="K412" i="3" s="1"/>
  <c r="H412" i="3"/>
  <c r="A412" i="3"/>
  <c r="O411" i="3"/>
  <c r="J411" i="3"/>
  <c r="K411" i="3" s="1"/>
  <c r="H411" i="3"/>
  <c r="A411" i="3"/>
  <c r="O410" i="3"/>
  <c r="J410" i="3"/>
  <c r="K410" i="3" s="1"/>
  <c r="H410" i="3"/>
  <c r="A410" i="3"/>
  <c r="O409" i="3"/>
  <c r="J409" i="3"/>
  <c r="K409" i="3" s="1"/>
  <c r="H409" i="3"/>
  <c r="A409" i="3"/>
  <c r="O408" i="3"/>
  <c r="J408" i="3"/>
  <c r="K408" i="3" s="1"/>
  <c r="L408" i="3" s="1"/>
  <c r="H408" i="3"/>
  <c r="A408" i="3"/>
  <c r="O407" i="3"/>
  <c r="J407" i="3"/>
  <c r="K407" i="3" s="1"/>
  <c r="L407" i="3" s="1"/>
  <c r="H407" i="3"/>
  <c r="A407" i="3"/>
  <c r="O406" i="3"/>
  <c r="J406" i="3"/>
  <c r="K406" i="3" s="1"/>
  <c r="L406" i="3" s="1"/>
  <c r="H406" i="3"/>
  <c r="A406" i="3"/>
  <c r="O405" i="3"/>
  <c r="J405" i="3"/>
  <c r="K405" i="3" s="1"/>
  <c r="H405" i="3"/>
  <c r="A405" i="3"/>
  <c r="O404" i="3"/>
  <c r="J404" i="3"/>
  <c r="K404" i="3" s="1"/>
  <c r="H404" i="3"/>
  <c r="A404" i="3"/>
  <c r="O403" i="3"/>
  <c r="J403" i="3"/>
  <c r="K403" i="3" s="1"/>
  <c r="H403" i="3"/>
  <c r="A403" i="3"/>
  <c r="O402" i="3"/>
  <c r="J402" i="3"/>
  <c r="K402" i="3" s="1"/>
  <c r="H402" i="3"/>
  <c r="A402" i="3"/>
  <c r="O401" i="3"/>
  <c r="J401" i="3"/>
  <c r="K401" i="3" s="1"/>
  <c r="H401" i="3"/>
  <c r="A401" i="3"/>
  <c r="O400" i="3"/>
  <c r="J400" i="3"/>
  <c r="K400" i="3" s="1"/>
  <c r="H400" i="3"/>
  <c r="A400" i="3"/>
  <c r="O399" i="3"/>
  <c r="J399" i="3"/>
  <c r="K399" i="3" s="1"/>
  <c r="L399" i="3" s="1"/>
  <c r="H399" i="3"/>
  <c r="A399" i="3"/>
  <c r="O398" i="3"/>
  <c r="J398" i="3"/>
  <c r="K398" i="3" s="1"/>
  <c r="L398" i="3" s="1"/>
  <c r="H398" i="3"/>
  <c r="A398" i="3"/>
  <c r="O397" i="3"/>
  <c r="J397" i="3"/>
  <c r="K397" i="3" s="1"/>
  <c r="L397" i="3" s="1"/>
  <c r="H397" i="3"/>
  <c r="A397" i="3"/>
  <c r="O396" i="3"/>
  <c r="J396" i="3"/>
  <c r="K396" i="3" s="1"/>
  <c r="L396" i="3" s="1"/>
  <c r="H396" i="3"/>
  <c r="A396" i="3"/>
  <c r="O395" i="3"/>
  <c r="J395" i="3"/>
  <c r="K395" i="3" s="1"/>
  <c r="L395" i="3" s="1"/>
  <c r="H395" i="3"/>
  <c r="A395" i="3"/>
  <c r="O394" i="3"/>
  <c r="J394" i="3"/>
  <c r="K394" i="3" s="1"/>
  <c r="L394" i="3" s="1"/>
  <c r="H394" i="3"/>
  <c r="A394" i="3"/>
  <c r="O393" i="3"/>
  <c r="J393" i="3"/>
  <c r="K393" i="3" s="1"/>
  <c r="L393" i="3" s="1"/>
  <c r="H393" i="3"/>
  <c r="A393" i="3"/>
  <c r="O392" i="3"/>
  <c r="J392" i="3"/>
  <c r="K392" i="3" s="1"/>
  <c r="L392" i="3" s="1"/>
  <c r="H392" i="3"/>
  <c r="A392" i="3"/>
  <c r="O391" i="3"/>
  <c r="J391" i="3"/>
  <c r="K391" i="3" s="1"/>
  <c r="L391" i="3" s="1"/>
  <c r="H391" i="3"/>
  <c r="A391" i="3"/>
  <c r="O390" i="3"/>
  <c r="J390" i="3"/>
  <c r="K390" i="3" s="1"/>
  <c r="L390" i="3" s="1"/>
  <c r="H390" i="3"/>
  <c r="A390" i="3"/>
  <c r="O389" i="3"/>
  <c r="J389" i="3"/>
  <c r="K389" i="3" s="1"/>
  <c r="H389" i="3"/>
  <c r="A389" i="3"/>
  <c r="O388" i="3"/>
  <c r="J388" i="3"/>
  <c r="K388" i="3" s="1"/>
  <c r="H388" i="3"/>
  <c r="A388" i="3"/>
  <c r="O387" i="3"/>
  <c r="J387" i="3"/>
  <c r="K387" i="3" s="1"/>
  <c r="H387" i="3"/>
  <c r="A387" i="3"/>
  <c r="O386" i="3"/>
  <c r="J386" i="3"/>
  <c r="K386" i="3" s="1"/>
  <c r="H386" i="3"/>
  <c r="A386" i="3"/>
  <c r="O385" i="3"/>
  <c r="J385" i="3"/>
  <c r="K385" i="3" s="1"/>
  <c r="L385" i="3" s="1"/>
  <c r="H385" i="3"/>
  <c r="A385" i="3"/>
  <c r="O384" i="3"/>
  <c r="J384" i="3"/>
  <c r="K384" i="3" s="1"/>
  <c r="H384" i="3"/>
  <c r="A384" i="3"/>
  <c r="O383" i="3"/>
  <c r="J383" i="3"/>
  <c r="K383" i="3" s="1"/>
  <c r="L383" i="3" s="1"/>
  <c r="H383" i="3"/>
  <c r="A383" i="3"/>
  <c r="O382" i="3"/>
  <c r="J382" i="3"/>
  <c r="K382" i="3" s="1"/>
  <c r="H382" i="3"/>
  <c r="A382" i="3"/>
  <c r="O381" i="3"/>
  <c r="J381" i="3"/>
  <c r="K381" i="3" s="1"/>
  <c r="H381" i="3"/>
  <c r="A381" i="3"/>
  <c r="O380" i="3"/>
  <c r="J380" i="3"/>
  <c r="K380" i="3" s="1"/>
  <c r="H380" i="3"/>
  <c r="A380" i="3"/>
  <c r="O379" i="3"/>
  <c r="J379" i="3"/>
  <c r="K379" i="3" s="1"/>
  <c r="H379" i="3"/>
  <c r="A379" i="3"/>
  <c r="O378" i="3"/>
  <c r="J378" i="3"/>
  <c r="K378" i="3" s="1"/>
  <c r="H378" i="3"/>
  <c r="A378" i="3"/>
  <c r="O377" i="3"/>
  <c r="J377" i="3"/>
  <c r="K377" i="3" s="1"/>
  <c r="H377" i="3"/>
  <c r="A377" i="3"/>
  <c r="O376" i="3"/>
  <c r="J376" i="3"/>
  <c r="K376" i="3" s="1"/>
  <c r="L376" i="3" s="1"/>
  <c r="H376" i="3"/>
  <c r="A376" i="3"/>
  <c r="O375" i="3"/>
  <c r="J375" i="3"/>
  <c r="K375" i="3" s="1"/>
  <c r="L375" i="3" s="1"/>
  <c r="H375" i="3"/>
  <c r="A375" i="3"/>
  <c r="O374" i="3"/>
  <c r="J374" i="3"/>
  <c r="K374" i="3" s="1"/>
  <c r="H374" i="3"/>
  <c r="A374" i="3"/>
  <c r="O373" i="3"/>
  <c r="J373" i="3"/>
  <c r="K373" i="3" s="1"/>
  <c r="L373" i="3" s="1"/>
  <c r="H373" i="3"/>
  <c r="A373" i="3"/>
  <c r="O372" i="3"/>
  <c r="J372" i="3"/>
  <c r="K372" i="3" s="1"/>
  <c r="H372" i="3"/>
  <c r="A372" i="3"/>
  <c r="O371" i="3"/>
  <c r="J371" i="3"/>
  <c r="K371" i="3" s="1"/>
  <c r="H371" i="3"/>
  <c r="A371" i="3"/>
  <c r="O370" i="3"/>
  <c r="J370" i="3"/>
  <c r="K370" i="3" s="1"/>
  <c r="H370" i="3"/>
  <c r="A370" i="3"/>
  <c r="O369" i="3"/>
  <c r="J369" i="3"/>
  <c r="K369" i="3" s="1"/>
  <c r="L369" i="3" s="1"/>
  <c r="H369" i="3"/>
  <c r="A369" i="3"/>
  <c r="O368" i="3"/>
  <c r="J368" i="3"/>
  <c r="K368" i="3" s="1"/>
  <c r="H368" i="3"/>
  <c r="A368" i="3"/>
  <c r="O367" i="3"/>
  <c r="J367" i="3"/>
  <c r="K367" i="3" s="1"/>
  <c r="L367" i="3" s="1"/>
  <c r="H367" i="3"/>
  <c r="A367" i="3"/>
  <c r="O366" i="3"/>
  <c r="J366" i="3"/>
  <c r="K366" i="3" s="1"/>
  <c r="H366" i="3"/>
  <c r="A366" i="3"/>
  <c r="O365" i="3"/>
  <c r="J365" i="3"/>
  <c r="K365" i="3" s="1"/>
  <c r="H365" i="3"/>
  <c r="A365" i="3"/>
  <c r="O364" i="3"/>
  <c r="J364" i="3"/>
  <c r="K364" i="3" s="1"/>
  <c r="H364" i="3"/>
  <c r="A364" i="3"/>
  <c r="O363" i="3"/>
  <c r="J363" i="3"/>
  <c r="K363" i="3" s="1"/>
  <c r="H363" i="3"/>
  <c r="A363" i="3"/>
  <c r="O362" i="3"/>
  <c r="J362" i="3"/>
  <c r="K362" i="3" s="1"/>
  <c r="H362" i="3"/>
  <c r="A362" i="3"/>
  <c r="O361" i="3"/>
  <c r="J361" i="3"/>
  <c r="K361" i="3" s="1"/>
  <c r="L361" i="3" s="1"/>
  <c r="H361" i="3"/>
  <c r="A361" i="3"/>
  <c r="O360" i="3"/>
  <c r="J360" i="3"/>
  <c r="K360" i="3" s="1"/>
  <c r="L360" i="3" s="1"/>
  <c r="H360" i="3"/>
  <c r="A360" i="3"/>
  <c r="O359" i="3"/>
  <c r="J359" i="3"/>
  <c r="K359" i="3" s="1"/>
  <c r="H359" i="3"/>
  <c r="A359" i="3"/>
  <c r="O358" i="3"/>
  <c r="J358" i="3"/>
  <c r="K358" i="3" s="1"/>
  <c r="L358" i="3" s="1"/>
  <c r="H358" i="3"/>
  <c r="A358" i="3"/>
  <c r="O357" i="3"/>
  <c r="J357" i="3"/>
  <c r="K357" i="3" s="1"/>
  <c r="H357" i="3"/>
  <c r="A357" i="3"/>
  <c r="O356" i="3"/>
  <c r="J356" i="3"/>
  <c r="K356" i="3" s="1"/>
  <c r="H356" i="3"/>
  <c r="A356" i="3"/>
  <c r="O355" i="3"/>
  <c r="J355" i="3"/>
  <c r="K355" i="3" s="1"/>
  <c r="H355" i="3"/>
  <c r="A355" i="3"/>
  <c r="O354" i="3"/>
  <c r="J354" i="3"/>
  <c r="K354" i="3" s="1"/>
  <c r="L354" i="3" s="1"/>
  <c r="H354" i="3"/>
  <c r="A354" i="3"/>
  <c r="O353" i="3"/>
  <c r="J353" i="3"/>
  <c r="K353" i="3" s="1"/>
  <c r="H353" i="3"/>
  <c r="A353" i="3"/>
  <c r="O352" i="3"/>
  <c r="J352" i="3"/>
  <c r="K352" i="3" s="1"/>
  <c r="L352" i="3" s="1"/>
  <c r="H352" i="3"/>
  <c r="A352" i="3"/>
  <c r="O351" i="3"/>
  <c r="J351" i="3"/>
  <c r="K351" i="3" s="1"/>
  <c r="H351" i="3"/>
  <c r="A351" i="3"/>
  <c r="O350" i="3"/>
  <c r="J350" i="3"/>
  <c r="K350" i="3" s="1"/>
  <c r="H350" i="3"/>
  <c r="A350" i="3"/>
  <c r="O349" i="3"/>
  <c r="J349" i="3"/>
  <c r="K349" i="3" s="1"/>
  <c r="H349" i="3"/>
  <c r="A349" i="3"/>
  <c r="O348" i="3"/>
  <c r="J348" i="3"/>
  <c r="K348" i="3" s="1"/>
  <c r="H348" i="3"/>
  <c r="A348" i="3"/>
  <c r="O347" i="3"/>
  <c r="J347" i="3"/>
  <c r="K347" i="3" s="1"/>
  <c r="H347" i="3"/>
  <c r="A347" i="3"/>
  <c r="O346" i="3"/>
  <c r="J346" i="3"/>
  <c r="K346" i="3" s="1"/>
  <c r="H346" i="3"/>
  <c r="A346" i="3"/>
  <c r="O345" i="3"/>
  <c r="J345" i="3"/>
  <c r="K345" i="3" s="1"/>
  <c r="H345" i="3"/>
  <c r="A345" i="3"/>
  <c r="O344" i="3"/>
  <c r="J344" i="3"/>
  <c r="K344" i="3" s="1"/>
  <c r="L344" i="3" s="1"/>
  <c r="H344" i="3"/>
  <c r="A344" i="3"/>
  <c r="O343" i="3"/>
  <c r="J343" i="3"/>
  <c r="K343" i="3" s="1"/>
  <c r="H343" i="3"/>
  <c r="A343" i="3"/>
  <c r="O342" i="3"/>
  <c r="J342" i="3"/>
  <c r="K342" i="3" s="1"/>
  <c r="L342" i="3" s="1"/>
  <c r="H342" i="3"/>
  <c r="A342" i="3"/>
  <c r="O341" i="3"/>
  <c r="J341" i="3"/>
  <c r="K341" i="3" s="1"/>
  <c r="H341" i="3"/>
  <c r="A341" i="3"/>
  <c r="O340" i="3"/>
  <c r="J340" i="3"/>
  <c r="K340" i="3" s="1"/>
  <c r="H340" i="3"/>
  <c r="A340" i="3"/>
  <c r="O339" i="3"/>
  <c r="J339" i="3"/>
  <c r="K339" i="3" s="1"/>
  <c r="H339" i="3"/>
  <c r="A339" i="3"/>
  <c r="O338" i="3"/>
  <c r="J338" i="3"/>
  <c r="K338" i="3" s="1"/>
  <c r="L338" i="3" s="1"/>
  <c r="H338" i="3"/>
  <c r="A338" i="3"/>
  <c r="O337" i="3"/>
  <c r="J337" i="3"/>
  <c r="K337" i="3" s="1"/>
  <c r="L337" i="3" s="1"/>
  <c r="H337" i="3"/>
  <c r="A337" i="3"/>
  <c r="O336" i="3"/>
  <c r="J336" i="3"/>
  <c r="K336" i="3" s="1"/>
  <c r="L336" i="3" s="1"/>
  <c r="H336" i="3"/>
  <c r="A336" i="3"/>
  <c r="O335" i="3"/>
  <c r="J335" i="3"/>
  <c r="K335" i="3" s="1"/>
  <c r="H335" i="3"/>
  <c r="A335" i="3"/>
  <c r="O334" i="3"/>
  <c r="J334" i="3"/>
  <c r="K334" i="3" s="1"/>
  <c r="H334" i="3"/>
  <c r="A334" i="3"/>
  <c r="O333" i="3"/>
  <c r="J333" i="3"/>
  <c r="K333" i="3" s="1"/>
  <c r="H333" i="3"/>
  <c r="A333" i="3"/>
  <c r="O332" i="3"/>
  <c r="J332" i="3"/>
  <c r="K332" i="3" s="1"/>
  <c r="H332" i="3"/>
  <c r="A332" i="3"/>
  <c r="O331" i="3"/>
  <c r="J331" i="3"/>
  <c r="K331" i="3" s="1"/>
  <c r="H331" i="3"/>
  <c r="A331" i="3"/>
  <c r="O330" i="3"/>
  <c r="J330" i="3"/>
  <c r="K330" i="3"/>
  <c r="L330" i="3" s="1"/>
  <c r="H330" i="3"/>
  <c r="A330" i="3"/>
  <c r="O329" i="3"/>
  <c r="J329" i="3"/>
  <c r="K329" i="3" s="1"/>
  <c r="L329" i="3" s="1"/>
  <c r="H329" i="3"/>
  <c r="A329" i="3"/>
  <c r="O328" i="3"/>
  <c r="J328" i="3"/>
  <c r="K328" i="3" s="1"/>
  <c r="L328" i="3" s="1"/>
  <c r="H328" i="3"/>
  <c r="A328" i="3"/>
  <c r="O327" i="3"/>
  <c r="J327" i="3"/>
  <c r="K327" i="3" s="1"/>
  <c r="L327" i="3" s="1"/>
  <c r="H327" i="3"/>
  <c r="A327" i="3"/>
  <c r="O326" i="3"/>
  <c r="J326" i="3"/>
  <c r="K326" i="3" s="1"/>
  <c r="H326" i="3"/>
  <c r="A326" i="3"/>
  <c r="O325" i="3"/>
  <c r="J325" i="3"/>
  <c r="K325" i="3" s="1"/>
  <c r="H325" i="3"/>
  <c r="A325" i="3"/>
  <c r="O324" i="3"/>
  <c r="J324" i="3"/>
  <c r="K324" i="3" s="1"/>
  <c r="H324" i="3"/>
  <c r="A324" i="3"/>
  <c r="O323" i="3"/>
  <c r="J323" i="3"/>
  <c r="K323" i="3" s="1"/>
  <c r="H323" i="3"/>
  <c r="A323" i="3"/>
  <c r="O322" i="3"/>
  <c r="J322" i="3"/>
  <c r="K322" i="3" s="1"/>
  <c r="L322" i="3" s="1"/>
  <c r="H322" i="3"/>
  <c r="A322" i="3"/>
  <c r="O321" i="3"/>
  <c r="J321" i="3"/>
  <c r="K321" i="3" s="1"/>
  <c r="L321" i="3" s="1"/>
  <c r="H321" i="3"/>
  <c r="A321" i="3"/>
  <c r="O320" i="3"/>
  <c r="J320" i="3"/>
  <c r="K320" i="3" s="1"/>
  <c r="L320" i="3" s="1"/>
  <c r="H320" i="3"/>
  <c r="A320" i="3"/>
  <c r="O319" i="3"/>
  <c r="J319" i="3"/>
  <c r="K319" i="3" s="1"/>
  <c r="H319" i="3"/>
  <c r="A319" i="3"/>
  <c r="O318" i="3"/>
  <c r="J318" i="3"/>
  <c r="K318" i="3" s="1"/>
  <c r="H318" i="3"/>
  <c r="A318" i="3"/>
  <c r="O317" i="3"/>
  <c r="J317" i="3"/>
  <c r="K317" i="3" s="1"/>
  <c r="H317" i="3"/>
  <c r="A317" i="3"/>
  <c r="O316" i="3"/>
  <c r="J316" i="3"/>
  <c r="K316" i="3" s="1"/>
  <c r="H316" i="3"/>
  <c r="A316" i="3"/>
  <c r="O315" i="3"/>
  <c r="J315" i="3"/>
  <c r="K315" i="3" s="1"/>
  <c r="H315" i="3"/>
  <c r="A315" i="3"/>
  <c r="O314" i="3"/>
  <c r="J314" i="3"/>
  <c r="K314" i="3" s="1"/>
  <c r="L314" i="3" s="1"/>
  <c r="H314" i="3"/>
  <c r="A314" i="3"/>
  <c r="O313" i="3"/>
  <c r="J313" i="3"/>
  <c r="K313" i="3" s="1"/>
  <c r="L313" i="3" s="1"/>
  <c r="H313" i="3"/>
  <c r="A313" i="3"/>
  <c r="O312" i="3"/>
  <c r="J312" i="3"/>
  <c r="K312" i="3" s="1"/>
  <c r="L312" i="3" s="1"/>
  <c r="H312" i="3"/>
  <c r="A312" i="3"/>
  <c r="O311" i="3"/>
  <c r="J311" i="3"/>
  <c r="K311" i="3" s="1"/>
  <c r="H311" i="3"/>
  <c r="A311" i="3"/>
  <c r="O310" i="3"/>
  <c r="J310" i="3"/>
  <c r="K310" i="3" s="1"/>
  <c r="L310" i="3" s="1"/>
  <c r="H310" i="3"/>
  <c r="A310" i="3"/>
  <c r="O309" i="3"/>
  <c r="J309" i="3"/>
  <c r="K309" i="3" s="1"/>
  <c r="H309" i="3"/>
  <c r="A309" i="3"/>
  <c r="O308" i="3"/>
  <c r="J308" i="3"/>
  <c r="K308" i="3" s="1"/>
  <c r="H308" i="3"/>
  <c r="A308" i="3"/>
  <c r="O307" i="3"/>
  <c r="J307" i="3"/>
  <c r="K307" i="3" s="1"/>
  <c r="H307" i="3"/>
  <c r="A307" i="3"/>
  <c r="O306" i="3"/>
  <c r="J306" i="3"/>
  <c r="K306" i="3" s="1"/>
  <c r="L306" i="3" s="1"/>
  <c r="H306" i="3"/>
  <c r="A306" i="3"/>
  <c r="O305" i="3"/>
  <c r="J305" i="3"/>
  <c r="K305" i="3" s="1"/>
  <c r="L305" i="3" s="1"/>
  <c r="H305" i="3"/>
  <c r="A305" i="3"/>
  <c r="O304" i="3"/>
  <c r="J304" i="3"/>
  <c r="K304" i="3" s="1"/>
  <c r="L304" i="3" s="1"/>
  <c r="H304" i="3"/>
  <c r="A304" i="3"/>
  <c r="O303" i="3"/>
  <c r="J303" i="3"/>
  <c r="K303" i="3" s="1"/>
  <c r="H303" i="3"/>
  <c r="A303" i="3"/>
  <c r="O302" i="3"/>
  <c r="J302" i="3"/>
  <c r="K302" i="3" s="1"/>
  <c r="H302" i="3"/>
  <c r="A302" i="3"/>
  <c r="O301" i="3"/>
  <c r="J301" i="3"/>
  <c r="K301" i="3" s="1"/>
  <c r="H301" i="3"/>
  <c r="A301" i="3"/>
  <c r="O300" i="3"/>
  <c r="J300" i="3"/>
  <c r="K300" i="3" s="1"/>
  <c r="H300" i="3"/>
  <c r="A300" i="3"/>
  <c r="O299" i="3"/>
  <c r="J299" i="3"/>
  <c r="K299" i="3" s="1"/>
  <c r="H299" i="3"/>
  <c r="A299" i="3"/>
  <c r="O298" i="3"/>
  <c r="J298" i="3"/>
  <c r="K298" i="3" s="1"/>
  <c r="L298" i="3" s="1"/>
  <c r="H298" i="3"/>
  <c r="A298" i="3"/>
  <c r="O297" i="3"/>
  <c r="J297" i="3"/>
  <c r="K297" i="3" s="1"/>
  <c r="L297" i="3" s="1"/>
  <c r="H297" i="3"/>
  <c r="A297" i="3"/>
  <c r="O296" i="3"/>
  <c r="J296" i="3"/>
  <c r="K296" i="3" s="1"/>
  <c r="L296" i="3" s="1"/>
  <c r="H296" i="3"/>
  <c r="A296" i="3"/>
  <c r="O295" i="3"/>
  <c r="J295" i="3"/>
  <c r="K295" i="3" s="1"/>
  <c r="L295" i="3" s="1"/>
  <c r="H295" i="3"/>
  <c r="A295" i="3"/>
  <c r="O294" i="3"/>
  <c r="J294" i="3"/>
  <c r="K294" i="3"/>
  <c r="H294" i="3"/>
  <c r="A294" i="3"/>
  <c r="O293" i="3"/>
  <c r="J293" i="3"/>
  <c r="K293" i="3" s="1"/>
  <c r="H293" i="3"/>
  <c r="A293" i="3"/>
  <c r="O292" i="3"/>
  <c r="J292" i="3"/>
  <c r="K292" i="3" s="1"/>
  <c r="H292" i="3"/>
  <c r="A292" i="3"/>
  <c r="O291" i="3"/>
  <c r="J291" i="3"/>
  <c r="K291" i="3" s="1"/>
  <c r="H291" i="3"/>
  <c r="A291" i="3"/>
  <c r="O290" i="3"/>
  <c r="J290" i="3"/>
  <c r="K290" i="3" s="1"/>
  <c r="L290" i="3" s="1"/>
  <c r="H290" i="3"/>
  <c r="A290" i="3"/>
  <c r="O289" i="3"/>
  <c r="J289" i="3"/>
  <c r="K289" i="3" s="1"/>
  <c r="L289" i="3" s="1"/>
  <c r="H289" i="3"/>
  <c r="A289" i="3"/>
  <c r="O288" i="3"/>
  <c r="J288" i="3"/>
  <c r="K288" i="3" s="1"/>
  <c r="L288" i="3" s="1"/>
  <c r="H288" i="3"/>
  <c r="A288" i="3"/>
  <c r="O287" i="3"/>
  <c r="J287" i="3"/>
  <c r="K287" i="3" s="1"/>
  <c r="H287" i="3"/>
  <c r="A287" i="3"/>
  <c r="O286" i="3"/>
  <c r="J286" i="3"/>
  <c r="K286" i="3" s="1"/>
  <c r="H286" i="3"/>
  <c r="A286" i="3"/>
  <c r="O285" i="3"/>
  <c r="J285" i="3"/>
  <c r="K285" i="3" s="1"/>
  <c r="H285" i="3"/>
  <c r="A285" i="3"/>
  <c r="O284" i="3"/>
  <c r="J284" i="3"/>
  <c r="K284" i="3" s="1"/>
  <c r="H284" i="3"/>
  <c r="A284" i="3"/>
  <c r="O283" i="3"/>
  <c r="J283" i="3"/>
  <c r="K283" i="3" s="1"/>
  <c r="H283" i="3"/>
  <c r="A283" i="3"/>
  <c r="O282" i="3"/>
  <c r="J282" i="3"/>
  <c r="K282" i="3" s="1"/>
  <c r="L282" i="3" s="1"/>
  <c r="H282" i="3"/>
  <c r="A282" i="3"/>
  <c r="O281" i="3"/>
  <c r="J281" i="3"/>
  <c r="K281" i="3" s="1"/>
  <c r="L281" i="3" s="1"/>
  <c r="H281" i="3"/>
  <c r="A281" i="3"/>
  <c r="O280" i="3"/>
  <c r="J280" i="3"/>
  <c r="K280" i="3" s="1"/>
  <c r="L280" i="3" s="1"/>
  <c r="H280" i="3"/>
  <c r="A280" i="3"/>
  <c r="O279" i="3"/>
  <c r="J279" i="3"/>
  <c r="K279" i="3" s="1"/>
  <c r="H279" i="3"/>
  <c r="A279" i="3"/>
  <c r="O278" i="3"/>
  <c r="J278" i="3"/>
  <c r="K278" i="3" s="1"/>
  <c r="L278" i="3" s="1"/>
  <c r="H278" i="3"/>
  <c r="A278" i="3"/>
  <c r="O277" i="3"/>
  <c r="J277" i="3"/>
  <c r="K277" i="3" s="1"/>
  <c r="H277" i="3"/>
  <c r="A277" i="3"/>
  <c r="O276" i="3"/>
  <c r="J276" i="3"/>
  <c r="K276" i="3" s="1"/>
  <c r="H276" i="3"/>
  <c r="A276" i="3"/>
  <c r="O275" i="3"/>
  <c r="J275" i="3"/>
  <c r="K275" i="3" s="1"/>
  <c r="H275" i="3"/>
  <c r="A275" i="3"/>
  <c r="O274" i="3"/>
  <c r="J274" i="3"/>
  <c r="K274" i="3" s="1"/>
  <c r="L274" i="3" s="1"/>
  <c r="H274" i="3"/>
  <c r="A274" i="3"/>
  <c r="O273" i="3"/>
  <c r="J273" i="3"/>
  <c r="K273" i="3" s="1"/>
  <c r="L273" i="3" s="1"/>
  <c r="H273" i="3"/>
  <c r="A273" i="3"/>
  <c r="O272" i="3"/>
  <c r="J272" i="3"/>
  <c r="K272" i="3" s="1"/>
  <c r="L272" i="3" s="1"/>
  <c r="H272" i="3"/>
  <c r="A272" i="3"/>
  <c r="O271" i="3"/>
  <c r="J271" i="3"/>
  <c r="K271" i="3" s="1"/>
  <c r="H271" i="3"/>
  <c r="A271" i="3"/>
  <c r="O270" i="3"/>
  <c r="J270" i="3"/>
  <c r="K270" i="3" s="1"/>
  <c r="H270" i="3"/>
  <c r="A270" i="3"/>
  <c r="O269" i="3"/>
  <c r="J269" i="3"/>
  <c r="K269" i="3" s="1"/>
  <c r="H269" i="3"/>
  <c r="A269" i="3"/>
  <c r="O268" i="3"/>
  <c r="J268" i="3"/>
  <c r="K268" i="3" s="1"/>
  <c r="H268" i="3"/>
  <c r="A268" i="3"/>
  <c r="O267" i="3"/>
  <c r="J267" i="3"/>
  <c r="K267" i="3" s="1"/>
  <c r="H267" i="3"/>
  <c r="A267" i="3"/>
  <c r="O266" i="3"/>
  <c r="J266" i="3"/>
  <c r="K266" i="3" s="1"/>
  <c r="L266" i="3" s="1"/>
  <c r="H266" i="3"/>
  <c r="A266" i="3"/>
  <c r="O265" i="3"/>
  <c r="J265" i="3"/>
  <c r="K265" i="3" s="1"/>
  <c r="L265" i="3" s="1"/>
  <c r="H265" i="3"/>
  <c r="A265" i="3"/>
  <c r="O264" i="3"/>
  <c r="J264" i="3"/>
  <c r="K264" i="3" s="1"/>
  <c r="L264" i="3" s="1"/>
  <c r="H264" i="3"/>
  <c r="A264" i="3"/>
  <c r="O263" i="3"/>
  <c r="J263" i="3"/>
  <c r="K263" i="3" s="1"/>
  <c r="L263" i="3" s="1"/>
  <c r="H263" i="3"/>
  <c r="A263" i="3"/>
  <c r="O262" i="3"/>
  <c r="J262" i="3"/>
  <c r="K262" i="3" s="1"/>
  <c r="H262" i="3"/>
  <c r="A262" i="3"/>
  <c r="O261" i="3"/>
  <c r="J261" i="3"/>
  <c r="K261" i="3" s="1"/>
  <c r="H261" i="3"/>
  <c r="A261" i="3"/>
  <c r="O260" i="3"/>
  <c r="J260" i="3"/>
  <c r="K260" i="3" s="1"/>
  <c r="H260" i="3"/>
  <c r="A260" i="3"/>
  <c r="O259" i="3"/>
  <c r="J259" i="3"/>
  <c r="K259" i="3" s="1"/>
  <c r="H259" i="3"/>
  <c r="A259" i="3"/>
  <c r="O258" i="3"/>
  <c r="J258" i="3"/>
  <c r="K258" i="3" s="1"/>
  <c r="L258" i="3" s="1"/>
  <c r="H258" i="3"/>
  <c r="A258" i="3"/>
  <c r="O257" i="3"/>
  <c r="J257" i="3"/>
  <c r="K257" i="3" s="1"/>
  <c r="L257" i="3" s="1"/>
  <c r="H257" i="3"/>
  <c r="A257" i="3"/>
  <c r="O256" i="3"/>
  <c r="J256" i="3"/>
  <c r="K256" i="3" s="1"/>
  <c r="H256" i="3"/>
  <c r="A256" i="3"/>
  <c r="O255" i="3"/>
  <c r="J255" i="3"/>
  <c r="K255" i="3" s="1"/>
  <c r="H255" i="3"/>
  <c r="A255" i="3"/>
  <c r="O254" i="3"/>
  <c r="J254" i="3"/>
  <c r="K254" i="3" s="1"/>
  <c r="H254" i="3"/>
  <c r="A254" i="3"/>
  <c r="O253" i="3"/>
  <c r="J253" i="3"/>
  <c r="K253" i="3" s="1"/>
  <c r="H253" i="3"/>
  <c r="A253" i="3"/>
  <c r="O252" i="3"/>
  <c r="J252" i="3"/>
  <c r="K252" i="3" s="1"/>
  <c r="H252" i="3"/>
  <c r="A252" i="3"/>
  <c r="O251" i="3"/>
  <c r="J251" i="3"/>
  <c r="K251" i="3" s="1"/>
  <c r="H251" i="3"/>
  <c r="A251" i="3"/>
  <c r="O250" i="3"/>
  <c r="J250" i="3"/>
  <c r="K250" i="3" s="1"/>
  <c r="L250" i="3" s="1"/>
  <c r="H250" i="3"/>
  <c r="A250" i="3"/>
  <c r="O249" i="3"/>
  <c r="J249" i="3"/>
  <c r="K249" i="3" s="1"/>
  <c r="L249" i="3" s="1"/>
  <c r="H249" i="3"/>
  <c r="A249" i="3"/>
  <c r="O248" i="3"/>
  <c r="J248" i="3"/>
  <c r="K248" i="3" s="1"/>
  <c r="L248" i="3" s="1"/>
  <c r="H248" i="3"/>
  <c r="A248" i="3"/>
  <c r="O247" i="3"/>
  <c r="J247" i="3"/>
  <c r="K247" i="3" s="1"/>
  <c r="L247" i="3" s="1"/>
  <c r="H247" i="3"/>
  <c r="A247" i="3"/>
  <c r="O246" i="3"/>
  <c r="J246" i="3"/>
  <c r="K246" i="3" s="1"/>
  <c r="L246" i="3" s="1"/>
  <c r="H246" i="3"/>
  <c r="A246" i="3"/>
  <c r="O245" i="3"/>
  <c r="J245" i="3"/>
  <c r="K245" i="3" s="1"/>
  <c r="L245" i="3" s="1"/>
  <c r="H245" i="3"/>
  <c r="A245" i="3"/>
  <c r="O244" i="3"/>
  <c r="J244" i="3"/>
  <c r="K244" i="3" s="1"/>
  <c r="L244" i="3" s="1"/>
  <c r="H244" i="3"/>
  <c r="A244" i="3"/>
  <c r="O243" i="3"/>
  <c r="J243" i="3"/>
  <c r="K243" i="3" s="1"/>
  <c r="L243" i="3" s="1"/>
  <c r="H243" i="3"/>
  <c r="A243" i="3"/>
  <c r="O242" i="3"/>
  <c r="J242" i="3"/>
  <c r="K242" i="3" s="1"/>
  <c r="L242" i="3" s="1"/>
  <c r="H242" i="3"/>
  <c r="A242" i="3"/>
  <c r="O241" i="3"/>
  <c r="J241" i="3"/>
  <c r="K241" i="3" s="1"/>
  <c r="L241" i="3" s="1"/>
  <c r="H241" i="3"/>
  <c r="A241" i="3"/>
  <c r="O240" i="3"/>
  <c r="J240" i="3"/>
  <c r="K240" i="3" s="1"/>
  <c r="L240" i="3" s="1"/>
  <c r="H240" i="3"/>
  <c r="A240" i="3"/>
  <c r="O239" i="3"/>
  <c r="J239" i="3"/>
  <c r="K239" i="3" s="1"/>
  <c r="L239" i="3" s="1"/>
  <c r="H239" i="3"/>
  <c r="A239" i="3"/>
  <c r="O238" i="3"/>
  <c r="J238" i="3"/>
  <c r="K238" i="3" s="1"/>
  <c r="H238" i="3"/>
  <c r="A238" i="3"/>
  <c r="O237" i="3"/>
  <c r="J237" i="3"/>
  <c r="K237" i="3" s="1"/>
  <c r="H237" i="3"/>
  <c r="A237" i="3"/>
  <c r="O236" i="3"/>
  <c r="J236" i="3"/>
  <c r="K236" i="3" s="1"/>
  <c r="H236" i="3"/>
  <c r="A236" i="3"/>
  <c r="O235" i="3"/>
  <c r="J235" i="3"/>
  <c r="K235" i="3" s="1"/>
  <c r="H235" i="3"/>
  <c r="A235" i="3"/>
  <c r="O234" i="3"/>
  <c r="J234" i="3"/>
  <c r="K234" i="3" s="1"/>
  <c r="H234" i="3"/>
  <c r="A234" i="3"/>
  <c r="O233" i="3"/>
  <c r="J233" i="3"/>
  <c r="K233" i="3" s="1"/>
  <c r="H233" i="3"/>
  <c r="A233" i="3"/>
  <c r="O232" i="3"/>
  <c r="J232" i="3"/>
  <c r="K232" i="3" s="1"/>
  <c r="H232" i="3"/>
  <c r="A232" i="3"/>
  <c r="O231" i="3"/>
  <c r="J231" i="3"/>
  <c r="K231" i="3" s="1"/>
  <c r="L231" i="3" s="1"/>
  <c r="H231" i="3"/>
  <c r="A231" i="3"/>
  <c r="O230" i="3"/>
  <c r="J230" i="3"/>
  <c r="K230" i="3" s="1"/>
  <c r="H230" i="3"/>
  <c r="A230" i="3"/>
  <c r="O229" i="3"/>
  <c r="J229" i="3"/>
  <c r="K229" i="3" s="1"/>
  <c r="H229" i="3"/>
  <c r="A229" i="3"/>
  <c r="O228" i="3"/>
  <c r="J228" i="3"/>
  <c r="K228" i="3" s="1"/>
  <c r="H228" i="3"/>
  <c r="A228" i="3"/>
  <c r="O227" i="3"/>
  <c r="J227" i="3"/>
  <c r="K227" i="3" s="1"/>
  <c r="L227" i="3" s="1"/>
  <c r="H227" i="3"/>
  <c r="A227" i="3"/>
  <c r="O226" i="3"/>
  <c r="J226" i="3"/>
  <c r="K226" i="3" s="1"/>
  <c r="L226" i="3" s="1"/>
  <c r="H226" i="3"/>
  <c r="A226" i="3"/>
  <c r="O225" i="3"/>
  <c r="J225" i="3"/>
  <c r="K225" i="3" s="1"/>
  <c r="H225" i="3"/>
  <c r="A225" i="3"/>
  <c r="O224" i="3"/>
  <c r="J224" i="3"/>
  <c r="K224" i="3" s="1"/>
  <c r="H224" i="3"/>
  <c r="A224" i="3"/>
  <c r="O223" i="3"/>
  <c r="J223" i="3"/>
  <c r="K223" i="3" s="1"/>
  <c r="H223" i="3"/>
  <c r="A223" i="3"/>
  <c r="O222" i="3"/>
  <c r="J222" i="3"/>
  <c r="K222" i="3" s="1"/>
  <c r="H222" i="3"/>
  <c r="A222" i="3"/>
  <c r="O221" i="3"/>
  <c r="J221" i="3"/>
  <c r="K221" i="3" s="1"/>
  <c r="L221" i="3" s="1"/>
  <c r="H221" i="3"/>
  <c r="A221" i="3"/>
  <c r="O220" i="3"/>
  <c r="J220" i="3"/>
  <c r="K220" i="3" s="1"/>
  <c r="H220" i="3"/>
  <c r="A220" i="3"/>
  <c r="O219" i="3"/>
  <c r="J219" i="3"/>
  <c r="K219" i="3" s="1"/>
  <c r="H219" i="3"/>
  <c r="A219" i="3"/>
  <c r="O218" i="3"/>
  <c r="J218" i="3"/>
  <c r="K218" i="3" s="1"/>
  <c r="L218" i="3" s="1"/>
  <c r="H218" i="3"/>
  <c r="A218" i="3"/>
  <c r="O217" i="3"/>
  <c r="J217" i="3"/>
  <c r="K217" i="3" s="1"/>
  <c r="H217" i="3"/>
  <c r="A217" i="3"/>
  <c r="O216" i="3"/>
  <c r="J216" i="3"/>
  <c r="K216" i="3" s="1"/>
  <c r="H216" i="3"/>
  <c r="A216" i="3"/>
  <c r="O215" i="3"/>
  <c r="J215" i="3"/>
  <c r="K215" i="3" s="1"/>
  <c r="L215" i="3" s="1"/>
  <c r="H215" i="3"/>
  <c r="A215" i="3"/>
  <c r="O214" i="3"/>
  <c r="J214" i="3"/>
  <c r="K214" i="3" s="1"/>
  <c r="H214" i="3"/>
  <c r="A214" i="3"/>
  <c r="O213" i="3"/>
  <c r="J213" i="3"/>
  <c r="K213" i="3" s="1"/>
  <c r="H213" i="3"/>
  <c r="A213" i="3"/>
  <c r="O212" i="3"/>
  <c r="J212" i="3"/>
  <c r="K212" i="3" s="1"/>
  <c r="H212" i="3"/>
  <c r="A212" i="3"/>
  <c r="O211" i="3"/>
  <c r="J211" i="3"/>
  <c r="K211" i="3" s="1"/>
  <c r="H211" i="3"/>
  <c r="A211" i="3"/>
  <c r="O210" i="3"/>
  <c r="J210" i="3"/>
  <c r="K210" i="3" s="1"/>
  <c r="L210" i="3" s="1"/>
  <c r="H210" i="3"/>
  <c r="A210" i="3"/>
  <c r="O209" i="3"/>
  <c r="J209" i="3"/>
  <c r="K209" i="3" s="1"/>
  <c r="H209" i="3"/>
  <c r="A209" i="3"/>
  <c r="O208" i="3"/>
  <c r="J208" i="3"/>
  <c r="K208" i="3" s="1"/>
  <c r="H208" i="3"/>
  <c r="A208" i="3"/>
  <c r="O207" i="3"/>
  <c r="J207" i="3"/>
  <c r="K207" i="3" s="1"/>
  <c r="L207" i="3" s="1"/>
  <c r="H207" i="3"/>
  <c r="A207" i="3"/>
  <c r="O206" i="3"/>
  <c r="J206" i="3"/>
  <c r="K206" i="3" s="1"/>
  <c r="H206" i="3"/>
  <c r="A206" i="3"/>
  <c r="O205" i="3"/>
  <c r="J205" i="3"/>
  <c r="K205" i="3" s="1"/>
  <c r="H205" i="3"/>
  <c r="A205" i="3"/>
  <c r="O204" i="3"/>
  <c r="J204" i="3"/>
  <c r="K204" i="3" s="1"/>
  <c r="H204" i="3"/>
  <c r="A204" i="3"/>
  <c r="O203" i="3"/>
  <c r="J203" i="3"/>
  <c r="K203" i="3" s="1"/>
  <c r="L203" i="3" s="1"/>
  <c r="H203" i="3"/>
  <c r="A203" i="3"/>
  <c r="O202" i="3"/>
  <c r="J202" i="3"/>
  <c r="K202" i="3" s="1"/>
  <c r="H202" i="3"/>
  <c r="A202" i="3"/>
  <c r="O201" i="3"/>
  <c r="J201" i="3"/>
  <c r="K201" i="3" s="1"/>
  <c r="H201" i="3"/>
  <c r="A201" i="3"/>
  <c r="O200" i="3"/>
  <c r="J200" i="3"/>
  <c r="K200" i="3" s="1"/>
  <c r="H200" i="3"/>
  <c r="A200" i="3"/>
  <c r="O199" i="3"/>
  <c r="J199" i="3"/>
  <c r="K199" i="3" s="1"/>
  <c r="L199" i="3" s="1"/>
  <c r="H199" i="3"/>
  <c r="A199" i="3"/>
  <c r="O198" i="3"/>
  <c r="J198" i="3"/>
  <c r="K198" i="3" s="1"/>
  <c r="L198" i="3" s="1"/>
  <c r="H198" i="3"/>
  <c r="A198" i="3"/>
  <c r="O197" i="3"/>
  <c r="J197" i="3"/>
  <c r="K197" i="3" s="1"/>
  <c r="L197" i="3" s="1"/>
  <c r="H197" i="3"/>
  <c r="A197" i="3"/>
  <c r="O196" i="3"/>
  <c r="J196" i="3"/>
  <c r="K196" i="3" s="1"/>
  <c r="L196" i="3" s="1"/>
  <c r="H196" i="3"/>
  <c r="A196" i="3"/>
  <c r="O195" i="3"/>
  <c r="J195" i="3"/>
  <c r="K195" i="3" s="1"/>
  <c r="L195" i="3" s="1"/>
  <c r="H195" i="3"/>
  <c r="A195" i="3"/>
  <c r="O194" i="3"/>
  <c r="J194" i="3"/>
  <c r="K194" i="3" s="1"/>
  <c r="L194" i="3" s="1"/>
  <c r="H194" i="3"/>
  <c r="A194" i="3"/>
  <c r="O193" i="3"/>
  <c r="J193" i="3"/>
  <c r="K193" i="3" s="1"/>
  <c r="L193" i="3" s="1"/>
  <c r="H193" i="3"/>
  <c r="A193" i="3"/>
  <c r="O192" i="3"/>
  <c r="J192" i="3"/>
  <c r="K192" i="3" s="1"/>
  <c r="L192" i="3" s="1"/>
  <c r="H192" i="3"/>
  <c r="A192" i="3"/>
  <c r="O191" i="3"/>
  <c r="J191" i="3"/>
  <c r="K191" i="3" s="1"/>
  <c r="L191" i="3" s="1"/>
  <c r="H191" i="3"/>
  <c r="A191" i="3"/>
  <c r="O190" i="3"/>
  <c r="J190" i="3"/>
  <c r="K190" i="3" s="1"/>
  <c r="L190" i="3" s="1"/>
  <c r="H190" i="3"/>
  <c r="A190" i="3"/>
  <c r="O189" i="3"/>
  <c r="J189" i="3"/>
  <c r="K189" i="3"/>
  <c r="L189" i="3" s="1"/>
  <c r="H189" i="3"/>
  <c r="A189" i="3"/>
  <c r="O188" i="3"/>
  <c r="J188" i="3"/>
  <c r="K188" i="3" s="1"/>
  <c r="L188" i="3" s="1"/>
  <c r="H188" i="3"/>
  <c r="A188" i="3"/>
  <c r="O187" i="3"/>
  <c r="J187" i="3"/>
  <c r="K187" i="3" s="1"/>
  <c r="L187" i="3" s="1"/>
  <c r="H187" i="3"/>
  <c r="A187" i="3"/>
  <c r="O186" i="3"/>
  <c r="J186" i="3"/>
  <c r="K186" i="3" s="1"/>
  <c r="H186" i="3"/>
  <c r="A186" i="3"/>
  <c r="O185" i="3"/>
  <c r="J185" i="3"/>
  <c r="K185" i="3" s="1"/>
  <c r="H185" i="3"/>
  <c r="A185" i="3"/>
  <c r="O184" i="3"/>
  <c r="J184" i="3"/>
  <c r="K184" i="3" s="1"/>
  <c r="H184" i="3"/>
  <c r="A184" i="3"/>
  <c r="O183" i="3"/>
  <c r="J183" i="3"/>
  <c r="K183" i="3" s="1"/>
  <c r="H183" i="3"/>
  <c r="A183" i="3"/>
  <c r="O182" i="3"/>
  <c r="J182" i="3"/>
  <c r="K182" i="3" s="1"/>
  <c r="L182" i="3" s="1"/>
  <c r="H182" i="3"/>
  <c r="A182" i="3"/>
  <c r="O181" i="3"/>
  <c r="J181" i="3"/>
  <c r="K181" i="3" s="1"/>
  <c r="L181" i="3" s="1"/>
  <c r="H181" i="3"/>
  <c r="A181" i="3"/>
  <c r="O180" i="3"/>
  <c r="J180" i="3"/>
  <c r="K180" i="3" s="1"/>
  <c r="L180" i="3" s="1"/>
  <c r="H180" i="3"/>
  <c r="A180" i="3"/>
  <c r="O179" i="3"/>
  <c r="J179" i="3"/>
  <c r="K179" i="3" s="1"/>
  <c r="L179" i="3" s="1"/>
  <c r="H179" i="3"/>
  <c r="A179" i="3"/>
  <c r="O178" i="3"/>
  <c r="J178" i="3"/>
  <c r="K178" i="3" s="1"/>
  <c r="L178" i="3" s="1"/>
  <c r="H178" i="3"/>
  <c r="A178" i="3"/>
  <c r="O177" i="3"/>
  <c r="J177" i="3"/>
  <c r="K177" i="3" s="1"/>
  <c r="L177" i="3" s="1"/>
  <c r="H177" i="3"/>
  <c r="A177" i="3"/>
  <c r="O176" i="3"/>
  <c r="J176" i="3"/>
  <c r="K176" i="3" s="1"/>
  <c r="L176" i="3" s="1"/>
  <c r="H176" i="3"/>
  <c r="A176" i="3"/>
  <c r="O175" i="3"/>
  <c r="J175" i="3"/>
  <c r="K175" i="3" s="1"/>
  <c r="L175" i="3" s="1"/>
  <c r="H175" i="3"/>
  <c r="A175" i="3"/>
  <c r="O174" i="3"/>
  <c r="J174" i="3"/>
  <c r="K174" i="3" s="1"/>
  <c r="L174" i="3" s="1"/>
  <c r="H174" i="3"/>
  <c r="A174" i="3"/>
  <c r="O173" i="3"/>
  <c r="J173" i="3"/>
  <c r="K173" i="3" s="1"/>
  <c r="L173" i="3" s="1"/>
  <c r="H173" i="3"/>
  <c r="A173" i="3"/>
  <c r="O172" i="3"/>
  <c r="J172" i="3"/>
  <c r="K172" i="3" s="1"/>
  <c r="L172" i="3" s="1"/>
  <c r="H172" i="3"/>
  <c r="A172" i="3"/>
  <c r="O171" i="3"/>
  <c r="J171" i="3"/>
  <c r="K171" i="3"/>
  <c r="L171" i="3" s="1"/>
  <c r="H171" i="3"/>
  <c r="A171" i="3"/>
  <c r="O170" i="3"/>
  <c r="J170" i="3"/>
  <c r="K170" i="3" s="1"/>
  <c r="L170" i="3" s="1"/>
  <c r="H170" i="3"/>
  <c r="A170" i="3"/>
  <c r="O169" i="3"/>
  <c r="J169" i="3"/>
  <c r="K169" i="3" s="1"/>
  <c r="L169" i="3" s="1"/>
  <c r="H169" i="3"/>
  <c r="A169" i="3"/>
  <c r="O168" i="3"/>
  <c r="J168" i="3"/>
  <c r="K168" i="3" s="1"/>
  <c r="L168" i="3" s="1"/>
  <c r="H168" i="3"/>
  <c r="A168" i="3"/>
  <c r="O167" i="3"/>
  <c r="J167" i="3"/>
  <c r="K167" i="3" s="1"/>
  <c r="L167" i="3" s="1"/>
  <c r="H167" i="3"/>
  <c r="A167" i="3"/>
  <c r="O166" i="3"/>
  <c r="J166" i="3"/>
  <c r="K166" i="3" s="1"/>
  <c r="L166" i="3" s="1"/>
  <c r="H166" i="3"/>
  <c r="A166" i="3"/>
  <c r="O165" i="3"/>
  <c r="J165" i="3"/>
  <c r="K165" i="3" s="1"/>
  <c r="L165" i="3" s="1"/>
  <c r="H165" i="3"/>
  <c r="A165" i="3"/>
  <c r="O164" i="3"/>
  <c r="J164" i="3"/>
  <c r="K164" i="3" s="1"/>
  <c r="H164" i="3"/>
  <c r="A164" i="3"/>
  <c r="O163" i="3"/>
  <c r="J163" i="3"/>
  <c r="K163" i="3" s="1"/>
  <c r="H163" i="3"/>
  <c r="A163" i="3"/>
  <c r="O162" i="3"/>
  <c r="J162" i="3"/>
  <c r="K162" i="3" s="1"/>
  <c r="L162" i="3" s="1"/>
  <c r="H162" i="3"/>
  <c r="A162" i="3"/>
  <c r="O161" i="3"/>
  <c r="J161" i="3"/>
  <c r="K161" i="3" s="1"/>
  <c r="H161" i="3"/>
  <c r="A161" i="3"/>
  <c r="O160" i="3"/>
  <c r="J160" i="3"/>
  <c r="K160" i="3" s="1"/>
  <c r="L160" i="3" s="1"/>
  <c r="H160" i="3"/>
  <c r="A160" i="3"/>
  <c r="O159" i="3"/>
  <c r="J159" i="3"/>
  <c r="K159" i="3" s="1"/>
  <c r="L159" i="3" s="1"/>
  <c r="H159" i="3"/>
  <c r="A159" i="3"/>
  <c r="O158" i="3"/>
  <c r="J158" i="3"/>
  <c r="K158" i="3" s="1"/>
  <c r="L158" i="3" s="1"/>
  <c r="H158" i="3"/>
  <c r="A158" i="3"/>
  <c r="O157" i="3"/>
  <c r="J157" i="3"/>
  <c r="K157" i="3" s="1"/>
  <c r="L157" i="3" s="1"/>
  <c r="H157" i="3"/>
  <c r="A157" i="3"/>
  <c r="O156" i="3"/>
  <c r="J156" i="3"/>
  <c r="K156" i="3" s="1"/>
  <c r="L156" i="3" s="1"/>
  <c r="H156" i="3"/>
  <c r="A156" i="3"/>
  <c r="O155" i="3"/>
  <c r="J155" i="3"/>
  <c r="K155" i="3" s="1"/>
  <c r="L155" i="3" s="1"/>
  <c r="H155" i="3"/>
  <c r="A155" i="3"/>
  <c r="O154" i="3"/>
  <c r="J154" i="3"/>
  <c r="K154" i="3" s="1"/>
  <c r="L154" i="3" s="1"/>
  <c r="H154" i="3"/>
  <c r="A154" i="3"/>
  <c r="O153" i="3"/>
  <c r="J153" i="3"/>
  <c r="K153" i="3" s="1"/>
  <c r="L153" i="3" s="1"/>
  <c r="H153" i="3"/>
  <c r="A153" i="3"/>
  <c r="O152" i="3"/>
  <c r="J152" i="3"/>
  <c r="K152" i="3" s="1"/>
  <c r="L152" i="3" s="1"/>
  <c r="H152" i="3"/>
  <c r="A152" i="3"/>
  <c r="O151" i="3"/>
  <c r="J151" i="3"/>
  <c r="K151" i="3" s="1"/>
  <c r="L151" i="3" s="1"/>
  <c r="H151" i="3"/>
  <c r="A151" i="3"/>
  <c r="O150" i="3"/>
  <c r="J150" i="3"/>
  <c r="K150" i="3" s="1"/>
  <c r="L150" i="3" s="1"/>
  <c r="H150" i="3"/>
  <c r="A150" i="3"/>
  <c r="O149" i="3"/>
  <c r="J149" i="3"/>
  <c r="K149" i="3" s="1"/>
  <c r="L149" i="3" s="1"/>
  <c r="H149" i="3"/>
  <c r="A149" i="3"/>
  <c r="O148" i="3"/>
  <c r="J148" i="3"/>
  <c r="K148" i="3" s="1"/>
  <c r="L148" i="3" s="1"/>
  <c r="H148" i="3"/>
  <c r="A148" i="3"/>
  <c r="O147" i="3"/>
  <c r="J147" i="3"/>
  <c r="K147" i="3" s="1"/>
  <c r="L147" i="3" s="1"/>
  <c r="H147" i="3"/>
  <c r="A147" i="3"/>
  <c r="O146" i="3"/>
  <c r="J146" i="3"/>
  <c r="K146" i="3" s="1"/>
  <c r="L146" i="3" s="1"/>
  <c r="H146" i="3"/>
  <c r="A146" i="3"/>
  <c r="O145" i="3"/>
  <c r="J145" i="3"/>
  <c r="K145" i="3" s="1"/>
  <c r="L145" i="3" s="1"/>
  <c r="H145" i="3"/>
  <c r="A145" i="3"/>
  <c r="O144" i="3"/>
  <c r="J144" i="3"/>
  <c r="K144" i="3" s="1"/>
  <c r="L144" i="3" s="1"/>
  <c r="H144" i="3"/>
  <c r="A144" i="3"/>
  <c r="O143" i="3"/>
  <c r="J143" i="3"/>
  <c r="K143" i="3" s="1"/>
  <c r="L143" i="3" s="1"/>
  <c r="H143" i="3"/>
  <c r="A143" i="3"/>
  <c r="O142" i="3"/>
  <c r="J142" i="3"/>
  <c r="K142" i="3" s="1"/>
  <c r="L142" i="3" s="1"/>
  <c r="H142" i="3"/>
  <c r="A142" i="3"/>
  <c r="O141" i="3"/>
  <c r="J141" i="3"/>
  <c r="K141" i="3" s="1"/>
  <c r="L141" i="3" s="1"/>
  <c r="H141" i="3"/>
  <c r="A141" i="3"/>
  <c r="O140" i="3"/>
  <c r="J140" i="3"/>
  <c r="K140" i="3" s="1"/>
  <c r="L140" i="3" s="1"/>
  <c r="H140" i="3"/>
  <c r="A140" i="3"/>
  <c r="O139" i="3"/>
  <c r="J139" i="3"/>
  <c r="K139" i="3" s="1"/>
  <c r="L139" i="3" s="1"/>
  <c r="H139" i="3"/>
  <c r="A139" i="3"/>
  <c r="O138" i="3"/>
  <c r="J138" i="3"/>
  <c r="K138" i="3" s="1"/>
  <c r="L138" i="3" s="1"/>
  <c r="H138" i="3"/>
  <c r="A138" i="3"/>
  <c r="O137" i="3"/>
  <c r="J137" i="3"/>
  <c r="K137" i="3"/>
  <c r="L137" i="3" s="1"/>
  <c r="H137" i="3"/>
  <c r="A137" i="3"/>
  <c r="O136" i="3"/>
  <c r="J136" i="3"/>
  <c r="K136" i="3" s="1"/>
  <c r="L136" i="3" s="1"/>
  <c r="H136" i="3"/>
  <c r="A136" i="3"/>
  <c r="O135" i="3"/>
  <c r="J135" i="3"/>
  <c r="K135" i="3" s="1"/>
  <c r="L135" i="3" s="1"/>
  <c r="H135" i="3"/>
  <c r="A135" i="3"/>
  <c r="O134" i="3"/>
  <c r="J134" i="3"/>
  <c r="K134" i="3" s="1"/>
  <c r="L134" i="3" s="1"/>
  <c r="H134" i="3"/>
  <c r="A134" i="3"/>
  <c r="O133" i="3"/>
  <c r="J133" i="3"/>
  <c r="K133" i="3" s="1"/>
  <c r="L133" i="3" s="1"/>
  <c r="H133" i="3"/>
  <c r="A133" i="3"/>
  <c r="O132" i="3"/>
  <c r="J132" i="3"/>
  <c r="K132" i="3" s="1"/>
  <c r="L132" i="3" s="1"/>
  <c r="H132" i="3"/>
  <c r="A132" i="3"/>
  <c r="O131" i="3"/>
  <c r="J131" i="3"/>
  <c r="K131" i="3" s="1"/>
  <c r="L131" i="3" s="1"/>
  <c r="H131" i="3"/>
  <c r="A131" i="3"/>
  <c r="O130" i="3"/>
  <c r="J130" i="3"/>
  <c r="K130" i="3" s="1"/>
  <c r="L130" i="3" s="1"/>
  <c r="H130" i="3"/>
  <c r="A130" i="3"/>
  <c r="O129" i="3"/>
  <c r="J129" i="3"/>
  <c r="K129" i="3" s="1"/>
  <c r="L129" i="3" s="1"/>
  <c r="H129" i="3"/>
  <c r="A129" i="3"/>
  <c r="O128" i="3"/>
  <c r="J128" i="3"/>
  <c r="K128" i="3" s="1"/>
  <c r="L128" i="3" s="1"/>
  <c r="H128" i="3"/>
  <c r="A128" i="3"/>
  <c r="O127" i="3"/>
  <c r="J127" i="3"/>
  <c r="K127" i="3" s="1"/>
  <c r="L127" i="3" s="1"/>
  <c r="H127" i="3"/>
  <c r="A127" i="3"/>
  <c r="O126" i="3"/>
  <c r="J126" i="3"/>
  <c r="K126" i="3" s="1"/>
  <c r="L126" i="3" s="1"/>
  <c r="H126" i="3"/>
  <c r="A126" i="3"/>
  <c r="O125" i="3"/>
  <c r="J125" i="3"/>
  <c r="K125" i="3" s="1"/>
  <c r="L125" i="3" s="1"/>
  <c r="H125" i="3"/>
  <c r="A125" i="3"/>
  <c r="O124" i="3"/>
  <c r="J124" i="3"/>
  <c r="K124" i="3" s="1"/>
  <c r="L124" i="3" s="1"/>
  <c r="H124" i="3"/>
  <c r="A124" i="3"/>
  <c r="O123" i="3"/>
  <c r="J123" i="3"/>
  <c r="K123" i="3" s="1"/>
  <c r="L123" i="3" s="1"/>
  <c r="H123" i="3"/>
  <c r="A123" i="3"/>
  <c r="O122" i="3"/>
  <c r="J122" i="3"/>
  <c r="K122" i="3" s="1"/>
  <c r="L122" i="3" s="1"/>
  <c r="H122" i="3"/>
  <c r="A122" i="3"/>
  <c r="O121" i="3"/>
  <c r="J121" i="3"/>
  <c r="K121" i="3" s="1"/>
  <c r="L121" i="3" s="1"/>
  <c r="H121" i="3"/>
  <c r="A121" i="3"/>
  <c r="O120" i="3"/>
  <c r="J120" i="3"/>
  <c r="K120" i="3" s="1"/>
  <c r="L120" i="3" s="1"/>
  <c r="H120" i="3"/>
  <c r="A120" i="3"/>
  <c r="O119" i="3"/>
  <c r="J119" i="3"/>
  <c r="K119" i="3" s="1"/>
  <c r="L119" i="3" s="1"/>
  <c r="H119" i="3"/>
  <c r="A119" i="3"/>
  <c r="O118" i="3"/>
  <c r="J118" i="3"/>
  <c r="K118" i="3" s="1"/>
  <c r="L118" i="3" s="1"/>
  <c r="H118" i="3"/>
  <c r="A118" i="3"/>
  <c r="O117" i="3"/>
  <c r="J117" i="3"/>
  <c r="K117" i="3" s="1"/>
  <c r="L117" i="3" s="1"/>
  <c r="H117" i="3"/>
  <c r="A117" i="3"/>
  <c r="O116" i="3"/>
  <c r="J116" i="3"/>
  <c r="K116" i="3" s="1"/>
  <c r="L116" i="3" s="1"/>
  <c r="H116" i="3"/>
  <c r="A116" i="3"/>
  <c r="O115" i="3"/>
  <c r="J115" i="3"/>
  <c r="K115" i="3" s="1"/>
  <c r="L115" i="3" s="1"/>
  <c r="H115" i="3"/>
  <c r="A115" i="3"/>
  <c r="O114" i="3"/>
  <c r="J114" i="3"/>
  <c r="K114" i="3" s="1"/>
  <c r="L114" i="3" s="1"/>
  <c r="H114" i="3"/>
  <c r="A114" i="3"/>
  <c r="O113" i="3"/>
  <c r="J113" i="3"/>
  <c r="K113" i="3" s="1"/>
  <c r="L113" i="3" s="1"/>
  <c r="H113" i="3"/>
  <c r="A113" i="3"/>
  <c r="O112" i="3"/>
  <c r="J112" i="3"/>
  <c r="K112" i="3" s="1"/>
  <c r="L112" i="3"/>
  <c r="H112" i="3"/>
  <c r="A112" i="3"/>
  <c r="O111" i="3"/>
  <c r="J111" i="3"/>
  <c r="K111" i="3" s="1"/>
  <c r="L111" i="3" s="1"/>
  <c r="H111" i="3"/>
  <c r="A111" i="3"/>
  <c r="O110" i="3"/>
  <c r="J110" i="3"/>
  <c r="K110" i="3" s="1"/>
  <c r="L110" i="3" s="1"/>
  <c r="H110" i="3"/>
  <c r="A110" i="3"/>
  <c r="O109" i="3"/>
  <c r="J109" i="3"/>
  <c r="K109" i="3" s="1"/>
  <c r="L109" i="3" s="1"/>
  <c r="H109" i="3"/>
  <c r="A109" i="3"/>
  <c r="O108" i="3"/>
  <c r="J108" i="3"/>
  <c r="K108" i="3" s="1"/>
  <c r="L108" i="3" s="1"/>
  <c r="H108" i="3"/>
  <c r="A108" i="3"/>
  <c r="O107" i="3"/>
  <c r="J107" i="3"/>
  <c r="K107" i="3" s="1"/>
  <c r="L107" i="3" s="1"/>
  <c r="H107" i="3"/>
  <c r="A107" i="3"/>
  <c r="O106" i="3"/>
  <c r="J106" i="3"/>
  <c r="K106" i="3" s="1"/>
  <c r="L106" i="3" s="1"/>
  <c r="H106" i="3"/>
  <c r="A106" i="3"/>
  <c r="O105" i="3"/>
  <c r="J105" i="3"/>
  <c r="K105" i="3" s="1"/>
  <c r="L105" i="3" s="1"/>
  <c r="H105" i="3"/>
  <c r="A105" i="3"/>
  <c r="O104" i="3"/>
  <c r="J104" i="3"/>
  <c r="K104" i="3" s="1"/>
  <c r="L104" i="3" s="1"/>
  <c r="H104" i="3"/>
  <c r="A104" i="3"/>
  <c r="O103" i="3"/>
  <c r="J103" i="3"/>
  <c r="K103" i="3" s="1"/>
  <c r="L103" i="3" s="1"/>
  <c r="H103" i="3"/>
  <c r="A103" i="3"/>
  <c r="O102" i="3"/>
  <c r="J102" i="3"/>
  <c r="K102" i="3" s="1"/>
  <c r="L102" i="3" s="1"/>
  <c r="H102" i="3"/>
  <c r="A102" i="3"/>
  <c r="O101" i="3"/>
  <c r="J101" i="3"/>
  <c r="K101" i="3" s="1"/>
  <c r="L101" i="3" s="1"/>
  <c r="H101" i="3"/>
  <c r="A101" i="3"/>
  <c r="O100" i="3"/>
  <c r="J100" i="3"/>
  <c r="K100" i="3" s="1"/>
  <c r="L100" i="3" s="1"/>
  <c r="H100" i="3"/>
  <c r="A100" i="3"/>
  <c r="O99" i="3"/>
  <c r="J99" i="3"/>
  <c r="K99" i="3" s="1"/>
  <c r="L99" i="3" s="1"/>
  <c r="H99" i="3"/>
  <c r="A99" i="3"/>
  <c r="O98" i="3"/>
  <c r="J98" i="3"/>
  <c r="K98" i="3" s="1"/>
  <c r="L98" i="3" s="1"/>
  <c r="H98" i="3"/>
  <c r="A98" i="3"/>
  <c r="O97" i="3"/>
  <c r="J97" i="3"/>
  <c r="K97" i="3" s="1"/>
  <c r="L97" i="3" s="1"/>
  <c r="H97" i="3"/>
  <c r="A97" i="3"/>
  <c r="O96" i="3"/>
  <c r="J96" i="3"/>
  <c r="K96" i="3" s="1"/>
  <c r="L96" i="3" s="1"/>
  <c r="H96" i="3"/>
  <c r="A96" i="3"/>
  <c r="O95" i="3"/>
  <c r="J95" i="3"/>
  <c r="K95" i="3" s="1"/>
  <c r="L95" i="3" s="1"/>
  <c r="H95" i="3"/>
  <c r="A95" i="3"/>
  <c r="O94" i="3"/>
  <c r="J94" i="3"/>
  <c r="K94" i="3" s="1"/>
  <c r="L94" i="3" s="1"/>
  <c r="H94" i="3"/>
  <c r="A94" i="3"/>
  <c r="O93" i="3"/>
  <c r="J93" i="3"/>
  <c r="K93" i="3" s="1"/>
  <c r="L93" i="3" s="1"/>
  <c r="H93" i="3"/>
  <c r="A93" i="3"/>
  <c r="O92" i="3"/>
  <c r="J92" i="3"/>
  <c r="K92" i="3" s="1"/>
  <c r="L92" i="3" s="1"/>
  <c r="H92" i="3"/>
  <c r="A92" i="3"/>
  <c r="O91" i="3"/>
  <c r="J91" i="3"/>
  <c r="K91" i="3" s="1"/>
  <c r="L91" i="3" s="1"/>
  <c r="H91" i="3"/>
  <c r="A91" i="3"/>
  <c r="O90" i="3"/>
  <c r="J90" i="3"/>
  <c r="K90" i="3" s="1"/>
  <c r="L90" i="3" s="1"/>
  <c r="H90" i="3"/>
  <c r="A90" i="3"/>
  <c r="O89" i="3"/>
  <c r="J89" i="3"/>
  <c r="K89" i="3" s="1"/>
  <c r="L89" i="3" s="1"/>
  <c r="H89" i="3"/>
  <c r="A89" i="3"/>
  <c r="O88" i="3"/>
  <c r="J88" i="3"/>
  <c r="K88" i="3" s="1"/>
  <c r="L88" i="3" s="1"/>
  <c r="H88" i="3"/>
  <c r="A88" i="3"/>
  <c r="O87" i="3"/>
  <c r="J87" i="3"/>
  <c r="K87" i="3" s="1"/>
  <c r="L87" i="3" s="1"/>
  <c r="H87" i="3"/>
  <c r="A87" i="3"/>
  <c r="O86" i="3"/>
  <c r="J86" i="3"/>
  <c r="K86" i="3" s="1"/>
  <c r="L86" i="3" s="1"/>
  <c r="H86" i="3"/>
  <c r="A86" i="3"/>
  <c r="O85" i="3"/>
  <c r="J85" i="3"/>
  <c r="K85" i="3" s="1"/>
  <c r="L85" i="3" s="1"/>
  <c r="H85" i="3"/>
  <c r="A85" i="3"/>
  <c r="O84" i="3"/>
  <c r="J84" i="3"/>
  <c r="K84" i="3" s="1"/>
  <c r="L84" i="3" s="1"/>
  <c r="H84" i="3"/>
  <c r="A84" i="3"/>
  <c r="O83" i="3"/>
  <c r="J83" i="3"/>
  <c r="K83" i="3" s="1"/>
  <c r="L83" i="3" s="1"/>
  <c r="H83" i="3"/>
  <c r="A83" i="3"/>
  <c r="O82" i="3"/>
  <c r="J82" i="3"/>
  <c r="K82" i="3" s="1"/>
  <c r="L82" i="3" s="1"/>
  <c r="H82" i="3"/>
  <c r="A82" i="3"/>
  <c r="O81" i="3"/>
  <c r="J81" i="3"/>
  <c r="K81" i="3" s="1"/>
  <c r="L81" i="3" s="1"/>
  <c r="H81" i="3"/>
  <c r="A81" i="3"/>
  <c r="O80" i="3"/>
  <c r="J80" i="3"/>
  <c r="K80" i="3" s="1"/>
  <c r="L80" i="3" s="1"/>
  <c r="H80" i="3"/>
  <c r="A80" i="3"/>
  <c r="O79" i="3"/>
  <c r="J79" i="3"/>
  <c r="K79" i="3" s="1"/>
  <c r="L79" i="3" s="1"/>
  <c r="H79" i="3"/>
  <c r="A79" i="3"/>
  <c r="O78" i="3"/>
  <c r="J78" i="3"/>
  <c r="K78" i="3" s="1"/>
  <c r="L78" i="3" s="1"/>
  <c r="H78" i="3"/>
  <c r="A78" i="3"/>
  <c r="O77" i="3"/>
  <c r="J77" i="3"/>
  <c r="K77" i="3" s="1"/>
  <c r="L77" i="3" s="1"/>
  <c r="H77" i="3"/>
  <c r="A77" i="3"/>
  <c r="O76" i="3"/>
  <c r="J76" i="3"/>
  <c r="K76" i="3" s="1"/>
  <c r="L76" i="3" s="1"/>
  <c r="H76" i="3"/>
  <c r="A76" i="3"/>
  <c r="O75" i="3"/>
  <c r="J75" i="3"/>
  <c r="K75" i="3" s="1"/>
  <c r="L75" i="3" s="1"/>
  <c r="H75" i="3"/>
  <c r="A75" i="3"/>
  <c r="O74" i="3"/>
  <c r="J74" i="3"/>
  <c r="K74" i="3" s="1"/>
  <c r="L74" i="3" s="1"/>
  <c r="H74" i="3"/>
  <c r="A74" i="3"/>
  <c r="O73" i="3"/>
  <c r="J73" i="3"/>
  <c r="K73" i="3" s="1"/>
  <c r="L73" i="3" s="1"/>
  <c r="H73" i="3"/>
  <c r="A73" i="3"/>
  <c r="O72" i="3"/>
  <c r="J72" i="3"/>
  <c r="K72" i="3" s="1"/>
  <c r="L72" i="3" s="1"/>
  <c r="H72" i="3"/>
  <c r="A72" i="3"/>
  <c r="O71" i="3"/>
  <c r="J71" i="3"/>
  <c r="K71" i="3" s="1"/>
  <c r="L71" i="3" s="1"/>
  <c r="H71" i="3"/>
  <c r="A71" i="3"/>
  <c r="O70" i="3"/>
  <c r="J70" i="3"/>
  <c r="K70" i="3" s="1"/>
  <c r="L70" i="3" s="1"/>
  <c r="H70" i="3"/>
  <c r="A70" i="3"/>
  <c r="O69" i="3"/>
  <c r="J69" i="3"/>
  <c r="K69" i="3" s="1"/>
  <c r="L69" i="3" s="1"/>
  <c r="H69" i="3"/>
  <c r="A69" i="3"/>
  <c r="O68" i="3"/>
  <c r="J68" i="3"/>
  <c r="K68" i="3" s="1"/>
  <c r="L68" i="3" s="1"/>
  <c r="H68" i="3"/>
  <c r="A68" i="3"/>
  <c r="O67" i="3"/>
  <c r="J67" i="3"/>
  <c r="K67" i="3" s="1"/>
  <c r="L67" i="3" s="1"/>
  <c r="H67" i="3"/>
  <c r="A67" i="3"/>
  <c r="O66" i="3"/>
  <c r="J66" i="3"/>
  <c r="K66" i="3" s="1"/>
  <c r="L66" i="3" s="1"/>
  <c r="H66" i="3"/>
  <c r="A66" i="3"/>
  <c r="O65" i="3"/>
  <c r="J65" i="3"/>
  <c r="K65" i="3" s="1"/>
  <c r="L65" i="3" s="1"/>
  <c r="H65" i="3"/>
  <c r="A65" i="3"/>
  <c r="O64" i="3"/>
  <c r="J64" i="3"/>
  <c r="K64" i="3" s="1"/>
  <c r="L64" i="3" s="1"/>
  <c r="H64" i="3"/>
  <c r="A64" i="3"/>
  <c r="O63" i="3"/>
  <c r="J63" i="3"/>
  <c r="K63" i="3" s="1"/>
  <c r="L63" i="3" s="1"/>
  <c r="H63" i="3"/>
  <c r="A63" i="3"/>
  <c r="O62" i="3"/>
  <c r="J62" i="3"/>
  <c r="K62" i="3" s="1"/>
  <c r="L62" i="3" s="1"/>
  <c r="H62" i="3"/>
  <c r="A62" i="3"/>
  <c r="O61" i="3"/>
  <c r="J61" i="3"/>
  <c r="K61" i="3" s="1"/>
  <c r="L61" i="3" s="1"/>
  <c r="H61" i="3"/>
  <c r="A61" i="3"/>
  <c r="O60" i="3"/>
  <c r="J60" i="3"/>
  <c r="K60" i="3" s="1"/>
  <c r="L60" i="3" s="1"/>
  <c r="H60" i="3"/>
  <c r="A60" i="3"/>
  <c r="O59" i="3"/>
  <c r="J59" i="3"/>
  <c r="K59" i="3" s="1"/>
  <c r="L59" i="3" s="1"/>
  <c r="H59" i="3"/>
  <c r="A59" i="3"/>
  <c r="O58" i="3"/>
  <c r="J58" i="3"/>
  <c r="K58" i="3" s="1"/>
  <c r="L58" i="3" s="1"/>
  <c r="H58" i="3"/>
  <c r="A58" i="3"/>
  <c r="O57" i="3"/>
  <c r="J57" i="3"/>
  <c r="K57" i="3" s="1"/>
  <c r="L57" i="3" s="1"/>
  <c r="H57" i="3"/>
  <c r="A57" i="3"/>
  <c r="O56" i="3"/>
  <c r="J56" i="3"/>
  <c r="K56" i="3" s="1"/>
  <c r="L56" i="3" s="1"/>
  <c r="H56" i="3"/>
  <c r="A56" i="3"/>
  <c r="O55" i="3"/>
  <c r="J55" i="3"/>
  <c r="K55" i="3" s="1"/>
  <c r="L55" i="3" s="1"/>
  <c r="H55" i="3"/>
  <c r="A55" i="3"/>
  <c r="O54" i="3"/>
  <c r="J54" i="3"/>
  <c r="K54" i="3" s="1"/>
  <c r="L54" i="3" s="1"/>
  <c r="H54" i="3"/>
  <c r="A54" i="3"/>
  <c r="O53" i="3"/>
  <c r="J53" i="3"/>
  <c r="K53" i="3" s="1"/>
  <c r="L53" i="3" s="1"/>
  <c r="H53" i="3"/>
  <c r="A53" i="3"/>
  <c r="O52" i="3"/>
  <c r="J52" i="3"/>
  <c r="K52" i="3" s="1"/>
  <c r="L52" i="3" s="1"/>
  <c r="H52" i="3"/>
  <c r="A52" i="3"/>
  <c r="O51" i="3"/>
  <c r="J51" i="3"/>
  <c r="K51" i="3" s="1"/>
  <c r="L51" i="3" s="1"/>
  <c r="H51" i="3"/>
  <c r="A51" i="3"/>
  <c r="O50" i="3"/>
  <c r="J50" i="3"/>
  <c r="K50" i="3" s="1"/>
  <c r="L50" i="3" s="1"/>
  <c r="H50" i="3"/>
  <c r="A50" i="3"/>
  <c r="O49" i="3"/>
  <c r="J49" i="3"/>
  <c r="K49" i="3" s="1"/>
  <c r="L49" i="3" s="1"/>
  <c r="H49" i="3"/>
  <c r="A49" i="3"/>
  <c r="O48" i="3"/>
  <c r="J48" i="3"/>
  <c r="K48" i="3" s="1"/>
  <c r="L48" i="3" s="1"/>
  <c r="H48" i="3"/>
  <c r="A48" i="3"/>
  <c r="O47" i="3"/>
  <c r="J47" i="3"/>
  <c r="K47" i="3" s="1"/>
  <c r="L47" i="3" s="1"/>
  <c r="H47" i="3"/>
  <c r="A47" i="3"/>
  <c r="O46" i="3"/>
  <c r="J46" i="3"/>
  <c r="K46" i="3" s="1"/>
  <c r="L46" i="3" s="1"/>
  <c r="H46" i="3"/>
  <c r="A46" i="3"/>
  <c r="O45" i="3"/>
  <c r="J45" i="3"/>
  <c r="K45" i="3" s="1"/>
  <c r="L45" i="3" s="1"/>
  <c r="H45" i="3"/>
  <c r="A45" i="3"/>
  <c r="O44" i="3"/>
  <c r="J44" i="3"/>
  <c r="K44" i="3" s="1"/>
  <c r="L44" i="3" s="1"/>
  <c r="H44" i="3"/>
  <c r="A44" i="3"/>
  <c r="O43" i="3"/>
  <c r="J43" i="3"/>
  <c r="K43" i="3" s="1"/>
  <c r="L43" i="3" s="1"/>
  <c r="H43" i="3"/>
  <c r="A43" i="3"/>
  <c r="O42" i="3"/>
  <c r="J42" i="3"/>
  <c r="K42" i="3" s="1"/>
  <c r="L42" i="3" s="1"/>
  <c r="H42" i="3"/>
  <c r="A42" i="3"/>
  <c r="O41" i="3"/>
  <c r="J41" i="3"/>
  <c r="K41" i="3" s="1"/>
  <c r="L41" i="3" s="1"/>
  <c r="H41" i="3"/>
  <c r="A41" i="3"/>
  <c r="O40" i="3"/>
  <c r="J40" i="3"/>
  <c r="K40" i="3" s="1"/>
  <c r="L40" i="3" s="1"/>
  <c r="H40" i="3"/>
  <c r="A40" i="3"/>
  <c r="O39" i="3"/>
  <c r="J39" i="3"/>
  <c r="K39" i="3" s="1"/>
  <c r="L39" i="3" s="1"/>
  <c r="H39" i="3"/>
  <c r="A39" i="3"/>
  <c r="O38" i="3"/>
  <c r="J38" i="3"/>
  <c r="K38" i="3" s="1"/>
  <c r="L38" i="3" s="1"/>
  <c r="H38" i="3"/>
  <c r="A38" i="3"/>
  <c r="O37" i="3"/>
  <c r="J37" i="3"/>
  <c r="K37" i="3" s="1"/>
  <c r="L37" i="3" s="1"/>
  <c r="H37" i="3"/>
  <c r="A37" i="3"/>
  <c r="O36" i="3"/>
  <c r="J36" i="3"/>
  <c r="K36" i="3" s="1"/>
  <c r="L36" i="3" s="1"/>
  <c r="H36" i="3"/>
  <c r="A36" i="3"/>
  <c r="O35" i="3"/>
  <c r="J35" i="3"/>
  <c r="K35" i="3" s="1"/>
  <c r="L35" i="3" s="1"/>
  <c r="H35" i="3"/>
  <c r="A35" i="3"/>
  <c r="O34" i="3"/>
  <c r="J34" i="3"/>
  <c r="K34" i="3" s="1"/>
  <c r="L34" i="3" s="1"/>
  <c r="H34" i="3"/>
  <c r="A34" i="3"/>
  <c r="O33" i="3"/>
  <c r="J33" i="3"/>
  <c r="K33" i="3" s="1"/>
  <c r="L33" i="3" s="1"/>
  <c r="H33" i="3"/>
  <c r="A33" i="3"/>
  <c r="O32" i="3"/>
  <c r="J32" i="3"/>
  <c r="K32" i="3" s="1"/>
  <c r="L32" i="3" s="1"/>
  <c r="H32" i="3"/>
  <c r="A32" i="3"/>
  <c r="O31" i="3"/>
  <c r="J31" i="3"/>
  <c r="K31" i="3" s="1"/>
  <c r="L31" i="3" s="1"/>
  <c r="H31" i="3"/>
  <c r="A31" i="3"/>
  <c r="O30" i="3"/>
  <c r="J30" i="3"/>
  <c r="K30" i="3" s="1"/>
  <c r="L30" i="3" s="1"/>
  <c r="H30" i="3"/>
  <c r="A30" i="3"/>
  <c r="O29" i="3"/>
  <c r="J29" i="3"/>
  <c r="K29" i="3" s="1"/>
  <c r="L29" i="3" s="1"/>
  <c r="H29" i="3"/>
  <c r="A29" i="3"/>
  <c r="O28" i="3"/>
  <c r="J28" i="3"/>
  <c r="K28" i="3" s="1"/>
  <c r="L28" i="3" s="1"/>
  <c r="H28" i="3"/>
  <c r="A28" i="3"/>
  <c r="O27" i="3"/>
  <c r="J27" i="3"/>
  <c r="K27" i="3" s="1"/>
  <c r="L27" i="3" s="1"/>
  <c r="H27" i="3"/>
  <c r="A27" i="3"/>
  <c r="O26" i="3"/>
  <c r="J26" i="3"/>
  <c r="K26" i="3" s="1"/>
  <c r="L26" i="3" s="1"/>
  <c r="H26" i="3"/>
  <c r="A26" i="3"/>
  <c r="O25" i="3"/>
  <c r="J25" i="3"/>
  <c r="K25" i="3" s="1"/>
  <c r="L25" i="3" s="1"/>
  <c r="H25" i="3"/>
  <c r="A25" i="3"/>
  <c r="O24" i="3"/>
  <c r="J24" i="3"/>
  <c r="K24" i="3" s="1"/>
  <c r="L24" i="3" s="1"/>
  <c r="H24" i="3"/>
  <c r="A24" i="3"/>
  <c r="O23" i="3"/>
  <c r="J23" i="3"/>
  <c r="K23" i="3" s="1"/>
  <c r="L23" i="3" s="1"/>
  <c r="H23" i="3"/>
  <c r="A23" i="3"/>
  <c r="O22" i="3"/>
  <c r="J22" i="3"/>
  <c r="K22" i="3" s="1"/>
  <c r="L22" i="3" s="1"/>
  <c r="H22" i="3"/>
  <c r="A22" i="3"/>
  <c r="O21" i="3"/>
  <c r="J21" i="3"/>
  <c r="K21" i="3" s="1"/>
  <c r="L21" i="3" s="1"/>
  <c r="H21" i="3"/>
  <c r="A21" i="3"/>
  <c r="O20" i="3"/>
  <c r="J20" i="3"/>
  <c r="K20" i="3" s="1"/>
  <c r="L20" i="3" s="1"/>
  <c r="H20" i="3"/>
  <c r="A20" i="3"/>
  <c r="O19" i="3"/>
  <c r="J19" i="3"/>
  <c r="K19" i="3" s="1"/>
  <c r="L19" i="3" s="1"/>
  <c r="H19" i="3"/>
  <c r="A19" i="3"/>
  <c r="O18" i="3"/>
  <c r="J18" i="3"/>
  <c r="K18" i="3" s="1"/>
  <c r="L18" i="3" s="1"/>
  <c r="H18" i="3"/>
  <c r="A18" i="3"/>
  <c r="O17" i="3"/>
  <c r="J17" i="3"/>
  <c r="K17" i="3" s="1"/>
  <c r="L17" i="3" s="1"/>
  <c r="H17" i="3"/>
  <c r="A17" i="3"/>
  <c r="O16" i="3"/>
  <c r="J16" i="3"/>
  <c r="K16" i="3" s="1"/>
  <c r="L16" i="3" s="1"/>
  <c r="H16" i="3"/>
  <c r="A16" i="3"/>
  <c r="O15" i="3"/>
  <c r="J15" i="3"/>
  <c r="K15" i="3" s="1"/>
  <c r="L15" i="3" s="1"/>
  <c r="H15" i="3"/>
  <c r="A15" i="3"/>
  <c r="O14" i="3"/>
  <c r="J14" i="3"/>
  <c r="K14" i="3" s="1"/>
  <c r="L14" i="3" s="1"/>
  <c r="H14" i="3"/>
  <c r="A14" i="3"/>
  <c r="O13" i="3"/>
  <c r="J13" i="3"/>
  <c r="K13" i="3" s="1"/>
  <c r="L13" i="3" s="1"/>
  <c r="H13" i="3"/>
  <c r="A13" i="3"/>
  <c r="O12" i="3"/>
  <c r="J12" i="3"/>
  <c r="K12" i="3" s="1"/>
  <c r="L12" i="3" s="1"/>
  <c r="H12" i="3"/>
  <c r="A12" i="3"/>
  <c r="O11" i="3"/>
  <c r="J11" i="3"/>
  <c r="K11" i="3" s="1"/>
  <c r="L11" i="3" s="1"/>
  <c r="H11" i="3"/>
  <c r="A11" i="3"/>
  <c r="O10" i="3"/>
  <c r="J10" i="3"/>
  <c r="K10" i="3" s="1"/>
  <c r="L10" i="3" s="1"/>
  <c r="H10" i="3"/>
  <c r="A10" i="3"/>
  <c r="O9" i="3"/>
  <c r="J9" i="3"/>
  <c r="K9" i="3" s="1"/>
  <c r="L9" i="3" s="1"/>
  <c r="H9" i="3"/>
  <c r="A9" i="3"/>
  <c r="O8" i="3"/>
  <c r="J8" i="3"/>
  <c r="K8" i="3" s="1"/>
  <c r="L8" i="3" s="1"/>
  <c r="H8" i="3"/>
  <c r="A8" i="3"/>
  <c r="O7" i="3"/>
  <c r="J7" i="3"/>
  <c r="K7" i="3" s="1"/>
  <c r="L7" i="3" s="1"/>
  <c r="H7" i="3"/>
  <c r="A7" i="3"/>
  <c r="O6" i="3"/>
  <c r="J6" i="3"/>
  <c r="K6" i="3" s="1"/>
  <c r="L6" i="3" s="1"/>
  <c r="H6" i="3"/>
  <c r="A6" i="3"/>
  <c r="O5" i="3"/>
  <c r="J5" i="3"/>
  <c r="K5" i="3" s="1"/>
  <c r="L5" i="3" s="1"/>
  <c r="H5" i="3"/>
  <c r="A5" i="3"/>
  <c r="O4" i="3"/>
  <c r="J4" i="3"/>
  <c r="K4" i="3" s="1"/>
  <c r="L4" i="3" s="1"/>
  <c r="H4" i="3"/>
  <c r="A4" i="3"/>
  <c r="O3" i="3"/>
  <c r="J3" i="3"/>
  <c r="K3" i="3" s="1"/>
  <c r="L3" i="3" s="1"/>
  <c r="H3" i="3"/>
  <c r="A3" i="3"/>
  <c r="O785" i="11"/>
  <c r="J785" i="11"/>
  <c r="K785" i="11" s="1"/>
  <c r="L785" i="11" s="1"/>
  <c r="H785" i="11"/>
  <c r="O784" i="11"/>
  <c r="J784" i="11"/>
  <c r="K784" i="11" s="1"/>
  <c r="L784" i="11" s="1"/>
  <c r="H784" i="11"/>
  <c r="O783" i="11"/>
  <c r="J783" i="11"/>
  <c r="K783" i="11" s="1"/>
  <c r="L783" i="11" s="1"/>
  <c r="H783" i="11"/>
  <c r="O782" i="11"/>
  <c r="J782" i="11"/>
  <c r="K782" i="11" s="1"/>
  <c r="L782" i="11" s="1"/>
  <c r="H782" i="11"/>
  <c r="O781" i="11"/>
  <c r="G781" i="11"/>
  <c r="J781" i="11"/>
  <c r="O780" i="11"/>
  <c r="G780" i="11"/>
  <c r="H780" i="11" s="1"/>
  <c r="J780" i="11"/>
  <c r="K780" i="11" s="1"/>
  <c r="L780" i="11" s="1"/>
  <c r="O779" i="11"/>
  <c r="G779" i="11"/>
  <c r="J779" i="11"/>
  <c r="O778" i="11"/>
  <c r="G778" i="11"/>
  <c r="J778" i="11"/>
  <c r="K778" i="11"/>
  <c r="L778" i="11" s="1"/>
  <c r="H778" i="11"/>
  <c r="O777" i="11"/>
  <c r="G777" i="11"/>
  <c r="J777" i="11"/>
  <c r="K777" i="11" s="1"/>
  <c r="L777" i="11" s="1"/>
  <c r="H777" i="11"/>
  <c r="O776" i="11"/>
  <c r="G776" i="11"/>
  <c r="J776" i="11"/>
  <c r="H776" i="11"/>
  <c r="O775" i="11"/>
  <c r="G775" i="11"/>
  <c r="J775" i="11"/>
  <c r="K775" i="11" s="1"/>
  <c r="L775" i="11" s="1"/>
  <c r="H775" i="11"/>
  <c r="O774" i="11"/>
  <c r="G774" i="11"/>
  <c r="H774" i="11" s="1"/>
  <c r="J774" i="11"/>
  <c r="K774" i="11" s="1"/>
  <c r="L774" i="11" s="1"/>
  <c r="O773" i="11"/>
  <c r="G773" i="11"/>
  <c r="J773" i="11"/>
  <c r="O772" i="11"/>
  <c r="G772" i="11"/>
  <c r="H772" i="11" s="1"/>
  <c r="J772" i="11"/>
  <c r="K772" i="11" s="1"/>
  <c r="L772" i="11" s="1"/>
  <c r="O771" i="11"/>
  <c r="G771" i="11"/>
  <c r="J771" i="11"/>
  <c r="O770" i="11"/>
  <c r="J770" i="11"/>
  <c r="K770" i="11" s="1"/>
  <c r="L770" i="11" s="1"/>
  <c r="H770" i="11"/>
  <c r="O769" i="11"/>
  <c r="G769" i="11"/>
  <c r="H769" i="11" s="1"/>
  <c r="J769" i="11"/>
  <c r="K769" i="11" s="1"/>
  <c r="L769" i="11" s="1"/>
  <c r="O768" i="11"/>
  <c r="G768" i="11"/>
  <c r="J768" i="11"/>
  <c r="K768" i="11" s="1"/>
  <c r="L768" i="11" s="1"/>
  <c r="H768" i="11"/>
  <c r="O767" i="11"/>
  <c r="G767" i="11"/>
  <c r="J767" i="11"/>
  <c r="K767" i="11" s="1"/>
  <c r="L767" i="11" s="1"/>
  <c r="H767" i="11"/>
  <c r="O766" i="11"/>
  <c r="G766" i="11"/>
  <c r="J766" i="11"/>
  <c r="K766" i="11" s="1"/>
  <c r="L766" i="11" s="1"/>
  <c r="H766" i="11"/>
  <c r="O765" i="11"/>
  <c r="G765" i="11"/>
  <c r="J765" i="11"/>
  <c r="O764" i="11"/>
  <c r="G764" i="11"/>
  <c r="J764" i="11"/>
  <c r="K764" i="11" s="1"/>
  <c r="L764" i="11" s="1"/>
  <c r="H764" i="11"/>
  <c r="O763" i="11"/>
  <c r="G763" i="11"/>
  <c r="J763" i="11"/>
  <c r="O762" i="11"/>
  <c r="G762" i="11"/>
  <c r="J762" i="11"/>
  <c r="K762" i="11" s="1"/>
  <c r="L762" i="11" s="1"/>
  <c r="H762" i="11"/>
  <c r="O761" i="11"/>
  <c r="G761" i="11"/>
  <c r="J761" i="11"/>
  <c r="O760" i="11"/>
  <c r="G760" i="11"/>
  <c r="J760" i="11"/>
  <c r="K760" i="11" s="1"/>
  <c r="L760" i="11" s="1"/>
  <c r="H760" i="11"/>
  <c r="O759" i="11"/>
  <c r="G759" i="11"/>
  <c r="J759" i="11"/>
  <c r="O758" i="11"/>
  <c r="G758" i="11"/>
  <c r="J758" i="11"/>
  <c r="K758" i="11" s="1"/>
  <c r="L758" i="11" s="1"/>
  <c r="H758" i="11"/>
  <c r="O757" i="11"/>
  <c r="G757" i="11"/>
  <c r="J757" i="11"/>
  <c r="O756" i="11"/>
  <c r="G756" i="11"/>
  <c r="J756" i="11"/>
  <c r="K756" i="11" s="1"/>
  <c r="L756" i="11" s="1"/>
  <c r="H756" i="11"/>
  <c r="O755" i="11"/>
  <c r="G755" i="11"/>
  <c r="H755" i="11" s="1"/>
  <c r="J755" i="11"/>
  <c r="O754" i="11"/>
  <c r="G754" i="11"/>
  <c r="J754" i="11"/>
  <c r="K754" i="11" s="1"/>
  <c r="L754" i="11" s="1"/>
  <c r="H754" i="11"/>
  <c r="O753" i="11"/>
  <c r="G753" i="11"/>
  <c r="H753" i="11" s="1"/>
  <c r="J753" i="11"/>
  <c r="O752" i="11"/>
  <c r="G752" i="11"/>
  <c r="J752" i="11"/>
  <c r="K752" i="11" s="1"/>
  <c r="L752" i="11" s="1"/>
  <c r="H752" i="11"/>
  <c r="O751" i="11"/>
  <c r="G751" i="11"/>
  <c r="H751" i="11" s="1"/>
  <c r="J751" i="11"/>
  <c r="O750" i="11"/>
  <c r="G750" i="11"/>
  <c r="J750" i="11"/>
  <c r="K750" i="11" s="1"/>
  <c r="L750" i="11" s="1"/>
  <c r="H750" i="11"/>
  <c r="O749" i="11"/>
  <c r="G749" i="11"/>
  <c r="H749" i="11" s="1"/>
  <c r="J749" i="11"/>
  <c r="O748" i="11"/>
  <c r="G748" i="11"/>
  <c r="J748" i="11"/>
  <c r="K748" i="11" s="1"/>
  <c r="L748" i="11" s="1"/>
  <c r="H748" i="11"/>
  <c r="O747" i="11"/>
  <c r="G747" i="11"/>
  <c r="H747" i="11" s="1"/>
  <c r="J747" i="11"/>
  <c r="O746" i="11"/>
  <c r="G746" i="11"/>
  <c r="J746" i="11"/>
  <c r="K746" i="11" s="1"/>
  <c r="L746" i="11" s="1"/>
  <c r="H746" i="11"/>
  <c r="O745" i="11"/>
  <c r="G745" i="11"/>
  <c r="H745" i="11" s="1"/>
  <c r="J745" i="11"/>
  <c r="O744" i="11"/>
  <c r="G744" i="11"/>
  <c r="J744" i="11"/>
  <c r="K744" i="11" s="1"/>
  <c r="L744" i="11" s="1"/>
  <c r="H744" i="11"/>
  <c r="O743" i="11"/>
  <c r="G743" i="11"/>
  <c r="H743" i="11" s="1"/>
  <c r="J743" i="11"/>
  <c r="O742" i="11"/>
  <c r="G742" i="11"/>
  <c r="J742" i="11"/>
  <c r="K742" i="11" s="1"/>
  <c r="L742" i="11" s="1"/>
  <c r="H742" i="11"/>
  <c r="O741" i="11"/>
  <c r="G741" i="11"/>
  <c r="H741" i="11" s="1"/>
  <c r="J741" i="11"/>
  <c r="O740" i="11"/>
  <c r="G740" i="11"/>
  <c r="J740" i="11"/>
  <c r="K740" i="11" s="1"/>
  <c r="L740" i="11" s="1"/>
  <c r="H740" i="11"/>
  <c r="O739" i="11"/>
  <c r="G739" i="11"/>
  <c r="H739" i="11" s="1"/>
  <c r="J739" i="11"/>
  <c r="O738" i="11"/>
  <c r="G738" i="11"/>
  <c r="J738" i="11"/>
  <c r="K738" i="11" s="1"/>
  <c r="L738" i="11" s="1"/>
  <c r="H738" i="11"/>
  <c r="O737" i="11"/>
  <c r="G737" i="11"/>
  <c r="H737" i="11" s="1"/>
  <c r="J737" i="11"/>
  <c r="O736" i="11"/>
  <c r="G736" i="11"/>
  <c r="J736" i="11"/>
  <c r="K736" i="11" s="1"/>
  <c r="L736" i="11" s="1"/>
  <c r="H736" i="11"/>
  <c r="O735" i="11"/>
  <c r="G735" i="11"/>
  <c r="H735" i="11" s="1"/>
  <c r="J735" i="11"/>
  <c r="O734" i="11"/>
  <c r="G734" i="11"/>
  <c r="J734" i="11"/>
  <c r="K734" i="11" s="1"/>
  <c r="L734" i="11" s="1"/>
  <c r="H734" i="11"/>
  <c r="O733" i="11"/>
  <c r="G733" i="11"/>
  <c r="H733" i="11" s="1"/>
  <c r="J733" i="11"/>
  <c r="O732" i="11"/>
  <c r="G732" i="11"/>
  <c r="J732" i="11"/>
  <c r="K732" i="11" s="1"/>
  <c r="L732" i="11" s="1"/>
  <c r="H732" i="11"/>
  <c r="O731" i="11"/>
  <c r="G731" i="11"/>
  <c r="H731" i="11" s="1"/>
  <c r="J731" i="11"/>
  <c r="O730" i="11"/>
  <c r="G730" i="11"/>
  <c r="J730" i="11"/>
  <c r="K730" i="11" s="1"/>
  <c r="L730" i="11" s="1"/>
  <c r="H730" i="11"/>
  <c r="O729" i="11"/>
  <c r="G729" i="11"/>
  <c r="H729" i="11" s="1"/>
  <c r="J729" i="11"/>
  <c r="O728" i="11"/>
  <c r="G728" i="11"/>
  <c r="J728" i="11"/>
  <c r="K728" i="11" s="1"/>
  <c r="L728" i="11" s="1"/>
  <c r="H728" i="11"/>
  <c r="O727" i="11"/>
  <c r="G727" i="11"/>
  <c r="H727" i="11" s="1"/>
  <c r="J727" i="11"/>
  <c r="O726" i="11"/>
  <c r="G726" i="11"/>
  <c r="J726" i="11"/>
  <c r="K726" i="11" s="1"/>
  <c r="L726" i="11" s="1"/>
  <c r="H726" i="11"/>
  <c r="O725" i="11"/>
  <c r="G725" i="11"/>
  <c r="H725" i="11" s="1"/>
  <c r="J725" i="11"/>
  <c r="O724" i="11"/>
  <c r="G724" i="11"/>
  <c r="J724" i="11"/>
  <c r="K724" i="11" s="1"/>
  <c r="L724" i="11" s="1"/>
  <c r="H724" i="11"/>
  <c r="O723" i="11"/>
  <c r="G723" i="11"/>
  <c r="H723" i="11" s="1"/>
  <c r="J723" i="11"/>
  <c r="O722" i="11"/>
  <c r="G722" i="11"/>
  <c r="J722" i="11"/>
  <c r="K722" i="11" s="1"/>
  <c r="L722" i="11" s="1"/>
  <c r="H722" i="11"/>
  <c r="O721" i="11"/>
  <c r="G721" i="11"/>
  <c r="H721" i="11" s="1"/>
  <c r="J721" i="11"/>
  <c r="O720" i="11"/>
  <c r="G720" i="11"/>
  <c r="J720" i="11"/>
  <c r="K720" i="11" s="1"/>
  <c r="L720" i="11" s="1"/>
  <c r="H720" i="11"/>
  <c r="O719" i="11"/>
  <c r="G719" i="11"/>
  <c r="H719" i="11" s="1"/>
  <c r="J719" i="11"/>
  <c r="O718" i="11"/>
  <c r="G718" i="11"/>
  <c r="J718" i="11"/>
  <c r="K718" i="11" s="1"/>
  <c r="L718" i="11" s="1"/>
  <c r="H718" i="11"/>
  <c r="O717" i="11"/>
  <c r="G717" i="11"/>
  <c r="H717" i="11" s="1"/>
  <c r="J717" i="11"/>
  <c r="O716" i="11"/>
  <c r="G716" i="11"/>
  <c r="J716" i="11"/>
  <c r="K716" i="11" s="1"/>
  <c r="L716" i="11" s="1"/>
  <c r="H716" i="11"/>
  <c r="O715" i="11"/>
  <c r="G715" i="11"/>
  <c r="H715" i="11" s="1"/>
  <c r="J715" i="11"/>
  <c r="O714" i="11"/>
  <c r="G714" i="11"/>
  <c r="J714" i="11"/>
  <c r="K714" i="11" s="1"/>
  <c r="L714" i="11" s="1"/>
  <c r="H714" i="11"/>
  <c r="O713" i="11"/>
  <c r="G713" i="11"/>
  <c r="H713" i="11" s="1"/>
  <c r="J713" i="11"/>
  <c r="O712" i="11"/>
  <c r="G712" i="11"/>
  <c r="J712" i="11"/>
  <c r="K712" i="11" s="1"/>
  <c r="L712" i="11" s="1"/>
  <c r="H712" i="11"/>
  <c r="O711" i="11"/>
  <c r="G711" i="11"/>
  <c r="H711" i="11" s="1"/>
  <c r="J711" i="11"/>
  <c r="O710" i="11"/>
  <c r="G710" i="11"/>
  <c r="J710" i="11"/>
  <c r="K710" i="11" s="1"/>
  <c r="L710" i="11" s="1"/>
  <c r="H710" i="11"/>
  <c r="O709" i="11"/>
  <c r="G709" i="11"/>
  <c r="H709" i="11" s="1"/>
  <c r="J709" i="11"/>
  <c r="O708" i="11"/>
  <c r="G708" i="11"/>
  <c r="J708" i="11"/>
  <c r="K708" i="11" s="1"/>
  <c r="L708" i="11" s="1"/>
  <c r="H708" i="11"/>
  <c r="O707" i="11"/>
  <c r="G707" i="11"/>
  <c r="H707" i="11" s="1"/>
  <c r="J707" i="11"/>
  <c r="O706" i="11"/>
  <c r="G706" i="11"/>
  <c r="J706" i="11"/>
  <c r="K706" i="11" s="1"/>
  <c r="L706" i="11" s="1"/>
  <c r="H706" i="11"/>
  <c r="G705" i="11"/>
  <c r="O704" i="11"/>
  <c r="G704" i="11"/>
  <c r="J704" i="11"/>
  <c r="K704" i="11" s="1"/>
  <c r="L704" i="11" s="1"/>
  <c r="H704" i="11"/>
  <c r="O703" i="11"/>
  <c r="G703" i="11"/>
  <c r="J703" i="11"/>
  <c r="K703" i="11" s="1"/>
  <c r="L703" i="11" s="1"/>
  <c r="H703" i="11"/>
  <c r="O702" i="11"/>
  <c r="G702" i="11"/>
  <c r="J702" i="11"/>
  <c r="K702" i="11" s="1"/>
  <c r="L702" i="11" s="1"/>
  <c r="H702" i="11"/>
  <c r="O701" i="11"/>
  <c r="G701" i="11"/>
  <c r="H701" i="11" s="1"/>
  <c r="J701" i="11"/>
  <c r="K701" i="11" s="1"/>
  <c r="L701" i="11" s="1"/>
  <c r="O700" i="11"/>
  <c r="G700" i="11"/>
  <c r="J700" i="11"/>
  <c r="K700" i="11" s="1"/>
  <c r="L700" i="11" s="1"/>
  <c r="H700" i="11"/>
  <c r="O699" i="11"/>
  <c r="G699" i="11"/>
  <c r="J699" i="11"/>
  <c r="K699" i="11" s="1"/>
  <c r="L699" i="11" s="1"/>
  <c r="H699" i="11"/>
  <c r="O698" i="11"/>
  <c r="J698" i="11"/>
  <c r="K698" i="11" s="1"/>
  <c r="L698" i="11" s="1"/>
  <c r="H698" i="11"/>
  <c r="O697" i="11"/>
  <c r="G697" i="11"/>
  <c r="J697" i="11"/>
  <c r="K697" i="11" s="1"/>
  <c r="L697" i="11" s="1"/>
  <c r="H697" i="11"/>
  <c r="O696" i="11"/>
  <c r="G696" i="11"/>
  <c r="H696" i="11" s="1"/>
  <c r="J696" i="11"/>
  <c r="O695" i="11"/>
  <c r="G695" i="11"/>
  <c r="J695" i="11"/>
  <c r="K695" i="11" s="1"/>
  <c r="L695" i="11" s="1"/>
  <c r="H695" i="11"/>
  <c r="O694" i="11"/>
  <c r="G694" i="11"/>
  <c r="H694" i="11" s="1"/>
  <c r="J694" i="11"/>
  <c r="O693" i="11"/>
  <c r="G693" i="11"/>
  <c r="J693" i="11"/>
  <c r="K693" i="11" s="1"/>
  <c r="L693" i="11" s="1"/>
  <c r="H693" i="11"/>
  <c r="O692" i="11"/>
  <c r="G692" i="11"/>
  <c r="H692" i="11" s="1"/>
  <c r="J692" i="11"/>
  <c r="O691" i="11"/>
  <c r="G691" i="11"/>
  <c r="J691" i="11"/>
  <c r="K691" i="11" s="1"/>
  <c r="L691" i="11" s="1"/>
  <c r="H691" i="11"/>
  <c r="O690" i="11"/>
  <c r="G690" i="11"/>
  <c r="H690" i="11" s="1"/>
  <c r="J690" i="11"/>
  <c r="O689" i="11"/>
  <c r="G689" i="11"/>
  <c r="J689" i="11"/>
  <c r="K689" i="11" s="1"/>
  <c r="L689" i="11" s="1"/>
  <c r="H689" i="11"/>
  <c r="O688" i="11"/>
  <c r="G688" i="11"/>
  <c r="H688" i="11" s="1"/>
  <c r="J688" i="11"/>
  <c r="O687" i="11"/>
  <c r="G687" i="11"/>
  <c r="J687" i="11"/>
  <c r="K687" i="11" s="1"/>
  <c r="L687" i="11" s="1"/>
  <c r="H687" i="11"/>
  <c r="O686" i="11"/>
  <c r="G686" i="11"/>
  <c r="J686" i="11"/>
  <c r="K686" i="11" s="1"/>
  <c r="L686" i="11" s="1"/>
  <c r="H686" i="11"/>
  <c r="O685" i="11"/>
  <c r="G685" i="11"/>
  <c r="J685" i="11"/>
  <c r="K685" i="11" s="1"/>
  <c r="L685" i="11" s="1"/>
  <c r="H685" i="11"/>
  <c r="O684" i="11"/>
  <c r="G684" i="11"/>
  <c r="H684" i="11" s="1"/>
  <c r="J684" i="11"/>
  <c r="O683" i="11"/>
  <c r="G683" i="11"/>
  <c r="J683" i="11"/>
  <c r="K683" i="11" s="1"/>
  <c r="L683" i="11" s="1"/>
  <c r="H683" i="11"/>
  <c r="O682" i="11"/>
  <c r="G682" i="11"/>
  <c r="J682" i="11"/>
  <c r="K682" i="11" s="1"/>
  <c r="L682" i="11" s="1"/>
  <c r="H682" i="11"/>
  <c r="O681" i="11"/>
  <c r="G681" i="11"/>
  <c r="J681" i="11"/>
  <c r="K681" i="11" s="1"/>
  <c r="L681" i="11" s="1"/>
  <c r="H681" i="11"/>
  <c r="O680" i="11"/>
  <c r="G680" i="11"/>
  <c r="H680" i="11" s="1"/>
  <c r="J680" i="11"/>
  <c r="O679" i="11"/>
  <c r="G679" i="11"/>
  <c r="J679" i="11"/>
  <c r="K679" i="11" s="1"/>
  <c r="L679" i="11" s="1"/>
  <c r="H679" i="11"/>
  <c r="O678" i="11"/>
  <c r="G678" i="11"/>
  <c r="J678" i="11"/>
  <c r="K678" i="11" s="1"/>
  <c r="L678" i="11" s="1"/>
  <c r="H678" i="11"/>
  <c r="O677" i="11"/>
  <c r="J677" i="11"/>
  <c r="K677" i="11" s="1"/>
  <c r="L677" i="11" s="1"/>
  <c r="H677" i="11"/>
  <c r="O676" i="11"/>
  <c r="J676" i="11"/>
  <c r="K676" i="11"/>
  <c r="L676" i="11" s="1"/>
  <c r="H676" i="11"/>
  <c r="O675" i="11"/>
  <c r="J675" i="11"/>
  <c r="K675" i="11" s="1"/>
  <c r="L675" i="11" s="1"/>
  <c r="H675" i="11"/>
  <c r="O674" i="11"/>
  <c r="J674" i="11"/>
  <c r="K674" i="11" s="1"/>
  <c r="L674" i="11" s="1"/>
  <c r="H674" i="11"/>
  <c r="O673" i="11"/>
  <c r="J673" i="11"/>
  <c r="K673" i="11" s="1"/>
  <c r="L673" i="11" s="1"/>
  <c r="H673" i="11"/>
  <c r="O672" i="11"/>
  <c r="J672" i="11"/>
  <c r="K672" i="11" s="1"/>
  <c r="L672" i="11" s="1"/>
  <c r="H672" i="11"/>
  <c r="O671" i="11"/>
  <c r="J671" i="11"/>
  <c r="K671" i="11" s="1"/>
  <c r="L671" i="11" s="1"/>
  <c r="H671" i="11"/>
  <c r="O670" i="11"/>
  <c r="J670" i="11"/>
  <c r="K670" i="11" s="1"/>
  <c r="L670" i="11" s="1"/>
  <c r="H670" i="11"/>
  <c r="O669" i="11"/>
  <c r="J669" i="11"/>
  <c r="K669" i="11" s="1"/>
  <c r="L669" i="11" s="1"/>
  <c r="H669" i="11"/>
  <c r="O668" i="11"/>
  <c r="J668" i="11"/>
  <c r="K668" i="11" s="1"/>
  <c r="L668" i="11" s="1"/>
  <c r="H668" i="11"/>
  <c r="O667" i="11"/>
  <c r="J667" i="11"/>
  <c r="K667" i="11" s="1"/>
  <c r="L667" i="11" s="1"/>
  <c r="H667" i="11"/>
  <c r="O666" i="11"/>
  <c r="J666" i="11"/>
  <c r="K666" i="11" s="1"/>
  <c r="L666" i="11" s="1"/>
  <c r="H666" i="11"/>
  <c r="O665" i="11"/>
  <c r="J665" i="11"/>
  <c r="K665" i="11" s="1"/>
  <c r="L665" i="11" s="1"/>
  <c r="H665" i="11"/>
  <c r="O664" i="11"/>
  <c r="J664" i="11"/>
  <c r="K664" i="11" s="1"/>
  <c r="L664" i="11" s="1"/>
  <c r="H664" i="11"/>
  <c r="O663" i="11"/>
  <c r="J663" i="11"/>
  <c r="K663" i="11" s="1"/>
  <c r="L663" i="11" s="1"/>
  <c r="H663" i="11"/>
  <c r="O662" i="11"/>
  <c r="J662" i="11"/>
  <c r="K662" i="11" s="1"/>
  <c r="L662" i="11" s="1"/>
  <c r="H662" i="11"/>
  <c r="O661" i="11"/>
  <c r="J661" i="11"/>
  <c r="K661" i="11" s="1"/>
  <c r="L661" i="11" s="1"/>
  <c r="H661" i="11"/>
  <c r="O660" i="11"/>
  <c r="J660" i="11"/>
  <c r="K660" i="11" s="1"/>
  <c r="L660" i="11" s="1"/>
  <c r="H660" i="11"/>
  <c r="O659" i="11"/>
  <c r="J659" i="11"/>
  <c r="K659" i="11" s="1"/>
  <c r="L659" i="11" s="1"/>
  <c r="H659" i="11"/>
  <c r="O658" i="11"/>
  <c r="J658" i="11"/>
  <c r="K658" i="11" s="1"/>
  <c r="L658" i="11" s="1"/>
  <c r="H658" i="11"/>
  <c r="O657" i="11"/>
  <c r="J657" i="11"/>
  <c r="K657" i="11" s="1"/>
  <c r="L657" i="11" s="1"/>
  <c r="H657" i="11"/>
  <c r="O656" i="11"/>
  <c r="J656" i="11"/>
  <c r="K656" i="11" s="1"/>
  <c r="L656" i="11" s="1"/>
  <c r="H656" i="11"/>
  <c r="O655" i="11"/>
  <c r="J655" i="11"/>
  <c r="K655" i="11" s="1"/>
  <c r="L655" i="11" s="1"/>
  <c r="H655" i="11"/>
  <c r="O654" i="11"/>
  <c r="J654" i="11"/>
  <c r="K654" i="11" s="1"/>
  <c r="L654" i="11" s="1"/>
  <c r="H654" i="11"/>
  <c r="O653" i="11"/>
  <c r="J653" i="11"/>
  <c r="K653" i="11" s="1"/>
  <c r="L653" i="11" s="1"/>
  <c r="H653" i="11"/>
  <c r="O652" i="11"/>
  <c r="J652" i="11"/>
  <c r="K652" i="11" s="1"/>
  <c r="L652" i="11" s="1"/>
  <c r="H652" i="11"/>
  <c r="O651" i="11"/>
  <c r="J651" i="11"/>
  <c r="K651" i="11" s="1"/>
  <c r="L651" i="11" s="1"/>
  <c r="H651" i="11"/>
  <c r="O650" i="11"/>
  <c r="J650" i="11"/>
  <c r="K650" i="11" s="1"/>
  <c r="L650" i="11" s="1"/>
  <c r="H650" i="11"/>
  <c r="O649" i="11"/>
  <c r="J649" i="11"/>
  <c r="K649" i="11" s="1"/>
  <c r="L649" i="11" s="1"/>
  <c r="H649" i="11"/>
  <c r="O648" i="11"/>
  <c r="J648" i="11"/>
  <c r="K648" i="11" s="1"/>
  <c r="L648" i="11" s="1"/>
  <c r="H648" i="11"/>
  <c r="O647" i="11"/>
  <c r="J647" i="11"/>
  <c r="K647" i="11" s="1"/>
  <c r="L647" i="11" s="1"/>
  <c r="H647" i="11"/>
  <c r="O646" i="11"/>
  <c r="J646" i="11"/>
  <c r="K646" i="11" s="1"/>
  <c r="L646" i="11" s="1"/>
  <c r="H646" i="11"/>
  <c r="O645" i="11"/>
  <c r="J645" i="11"/>
  <c r="K645" i="11" s="1"/>
  <c r="L645" i="11" s="1"/>
  <c r="H645" i="11"/>
  <c r="O644" i="11"/>
  <c r="J644" i="11"/>
  <c r="K644" i="11" s="1"/>
  <c r="L644" i="11" s="1"/>
  <c r="H644" i="11"/>
  <c r="O643" i="11"/>
  <c r="J643" i="11"/>
  <c r="K643" i="11" s="1"/>
  <c r="L643" i="11" s="1"/>
  <c r="H643" i="11"/>
  <c r="O642" i="11"/>
  <c r="J642" i="11"/>
  <c r="K642" i="11" s="1"/>
  <c r="L642" i="11" s="1"/>
  <c r="H642" i="11"/>
  <c r="O641" i="11"/>
  <c r="J641" i="11"/>
  <c r="K641" i="11" s="1"/>
  <c r="L641" i="11" s="1"/>
  <c r="H641" i="11"/>
  <c r="O640" i="11"/>
  <c r="J640" i="11"/>
  <c r="K640" i="11" s="1"/>
  <c r="L640" i="11" s="1"/>
  <c r="H640" i="11"/>
  <c r="O639" i="11"/>
  <c r="J639" i="11"/>
  <c r="K639" i="11" s="1"/>
  <c r="L639" i="11" s="1"/>
  <c r="H639" i="11"/>
  <c r="O638" i="11"/>
  <c r="J638" i="11"/>
  <c r="K638" i="11" s="1"/>
  <c r="L638" i="11" s="1"/>
  <c r="H638" i="11"/>
  <c r="O637" i="11"/>
  <c r="J637" i="11"/>
  <c r="K637" i="11" s="1"/>
  <c r="L637" i="11" s="1"/>
  <c r="H637" i="11"/>
  <c r="O636" i="11"/>
  <c r="J636" i="11"/>
  <c r="K636" i="11" s="1"/>
  <c r="L636" i="11" s="1"/>
  <c r="H636" i="11"/>
  <c r="O635" i="11"/>
  <c r="J635" i="11"/>
  <c r="K635" i="11" s="1"/>
  <c r="L635" i="11" s="1"/>
  <c r="H635" i="11"/>
  <c r="O634" i="11"/>
  <c r="J634" i="11"/>
  <c r="K634" i="11" s="1"/>
  <c r="L634" i="11" s="1"/>
  <c r="H634" i="11"/>
  <c r="O633" i="11"/>
  <c r="J633" i="11"/>
  <c r="K633" i="11" s="1"/>
  <c r="L633" i="11" s="1"/>
  <c r="H633" i="11"/>
  <c r="O632" i="11"/>
  <c r="J632" i="11"/>
  <c r="K632" i="11" s="1"/>
  <c r="L632" i="11" s="1"/>
  <c r="H632" i="11"/>
  <c r="O631" i="11"/>
  <c r="J631" i="11"/>
  <c r="K631" i="11" s="1"/>
  <c r="L631" i="11" s="1"/>
  <c r="H631" i="11"/>
  <c r="O630" i="11"/>
  <c r="J630" i="11"/>
  <c r="K630" i="11" s="1"/>
  <c r="L630" i="11" s="1"/>
  <c r="H630" i="11"/>
  <c r="O629" i="11"/>
  <c r="J629" i="11"/>
  <c r="K629" i="11" s="1"/>
  <c r="L629" i="11" s="1"/>
  <c r="H629" i="11"/>
  <c r="O628" i="11"/>
  <c r="J628" i="11"/>
  <c r="K628" i="11" s="1"/>
  <c r="L628" i="11" s="1"/>
  <c r="H628" i="11"/>
  <c r="O627" i="11"/>
  <c r="J627" i="11"/>
  <c r="K627" i="11" s="1"/>
  <c r="L627" i="11" s="1"/>
  <c r="H627" i="11"/>
  <c r="O626" i="11"/>
  <c r="J626" i="11"/>
  <c r="K626" i="11" s="1"/>
  <c r="L626" i="11" s="1"/>
  <c r="H626" i="11"/>
  <c r="O625" i="11"/>
  <c r="J625" i="11"/>
  <c r="K625" i="11" s="1"/>
  <c r="L625" i="11" s="1"/>
  <c r="H625" i="11"/>
  <c r="O624" i="11"/>
  <c r="J624" i="11"/>
  <c r="K624" i="11" s="1"/>
  <c r="L624" i="11" s="1"/>
  <c r="H624" i="11"/>
  <c r="O623" i="11"/>
  <c r="J623" i="11"/>
  <c r="K623" i="11" s="1"/>
  <c r="L623" i="11" s="1"/>
  <c r="H623" i="11"/>
  <c r="O622" i="11"/>
  <c r="J622" i="11"/>
  <c r="K622" i="11" s="1"/>
  <c r="L622" i="11" s="1"/>
  <c r="H622" i="11"/>
  <c r="O621" i="11"/>
  <c r="J621" i="11"/>
  <c r="K621" i="11" s="1"/>
  <c r="L621" i="11" s="1"/>
  <c r="H621" i="11"/>
  <c r="O620" i="11"/>
  <c r="J620" i="11"/>
  <c r="K620" i="11" s="1"/>
  <c r="L620" i="11" s="1"/>
  <c r="H620" i="11"/>
  <c r="O619" i="11"/>
  <c r="J619" i="11"/>
  <c r="K619" i="11" s="1"/>
  <c r="L619" i="11" s="1"/>
  <c r="H619" i="11"/>
  <c r="O618" i="11"/>
  <c r="J618" i="11"/>
  <c r="K618" i="11" s="1"/>
  <c r="L618" i="11" s="1"/>
  <c r="H618" i="11"/>
  <c r="O617" i="11"/>
  <c r="J617" i="11"/>
  <c r="K617" i="11" s="1"/>
  <c r="L617" i="11" s="1"/>
  <c r="H617" i="11"/>
  <c r="O616" i="11"/>
  <c r="J616" i="11"/>
  <c r="K616" i="11" s="1"/>
  <c r="L616" i="11" s="1"/>
  <c r="H616" i="11"/>
  <c r="O615" i="11"/>
  <c r="J615" i="11"/>
  <c r="K615" i="11" s="1"/>
  <c r="L615" i="11" s="1"/>
  <c r="H615" i="11"/>
  <c r="O614" i="11"/>
  <c r="J614" i="11"/>
  <c r="K614" i="11" s="1"/>
  <c r="L614" i="11" s="1"/>
  <c r="H614" i="11"/>
  <c r="O613" i="11"/>
  <c r="J613" i="11"/>
  <c r="K613" i="11" s="1"/>
  <c r="L613" i="11" s="1"/>
  <c r="H613" i="11"/>
  <c r="O612" i="11"/>
  <c r="J612" i="11"/>
  <c r="K612" i="11" s="1"/>
  <c r="L612" i="11" s="1"/>
  <c r="H612" i="11"/>
  <c r="O611" i="11"/>
  <c r="J611" i="11"/>
  <c r="K611" i="11" s="1"/>
  <c r="L611" i="11" s="1"/>
  <c r="H611" i="11"/>
  <c r="O610" i="11"/>
  <c r="J610" i="11"/>
  <c r="K610" i="11" s="1"/>
  <c r="L610" i="11" s="1"/>
  <c r="H610" i="11"/>
  <c r="O609" i="11"/>
  <c r="J609" i="11"/>
  <c r="K609" i="11" s="1"/>
  <c r="L609" i="11" s="1"/>
  <c r="H609" i="11"/>
  <c r="O608" i="11"/>
  <c r="J608" i="11"/>
  <c r="K608" i="11" s="1"/>
  <c r="L608" i="11" s="1"/>
  <c r="H608" i="11"/>
  <c r="O607" i="11"/>
  <c r="J607" i="11"/>
  <c r="K607" i="11" s="1"/>
  <c r="L607" i="11" s="1"/>
  <c r="H607" i="11"/>
  <c r="O606" i="11"/>
  <c r="J606" i="11"/>
  <c r="K606" i="11" s="1"/>
  <c r="L606" i="11" s="1"/>
  <c r="H606" i="11"/>
  <c r="O605" i="11"/>
  <c r="J605" i="11"/>
  <c r="K605" i="11" s="1"/>
  <c r="L605" i="11" s="1"/>
  <c r="H605" i="11"/>
  <c r="O604" i="11"/>
  <c r="J604" i="11"/>
  <c r="K604" i="11" s="1"/>
  <c r="L604" i="11" s="1"/>
  <c r="H604" i="11"/>
  <c r="O603" i="11"/>
  <c r="J603" i="11"/>
  <c r="K603" i="11" s="1"/>
  <c r="L603" i="11" s="1"/>
  <c r="H603" i="11"/>
  <c r="O602" i="11"/>
  <c r="J602" i="11"/>
  <c r="K602" i="11" s="1"/>
  <c r="L602" i="11" s="1"/>
  <c r="H602" i="11"/>
  <c r="O601" i="11"/>
  <c r="J601" i="11"/>
  <c r="K601" i="11" s="1"/>
  <c r="L601" i="11" s="1"/>
  <c r="H601" i="11"/>
  <c r="O600" i="11"/>
  <c r="J600" i="11"/>
  <c r="K600" i="11" s="1"/>
  <c r="L600" i="11" s="1"/>
  <c r="H600" i="11"/>
  <c r="O599" i="11"/>
  <c r="J599" i="11"/>
  <c r="K599" i="11" s="1"/>
  <c r="L599" i="11" s="1"/>
  <c r="H599" i="11"/>
  <c r="O598" i="11"/>
  <c r="J598" i="11"/>
  <c r="K598" i="11" s="1"/>
  <c r="L598" i="11" s="1"/>
  <c r="H598" i="11"/>
  <c r="O597" i="11"/>
  <c r="J597" i="11"/>
  <c r="K597" i="11" s="1"/>
  <c r="L597" i="11" s="1"/>
  <c r="H597" i="11"/>
  <c r="O596" i="11"/>
  <c r="J596" i="11"/>
  <c r="K596" i="11" s="1"/>
  <c r="L596" i="11" s="1"/>
  <c r="H596" i="11"/>
  <c r="O595" i="11"/>
  <c r="J595" i="11"/>
  <c r="K595" i="11" s="1"/>
  <c r="L595" i="11" s="1"/>
  <c r="H595" i="11"/>
  <c r="O594" i="11"/>
  <c r="J594" i="11"/>
  <c r="K594" i="11" s="1"/>
  <c r="L594" i="11" s="1"/>
  <c r="H594" i="11"/>
  <c r="O593" i="11"/>
  <c r="J593" i="11"/>
  <c r="K593" i="11" s="1"/>
  <c r="L593" i="11" s="1"/>
  <c r="H593" i="11"/>
  <c r="O592" i="11"/>
  <c r="J592" i="11"/>
  <c r="K592" i="11" s="1"/>
  <c r="L592" i="11" s="1"/>
  <c r="H592" i="11"/>
  <c r="O591" i="11"/>
  <c r="J591" i="11"/>
  <c r="K591" i="11" s="1"/>
  <c r="L591" i="11" s="1"/>
  <c r="H591" i="11"/>
  <c r="O590" i="11"/>
  <c r="J590" i="11"/>
  <c r="K590" i="11" s="1"/>
  <c r="L590" i="11" s="1"/>
  <c r="H590" i="11"/>
  <c r="O589" i="11"/>
  <c r="J589" i="11"/>
  <c r="K589" i="11" s="1"/>
  <c r="L589" i="11" s="1"/>
  <c r="H589" i="11"/>
  <c r="O588" i="11"/>
  <c r="J588" i="11"/>
  <c r="K588" i="11" s="1"/>
  <c r="L588" i="11" s="1"/>
  <c r="H588" i="11"/>
  <c r="O587" i="11"/>
  <c r="J587" i="11"/>
  <c r="K587" i="11" s="1"/>
  <c r="L587" i="11" s="1"/>
  <c r="H587" i="11"/>
  <c r="O586" i="11"/>
  <c r="J586" i="11"/>
  <c r="K586" i="11" s="1"/>
  <c r="L586" i="11" s="1"/>
  <c r="H586" i="11"/>
  <c r="O585" i="11"/>
  <c r="J585" i="11"/>
  <c r="K585" i="11" s="1"/>
  <c r="L585" i="11" s="1"/>
  <c r="H585" i="11"/>
  <c r="O584" i="11"/>
  <c r="J584" i="11"/>
  <c r="K584" i="11" s="1"/>
  <c r="L584" i="11" s="1"/>
  <c r="H584" i="11"/>
  <c r="O583" i="11"/>
  <c r="J583" i="11"/>
  <c r="K583" i="11" s="1"/>
  <c r="L583" i="11" s="1"/>
  <c r="H583" i="11"/>
  <c r="O582" i="11"/>
  <c r="J582" i="11"/>
  <c r="K582" i="11" s="1"/>
  <c r="L582" i="11" s="1"/>
  <c r="H582" i="11"/>
  <c r="O581" i="11"/>
  <c r="J581" i="11"/>
  <c r="K581" i="11" s="1"/>
  <c r="L581" i="11" s="1"/>
  <c r="H581" i="11"/>
  <c r="O580" i="11"/>
  <c r="J580" i="11"/>
  <c r="K580" i="11" s="1"/>
  <c r="L580" i="11" s="1"/>
  <c r="H580" i="11"/>
  <c r="O579" i="11"/>
  <c r="J579" i="11"/>
  <c r="K579" i="11" s="1"/>
  <c r="L579" i="11" s="1"/>
  <c r="H579" i="11"/>
  <c r="O578" i="11"/>
  <c r="J578" i="11"/>
  <c r="K578" i="11" s="1"/>
  <c r="L578" i="11" s="1"/>
  <c r="H578" i="11"/>
  <c r="O577" i="11"/>
  <c r="J577" i="11"/>
  <c r="K577" i="11" s="1"/>
  <c r="L577" i="11" s="1"/>
  <c r="H577" i="11"/>
  <c r="O576" i="11"/>
  <c r="J576" i="11"/>
  <c r="K576" i="11" s="1"/>
  <c r="L576" i="11" s="1"/>
  <c r="H576" i="11"/>
  <c r="O575" i="11"/>
  <c r="J575" i="11"/>
  <c r="K575" i="11" s="1"/>
  <c r="L575" i="11" s="1"/>
  <c r="H575" i="11"/>
  <c r="O574" i="11"/>
  <c r="J574" i="11"/>
  <c r="K574" i="11" s="1"/>
  <c r="L574" i="11" s="1"/>
  <c r="H574" i="11"/>
  <c r="O573" i="11"/>
  <c r="J573" i="11"/>
  <c r="K573" i="11" s="1"/>
  <c r="L573" i="11" s="1"/>
  <c r="H573" i="11"/>
  <c r="O572" i="11"/>
  <c r="J572" i="11"/>
  <c r="K572" i="11" s="1"/>
  <c r="L572" i="11" s="1"/>
  <c r="H572" i="11"/>
  <c r="O571" i="11"/>
  <c r="J571" i="11"/>
  <c r="K571" i="11" s="1"/>
  <c r="L571" i="11" s="1"/>
  <c r="H571" i="11"/>
  <c r="O570" i="11"/>
  <c r="J570" i="11"/>
  <c r="K570" i="11" s="1"/>
  <c r="L570" i="11" s="1"/>
  <c r="H570" i="11"/>
  <c r="O569" i="11"/>
  <c r="J569" i="11"/>
  <c r="K569" i="11" s="1"/>
  <c r="L569" i="11" s="1"/>
  <c r="H569" i="11"/>
  <c r="O568" i="11"/>
  <c r="J568" i="11"/>
  <c r="K568" i="11" s="1"/>
  <c r="L568" i="11" s="1"/>
  <c r="H568" i="11"/>
  <c r="O567" i="11"/>
  <c r="J567" i="11"/>
  <c r="K567" i="11" s="1"/>
  <c r="L567" i="11" s="1"/>
  <c r="H567" i="11"/>
  <c r="O566" i="11"/>
  <c r="J566" i="11"/>
  <c r="K566" i="11" s="1"/>
  <c r="L566" i="11" s="1"/>
  <c r="H566" i="11"/>
  <c r="O565" i="11"/>
  <c r="J565" i="11"/>
  <c r="K565" i="11" s="1"/>
  <c r="L565" i="11" s="1"/>
  <c r="H565" i="11"/>
  <c r="O564" i="11"/>
  <c r="J564" i="11"/>
  <c r="K564" i="11" s="1"/>
  <c r="L564" i="11" s="1"/>
  <c r="H564" i="11"/>
  <c r="O563" i="11"/>
  <c r="J563" i="11"/>
  <c r="K563" i="11" s="1"/>
  <c r="L563" i="11" s="1"/>
  <c r="H563" i="11"/>
  <c r="O562" i="11"/>
  <c r="J562" i="11"/>
  <c r="K562" i="11" s="1"/>
  <c r="L562" i="11" s="1"/>
  <c r="H562" i="11"/>
  <c r="O561" i="11"/>
  <c r="J561" i="11"/>
  <c r="K561" i="11" s="1"/>
  <c r="L561" i="11" s="1"/>
  <c r="H561" i="11"/>
  <c r="O560" i="11"/>
  <c r="J560" i="11"/>
  <c r="K560" i="11" s="1"/>
  <c r="L560" i="11" s="1"/>
  <c r="H560" i="11"/>
  <c r="O559" i="11"/>
  <c r="J559" i="11"/>
  <c r="K559" i="11" s="1"/>
  <c r="L559" i="11" s="1"/>
  <c r="H559" i="11"/>
  <c r="O558" i="11"/>
  <c r="J558" i="11"/>
  <c r="K558" i="11" s="1"/>
  <c r="L558" i="11" s="1"/>
  <c r="H558" i="11"/>
  <c r="O557" i="11"/>
  <c r="J557" i="11"/>
  <c r="K557" i="11" s="1"/>
  <c r="L557" i="11" s="1"/>
  <c r="H557" i="11"/>
  <c r="O556" i="11"/>
  <c r="J556" i="11"/>
  <c r="K556" i="11" s="1"/>
  <c r="L556" i="11" s="1"/>
  <c r="H556" i="11"/>
  <c r="O555" i="11"/>
  <c r="J555" i="11"/>
  <c r="K555" i="11" s="1"/>
  <c r="L555" i="11" s="1"/>
  <c r="H555" i="11"/>
  <c r="O554" i="11"/>
  <c r="J554" i="11"/>
  <c r="K554" i="11" s="1"/>
  <c r="L554" i="11" s="1"/>
  <c r="H554" i="11"/>
  <c r="O553" i="11"/>
  <c r="J553" i="11"/>
  <c r="K553" i="11" s="1"/>
  <c r="L553" i="11" s="1"/>
  <c r="H553" i="11"/>
  <c r="O552" i="11"/>
  <c r="J552" i="11"/>
  <c r="K552" i="11" s="1"/>
  <c r="L552" i="11" s="1"/>
  <c r="H552" i="11"/>
  <c r="O551" i="11"/>
  <c r="J551" i="11"/>
  <c r="K551" i="11" s="1"/>
  <c r="L551" i="11" s="1"/>
  <c r="H551" i="11"/>
  <c r="O550" i="11"/>
  <c r="J550" i="11"/>
  <c r="K550" i="11" s="1"/>
  <c r="L550" i="11" s="1"/>
  <c r="H550" i="11"/>
  <c r="O549" i="11"/>
  <c r="J549" i="11"/>
  <c r="K549" i="11" s="1"/>
  <c r="L549" i="11" s="1"/>
  <c r="H549" i="11"/>
  <c r="O548" i="11"/>
  <c r="J548" i="11"/>
  <c r="K548" i="11" s="1"/>
  <c r="L548" i="11" s="1"/>
  <c r="H548" i="11"/>
  <c r="O547" i="11"/>
  <c r="J547" i="11"/>
  <c r="K547" i="11" s="1"/>
  <c r="L547" i="11" s="1"/>
  <c r="H547" i="11"/>
  <c r="O546" i="11"/>
  <c r="J546" i="11"/>
  <c r="K546" i="11" s="1"/>
  <c r="L546" i="11" s="1"/>
  <c r="H546" i="11"/>
  <c r="O545" i="11"/>
  <c r="J545" i="11"/>
  <c r="K545" i="11" s="1"/>
  <c r="L545" i="11" s="1"/>
  <c r="H545" i="11"/>
  <c r="O544" i="11"/>
  <c r="J544" i="11"/>
  <c r="K544" i="11" s="1"/>
  <c r="L544" i="11" s="1"/>
  <c r="H544" i="11"/>
  <c r="O543" i="11"/>
  <c r="J543" i="11"/>
  <c r="K543" i="11" s="1"/>
  <c r="L543" i="11" s="1"/>
  <c r="H543" i="11"/>
  <c r="O542" i="11"/>
  <c r="J542" i="11"/>
  <c r="K542" i="11" s="1"/>
  <c r="L542" i="11" s="1"/>
  <c r="H542" i="11"/>
  <c r="O541" i="11"/>
  <c r="J541" i="11"/>
  <c r="K541" i="11" s="1"/>
  <c r="L541" i="11" s="1"/>
  <c r="H541" i="11"/>
  <c r="O540" i="11"/>
  <c r="J540" i="11"/>
  <c r="K540" i="11" s="1"/>
  <c r="L540" i="11" s="1"/>
  <c r="H540" i="11"/>
  <c r="O539" i="11"/>
  <c r="J539" i="11"/>
  <c r="K539" i="11" s="1"/>
  <c r="L539" i="11" s="1"/>
  <c r="H539" i="11"/>
  <c r="O538" i="11"/>
  <c r="J538" i="11"/>
  <c r="K538" i="11" s="1"/>
  <c r="L538" i="11" s="1"/>
  <c r="H538" i="11"/>
  <c r="O537" i="11"/>
  <c r="J537" i="11"/>
  <c r="K537" i="11" s="1"/>
  <c r="L537" i="11" s="1"/>
  <c r="H537" i="11"/>
  <c r="O536" i="11"/>
  <c r="J536" i="11"/>
  <c r="K536" i="11" s="1"/>
  <c r="L536" i="11" s="1"/>
  <c r="H536" i="11"/>
  <c r="O535" i="11"/>
  <c r="J535" i="11"/>
  <c r="K535" i="11" s="1"/>
  <c r="L535" i="11" s="1"/>
  <c r="H535" i="11"/>
  <c r="O534" i="11"/>
  <c r="J534" i="11"/>
  <c r="K534" i="11" s="1"/>
  <c r="L534" i="11" s="1"/>
  <c r="H534" i="11"/>
  <c r="O533" i="11"/>
  <c r="J533" i="11"/>
  <c r="K533" i="11" s="1"/>
  <c r="L533" i="11" s="1"/>
  <c r="H533" i="11"/>
  <c r="O532" i="11"/>
  <c r="J532" i="11"/>
  <c r="K532" i="11" s="1"/>
  <c r="L532" i="11" s="1"/>
  <c r="H532" i="11"/>
  <c r="O531" i="11"/>
  <c r="J531" i="11"/>
  <c r="K531" i="11" s="1"/>
  <c r="L531" i="11" s="1"/>
  <c r="H531" i="11"/>
  <c r="O530" i="11"/>
  <c r="J530" i="11"/>
  <c r="K530" i="11" s="1"/>
  <c r="L530" i="11" s="1"/>
  <c r="H530" i="11"/>
  <c r="O529" i="11"/>
  <c r="J529" i="11"/>
  <c r="K529" i="11" s="1"/>
  <c r="L529" i="11" s="1"/>
  <c r="H529" i="11"/>
  <c r="O528" i="11"/>
  <c r="J528" i="11"/>
  <c r="K528" i="11" s="1"/>
  <c r="L528" i="11" s="1"/>
  <c r="H528" i="11"/>
  <c r="O527" i="11"/>
  <c r="J527" i="11"/>
  <c r="K527" i="11" s="1"/>
  <c r="L527" i="11" s="1"/>
  <c r="H527" i="11"/>
  <c r="O526" i="11"/>
  <c r="J526" i="11"/>
  <c r="K526" i="11" s="1"/>
  <c r="L526" i="11" s="1"/>
  <c r="H526" i="11"/>
  <c r="O525" i="11"/>
  <c r="J525" i="11"/>
  <c r="K525" i="11" s="1"/>
  <c r="L525" i="11" s="1"/>
  <c r="H525" i="11"/>
  <c r="O524" i="11"/>
  <c r="J524" i="11"/>
  <c r="K524" i="11" s="1"/>
  <c r="L524" i="11" s="1"/>
  <c r="H524" i="11"/>
  <c r="O523" i="11"/>
  <c r="G523" i="11"/>
  <c r="J523" i="11"/>
  <c r="K523" i="11"/>
  <c r="L523" i="11" s="1"/>
  <c r="H523" i="11"/>
  <c r="O522" i="11"/>
  <c r="G522" i="11"/>
  <c r="J522" i="11"/>
  <c r="O521" i="11"/>
  <c r="G521" i="11"/>
  <c r="J521" i="11"/>
  <c r="H521" i="11"/>
  <c r="O520" i="11"/>
  <c r="G520" i="11"/>
  <c r="J520" i="11"/>
  <c r="K520" i="11"/>
  <c r="L520" i="11" s="1"/>
  <c r="H520" i="11"/>
  <c r="O519" i="11"/>
  <c r="G519" i="11"/>
  <c r="J519" i="11"/>
  <c r="K519" i="11" s="1"/>
  <c r="L519" i="11" s="1"/>
  <c r="H519" i="11"/>
  <c r="O518" i="11"/>
  <c r="G518" i="11"/>
  <c r="J518" i="11"/>
  <c r="O517" i="11"/>
  <c r="G517" i="11"/>
  <c r="J517" i="11"/>
  <c r="O516" i="11"/>
  <c r="G516" i="11"/>
  <c r="J516" i="11"/>
  <c r="K516" i="11"/>
  <c r="L516" i="11" s="1"/>
  <c r="H516" i="11"/>
  <c r="O515" i="11"/>
  <c r="G515" i="11"/>
  <c r="J515" i="11"/>
  <c r="K515" i="11" s="1"/>
  <c r="L515" i="11" s="1"/>
  <c r="H515" i="11"/>
  <c r="O514" i="11"/>
  <c r="G514" i="11"/>
  <c r="J514" i="11"/>
  <c r="O513" i="11"/>
  <c r="J513" i="11"/>
  <c r="K513" i="11" s="1"/>
  <c r="L513" i="11" s="1"/>
  <c r="H513" i="11"/>
  <c r="O512" i="11"/>
  <c r="G512" i="11"/>
  <c r="J512" i="11"/>
  <c r="K512" i="11" s="1"/>
  <c r="L512" i="11" s="1"/>
  <c r="H512" i="11"/>
  <c r="O511" i="11"/>
  <c r="G511" i="11"/>
  <c r="J511" i="11"/>
  <c r="K511" i="11" s="1"/>
  <c r="L511" i="11" s="1"/>
  <c r="H511" i="11"/>
  <c r="O510" i="11"/>
  <c r="G510" i="11"/>
  <c r="J510" i="11"/>
  <c r="K510" i="11" s="1"/>
  <c r="L510" i="11" s="1"/>
  <c r="H510" i="11"/>
  <c r="O509" i="11"/>
  <c r="G509" i="11"/>
  <c r="J509" i="11"/>
  <c r="K509" i="11" s="1"/>
  <c r="L509" i="11" s="1"/>
  <c r="H509" i="11"/>
  <c r="O508" i="11"/>
  <c r="G508" i="11"/>
  <c r="J508" i="11"/>
  <c r="K508" i="11" s="1"/>
  <c r="L508" i="11" s="1"/>
  <c r="H508" i="11"/>
  <c r="O507" i="11"/>
  <c r="G507" i="11"/>
  <c r="J507" i="11"/>
  <c r="K507" i="11" s="1"/>
  <c r="L507" i="11" s="1"/>
  <c r="H507" i="11"/>
  <c r="O506" i="11"/>
  <c r="G506" i="11"/>
  <c r="J506" i="11"/>
  <c r="K506" i="11" s="1"/>
  <c r="L506" i="11" s="1"/>
  <c r="H506" i="11"/>
  <c r="O505" i="11"/>
  <c r="G505" i="11"/>
  <c r="J505" i="11"/>
  <c r="K505" i="11" s="1"/>
  <c r="L505" i="11" s="1"/>
  <c r="H505" i="11"/>
  <c r="O504" i="11"/>
  <c r="G504" i="11"/>
  <c r="J504" i="11"/>
  <c r="K504" i="11" s="1"/>
  <c r="L504" i="11" s="1"/>
  <c r="H504" i="11"/>
  <c r="O503" i="11"/>
  <c r="G503" i="11"/>
  <c r="J503" i="11"/>
  <c r="K503" i="11" s="1"/>
  <c r="L503" i="11" s="1"/>
  <c r="H503" i="11"/>
  <c r="O502" i="11"/>
  <c r="G502" i="11"/>
  <c r="J502" i="11"/>
  <c r="K502" i="11" s="1"/>
  <c r="L502" i="11"/>
  <c r="H502" i="11"/>
  <c r="O501" i="11"/>
  <c r="G501" i="11"/>
  <c r="J501" i="11"/>
  <c r="K501" i="11" s="1"/>
  <c r="L501" i="11" s="1"/>
  <c r="H501" i="11"/>
  <c r="O500" i="11"/>
  <c r="G500" i="11"/>
  <c r="J500" i="11"/>
  <c r="K500" i="11" s="1"/>
  <c r="L500" i="11" s="1"/>
  <c r="H500" i="11"/>
  <c r="O499" i="11"/>
  <c r="G499" i="11"/>
  <c r="J499" i="11"/>
  <c r="K499" i="11" s="1"/>
  <c r="L499" i="11"/>
  <c r="H499" i="11"/>
  <c r="O498" i="11"/>
  <c r="G498" i="11"/>
  <c r="J498" i="11"/>
  <c r="K498" i="11" s="1"/>
  <c r="L498" i="11" s="1"/>
  <c r="H498" i="11"/>
  <c r="O497" i="11"/>
  <c r="G497" i="11"/>
  <c r="J497" i="11"/>
  <c r="K497" i="11" s="1"/>
  <c r="L497" i="11" s="1"/>
  <c r="H497" i="11"/>
  <c r="O496" i="11"/>
  <c r="G496" i="11"/>
  <c r="J496" i="11"/>
  <c r="K496" i="11" s="1"/>
  <c r="L496" i="11" s="1"/>
  <c r="H496" i="11"/>
  <c r="O495" i="11"/>
  <c r="G495" i="11"/>
  <c r="J495" i="11"/>
  <c r="K495" i="11" s="1"/>
  <c r="L495" i="11" s="1"/>
  <c r="H495" i="11"/>
  <c r="O494" i="11"/>
  <c r="G494" i="11"/>
  <c r="J494" i="11"/>
  <c r="K494" i="11" s="1"/>
  <c r="L494" i="11" s="1"/>
  <c r="H494" i="11"/>
  <c r="O493" i="11"/>
  <c r="J493" i="11"/>
  <c r="K493" i="11" s="1"/>
  <c r="L493" i="11" s="1"/>
  <c r="H493" i="11"/>
  <c r="O492" i="11"/>
  <c r="J492" i="11"/>
  <c r="K492" i="11" s="1"/>
  <c r="L492" i="11" s="1"/>
  <c r="H492" i="11"/>
  <c r="O491" i="11"/>
  <c r="G491" i="11"/>
  <c r="J491" i="11"/>
  <c r="K491" i="11" s="1"/>
  <c r="L491" i="11" s="1"/>
  <c r="H491" i="11"/>
  <c r="O490" i="11"/>
  <c r="G490" i="11"/>
  <c r="J490" i="11"/>
  <c r="K490" i="11" s="1"/>
  <c r="L490" i="11" s="1"/>
  <c r="H490" i="11"/>
  <c r="O489" i="11"/>
  <c r="G489" i="11"/>
  <c r="J489" i="11"/>
  <c r="K489" i="11" s="1"/>
  <c r="L489" i="11"/>
  <c r="H489" i="11"/>
  <c r="O488" i="11"/>
  <c r="G488" i="11"/>
  <c r="J488" i="11"/>
  <c r="K488" i="11" s="1"/>
  <c r="L488" i="11" s="1"/>
  <c r="H488" i="11"/>
  <c r="O487" i="11"/>
  <c r="J487" i="11"/>
  <c r="K487" i="11" s="1"/>
  <c r="L487" i="11" s="1"/>
  <c r="H487" i="11"/>
  <c r="O486" i="11"/>
  <c r="J486" i="11"/>
  <c r="K486" i="11" s="1"/>
  <c r="L486" i="11" s="1"/>
  <c r="H486" i="11"/>
  <c r="O485" i="11"/>
  <c r="G485" i="11"/>
  <c r="J485" i="11"/>
  <c r="K485" i="11" s="1"/>
  <c r="L485" i="11" s="1"/>
  <c r="H485" i="11"/>
  <c r="O484" i="11"/>
  <c r="J484" i="11"/>
  <c r="K484" i="11" s="1"/>
  <c r="L484" i="11" s="1"/>
  <c r="H484" i="11"/>
  <c r="O483" i="11"/>
  <c r="J483" i="11"/>
  <c r="K483" i="11" s="1"/>
  <c r="L483" i="11" s="1"/>
  <c r="H483" i="11"/>
  <c r="O482" i="11"/>
  <c r="J482" i="11"/>
  <c r="K482" i="11"/>
  <c r="L482" i="11" s="1"/>
  <c r="H482" i="11"/>
  <c r="O481" i="11"/>
  <c r="J481" i="11"/>
  <c r="K481" i="11" s="1"/>
  <c r="L481" i="11" s="1"/>
  <c r="H481" i="11"/>
  <c r="O480" i="11"/>
  <c r="J480" i="11"/>
  <c r="K480" i="11" s="1"/>
  <c r="L480" i="11" s="1"/>
  <c r="H480" i="11"/>
  <c r="O479" i="11"/>
  <c r="J479" i="11"/>
  <c r="K479" i="11" s="1"/>
  <c r="L479" i="11" s="1"/>
  <c r="H479" i="11"/>
  <c r="O478" i="11"/>
  <c r="J478" i="11"/>
  <c r="K478" i="11" s="1"/>
  <c r="L478" i="11" s="1"/>
  <c r="H478" i="11"/>
  <c r="O477" i="11"/>
  <c r="J477" i="11"/>
  <c r="K477" i="11" s="1"/>
  <c r="L477" i="11" s="1"/>
  <c r="H477" i="11"/>
  <c r="O476" i="11"/>
  <c r="J476" i="11"/>
  <c r="K476" i="11" s="1"/>
  <c r="L476" i="11" s="1"/>
  <c r="H476" i="11"/>
  <c r="O475" i="11"/>
  <c r="J475" i="11"/>
  <c r="K475" i="11" s="1"/>
  <c r="L475" i="11" s="1"/>
  <c r="H475" i="11"/>
  <c r="O474" i="11"/>
  <c r="J474" i="11"/>
  <c r="K474" i="11" s="1"/>
  <c r="L474" i="11" s="1"/>
  <c r="H474" i="11"/>
  <c r="O473" i="11"/>
  <c r="J473" i="11"/>
  <c r="K473" i="11" s="1"/>
  <c r="L473" i="11" s="1"/>
  <c r="H473" i="11"/>
  <c r="O472" i="11"/>
  <c r="J472" i="11"/>
  <c r="K472" i="11" s="1"/>
  <c r="L472" i="11" s="1"/>
  <c r="H472" i="11"/>
  <c r="O471" i="11"/>
  <c r="J471" i="11"/>
  <c r="K471" i="11" s="1"/>
  <c r="L471" i="11" s="1"/>
  <c r="H471" i="11"/>
  <c r="O470" i="11"/>
  <c r="J470" i="11"/>
  <c r="K470" i="11" s="1"/>
  <c r="L470" i="11" s="1"/>
  <c r="H470" i="11"/>
  <c r="O469" i="11"/>
  <c r="J469" i="11"/>
  <c r="K469" i="11" s="1"/>
  <c r="L469" i="11" s="1"/>
  <c r="H469" i="11"/>
  <c r="O468" i="11"/>
  <c r="J468" i="11"/>
  <c r="K468" i="11" s="1"/>
  <c r="L468" i="11" s="1"/>
  <c r="H468" i="11"/>
  <c r="O467" i="11"/>
  <c r="J467" i="11"/>
  <c r="K467" i="11" s="1"/>
  <c r="L467" i="11" s="1"/>
  <c r="H467" i="11"/>
  <c r="O466" i="11"/>
  <c r="J466" i="11"/>
  <c r="K466" i="11" s="1"/>
  <c r="L466" i="11" s="1"/>
  <c r="H466" i="11"/>
  <c r="O465" i="11"/>
  <c r="J465" i="11"/>
  <c r="K465" i="11" s="1"/>
  <c r="L465" i="11" s="1"/>
  <c r="H465" i="11"/>
  <c r="O464" i="11"/>
  <c r="J464" i="11"/>
  <c r="K464" i="11" s="1"/>
  <c r="L464" i="11" s="1"/>
  <c r="H464" i="11"/>
  <c r="O463" i="11"/>
  <c r="J463" i="11"/>
  <c r="K463" i="11" s="1"/>
  <c r="L463" i="11" s="1"/>
  <c r="H463" i="11"/>
  <c r="O462" i="11"/>
  <c r="J462" i="11"/>
  <c r="K462" i="11" s="1"/>
  <c r="L462" i="11" s="1"/>
  <c r="H462" i="11"/>
  <c r="O461" i="11"/>
  <c r="J461" i="11"/>
  <c r="K461" i="11" s="1"/>
  <c r="L461" i="11" s="1"/>
  <c r="H461" i="11"/>
  <c r="O460" i="11"/>
  <c r="J460" i="11"/>
  <c r="K460" i="11" s="1"/>
  <c r="L460" i="11"/>
  <c r="H460" i="11"/>
  <c r="O459" i="11"/>
  <c r="J459" i="11"/>
  <c r="K459" i="11"/>
  <c r="L459" i="11" s="1"/>
  <c r="H459" i="11"/>
  <c r="O458" i="11"/>
  <c r="J458" i="11"/>
  <c r="K458" i="11" s="1"/>
  <c r="L458" i="11" s="1"/>
  <c r="H458" i="11"/>
  <c r="O457" i="11"/>
  <c r="J457" i="11"/>
  <c r="K457" i="11" s="1"/>
  <c r="L457" i="11" s="1"/>
  <c r="H457" i="11"/>
  <c r="O456" i="11"/>
  <c r="J456" i="11"/>
  <c r="K456" i="11" s="1"/>
  <c r="L456" i="11" s="1"/>
  <c r="H456" i="11"/>
  <c r="O455" i="11"/>
  <c r="J455" i="11"/>
  <c r="K455" i="11" s="1"/>
  <c r="L455" i="11" s="1"/>
  <c r="H455" i="11"/>
  <c r="O454" i="11"/>
  <c r="J454" i="11"/>
  <c r="K454" i="11" s="1"/>
  <c r="L454" i="11" s="1"/>
  <c r="H454" i="11"/>
  <c r="O453" i="11"/>
  <c r="J453" i="11"/>
  <c r="K453" i="11" s="1"/>
  <c r="L453" i="11" s="1"/>
  <c r="H453" i="11"/>
  <c r="O452" i="11"/>
  <c r="J452" i="11"/>
  <c r="K452" i="11" s="1"/>
  <c r="L452" i="11" s="1"/>
  <c r="H452" i="11"/>
  <c r="O451" i="11"/>
  <c r="J451" i="11"/>
  <c r="K451" i="11" s="1"/>
  <c r="L451" i="11" s="1"/>
  <c r="H451" i="11"/>
  <c r="O450" i="11"/>
  <c r="J450" i="11"/>
  <c r="K450" i="11" s="1"/>
  <c r="L450" i="11" s="1"/>
  <c r="H450" i="11"/>
  <c r="O449" i="11"/>
  <c r="J449" i="11"/>
  <c r="K449" i="11" s="1"/>
  <c r="L449" i="11" s="1"/>
  <c r="H449" i="11"/>
  <c r="O448" i="11"/>
  <c r="J448" i="11"/>
  <c r="K448" i="11" s="1"/>
  <c r="L448" i="11" s="1"/>
  <c r="H448" i="11"/>
  <c r="O447" i="11"/>
  <c r="J447" i="11"/>
  <c r="K447" i="11" s="1"/>
  <c r="L447" i="11" s="1"/>
  <c r="H447" i="11"/>
  <c r="O446" i="11"/>
  <c r="J446" i="11"/>
  <c r="K446" i="11" s="1"/>
  <c r="L446" i="11" s="1"/>
  <c r="H446" i="11"/>
  <c r="O445" i="11"/>
  <c r="J445" i="11"/>
  <c r="K445" i="11" s="1"/>
  <c r="L445" i="11" s="1"/>
  <c r="H445" i="11"/>
  <c r="O444" i="11"/>
  <c r="J444" i="11"/>
  <c r="K444" i="11" s="1"/>
  <c r="L444" i="11"/>
  <c r="H444" i="11"/>
  <c r="O443" i="11"/>
  <c r="J443" i="11"/>
  <c r="K443" i="11"/>
  <c r="L443" i="11" s="1"/>
  <c r="H443" i="11"/>
  <c r="O442" i="11"/>
  <c r="J442" i="11"/>
  <c r="K442" i="11" s="1"/>
  <c r="L442" i="11" s="1"/>
  <c r="H442" i="11"/>
  <c r="O441" i="11"/>
  <c r="J441" i="11"/>
  <c r="K441" i="11" s="1"/>
  <c r="L441" i="11" s="1"/>
  <c r="H441" i="11"/>
  <c r="O440" i="11"/>
  <c r="J440" i="11"/>
  <c r="K440" i="11" s="1"/>
  <c r="L440" i="11" s="1"/>
  <c r="H440" i="11"/>
  <c r="O439" i="11"/>
  <c r="J439" i="11"/>
  <c r="K439" i="11" s="1"/>
  <c r="L439" i="11" s="1"/>
  <c r="H439" i="11"/>
  <c r="O438" i="11"/>
  <c r="J438" i="11"/>
  <c r="K438" i="11" s="1"/>
  <c r="L438" i="11" s="1"/>
  <c r="H438" i="11"/>
  <c r="O437" i="11"/>
  <c r="J437" i="11"/>
  <c r="K437" i="11" s="1"/>
  <c r="L437" i="11" s="1"/>
  <c r="H437" i="11"/>
  <c r="O436" i="11"/>
  <c r="J436" i="11"/>
  <c r="K436" i="11" s="1"/>
  <c r="L436" i="11" s="1"/>
  <c r="H436" i="11"/>
  <c r="O435" i="11"/>
  <c r="J435" i="11"/>
  <c r="K435" i="11" s="1"/>
  <c r="L435" i="11" s="1"/>
  <c r="H435" i="11"/>
  <c r="O434" i="11"/>
  <c r="J434" i="11"/>
  <c r="K434" i="11" s="1"/>
  <c r="L434" i="11" s="1"/>
  <c r="H434" i="11"/>
  <c r="O433" i="11"/>
  <c r="J433" i="11"/>
  <c r="K433" i="11" s="1"/>
  <c r="L433" i="11" s="1"/>
  <c r="H433" i="11"/>
  <c r="O432" i="11"/>
  <c r="J432" i="11"/>
  <c r="K432" i="11" s="1"/>
  <c r="L432" i="11" s="1"/>
  <c r="H432" i="11"/>
  <c r="O431" i="11"/>
  <c r="J431" i="11"/>
  <c r="K431" i="11" s="1"/>
  <c r="L431" i="11" s="1"/>
  <c r="H431" i="11"/>
  <c r="O430" i="11"/>
  <c r="J430" i="11"/>
  <c r="K430" i="11" s="1"/>
  <c r="L430" i="11" s="1"/>
  <c r="H430" i="11"/>
  <c r="O429" i="11"/>
  <c r="J429" i="11"/>
  <c r="K429" i="11" s="1"/>
  <c r="L429" i="11" s="1"/>
  <c r="H429" i="11"/>
  <c r="O428" i="11"/>
  <c r="J428" i="11"/>
  <c r="K428" i="11" s="1"/>
  <c r="L428" i="11"/>
  <c r="H428" i="11"/>
  <c r="O427" i="11"/>
  <c r="J427" i="11"/>
  <c r="K427" i="11"/>
  <c r="L427" i="11" s="1"/>
  <c r="H427" i="11"/>
  <c r="O426" i="11"/>
  <c r="J426" i="11"/>
  <c r="K426" i="11" s="1"/>
  <c r="L426" i="11" s="1"/>
  <c r="H426" i="11"/>
  <c r="O425" i="11"/>
  <c r="J425" i="11"/>
  <c r="K425" i="11" s="1"/>
  <c r="L425" i="11" s="1"/>
  <c r="H425" i="11"/>
  <c r="O424" i="11"/>
  <c r="J424" i="11"/>
  <c r="K424" i="11" s="1"/>
  <c r="L424" i="11" s="1"/>
  <c r="H424" i="11"/>
  <c r="O423" i="11"/>
  <c r="J423" i="11"/>
  <c r="K423" i="11" s="1"/>
  <c r="L423" i="11" s="1"/>
  <c r="H423" i="11"/>
  <c r="O422" i="11"/>
  <c r="J422" i="11"/>
  <c r="K422" i="11" s="1"/>
  <c r="L422" i="11" s="1"/>
  <c r="H422" i="11"/>
  <c r="O421" i="11"/>
  <c r="J421" i="11"/>
  <c r="K421" i="11" s="1"/>
  <c r="L421" i="11" s="1"/>
  <c r="H421" i="11"/>
  <c r="O420" i="11"/>
  <c r="J420" i="11"/>
  <c r="K420" i="11" s="1"/>
  <c r="L420" i="11" s="1"/>
  <c r="H420" i="11"/>
  <c r="O419" i="11"/>
  <c r="J419" i="11"/>
  <c r="K419" i="11" s="1"/>
  <c r="L419" i="11" s="1"/>
  <c r="H419" i="11"/>
  <c r="O418" i="11"/>
  <c r="J418" i="11"/>
  <c r="K418" i="11" s="1"/>
  <c r="L418" i="11" s="1"/>
  <c r="H418" i="11"/>
  <c r="O417" i="11"/>
  <c r="J417" i="11"/>
  <c r="K417" i="11" s="1"/>
  <c r="L417" i="11" s="1"/>
  <c r="H417" i="11"/>
  <c r="O416" i="11"/>
  <c r="J416" i="11"/>
  <c r="K416" i="11" s="1"/>
  <c r="L416" i="11" s="1"/>
  <c r="H416" i="11"/>
  <c r="O415" i="11"/>
  <c r="J415" i="11"/>
  <c r="K415" i="11" s="1"/>
  <c r="L415" i="11" s="1"/>
  <c r="H415" i="11"/>
  <c r="O414" i="11"/>
  <c r="J414" i="11"/>
  <c r="K414" i="11" s="1"/>
  <c r="L414" i="11" s="1"/>
  <c r="H414" i="11"/>
  <c r="O413" i="11"/>
  <c r="J413" i="11"/>
  <c r="K413" i="11" s="1"/>
  <c r="L413" i="11" s="1"/>
  <c r="H413" i="11"/>
  <c r="O412" i="11"/>
  <c r="J412" i="11"/>
  <c r="K412" i="11" s="1"/>
  <c r="L412" i="11"/>
  <c r="H412" i="11"/>
  <c r="O411" i="11"/>
  <c r="J411" i="11"/>
  <c r="K411" i="11"/>
  <c r="L411" i="11" s="1"/>
  <c r="H411" i="11"/>
  <c r="O410" i="11"/>
  <c r="J410" i="11"/>
  <c r="K410" i="11" s="1"/>
  <c r="L410" i="11" s="1"/>
  <c r="H410" i="11"/>
  <c r="O409" i="11"/>
  <c r="J409" i="11"/>
  <c r="K409" i="11" s="1"/>
  <c r="L409" i="11" s="1"/>
  <c r="H409" i="11"/>
  <c r="O408" i="11"/>
  <c r="J408" i="11"/>
  <c r="K408" i="11" s="1"/>
  <c r="L408" i="11" s="1"/>
  <c r="H408" i="11"/>
  <c r="O407" i="11"/>
  <c r="J407" i="11"/>
  <c r="K407" i="11" s="1"/>
  <c r="L407" i="11" s="1"/>
  <c r="H407" i="11"/>
  <c r="O406" i="11"/>
  <c r="J406" i="11"/>
  <c r="K406" i="11" s="1"/>
  <c r="L406" i="11" s="1"/>
  <c r="H406" i="11"/>
  <c r="O405" i="11"/>
  <c r="J405" i="11"/>
  <c r="K405" i="11" s="1"/>
  <c r="L405" i="11" s="1"/>
  <c r="H405" i="11"/>
  <c r="O404" i="11"/>
  <c r="J404" i="11"/>
  <c r="K404" i="11" s="1"/>
  <c r="L404" i="11" s="1"/>
  <c r="H404" i="11"/>
  <c r="O403" i="11"/>
  <c r="J403" i="11"/>
  <c r="K403" i="11" s="1"/>
  <c r="L403" i="11" s="1"/>
  <c r="H403" i="11"/>
  <c r="O402" i="11"/>
  <c r="J402" i="11"/>
  <c r="K402" i="11" s="1"/>
  <c r="L402" i="11" s="1"/>
  <c r="H402" i="11"/>
  <c r="O401" i="11"/>
  <c r="J401" i="11"/>
  <c r="K401" i="11" s="1"/>
  <c r="L401" i="11" s="1"/>
  <c r="H401" i="11"/>
  <c r="O400" i="11"/>
  <c r="J400" i="11"/>
  <c r="K400" i="11" s="1"/>
  <c r="L400" i="11" s="1"/>
  <c r="H400" i="11"/>
  <c r="O399" i="11"/>
  <c r="J399" i="11"/>
  <c r="K399" i="11" s="1"/>
  <c r="L399" i="11" s="1"/>
  <c r="H399" i="11"/>
  <c r="O398" i="11"/>
  <c r="J398" i="11"/>
  <c r="K398" i="11" s="1"/>
  <c r="L398" i="11" s="1"/>
  <c r="H398" i="11"/>
  <c r="O397" i="11"/>
  <c r="J397" i="11"/>
  <c r="K397" i="11" s="1"/>
  <c r="L397" i="11" s="1"/>
  <c r="H397" i="11"/>
  <c r="O396" i="11"/>
  <c r="J396" i="11"/>
  <c r="K396" i="11" s="1"/>
  <c r="L396" i="11"/>
  <c r="H396" i="11"/>
  <c r="O395" i="11"/>
  <c r="J395" i="11"/>
  <c r="K395" i="11"/>
  <c r="L395" i="11" s="1"/>
  <c r="H395" i="11"/>
  <c r="O394" i="11"/>
  <c r="J394" i="11"/>
  <c r="K394" i="11" s="1"/>
  <c r="L394" i="11" s="1"/>
  <c r="H394" i="11"/>
  <c r="O393" i="11"/>
  <c r="J393" i="11"/>
  <c r="K393" i="11" s="1"/>
  <c r="L393" i="11" s="1"/>
  <c r="H393" i="11"/>
  <c r="O392" i="11"/>
  <c r="J392" i="11"/>
  <c r="K392" i="11" s="1"/>
  <c r="L392" i="11" s="1"/>
  <c r="H392" i="11"/>
  <c r="O391" i="11"/>
  <c r="J391" i="11"/>
  <c r="K391" i="11" s="1"/>
  <c r="L391" i="11" s="1"/>
  <c r="H391" i="11"/>
  <c r="O390" i="11"/>
  <c r="J390" i="11"/>
  <c r="K390" i="11"/>
  <c r="L390" i="11" s="1"/>
  <c r="H390" i="11"/>
  <c r="O389" i="11"/>
  <c r="J389" i="11"/>
  <c r="K389" i="11" s="1"/>
  <c r="L389" i="11" s="1"/>
  <c r="H389" i="11"/>
  <c r="O388" i="11"/>
  <c r="J388" i="11"/>
  <c r="K388" i="11" s="1"/>
  <c r="L388" i="11" s="1"/>
  <c r="H388" i="11"/>
  <c r="O387" i="11"/>
  <c r="J387" i="11"/>
  <c r="K387" i="11" s="1"/>
  <c r="L387" i="11" s="1"/>
  <c r="H387" i="11"/>
  <c r="O386" i="11"/>
  <c r="J386" i="11"/>
  <c r="K386" i="11" s="1"/>
  <c r="L386" i="11" s="1"/>
  <c r="H386" i="11"/>
  <c r="O385" i="11"/>
  <c r="J385" i="11"/>
  <c r="K385" i="11" s="1"/>
  <c r="L385" i="11" s="1"/>
  <c r="H385" i="11"/>
  <c r="O384" i="11"/>
  <c r="J384" i="11"/>
  <c r="K384" i="11" s="1"/>
  <c r="L384" i="11" s="1"/>
  <c r="H384" i="11"/>
  <c r="O383" i="11"/>
  <c r="J383" i="11"/>
  <c r="K383" i="11" s="1"/>
  <c r="L383" i="11" s="1"/>
  <c r="H383" i="11"/>
  <c r="O382" i="11"/>
  <c r="J382" i="11"/>
  <c r="K382" i="11" s="1"/>
  <c r="L382" i="11" s="1"/>
  <c r="H382" i="11"/>
  <c r="O381" i="11"/>
  <c r="J381" i="11"/>
  <c r="K381" i="11" s="1"/>
  <c r="L381" i="11" s="1"/>
  <c r="H381" i="11"/>
  <c r="O380" i="11"/>
  <c r="J380" i="11"/>
  <c r="K380" i="11" s="1"/>
  <c r="L380" i="11" s="1"/>
  <c r="H380" i="11"/>
  <c r="O379" i="11"/>
  <c r="J379" i="11"/>
  <c r="K379" i="11" s="1"/>
  <c r="L379" i="11" s="1"/>
  <c r="H379" i="11"/>
  <c r="O378" i="11"/>
  <c r="J378" i="11"/>
  <c r="K378" i="11" s="1"/>
  <c r="L378" i="11" s="1"/>
  <c r="H378" i="11"/>
  <c r="O377" i="11"/>
  <c r="J377" i="11"/>
  <c r="K377" i="11" s="1"/>
  <c r="L377" i="11" s="1"/>
  <c r="H377" i="11"/>
  <c r="O376" i="11"/>
  <c r="J376" i="11"/>
  <c r="K376" i="11" s="1"/>
  <c r="L376" i="11" s="1"/>
  <c r="H376" i="11"/>
  <c r="O375" i="11"/>
  <c r="J375" i="11"/>
  <c r="K375" i="11" s="1"/>
  <c r="L375" i="11" s="1"/>
  <c r="H375" i="11"/>
  <c r="O374" i="11"/>
  <c r="J374" i="11"/>
  <c r="K374" i="11" s="1"/>
  <c r="L374" i="11" s="1"/>
  <c r="H374" i="11"/>
  <c r="O373" i="11"/>
  <c r="J373" i="11"/>
  <c r="K373" i="11" s="1"/>
  <c r="L373" i="11" s="1"/>
  <c r="H373" i="11"/>
  <c r="O372" i="11"/>
  <c r="J372" i="11"/>
  <c r="K372" i="11" s="1"/>
  <c r="L372" i="11" s="1"/>
  <c r="H372" i="11"/>
  <c r="O371" i="11"/>
  <c r="J371" i="11"/>
  <c r="K371" i="11" s="1"/>
  <c r="L371" i="11" s="1"/>
  <c r="H371" i="11"/>
  <c r="O370" i="11"/>
  <c r="J370" i="11"/>
  <c r="K370" i="11" s="1"/>
  <c r="L370" i="11" s="1"/>
  <c r="H370" i="11"/>
  <c r="O369" i="11"/>
  <c r="J369" i="11"/>
  <c r="K369" i="11" s="1"/>
  <c r="L369" i="11" s="1"/>
  <c r="H369" i="11"/>
  <c r="O368" i="11"/>
  <c r="J368" i="11"/>
  <c r="K368" i="11" s="1"/>
  <c r="L368" i="11" s="1"/>
  <c r="H368" i="11"/>
  <c r="O367" i="11"/>
  <c r="J367" i="11"/>
  <c r="K367" i="11" s="1"/>
  <c r="L367" i="11" s="1"/>
  <c r="H367" i="11"/>
  <c r="O366" i="11"/>
  <c r="J366" i="11"/>
  <c r="K366" i="11" s="1"/>
  <c r="L366" i="11" s="1"/>
  <c r="H366" i="11"/>
  <c r="O365" i="11"/>
  <c r="J365" i="11"/>
  <c r="K365" i="11" s="1"/>
  <c r="L365" i="11" s="1"/>
  <c r="H365" i="11"/>
  <c r="O364" i="11"/>
  <c r="J364" i="11"/>
  <c r="K364" i="11" s="1"/>
  <c r="L364" i="11" s="1"/>
  <c r="H364" i="11"/>
  <c r="O363" i="11"/>
  <c r="J363" i="11"/>
  <c r="K363" i="11" s="1"/>
  <c r="L363" i="11" s="1"/>
  <c r="H363" i="11"/>
  <c r="O362" i="11"/>
  <c r="J362" i="11"/>
  <c r="K362" i="11" s="1"/>
  <c r="L362" i="11" s="1"/>
  <c r="H362" i="11"/>
  <c r="O361" i="11"/>
  <c r="J361" i="11"/>
  <c r="K361" i="11" s="1"/>
  <c r="L361" i="11" s="1"/>
  <c r="H361" i="11"/>
  <c r="O360" i="11"/>
  <c r="J360" i="11"/>
  <c r="K360" i="11" s="1"/>
  <c r="L360" i="11" s="1"/>
  <c r="H360" i="11"/>
  <c r="O359" i="11"/>
  <c r="J359" i="11"/>
  <c r="K359" i="11" s="1"/>
  <c r="L359" i="11" s="1"/>
  <c r="H359" i="11"/>
  <c r="O358" i="11"/>
  <c r="J358" i="11"/>
  <c r="K358" i="11" s="1"/>
  <c r="L358" i="11" s="1"/>
  <c r="H358" i="11"/>
  <c r="O357" i="11"/>
  <c r="J357" i="11"/>
  <c r="K357" i="11" s="1"/>
  <c r="L357" i="11" s="1"/>
  <c r="H357" i="11"/>
  <c r="O356" i="11"/>
  <c r="J356" i="11"/>
  <c r="K356" i="11" s="1"/>
  <c r="L356" i="11" s="1"/>
  <c r="H356" i="11"/>
  <c r="O355" i="11"/>
  <c r="J355" i="11"/>
  <c r="K355" i="11" s="1"/>
  <c r="L355" i="11" s="1"/>
  <c r="H355" i="11"/>
  <c r="O354" i="11"/>
  <c r="J354" i="11"/>
  <c r="K354" i="11" s="1"/>
  <c r="L354" i="11" s="1"/>
  <c r="H354" i="11"/>
  <c r="O353" i="11"/>
  <c r="J353" i="11"/>
  <c r="K353" i="11" s="1"/>
  <c r="L353" i="11" s="1"/>
  <c r="H353" i="11"/>
  <c r="O352" i="11"/>
  <c r="J352" i="11"/>
  <c r="K352" i="11" s="1"/>
  <c r="L352" i="11" s="1"/>
  <c r="H352" i="11"/>
  <c r="O351" i="11"/>
  <c r="J351" i="11"/>
  <c r="K351" i="11" s="1"/>
  <c r="L351" i="11" s="1"/>
  <c r="H351" i="11"/>
  <c r="O350" i="11"/>
  <c r="J350" i="11"/>
  <c r="K350" i="11" s="1"/>
  <c r="L350" i="11" s="1"/>
  <c r="H350" i="11"/>
  <c r="O349" i="11"/>
  <c r="J349" i="11"/>
  <c r="K349" i="11" s="1"/>
  <c r="L349" i="11" s="1"/>
  <c r="H349" i="11"/>
  <c r="O348" i="11"/>
  <c r="J348" i="11"/>
  <c r="K348" i="11" s="1"/>
  <c r="L348" i="11" s="1"/>
  <c r="H348" i="11"/>
  <c r="O347" i="11"/>
  <c r="J347" i="11"/>
  <c r="K347" i="11" s="1"/>
  <c r="L347" i="11" s="1"/>
  <c r="H347" i="11"/>
  <c r="O346" i="11"/>
  <c r="J346" i="11"/>
  <c r="K346" i="11" s="1"/>
  <c r="L346" i="11" s="1"/>
  <c r="H346" i="11"/>
  <c r="O345" i="11"/>
  <c r="J345" i="11"/>
  <c r="K345" i="11" s="1"/>
  <c r="L345" i="11" s="1"/>
  <c r="H345" i="11"/>
  <c r="O344" i="11"/>
  <c r="J344" i="11"/>
  <c r="K344" i="11" s="1"/>
  <c r="L344" i="11" s="1"/>
  <c r="H344" i="11"/>
  <c r="O343" i="11"/>
  <c r="J343" i="11"/>
  <c r="K343" i="11" s="1"/>
  <c r="L343" i="11" s="1"/>
  <c r="H343" i="11"/>
  <c r="O342" i="11"/>
  <c r="J342" i="11"/>
  <c r="K342" i="11" s="1"/>
  <c r="L342" i="11" s="1"/>
  <c r="H342" i="11"/>
  <c r="O341" i="11"/>
  <c r="J341" i="11"/>
  <c r="K341" i="11"/>
  <c r="L341" i="11" s="1"/>
  <c r="H341" i="11"/>
  <c r="O340" i="11"/>
  <c r="J340" i="11"/>
  <c r="K340" i="11" s="1"/>
  <c r="L340" i="11"/>
  <c r="H340" i="11"/>
  <c r="O339" i="11"/>
  <c r="J339" i="11"/>
  <c r="K339" i="11"/>
  <c r="L339" i="11" s="1"/>
  <c r="H339" i="11"/>
  <c r="O338" i="11"/>
  <c r="J338" i="11"/>
  <c r="K338" i="11" s="1"/>
  <c r="L338" i="11" s="1"/>
  <c r="H338" i="11"/>
  <c r="O337" i="11"/>
  <c r="J337" i="11"/>
  <c r="K337" i="11" s="1"/>
  <c r="L337" i="11" s="1"/>
  <c r="H337" i="11"/>
  <c r="O336" i="11"/>
  <c r="J336" i="11"/>
  <c r="K336" i="11" s="1"/>
  <c r="L336" i="11" s="1"/>
  <c r="H336" i="11"/>
  <c r="O335" i="11"/>
  <c r="J335" i="11"/>
  <c r="K335" i="11" s="1"/>
  <c r="L335" i="11" s="1"/>
  <c r="H335" i="11"/>
  <c r="O334" i="11"/>
  <c r="J334" i="11"/>
  <c r="K334" i="11"/>
  <c r="L334" i="11" s="1"/>
  <c r="H334" i="11"/>
  <c r="O333" i="11"/>
  <c r="J333" i="11"/>
  <c r="K333" i="11" s="1"/>
  <c r="L333" i="11" s="1"/>
  <c r="H333" i="11"/>
  <c r="O332" i="11"/>
  <c r="J332" i="11"/>
  <c r="K332" i="11" s="1"/>
  <c r="L332" i="11" s="1"/>
  <c r="H332" i="11"/>
  <c r="O331" i="11"/>
  <c r="J331" i="11"/>
  <c r="K331" i="11" s="1"/>
  <c r="L331" i="11" s="1"/>
  <c r="H331" i="11"/>
  <c r="O330" i="11"/>
  <c r="J330" i="11"/>
  <c r="K330" i="11" s="1"/>
  <c r="L330" i="11" s="1"/>
  <c r="H330" i="11"/>
  <c r="O329" i="11"/>
  <c r="J329" i="11"/>
  <c r="K329" i="11"/>
  <c r="L329" i="11" s="1"/>
  <c r="H329" i="11"/>
  <c r="O328" i="11"/>
  <c r="J328" i="11"/>
  <c r="K328" i="11" s="1"/>
  <c r="L328" i="11"/>
  <c r="H328" i="11"/>
  <c r="O327" i="11"/>
  <c r="J327" i="11"/>
  <c r="K327" i="11"/>
  <c r="L327" i="11" s="1"/>
  <c r="H327" i="11"/>
  <c r="O326" i="11"/>
  <c r="J326" i="11"/>
  <c r="K326" i="11" s="1"/>
  <c r="L326" i="11" s="1"/>
  <c r="H326" i="11"/>
  <c r="O325" i="11"/>
  <c r="J325" i="11"/>
  <c r="K325" i="11" s="1"/>
  <c r="L325" i="11" s="1"/>
  <c r="H325" i="11"/>
  <c r="O324" i="11"/>
  <c r="J324" i="11"/>
  <c r="K324" i="11" s="1"/>
  <c r="L324" i="11" s="1"/>
  <c r="H324" i="11"/>
  <c r="O323" i="11"/>
  <c r="J323" i="11"/>
  <c r="K323" i="11" s="1"/>
  <c r="L323" i="11" s="1"/>
  <c r="H323" i="11"/>
  <c r="O322" i="11"/>
  <c r="J322" i="11"/>
  <c r="K322" i="11" s="1"/>
  <c r="L322" i="11" s="1"/>
  <c r="H322" i="11"/>
  <c r="O321" i="11"/>
  <c r="J321" i="11"/>
  <c r="K321" i="11" s="1"/>
  <c r="L321" i="11" s="1"/>
  <c r="H321" i="11"/>
  <c r="O320" i="11"/>
  <c r="J320" i="11"/>
  <c r="K320" i="11" s="1"/>
  <c r="L320" i="11" s="1"/>
  <c r="H320" i="11"/>
  <c r="O319" i="11"/>
  <c r="J319" i="11"/>
  <c r="K319" i="11" s="1"/>
  <c r="L319" i="11" s="1"/>
  <c r="H319" i="11"/>
  <c r="O318" i="11"/>
  <c r="J318" i="11"/>
  <c r="K318" i="11" s="1"/>
  <c r="L318" i="11" s="1"/>
  <c r="H318" i="11"/>
  <c r="O317" i="11"/>
  <c r="J317" i="11"/>
  <c r="K317" i="11" s="1"/>
  <c r="L317" i="11" s="1"/>
  <c r="H317" i="11"/>
  <c r="O316" i="11"/>
  <c r="J316" i="11"/>
  <c r="K316" i="11" s="1"/>
  <c r="L316" i="11" s="1"/>
  <c r="H316" i="11"/>
  <c r="O315" i="11"/>
  <c r="J315" i="11"/>
  <c r="K315" i="11" s="1"/>
  <c r="L315" i="11" s="1"/>
  <c r="H315" i="11"/>
  <c r="O314" i="11"/>
  <c r="J314" i="11"/>
  <c r="K314" i="11" s="1"/>
  <c r="L314" i="11" s="1"/>
  <c r="H314" i="11"/>
  <c r="O313" i="11"/>
  <c r="J313" i="11"/>
  <c r="K313" i="11" s="1"/>
  <c r="L313" i="11" s="1"/>
  <c r="H313" i="11"/>
  <c r="O312" i="11"/>
  <c r="J312" i="11"/>
  <c r="K312" i="11" s="1"/>
  <c r="L312" i="11" s="1"/>
  <c r="H312" i="11"/>
  <c r="O311" i="11"/>
  <c r="J311" i="11"/>
  <c r="K311" i="11" s="1"/>
  <c r="L311" i="11" s="1"/>
  <c r="H311" i="11"/>
  <c r="O310" i="11"/>
  <c r="J310" i="11"/>
  <c r="K310" i="11" s="1"/>
  <c r="L310" i="11" s="1"/>
  <c r="H310" i="11"/>
  <c r="O309" i="11"/>
  <c r="J309" i="11"/>
  <c r="K309" i="11" s="1"/>
  <c r="L309" i="11" s="1"/>
  <c r="H309" i="11"/>
  <c r="O308" i="11"/>
  <c r="J308" i="11"/>
  <c r="K308" i="11" s="1"/>
  <c r="L308" i="11" s="1"/>
  <c r="H308" i="11"/>
  <c r="O307" i="11"/>
  <c r="J307" i="11"/>
  <c r="K307" i="11" s="1"/>
  <c r="L307" i="11" s="1"/>
  <c r="H307" i="11"/>
  <c r="O306" i="11"/>
  <c r="J306" i="11"/>
  <c r="K306" i="11" s="1"/>
  <c r="L306" i="11" s="1"/>
  <c r="H306" i="11"/>
  <c r="O305" i="11"/>
  <c r="J305" i="11"/>
  <c r="K305" i="11" s="1"/>
  <c r="L305" i="11" s="1"/>
  <c r="H305" i="11"/>
  <c r="O304" i="11"/>
  <c r="J304" i="11"/>
  <c r="K304" i="11" s="1"/>
  <c r="L304" i="11" s="1"/>
  <c r="H304" i="11"/>
  <c r="O303" i="11"/>
  <c r="J303" i="11"/>
  <c r="K303" i="11" s="1"/>
  <c r="L303" i="11" s="1"/>
  <c r="H303" i="11"/>
  <c r="O302" i="11"/>
  <c r="J302" i="11"/>
  <c r="K302" i="11" s="1"/>
  <c r="L302" i="11" s="1"/>
  <c r="H302" i="11"/>
  <c r="O301" i="11"/>
  <c r="J301" i="11"/>
  <c r="K301" i="11" s="1"/>
  <c r="L301" i="11" s="1"/>
  <c r="H301" i="11"/>
  <c r="O300" i="11"/>
  <c r="J300" i="11"/>
  <c r="K300" i="11" s="1"/>
  <c r="L300" i="11" s="1"/>
  <c r="H300" i="11"/>
  <c r="O299" i="11"/>
  <c r="J299" i="11"/>
  <c r="K299" i="11" s="1"/>
  <c r="L299" i="11" s="1"/>
  <c r="H299" i="11"/>
  <c r="O298" i="11"/>
  <c r="J298" i="11"/>
  <c r="K298" i="11" s="1"/>
  <c r="L298" i="11" s="1"/>
  <c r="H298" i="11"/>
  <c r="O297" i="11"/>
  <c r="J297" i="11"/>
  <c r="K297" i="11" s="1"/>
  <c r="L297" i="11" s="1"/>
  <c r="H297" i="11"/>
  <c r="O296" i="11"/>
  <c r="J296" i="11"/>
  <c r="K296" i="11" s="1"/>
  <c r="L296" i="11" s="1"/>
  <c r="H296" i="11"/>
  <c r="O295" i="11"/>
  <c r="J295" i="11"/>
  <c r="K295" i="11" s="1"/>
  <c r="L295" i="11" s="1"/>
  <c r="H295" i="11"/>
  <c r="O294" i="11"/>
  <c r="J294" i="11"/>
  <c r="K294" i="11" s="1"/>
  <c r="L294" i="11" s="1"/>
  <c r="H294" i="11"/>
  <c r="O293" i="11"/>
  <c r="J293" i="11"/>
  <c r="K293" i="11" s="1"/>
  <c r="L293" i="11" s="1"/>
  <c r="H293" i="11"/>
  <c r="O292" i="11"/>
  <c r="J292" i="11"/>
  <c r="K292" i="11" s="1"/>
  <c r="L292" i="11" s="1"/>
  <c r="H292" i="11"/>
  <c r="O291" i="11"/>
  <c r="J291" i="11"/>
  <c r="K291" i="11" s="1"/>
  <c r="L291" i="11" s="1"/>
  <c r="H291" i="11"/>
  <c r="O290" i="11"/>
  <c r="J290" i="11"/>
  <c r="K290" i="11" s="1"/>
  <c r="L290" i="11" s="1"/>
  <c r="H290" i="11"/>
  <c r="O289" i="11"/>
  <c r="J289" i="11"/>
  <c r="K289" i="11" s="1"/>
  <c r="L289" i="11" s="1"/>
  <c r="H289" i="11"/>
  <c r="O288" i="11"/>
  <c r="J288" i="11"/>
  <c r="K288" i="11" s="1"/>
  <c r="L288" i="11" s="1"/>
  <c r="H288" i="11"/>
  <c r="O287" i="11"/>
  <c r="J287" i="11"/>
  <c r="K287" i="11" s="1"/>
  <c r="L287" i="11" s="1"/>
  <c r="H287" i="11"/>
  <c r="O286" i="11"/>
  <c r="J286" i="11"/>
  <c r="K286" i="11" s="1"/>
  <c r="L286" i="11" s="1"/>
  <c r="H286" i="11"/>
  <c r="O285" i="11"/>
  <c r="J285" i="11"/>
  <c r="K285" i="11" s="1"/>
  <c r="L285" i="11" s="1"/>
  <c r="H285" i="11"/>
  <c r="O284" i="11"/>
  <c r="J284" i="11"/>
  <c r="K284" i="11" s="1"/>
  <c r="L284" i="11" s="1"/>
  <c r="H284" i="11"/>
  <c r="O283" i="11"/>
  <c r="J283" i="11"/>
  <c r="K283" i="11" s="1"/>
  <c r="L283" i="11" s="1"/>
  <c r="H283" i="11"/>
  <c r="O282" i="11"/>
  <c r="J282" i="11"/>
  <c r="K282" i="11" s="1"/>
  <c r="L282" i="11" s="1"/>
  <c r="H282" i="11"/>
  <c r="O281" i="11"/>
  <c r="J281" i="11"/>
  <c r="K281" i="11" s="1"/>
  <c r="L281" i="11" s="1"/>
  <c r="H281" i="11"/>
  <c r="O280" i="11"/>
  <c r="J280" i="11"/>
  <c r="K280" i="11" s="1"/>
  <c r="L280" i="11" s="1"/>
  <c r="H280" i="11"/>
  <c r="O279" i="11"/>
  <c r="J279" i="11"/>
  <c r="K279" i="11" s="1"/>
  <c r="L279" i="11" s="1"/>
  <c r="H279" i="11"/>
  <c r="O278" i="11"/>
  <c r="J278" i="11"/>
  <c r="K278" i="11" s="1"/>
  <c r="L278" i="11" s="1"/>
  <c r="H278" i="11"/>
  <c r="O277" i="11"/>
  <c r="J277" i="11"/>
  <c r="K277" i="11" s="1"/>
  <c r="L277" i="11" s="1"/>
  <c r="H277" i="11"/>
  <c r="O276" i="11"/>
  <c r="J276" i="11"/>
  <c r="K276" i="11" s="1"/>
  <c r="L276" i="11" s="1"/>
  <c r="H276" i="11"/>
  <c r="O275" i="11"/>
  <c r="J275" i="11"/>
  <c r="K275" i="11" s="1"/>
  <c r="L275" i="11" s="1"/>
  <c r="H275" i="11"/>
  <c r="O274" i="11"/>
  <c r="J274" i="11"/>
  <c r="K274" i="11" s="1"/>
  <c r="L274" i="11" s="1"/>
  <c r="H274" i="11"/>
  <c r="O273" i="11"/>
  <c r="J273" i="11"/>
  <c r="K273" i="11" s="1"/>
  <c r="L273" i="11" s="1"/>
  <c r="H273" i="11"/>
  <c r="O272" i="11"/>
  <c r="J272" i="11"/>
  <c r="K272" i="11" s="1"/>
  <c r="L272" i="11" s="1"/>
  <c r="H272" i="11"/>
  <c r="O271" i="11"/>
  <c r="J271" i="11"/>
  <c r="K271" i="11" s="1"/>
  <c r="L271" i="11" s="1"/>
  <c r="H271" i="11"/>
  <c r="O270" i="11"/>
  <c r="J270" i="11"/>
  <c r="K270" i="11" s="1"/>
  <c r="L270" i="11" s="1"/>
  <c r="H270" i="11"/>
  <c r="O269" i="11"/>
  <c r="J269" i="11"/>
  <c r="K269" i="11" s="1"/>
  <c r="L269" i="11" s="1"/>
  <c r="H269" i="11"/>
  <c r="O268" i="11"/>
  <c r="J268" i="11"/>
  <c r="K268" i="11" s="1"/>
  <c r="L268" i="11" s="1"/>
  <c r="H268" i="11"/>
  <c r="O267" i="11"/>
  <c r="J267" i="11"/>
  <c r="K267" i="11" s="1"/>
  <c r="L267" i="11" s="1"/>
  <c r="H267" i="11"/>
  <c r="O266" i="11"/>
  <c r="J266" i="11"/>
  <c r="K266" i="11" s="1"/>
  <c r="L266" i="11" s="1"/>
  <c r="H266" i="11"/>
  <c r="O265" i="11"/>
  <c r="J265" i="11"/>
  <c r="K265" i="11" s="1"/>
  <c r="L265" i="11" s="1"/>
  <c r="H265" i="11"/>
  <c r="O264" i="11"/>
  <c r="J264" i="11"/>
  <c r="K264" i="11" s="1"/>
  <c r="L264" i="11" s="1"/>
  <c r="H264" i="11"/>
  <c r="O263" i="11"/>
  <c r="J263" i="11"/>
  <c r="K263" i="11" s="1"/>
  <c r="L263" i="11" s="1"/>
  <c r="H263" i="11"/>
  <c r="O262" i="11"/>
  <c r="J262" i="11"/>
  <c r="K262" i="11" s="1"/>
  <c r="L262" i="11" s="1"/>
  <c r="H262" i="11"/>
  <c r="O261" i="11"/>
  <c r="J261" i="11"/>
  <c r="K261" i="11" s="1"/>
  <c r="L261" i="11" s="1"/>
  <c r="H261" i="11"/>
  <c r="O260" i="11"/>
  <c r="J260" i="11"/>
  <c r="K260" i="11" s="1"/>
  <c r="L260" i="11" s="1"/>
  <c r="H260" i="11"/>
  <c r="O259" i="11"/>
  <c r="J259" i="11"/>
  <c r="K259" i="11" s="1"/>
  <c r="L259" i="11" s="1"/>
  <c r="H259" i="11"/>
  <c r="O258" i="11"/>
  <c r="J258" i="11"/>
  <c r="K258" i="11" s="1"/>
  <c r="L258" i="11" s="1"/>
  <c r="H258" i="11"/>
  <c r="O257" i="11"/>
  <c r="J257" i="11"/>
  <c r="K257" i="11" s="1"/>
  <c r="L257" i="11" s="1"/>
  <c r="H257" i="11"/>
  <c r="O256" i="11"/>
  <c r="J256" i="11"/>
  <c r="K256" i="11" s="1"/>
  <c r="L256" i="11" s="1"/>
  <c r="H256" i="11"/>
  <c r="O255" i="11"/>
  <c r="J255" i="11"/>
  <c r="K255" i="11" s="1"/>
  <c r="L255" i="11" s="1"/>
  <c r="H255" i="11"/>
  <c r="O254" i="11"/>
  <c r="J254" i="11"/>
  <c r="K254" i="11" s="1"/>
  <c r="L254" i="11" s="1"/>
  <c r="H254" i="11"/>
  <c r="O253" i="11"/>
  <c r="J253" i="11"/>
  <c r="K253" i="11" s="1"/>
  <c r="L253" i="11" s="1"/>
  <c r="H253" i="11"/>
  <c r="O252" i="11"/>
  <c r="J252" i="11"/>
  <c r="K252" i="11" s="1"/>
  <c r="L252" i="11" s="1"/>
  <c r="H252" i="11"/>
  <c r="O251" i="11"/>
  <c r="J251" i="11"/>
  <c r="K251" i="11" s="1"/>
  <c r="L251" i="11" s="1"/>
  <c r="H251" i="11"/>
  <c r="O250" i="11"/>
  <c r="J250" i="11"/>
  <c r="K250" i="11" s="1"/>
  <c r="L250" i="11" s="1"/>
  <c r="H250" i="11"/>
  <c r="O249" i="11"/>
  <c r="J249" i="11"/>
  <c r="K249" i="11" s="1"/>
  <c r="L249" i="11" s="1"/>
  <c r="H249" i="11"/>
  <c r="O248" i="11"/>
  <c r="J248" i="11"/>
  <c r="K248" i="11" s="1"/>
  <c r="L248" i="11" s="1"/>
  <c r="H248" i="11"/>
  <c r="O247" i="11"/>
  <c r="J247" i="11"/>
  <c r="K247" i="11" s="1"/>
  <c r="L247" i="11" s="1"/>
  <c r="H247" i="11"/>
  <c r="O246" i="11"/>
  <c r="J246" i="11"/>
  <c r="K246" i="11" s="1"/>
  <c r="L246" i="11" s="1"/>
  <c r="H246" i="11"/>
  <c r="O245" i="11"/>
  <c r="J245" i="11"/>
  <c r="K245" i="11" s="1"/>
  <c r="L245" i="11" s="1"/>
  <c r="H245" i="11"/>
  <c r="O244" i="11"/>
  <c r="J244" i="11"/>
  <c r="K244" i="11" s="1"/>
  <c r="L244" i="11" s="1"/>
  <c r="H244" i="11"/>
  <c r="O243" i="11"/>
  <c r="J243" i="11"/>
  <c r="K243" i="11"/>
  <c r="L243" i="11" s="1"/>
  <c r="H243" i="11"/>
  <c r="O242" i="11"/>
  <c r="J242" i="11"/>
  <c r="K242" i="11" s="1"/>
  <c r="L242" i="11" s="1"/>
  <c r="H242" i="11"/>
  <c r="O241" i="11"/>
  <c r="J241" i="11"/>
  <c r="K241" i="11" s="1"/>
  <c r="L241" i="11" s="1"/>
  <c r="H241" i="11"/>
  <c r="O240" i="11"/>
  <c r="J240" i="11"/>
  <c r="K240" i="11" s="1"/>
  <c r="L240" i="11" s="1"/>
  <c r="H240" i="11"/>
  <c r="O239" i="11"/>
  <c r="J239" i="11"/>
  <c r="K239" i="11" s="1"/>
  <c r="L239" i="11" s="1"/>
  <c r="H239" i="11"/>
  <c r="O238" i="11"/>
  <c r="J238" i="11"/>
  <c r="K238" i="11"/>
  <c r="L238" i="11"/>
  <c r="H238" i="11"/>
  <c r="O237" i="11"/>
  <c r="J237" i="11"/>
  <c r="K237" i="11"/>
  <c r="L237" i="11" s="1"/>
  <c r="H237" i="11"/>
  <c r="O236" i="11"/>
  <c r="J236" i="11"/>
  <c r="K236" i="11" s="1"/>
  <c r="L236" i="11"/>
  <c r="H236" i="11"/>
  <c r="O235" i="11"/>
  <c r="J235" i="11"/>
  <c r="K235" i="11"/>
  <c r="L235" i="11" s="1"/>
  <c r="H235" i="11"/>
  <c r="O234" i="11"/>
  <c r="J234" i="11"/>
  <c r="K234" i="11" s="1"/>
  <c r="L234" i="11"/>
  <c r="H234" i="11"/>
  <c r="O233" i="11"/>
  <c r="J233" i="11"/>
  <c r="K233" i="11"/>
  <c r="L233" i="11" s="1"/>
  <c r="H233" i="11"/>
  <c r="O232" i="11"/>
  <c r="J232" i="11"/>
  <c r="K232" i="11" s="1"/>
  <c r="L232" i="11"/>
  <c r="H232" i="11"/>
  <c r="O231" i="11"/>
  <c r="J231" i="11"/>
  <c r="K231" i="11"/>
  <c r="L231" i="11" s="1"/>
  <c r="H231" i="11"/>
  <c r="O230" i="11"/>
  <c r="J230" i="11"/>
  <c r="K230" i="11" s="1"/>
  <c r="L230" i="11" s="1"/>
  <c r="H230" i="11"/>
  <c r="O229" i="11"/>
  <c r="J229" i="11"/>
  <c r="K229" i="11" s="1"/>
  <c r="L229" i="11" s="1"/>
  <c r="H229" i="11"/>
  <c r="O228" i="11"/>
  <c r="J228" i="11"/>
  <c r="K228" i="11" s="1"/>
  <c r="L228" i="11" s="1"/>
  <c r="H228" i="11"/>
  <c r="O227" i="11"/>
  <c r="J227" i="11"/>
  <c r="K227" i="11" s="1"/>
  <c r="L227" i="11" s="1"/>
  <c r="H227" i="11"/>
  <c r="O226" i="11"/>
  <c r="J226" i="11"/>
  <c r="K226" i="11" s="1"/>
  <c r="L226" i="11" s="1"/>
  <c r="H226" i="11"/>
  <c r="O225" i="11"/>
  <c r="J225" i="11"/>
  <c r="K225" i="11"/>
  <c r="L225" i="11" s="1"/>
  <c r="H225" i="11"/>
  <c r="O224" i="11"/>
  <c r="J224" i="11"/>
  <c r="K224" i="11" s="1"/>
  <c r="L224" i="11"/>
  <c r="H224" i="11"/>
  <c r="O223" i="11"/>
  <c r="J223" i="11"/>
  <c r="K223" i="11"/>
  <c r="L223" i="11" s="1"/>
  <c r="H223" i="11"/>
  <c r="O222" i="11"/>
  <c r="J222" i="11"/>
  <c r="K222" i="11" s="1"/>
  <c r="L222" i="11" s="1"/>
  <c r="H222" i="11"/>
  <c r="O221" i="11"/>
  <c r="J221" i="11"/>
  <c r="K221" i="11" s="1"/>
  <c r="L221" i="11" s="1"/>
  <c r="H221" i="11"/>
  <c r="O220" i="11"/>
  <c r="J220" i="11"/>
  <c r="K220" i="11" s="1"/>
  <c r="L220" i="11" s="1"/>
  <c r="H220" i="11"/>
  <c r="O219" i="11"/>
  <c r="J219" i="11"/>
  <c r="K219" i="11" s="1"/>
  <c r="L219" i="11" s="1"/>
  <c r="H219" i="11"/>
  <c r="O218" i="11"/>
  <c r="J218" i="11"/>
  <c r="K218" i="11" s="1"/>
  <c r="L218" i="11" s="1"/>
  <c r="H218" i="11"/>
  <c r="O217" i="11"/>
  <c r="J217" i="11"/>
  <c r="K217" i="11" s="1"/>
  <c r="L217" i="11" s="1"/>
  <c r="H217" i="11"/>
  <c r="O216" i="11"/>
  <c r="J216" i="11"/>
  <c r="K216" i="11" s="1"/>
  <c r="L216" i="11" s="1"/>
  <c r="H216" i="11"/>
  <c r="O215" i="11"/>
  <c r="J215" i="11"/>
  <c r="K215" i="11" s="1"/>
  <c r="L215" i="11" s="1"/>
  <c r="H215" i="11"/>
  <c r="O214" i="11"/>
  <c r="J214" i="11"/>
  <c r="K214" i="11" s="1"/>
  <c r="L214" i="11" s="1"/>
  <c r="H214" i="11"/>
  <c r="O213" i="11"/>
  <c r="J213" i="11"/>
  <c r="K213" i="11" s="1"/>
  <c r="L213" i="11" s="1"/>
  <c r="H213" i="11"/>
  <c r="O212" i="11"/>
  <c r="J212" i="11"/>
  <c r="K212" i="11" s="1"/>
  <c r="L212" i="11" s="1"/>
  <c r="H212" i="11"/>
  <c r="O211" i="11"/>
  <c r="J211" i="11"/>
  <c r="K211" i="11"/>
  <c r="L211" i="11" s="1"/>
  <c r="H211" i="11"/>
  <c r="O210" i="11"/>
  <c r="J210" i="11"/>
  <c r="K210" i="11" s="1"/>
  <c r="L210" i="11" s="1"/>
  <c r="H210" i="11"/>
  <c r="O209" i="11"/>
  <c r="J209" i="11"/>
  <c r="K209" i="11" s="1"/>
  <c r="L209" i="11" s="1"/>
  <c r="H209" i="11"/>
  <c r="O208" i="11"/>
  <c r="J208" i="11"/>
  <c r="K208" i="11" s="1"/>
  <c r="L208" i="11" s="1"/>
  <c r="H208" i="11"/>
  <c r="O207" i="11"/>
  <c r="J207" i="11"/>
  <c r="K207" i="11" s="1"/>
  <c r="L207" i="11" s="1"/>
  <c r="H207" i="11"/>
  <c r="O206" i="11"/>
  <c r="J206" i="11"/>
  <c r="K206" i="11" s="1"/>
  <c r="L206" i="11" s="1"/>
  <c r="H206" i="11"/>
  <c r="O205" i="11"/>
  <c r="J205" i="11"/>
  <c r="K205" i="11"/>
  <c r="L205" i="11" s="1"/>
  <c r="H205" i="11"/>
  <c r="O204" i="11"/>
  <c r="J204" i="11"/>
  <c r="K204" i="11" s="1"/>
  <c r="L204" i="11"/>
  <c r="H204" i="11"/>
  <c r="O203" i="11"/>
  <c r="J203" i="11"/>
  <c r="K203" i="11"/>
  <c r="L203" i="11" s="1"/>
  <c r="H203" i="11"/>
  <c r="O202" i="11"/>
  <c r="J202" i="11"/>
  <c r="K202" i="11" s="1"/>
  <c r="L202" i="11"/>
  <c r="H202" i="11"/>
  <c r="O201" i="11"/>
  <c r="J201" i="11"/>
  <c r="K201" i="11"/>
  <c r="L201" i="11" s="1"/>
  <c r="H201" i="11"/>
  <c r="O200" i="11"/>
  <c r="J200" i="11"/>
  <c r="K200" i="11" s="1"/>
  <c r="L200" i="11"/>
  <c r="H200" i="11"/>
  <c r="O199" i="11"/>
  <c r="J199" i="11"/>
  <c r="K199" i="11"/>
  <c r="L199" i="11" s="1"/>
  <c r="H199" i="11"/>
  <c r="O198" i="11"/>
  <c r="J198" i="11"/>
  <c r="K198" i="11" s="1"/>
  <c r="L198" i="11" s="1"/>
  <c r="H198" i="11"/>
  <c r="O197" i="11"/>
  <c r="J197" i="11"/>
  <c r="K197" i="11" s="1"/>
  <c r="L197" i="11" s="1"/>
  <c r="H197" i="11"/>
  <c r="O196" i="11"/>
  <c r="J196" i="11"/>
  <c r="K196" i="11" s="1"/>
  <c r="L196" i="11" s="1"/>
  <c r="H196" i="11"/>
  <c r="O195" i="11"/>
  <c r="J195" i="11"/>
  <c r="K195" i="11" s="1"/>
  <c r="L195" i="11" s="1"/>
  <c r="H195" i="11"/>
  <c r="O194" i="11"/>
  <c r="J194" i="11"/>
  <c r="K194" i="11" s="1"/>
  <c r="L194" i="11" s="1"/>
  <c r="H194" i="11"/>
  <c r="O193" i="11"/>
  <c r="J193" i="11"/>
  <c r="K193" i="11" s="1"/>
  <c r="L193" i="11" s="1"/>
  <c r="H193" i="11"/>
  <c r="O192" i="11"/>
  <c r="J192" i="11"/>
  <c r="K192" i="11" s="1"/>
  <c r="L192" i="11" s="1"/>
  <c r="H192" i="11"/>
  <c r="O191" i="11"/>
  <c r="J191" i="11"/>
  <c r="K191" i="11" s="1"/>
  <c r="L191" i="11" s="1"/>
  <c r="H191" i="11"/>
  <c r="O190" i="11"/>
  <c r="J190" i="11"/>
  <c r="K190" i="11" s="1"/>
  <c r="L190" i="11" s="1"/>
  <c r="H190" i="11"/>
  <c r="O189" i="11"/>
  <c r="J189" i="11"/>
  <c r="K189" i="11" s="1"/>
  <c r="L189" i="11" s="1"/>
  <c r="H189" i="11"/>
  <c r="O188" i="11"/>
  <c r="J188" i="11"/>
  <c r="K188" i="11" s="1"/>
  <c r="L188" i="11" s="1"/>
  <c r="H188" i="11"/>
  <c r="O187" i="11"/>
  <c r="J187" i="11"/>
  <c r="K187" i="11" s="1"/>
  <c r="L187" i="11" s="1"/>
  <c r="H187" i="11"/>
  <c r="O186" i="11"/>
  <c r="J186" i="11"/>
  <c r="K186" i="11" s="1"/>
  <c r="L186" i="11" s="1"/>
  <c r="H186" i="11"/>
  <c r="O185" i="11"/>
  <c r="J185" i="11"/>
  <c r="K185" i="11" s="1"/>
  <c r="L185" i="11" s="1"/>
  <c r="H185" i="11"/>
  <c r="O184" i="11"/>
  <c r="J184" i="11"/>
  <c r="K184" i="11" s="1"/>
  <c r="L184" i="11" s="1"/>
  <c r="H184" i="11"/>
  <c r="O183" i="11"/>
  <c r="J183" i="11"/>
  <c r="K183" i="11" s="1"/>
  <c r="L183" i="11" s="1"/>
  <c r="H183" i="11"/>
  <c r="O182" i="11"/>
  <c r="J182" i="11"/>
  <c r="K182" i="11" s="1"/>
  <c r="L182" i="11" s="1"/>
  <c r="H182" i="11"/>
  <c r="O181" i="11"/>
  <c r="J181" i="11"/>
  <c r="K181" i="11" s="1"/>
  <c r="L181" i="11" s="1"/>
  <c r="H181" i="11"/>
  <c r="O180" i="11"/>
  <c r="J180" i="11"/>
  <c r="K180" i="11" s="1"/>
  <c r="L180" i="11" s="1"/>
  <c r="H180" i="11"/>
  <c r="O179" i="11"/>
  <c r="J179" i="11"/>
  <c r="K179" i="11" s="1"/>
  <c r="L179" i="11" s="1"/>
  <c r="H179" i="11"/>
  <c r="O178" i="11"/>
  <c r="J178" i="11"/>
  <c r="K178" i="11" s="1"/>
  <c r="L178" i="11" s="1"/>
  <c r="H178" i="11"/>
  <c r="O177" i="11"/>
  <c r="J177" i="11"/>
  <c r="K177" i="11" s="1"/>
  <c r="L177" i="11" s="1"/>
  <c r="H177" i="11"/>
  <c r="O176" i="11"/>
  <c r="J176" i="11"/>
  <c r="K176" i="11" s="1"/>
  <c r="L176" i="11" s="1"/>
  <c r="H176" i="11"/>
  <c r="O175" i="11"/>
  <c r="J175" i="11"/>
  <c r="K175" i="11" s="1"/>
  <c r="L175" i="11" s="1"/>
  <c r="H175" i="11"/>
  <c r="O174" i="11"/>
  <c r="J174" i="11"/>
  <c r="K174" i="11" s="1"/>
  <c r="L174" i="11" s="1"/>
  <c r="H174" i="11"/>
  <c r="O173" i="11"/>
  <c r="J173" i="11"/>
  <c r="K173" i="11" s="1"/>
  <c r="L173" i="11" s="1"/>
  <c r="H173" i="11"/>
  <c r="O172" i="11"/>
  <c r="J172" i="11"/>
  <c r="K172" i="11" s="1"/>
  <c r="L172" i="11" s="1"/>
  <c r="H172" i="11"/>
  <c r="O171" i="11"/>
  <c r="J171" i="11"/>
  <c r="K171" i="11" s="1"/>
  <c r="L171" i="11" s="1"/>
  <c r="H171" i="11"/>
  <c r="O170" i="11"/>
  <c r="J170" i="11"/>
  <c r="K170" i="11" s="1"/>
  <c r="L170" i="11" s="1"/>
  <c r="H170" i="11"/>
  <c r="O169" i="11"/>
  <c r="J169" i="11"/>
  <c r="K169" i="11" s="1"/>
  <c r="L169" i="11" s="1"/>
  <c r="H169" i="11"/>
  <c r="O168" i="11"/>
  <c r="J168" i="11"/>
  <c r="K168" i="11" s="1"/>
  <c r="L168" i="11" s="1"/>
  <c r="H168" i="11"/>
  <c r="O167" i="11"/>
  <c r="J167" i="11"/>
  <c r="K167" i="11" s="1"/>
  <c r="L167" i="11" s="1"/>
  <c r="H167" i="11"/>
  <c r="O166" i="11"/>
  <c r="J166" i="11"/>
  <c r="K166" i="11" s="1"/>
  <c r="L166" i="11" s="1"/>
  <c r="H166" i="11"/>
  <c r="O165" i="11"/>
  <c r="J165" i="11"/>
  <c r="K165" i="11" s="1"/>
  <c r="L165" i="11" s="1"/>
  <c r="H165" i="11"/>
  <c r="O164" i="11"/>
  <c r="J164" i="11"/>
  <c r="K164" i="11" s="1"/>
  <c r="L164" i="11" s="1"/>
  <c r="H164" i="11"/>
  <c r="O163" i="11"/>
  <c r="J163" i="11"/>
  <c r="K163" i="11" s="1"/>
  <c r="L163" i="11" s="1"/>
  <c r="H163" i="11"/>
  <c r="O162" i="11"/>
  <c r="J162" i="11"/>
  <c r="K162" i="11" s="1"/>
  <c r="L162" i="11" s="1"/>
  <c r="H162" i="11"/>
  <c r="O161" i="11"/>
  <c r="J161" i="11"/>
  <c r="K161" i="11" s="1"/>
  <c r="L161" i="11" s="1"/>
  <c r="H161" i="11"/>
  <c r="O160" i="11"/>
  <c r="J160" i="11"/>
  <c r="K160" i="11"/>
  <c r="L160" i="11" s="1"/>
  <c r="H160" i="11"/>
  <c r="O159" i="11"/>
  <c r="J159" i="11"/>
  <c r="K159" i="11" s="1"/>
  <c r="L159" i="11"/>
  <c r="H159" i="11"/>
  <c r="O158" i="11"/>
  <c r="J158" i="11"/>
  <c r="K158" i="11"/>
  <c r="L158" i="11" s="1"/>
  <c r="H158" i="11"/>
  <c r="O157" i="11"/>
  <c r="J157" i="11"/>
  <c r="K157" i="11" s="1"/>
  <c r="L157" i="11" s="1"/>
  <c r="H157" i="11"/>
  <c r="O156" i="11"/>
  <c r="J156" i="11"/>
  <c r="K156" i="11" s="1"/>
  <c r="L156" i="11" s="1"/>
  <c r="H156" i="11"/>
  <c r="O155" i="11"/>
  <c r="J155" i="11"/>
  <c r="K155" i="11" s="1"/>
  <c r="L155" i="11" s="1"/>
  <c r="H155" i="11"/>
  <c r="O154" i="11"/>
  <c r="J154" i="11"/>
  <c r="K154" i="11" s="1"/>
  <c r="L154" i="11" s="1"/>
  <c r="H154" i="11"/>
  <c r="O153" i="11"/>
  <c r="J153" i="11"/>
  <c r="K153" i="11"/>
  <c r="L153" i="11" s="1"/>
  <c r="H153" i="11"/>
  <c r="O152" i="11"/>
  <c r="J152" i="11"/>
  <c r="K152" i="11" s="1"/>
  <c r="L152" i="11" s="1"/>
  <c r="H152" i="11"/>
  <c r="O151" i="11"/>
  <c r="J151" i="11"/>
  <c r="K151" i="11" s="1"/>
  <c r="L151" i="11" s="1"/>
  <c r="H151" i="11"/>
  <c r="O150" i="11"/>
  <c r="J150" i="11"/>
  <c r="K150" i="11" s="1"/>
  <c r="L150" i="11" s="1"/>
  <c r="H150" i="11"/>
  <c r="O149" i="11"/>
  <c r="J149" i="11"/>
  <c r="K149" i="11" s="1"/>
  <c r="L149" i="11" s="1"/>
  <c r="H149" i="11"/>
  <c r="O148" i="11"/>
  <c r="J148" i="11"/>
  <c r="K148" i="11" s="1"/>
  <c r="L148" i="11" s="1"/>
  <c r="H148" i="11"/>
  <c r="O147" i="11"/>
  <c r="J147" i="11"/>
  <c r="K147" i="11" s="1"/>
  <c r="L147" i="11" s="1"/>
  <c r="H147" i="11"/>
  <c r="O146" i="11"/>
  <c r="J146" i="11"/>
  <c r="K146" i="11" s="1"/>
  <c r="L146" i="11" s="1"/>
  <c r="H146" i="11"/>
  <c r="O145" i="11"/>
  <c r="J145" i="11"/>
  <c r="K145" i="11" s="1"/>
  <c r="L145" i="11" s="1"/>
  <c r="H145" i="11"/>
  <c r="O144" i="11"/>
  <c r="J144" i="11"/>
  <c r="K144" i="11"/>
  <c r="L144" i="11" s="1"/>
  <c r="H144" i="11"/>
  <c r="O143" i="11"/>
  <c r="J143" i="11"/>
  <c r="K143" i="11" s="1"/>
  <c r="L143" i="11"/>
  <c r="H143" i="11"/>
  <c r="O142" i="11"/>
  <c r="J142" i="11"/>
  <c r="K142" i="11"/>
  <c r="L142" i="11" s="1"/>
  <c r="H142" i="11"/>
  <c r="O141" i="11"/>
  <c r="J141" i="11"/>
  <c r="K141" i="11" s="1"/>
  <c r="L141" i="11" s="1"/>
  <c r="H141" i="11"/>
  <c r="O140" i="11"/>
  <c r="J140" i="11"/>
  <c r="K140" i="11" s="1"/>
  <c r="L140" i="11" s="1"/>
  <c r="H140" i="11"/>
  <c r="O139" i="11"/>
  <c r="J139" i="11"/>
  <c r="K139" i="11" s="1"/>
  <c r="L139" i="11" s="1"/>
  <c r="H139" i="11"/>
  <c r="O138" i="11"/>
  <c r="J138" i="11"/>
  <c r="K138" i="11" s="1"/>
  <c r="L138" i="11" s="1"/>
  <c r="H138" i="11"/>
  <c r="O137" i="11"/>
  <c r="J137" i="11"/>
  <c r="K137" i="11"/>
  <c r="L137" i="11" s="1"/>
  <c r="H137" i="11"/>
  <c r="O136" i="11"/>
  <c r="J136" i="11"/>
  <c r="K136" i="11" s="1"/>
  <c r="L136" i="11" s="1"/>
  <c r="H136" i="11"/>
  <c r="O135" i="11"/>
  <c r="J135" i="11"/>
  <c r="K135" i="11" s="1"/>
  <c r="L135" i="11" s="1"/>
  <c r="H135" i="11"/>
  <c r="O134" i="11"/>
  <c r="J134" i="11"/>
  <c r="K134" i="11" s="1"/>
  <c r="L134" i="11" s="1"/>
  <c r="H134" i="11"/>
  <c r="O133" i="11"/>
  <c r="J133" i="11"/>
  <c r="K133" i="11" s="1"/>
  <c r="L133" i="11" s="1"/>
  <c r="H133" i="11"/>
  <c r="O132" i="11"/>
  <c r="J132" i="11"/>
  <c r="K132" i="11" s="1"/>
  <c r="L132" i="11" s="1"/>
  <c r="H132" i="11"/>
  <c r="O131" i="11"/>
  <c r="J131" i="11"/>
  <c r="K131" i="11" s="1"/>
  <c r="L131" i="11" s="1"/>
  <c r="H131" i="11"/>
  <c r="O130" i="11"/>
  <c r="J130" i="11"/>
  <c r="K130" i="11" s="1"/>
  <c r="L130" i="11" s="1"/>
  <c r="H130" i="11"/>
  <c r="O129" i="11"/>
  <c r="J129" i="11"/>
  <c r="K129" i="11" s="1"/>
  <c r="L129" i="11" s="1"/>
  <c r="H129" i="11"/>
  <c r="O128" i="11"/>
  <c r="J128" i="11"/>
  <c r="K128" i="11" s="1"/>
  <c r="L128" i="11" s="1"/>
  <c r="H128" i="11"/>
  <c r="O127" i="11"/>
  <c r="J127" i="11"/>
  <c r="K127" i="11" s="1"/>
  <c r="L127" i="11" s="1"/>
  <c r="H127" i="11"/>
  <c r="O126" i="11"/>
  <c r="J126" i="11"/>
  <c r="K126" i="11" s="1"/>
  <c r="L126" i="11" s="1"/>
  <c r="H126" i="11"/>
  <c r="O125" i="11"/>
  <c r="J125" i="11"/>
  <c r="K125" i="11" s="1"/>
  <c r="L125" i="11" s="1"/>
  <c r="H125" i="11"/>
  <c r="O124" i="11"/>
  <c r="J124" i="11"/>
  <c r="K124" i="11" s="1"/>
  <c r="L124" i="11" s="1"/>
  <c r="H124" i="11"/>
  <c r="O123" i="11"/>
  <c r="J123" i="11"/>
  <c r="K123" i="11" s="1"/>
  <c r="L123" i="11" s="1"/>
  <c r="H123" i="11"/>
  <c r="O122" i="11"/>
  <c r="J122" i="11"/>
  <c r="K122" i="11" s="1"/>
  <c r="L122" i="11" s="1"/>
  <c r="H122" i="11"/>
  <c r="O121" i="11"/>
  <c r="J121" i="11"/>
  <c r="K121" i="11" s="1"/>
  <c r="L121" i="11" s="1"/>
  <c r="H121" i="11"/>
  <c r="O120" i="11"/>
  <c r="J120" i="11"/>
  <c r="K120" i="11" s="1"/>
  <c r="L120" i="11" s="1"/>
  <c r="H120" i="11"/>
  <c r="O119" i="11"/>
  <c r="J119" i="11"/>
  <c r="K119" i="11" s="1"/>
  <c r="L119" i="11" s="1"/>
  <c r="H119" i="11"/>
  <c r="O118" i="11"/>
  <c r="J118" i="11"/>
  <c r="K118" i="11" s="1"/>
  <c r="L118" i="11" s="1"/>
  <c r="H118" i="11"/>
  <c r="O117" i="11"/>
  <c r="J117" i="11"/>
  <c r="K117" i="11" s="1"/>
  <c r="L117" i="11" s="1"/>
  <c r="H117" i="11"/>
  <c r="O116" i="11"/>
  <c r="J116" i="11"/>
  <c r="K116" i="11" s="1"/>
  <c r="L116" i="11" s="1"/>
  <c r="H116" i="11"/>
  <c r="O115" i="11"/>
  <c r="J115" i="11"/>
  <c r="K115" i="11" s="1"/>
  <c r="L115" i="11" s="1"/>
  <c r="H115" i="11"/>
  <c r="O114" i="11"/>
  <c r="J114" i="11"/>
  <c r="K114" i="11" s="1"/>
  <c r="L114" i="11" s="1"/>
  <c r="H114" i="11"/>
  <c r="O113" i="11"/>
  <c r="J113" i="11"/>
  <c r="K113" i="11" s="1"/>
  <c r="L113" i="11" s="1"/>
  <c r="H113" i="11"/>
  <c r="O112" i="11"/>
  <c r="J112" i="11"/>
  <c r="K112" i="11" s="1"/>
  <c r="L112" i="11" s="1"/>
  <c r="H112" i="11"/>
  <c r="O111" i="11"/>
  <c r="J111" i="11"/>
  <c r="K111" i="11" s="1"/>
  <c r="L111" i="11" s="1"/>
  <c r="H111" i="11"/>
  <c r="O110" i="11"/>
  <c r="J110" i="11"/>
  <c r="K110" i="11" s="1"/>
  <c r="L110" i="11" s="1"/>
  <c r="H110" i="11"/>
  <c r="O109" i="11"/>
  <c r="J109" i="11"/>
  <c r="K109" i="11" s="1"/>
  <c r="L109" i="11" s="1"/>
  <c r="H109" i="11"/>
  <c r="O108" i="11"/>
  <c r="J108" i="11"/>
  <c r="K108" i="11" s="1"/>
  <c r="L108" i="11" s="1"/>
  <c r="H108" i="11"/>
  <c r="O107" i="11"/>
  <c r="J107" i="11"/>
  <c r="K107" i="11" s="1"/>
  <c r="L107" i="11" s="1"/>
  <c r="H107" i="11"/>
  <c r="O106" i="11"/>
  <c r="J106" i="11"/>
  <c r="K106" i="11" s="1"/>
  <c r="L106" i="11" s="1"/>
  <c r="H106" i="11"/>
  <c r="O105" i="11"/>
  <c r="J105" i="11"/>
  <c r="K105" i="11" s="1"/>
  <c r="L105" i="11" s="1"/>
  <c r="H105" i="11"/>
  <c r="O104" i="11"/>
  <c r="J104" i="11"/>
  <c r="K104" i="11" s="1"/>
  <c r="L104" i="11" s="1"/>
  <c r="H104" i="11"/>
  <c r="O103" i="11"/>
  <c r="J103" i="11"/>
  <c r="K103" i="11" s="1"/>
  <c r="L103" i="11" s="1"/>
  <c r="H103" i="11"/>
  <c r="O102" i="11"/>
  <c r="J102" i="11"/>
  <c r="K102" i="11" s="1"/>
  <c r="L102" i="11" s="1"/>
  <c r="H102" i="11"/>
  <c r="O101" i="11"/>
  <c r="J101" i="11"/>
  <c r="K101" i="11" s="1"/>
  <c r="L101" i="11" s="1"/>
  <c r="H101" i="11"/>
  <c r="O100" i="11"/>
  <c r="J100" i="11"/>
  <c r="K100" i="11" s="1"/>
  <c r="L100" i="11" s="1"/>
  <c r="H100" i="11"/>
  <c r="O99" i="11"/>
  <c r="J99" i="11"/>
  <c r="K99" i="11" s="1"/>
  <c r="L99" i="11" s="1"/>
  <c r="H99" i="11"/>
  <c r="O98" i="11"/>
  <c r="J98" i="11"/>
  <c r="K98" i="11"/>
  <c r="L98" i="11" s="1"/>
  <c r="H98" i="11"/>
  <c r="O97" i="11"/>
  <c r="J97" i="11"/>
  <c r="K97" i="11" s="1"/>
  <c r="L97" i="11" s="1"/>
  <c r="H97" i="11"/>
  <c r="O96" i="11"/>
  <c r="J96" i="11"/>
  <c r="K96" i="11" s="1"/>
  <c r="L96" i="11" s="1"/>
  <c r="H96" i="11"/>
  <c r="O95" i="11"/>
  <c r="J95" i="11"/>
  <c r="K95" i="11" s="1"/>
  <c r="L95" i="11" s="1"/>
  <c r="H95" i="11"/>
  <c r="O94" i="11"/>
  <c r="J94" i="11"/>
  <c r="K94" i="11" s="1"/>
  <c r="L94" i="11" s="1"/>
  <c r="H94" i="11"/>
  <c r="O93" i="11"/>
  <c r="J93" i="11"/>
  <c r="K93" i="11" s="1"/>
  <c r="L93" i="11" s="1"/>
  <c r="H93" i="11"/>
  <c r="O92" i="11"/>
  <c r="J92" i="11"/>
  <c r="K92" i="11" s="1"/>
  <c r="L92" i="11" s="1"/>
  <c r="H92" i="11"/>
  <c r="O91" i="11"/>
  <c r="J91" i="11"/>
  <c r="K91" i="11" s="1"/>
  <c r="L91" i="11" s="1"/>
  <c r="H91" i="11"/>
  <c r="O90" i="11"/>
  <c r="J90" i="11"/>
  <c r="K90" i="11" s="1"/>
  <c r="L90" i="11" s="1"/>
  <c r="H90" i="11"/>
  <c r="O89" i="11"/>
  <c r="J89" i="11"/>
  <c r="K89" i="11" s="1"/>
  <c r="L89" i="11" s="1"/>
  <c r="H89" i="11"/>
  <c r="O88" i="11"/>
  <c r="J88" i="11"/>
  <c r="K88" i="11" s="1"/>
  <c r="L88" i="11" s="1"/>
  <c r="H88" i="11"/>
  <c r="O87" i="11"/>
  <c r="J87" i="11"/>
  <c r="K87" i="11" s="1"/>
  <c r="L87" i="11" s="1"/>
  <c r="H87" i="11"/>
  <c r="O86" i="11"/>
  <c r="J86" i="11"/>
  <c r="K86" i="11" s="1"/>
  <c r="L86" i="11" s="1"/>
  <c r="H86" i="11"/>
  <c r="O85" i="11"/>
  <c r="J85" i="11"/>
  <c r="K85" i="11" s="1"/>
  <c r="L85" i="11" s="1"/>
  <c r="H85" i="11"/>
  <c r="O84" i="11"/>
  <c r="J84" i="11"/>
  <c r="K84" i="11" s="1"/>
  <c r="L84" i="11" s="1"/>
  <c r="H84" i="11"/>
  <c r="O83" i="11"/>
  <c r="J83" i="11"/>
  <c r="K83" i="11" s="1"/>
  <c r="L83" i="11" s="1"/>
  <c r="H83" i="11"/>
  <c r="O82" i="11"/>
  <c r="J82" i="11"/>
  <c r="K82" i="11" s="1"/>
  <c r="L82" i="11" s="1"/>
  <c r="H82" i="11"/>
  <c r="O81" i="11"/>
  <c r="J81" i="11"/>
  <c r="K81" i="11" s="1"/>
  <c r="L81" i="11" s="1"/>
  <c r="H81" i="11"/>
  <c r="O80" i="11"/>
  <c r="J80" i="11"/>
  <c r="K80" i="11" s="1"/>
  <c r="L80" i="11" s="1"/>
  <c r="H80" i="11"/>
  <c r="O79" i="11"/>
  <c r="J79" i="11"/>
  <c r="K79" i="11" s="1"/>
  <c r="L79" i="11" s="1"/>
  <c r="H79" i="11"/>
  <c r="O78" i="11"/>
  <c r="J78" i="11"/>
  <c r="K78" i="11" s="1"/>
  <c r="L78" i="11" s="1"/>
  <c r="H78" i="11"/>
  <c r="O77" i="11"/>
  <c r="J77" i="11"/>
  <c r="K77" i="11" s="1"/>
  <c r="L77" i="11" s="1"/>
  <c r="H77" i="11"/>
  <c r="O76" i="11"/>
  <c r="J76" i="11"/>
  <c r="K76" i="11" s="1"/>
  <c r="L76" i="11" s="1"/>
  <c r="H76" i="11"/>
  <c r="O75" i="11"/>
  <c r="J75" i="11"/>
  <c r="K75" i="11" s="1"/>
  <c r="L75" i="11" s="1"/>
  <c r="H75" i="11"/>
  <c r="O74" i="11"/>
  <c r="J74" i="11"/>
  <c r="K74" i="11" s="1"/>
  <c r="L74" i="11" s="1"/>
  <c r="H74" i="11"/>
  <c r="O73" i="11"/>
  <c r="J73" i="11"/>
  <c r="K73" i="11" s="1"/>
  <c r="L73" i="11" s="1"/>
  <c r="H73" i="11"/>
  <c r="O72" i="11"/>
  <c r="J72" i="11"/>
  <c r="K72" i="11" s="1"/>
  <c r="L72" i="11" s="1"/>
  <c r="H72" i="11"/>
  <c r="O71" i="11"/>
  <c r="J71" i="11"/>
  <c r="K71" i="11" s="1"/>
  <c r="L71" i="11" s="1"/>
  <c r="H71" i="11"/>
  <c r="O70" i="11"/>
  <c r="J70" i="11"/>
  <c r="K70" i="11" s="1"/>
  <c r="L70" i="11" s="1"/>
  <c r="H70" i="11"/>
  <c r="O69" i="11"/>
  <c r="J69" i="11"/>
  <c r="K69" i="11"/>
  <c r="L69" i="11" s="1"/>
  <c r="H69" i="11"/>
  <c r="O68" i="11"/>
  <c r="J68" i="11"/>
  <c r="K68" i="11" s="1"/>
  <c r="L68" i="11" s="1"/>
  <c r="H68" i="11"/>
  <c r="O67" i="11"/>
  <c r="J67" i="11"/>
  <c r="K67" i="11" s="1"/>
  <c r="L67" i="11" s="1"/>
  <c r="H67" i="11"/>
  <c r="O66" i="11"/>
  <c r="J66" i="11"/>
  <c r="K66" i="11" s="1"/>
  <c r="L66" i="11" s="1"/>
  <c r="H66" i="11"/>
  <c r="O65" i="11"/>
  <c r="J65" i="11"/>
  <c r="K65" i="11" s="1"/>
  <c r="L65" i="11" s="1"/>
  <c r="H65" i="11"/>
  <c r="O64" i="11"/>
  <c r="J64" i="11"/>
  <c r="K64" i="11" s="1"/>
  <c r="L64" i="11" s="1"/>
  <c r="H64" i="11"/>
  <c r="O63" i="11"/>
  <c r="J63" i="11"/>
  <c r="K63" i="11" s="1"/>
  <c r="L63" i="11" s="1"/>
  <c r="H63" i="11"/>
  <c r="O62" i="11"/>
  <c r="J62" i="11"/>
  <c r="K62" i="11" s="1"/>
  <c r="L62" i="11" s="1"/>
  <c r="H62" i="11"/>
  <c r="O61" i="11"/>
  <c r="J61" i="11"/>
  <c r="K61" i="11" s="1"/>
  <c r="L61" i="11" s="1"/>
  <c r="H61" i="11"/>
  <c r="O60" i="11"/>
  <c r="J60" i="11"/>
  <c r="K60" i="11" s="1"/>
  <c r="L60" i="11" s="1"/>
  <c r="H60" i="11"/>
  <c r="O59" i="11"/>
  <c r="J59" i="11"/>
  <c r="K59" i="11" s="1"/>
  <c r="L59" i="11" s="1"/>
  <c r="H59" i="11"/>
  <c r="O58" i="11"/>
  <c r="J58" i="11"/>
  <c r="K58" i="11" s="1"/>
  <c r="L58" i="11" s="1"/>
  <c r="H58" i="11"/>
  <c r="O57" i="11"/>
  <c r="J57" i="11"/>
  <c r="K57" i="11" s="1"/>
  <c r="L57" i="11" s="1"/>
  <c r="H57" i="11"/>
  <c r="O56" i="11"/>
  <c r="J56" i="11"/>
  <c r="K56" i="11" s="1"/>
  <c r="L56" i="11" s="1"/>
  <c r="H56" i="11"/>
  <c r="O55" i="11"/>
  <c r="J55" i="11"/>
  <c r="K55" i="11" s="1"/>
  <c r="L55" i="11" s="1"/>
  <c r="H55" i="11"/>
  <c r="O54" i="11"/>
  <c r="J54" i="11"/>
  <c r="K54" i="11" s="1"/>
  <c r="L54" i="11" s="1"/>
  <c r="H54" i="11"/>
  <c r="O53" i="11"/>
  <c r="J53" i="11"/>
  <c r="K53" i="11" s="1"/>
  <c r="L53" i="11" s="1"/>
  <c r="H53" i="11"/>
  <c r="O52" i="11"/>
  <c r="J52" i="11"/>
  <c r="K52" i="11" s="1"/>
  <c r="L52" i="11" s="1"/>
  <c r="H52" i="11"/>
  <c r="O51" i="11"/>
  <c r="J51" i="11"/>
  <c r="K51" i="11" s="1"/>
  <c r="L51" i="11" s="1"/>
  <c r="H51" i="11"/>
  <c r="O50" i="11"/>
  <c r="J50" i="11"/>
  <c r="K50" i="11" s="1"/>
  <c r="L50" i="11" s="1"/>
  <c r="H50" i="11"/>
  <c r="O49" i="11"/>
  <c r="J49" i="11"/>
  <c r="K49" i="11" s="1"/>
  <c r="L49" i="11" s="1"/>
  <c r="H49" i="11"/>
  <c r="O48" i="11"/>
  <c r="J48" i="11"/>
  <c r="K48" i="11" s="1"/>
  <c r="L48" i="11" s="1"/>
  <c r="H48" i="11"/>
  <c r="O47" i="11"/>
  <c r="J47" i="11"/>
  <c r="K47" i="11" s="1"/>
  <c r="L47" i="11" s="1"/>
  <c r="H47" i="11"/>
  <c r="O46" i="11"/>
  <c r="J46" i="11"/>
  <c r="K46" i="11" s="1"/>
  <c r="L46" i="11" s="1"/>
  <c r="H46" i="11"/>
  <c r="O45" i="11"/>
  <c r="J45" i="11"/>
  <c r="K45" i="11" s="1"/>
  <c r="L45" i="11" s="1"/>
  <c r="H45" i="11"/>
  <c r="O44" i="11"/>
  <c r="J44" i="11"/>
  <c r="K44" i="11" s="1"/>
  <c r="L44" i="11" s="1"/>
  <c r="H44" i="11"/>
  <c r="O43" i="11"/>
  <c r="J43" i="11"/>
  <c r="K43" i="11" s="1"/>
  <c r="L43" i="11" s="1"/>
  <c r="H43" i="11"/>
  <c r="O42" i="11"/>
  <c r="J42" i="11"/>
  <c r="K42" i="11" s="1"/>
  <c r="L42" i="11" s="1"/>
  <c r="H42" i="11"/>
  <c r="O41" i="11"/>
  <c r="J41" i="11"/>
  <c r="K41" i="11" s="1"/>
  <c r="L41" i="11" s="1"/>
  <c r="H41" i="11"/>
  <c r="O40" i="11"/>
  <c r="J40" i="11"/>
  <c r="K40" i="11" s="1"/>
  <c r="L40" i="11" s="1"/>
  <c r="H40" i="11"/>
  <c r="O39" i="11"/>
  <c r="J39" i="11"/>
  <c r="K39" i="11" s="1"/>
  <c r="L39" i="11" s="1"/>
  <c r="H39" i="11"/>
  <c r="O38" i="11"/>
  <c r="J38" i="11"/>
  <c r="K38" i="11" s="1"/>
  <c r="L38" i="11" s="1"/>
  <c r="H38" i="11"/>
  <c r="O37" i="11"/>
  <c r="J37" i="11"/>
  <c r="K37" i="11" s="1"/>
  <c r="L37" i="11" s="1"/>
  <c r="H37" i="11"/>
  <c r="O36" i="11"/>
  <c r="J36" i="11"/>
  <c r="K36" i="11" s="1"/>
  <c r="L36" i="11" s="1"/>
  <c r="H36" i="11"/>
  <c r="O35" i="11"/>
  <c r="J35" i="11"/>
  <c r="K35" i="11" s="1"/>
  <c r="L35" i="11" s="1"/>
  <c r="H35" i="11"/>
  <c r="O34" i="11"/>
  <c r="J34" i="11"/>
  <c r="K34" i="11" s="1"/>
  <c r="L34" i="11" s="1"/>
  <c r="H34" i="11"/>
  <c r="O33" i="11"/>
  <c r="J33" i="11"/>
  <c r="K33" i="11" s="1"/>
  <c r="L33" i="11" s="1"/>
  <c r="H33" i="11"/>
  <c r="O32" i="11"/>
  <c r="J32" i="11"/>
  <c r="K32" i="11"/>
  <c r="L32" i="11" s="1"/>
  <c r="H32" i="11"/>
  <c r="O31" i="11"/>
  <c r="J31" i="11"/>
  <c r="K31" i="11" s="1"/>
  <c r="L31" i="11"/>
  <c r="H31" i="11"/>
  <c r="O30" i="11"/>
  <c r="J30" i="11"/>
  <c r="K30" i="11"/>
  <c r="L30" i="11" s="1"/>
  <c r="H30" i="11"/>
  <c r="O29" i="11"/>
  <c r="J29" i="11"/>
  <c r="K29" i="11" s="1"/>
  <c r="L29" i="11" s="1"/>
  <c r="H29" i="11"/>
  <c r="O28" i="11"/>
  <c r="J28" i="11"/>
  <c r="K28" i="11" s="1"/>
  <c r="L28" i="11" s="1"/>
  <c r="H28" i="11"/>
  <c r="O27" i="11"/>
  <c r="J27" i="11"/>
  <c r="K27" i="11" s="1"/>
  <c r="L27" i="11" s="1"/>
  <c r="H27" i="11"/>
  <c r="O26" i="11"/>
  <c r="J26" i="11"/>
  <c r="K26" i="11" s="1"/>
  <c r="L26" i="11" s="1"/>
  <c r="H26" i="11"/>
  <c r="O25" i="11"/>
  <c r="J25" i="11"/>
  <c r="K25" i="11"/>
  <c r="L25" i="11" s="1"/>
  <c r="H25" i="11"/>
  <c r="O24" i="11"/>
  <c r="J24" i="11"/>
  <c r="K24" i="11" s="1"/>
  <c r="L24" i="11" s="1"/>
  <c r="H24" i="11"/>
  <c r="O23" i="11"/>
  <c r="J23" i="11"/>
  <c r="K23" i="11" s="1"/>
  <c r="L23" i="11" s="1"/>
  <c r="H23" i="11"/>
  <c r="O22" i="11"/>
  <c r="J22" i="11"/>
  <c r="K22" i="11" s="1"/>
  <c r="L22" i="11" s="1"/>
  <c r="H22" i="11"/>
  <c r="O21" i="11"/>
  <c r="J21" i="11"/>
  <c r="K21" i="11" s="1"/>
  <c r="L21" i="11" s="1"/>
  <c r="H21" i="11"/>
  <c r="O20" i="11"/>
  <c r="J20" i="11"/>
  <c r="K20" i="11" s="1"/>
  <c r="L20" i="11" s="1"/>
  <c r="H20" i="11"/>
  <c r="O19" i="11"/>
  <c r="J19" i="11"/>
  <c r="K19" i="11" s="1"/>
  <c r="L19" i="11" s="1"/>
  <c r="H19" i="11"/>
  <c r="O18" i="11"/>
  <c r="J18" i="11"/>
  <c r="K18" i="11" s="1"/>
  <c r="L18" i="11" s="1"/>
  <c r="H18" i="11"/>
  <c r="O17" i="11"/>
  <c r="J17" i="11"/>
  <c r="K17" i="11" s="1"/>
  <c r="L17" i="11" s="1"/>
  <c r="H17" i="11"/>
  <c r="O16" i="11"/>
  <c r="J16" i="11"/>
  <c r="K16" i="11"/>
  <c r="L16" i="11" s="1"/>
  <c r="H16" i="11"/>
  <c r="O15" i="11"/>
  <c r="J15" i="11"/>
  <c r="K15" i="11"/>
  <c r="L15" i="11" s="1"/>
  <c r="H15" i="11"/>
  <c r="O14" i="11"/>
  <c r="J14" i="11"/>
  <c r="K14" i="11" s="1"/>
  <c r="L14" i="11" s="1"/>
  <c r="H14" i="11"/>
  <c r="O13" i="11"/>
  <c r="J13" i="11"/>
  <c r="K13" i="11" s="1"/>
  <c r="L13" i="11" s="1"/>
  <c r="H13" i="11"/>
  <c r="O12" i="11"/>
  <c r="J12" i="11"/>
  <c r="K12" i="11" s="1"/>
  <c r="L12" i="11" s="1"/>
  <c r="H12" i="11"/>
  <c r="O11" i="11"/>
  <c r="J11" i="11"/>
  <c r="K11" i="11" s="1"/>
  <c r="L11" i="11" s="1"/>
  <c r="H11" i="11"/>
  <c r="O10" i="11"/>
  <c r="J10" i="11"/>
  <c r="K10" i="11"/>
  <c r="L10" i="11" s="1"/>
  <c r="H10" i="11"/>
  <c r="O9" i="11"/>
  <c r="J9" i="11"/>
  <c r="K9" i="11" s="1"/>
  <c r="L9" i="11" s="1"/>
  <c r="H9" i="11"/>
  <c r="O8" i="11"/>
  <c r="J8" i="11"/>
  <c r="K8" i="11" s="1"/>
  <c r="L8" i="11" s="1"/>
  <c r="H8" i="11"/>
  <c r="O7" i="11"/>
  <c r="J7" i="11"/>
  <c r="K7" i="11" s="1"/>
  <c r="L7" i="11" s="1"/>
  <c r="H7" i="11"/>
  <c r="O6" i="11"/>
  <c r="J6" i="11"/>
  <c r="K6" i="11" s="1"/>
  <c r="L6" i="11" s="1"/>
  <c r="H6" i="11"/>
  <c r="O5" i="11"/>
  <c r="J5" i="11"/>
  <c r="K5" i="11" s="1"/>
  <c r="L5" i="11" s="1"/>
  <c r="H5" i="11"/>
  <c r="O4" i="11"/>
  <c r="J4" i="11"/>
  <c r="K4" i="11"/>
  <c r="L4" i="11" s="1"/>
  <c r="H4" i="11"/>
  <c r="O3" i="11"/>
  <c r="J3" i="11"/>
  <c r="K3" i="11" s="1"/>
  <c r="L3" i="11" s="1"/>
  <c r="H3" i="11"/>
  <c r="O852" i="12"/>
  <c r="G112" i="5"/>
  <c r="O441" i="12"/>
  <c r="G169" i="5"/>
  <c r="O743" i="12"/>
  <c r="G9" i="5"/>
  <c r="O727" i="12"/>
  <c r="O570" i="12"/>
  <c r="G293" i="5"/>
  <c r="O41" i="12"/>
  <c r="G286" i="5"/>
  <c r="O366" i="12"/>
  <c r="O742" i="12"/>
  <c r="G13" i="5"/>
  <c r="O699" i="12"/>
  <c r="O691" i="12"/>
  <c r="G133" i="5"/>
  <c r="O686" i="12"/>
  <c r="O663" i="12"/>
  <c r="O659" i="12"/>
  <c r="O623" i="12"/>
  <c r="G175" i="5"/>
  <c r="O606" i="12"/>
  <c r="G15" i="5"/>
  <c r="O603" i="12"/>
  <c r="O569" i="12"/>
  <c r="G201" i="5"/>
  <c r="O568" i="12"/>
  <c r="G298" i="5"/>
  <c r="O567" i="12"/>
  <c r="O566" i="12"/>
  <c r="O565" i="12"/>
  <c r="O564" i="12"/>
  <c r="G105" i="5"/>
  <c r="O553" i="12"/>
  <c r="G324" i="5"/>
  <c r="O851" i="12"/>
  <c r="O850" i="12"/>
  <c r="G154" i="5"/>
  <c r="O849" i="12"/>
  <c r="O848" i="12"/>
  <c r="O847" i="12"/>
  <c r="O846" i="12"/>
  <c r="O845" i="12"/>
  <c r="O844" i="12"/>
  <c r="O843" i="12"/>
  <c r="O494" i="12"/>
  <c r="G303" i="5"/>
  <c r="O468" i="12"/>
  <c r="O417" i="12"/>
  <c r="O408" i="12"/>
  <c r="O292" i="12"/>
  <c r="G196" i="5"/>
  <c r="O250" i="12"/>
  <c r="G109" i="5"/>
  <c r="O237" i="12"/>
  <c r="O215" i="12"/>
  <c r="G121" i="5"/>
  <c r="O204" i="12"/>
  <c r="G20" i="5"/>
  <c r="O177" i="12"/>
  <c r="O150" i="12"/>
  <c r="G221" i="5"/>
  <c r="O111" i="12"/>
  <c r="O38" i="12"/>
  <c r="G97" i="5"/>
  <c r="O29" i="12"/>
  <c r="O24" i="12"/>
  <c r="O16" i="12"/>
  <c r="G44" i="5"/>
  <c r="O10" i="12"/>
  <c r="G50" i="5"/>
  <c r="O984" i="12"/>
  <c r="O982" i="12"/>
  <c r="G174" i="5"/>
  <c r="O893" i="12"/>
  <c r="O891" i="12"/>
  <c r="G209" i="5"/>
  <c r="O889" i="12"/>
  <c r="G245" i="5"/>
  <c r="O885" i="12"/>
  <c r="O884" i="12"/>
  <c r="O882" i="12"/>
  <c r="O881" i="12"/>
  <c r="O867" i="12"/>
  <c r="O832" i="12"/>
  <c r="G197" i="5"/>
  <c r="O831" i="12"/>
  <c r="O830" i="12"/>
  <c r="O829" i="12"/>
  <c r="O826" i="12"/>
  <c r="G102" i="5"/>
  <c r="O825" i="12"/>
  <c r="G123" i="5"/>
  <c r="O824" i="12"/>
  <c r="G63" i="5"/>
  <c r="O821" i="12"/>
  <c r="O818" i="12"/>
  <c r="O807" i="12"/>
  <c r="O804" i="12"/>
  <c r="O802" i="12"/>
  <c r="O801" i="12"/>
  <c r="G87" i="5"/>
  <c r="O797" i="12"/>
  <c r="G114" i="5"/>
  <c r="O786" i="12"/>
  <c r="O782" i="12"/>
  <c r="O780" i="12"/>
  <c r="O777" i="12"/>
  <c r="O776" i="12"/>
  <c r="O775" i="12"/>
  <c r="O773" i="12"/>
  <c r="O771" i="12"/>
  <c r="O769" i="12"/>
  <c r="O768" i="12"/>
  <c r="O767" i="12"/>
  <c r="O766" i="12"/>
  <c r="O765" i="12"/>
  <c r="O764" i="12"/>
  <c r="O762" i="12"/>
  <c r="O756" i="12"/>
  <c r="O751" i="12"/>
  <c r="O749" i="12"/>
  <c r="G242" i="5"/>
  <c r="O715" i="12"/>
  <c r="O689" i="12"/>
  <c r="G249" i="5"/>
  <c r="O670" i="12"/>
  <c r="O668" i="12"/>
  <c r="O667" i="12"/>
  <c r="G226" i="5"/>
  <c r="O665" i="12"/>
  <c r="O653" i="12"/>
  <c r="G17" i="5"/>
  <c r="O639" i="12"/>
  <c r="G176" i="5"/>
  <c r="O637" i="12"/>
  <c r="G43" i="5"/>
  <c r="O597" i="12"/>
  <c r="O563" i="12"/>
  <c r="O562" i="12"/>
  <c r="O561" i="12"/>
  <c r="O560" i="12"/>
  <c r="O558" i="12"/>
  <c r="O557" i="12"/>
  <c r="O556" i="12"/>
  <c r="O555" i="12"/>
  <c r="O544" i="12"/>
  <c r="O543" i="12"/>
  <c r="O540" i="12"/>
  <c r="O539" i="12"/>
  <c r="O538" i="12"/>
  <c r="O536" i="12"/>
  <c r="O535" i="12"/>
  <c r="O534" i="12"/>
  <c r="O533" i="12"/>
  <c r="O532" i="12"/>
  <c r="O529" i="12"/>
  <c r="O528" i="12"/>
  <c r="G244" i="5"/>
  <c r="O492" i="12"/>
  <c r="O491" i="12"/>
  <c r="G314" i="5"/>
  <c r="O490" i="12"/>
  <c r="O487" i="12"/>
  <c r="O484" i="12"/>
  <c r="O464" i="12"/>
  <c r="O460" i="12"/>
  <c r="G252" i="5"/>
  <c r="O459" i="12"/>
  <c r="O458" i="12"/>
  <c r="O454" i="12"/>
  <c r="G82" i="5"/>
  <c r="O428" i="12"/>
  <c r="O427" i="12"/>
  <c r="O426" i="12"/>
  <c r="G200" i="5"/>
  <c r="O416" i="12"/>
  <c r="G241" i="5"/>
  <c r="O414" i="12"/>
  <c r="O405" i="12"/>
  <c r="G312" i="5"/>
  <c r="O399" i="12"/>
  <c r="G171" i="5"/>
  <c r="O395" i="12"/>
  <c r="O387" i="12"/>
  <c r="G80" i="5"/>
  <c r="O382" i="12"/>
  <c r="O365" i="12"/>
  <c r="G184" i="5"/>
  <c r="O364" i="12"/>
  <c r="G185" i="5"/>
  <c r="O359" i="12"/>
  <c r="G240" i="5"/>
  <c r="O358" i="12"/>
  <c r="O319" i="12"/>
  <c r="G81" i="5"/>
  <c r="O315" i="12"/>
  <c r="O262" i="12"/>
  <c r="O244" i="12"/>
  <c r="G215" i="5"/>
  <c r="O219" i="12"/>
  <c r="O191" i="12"/>
  <c r="G228" i="5"/>
  <c r="O188" i="12"/>
  <c r="O167" i="12"/>
  <c r="O142" i="12"/>
  <c r="O133" i="12"/>
  <c r="G19" i="5"/>
  <c r="O119" i="12"/>
  <c r="O106" i="12"/>
  <c r="G248" i="5"/>
  <c r="O98" i="12"/>
  <c r="G79" i="5"/>
  <c r="O72" i="12"/>
  <c r="O71" i="12"/>
  <c r="O69" i="12"/>
  <c r="O66" i="12"/>
  <c r="O63" i="12"/>
  <c r="O40" i="12"/>
  <c r="G238" i="5"/>
  <c r="O39" i="12"/>
  <c r="G237" i="5"/>
  <c r="O21" i="12"/>
  <c r="O14" i="12"/>
  <c r="G139" i="5"/>
  <c r="O13" i="12"/>
  <c r="G138" i="5"/>
  <c r="O8" i="12"/>
  <c r="G234" i="5"/>
  <c r="O3" i="12"/>
  <c r="L432" i="3"/>
  <c r="L433" i="3"/>
  <c r="L434" i="3"/>
  <c r="L436" i="3"/>
  <c r="L437" i="3"/>
  <c r="L441" i="3"/>
  <c r="L442" i="3"/>
  <c r="L443" i="3"/>
  <c r="L444" i="3"/>
  <c r="L449" i="3"/>
  <c r="L450" i="3"/>
  <c r="L451" i="3"/>
  <c r="L452" i="3"/>
  <c r="L453" i="3"/>
  <c r="L455" i="3"/>
  <c r="L457" i="3"/>
  <c r="L458" i="3"/>
  <c r="L459" i="3"/>
  <c r="L460" i="3"/>
  <c r="L461" i="3"/>
  <c r="L462" i="3"/>
  <c r="L465" i="3"/>
  <c r="L466" i="3"/>
  <c r="L161" i="3"/>
  <c r="L163" i="3"/>
  <c r="L164" i="3"/>
  <c r="L200" i="3"/>
  <c r="L201" i="3"/>
  <c r="L279" i="3"/>
  <c r="L283" i="3"/>
  <c r="L284" i="3"/>
  <c r="L285" i="3"/>
  <c r="L286" i="3"/>
  <c r="L287" i="3"/>
  <c r="L291" i="3"/>
  <c r="L292" i="3"/>
  <c r="L293" i="3"/>
  <c r="L294" i="3"/>
  <c r="L216" i="3"/>
  <c r="L217" i="3"/>
  <c r="L219" i="3"/>
  <c r="L220" i="3"/>
  <c r="L303" i="3"/>
  <c r="L315" i="3"/>
  <c r="L331" i="3"/>
  <c r="L332" i="3"/>
  <c r="L333" i="3"/>
  <c r="L334" i="3"/>
  <c r="L335" i="3"/>
  <c r="L339" i="3"/>
  <c r="L340" i="3"/>
  <c r="L341" i="3"/>
  <c r="L538" i="3"/>
  <c r="L539" i="3"/>
  <c r="L540" i="3"/>
  <c r="L541" i="3"/>
  <c r="L544" i="3"/>
  <c r="L545" i="3"/>
  <c r="L546" i="3"/>
  <c r="L547" i="3"/>
  <c r="L549" i="3"/>
  <c r="L550" i="3"/>
  <c r="L552" i="3"/>
  <c r="L553" i="3"/>
  <c r="L554" i="3"/>
  <c r="L531" i="3"/>
  <c r="L509" i="3"/>
  <c r="L417" i="3"/>
  <c r="L270" i="3"/>
  <c r="L233" i="3"/>
  <c r="L570" i="3"/>
  <c r="L202" i="3"/>
  <c r="L222" i="3"/>
  <c r="L223" i="3"/>
  <c r="L224" i="3"/>
  <c r="L225" i="3"/>
  <c r="L251" i="3"/>
  <c r="L252" i="3"/>
  <c r="L253" i="3"/>
  <c r="L254" i="3"/>
  <c r="L255" i="3"/>
  <c r="L256" i="3"/>
  <c r="L259" i="3"/>
  <c r="L260" i="3"/>
  <c r="L261" i="3"/>
  <c r="L262" i="3"/>
  <c r="L299" i="3"/>
  <c r="L300" i="3"/>
  <c r="L301" i="3"/>
  <c r="L302" i="3"/>
  <c r="L347" i="3"/>
  <c r="L348" i="3"/>
  <c r="L349" i="3"/>
  <c r="L350" i="3"/>
  <c r="L351" i="3"/>
  <c r="L353" i="3"/>
  <c r="L355" i="3"/>
  <c r="L356" i="3"/>
  <c r="L357" i="3"/>
  <c r="L359" i="3"/>
  <c r="L400" i="3"/>
  <c r="L401" i="3"/>
  <c r="L402" i="3"/>
  <c r="L403" i="3"/>
  <c r="L404" i="3"/>
  <c r="L405" i="3"/>
  <c r="L484" i="3"/>
  <c r="L485" i="3"/>
  <c r="L486" i="3"/>
  <c r="L489" i="3"/>
  <c r="L490" i="3"/>
  <c r="L491" i="3"/>
  <c r="L492" i="3"/>
  <c r="L493" i="3"/>
  <c r="L562" i="3"/>
  <c r="L563" i="3"/>
  <c r="L565" i="3"/>
  <c r="L567" i="3"/>
  <c r="L568" i="3"/>
  <c r="L183" i="3"/>
  <c r="L184" i="3"/>
  <c r="L185" i="3"/>
  <c r="L186" i="3"/>
  <c r="L204" i="3"/>
  <c r="L205" i="3"/>
  <c r="L206" i="3"/>
  <c r="L228" i="3"/>
  <c r="L229" i="3"/>
  <c r="L230" i="3"/>
  <c r="L232" i="3"/>
  <c r="L267" i="3"/>
  <c r="L268" i="3"/>
  <c r="L269" i="3"/>
  <c r="L307" i="3"/>
  <c r="L308" i="3"/>
  <c r="L309" i="3"/>
  <c r="L311" i="3"/>
  <c r="L362" i="3"/>
  <c r="L363" i="3"/>
  <c r="L364" i="3"/>
  <c r="L365" i="3"/>
  <c r="L366" i="3"/>
  <c r="L409" i="3"/>
  <c r="L410" i="3"/>
  <c r="L411" i="3"/>
  <c r="L412" i="3"/>
  <c r="L413" i="3"/>
  <c r="L416" i="3"/>
  <c r="L499" i="3"/>
  <c r="L501" i="3"/>
  <c r="L502" i="3"/>
  <c r="L504" i="3"/>
  <c r="L505" i="3"/>
  <c r="L506" i="3"/>
  <c r="L507" i="3"/>
  <c r="L508" i="3"/>
  <c r="L586" i="3"/>
  <c r="L587" i="3"/>
  <c r="L588" i="3"/>
  <c r="L589" i="3"/>
  <c r="L590" i="3"/>
  <c r="L591" i="3"/>
  <c r="L592" i="3"/>
  <c r="L208" i="3"/>
  <c r="L209" i="3"/>
  <c r="L211" i="3"/>
  <c r="L212" i="3"/>
  <c r="L213" i="3"/>
  <c r="L214" i="3"/>
  <c r="L234" i="3"/>
  <c r="L235" i="3"/>
  <c r="L236" i="3"/>
  <c r="L237" i="3"/>
  <c r="L238" i="3"/>
  <c r="L271" i="3"/>
  <c r="L275" i="3"/>
  <c r="L276" i="3"/>
  <c r="L277" i="3"/>
  <c r="L316" i="3"/>
  <c r="L317" i="3"/>
  <c r="L318" i="3"/>
  <c r="L319" i="3"/>
  <c r="L323" i="3"/>
  <c r="L324" i="3"/>
  <c r="L325" i="3"/>
  <c r="L326" i="3"/>
  <c r="L368" i="3"/>
  <c r="L370" i="3"/>
  <c r="L371" i="3"/>
  <c r="L372" i="3"/>
  <c r="L374" i="3"/>
  <c r="L425" i="3"/>
  <c r="L426" i="3"/>
  <c r="L427" i="3"/>
  <c r="L428" i="3"/>
  <c r="L429" i="3"/>
  <c r="L523" i="3"/>
  <c r="L524" i="3"/>
  <c r="L525" i="3"/>
  <c r="L528" i="3"/>
  <c r="L529" i="3"/>
  <c r="L530" i="3"/>
  <c r="L602" i="3"/>
  <c r="L603" i="3"/>
  <c r="L604" i="3"/>
  <c r="L605" i="3"/>
  <c r="L606" i="3"/>
  <c r="L607" i="3"/>
  <c r="L608" i="3"/>
  <c r="L609" i="3"/>
  <c r="L610" i="3"/>
  <c r="L611" i="3"/>
  <c r="L613" i="3"/>
  <c r="L615" i="3"/>
  <c r="L616" i="3"/>
  <c r="L343" i="3"/>
  <c r="L345" i="3"/>
  <c r="L346" i="3"/>
  <c r="L377" i="3"/>
  <c r="L378" i="3"/>
  <c r="L379" i="3"/>
  <c r="L380" i="3"/>
  <c r="L381" i="3"/>
  <c r="L382" i="3"/>
  <c r="L384" i="3"/>
  <c r="L386" i="3"/>
  <c r="L387" i="3"/>
  <c r="L388" i="3"/>
  <c r="L389" i="3"/>
  <c r="L418" i="3"/>
  <c r="L419" i="3"/>
  <c r="L420" i="3"/>
  <c r="L421" i="3"/>
  <c r="L424" i="3"/>
  <c r="L467" i="3"/>
  <c r="L474" i="3"/>
  <c r="L475" i="3"/>
  <c r="L476" i="3"/>
  <c r="L477" i="3"/>
  <c r="L478" i="3"/>
  <c r="L481" i="3"/>
  <c r="L482" i="3"/>
  <c r="L483" i="3"/>
  <c r="L513" i="3"/>
  <c r="L514" i="3"/>
  <c r="L515" i="3"/>
  <c r="L517" i="3"/>
  <c r="L518" i="3"/>
  <c r="L520" i="3"/>
  <c r="L521" i="3"/>
  <c r="L522" i="3"/>
  <c r="L556" i="3"/>
  <c r="L557" i="3"/>
  <c r="L558" i="3"/>
  <c r="L559" i="3"/>
  <c r="L560" i="3"/>
  <c r="L594" i="3"/>
  <c r="L595" i="3"/>
  <c r="L597" i="3"/>
  <c r="L598" i="3"/>
  <c r="L599" i="3"/>
  <c r="L600" i="3"/>
  <c r="L445" i="3"/>
  <c r="L446" i="3"/>
  <c r="L448" i="3"/>
  <c r="L496" i="3"/>
  <c r="L497" i="3"/>
  <c r="L498" i="3"/>
  <c r="L533" i="3"/>
  <c r="L534" i="3"/>
  <c r="L535" i="3"/>
  <c r="L536" i="3"/>
  <c r="L537" i="3"/>
  <c r="L571" i="3"/>
  <c r="L572" i="3"/>
  <c r="L573" i="3"/>
  <c r="L574" i="3"/>
  <c r="L575" i="3"/>
  <c r="L576" i="3"/>
  <c r="L578" i="3"/>
  <c r="L579" i="3"/>
  <c r="L581" i="3"/>
  <c r="L583" i="3"/>
  <c r="L584" i="3"/>
  <c r="L618" i="3"/>
  <c r="L619" i="3"/>
  <c r="L620" i="3"/>
  <c r="L621" i="3"/>
  <c r="L622" i="3"/>
  <c r="L623" i="3"/>
  <c r="L624" i="3"/>
  <c r="L625" i="3"/>
  <c r="L626" i="3"/>
  <c r="L627" i="3"/>
  <c r="L628" i="3"/>
  <c r="L629" i="3"/>
  <c r="G56" i="10"/>
  <c r="G39" i="10"/>
  <c r="G32" i="10"/>
  <c r="G28" i="10"/>
  <c r="G21" i="10"/>
  <c r="G17" i="10"/>
  <c r="G22" i="10"/>
  <c r="G10" i="10"/>
  <c r="G3" i="10"/>
  <c r="G31" i="10"/>
  <c r="G27" i="10"/>
  <c r="G20" i="10"/>
  <c r="G16" i="10"/>
  <c r="G8" i="10"/>
  <c r="L389" i="12"/>
  <c r="H35" i="5" s="1"/>
  <c r="L305" i="12"/>
  <c r="H192" i="5" s="1"/>
  <c r="L680" i="12"/>
  <c r="L80" i="12"/>
  <c r="H291" i="5" s="1"/>
  <c r="G34" i="10"/>
  <c r="G6" i="10"/>
  <c r="G58" i="10"/>
  <c r="G23" i="10"/>
  <c r="G38" i="10"/>
  <c r="G14" i="10"/>
  <c r="G11" i="10"/>
  <c r="G49" i="10"/>
  <c r="G48" i="10"/>
  <c r="K521" i="11" l="1"/>
  <c r="L521" i="11" s="1"/>
  <c r="K771" i="11"/>
  <c r="L771" i="11" s="1"/>
  <c r="K763" i="11"/>
  <c r="L763" i="11" s="1"/>
  <c r="K776" i="11"/>
  <c r="L776" i="11" s="1"/>
  <c r="K517" i="11"/>
  <c r="L517" i="11" s="1"/>
  <c r="K779" i="11"/>
  <c r="L779" i="11" s="1"/>
  <c r="K759" i="11"/>
  <c r="L759" i="11" s="1"/>
  <c r="G9" i="10"/>
  <c r="G53" i="10"/>
  <c r="G7" i="10"/>
  <c r="G59" i="10"/>
  <c r="G29" i="10"/>
  <c r="G15" i="10"/>
  <c r="H8" i="5"/>
  <c r="L952" i="12"/>
  <c r="H16" i="5"/>
  <c r="H11" i="5"/>
  <c r="H17" i="5"/>
  <c r="H14" i="5"/>
  <c r="H20" i="5"/>
  <c r="H13" i="5"/>
  <c r="H18" i="5"/>
  <c r="H23" i="5"/>
  <c r="H24" i="5"/>
  <c r="H22" i="5"/>
  <c r="H21" i="5"/>
  <c r="D61" i="10"/>
  <c r="R71" i="10"/>
  <c r="C23" i="10"/>
  <c r="E23" i="10" s="1"/>
  <c r="F23" i="10"/>
  <c r="H23" i="10" s="1"/>
  <c r="C51" i="10"/>
  <c r="E51" i="10" s="1"/>
  <c r="C36" i="10"/>
  <c r="E36" i="10" s="1"/>
  <c r="C15" i="10"/>
  <c r="E15" i="10" s="1"/>
  <c r="R76" i="10"/>
  <c r="R87" i="10"/>
  <c r="R72" i="10"/>
  <c r="F3" i="10"/>
  <c r="H3" i="10" s="1"/>
  <c r="F5" i="10"/>
  <c r="H5" i="10" s="1"/>
  <c r="F43" i="10"/>
  <c r="H43" i="10" s="1"/>
  <c r="F52" i="10"/>
  <c r="H52" i="10" s="1"/>
  <c r="F14" i="10"/>
  <c r="H14" i="10" s="1"/>
  <c r="F59" i="10"/>
  <c r="F9" i="10"/>
  <c r="F48" i="10"/>
  <c r="H48" i="10" s="1"/>
  <c r="F28" i="10"/>
  <c r="H28" i="10" s="1"/>
  <c r="F27" i="10"/>
  <c r="H27" i="10" s="1"/>
  <c r="F24" i="10"/>
  <c r="H24" i="10" s="1"/>
  <c r="F47" i="10"/>
  <c r="H47" i="10" s="1"/>
  <c r="F33" i="10"/>
  <c r="H33" i="10" s="1"/>
  <c r="F17" i="10"/>
  <c r="H17" i="10" s="1"/>
  <c r="F56" i="10"/>
  <c r="H56" i="10" s="1"/>
  <c r="F37" i="10"/>
  <c r="H37" i="10" s="1"/>
  <c r="F60" i="10"/>
  <c r="H60" i="10" s="1"/>
  <c r="F2" i="10"/>
  <c r="F53" i="10"/>
  <c r="F57" i="10"/>
  <c r="H57" i="10" s="1"/>
  <c r="F39" i="10"/>
  <c r="H39" i="10" s="1"/>
  <c r="F4" i="10"/>
  <c r="H4" i="10" s="1"/>
  <c r="F44" i="10"/>
  <c r="H44" i="10" s="1"/>
  <c r="F34" i="10"/>
  <c r="H34" i="10" s="1"/>
  <c r="F21" i="10"/>
  <c r="H21" i="10" s="1"/>
  <c r="F54" i="10"/>
  <c r="H54" i="10" s="1"/>
  <c r="F51" i="10"/>
  <c r="H51" i="10" s="1"/>
  <c r="F7" i="10"/>
  <c r="F40" i="10"/>
  <c r="H40" i="10" s="1"/>
  <c r="F18" i="10"/>
  <c r="H18" i="10" s="1"/>
  <c r="F38" i="10"/>
  <c r="H38" i="10" s="1"/>
  <c r="F20" i="10"/>
  <c r="H20" i="10" s="1"/>
  <c r="F11" i="10"/>
  <c r="H11" i="10" s="1"/>
  <c r="F55" i="10"/>
  <c r="H55" i="10" s="1"/>
  <c r="F16" i="10"/>
  <c r="H16" i="10" s="1"/>
  <c r="F45" i="10"/>
  <c r="H45" i="10" s="1"/>
  <c r="F31" i="10"/>
  <c r="H31" i="10" s="1"/>
  <c r="F32" i="10"/>
  <c r="H32" i="10" s="1"/>
  <c r="C5" i="10"/>
  <c r="E5" i="10" s="1"/>
  <c r="C46" i="10"/>
  <c r="E46" i="10" s="1"/>
  <c r="C56" i="10"/>
  <c r="E56" i="10" s="1"/>
  <c r="C33" i="10"/>
  <c r="E33" i="10" s="1"/>
  <c r="C16" i="10"/>
  <c r="E16" i="10" s="1"/>
  <c r="C26" i="10"/>
  <c r="E26" i="10" s="1"/>
  <c r="C4" i="10"/>
  <c r="E4" i="10" s="1"/>
  <c r="C13" i="10"/>
  <c r="E13" i="10" s="1"/>
  <c r="C11" i="10"/>
  <c r="E11" i="10" s="1"/>
  <c r="C53" i="10"/>
  <c r="E53" i="10" s="1"/>
  <c r="C40" i="10"/>
  <c r="E40" i="10" s="1"/>
  <c r="C31" i="10"/>
  <c r="E31" i="10" s="1"/>
  <c r="C32" i="10"/>
  <c r="E32" i="10" s="1"/>
  <c r="C41" i="10"/>
  <c r="E41" i="10" s="1"/>
  <c r="C59" i="10"/>
  <c r="E59" i="10" s="1"/>
  <c r="C48" i="10"/>
  <c r="E48" i="10" s="1"/>
  <c r="F22" i="10"/>
  <c r="H22" i="10" s="1"/>
  <c r="F6" i="10"/>
  <c r="H6" i="10" s="1"/>
  <c r="F49" i="10"/>
  <c r="H49" i="10" s="1"/>
  <c r="F42" i="10"/>
  <c r="H42" i="10" s="1"/>
  <c r="F30" i="10"/>
  <c r="H30" i="10" s="1"/>
  <c r="F26" i="10"/>
  <c r="H26" i="10" s="1"/>
  <c r="F46" i="10"/>
  <c r="H46" i="10" s="1"/>
  <c r="K518" i="11"/>
  <c r="L518" i="11" s="1"/>
  <c r="H518" i="11"/>
  <c r="K765" i="11"/>
  <c r="L765" i="11" s="1"/>
  <c r="H765" i="11"/>
  <c r="C25" i="10"/>
  <c r="E25" i="10" s="1"/>
  <c r="C8" i="10"/>
  <c r="E8" i="10" s="1"/>
  <c r="C45" i="10"/>
  <c r="E45" i="10" s="1"/>
  <c r="C17" i="10"/>
  <c r="E17" i="10" s="1"/>
  <c r="C20" i="10"/>
  <c r="E20" i="10" s="1"/>
  <c r="C55" i="10"/>
  <c r="E55" i="10" s="1"/>
  <c r="C24" i="10"/>
  <c r="E24" i="10" s="1"/>
  <c r="C12" i="10"/>
  <c r="E12" i="10" s="1"/>
  <c r="L3" i="2"/>
  <c r="F25" i="10"/>
  <c r="H25" i="10" s="1"/>
  <c r="F35" i="10"/>
  <c r="H35" i="10" s="1"/>
  <c r="F36" i="10"/>
  <c r="H36" i="10" s="1"/>
  <c r="F15" i="10"/>
  <c r="F8" i="10"/>
  <c r="H8" i="10" s="1"/>
  <c r="F19" i="10"/>
  <c r="H19" i="10" s="1"/>
  <c r="R68" i="10"/>
  <c r="R93" i="10"/>
  <c r="R90" i="10"/>
  <c r="R83" i="10"/>
  <c r="R73" i="10"/>
  <c r="R85" i="10"/>
  <c r="R88" i="10"/>
  <c r="R94" i="10"/>
  <c r="R70" i="10"/>
  <c r="R92" i="10"/>
  <c r="R81" i="10"/>
  <c r="R74" i="10"/>
  <c r="R78" i="10"/>
  <c r="R82" i="10"/>
  <c r="R80" i="10"/>
  <c r="R91" i="10"/>
  <c r="R69" i="10"/>
  <c r="R64" i="10"/>
  <c r="R75" i="10"/>
  <c r="R86" i="10"/>
  <c r="R79" i="10"/>
  <c r="L3" i="5"/>
  <c r="R89" i="10"/>
  <c r="R63" i="10"/>
  <c r="R84" i="10"/>
  <c r="R66" i="10"/>
  <c r="F10" i="10"/>
  <c r="H10" i="10" s="1"/>
  <c r="F58" i="10"/>
  <c r="H58" i="10" s="1"/>
  <c r="F41" i="10"/>
  <c r="H41" i="10" s="1"/>
  <c r="F12" i="10"/>
  <c r="H12" i="10" s="1"/>
  <c r="R67" i="10"/>
  <c r="R77" i="10"/>
  <c r="R65" i="10"/>
  <c r="F50" i="10"/>
  <c r="H50" i="10" s="1"/>
  <c r="F13" i="10"/>
  <c r="H13" i="10" s="1"/>
  <c r="F29" i="10"/>
  <c r="C34" i="10"/>
  <c r="E34" i="10" s="1"/>
  <c r="C38" i="10"/>
  <c r="E38" i="10" s="1"/>
  <c r="C3" i="10"/>
  <c r="E3" i="10" s="1"/>
  <c r="C21" i="10"/>
  <c r="E21" i="10" s="1"/>
  <c r="C18" i="10"/>
  <c r="E18" i="10" s="1"/>
  <c r="C6" i="10"/>
  <c r="E6" i="10" s="1"/>
  <c r="C54" i="10"/>
  <c r="E54" i="10" s="1"/>
  <c r="C2" i="10"/>
  <c r="C29" i="10"/>
  <c r="E29" i="10" s="1"/>
  <c r="C44" i="10"/>
  <c r="E44" i="10" s="1"/>
  <c r="C42" i="10"/>
  <c r="E42" i="10" s="1"/>
  <c r="C19" i="10"/>
  <c r="E19" i="10" s="1"/>
  <c r="C49" i="10"/>
  <c r="E49" i="10" s="1"/>
  <c r="C14" i="10"/>
  <c r="E14" i="10" s="1"/>
  <c r="C28" i="10"/>
  <c r="E28" i="10" s="1"/>
  <c r="C39" i="10"/>
  <c r="E39" i="10" s="1"/>
  <c r="C43" i="10"/>
  <c r="E43" i="10" s="1"/>
  <c r="C9" i="10"/>
  <c r="E9" i="10" s="1"/>
  <c r="C57" i="10"/>
  <c r="E57" i="10" s="1"/>
  <c r="C22" i="10"/>
  <c r="E22" i="10" s="1"/>
  <c r="C60" i="10"/>
  <c r="E60" i="10" s="1"/>
  <c r="C47" i="10"/>
  <c r="E47" i="10" s="1"/>
  <c r="C37" i="10"/>
  <c r="E37" i="10" s="1"/>
  <c r="C50" i="10"/>
  <c r="E50" i="10" s="1"/>
  <c r="C27" i="10"/>
  <c r="E27" i="10" s="1"/>
  <c r="C10" i="10"/>
  <c r="E10" i="10" s="1"/>
  <c r="C58" i="10"/>
  <c r="E58" i="10" s="1"/>
  <c r="C35" i="10"/>
  <c r="E35" i="10" s="1"/>
  <c r="C52" i="10"/>
  <c r="E52" i="10" s="1"/>
  <c r="C30" i="10"/>
  <c r="E30" i="10" s="1"/>
  <c r="C7" i="10"/>
  <c r="E7" i="10" s="1"/>
  <c r="K522" i="11"/>
  <c r="L522" i="11" s="1"/>
  <c r="H522" i="11"/>
  <c r="K514" i="11"/>
  <c r="L514" i="11" s="1"/>
  <c r="H514" i="11"/>
  <c r="H517" i="11"/>
  <c r="K761" i="11"/>
  <c r="L761" i="11" s="1"/>
  <c r="H761" i="11"/>
  <c r="K757" i="11"/>
  <c r="L757" i="11" s="1"/>
  <c r="H757" i="11"/>
  <c r="K773" i="11"/>
  <c r="L773" i="11" s="1"/>
  <c r="H773" i="11"/>
  <c r="K781" i="11"/>
  <c r="L781" i="11" s="1"/>
  <c r="H781" i="11"/>
  <c r="K684" i="11"/>
  <c r="L684" i="11" s="1"/>
  <c r="K690" i="11"/>
  <c r="L690" i="11" s="1"/>
  <c r="K694" i="11"/>
  <c r="L694" i="11" s="1"/>
  <c r="K707" i="11"/>
  <c r="L707" i="11" s="1"/>
  <c r="K711" i="11"/>
  <c r="L711" i="11" s="1"/>
  <c r="K715" i="11"/>
  <c r="L715" i="11" s="1"/>
  <c r="K719" i="11"/>
  <c r="L719" i="11" s="1"/>
  <c r="K723" i="11"/>
  <c r="L723" i="11" s="1"/>
  <c r="K727" i="11"/>
  <c r="L727" i="11" s="1"/>
  <c r="K731" i="11"/>
  <c r="L731" i="11" s="1"/>
  <c r="K735" i="11"/>
  <c r="L735" i="11" s="1"/>
  <c r="K739" i="11"/>
  <c r="L739" i="11" s="1"/>
  <c r="K743" i="11"/>
  <c r="L743" i="11" s="1"/>
  <c r="K747" i="11"/>
  <c r="L747" i="11" s="1"/>
  <c r="K751" i="11"/>
  <c r="L751" i="11" s="1"/>
  <c r="K755" i="11"/>
  <c r="L755" i="11" s="1"/>
  <c r="H771" i="11"/>
  <c r="H779" i="11"/>
  <c r="K680" i="11"/>
  <c r="L680" i="11" s="1"/>
  <c r="K688" i="11"/>
  <c r="L688" i="11" s="1"/>
  <c r="K692" i="11"/>
  <c r="L692" i="11" s="1"/>
  <c r="K696" i="11"/>
  <c r="L696" i="11" s="1"/>
  <c r="K709" i="11"/>
  <c r="L709" i="11" s="1"/>
  <c r="K713" i="11"/>
  <c r="L713" i="11" s="1"/>
  <c r="K717" i="11"/>
  <c r="L717" i="11" s="1"/>
  <c r="K721" i="11"/>
  <c r="L721" i="11" s="1"/>
  <c r="K725" i="11"/>
  <c r="L725" i="11" s="1"/>
  <c r="K729" i="11"/>
  <c r="L729" i="11" s="1"/>
  <c r="K733" i="11"/>
  <c r="L733" i="11" s="1"/>
  <c r="K737" i="11"/>
  <c r="L737" i="11" s="1"/>
  <c r="K741" i="11"/>
  <c r="L741" i="11" s="1"/>
  <c r="K745" i="11"/>
  <c r="L745" i="11" s="1"/>
  <c r="K749" i="11"/>
  <c r="L749" i="11" s="1"/>
  <c r="K753" i="11"/>
  <c r="L753" i="11" s="1"/>
  <c r="H759" i="11"/>
  <c r="H763" i="11"/>
  <c r="H9" i="10" l="1"/>
  <c r="H53" i="10"/>
  <c r="H7" i="10"/>
  <c r="H29" i="10"/>
  <c r="H59" i="10"/>
  <c r="G61" i="10"/>
  <c r="H15" i="10"/>
  <c r="Q86" i="10"/>
  <c r="S86" i="10" s="1"/>
  <c r="T86" i="10" s="1"/>
  <c r="Q94" i="10"/>
  <c r="S94" i="10" s="1"/>
  <c r="T94" i="10" s="1"/>
  <c r="Q67" i="10"/>
  <c r="S67" i="10" s="1"/>
  <c r="T67" i="10" s="1"/>
  <c r="Q80" i="10"/>
  <c r="S80" i="10" s="1"/>
  <c r="T80" i="10" s="1"/>
  <c r="Q88" i="10"/>
  <c r="S88" i="10" s="1"/>
  <c r="T88" i="10" s="1"/>
  <c r="Q66" i="10"/>
  <c r="S66" i="10" s="1"/>
  <c r="T66" i="10" s="1"/>
  <c r="Q71" i="10"/>
  <c r="S71" i="10" s="1"/>
  <c r="T71" i="10" s="1"/>
  <c r="Q89" i="10"/>
  <c r="S89" i="10" s="1"/>
  <c r="T89" i="10" s="1"/>
  <c r="Q70" i="10"/>
  <c r="S70" i="10" s="1"/>
  <c r="T70" i="10" s="1"/>
  <c r="Q85" i="10"/>
  <c r="S85" i="10" s="1"/>
  <c r="T85" i="10" s="1"/>
  <c r="Q78" i="10"/>
  <c r="S78" i="10" s="1"/>
  <c r="T78" i="10" s="1"/>
  <c r="Q64" i="10"/>
  <c r="S64" i="10" s="1"/>
  <c r="T64" i="10" s="1"/>
  <c r="Q76" i="10"/>
  <c r="S76" i="10" s="1"/>
  <c r="T76" i="10" s="1"/>
  <c r="Q65" i="10"/>
  <c r="S65" i="10" s="1"/>
  <c r="T65" i="10" s="1"/>
  <c r="Q82" i="10"/>
  <c r="S82" i="10" s="1"/>
  <c r="T82" i="10" s="1"/>
  <c r="Q90" i="10"/>
  <c r="S90" i="10" s="1"/>
  <c r="T90" i="10" s="1"/>
  <c r="Q84" i="10"/>
  <c r="S84" i="10" s="1"/>
  <c r="T84" i="10" s="1"/>
  <c r="Q74" i="10"/>
  <c r="S74" i="10" s="1"/>
  <c r="T74" i="10" s="1"/>
  <c r="Q81" i="10"/>
  <c r="S81" i="10" s="1"/>
  <c r="T81" i="10" s="1"/>
  <c r="Q79" i="10"/>
  <c r="S79" i="10" s="1"/>
  <c r="T79" i="10" s="1"/>
  <c r="Q92" i="10"/>
  <c r="S92" i="10" s="1"/>
  <c r="T92" i="10" s="1"/>
  <c r="Q68" i="10"/>
  <c r="S68" i="10" s="1"/>
  <c r="T68" i="10" s="1"/>
  <c r="Q69" i="10"/>
  <c r="S69" i="10" s="1"/>
  <c r="T69" i="10" s="1"/>
  <c r="Q72" i="10"/>
  <c r="S72" i="10" s="1"/>
  <c r="T72" i="10" s="1"/>
  <c r="Q63" i="10"/>
  <c r="S63" i="10" s="1"/>
  <c r="Q75" i="10"/>
  <c r="S75" i="10" s="1"/>
  <c r="T75" i="10" s="1"/>
  <c r="Q73" i="10"/>
  <c r="S73" i="10" s="1"/>
  <c r="T73" i="10" s="1"/>
  <c r="Q87" i="10"/>
  <c r="S87" i="10" s="1"/>
  <c r="T87" i="10" s="1"/>
  <c r="Q93" i="10"/>
  <c r="S93" i="10" s="1"/>
  <c r="T93" i="10" s="1"/>
  <c r="Q91" i="10"/>
  <c r="S91" i="10" s="1"/>
  <c r="T91" i="10" s="1"/>
  <c r="Q83" i="10"/>
  <c r="S83" i="10" s="1"/>
  <c r="T83" i="10" s="1"/>
  <c r="Q77" i="10"/>
  <c r="S77" i="10" s="1"/>
  <c r="T77" i="10" s="1"/>
  <c r="E2" i="10"/>
  <c r="E61" i="10" s="1"/>
  <c r="C61" i="10"/>
  <c r="L4" i="5"/>
  <c r="L5" i="5" s="1"/>
  <c r="L4" i="2"/>
  <c r="L5" i="2" s="1"/>
  <c r="F61" i="10"/>
  <c r="H2" i="10"/>
  <c r="R95" i="10"/>
  <c r="H61" i="10" l="1"/>
  <c r="Q95" i="10"/>
  <c r="T63" i="10"/>
  <c r="S95" i="10"/>
</calcChain>
</file>

<file path=xl/sharedStrings.xml><?xml version="1.0" encoding="utf-8"?>
<sst xmlns="http://schemas.openxmlformats.org/spreadsheetml/2006/main" count="10621" uniqueCount="1736">
  <si>
    <t>NOVATOS 7 Y 8 AÑOS</t>
  </si>
  <si>
    <t>NOVATOS 9 Y 10 AÑOS</t>
  </si>
  <si>
    <t>NOVATOS 11 Y 12 AÑOS</t>
  </si>
  <si>
    <t>NOVATOS 13 Y 14 AÑOS</t>
  </si>
  <si>
    <t>NOVATOS 15 AÑOS Y MAS</t>
  </si>
  <si>
    <t>EXPERTOS 9 Y 10 AÑOS</t>
  </si>
  <si>
    <t>EXPERTOS 11 Y 12 AÑOS</t>
  </si>
  <si>
    <t>EXPERTOS 13 Y 14 AÑOS</t>
  </si>
  <si>
    <t>MASTER</t>
  </si>
  <si>
    <t>OPEN DAMAS</t>
  </si>
  <si>
    <t>OPEN VARONES</t>
  </si>
  <si>
    <t>CATEGORIAS</t>
  </si>
  <si>
    <t>STRIDERS</t>
  </si>
  <si>
    <t>NOVATOS</t>
  </si>
  <si>
    <t>DAMAS</t>
  </si>
  <si>
    <t>EXPERTOS</t>
  </si>
  <si>
    <t>NIVELES DE HABILIDAD</t>
  </si>
  <si>
    <t>CLAS. CAT.</t>
  </si>
  <si>
    <t>CATEGORIA</t>
  </si>
  <si>
    <t>RANGO DE EDAD</t>
  </si>
  <si>
    <t>AÑO NACIMIENTO</t>
  </si>
  <si>
    <t>NIVEL</t>
  </si>
  <si>
    <t>EDAD</t>
  </si>
  <si>
    <t>S</t>
  </si>
  <si>
    <t>N</t>
  </si>
  <si>
    <t>D</t>
  </si>
  <si>
    <t>P</t>
  </si>
  <si>
    <t>EX</t>
  </si>
  <si>
    <t>OV</t>
  </si>
  <si>
    <t>9 - 10 AÑOS</t>
  </si>
  <si>
    <t>7 - 8 AÑOS</t>
  </si>
  <si>
    <t>11 - 12 AÑOS</t>
  </si>
  <si>
    <t>13 - 14 AÑOS</t>
  </si>
  <si>
    <t>15 - 29 AÑOS</t>
  </si>
  <si>
    <t>NOMBRES</t>
  </si>
  <si>
    <t>APELLIDOS</t>
  </si>
  <si>
    <t>NIVEL DE HABILIDAD</t>
  </si>
  <si>
    <t>SNH</t>
  </si>
  <si>
    <t>SCAT</t>
  </si>
  <si>
    <t>VALOR INSCRIPCION</t>
  </si>
  <si>
    <t>CLUB</t>
  </si>
  <si>
    <t>FORCE TEAM BMX</t>
  </si>
  <si>
    <t>DOCUMENTO IDENTIDAD</t>
  </si>
  <si>
    <t>PILOTOS BMX</t>
  </si>
  <si>
    <t>BMX ATTACK</t>
  </si>
  <si>
    <t>XTREMO BMX</t>
  </si>
  <si>
    <t>GUEPARDOS</t>
  </si>
  <si>
    <t>OBSERVACIONES</t>
  </si>
  <si>
    <t>SEXO</t>
  </si>
  <si>
    <t>YUMBIKE</t>
  </si>
  <si>
    <t>BMX CALI</t>
  </si>
  <si>
    <t>HECHO EN COLOMBIA</t>
  </si>
  <si>
    <t>DREAM TEAM BMX CAUCA</t>
  </si>
  <si>
    <t>XTREME RACING</t>
  </si>
  <si>
    <t>ID</t>
  </si>
  <si>
    <t>PRO RIDERS</t>
  </si>
  <si>
    <t>TABLERO No</t>
  </si>
  <si>
    <t>DELEGADO:</t>
  </si>
  <si>
    <t>TELEFONO:</t>
  </si>
  <si>
    <t>CLUB:</t>
  </si>
  <si>
    <t>PRINCIPIANTES 6 AÑOS Y MENOS</t>
  </si>
  <si>
    <t>PRINCIPIANTES 7 Y 8 AÑOS</t>
  </si>
  <si>
    <t>PRINCIPIANTES 9 Y 10 AÑOS</t>
  </si>
  <si>
    <t>PRINCIPIANTES 11 Y 12 AÑOS</t>
  </si>
  <si>
    <t>PRINCIPIANTES 13 Y 14 AÑOS</t>
  </si>
  <si>
    <t>EXPERTOS 15 Y 16 AÑOS</t>
  </si>
  <si>
    <t>EXPERTOS 17 AÑOS Y MAS</t>
  </si>
  <si>
    <t>PRINCIPIANTES</t>
  </si>
  <si>
    <t>15 - 16 AÑOS</t>
  </si>
  <si>
    <t>17 - 29 AÑOS</t>
  </si>
  <si>
    <t>CARTAGO XTREMO</t>
  </si>
  <si>
    <t>TABLERO</t>
  </si>
  <si>
    <t>SENIOR MASTER</t>
  </si>
  <si>
    <t>STRIDERS 2 Y 3 AÑOS</t>
  </si>
  <si>
    <t>IMDERTY</t>
  </si>
  <si>
    <t>SHAKA RACING</t>
  </si>
  <si>
    <t>BUGA RACING</t>
  </si>
  <si>
    <t>TIGER BMX</t>
  </si>
  <si>
    <t>VELOCIRAPTOR YUMBO</t>
  </si>
  <si>
    <t>INDEPENDIENTE</t>
  </si>
  <si>
    <t>MANUBRIOS DE ORO</t>
  </si>
  <si>
    <t>OD</t>
  </si>
  <si>
    <t>BMX PALMIRA</t>
  </si>
  <si>
    <t>TRUENO BMX</t>
  </si>
  <si>
    <t>NACIONALES</t>
  </si>
  <si>
    <t>BMX RIDERS BUGA</t>
  </si>
  <si>
    <t>QUINDIO</t>
  </si>
  <si>
    <t>DELEGACIONES</t>
  </si>
  <si>
    <t>VALOR 
INSCRIPCION</t>
  </si>
  <si>
    <t>SANTAMARIA RACING</t>
  </si>
  <si>
    <t>ANTIGUOS</t>
  </si>
  <si>
    <t>NUEVOS</t>
  </si>
  <si>
    <t>TOTAL</t>
  </si>
  <si>
    <t>ITEM</t>
  </si>
  <si>
    <t># DOCUMENTO IDENTIDAD</t>
  </si>
  <si>
    <t>2 - 3 AÑOS</t>
  </si>
  <si>
    <t>4 - 5 AÑOS</t>
  </si>
  <si>
    <t>E</t>
  </si>
  <si>
    <t>MINIRIDERS 7 Y 8 AÑOS</t>
  </si>
  <si>
    <t>MINIRIDERS 9 Y 10 AÑOS</t>
  </si>
  <si>
    <t>MINIRIDERS</t>
  </si>
  <si>
    <t>MINIRIDERS 4 Y 5 AÑOS</t>
  </si>
  <si>
    <t>MINIRIDERS 6 AÑOS</t>
  </si>
  <si>
    <t>6 AÑOS</t>
  </si>
  <si>
    <t>SM</t>
  </si>
  <si>
    <t>EXPERTOS 8 AÑOS Y MENOS</t>
  </si>
  <si>
    <t>5 - 8 AÑOS</t>
  </si>
  <si>
    <t>Total</t>
  </si>
  <si>
    <t>TEAM CARBONO</t>
  </si>
  <si>
    <t>CHAMPIONS FACTORY</t>
  </si>
  <si>
    <t>REAL RIDERS POPAYAN</t>
  </si>
  <si>
    <t>RACING CAUCA</t>
  </si>
  <si>
    <t>CICLON BMX</t>
  </si>
  <si>
    <t>BMXA</t>
  </si>
  <si>
    <t>BMXC</t>
  </si>
  <si>
    <t>BMXPA</t>
  </si>
  <si>
    <t>BRB</t>
  </si>
  <si>
    <t>BR</t>
  </si>
  <si>
    <t>CHF</t>
  </si>
  <si>
    <t>DTC</t>
  </si>
  <si>
    <t>FTB</t>
  </si>
  <si>
    <t>GUE</t>
  </si>
  <si>
    <t>HC</t>
  </si>
  <si>
    <t>IMD</t>
  </si>
  <si>
    <t>---</t>
  </si>
  <si>
    <t>MDO</t>
  </si>
  <si>
    <t>PR</t>
  </si>
  <si>
    <t>RC</t>
  </si>
  <si>
    <t>RRP</t>
  </si>
  <si>
    <t>SMR</t>
  </si>
  <si>
    <t>SHR</t>
  </si>
  <si>
    <t>SXB</t>
  </si>
  <si>
    <t>TIG</t>
  </si>
  <si>
    <t>VRY</t>
  </si>
  <si>
    <t>XRA</t>
  </si>
  <si>
    <t>XTRB</t>
  </si>
  <si>
    <t>YB</t>
  </si>
  <si>
    <t>CLUB NET BMX NARIÑO</t>
  </si>
  <si>
    <t>CNBN</t>
  </si>
  <si>
    <t>TSUNAMI</t>
  </si>
  <si>
    <t>CICL</t>
  </si>
  <si>
    <t>TRU</t>
  </si>
  <si>
    <t>TSU</t>
  </si>
  <si>
    <t>PLACA</t>
  </si>
  <si>
    <t>PRINCIPIANTES 15 AÑOS Y MAS</t>
  </si>
  <si>
    <t>ABREVIATURA</t>
  </si>
  <si>
    <t>FASE</t>
  </si>
  <si>
    <t>UNIR</t>
  </si>
  <si>
    <t>FINAL</t>
  </si>
  <si>
    <t xml:space="preserve"> </t>
  </si>
  <si>
    <t>SEMI</t>
  </si>
  <si>
    <t>CUARTOS</t>
  </si>
  <si>
    <t>OCTAVOS</t>
  </si>
  <si>
    <t>DIECISEISAVOS</t>
  </si>
  <si>
    <t>30 - 65 AÑOS</t>
  </si>
  <si>
    <t>VR ANTIGUOS</t>
  </si>
  <si>
    <t>VR NUEVOS</t>
  </si>
  <si>
    <t>VR TOTAL</t>
  </si>
  <si>
    <t>PIL</t>
  </si>
  <si>
    <t>FECHA:</t>
  </si>
  <si>
    <t>4 - 6 AÑOS</t>
  </si>
  <si>
    <t>DAMAS 11 Y 12 AÑOS</t>
  </si>
  <si>
    <t>DAMAS 13 Y 14 AÑOS</t>
  </si>
  <si>
    <t>DAMAS 7 Y 8 AÑOS</t>
  </si>
  <si>
    <t>DAMAS 9 Y 10 AÑOS</t>
  </si>
  <si>
    <t>CHAMPIONS TEAM</t>
  </si>
  <si>
    <t>W1</t>
  </si>
  <si>
    <t>SUPER CROSS</t>
  </si>
  <si>
    <t>TALENTOS COLOMBIA BMX</t>
  </si>
  <si>
    <t>TCB</t>
  </si>
  <si>
    <t>5 AÑOS</t>
  </si>
  <si>
    <t>STRIDERS 5 AÑOS</t>
  </si>
  <si>
    <t>4 AÑOS</t>
  </si>
  <si>
    <t>STRIDERS 4 AÑOS</t>
  </si>
  <si>
    <t>NAZAR SPORT BIKE - TOLIMA</t>
  </si>
  <si>
    <t>DR BUGA</t>
  </si>
  <si>
    <t>NSB</t>
  </si>
  <si>
    <t>SUBIDO DE CATEGORIA</t>
  </si>
  <si>
    <t>4X</t>
  </si>
  <si>
    <t>VALORES</t>
  </si>
  <si>
    <t>JUMPERS BMX</t>
  </si>
  <si>
    <t>JBMX</t>
  </si>
  <si>
    <t>CX</t>
  </si>
  <si>
    <t>NET BMX NARIÑO</t>
  </si>
  <si>
    <t>FOR RIDE HARD</t>
  </si>
  <si>
    <t>FRH</t>
  </si>
  <si>
    <t>SANTAMARIA RACING - JAMUNDI MTB</t>
  </si>
  <si>
    <t>MATECAÑITAS</t>
  </si>
  <si>
    <t>MAT</t>
  </si>
  <si>
    <t>LA PIRAÑA DEL VALLE</t>
  </si>
  <si>
    <t>LA MARAVILLA</t>
  </si>
  <si>
    <t>PAPICHULO</t>
  </si>
  <si>
    <t>LEOPARDO</t>
  </si>
  <si>
    <t>EL HALCON</t>
  </si>
  <si>
    <t>QUIQUILLO</t>
  </si>
  <si>
    <t>AVIONCITO</t>
  </si>
  <si>
    <t>EL GATO KWETH YU</t>
  </si>
  <si>
    <t>RAYO</t>
  </si>
  <si>
    <t>MAJITO</t>
  </si>
  <si>
    <t>EL TORITO</t>
  </si>
  <si>
    <t>EL PUMA</t>
  </si>
  <si>
    <t>LA BESTIA MARQUEZ</t>
  </si>
  <si>
    <t>EL GUEPARDO</t>
  </si>
  <si>
    <t>TURBO MURIEL</t>
  </si>
  <si>
    <t>TIBURON VILLACORTE</t>
  </si>
  <si>
    <t>CALIDOCITO</t>
  </si>
  <si>
    <t>HURACAN</t>
  </si>
  <si>
    <t>LA MAQUINA RIVERA</t>
  </si>
  <si>
    <t>PANTERA</t>
  </si>
  <si>
    <t>PAVAROTI</t>
  </si>
  <si>
    <t>LA MAQUINA</t>
  </si>
  <si>
    <t>GATO</t>
  </si>
  <si>
    <t>LA BICHOTA DEL VALLE</t>
  </si>
  <si>
    <t>LA LEONA</t>
  </si>
  <si>
    <t>EL CAPO SUPIA</t>
  </si>
  <si>
    <t>KAYU</t>
  </si>
  <si>
    <t>EL NIÑO</t>
  </si>
  <si>
    <t>EL MISIL</t>
  </si>
  <si>
    <t>EL MONO GARCIA</t>
  </si>
  <si>
    <t>EL MONO DEL CAUCA</t>
  </si>
  <si>
    <t>LA PULGUITA HOYOS</t>
  </si>
  <si>
    <t>EL TORITO DEL CAUCA</t>
  </si>
  <si>
    <t>RAYO MATIAS</t>
  </si>
  <si>
    <t>EL LEON QUIROZ</t>
  </si>
  <si>
    <t>TIGRE FRANCO</t>
  </si>
  <si>
    <t>LA FLECHA LUPITA</t>
  </si>
  <si>
    <t>SANCOCHO</t>
  </si>
  <si>
    <t>EL MONO</t>
  </si>
  <si>
    <t>LA GATA VELOZ</t>
  </si>
  <si>
    <t>CORRECAMINOS</t>
  </si>
  <si>
    <t>CRC</t>
  </si>
  <si>
    <t>VALLE</t>
  </si>
  <si>
    <t>Columna1</t>
  </si>
  <si>
    <t>CAUCA</t>
  </si>
  <si>
    <t>FECHA DE NACIMIENTO</t>
  </si>
  <si>
    <t>SUPERCOPA 2026 - BASE DE DATOS</t>
  </si>
  <si>
    <t>MATIAS</t>
  </si>
  <si>
    <t>FORERO ALDANA</t>
  </si>
  <si>
    <t>ANTONY</t>
  </si>
  <si>
    <t>GALICIA CLAROS</t>
  </si>
  <si>
    <t>LUCIANO</t>
  </si>
  <si>
    <t>LASSO STERLING</t>
  </si>
  <si>
    <t>CHARLOTTE VALENTINA</t>
  </si>
  <si>
    <t>BELALCAZAR OSORIO</t>
  </si>
  <si>
    <t>MAXIMILIANO</t>
  </si>
  <si>
    <t>HOYOS TORO</t>
  </si>
  <si>
    <t>EZEQUIEL</t>
  </si>
  <si>
    <t>ALVARADO ASTORQUIZA</t>
  </si>
  <si>
    <t>LIAM SANTIAGO</t>
  </si>
  <si>
    <t>MORENO CHITO</t>
  </si>
  <si>
    <t>JOSUÉ ALEXANDER</t>
  </si>
  <si>
    <t>MONTOYA OROZCO</t>
  </si>
  <si>
    <t>VALENTINO</t>
  </si>
  <si>
    <t>VALENCIA BETANCOURT</t>
  </si>
  <si>
    <t>LIAM FELIPE</t>
  </si>
  <si>
    <t>QUIROZ ESCOBAR</t>
  </si>
  <si>
    <t>CAMILO</t>
  </si>
  <si>
    <t>CAMPO QUINTERO</t>
  </si>
  <si>
    <t>MARTÍN</t>
  </si>
  <si>
    <t>SANTIAGO</t>
  </si>
  <si>
    <t>RAMIREZ CIFUENTES</t>
  </si>
  <si>
    <t>JERÓNIMO</t>
  </si>
  <si>
    <t>PERALTA MORIANO</t>
  </si>
  <si>
    <t>JUAN ANTONIO</t>
  </si>
  <si>
    <t>LOAIZA MEJÍA</t>
  </si>
  <si>
    <t>FRANCO MUÑOZ</t>
  </si>
  <si>
    <t>LUCCA</t>
  </si>
  <si>
    <t>DIAZ DEL CHIARO</t>
  </si>
  <si>
    <t>KOHEMAN CABANI</t>
  </si>
  <si>
    <t>ZUÑIGA BERRIO</t>
  </si>
  <si>
    <t>MONTENEGRO RESTREPO</t>
  </si>
  <si>
    <t>MARTIN</t>
  </si>
  <si>
    <t>ESCOBAR ORTIZ</t>
  </si>
  <si>
    <t>AGUSTIN</t>
  </si>
  <si>
    <t>JARAMILLO GUEVARA</t>
  </si>
  <si>
    <t>ISAAC</t>
  </si>
  <si>
    <t>VELASCO ARISTIZABAL</t>
  </si>
  <si>
    <t>JUAN SALVADOR</t>
  </si>
  <si>
    <t>YARA VERGARA</t>
  </si>
  <si>
    <t>MARÍA JOSÉ</t>
  </si>
  <si>
    <t>MORALES HINCAPIE</t>
  </si>
  <si>
    <t>MOJICA PEREZ</t>
  </si>
  <si>
    <t>SOTO VELASCO</t>
  </si>
  <si>
    <t>LIAM ESTIVEN</t>
  </si>
  <si>
    <t>GRAJALES VARGAS</t>
  </si>
  <si>
    <t>LUCIANA</t>
  </si>
  <si>
    <t>ACEVEDO OBANDO</t>
  </si>
  <si>
    <t xml:space="preserve">EITHIAN </t>
  </si>
  <si>
    <t xml:space="preserve">BERMUDEZ </t>
  </si>
  <si>
    <t>MARCUS</t>
  </si>
  <si>
    <t>CALERO</t>
  </si>
  <si>
    <t>MARIA PAULA</t>
  </si>
  <si>
    <t>CHILITO FAJARDO</t>
  </si>
  <si>
    <t>DYLAN SANTIAGO</t>
  </si>
  <si>
    <t>CAMPO SUAREZ</t>
  </si>
  <si>
    <t>EMANUEL</t>
  </si>
  <si>
    <t>MORENO</t>
  </si>
  <si>
    <t>MARIANO</t>
  </si>
  <si>
    <t>AREIZA GRAJALES</t>
  </si>
  <si>
    <t>EMILIANO</t>
  </si>
  <si>
    <t>ERAZO</t>
  </si>
  <si>
    <t>JACOBO</t>
  </si>
  <si>
    <t>VELASCO ASTAIZA</t>
  </si>
  <si>
    <t>JERONIMO</t>
  </si>
  <si>
    <t>VASQUEZ</t>
  </si>
  <si>
    <t>VIVAS COCUY</t>
  </si>
  <si>
    <t>JOEL SANTIAGO</t>
  </si>
  <si>
    <t>JOVEN ERAZO</t>
  </si>
  <si>
    <t>SEBASTIAN</t>
  </si>
  <si>
    <t>VELASQUEZ GALLEGO</t>
  </si>
  <si>
    <t>FRANCO</t>
  </si>
  <si>
    <t>GIRALDO GARCÍA</t>
  </si>
  <si>
    <t>EMMANUEL</t>
  </si>
  <si>
    <t>ROMERO MEDINA</t>
  </si>
  <si>
    <t>GERONIMO</t>
  </si>
  <si>
    <t>RODRÍGUEZ VALLEJO</t>
  </si>
  <si>
    <t>THOMAS VICENTE</t>
  </si>
  <si>
    <t>RODRIGUEZ PENAGOS</t>
  </si>
  <si>
    <t>VARGAS PÉREZ,</t>
  </si>
  <si>
    <t>JUAN JOSE</t>
  </si>
  <si>
    <t>TOVAR MONTILLA</t>
  </si>
  <si>
    <t>JUAN ESTEBAN</t>
  </si>
  <si>
    <t>SALAMANCA DAVILA</t>
  </si>
  <si>
    <t>MATHEW</t>
  </si>
  <si>
    <t>HERNANDEZ VARGAS</t>
  </si>
  <si>
    <t>JUAN DAVID</t>
  </si>
  <si>
    <t>CUARAN</t>
  </si>
  <si>
    <t>LIAYAN STIVEN</t>
  </si>
  <si>
    <t>RIOS ROMERO</t>
  </si>
  <si>
    <t>MARTHIN</t>
  </si>
  <si>
    <t>LOSADA MARQUEZ</t>
  </si>
  <si>
    <t>JHONJEY</t>
  </si>
  <si>
    <t>HIGUITA SALAZAR</t>
  </si>
  <si>
    <t>JORGE EMMANUEL</t>
  </si>
  <si>
    <t>MARQUEZ GAVIRIA</t>
  </si>
  <si>
    <t>RIVERA JARAMILLO</t>
  </si>
  <si>
    <t>THIAGO ITZAE</t>
  </si>
  <si>
    <t>LUNA GARCIA</t>
  </si>
  <si>
    <t>BELALCAZAR</t>
  </si>
  <si>
    <t>MIGUEL ANGEL</t>
  </si>
  <si>
    <t>CARDOZO ARCOS</t>
  </si>
  <si>
    <t>JOSE NIGUEL</t>
  </si>
  <si>
    <t>GURRUTE BOLAÑOS</t>
  </si>
  <si>
    <t>JOAQUIN</t>
  </si>
  <si>
    <t>ROSAS DORADO</t>
  </si>
  <si>
    <t>ANGEL ANDRES</t>
  </si>
  <si>
    <t>MUÑOZ RAMIREZ</t>
  </si>
  <si>
    <t>JOAQUIN ALEJANDRO</t>
  </si>
  <si>
    <t>SANDOVAL ROJAS</t>
  </si>
  <si>
    <t>MUÑOZ ERAZO</t>
  </si>
  <si>
    <t>JACOB</t>
  </si>
  <si>
    <t>VELAZCO DIAZ</t>
  </si>
  <si>
    <t>LUIS ALEJANDRO</t>
  </si>
  <si>
    <t>PARDO VALENCIA</t>
  </si>
  <si>
    <t>MATEO</t>
  </si>
  <si>
    <t>ARROYAVE ACOSTA</t>
  </si>
  <si>
    <t>NICOLAS</t>
  </si>
  <si>
    <t>DANTE</t>
  </si>
  <si>
    <t>LOZANO GONZALES</t>
  </si>
  <si>
    <t>CONDE HINCAPIE</t>
  </si>
  <si>
    <t>ARISTIZABAL MUÑOZ</t>
  </si>
  <si>
    <t>JUAN MARTÍN</t>
  </si>
  <si>
    <t>GIRALDO REYES</t>
  </si>
  <si>
    <t>TRUJILLO IDARRAGA</t>
  </si>
  <si>
    <t>TOMAS</t>
  </si>
  <si>
    <t>ARANGO CAICEDO</t>
  </si>
  <si>
    <t xml:space="preserve">MAILEN </t>
  </si>
  <si>
    <t>GONZALEZ SEPULVEDA</t>
  </si>
  <si>
    <t>1.116.382.670</t>
  </si>
  <si>
    <t>GUADALUPE</t>
  </si>
  <si>
    <t>CORTES</t>
  </si>
  <si>
    <t>MATTHEW YAHEL</t>
  </si>
  <si>
    <t>VARELA</t>
  </si>
  <si>
    <t>MAXIMO</t>
  </si>
  <si>
    <t>GALLARDO</t>
  </si>
  <si>
    <t>MOLINA</t>
  </si>
  <si>
    <t>JOSÉ DAVID</t>
  </si>
  <si>
    <t>GUZMAN</t>
  </si>
  <si>
    <t>THIAGO</t>
  </si>
  <si>
    <t>PEREZ</t>
  </si>
  <si>
    <t>GABRIEL</t>
  </si>
  <si>
    <t>TRUJILLO</t>
  </si>
  <si>
    <t>LÓPEZ</t>
  </si>
  <si>
    <t>JULIETA</t>
  </si>
  <si>
    <t>TACUMA</t>
  </si>
  <si>
    <t>MUÑOZ</t>
  </si>
  <si>
    <t>ALEJANDRO</t>
  </si>
  <si>
    <t>BENITEZ</t>
  </si>
  <si>
    <t>VALENCIA GRAFFE</t>
  </si>
  <si>
    <t>MEDINILLO</t>
  </si>
  <si>
    <t>LOPEZ</t>
  </si>
  <si>
    <t>CABRERA</t>
  </si>
  <si>
    <t>DIEGO</t>
  </si>
  <si>
    <t>JIMENEZ</t>
  </si>
  <si>
    <t>JUAN SEBASTIÁN</t>
  </si>
  <si>
    <t>CHAMORRO MORENO</t>
  </si>
  <si>
    <t>KWETH YU</t>
  </si>
  <si>
    <t>GUETIO ÑUSCUE</t>
  </si>
  <si>
    <t xml:space="preserve">JERONIMO </t>
  </si>
  <si>
    <t>CAMPO CUBIDES</t>
  </si>
  <si>
    <t>BUITRAGO COUTIN</t>
  </si>
  <si>
    <t>MARTIN ALEJANDRO</t>
  </si>
  <si>
    <t>VALENCIA GUZMAN</t>
  </si>
  <si>
    <t>MORENO JARAMILLO</t>
  </si>
  <si>
    <t>1.241.989.012</t>
  </si>
  <si>
    <t>GORDILLO ALZATE</t>
  </si>
  <si>
    <t>MELISSA</t>
  </si>
  <si>
    <t>SILVA MARTINEZ</t>
  </si>
  <si>
    <t>ALEXANDER</t>
  </si>
  <si>
    <t>MANCILLA TROCHEZ</t>
  </si>
  <si>
    <t>JUAN MARTIN</t>
  </si>
  <si>
    <t>BOLAÑOS RIOS</t>
  </si>
  <si>
    <t>LIA GABRIELA</t>
  </si>
  <si>
    <t>QUIROZ VALENCIA</t>
  </si>
  <si>
    <t>SALVADOR</t>
  </si>
  <si>
    <t>GOMEZ CARABALI</t>
  </si>
  <si>
    <t>ORDOÑEZ DIAZ</t>
  </si>
  <si>
    <t>JUANITA</t>
  </si>
  <si>
    <t>OCHOA MARTINEZ</t>
  </si>
  <si>
    <t>CAICEDO RECALDE</t>
  </si>
  <si>
    <t>ELENA</t>
  </si>
  <si>
    <t>VIDAL SOLANO</t>
  </si>
  <si>
    <t>PILLIMUE FERNANDEZ</t>
  </si>
  <si>
    <t>MEJIA</t>
  </si>
  <si>
    <t>ZAJIRA</t>
  </si>
  <si>
    <t>OTERO</t>
  </si>
  <si>
    <t>CRISTHIAN JOEL</t>
  </si>
  <si>
    <t>HERRERA CUAJI</t>
  </si>
  <si>
    <t>CRUZ TORRES</t>
  </si>
  <si>
    <t>MATHIAS</t>
  </si>
  <si>
    <t>HERNANDEZ VAQUIRO</t>
  </si>
  <si>
    <t>JULEN ALEJANDRO</t>
  </si>
  <si>
    <t>ORTEGA TORRES</t>
  </si>
  <si>
    <t>MARTÍNEZ VALLEJO</t>
  </si>
  <si>
    <t>MARINO</t>
  </si>
  <si>
    <t>CUELLAR</t>
  </si>
  <si>
    <t>SAMUEL</t>
  </si>
  <si>
    <t>RODRIGUEZ</t>
  </si>
  <si>
    <t>ROMERO UPARELA</t>
  </si>
  <si>
    <t>CHISTOPHER</t>
  </si>
  <si>
    <t>DUQUE NOSSA</t>
  </si>
  <si>
    <t>DYLAN</t>
  </si>
  <si>
    <t>GALLEGO</t>
  </si>
  <si>
    <t>ZAPATA</t>
  </si>
  <si>
    <t>LÓPEZ PATIÑO</t>
  </si>
  <si>
    <t>CARLOS DANIEL</t>
  </si>
  <si>
    <t>FIGUEROA</t>
  </si>
  <si>
    <t>BARON SALGADO</t>
  </si>
  <si>
    <t>CARDONA VELASQUEZ</t>
  </si>
  <si>
    <t>MOSQUERA</t>
  </si>
  <si>
    <t>HELENA</t>
  </si>
  <si>
    <t>ESCOBAR GARCIA</t>
  </si>
  <si>
    <t>ALFARO GARCIA</t>
  </si>
  <si>
    <t>RAFAEL</t>
  </si>
  <si>
    <t>RAMIREZ MERCHAN</t>
  </si>
  <si>
    <t>MARIA JOSE</t>
  </si>
  <si>
    <t>VALENCIA</t>
  </si>
  <si>
    <t>DIAZ</t>
  </si>
  <si>
    <t>HAKIM</t>
  </si>
  <si>
    <t>CALLE</t>
  </si>
  <si>
    <t>PARAMO</t>
  </si>
  <si>
    <t>GOMEZ</t>
  </si>
  <si>
    <t>MENDOZA LEYTON</t>
  </si>
  <si>
    <t>SOTO ACEVEDO</t>
  </si>
  <si>
    <t>GUTIÉRREZ</t>
  </si>
  <si>
    <t>SEBASTIÁN</t>
  </si>
  <si>
    <t>MARTÍNEZ</t>
  </si>
  <si>
    <t>ORTIZ</t>
  </si>
  <si>
    <t>JOAQUÍN</t>
  </si>
  <si>
    <t>LASSO</t>
  </si>
  <si>
    <t>EMILIO</t>
  </si>
  <si>
    <t>DÍAZ</t>
  </si>
  <si>
    <t>JUAN PABLO</t>
  </si>
  <si>
    <t>LONDOÑO</t>
  </si>
  <si>
    <t>PUENTES SALAZAR</t>
  </si>
  <si>
    <t xml:space="preserve"> NICOLAS</t>
  </si>
  <si>
    <t>CARDENAS ARIAS</t>
  </si>
  <si>
    <t xml:space="preserve">MATIAS </t>
  </si>
  <si>
    <t>OSORIO PRADO</t>
  </si>
  <si>
    <t>SARA</t>
  </si>
  <si>
    <t>ZEA DUEÑAS</t>
  </si>
  <si>
    <t>PINO MORENO</t>
  </si>
  <si>
    <t>LOPEZ SUAREZ</t>
  </si>
  <si>
    <t>CHASE</t>
  </si>
  <si>
    <t>ANDRADE ERAZO</t>
  </si>
  <si>
    <t>SANEM</t>
  </si>
  <si>
    <t>JARAMILLO HERNANDEZ</t>
  </si>
  <si>
    <t>CRISTOPHER</t>
  </si>
  <si>
    <t>CASTILLO GONZALEZ</t>
  </si>
  <si>
    <t>CHARRY ARMERO</t>
  </si>
  <si>
    <t>ANTONELLA</t>
  </si>
  <si>
    <t>CARDOZO ROMERO</t>
  </si>
  <si>
    <t>SANCHEZ MIRANDA</t>
  </si>
  <si>
    <t>MERINO PEÑA</t>
  </si>
  <si>
    <t>BOJASSEN PELAEZ</t>
  </si>
  <si>
    <t>GARZON MOYANO</t>
  </si>
  <si>
    <t>MILAN</t>
  </si>
  <si>
    <t>CARDONA OVALLE</t>
  </si>
  <si>
    <t>ANDRES MAURICIO</t>
  </si>
  <si>
    <t>RIOS BARRANTES</t>
  </si>
  <si>
    <t>ÍKER</t>
  </si>
  <si>
    <t>BASTIDAS</t>
  </si>
  <si>
    <t>OQUENDO</t>
  </si>
  <si>
    <t>NAVAS</t>
  </si>
  <si>
    <t>CHAVEZ</t>
  </si>
  <si>
    <t>MARTINEZ IDROBO</t>
  </si>
  <si>
    <t>CRUZ CRUZ</t>
  </si>
  <si>
    <t>TOVAR</t>
  </si>
  <si>
    <t>GONZALES RIVERA</t>
  </si>
  <si>
    <t>RAMIREZ RENDON</t>
  </si>
  <si>
    <t>FIGUEROA MOSQUERA</t>
  </si>
  <si>
    <t>ZAPATA CARLOSSAMA</t>
  </si>
  <si>
    <t>POLANCO NARANJO</t>
  </si>
  <si>
    <t>GORDILLO CRUZ</t>
  </si>
  <si>
    <t>WILSON ALEXIS</t>
  </si>
  <si>
    <t>RODRIGUEZ RESTREPO</t>
  </si>
  <si>
    <t>CHAMORRO BECERRA</t>
  </si>
  <si>
    <t>THOMÁS</t>
  </si>
  <si>
    <t>GIRALDO VILLA</t>
  </si>
  <si>
    <t>SIMÓN</t>
  </si>
  <si>
    <t>HEREDIA CORTÉS</t>
  </si>
  <si>
    <t>ZUÑIGA ACHINTE</t>
  </si>
  <si>
    <t>ANTHONELLA</t>
  </si>
  <si>
    <t>GUENGUE VARGAS</t>
  </si>
  <si>
    <t>ROMERO GONZALEZ</t>
  </si>
  <si>
    <t>ELIZABETH</t>
  </si>
  <si>
    <t>ASTAIZA TEJADA</t>
  </si>
  <si>
    <t>SOFIA</t>
  </si>
  <si>
    <t>URREA BOTERO</t>
  </si>
  <si>
    <t>EMILY ARIANNA</t>
  </si>
  <si>
    <t>MACHABAJOY GUACHETA</t>
  </si>
  <si>
    <t>BOSSA BALANTA</t>
  </si>
  <si>
    <t>BRAVO MENECES</t>
  </si>
  <si>
    <t>MATHEUS</t>
  </si>
  <si>
    <t>ZUÑIGA NARVAEZ</t>
  </si>
  <si>
    <t>MONTES RODRÍGUEZ</t>
  </si>
  <si>
    <t>ABBY</t>
  </si>
  <si>
    <t>PRADO PANTOJA</t>
  </si>
  <si>
    <t>GAMBOA GONZALEZ</t>
  </si>
  <si>
    <t>DIEGO ARMANDO</t>
  </si>
  <si>
    <t>OCAMPO MORALES</t>
  </si>
  <si>
    <t>MAYA</t>
  </si>
  <si>
    <t>BERMUDEZ GONZALEZ</t>
  </si>
  <si>
    <t>TORRES</t>
  </si>
  <si>
    <t>JUAQUIN</t>
  </si>
  <si>
    <t>TOBAR LÓPEZ</t>
  </si>
  <si>
    <t>LIAM STEVEN</t>
  </si>
  <si>
    <t>GUEVARA GARCÍA</t>
  </si>
  <si>
    <t>JUAN MANUEL</t>
  </si>
  <si>
    <t>QUINTERO REALPE</t>
  </si>
  <si>
    <t>CARLOS MARIO</t>
  </si>
  <si>
    <t>TAMAYO REY</t>
  </si>
  <si>
    <t>LIAM AARON</t>
  </si>
  <si>
    <t>ARBOLEDA GIMENEZ</t>
  </si>
  <si>
    <t>MUÑOZ LONDOÑO</t>
  </si>
  <si>
    <t>JIMÉNEZ</t>
  </si>
  <si>
    <t>JUAN JOSÉ</t>
  </si>
  <si>
    <t>VILLA</t>
  </si>
  <si>
    <t>NARVÁEZ</t>
  </si>
  <si>
    <t>NICOLÁS</t>
  </si>
  <si>
    <t>MELO OTERO</t>
  </si>
  <si>
    <t>MARLON SANTIAGO</t>
  </si>
  <si>
    <t>BUITRON ALMEIDA</t>
  </si>
  <si>
    <t>MACKENZIE</t>
  </si>
  <si>
    <t>RUIZ NAVARRO</t>
  </si>
  <si>
    <t>VELAZCO ZAPATA</t>
  </si>
  <si>
    <t>MUÑOZ MARTINEZ</t>
  </si>
  <si>
    <t>EMILY JULIANA</t>
  </si>
  <si>
    <t>LEDEZMA PEREZ</t>
  </si>
  <si>
    <t>MACA URBANO</t>
  </si>
  <si>
    <t>CHRISTOPHER</t>
  </si>
  <si>
    <t>TIRADA GONZALEZ</t>
  </si>
  <si>
    <t>ASAF JOEL</t>
  </si>
  <si>
    <t>SANCHEZ</t>
  </si>
  <si>
    <t>GIRALDO JARAMILLO</t>
  </si>
  <si>
    <t>MEJÍA</t>
  </si>
  <si>
    <t>ANDER</t>
  </si>
  <si>
    <t>RUBIO</t>
  </si>
  <si>
    <t>SAMARA</t>
  </si>
  <si>
    <t>RENTERIA MOSQUERA</t>
  </si>
  <si>
    <t>GIOVANNY</t>
  </si>
  <si>
    <t>CHILITO BENAVIDES</t>
  </si>
  <si>
    <t>MATÍAS</t>
  </si>
  <si>
    <t>GIL PAREDES</t>
  </si>
  <si>
    <t>ARANGO CASTAÑO</t>
  </si>
  <si>
    <t>ROBAYO RODRIGUEZ</t>
  </si>
  <si>
    <t>GUERRERO</t>
  </si>
  <si>
    <t>SALIM</t>
  </si>
  <si>
    <t>HINOJOSA CASTRO</t>
  </si>
  <si>
    <t>EMMA</t>
  </si>
  <si>
    <t>GIRALDO</t>
  </si>
  <si>
    <t>VIERA</t>
  </si>
  <si>
    <t>EVAN MARTIN</t>
  </si>
  <si>
    <t>NARANJO</t>
  </si>
  <si>
    <t>DIEGO ALEJANDRO</t>
  </si>
  <si>
    <t>GIL</t>
  </si>
  <si>
    <t>VELASQUEZ MARIN</t>
  </si>
  <si>
    <t>ORTIZ VASQUEZ</t>
  </si>
  <si>
    <t>VELASCO MAGLIONI</t>
  </si>
  <si>
    <t>ARIZA PUENTES</t>
  </si>
  <si>
    <t>JOSE ANGEL</t>
  </si>
  <si>
    <t>ACOSTA URIBE</t>
  </si>
  <si>
    <t>NOAH</t>
  </si>
  <si>
    <t>ROJAS FRANCO</t>
  </si>
  <si>
    <t>MANUEL SANTIAGO</t>
  </si>
  <si>
    <t>MEDINA POTOSI</t>
  </si>
  <si>
    <t>EVAN TOMAS</t>
  </si>
  <si>
    <t>CALVACHE GUACHETA</t>
  </si>
  <si>
    <t>NAVAS ROSERO</t>
  </si>
  <si>
    <t>GARCIA</t>
  </si>
  <si>
    <t>MARIANGEL</t>
  </si>
  <si>
    <t>MONTENEGRO FERNANDEZ</t>
  </si>
  <si>
    <t>GARCIA MANZANO</t>
  </si>
  <si>
    <t>RENTERIA GALINDEZ</t>
  </si>
  <si>
    <t>MAEL</t>
  </si>
  <si>
    <t>LLANOS POSSO</t>
  </si>
  <si>
    <t>SOTO MURILLO</t>
  </si>
  <si>
    <t>VALENCIA ARROYAVE</t>
  </si>
  <si>
    <t>BANGUERO</t>
  </si>
  <si>
    <t>CARDONA</t>
  </si>
  <si>
    <t>JULIÁN</t>
  </si>
  <si>
    <t>BOTINA REINA</t>
  </si>
  <si>
    <t>JIMÉNEZ HERNÁNDEZ</t>
  </si>
  <si>
    <t>CHAUZA LOPEZ</t>
  </si>
  <si>
    <t>CORRALES FERNANDEZ</t>
  </si>
  <si>
    <t>VALENCIA MURIEL</t>
  </si>
  <si>
    <t>EYMI</t>
  </si>
  <si>
    <t>RAMIREZ</t>
  </si>
  <si>
    <t>VALENTINA</t>
  </si>
  <si>
    <t>IBARGUEN LUCERO</t>
  </si>
  <si>
    <t>MATIAS ALFONSO</t>
  </si>
  <si>
    <t>VARGAS GOYES</t>
  </si>
  <si>
    <t>BOLAÑOS</t>
  </si>
  <si>
    <t>SANTIAGO JOSE</t>
  </si>
  <si>
    <t>VALENCIA GARZON</t>
  </si>
  <si>
    <t>LOZANO SERNA</t>
  </si>
  <si>
    <t>CALEB</t>
  </si>
  <si>
    <t xml:space="preserve">MATHIAS </t>
  </si>
  <si>
    <t>MONTALVO PAJOI</t>
  </si>
  <si>
    <t>DANIEL</t>
  </si>
  <si>
    <t>VALLEJO OSORIO</t>
  </si>
  <si>
    <t>MATTA PERLAZA</t>
  </si>
  <si>
    <t>GAEL</t>
  </si>
  <si>
    <t>CHACÓN TABORDA</t>
  </si>
  <si>
    <t>ZAHIR ALONSO</t>
  </si>
  <si>
    <t>MARTINES RANGEL</t>
  </si>
  <si>
    <t>AVENDAÑO MARIN</t>
  </si>
  <si>
    <t>VIVAS SOTO</t>
  </si>
  <si>
    <t>ARIANA</t>
  </si>
  <si>
    <t>GALVEZ REVELO</t>
  </si>
  <si>
    <t>GIL VILLALBA</t>
  </si>
  <si>
    <t>RIOS RUIZ</t>
  </si>
  <si>
    <t>DARIO ALEJANDRO</t>
  </si>
  <si>
    <t>GARZÓN DIAZ</t>
  </si>
  <si>
    <t>FERNANDO JOSE</t>
  </si>
  <si>
    <t>NARVAEZ ORTIZ</t>
  </si>
  <si>
    <t>RUBIO BETANCOURTH</t>
  </si>
  <si>
    <t>CHACON GUTIERREZ</t>
  </si>
  <si>
    <t>MACA BRAVO</t>
  </si>
  <si>
    <t>BETANCOURT ORTIZ</t>
  </si>
  <si>
    <t>MUÑOZ LATORRE</t>
  </si>
  <si>
    <t>MAAXI EMILIANO</t>
  </si>
  <si>
    <t>PEÑA CALDERON</t>
  </si>
  <si>
    <t>CEBALLOS</t>
  </si>
  <si>
    <t>ISABELLA</t>
  </si>
  <si>
    <t>TABORDA CARO</t>
  </si>
  <si>
    <t>SALOME</t>
  </si>
  <si>
    <t>CORTES BARRAGAN</t>
  </si>
  <si>
    <t>GARCIA GIRALDO</t>
  </si>
  <si>
    <t>HELEN</t>
  </si>
  <si>
    <t>MOSQUERA COPETE</t>
  </si>
  <si>
    <t>DANA ISABEL</t>
  </si>
  <si>
    <t>CABRERA ENCIZO</t>
  </si>
  <si>
    <t>ESTHER CAMILA</t>
  </si>
  <si>
    <t>VALENCIA REYES</t>
  </si>
  <si>
    <t>OJEDA BRAVO</t>
  </si>
  <si>
    <t>SOPHIA</t>
  </si>
  <si>
    <t>TOVAR POVEDA</t>
  </si>
  <si>
    <t>GABRIELA</t>
  </si>
  <si>
    <t>SARA SOPHIA</t>
  </si>
  <si>
    <t>LÓPEZ PERDOMO</t>
  </si>
  <si>
    <t>BERMUDEZ PEDRAZA</t>
  </si>
  <si>
    <t>MARTINEZ MOSQUERA</t>
  </si>
  <si>
    <t>ROSERO RODRIGUEZ</t>
  </si>
  <si>
    <t>JARAMILLO REYES</t>
  </si>
  <si>
    <t>EMILIANA</t>
  </si>
  <si>
    <t>LOZANO RODRIGUEZ</t>
  </si>
  <si>
    <t>ANNI SOFIA</t>
  </si>
  <si>
    <t>RODAS HOYOS</t>
  </si>
  <si>
    <t>MANUELA</t>
  </si>
  <si>
    <t>SAYA CANO</t>
  </si>
  <si>
    <t>SARAH ALEJANDRA</t>
  </si>
  <si>
    <t>VELASQUEZ SANCHEZ</t>
  </si>
  <si>
    <t>MARIA CAMILA</t>
  </si>
  <si>
    <t>POTES JARAMILLO</t>
  </si>
  <si>
    <t>SARA GABRIELA</t>
  </si>
  <si>
    <t>YELA CORAL</t>
  </si>
  <si>
    <t>SARA ISABEL</t>
  </si>
  <si>
    <t>CORREDOR OROZCO</t>
  </si>
  <si>
    <t>VICTORIA</t>
  </si>
  <si>
    <t>JARAMILLO PAZ</t>
  </si>
  <si>
    <t>ANA SOFIA</t>
  </si>
  <si>
    <t>ORDOÑEZ FALLA</t>
  </si>
  <si>
    <t>GARCIA MUÑOZ</t>
  </si>
  <si>
    <t>VACA HOLGUIN</t>
  </si>
  <si>
    <t>FRANCESCA</t>
  </si>
  <si>
    <t>RESTREPO SARRIA</t>
  </si>
  <si>
    <t>MARIN VILANUEVA</t>
  </si>
  <si>
    <t xml:space="preserve">MARIA ISABEL </t>
  </si>
  <si>
    <t>MARIANA</t>
  </si>
  <si>
    <t>LIAM ANDRES</t>
  </si>
  <si>
    <t>ARIAS SALAZAR</t>
  </si>
  <si>
    <t>DOMINICK</t>
  </si>
  <si>
    <t>TABARES AGUDELO</t>
  </si>
  <si>
    <t>ERIRA ROMO</t>
  </si>
  <si>
    <t>DOTMINY ALEXANDER</t>
  </si>
  <si>
    <t xml:space="preserve">INCHIMA </t>
  </si>
  <si>
    <t>JUAN DIEGO</t>
  </si>
  <si>
    <t>CRISTANCHO GONZALEZ</t>
  </si>
  <si>
    <t>ROMERO</t>
  </si>
  <si>
    <t>YANGUAS ESGUERRA</t>
  </si>
  <si>
    <t>YEXID</t>
  </si>
  <si>
    <t>PORTILLA PORTILLA</t>
  </si>
  <si>
    <t>CASTRO BLANDON</t>
  </si>
  <si>
    <t>DAVID</t>
  </si>
  <si>
    <t>VANEGAS VALENCIA</t>
  </si>
  <si>
    <t>RAMOS DAZA</t>
  </si>
  <si>
    <t>ESCOBAR AGUDELO</t>
  </si>
  <si>
    <t>AZA PIZO</t>
  </si>
  <si>
    <t>SERGIO</t>
  </si>
  <si>
    <t>PRIMERA MARIN</t>
  </si>
  <si>
    <t>1545-45</t>
  </si>
  <si>
    <t>SIMON</t>
  </si>
  <si>
    <t>CRUZ SANCHEZ</t>
  </si>
  <si>
    <t>MANUEL ALEJANDRO</t>
  </si>
  <si>
    <t>ALBORNOZ</t>
  </si>
  <si>
    <t>GRANADA BARRETO</t>
  </si>
  <si>
    <t>AGUDELO FERNANDEZ</t>
  </si>
  <si>
    <t>JESUS MIGUEL</t>
  </si>
  <si>
    <t>VALENCIA SANCHEZ</t>
  </si>
  <si>
    <t>CAICEDO OROZCO</t>
  </si>
  <si>
    <t>FEDERICO ANDRÉS</t>
  </si>
  <si>
    <t>MANUEL JOSÉ</t>
  </si>
  <si>
    <t>ANDRADE TORRES</t>
  </si>
  <si>
    <t>BRAYAN STIVEN</t>
  </si>
  <si>
    <t>VALENCIA ZAPE</t>
  </si>
  <si>
    <t>YOBANI ENRRIQUE</t>
  </si>
  <si>
    <t>URDANETA FUENTES</t>
  </si>
  <si>
    <t>6.036.027</t>
  </si>
  <si>
    <t>JHOSUA</t>
  </si>
  <si>
    <t>SERNA JARAMILLO</t>
  </si>
  <si>
    <t>GUTIERREZ LERMA</t>
  </si>
  <si>
    <t>RODRIGUEZ DAVILA</t>
  </si>
  <si>
    <t>JUAN ANDRES</t>
  </si>
  <si>
    <t>LUNA TORO</t>
  </si>
  <si>
    <t>AVILA</t>
  </si>
  <si>
    <t>CAMACHO ARCE</t>
  </si>
  <si>
    <t>GALEANO SOTO</t>
  </si>
  <si>
    <t>SCHATTEN</t>
  </si>
  <si>
    <t>BRAVO BALANTA</t>
  </si>
  <si>
    <t>JOSE MANUEL</t>
  </si>
  <si>
    <t>CORREA ANTE</t>
  </si>
  <si>
    <t>RINCON RINCON</t>
  </si>
  <si>
    <t>JEAN POOL</t>
  </si>
  <si>
    <t>VALLEJO RUIZ</t>
  </si>
  <si>
    <t>MUÑOZ NAGLES</t>
  </si>
  <si>
    <t>JUAN SEBASTIAN</t>
  </si>
  <si>
    <t>MUÑOZ ANDRADE</t>
  </si>
  <si>
    <t>MARTÍNEZ ANDRADE</t>
  </si>
  <si>
    <t>CESAR CAMILO</t>
  </si>
  <si>
    <t>SILVA MARTÍNEZ</t>
  </si>
  <si>
    <t>MONTES OSORIO</t>
  </si>
  <si>
    <t>PARDO MENESES</t>
  </si>
  <si>
    <t>JHAN EMANUELLE</t>
  </si>
  <si>
    <t>MONDRAGÓN RIVERA</t>
  </si>
  <si>
    <t>FRANCO CORRALES</t>
  </si>
  <si>
    <t>ARANGO MUÑOZ</t>
  </si>
  <si>
    <t>FUERTES POSSO</t>
  </si>
  <si>
    <t>FRANK STEVAN</t>
  </si>
  <si>
    <t>BENAVIDES VILLEGAS</t>
  </si>
  <si>
    <t>MICHAEL</t>
  </si>
  <si>
    <t>BARROS SERRANO</t>
  </si>
  <si>
    <t>SANDOVAL BECERRA</t>
  </si>
  <si>
    <t>PEÑA HOYOS</t>
  </si>
  <si>
    <t>SALINAS</t>
  </si>
  <si>
    <t>GIL MILLAN</t>
  </si>
  <si>
    <t>ISAZA CARABALI</t>
  </si>
  <si>
    <t>JOSUE DAVID</t>
  </si>
  <si>
    <t>CRUZ CASTAÑO</t>
  </si>
  <si>
    <t>SAMUEL DAVID</t>
  </si>
  <si>
    <t>VEGA PEÑA</t>
  </si>
  <si>
    <t>GIRALDO TORRES</t>
  </si>
  <si>
    <t>JOSEPH STICK</t>
  </si>
  <si>
    <t>TORRES MUÑOZ</t>
  </si>
  <si>
    <t>VELA SANTACRUZ</t>
  </si>
  <si>
    <t>JUAN FERNANDO</t>
  </si>
  <si>
    <t>VILLEGAS GRISALES</t>
  </si>
  <si>
    <t>ROJAS</t>
  </si>
  <si>
    <t>DYLAN ESTEBAN</t>
  </si>
  <si>
    <t>CHAVERRA CAICEDO</t>
  </si>
  <si>
    <t>JOSE DANIEL</t>
  </si>
  <si>
    <t>VALENCIA PALACIO</t>
  </si>
  <si>
    <t>STIVEN</t>
  </si>
  <si>
    <t>VARELA FERNANDEZ</t>
  </si>
  <si>
    <t>JOSE ALEJANDRO</t>
  </si>
  <si>
    <t>BURBANO ARIAS</t>
  </si>
  <si>
    <t xml:space="preserve">DANIEL JACOBO </t>
  </si>
  <si>
    <t>JIMENEZ QUINTERO</t>
  </si>
  <si>
    <t>GIL ARANGO</t>
  </si>
  <si>
    <t>OSPINA</t>
  </si>
  <si>
    <t>EMIL</t>
  </si>
  <si>
    <t>LOPEZ ARIAS</t>
  </si>
  <si>
    <t>IVAN JAIR</t>
  </si>
  <si>
    <t>RAMIRO</t>
  </si>
  <si>
    <t>RODRIGUEZ MORANTE</t>
  </si>
  <si>
    <t>SERGIO ANDRES</t>
  </si>
  <si>
    <t>OROZCO ARENAS</t>
  </si>
  <si>
    <t>MORERA PEDRETTI</t>
  </si>
  <si>
    <t>PALACIOS PALOMEQUE</t>
  </si>
  <si>
    <t>LAURA MARCELA</t>
  </si>
  <si>
    <t>RAMIREZ AGUDELO</t>
  </si>
  <si>
    <t>VALERY THALIANA</t>
  </si>
  <si>
    <t>HERNANDEZ BARBOSA</t>
  </si>
  <si>
    <t>MAURICIO</t>
  </si>
  <si>
    <t>VELASCO CHARRUPI</t>
  </si>
  <si>
    <t>SAMUEL ANDRES</t>
  </si>
  <si>
    <t>ANDRES</t>
  </si>
  <si>
    <t>PEREZ OSPINA</t>
  </si>
  <si>
    <t>JUAN FELIPE</t>
  </si>
  <si>
    <t>GARCIA TAPASCO</t>
  </si>
  <si>
    <t>VIVAS AMAYA</t>
  </si>
  <si>
    <t>ALEX</t>
  </si>
  <si>
    <t>RICO</t>
  </si>
  <si>
    <t>VLADIMIR</t>
  </si>
  <si>
    <t>GOMEZ MARIN</t>
  </si>
  <si>
    <t>JOSE MARTIN</t>
  </si>
  <si>
    <t>MEÑACA SERRANO</t>
  </si>
  <si>
    <t>THOMAS</t>
  </si>
  <si>
    <t>MALDONADO MONSALVE</t>
  </si>
  <si>
    <t>SARRIA BENAVIDEZ</t>
  </si>
  <si>
    <t>URIBE SALAZAR</t>
  </si>
  <si>
    <t>RENGIFO RODRIGUEZ</t>
  </si>
  <si>
    <t>GIANNA</t>
  </si>
  <si>
    <t>PANTOJA</t>
  </si>
  <si>
    <t>IAN BERNARDO</t>
  </si>
  <si>
    <t>SALAZAR JIMENEZ</t>
  </si>
  <si>
    <t>1.108.567.718</t>
  </si>
  <si>
    <t>LUIS ALBERTO</t>
  </si>
  <si>
    <t>GALLEGO MEJÍA</t>
  </si>
  <si>
    <t>RIVAS CÓRDOBA</t>
  </si>
  <si>
    <t>CARRASQUILLA</t>
  </si>
  <si>
    <t>LOPEZ MUÑOZ</t>
  </si>
  <si>
    <t>TAQUEZ</t>
  </si>
  <si>
    <t>JERSY</t>
  </si>
  <si>
    <t>ANDRADE</t>
  </si>
  <si>
    <t>ARMILLA TRUJILLO</t>
  </si>
  <si>
    <t>LENIS RAMIREZ</t>
  </si>
  <si>
    <t>CUELLAR TOVAR</t>
  </si>
  <si>
    <t>PASTRANA JIMENEZ</t>
  </si>
  <si>
    <t>ANDRES DAVID</t>
  </si>
  <si>
    <t>ESCUE</t>
  </si>
  <si>
    <t>GONZALEZ GONZALEZ</t>
  </si>
  <si>
    <t>RAMOS CARDONA</t>
  </si>
  <si>
    <t>FRANCISCO</t>
  </si>
  <si>
    <t>RESTREPO</t>
  </si>
  <si>
    <t>TORRES OSPINA</t>
  </si>
  <si>
    <t>ECHEVERRY</t>
  </si>
  <si>
    <t>VELASQUEZ HINCAPIE</t>
  </si>
  <si>
    <t>SANTIAGO VILLABON</t>
  </si>
  <si>
    <t>JOHAN JAVIER</t>
  </si>
  <si>
    <t>PIARPUZAN</t>
  </si>
  <si>
    <t>ROMERO GIL</t>
  </si>
  <si>
    <t>LEONARDO</t>
  </si>
  <si>
    <t>ROMERO SERNA</t>
  </si>
  <si>
    <t>KAREN DANIELA</t>
  </si>
  <si>
    <t>QUEZADA</t>
  </si>
  <si>
    <t>ERNESTO FABIO</t>
  </si>
  <si>
    <t>CASTILLO BRAND</t>
  </si>
  <si>
    <t>BREINER EDUARDO</t>
  </si>
  <si>
    <t>GOMEZ FERNANDEZ</t>
  </si>
  <si>
    <t>ZAPATA RODRIGUEZ</t>
  </si>
  <si>
    <t>1.106.518.461</t>
  </si>
  <si>
    <t>FABIAN ALEJANDRO</t>
  </si>
  <si>
    <t>LOPEZ AGUIRRE</t>
  </si>
  <si>
    <t>MARIA FRANCISCA</t>
  </si>
  <si>
    <t>DELGADO SARASTY</t>
  </si>
  <si>
    <t>LAUREN SOFIA</t>
  </si>
  <si>
    <t>ROJAS PERDOMO</t>
  </si>
  <si>
    <t>ANGEL SAMUEL</t>
  </si>
  <si>
    <t>ESPINEL CARVAJAL</t>
  </si>
  <si>
    <t>RUSBEL</t>
  </si>
  <si>
    <t>VACA</t>
  </si>
  <si>
    <t>MANUEL</t>
  </si>
  <si>
    <t>ROSERO VALENZUELA</t>
  </si>
  <si>
    <t>GIRON GAVIRIA</t>
  </si>
  <si>
    <t>IAN JERONIMO</t>
  </si>
  <si>
    <t>MOLANO DE LA CRUZ</t>
  </si>
  <si>
    <t>RESTREPO FRANCO</t>
  </si>
  <si>
    <t>FLOREZ CASTAÑEDA</t>
  </si>
  <si>
    <t>RICARDO</t>
  </si>
  <si>
    <t>HEREDIA GIRALDO</t>
  </si>
  <si>
    <t>ARANGO</t>
  </si>
  <si>
    <t>JENNY SHARLOTT</t>
  </si>
  <si>
    <t>MERCHAN PRADA</t>
  </si>
  <si>
    <t>KEVIN ANDRES</t>
  </si>
  <si>
    <t>CUERVO ARENAS</t>
  </si>
  <si>
    <t>VALENCIA MEJIA</t>
  </si>
  <si>
    <t>OSCAR DAVID</t>
  </si>
  <si>
    <t>COLLAZOS RAMIREZ</t>
  </si>
  <si>
    <t>JUAN ALEJANDRO</t>
  </si>
  <si>
    <t>COLLAZOS</t>
  </si>
  <si>
    <t>CUENU</t>
  </si>
  <si>
    <t>JHOANY</t>
  </si>
  <si>
    <t>GIRALDO FLOREZ</t>
  </si>
  <si>
    <t>JOSUE IGNACIO</t>
  </si>
  <si>
    <t>MALDONADO</t>
  </si>
  <si>
    <t>LARGO MUÑOZ</t>
  </si>
  <si>
    <t>SALINAS GONZALES</t>
  </si>
  <si>
    <t>JOSE LUIS</t>
  </si>
  <si>
    <t>GONZALES</t>
  </si>
  <si>
    <t>MILTON FABIAN</t>
  </si>
  <si>
    <t>VALENCIA MOLINA</t>
  </si>
  <si>
    <t>JOSE ALBERTO</t>
  </si>
  <si>
    <t>GARCIA SATIZABAL</t>
  </si>
  <si>
    <t>ALVARAN OCHOA</t>
  </si>
  <si>
    <t>AVIRAMA FIGUEROA</t>
  </si>
  <si>
    <t>GARCIA ALVARADO</t>
  </si>
  <si>
    <t>SANCHEZ CAMPO</t>
  </si>
  <si>
    <t>CAMILA</t>
  </si>
  <si>
    <t>GUZMÁN CASTAÑEDA</t>
  </si>
  <si>
    <t xml:space="preserve">YIMY </t>
  </si>
  <si>
    <t>VILLACORTE</t>
  </si>
  <si>
    <t>CACERES MARIN</t>
  </si>
  <si>
    <t>PALMEZANO CEBALLOS</t>
  </si>
  <si>
    <t>HAROLD</t>
  </si>
  <si>
    <t>ESCOBAR</t>
  </si>
  <si>
    <t>ARICAPA</t>
  </si>
  <si>
    <t>GUZMAN CORDOBA</t>
  </si>
  <si>
    <t>CAMELO</t>
  </si>
  <si>
    <t>RINCOARCK</t>
  </si>
  <si>
    <t>CARDOZO ALDERETE</t>
  </si>
  <si>
    <t>KAI</t>
  </si>
  <si>
    <t>MEJIA CARDENAS</t>
  </si>
  <si>
    <t>GAVIRIA CARLOZAMA</t>
  </si>
  <si>
    <t>MONCADA CERTUCHE</t>
  </si>
  <si>
    <t>MARTINEZ RODRIGUEZ</t>
  </si>
  <si>
    <t>DE LOS RIOS ORTIZ</t>
  </si>
  <si>
    <t>JURADO TASCON</t>
  </si>
  <si>
    <t>CARLOS</t>
  </si>
  <si>
    <t>YELA</t>
  </si>
  <si>
    <t>ZULUAGA JARAMILLO</t>
  </si>
  <si>
    <t>CRISTOBAL</t>
  </si>
  <si>
    <t>MANTILLA GALVIS</t>
  </si>
  <si>
    <t>MICOLTA VALENCIA</t>
  </si>
  <si>
    <t>ARTURO</t>
  </si>
  <si>
    <t>HURTADO</t>
  </si>
  <si>
    <t>VILLAREAL</t>
  </si>
  <si>
    <t>LUIS ANGEL</t>
  </si>
  <si>
    <t>CERVANTES</t>
  </si>
  <si>
    <t>AGUDELO</t>
  </si>
  <si>
    <t>JUAN ALEXANDER</t>
  </si>
  <si>
    <t>MENDEZ ZAMBRANO</t>
  </si>
  <si>
    <t>GUSTAVO</t>
  </si>
  <si>
    <t>HINCAPIE</t>
  </si>
  <si>
    <t>SACANAMBOY AVIRAMA</t>
  </si>
  <si>
    <t>ARANGO ROJAS</t>
  </si>
  <si>
    <t>AARON MARTIN</t>
  </si>
  <si>
    <t>BENITEZ GOMEZ</t>
  </si>
  <si>
    <t>ECHEVERRY NOGALES</t>
  </si>
  <si>
    <t>ARANGO GOMEZ</t>
  </si>
  <si>
    <t>OJEDA</t>
  </si>
  <si>
    <t>MÁRQUEZ MARTINEZ</t>
  </si>
  <si>
    <t>MURIEL RINCON</t>
  </si>
  <si>
    <t>GIRALDO GARCIA</t>
  </si>
  <si>
    <t>VARGAS CALZADA</t>
  </si>
  <si>
    <t>MAUREEN</t>
  </si>
  <si>
    <t>ROJAS PARRA</t>
  </si>
  <si>
    <t>SANCHEZ PINEDA</t>
  </si>
  <si>
    <t>ERICK SANTIAGO</t>
  </si>
  <si>
    <t>MURIEL MONTENEGRO</t>
  </si>
  <si>
    <t>OSORIO GIRALDO</t>
  </si>
  <si>
    <t>SAMUEL ESTEBAN</t>
  </si>
  <si>
    <t>DIAZ GUZMAN</t>
  </si>
  <si>
    <t>VICTORIA BASTO</t>
  </si>
  <si>
    <t>MUÑOZ SANCHEZ</t>
  </si>
  <si>
    <t>EDRIC SAMUEL</t>
  </si>
  <si>
    <t>JHOAO</t>
  </si>
  <si>
    <t>REINA VARÓN</t>
  </si>
  <si>
    <t>RAMIREZ CORREA</t>
  </si>
  <si>
    <t>SALAZAR GARIBELLO</t>
  </si>
  <si>
    <t>DAIMON ANDRES</t>
  </si>
  <si>
    <t>SOTO GIRALDO</t>
  </si>
  <si>
    <t>ALVAREZ HERNANDEZ</t>
  </si>
  <si>
    <t>THYAGO</t>
  </si>
  <si>
    <t>VILLACORTE TOBAR</t>
  </si>
  <si>
    <t>MIGUEL</t>
  </si>
  <si>
    <t>BAYONA</t>
  </si>
  <si>
    <t>RUIZ QUINTERO</t>
  </si>
  <si>
    <t>ACEVEDO HOYOS</t>
  </si>
  <si>
    <t>JACOB ALEJANDRO</t>
  </si>
  <si>
    <t>ARANGO OSPINA</t>
  </si>
  <si>
    <t>JEHISER</t>
  </si>
  <si>
    <t>BERMUDEZ BLANCO</t>
  </si>
  <si>
    <t>JHONY</t>
  </si>
  <si>
    <t>SOTO GARCIA</t>
  </si>
  <si>
    <t>MILLAN MOLINA</t>
  </si>
  <si>
    <t>OROZCO BOTERO</t>
  </si>
  <si>
    <t>MONTERO GIRON</t>
  </si>
  <si>
    <t>EMMILIANO</t>
  </si>
  <si>
    <t>BETANCOURTH ENRIQUEZ</t>
  </si>
  <si>
    <t>GUERRERO NIETO</t>
  </si>
  <si>
    <t>CORREA</t>
  </si>
  <si>
    <t>AGUDELO LEAL</t>
  </si>
  <si>
    <t>HURTADO SANDOVAL</t>
  </si>
  <si>
    <t>EMANUEL DAVID</t>
  </si>
  <si>
    <t>ALFARO</t>
  </si>
  <si>
    <t>GEOVANY</t>
  </si>
  <si>
    <t>ARAYON PERDOMO</t>
  </si>
  <si>
    <t>MONTENEGRO</t>
  </si>
  <si>
    <t>THOMAS DAVID</t>
  </si>
  <si>
    <t>RIOS GALLÓN</t>
  </si>
  <si>
    <t>TELLEZ</t>
  </si>
  <si>
    <t>EDWIN FELIPE</t>
  </si>
  <si>
    <t>ESCOBAR ASTAIZA</t>
  </si>
  <si>
    <t>ALAN DAVID</t>
  </si>
  <si>
    <t>MERCADO VALENCIA</t>
  </si>
  <si>
    <t>CRISTIAN CAMILO</t>
  </si>
  <si>
    <t>CASTRO QUIÑONES</t>
  </si>
  <si>
    <t>ESTEBAN</t>
  </si>
  <si>
    <t>FIAT ALVAREZ</t>
  </si>
  <si>
    <t>HUGO ALEJANDRO</t>
  </si>
  <si>
    <t>PULIDO SEVILLA</t>
  </si>
  <si>
    <t>JOSE ANDRES</t>
  </si>
  <si>
    <t>OCAÑA LASSO</t>
  </si>
  <si>
    <t>ASTUDILLO CHITO</t>
  </si>
  <si>
    <t>PEÑA PINO</t>
  </si>
  <si>
    <t>CERON PEÑA</t>
  </si>
  <si>
    <t>ETHAN ANDRES</t>
  </si>
  <si>
    <t>LEDEZMA JIMENEZ</t>
  </si>
  <si>
    <t>CRISTIAN DAVID</t>
  </si>
  <si>
    <t>RAIGOZA GONZALES</t>
  </si>
  <si>
    <t>URREGO NARVAEZ</t>
  </si>
  <si>
    <t>SILVA</t>
  </si>
  <si>
    <t>MARIN</t>
  </si>
  <si>
    <t>MANUEL DAVID</t>
  </si>
  <si>
    <t>ROMERO GARCÍA</t>
  </si>
  <si>
    <t>TIMANAORA</t>
  </si>
  <si>
    <t>DOUGLAS GOTZE</t>
  </si>
  <si>
    <t>MUÑOZ PARRA</t>
  </si>
  <si>
    <t>LUIS BERNARDO</t>
  </si>
  <si>
    <t>MARTINEZ MURILLO</t>
  </si>
  <si>
    <t>JOAN STEEVE</t>
  </si>
  <si>
    <t>ALARCÓN BARCOS</t>
  </si>
  <si>
    <t>RODRÍGUEZ</t>
  </si>
  <si>
    <t>LAMILLA TOBAR</t>
  </si>
  <si>
    <t xml:space="preserve">SAMUEL   </t>
  </si>
  <si>
    <t>ORTIZ VALENCIA</t>
  </si>
  <si>
    <t>1.104.830.792</t>
  </si>
  <si>
    <t xml:space="preserve">LIAN SANTIAGO </t>
  </si>
  <si>
    <t>MELLIZO</t>
  </si>
  <si>
    <t>BRIAN ALEXIS</t>
  </si>
  <si>
    <t>MUÑOZ RIVERA</t>
  </si>
  <si>
    <t>JOSTIN ANDRES</t>
  </si>
  <si>
    <t>FIGUEROA MONTES</t>
  </si>
  <si>
    <t>RODRIGO</t>
  </si>
  <si>
    <t>VALENCIA SAA</t>
  </si>
  <si>
    <t>DOMINICK SAMUEL</t>
  </si>
  <si>
    <t>CERON HERRERA</t>
  </si>
  <si>
    <t>JUAN MIGUEL</t>
  </si>
  <si>
    <t>DAZA TERAN</t>
  </si>
  <si>
    <t>POTES</t>
  </si>
  <si>
    <t>BRANDON JOEL</t>
  </si>
  <si>
    <t>CASTAÑEDA</t>
  </si>
  <si>
    <t>TORO PEREIRA</t>
  </si>
  <si>
    <t>OLIVEROS COLMENARES</t>
  </si>
  <si>
    <t>CAICEDO HERRERA</t>
  </si>
  <si>
    <t>ANDRES FELIPE</t>
  </si>
  <si>
    <t>VELASQUEZ</t>
  </si>
  <si>
    <t>KEVIN SANTIAGO</t>
  </si>
  <si>
    <t>VALLES RUIZ</t>
  </si>
  <si>
    <t>CRISTHOFER</t>
  </si>
  <si>
    <t>TABAREZ</t>
  </si>
  <si>
    <t>MONDRAGON</t>
  </si>
  <si>
    <t>QUIÑONES</t>
  </si>
  <si>
    <t>RIASCOS GUERRERO</t>
  </si>
  <si>
    <t>MAIKELL</t>
  </si>
  <si>
    <t>TRUJILLO LOZANO</t>
  </si>
  <si>
    <t xml:space="preserve">AXEL </t>
  </si>
  <si>
    <t>SAMBONY</t>
  </si>
  <si>
    <t>YOSTHIN</t>
  </si>
  <si>
    <t>GÓMEZ PINEDA</t>
  </si>
  <si>
    <t>KAMILA</t>
  </si>
  <si>
    <t>RODRIGUEZ ESCAMILLA</t>
  </si>
  <si>
    <t>FLOREZ</t>
  </si>
  <si>
    <t>111.781.059-38</t>
  </si>
  <si>
    <t>SANCHEZ GOMEZ</t>
  </si>
  <si>
    <t>ANGEL DAVID</t>
  </si>
  <si>
    <t>TRUJILLO ROJAS</t>
  </si>
  <si>
    <t>JOAHN SEBASTIAN</t>
  </si>
  <si>
    <t>ESPAÑA CRIOLLO</t>
  </si>
  <si>
    <t>STÉFANO TWEE</t>
  </si>
  <si>
    <t>TRUJILLO CASTRO</t>
  </si>
  <si>
    <t>ALISON MELISSA</t>
  </si>
  <si>
    <t>SERNA ACEVEDO</t>
  </si>
  <si>
    <t>MONTOYA CORREA</t>
  </si>
  <si>
    <t>MARI JOSE</t>
  </si>
  <si>
    <t>DILAN</t>
  </si>
  <si>
    <t>TAMAYO LONDOÑO</t>
  </si>
  <si>
    <t>ISAI</t>
  </si>
  <si>
    <t>LUIS GABRIEL</t>
  </si>
  <si>
    <t>RIOS</t>
  </si>
  <si>
    <t>SANCHEZ ALZATE</t>
  </si>
  <si>
    <t>VALENCIA HOYOS</t>
  </si>
  <si>
    <t>LIAN MATHIAS</t>
  </si>
  <si>
    <t>PIZARRO ZUÑIGA</t>
  </si>
  <si>
    <t>DANIEL FELIPE</t>
  </si>
  <si>
    <t>MARTINEZ</t>
  </si>
  <si>
    <t>SAMUEL ALEJANDRO</t>
  </si>
  <si>
    <t>RUIZ</t>
  </si>
  <si>
    <t>DANIEL JOSUE</t>
  </si>
  <si>
    <t>OSPINA MOSQUERA</t>
  </si>
  <si>
    <t>JUAN STEVAN</t>
  </si>
  <si>
    <t>RIOS MAYA</t>
  </si>
  <si>
    <t>LIAM DAVID</t>
  </si>
  <si>
    <t>ARMILLA ZAPATA</t>
  </si>
  <si>
    <t>ARISTIZABAL OSORIO</t>
  </si>
  <si>
    <t>OBANDO</t>
  </si>
  <si>
    <t>ANGEL</t>
  </si>
  <si>
    <t>GARCÍA BETANCOURTH</t>
  </si>
  <si>
    <t>DURAN CABRERA</t>
  </si>
  <si>
    <t>JOSÉ EMILIANO</t>
  </si>
  <si>
    <t>YOHAN ALEJANDRO</t>
  </si>
  <si>
    <t>COLLAZOS ESCOBAR</t>
  </si>
  <si>
    <t>MACA OLIVEROS</t>
  </si>
  <si>
    <t>JOHAN ANDRES</t>
  </si>
  <si>
    <t>MUÑOZ GIRALDO</t>
  </si>
  <si>
    <t>CHAVEZ OSORIO</t>
  </si>
  <si>
    <t>CABRERA MELENJE</t>
  </si>
  <si>
    <t xml:space="preserve">NICK JHEREMY </t>
  </si>
  <si>
    <t>GOMEZ ORTIZ</t>
  </si>
  <si>
    <t>BUITRAGO</t>
  </si>
  <si>
    <t xml:space="preserve">EMMANUEL </t>
  </si>
  <si>
    <t xml:space="preserve">MALDONADO MONSALVE </t>
  </si>
  <si>
    <t>EDWING</t>
  </si>
  <si>
    <t>LABRADOR</t>
  </si>
  <si>
    <t>JUAN ANGEL</t>
  </si>
  <si>
    <t>LONDOÑO VALENCIA</t>
  </si>
  <si>
    <t>222O</t>
  </si>
  <si>
    <t>311N</t>
  </si>
  <si>
    <t>327E</t>
  </si>
  <si>
    <t>376O</t>
  </si>
  <si>
    <t>W8</t>
  </si>
  <si>
    <t>W3</t>
  </si>
  <si>
    <t>W6</t>
  </si>
  <si>
    <t>AARON JACK</t>
  </si>
  <si>
    <t>ADRIAN</t>
  </si>
  <si>
    <t>LORENZO</t>
  </si>
  <si>
    <t>GÓMEZ GÓMEZ</t>
  </si>
  <si>
    <t>CUNDUMI CUERO</t>
  </si>
  <si>
    <t>MARTINEZ ANDRADE</t>
  </si>
  <si>
    <t>GAEL MATHIAS</t>
  </si>
  <si>
    <t>HURTADO MELLIZI</t>
  </si>
  <si>
    <t>AMALIA</t>
  </si>
  <si>
    <t>TINOCO YANZA</t>
  </si>
  <si>
    <t>IVANNA</t>
  </si>
  <si>
    <t>MATTHIAS</t>
  </si>
  <si>
    <t>JHORMAN</t>
  </si>
  <si>
    <t>GONZALEZ</t>
  </si>
  <si>
    <t>VELAZCO</t>
  </si>
  <si>
    <t>ROMO</t>
  </si>
  <si>
    <t>SIVIRA</t>
  </si>
  <si>
    <t>SR</t>
  </si>
  <si>
    <t>13 - 18 AÑOS</t>
  </si>
  <si>
    <t>SUPER RACING</t>
  </si>
  <si>
    <t>DELGADO VITERI</t>
  </si>
  <si>
    <t>RAFAELA</t>
  </si>
  <si>
    <t>DUQUE TREJOS</t>
  </si>
  <si>
    <t>PASION BMX</t>
  </si>
  <si>
    <t>GUSTAVO ESTEBAN</t>
  </si>
  <si>
    <t>MORENO GARCÍA</t>
  </si>
  <si>
    <t>BUSTOS MUÑOZ</t>
  </si>
  <si>
    <t>JUAN JONNATAN</t>
  </si>
  <si>
    <t>BUSTOS BOHORQUEZ</t>
  </si>
  <si>
    <t>JHONNY</t>
  </si>
  <si>
    <t>INCHIMA VASQUEZ</t>
  </si>
  <si>
    <t>RINCKOAR SAAVEDRA</t>
  </si>
  <si>
    <t>TOVAR RUBIANO</t>
  </si>
  <si>
    <t>HURTADO BERMUDEZ</t>
  </si>
  <si>
    <t>DUQUE MONTEALEGRE</t>
  </si>
  <si>
    <t>BONILLA MUÑOZ</t>
  </si>
  <si>
    <t>FABIAN ANDRES</t>
  </si>
  <si>
    <t>VIVAS CARVAJAL</t>
  </si>
  <si>
    <t>CASTRO YAÑEZ</t>
  </si>
  <si>
    <t>DIAZ CARVAJAL</t>
  </si>
  <si>
    <t>ROSERO RENDON</t>
  </si>
  <si>
    <t>MACKENZIE HANNS</t>
  </si>
  <si>
    <t>GUERRERO CAICEDO</t>
  </si>
  <si>
    <t>BARRERA BARRERA</t>
  </si>
  <si>
    <t>PROCONCEPT</t>
  </si>
  <si>
    <t>ERAZO DELGADO</t>
  </si>
  <si>
    <t>SARA SOFIA</t>
  </si>
  <si>
    <t>LOPEZ PERDOMO</t>
  </si>
  <si>
    <t>TELLEZ OJEDA</t>
  </si>
  <si>
    <t>CHACON TABORDA</t>
  </si>
  <si>
    <t>JIMENEZ CUERVO</t>
  </si>
  <si>
    <t>RODRIGUEZ VALLEJO</t>
  </si>
  <si>
    <t>CUENU PEÑARANDA</t>
  </si>
  <si>
    <t>ORDOÑEZ OSTOS</t>
  </si>
  <si>
    <t>RIOS GOMEZ</t>
  </si>
  <si>
    <t>CERON MELENDEZ</t>
  </si>
  <si>
    <t>MARQUEZ ALVAREZ</t>
  </si>
  <si>
    <t>OJEDA VALLECILLA</t>
  </si>
  <si>
    <t>MONDRAGON RIVERA</t>
  </si>
  <si>
    <t>NARVAEZ SANCHEZ</t>
  </si>
  <si>
    <t>BERNAL MORALES</t>
  </si>
  <si>
    <t>LIAM STIVEN</t>
  </si>
  <si>
    <t>EITHIAN</t>
  </si>
  <si>
    <t>ALMEIDA ERAZO</t>
  </si>
  <si>
    <t>MARQUEZ MARTINEZ</t>
  </si>
  <si>
    <t>JHAN EMMANUEL</t>
  </si>
  <si>
    <t>VARGAS PEREZ</t>
  </si>
  <si>
    <t>DANIEL SANTIAGO</t>
  </si>
  <si>
    <t>OROZCO AGUDELO</t>
  </si>
  <si>
    <t>MARIN OTALVARO</t>
  </si>
  <si>
    <t xml:space="preserve">      1. 1092465125 </t>
  </si>
  <si>
    <t>HERNANDEZ CASTAÑO</t>
  </si>
  <si>
    <t>MOLINA PARRA</t>
  </si>
  <si>
    <t>TRUENO TEAM</t>
  </si>
  <si>
    <t>POWERBIKE</t>
  </si>
  <si>
    <t>ACEVEDO SALAZAR</t>
  </si>
  <si>
    <t>ARIAS AGUIRRE</t>
  </si>
  <si>
    <t>BMX AMIGOS</t>
  </si>
  <si>
    <t>BIKE CHAMPIONS</t>
  </si>
  <si>
    <t>LIAM GABRIEL</t>
  </si>
  <si>
    <t>MATTA GOMEZ</t>
  </si>
  <si>
    <t>MAHUER MATHIAS</t>
  </si>
  <si>
    <t>RAMOS ASTAIZA</t>
  </si>
  <si>
    <t>ESCOBAR CRUZ</t>
  </si>
  <si>
    <t>ANDRÉS JULIÁN</t>
  </si>
  <si>
    <t>MONTAÑEZ MURILLO</t>
  </si>
  <si>
    <t>TRESPALACIOS ORTIZ</t>
  </si>
  <si>
    <t>AGUIRRE DOMINGUEZ</t>
  </si>
  <si>
    <t>TRUJILLO OSPINA</t>
  </si>
  <si>
    <t>CAROLINE</t>
  </si>
  <si>
    <t>HOYOS LLANO</t>
  </si>
  <si>
    <t>RIOS ORTIZ</t>
  </si>
  <si>
    <t>MARTINEZ VALLEJO</t>
  </si>
  <si>
    <t>HOYOS MARTINEZ</t>
  </si>
  <si>
    <t>LOPEZ BENAVIDES</t>
  </si>
  <si>
    <t>MUÑOZ NIEVES</t>
  </si>
  <si>
    <t>ZUÑIGA DIAZ</t>
  </si>
  <si>
    <t>ARISTIZABAL CASTRILLON</t>
  </si>
  <si>
    <t>EMMANUEL ANDRES</t>
  </si>
  <si>
    <t>AMEZQUITA NIÑO</t>
  </si>
  <si>
    <t>MOSQUERA HERNANDEZ</t>
  </si>
  <si>
    <t>SAMIR ADRIAN</t>
  </si>
  <si>
    <t>EL SAFADI GUIRIGAY</t>
  </si>
  <si>
    <t>GUSTAVO ADOLFO</t>
  </si>
  <si>
    <t>HINCAPIE ORTIZ</t>
  </si>
  <si>
    <t>PEREZ TUAPANTE</t>
  </si>
  <si>
    <t>MONTENEGRO TOMBE</t>
  </si>
  <si>
    <t>STEFANO TWEE</t>
  </si>
  <si>
    <t>LOPEZ PATIÑO</t>
  </si>
  <si>
    <t>VARGAS NAVARRETE</t>
  </si>
  <si>
    <t>ALVIS SARMIENTO</t>
  </si>
  <si>
    <t>BENITEZ PEREZ</t>
  </si>
  <si>
    <t>MUÑOZ ROBAYO</t>
  </si>
  <si>
    <t>TORRES PEÑA</t>
  </si>
  <si>
    <t>LITTLE BMX CHAMPIONS</t>
  </si>
  <si>
    <t>QUINTERO ROZO</t>
  </si>
  <si>
    <t>1.143.883.006</t>
  </si>
  <si>
    <t>1.301.464..302</t>
  </si>
  <si>
    <t>PEÑA LOPEZ</t>
  </si>
  <si>
    <t>RADA BOHORQUEZ</t>
  </si>
  <si>
    <t>MELANNY</t>
  </si>
  <si>
    <t>ROMAN CRUZ</t>
  </si>
  <si>
    <t>ZAMORANO QUINTERO</t>
  </si>
  <si>
    <t>CORREA CASTRO</t>
  </si>
  <si>
    <t>HELEN SOFIA</t>
  </si>
  <si>
    <t>PATIÑO ANGEL</t>
  </si>
  <si>
    <t>MOMPOTES GOMEZ</t>
  </si>
  <si>
    <t>CESPEDES GARCIA</t>
  </si>
  <si>
    <t>REYES CORREA</t>
  </si>
  <si>
    <t>MATECAÑITAS BMX</t>
  </si>
  <si>
    <t>JUAN JACOBO</t>
  </si>
  <si>
    <t>RIOS SALAZAR</t>
  </si>
  <si>
    <t>MUÑOZ ORDOÑEZ</t>
  </si>
  <si>
    <t>BMX REVOLUTION RIDERS</t>
  </si>
  <si>
    <t>MARTINA</t>
  </si>
  <si>
    <t>PRADA TREJOS</t>
  </si>
  <si>
    <t>DIAZ FERRO</t>
  </si>
  <si>
    <t>ABIGAIL</t>
  </si>
  <si>
    <t>MIGUEL ÁNGEL</t>
  </si>
  <si>
    <t>ELIANA</t>
  </si>
  <si>
    <t>GALLEGO ERAZO</t>
  </si>
  <si>
    <t>JORGE ANTONIO</t>
  </si>
  <si>
    <t>RODRÍGUEZ RAMÍREZ</t>
  </si>
  <si>
    <t>ARIADNE ANDREA</t>
  </si>
  <si>
    <t>ZULUAGA SÁNCHEZ</t>
  </si>
  <si>
    <t>MARTÍNEZ MURILLO</t>
  </si>
  <si>
    <t>ALISON</t>
  </si>
  <si>
    <t>SERNA</t>
  </si>
  <si>
    <t>MARTÍNEZ PÉREZ</t>
  </si>
  <si>
    <t>ÁLVAREZ RODRÍGUEZ</t>
  </si>
  <si>
    <t>JOHAN STEVEN</t>
  </si>
  <si>
    <t>RODRIGO ANDRES</t>
  </si>
  <si>
    <t>OSORIO NEIRA</t>
  </si>
  <si>
    <t>ARAM CAMILO</t>
  </si>
  <si>
    <t>FIGUEROA ARCILA</t>
  </si>
  <si>
    <t>LUIS SANTIAGO</t>
  </si>
  <si>
    <t>VELASQUEZ RIVAS</t>
  </si>
  <si>
    <t>BARRIOS USUGA</t>
  </si>
  <si>
    <t>BARIOS USUGA</t>
  </si>
  <si>
    <t>BOTERO ANGARITA</t>
  </si>
  <si>
    <t>EDINSON NICOLAS</t>
  </si>
  <si>
    <t>PEÑA ARTEAGA</t>
  </si>
  <si>
    <t>CRUZ ACOSTA</t>
  </si>
  <si>
    <t>PORTILLA</t>
  </si>
  <si>
    <t>MALANO DE LA CRUZ</t>
  </si>
  <si>
    <t>JULIAN DAVID</t>
  </si>
  <si>
    <t>REVELO MATABAJOY</t>
  </si>
  <si>
    <t>HURTADO MELLIZO</t>
  </si>
  <si>
    <t>VELASCO DÍAZ</t>
  </si>
  <si>
    <t>JOSÉ MANUEL</t>
  </si>
  <si>
    <t>ORTEGA CAICEDO</t>
  </si>
  <si>
    <t>SARITA</t>
  </si>
  <si>
    <t>PASICHANA ROSERO</t>
  </si>
  <si>
    <t>GUAPUCLA QUINGALAGUA</t>
  </si>
  <si>
    <t>STRONG BMX</t>
  </si>
  <si>
    <t>VULCANO BMX NARIÑO</t>
  </si>
  <si>
    <t>CHAMPION FACTORY</t>
  </si>
  <si>
    <t>LUÍS ALBERTO</t>
  </si>
  <si>
    <t>JEICO</t>
  </si>
  <si>
    <t>CORTÉS CORALES</t>
  </si>
  <si>
    <t>CORREA SUÁREZ</t>
  </si>
  <si>
    <t>JUAN</t>
  </si>
  <si>
    <t>BERMÚDEZ CABEZAS</t>
  </si>
  <si>
    <t>ORTIZ MARTÍNEZ</t>
  </si>
  <si>
    <t>SALOMÓN</t>
  </si>
  <si>
    <t>RIVERA POSSO</t>
  </si>
  <si>
    <t>POTES MONTENEGRO</t>
  </si>
  <si>
    <t>THAEL MARIANA</t>
  </si>
  <si>
    <t>BUSTAMANTE VILLALOBOS</t>
  </si>
  <si>
    <t>1.114.904.412</t>
  </si>
  <si>
    <t>IMDER BMX FLORIDA</t>
  </si>
  <si>
    <t>LARA PALECHOR</t>
  </si>
  <si>
    <t>ALVARDO ASTORQUIZA</t>
  </si>
  <si>
    <t>LAURA TATIANA</t>
  </si>
  <si>
    <t>ORDOÑEZ URBANO</t>
  </si>
  <si>
    <t>DAVID SANTIAGO ERAZO</t>
  </si>
  <si>
    <t>ERAZO CÓRDOBA</t>
  </si>
  <si>
    <t>CERÓN BASTIDAS</t>
  </si>
  <si>
    <t>SUR BMX</t>
  </si>
  <si>
    <t>FEDERICO</t>
  </si>
  <si>
    <t>TRUJILLO ROSAS</t>
  </si>
  <si>
    <t>WILSON</t>
  </si>
  <si>
    <t>JARAMILLO</t>
  </si>
  <si>
    <t>BANGUERA</t>
  </si>
  <si>
    <t>MEJIA DURAN</t>
  </si>
  <si>
    <t>CATALEYA</t>
  </si>
  <si>
    <t>BELALCAZAR VALLADARES</t>
  </si>
  <si>
    <t>VICTORIA BASTOS</t>
  </si>
  <si>
    <t>EMILIA</t>
  </si>
  <si>
    <t>MONTENEGRO PLAZA</t>
  </si>
  <si>
    <t>CARLOS MARTÍN</t>
  </si>
  <si>
    <t>JEAN CARLO</t>
  </si>
  <si>
    <t>BARBOSA QUINAYAS</t>
  </si>
  <si>
    <t>REYES</t>
  </si>
  <si>
    <t>RESTREPO GONZALEZ</t>
  </si>
  <si>
    <t>MARIA PAUALA</t>
  </si>
  <si>
    <t>JOSE MIGUEL</t>
  </si>
  <si>
    <t>TALENTO X-TREMO BMX NARIÑO</t>
  </si>
  <si>
    <t>BCH</t>
  </si>
  <si>
    <t>BAM</t>
  </si>
  <si>
    <t>BRR</t>
  </si>
  <si>
    <t>IBF</t>
  </si>
  <si>
    <t>LBCH</t>
  </si>
  <si>
    <t>MATB</t>
  </si>
  <si>
    <t>PB</t>
  </si>
  <si>
    <t>PBMX</t>
  </si>
  <si>
    <t>PRC</t>
  </si>
  <si>
    <t>AMAYA FACUNDO</t>
  </si>
  <si>
    <t>RIDER SOCIETY</t>
  </si>
  <si>
    <t>CANCELADO VARGAS</t>
  </si>
  <si>
    <t>EXTREM PLAY</t>
  </si>
  <si>
    <t>TAQUEZ CONDE</t>
  </si>
  <si>
    <t>MENA</t>
  </si>
  <si>
    <t>NARIÑO</t>
  </si>
  <si>
    <t>BMAM</t>
  </si>
  <si>
    <t>EP</t>
  </si>
  <si>
    <t>LBC</t>
  </si>
  <si>
    <t>VBN</t>
  </si>
  <si>
    <t>TXBN</t>
  </si>
  <si>
    <t>SBMX</t>
  </si>
  <si>
    <t>PWB</t>
  </si>
  <si>
    <t>RS</t>
  </si>
  <si>
    <t>BOGOTA</t>
  </si>
  <si>
    <t>TOLIMA</t>
  </si>
  <si>
    <t>RISARALDA</t>
  </si>
  <si>
    <t>DANNA SOFIA</t>
  </si>
  <si>
    <t>OQUENDO CAICEDO</t>
  </si>
  <si>
    <t>SALVATORE</t>
  </si>
  <si>
    <t>CALDERON CENTENO</t>
  </si>
  <si>
    <t>PLAZA PALACIOS</t>
  </si>
  <si>
    <t>MARIA ISABEL</t>
  </si>
  <si>
    <t>DYLAN SANTHIAGO</t>
  </si>
  <si>
    <t>HERNANDEZ QUINTERO</t>
  </si>
  <si>
    <t>ABR</t>
  </si>
  <si>
    <t>NAR</t>
  </si>
  <si>
    <t>MARA</t>
  </si>
  <si>
    <t>ORTEGA</t>
  </si>
  <si>
    <t>BOSSA</t>
  </si>
  <si>
    <t>OROZCO</t>
  </si>
  <si>
    <t>CERON</t>
  </si>
  <si>
    <t>LUNA</t>
  </si>
  <si>
    <t>LERMA</t>
  </si>
  <si>
    <t>MOSQUERA SEPULVEDA</t>
  </si>
  <si>
    <t>MERA CALDERON</t>
  </si>
  <si>
    <t>MARIA DEL MAR</t>
  </si>
  <si>
    <t>ALBORNOZ MONTOYA</t>
  </si>
  <si>
    <t>LIAM MATEO</t>
  </si>
  <si>
    <t>LASSO RANGEL</t>
  </si>
  <si>
    <t>JUAN ROMAN</t>
  </si>
  <si>
    <t>LOZANO SANCHEZ</t>
  </si>
  <si>
    <t>ALAN GIBRAN</t>
  </si>
  <si>
    <t>LEÓN QUINTERO</t>
  </si>
  <si>
    <t>MILLÁN MOLINA</t>
  </si>
  <si>
    <t>GARCIA RESTREPO</t>
  </si>
  <si>
    <t>OTERO CORREA</t>
  </si>
  <si>
    <t>ROJAS GARCIA</t>
  </si>
  <si>
    <t>PALMEZANO</t>
  </si>
  <si>
    <t>JOHAN THOMAS</t>
  </si>
  <si>
    <t xml:space="preserve">SARA </t>
  </si>
  <si>
    <t>LAMILLA TOVAR</t>
  </si>
  <si>
    <t>LUCAS</t>
  </si>
  <si>
    <t>GOMEZ BENITEZ</t>
  </si>
  <si>
    <t>DAZA CUASPA</t>
  </si>
  <si>
    <t>SPEEDY BIKE</t>
  </si>
  <si>
    <t>JOSHUA ALEXANDER</t>
  </si>
  <si>
    <t>FLOREZ ALCIVAR</t>
  </si>
  <si>
    <t>NJRIDERS</t>
  </si>
  <si>
    <t>STRB</t>
  </si>
  <si>
    <t>SPB</t>
  </si>
  <si>
    <t>ANGEL PORTOCARRERO</t>
  </si>
  <si>
    <t>PELAEZ ALFARO</t>
  </si>
  <si>
    <t>FORERO</t>
  </si>
  <si>
    <t>IKER</t>
  </si>
  <si>
    <t>YAHEL</t>
  </si>
  <si>
    <t>MAYCOL</t>
  </si>
  <si>
    <t>QUIMBAYO</t>
  </si>
  <si>
    <t>MENDEZ</t>
  </si>
  <si>
    <t>URREGO</t>
  </si>
  <si>
    <t>BURBANO</t>
  </si>
  <si>
    <t>JOSTIN</t>
  </si>
  <si>
    <t>NJR</t>
  </si>
  <si>
    <t>OQUENDO PAZ</t>
  </si>
  <si>
    <t>LUCIA</t>
  </si>
  <si>
    <t>DULCE</t>
  </si>
  <si>
    <t>VELASCO VEGA</t>
  </si>
  <si>
    <t>AGUDELO MARTINEZ</t>
  </si>
  <si>
    <t>ASCENSO SOLICITADO</t>
  </si>
  <si>
    <t>QUEZADA ORTIZ</t>
  </si>
  <si>
    <t>SALINAS OSPINA</t>
  </si>
  <si>
    <t>VICTOR MANUEL</t>
  </si>
  <si>
    <t>ASTAIZA DORADO</t>
  </si>
  <si>
    <t>BMX YUMBO</t>
  </si>
  <si>
    <t>BMXY</t>
  </si>
  <si>
    <t>STAR BIKES</t>
  </si>
  <si>
    <t>KEVIN YOHAN</t>
  </si>
  <si>
    <t>PATIÑO BERNAL</t>
  </si>
  <si>
    <t>BRAYAN SAMUEL</t>
  </si>
  <si>
    <t>ESPINOZA FLOREZ</t>
  </si>
  <si>
    <t>STB</t>
  </si>
  <si>
    <t>W7</t>
  </si>
  <si>
    <t>KAMIKAZE</t>
  </si>
  <si>
    <t>SHARICK</t>
  </si>
  <si>
    <t>SALGUERO CHAVERRA</t>
  </si>
  <si>
    <t>KMK</t>
  </si>
  <si>
    <t>LOPEZ SALCEDO</t>
  </si>
  <si>
    <t>TC</t>
  </si>
  <si>
    <t>M</t>
  </si>
  <si>
    <t>F</t>
  </si>
  <si>
    <t>SUPERCOPA 2025 - BASE DE DATOS</t>
  </si>
  <si>
    <t>APODO</t>
  </si>
  <si>
    <t>BMX SANTA ROSA</t>
  </si>
  <si>
    <t>SOTO CASTAÑO</t>
  </si>
  <si>
    <t>NUEVO</t>
  </si>
  <si>
    <t>MAXI EMILIANO</t>
  </si>
  <si>
    <t>GUILLERMO</t>
  </si>
  <si>
    <t>ESTRADA QUIROGA</t>
  </si>
  <si>
    <t>BSR</t>
  </si>
  <si>
    <t>CHAIRA MARTINA</t>
  </si>
  <si>
    <t>VASTIDAS ADRADA</t>
  </si>
  <si>
    <t>CELESTE</t>
  </si>
  <si>
    <t>APARICIO JIMENEZ</t>
  </si>
  <si>
    <t>COLLAZOS LEON</t>
  </si>
  <si>
    <t>ROSERO VINASCO</t>
  </si>
  <si>
    <t>ARIAS MEZA</t>
  </si>
  <si>
    <t>ETHAN</t>
  </si>
  <si>
    <t>VICENTE</t>
  </si>
  <si>
    <t>BUITRAGO CARDONA</t>
  </si>
  <si>
    <t>CERQUERA RODRIGUEZ</t>
  </si>
  <si>
    <t>ANGEL DANIEL</t>
  </si>
  <si>
    <t>CARDONA LONDOÑO</t>
  </si>
  <si>
    <t>EL CHECHO DE BUGA</t>
  </si>
  <si>
    <t>LOLITA</t>
  </si>
  <si>
    <t>BEBE ALEX</t>
  </si>
  <si>
    <t>GUERRERO LLES</t>
  </si>
  <si>
    <t>ROLDAN</t>
  </si>
  <si>
    <t>PARRA</t>
  </si>
  <si>
    <t>DIAZ PALACIO</t>
  </si>
  <si>
    <t>OSORIO BRAVO</t>
  </si>
  <si>
    <t>VASQUEZ BECERRA</t>
  </si>
  <si>
    <t xml:space="preserve">JHOSEP </t>
  </si>
  <si>
    <t>LOPEZ MARIN</t>
  </si>
  <si>
    <t>FECHA NACIMIENTO</t>
  </si>
  <si>
    <t>SEX</t>
  </si>
  <si>
    <t>RESTREPO VICTORIA</t>
  </si>
  <si>
    <t>BERMUDEZ GUEVARA</t>
  </si>
  <si>
    <t>DIAZ ZULUAGA</t>
  </si>
  <si>
    <t>IBARRA RESTREPO</t>
  </si>
  <si>
    <t>HERRERA VILLARREAL</t>
  </si>
  <si>
    <t>LA TIGRESA</t>
  </si>
  <si>
    <t>JACO</t>
  </si>
  <si>
    <t>VARGUITAS</t>
  </si>
  <si>
    <t>CORRECAMINOS RUIZ</t>
  </si>
  <si>
    <t>ACEVEDO</t>
  </si>
  <si>
    <t>LA COBRA SOTO</t>
  </si>
  <si>
    <t>LA GIGANTE DEL VALLE</t>
  </si>
  <si>
    <t>TAVO EL PAQUITO</t>
  </si>
  <si>
    <t>PIQUIÑA CERVANTES</t>
  </si>
  <si>
    <t xml:space="preserve">EL RAYO AGUDELO </t>
  </si>
  <si>
    <t>RAPTOR</t>
  </si>
  <si>
    <t>EL EXPRESO NAGLES</t>
  </si>
  <si>
    <t>LA LEONA DEL VALLE</t>
  </si>
  <si>
    <t>EL KFIR RIOS</t>
  </si>
  <si>
    <t>LA ROCA VALLEJO</t>
  </si>
  <si>
    <t>LA CHISPITA ACEVEDO</t>
  </si>
  <si>
    <t>LA PUMA ZAJIRA</t>
  </si>
  <si>
    <t>MIA</t>
  </si>
  <si>
    <t>SANCHEZ PIÑEROS</t>
  </si>
  <si>
    <t>QUITORA DEVIA</t>
  </si>
  <si>
    <t>BIKE REBELS</t>
  </si>
  <si>
    <t>LIZCANO PEREZ</t>
  </si>
  <si>
    <t>RODRIGUEZ SANCHEZ</t>
  </si>
  <si>
    <t>ROBAYO ROBAYO</t>
  </si>
  <si>
    <t>GUTIERREZ MUÑOZ</t>
  </si>
  <si>
    <t>JUANMA</t>
  </si>
  <si>
    <t xml:space="preserve">EL RAYO CERON </t>
  </si>
  <si>
    <t>VELOCIRAPTOR</t>
  </si>
  <si>
    <t>ZAYN JAVIER</t>
  </si>
  <si>
    <t>QUIROGA LONDOÑO</t>
  </si>
  <si>
    <t>PAVON SANCHEZ</t>
  </si>
  <si>
    <t>EYDAN</t>
  </si>
  <si>
    <t>PERLAZA PINCHAO</t>
  </si>
  <si>
    <t>ZOE TAMARA</t>
  </si>
  <si>
    <t>BRAVO MARIN</t>
  </si>
  <si>
    <t>El Tigre Osorio</t>
  </si>
  <si>
    <t>T-Rex Chacon</t>
  </si>
  <si>
    <t>RIOS CARDONA</t>
  </si>
  <si>
    <t>OBANDO BOLAÑOS</t>
  </si>
  <si>
    <t>ARTHUR</t>
  </si>
  <si>
    <t>CRISTIAN ANDRES</t>
  </si>
  <si>
    <t>CIFUENTES CHAMORRO</t>
  </si>
  <si>
    <t>CHÁVEZ OSORIO</t>
  </si>
  <si>
    <t>DILAN ALEXANDER</t>
  </si>
  <si>
    <t>IAN GERONIMO</t>
  </si>
  <si>
    <t>ZULUAGA</t>
  </si>
  <si>
    <t>JEAN PIERRE</t>
  </si>
  <si>
    <t>MUÑOZ VIDAL</t>
  </si>
  <si>
    <t>D'LEYTON</t>
  </si>
  <si>
    <t>ERICK MATHIAS</t>
  </si>
  <si>
    <t>CANAS GRAJALES</t>
  </si>
  <si>
    <t>JARWIN SANTIAGO</t>
  </si>
  <si>
    <t>CRUZ VÁSQUEZ</t>
  </si>
  <si>
    <t>ALZATE MARMOLEJO</t>
  </si>
  <si>
    <t/>
  </si>
  <si>
    <t>AGUILA REVELO</t>
  </si>
  <si>
    <t>LEGARDA MONCAYO</t>
  </si>
  <si>
    <t>GUERRERO RODRIGUEZ</t>
  </si>
  <si>
    <t>ENRIQUE</t>
  </si>
  <si>
    <t>INSUASTY MORÁN</t>
  </si>
  <si>
    <t>MARTÍNEZ BURBANO</t>
  </si>
  <si>
    <t>RICHARD EMMANUEL</t>
  </si>
  <si>
    <t>CHAVEZ GUANCHA</t>
  </si>
  <si>
    <t>YELA MENESES</t>
  </si>
  <si>
    <t>CUARTAS ALVAREZ</t>
  </si>
  <si>
    <t>VALERY LUCIANA</t>
  </si>
  <si>
    <t>GARZÓN</t>
  </si>
  <si>
    <t>KMILA</t>
  </si>
  <si>
    <t>NAHIA</t>
  </si>
  <si>
    <t xml:space="preserve">BELALCÁZAR GUEVARA </t>
  </si>
  <si>
    <t>ARBOLEDA MUÑOZ</t>
  </si>
  <si>
    <t>DYLAN ANDRES</t>
  </si>
  <si>
    <t xml:space="preserve">NICOLAS </t>
  </si>
  <si>
    <t xml:space="preserve">GARCIA </t>
  </si>
  <si>
    <t xml:space="preserve">SEBASTIAN </t>
  </si>
  <si>
    <t xml:space="preserve">MARTINEZ </t>
  </si>
  <si>
    <t xml:space="preserve">JUAN CAMILO </t>
  </si>
  <si>
    <t xml:space="preserve">TABARES </t>
  </si>
  <si>
    <t xml:space="preserve">ETHAN </t>
  </si>
  <si>
    <t xml:space="preserve">PERLAZA DUQUE </t>
  </si>
  <si>
    <t xml:space="preserve">ESCALANTE </t>
  </si>
  <si>
    <t xml:space="preserve">JHOAN </t>
  </si>
  <si>
    <t xml:space="preserve">HENAO </t>
  </si>
  <si>
    <t xml:space="preserve">TRUJILLO </t>
  </si>
  <si>
    <t xml:space="preserve">HENRY </t>
  </si>
  <si>
    <t xml:space="preserve">CORTES PAYAN </t>
  </si>
  <si>
    <t>SANCHEZ PERLAZA</t>
  </si>
  <si>
    <t>EL MOSTRICO LOPEZ</t>
  </si>
  <si>
    <t>PALITO PLIM PLIM</t>
  </si>
  <si>
    <t>GUEPARDO DEL VALLE</t>
  </si>
  <si>
    <t>MENDEZ VELASCO</t>
  </si>
  <si>
    <t>JUAN EMILIANO</t>
  </si>
  <si>
    <t>GARZON MOLINA</t>
  </si>
  <si>
    <t>KALETH</t>
  </si>
  <si>
    <t>NARVAEZ</t>
  </si>
  <si>
    <t xml:space="preserve">JUAN JOSE </t>
  </si>
  <si>
    <t>ECUADOR</t>
  </si>
  <si>
    <t xml:space="preserve">DANIEL </t>
  </si>
  <si>
    <t>BONILLA LOZANO</t>
  </si>
  <si>
    <t>ZAID THOMAS</t>
  </si>
  <si>
    <t>ACOSTA ACEVEDO</t>
  </si>
  <si>
    <t>RODRIGEZ GONZALEZ</t>
  </si>
  <si>
    <t>JEFFRSON STIVEN</t>
  </si>
  <si>
    <t>LONDOÑO SANCHEZ</t>
  </si>
  <si>
    <t>YOBANY ENRRIQUE</t>
  </si>
  <si>
    <t>URDANETA FUIENTES</t>
  </si>
  <si>
    <t>VAQUIRO</t>
  </si>
  <si>
    <t>MONCAYO RESTREPO</t>
  </si>
  <si>
    <t>BKR</t>
  </si>
  <si>
    <t>ASCENDIDO PORQUE CORRIO CBO</t>
  </si>
  <si>
    <t>SE SUBE DE NIVEL POR CBO</t>
  </si>
  <si>
    <t>MEDINA GUTIERREZ</t>
  </si>
  <si>
    <t>ANTHONY</t>
  </si>
  <si>
    <t>EL TIGRE MONTES</t>
  </si>
  <si>
    <t>PAVAROTTI</t>
  </si>
  <si>
    <t>ADRIANZA SANTAMARIA</t>
  </si>
  <si>
    <t>PT 7485963</t>
  </si>
  <si>
    <t>RODRIGUEZ ALVAREZ</t>
  </si>
  <si>
    <t>FERNANDEZ SALGADO</t>
  </si>
  <si>
    <t>LIAM MATHIAS</t>
  </si>
  <si>
    <t>PARDO GIL</t>
  </si>
  <si>
    <t>RODRIGUEZ MUÑOZ</t>
  </si>
  <si>
    <t>RICO URREGO</t>
  </si>
  <si>
    <t>EL CALIDOSO CHACON</t>
  </si>
  <si>
    <t>RAMIREZ TUKHIKYAN</t>
  </si>
  <si>
    <t>OSORIO GARCIA</t>
  </si>
  <si>
    <t>OTERO RAMIREZ</t>
  </si>
  <si>
    <t>AMELIA</t>
  </si>
  <si>
    <t>COLORADO RODAS</t>
  </si>
  <si>
    <t>NOHA</t>
  </si>
  <si>
    <t>BARRIOS MOLINA</t>
  </si>
  <si>
    <t>HINESTROZA CASTRO</t>
  </si>
  <si>
    <t>POSADA ORTIZ</t>
  </si>
  <si>
    <t>RODRIGUEZ ARIAS</t>
  </si>
  <si>
    <t>EL TORITO DEL VALLE</t>
  </si>
  <si>
    <t>DIEGO ANDRES</t>
  </si>
  <si>
    <t>NOHA EMANUEL</t>
  </si>
  <si>
    <t>QUINTERO CAICEDO</t>
  </si>
  <si>
    <t>OWEN</t>
  </si>
  <si>
    <t>AGUDELO RESTREPO</t>
  </si>
  <si>
    <t>JOEL ESTEBAN</t>
  </si>
  <si>
    <t>AGREDO RAMOS</t>
  </si>
  <si>
    <t>PABLO</t>
  </si>
  <si>
    <t>ÁLVAREZ PIMENTEL</t>
  </si>
  <si>
    <t>GUTIERREZ ZAPATA</t>
  </si>
  <si>
    <t>MEDINA</t>
  </si>
  <si>
    <t>MALCOLN SIMON</t>
  </si>
  <si>
    <t>MATHÍAS</t>
  </si>
  <si>
    <t>IMBAJOA BRAVO</t>
  </si>
  <si>
    <t>DE LA HOZ SUAZA</t>
  </si>
  <si>
    <t>DELGADO QUICENO</t>
  </si>
  <si>
    <t>TORRES LOURIDO</t>
  </si>
  <si>
    <t>CAICEDO</t>
  </si>
  <si>
    <t>EITHAN</t>
  </si>
  <si>
    <t>POLINDARA</t>
  </si>
  <si>
    <t>BECKEN</t>
  </si>
  <si>
    <t>BAUER</t>
  </si>
  <si>
    <t xml:space="preserve">DANTE </t>
  </si>
  <si>
    <t xml:space="preserve">ISRAEL </t>
  </si>
  <si>
    <t xml:space="preserve">BERMÚDEZ LONDOÑO </t>
  </si>
  <si>
    <t>NOVATOS 6 AÑOS Y MENOS</t>
  </si>
  <si>
    <t>5 - 6 AÑOS</t>
  </si>
  <si>
    <t>SE SUBE DE NIVEL POR NAL</t>
  </si>
  <si>
    <r>
      <t xml:space="preserve">FECHA DE NACIMIENTO </t>
    </r>
    <r>
      <rPr>
        <b/>
        <sz val="12"/>
        <rFont val="Arial Nova"/>
        <family val="2"/>
      </rPr>
      <t>(dd-mm-aa)</t>
    </r>
  </si>
  <si>
    <t>EL VOLADOR MARIN</t>
  </si>
  <si>
    <t>DUQUE GONZALEZ</t>
  </si>
  <si>
    <t>ANA MILET</t>
  </si>
  <si>
    <t>CHINCHA CRIOLLO</t>
  </si>
  <si>
    <t>ÁNGEL JOSE</t>
  </si>
  <si>
    <t>MELO PAZ</t>
  </si>
  <si>
    <t>NICOLAS ESTEVAN</t>
  </si>
  <si>
    <t>GUEPARDO</t>
  </si>
  <si>
    <t>LA PANTERA RUGE</t>
  </si>
  <si>
    <t>PANTERITA PANTOJA</t>
  </si>
  <si>
    <t>LA PIRAÑITA DEL VALLE</t>
  </si>
  <si>
    <t>EL TIBURON PALMIRA</t>
  </si>
  <si>
    <t>EL JAGUAR PALMIRA</t>
  </si>
  <si>
    <t>EL FUEGO PELIGROSO</t>
  </si>
  <si>
    <t>EL HURACAN ECHEVERRY</t>
  </si>
  <si>
    <t>DOMENIC</t>
  </si>
  <si>
    <t>DILAN ANDRES</t>
  </si>
  <si>
    <t>LOPEZ ACOSTA</t>
  </si>
  <si>
    <t>RODRIGUEZ TORO</t>
  </si>
  <si>
    <t>ELIAN FELIPE</t>
  </si>
  <si>
    <t>JUSTIN ALEJANDRO</t>
  </si>
  <si>
    <t>GALINDEZ DÍAZ</t>
  </si>
  <si>
    <t>QUITUMBO RODRÍGUEZ</t>
  </si>
  <si>
    <t>BENAVIDES MENESES</t>
  </si>
  <si>
    <t>DAVID LUIS</t>
  </si>
  <si>
    <t>KLINGER PARRA</t>
  </si>
  <si>
    <t>PABON MURILLO</t>
  </si>
  <si>
    <t>THOMAS SANTIAGO</t>
  </si>
  <si>
    <t>FRANCO ACOSTA</t>
  </si>
  <si>
    <t>UGLEM</t>
  </si>
  <si>
    <t>CASTILLO ROJAS</t>
  </si>
  <si>
    <t>PINO ESTUPIÑAN</t>
  </si>
  <si>
    <t>MORENO VALENCIA</t>
  </si>
  <si>
    <t xml:space="preserve">SALOME </t>
  </si>
  <si>
    <t xml:space="preserve">MERA </t>
  </si>
  <si>
    <t>1.144.111.704</t>
  </si>
  <si>
    <t>1.149.942.211</t>
  </si>
  <si>
    <t>1.112.070.378</t>
  </si>
  <si>
    <t>POLANIA</t>
  </si>
  <si>
    <t>BENJAMIN</t>
  </si>
  <si>
    <t>JOSE IGNACIO</t>
  </si>
  <si>
    <t>VIVEROS</t>
  </si>
  <si>
    <t>DARA LUNA</t>
  </si>
  <si>
    <t>CAMARGO CABRERA</t>
  </si>
  <si>
    <t>DALU CAMARGO</t>
  </si>
  <si>
    <t>MORENO HOYOS</t>
  </si>
  <si>
    <t>SANCHEZ JARAMILLO</t>
  </si>
  <si>
    <t>ZAMBRANO MELO</t>
  </si>
  <si>
    <t>VELEZ GALINDEZ</t>
  </si>
  <si>
    <t>SUPER COPA 2026 - ROUND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</si>
</sst>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164" formatCode="_(&quot;$&quot;\ * #,##0_);_(&quot;$&quot;\ * \(#,##0\);_(&quot;$&quot;\ * &quot;-&quot;??_);_(@_)"/>
    <numFmt numFmtId="165" formatCode="_-&quot;$&quot;\ * #,##0_-;\-&quot;$&quot;\ * #,##0_-;_-&quot;$&quot;\ * &quot;-&quot;??_-;_-@_-"/>
    <numFmt numFmtId="166" formatCode="[$-F800]dddd\,\ mmmm\ dd\,\ yyyy"/>
    <numFmt numFmtId="167" formatCode="0.0%"/>
  </numFmts>
  <fonts count="7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MS Sans Serif"/>
      <family val="2"/>
    </font>
    <font>
      <sz val="11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1"/>
      <color rgb="FF000000"/>
      <name val="Calibri"/>
      <family val="2"/>
    </font>
    <font>
      <b/>
      <sz val="12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b/>
      <sz val="9"/>
      <color theme="0"/>
      <name val="Biome"/>
      <family val="2"/>
    </font>
    <font>
      <sz val="10"/>
      <color theme="1"/>
      <name val="Biome"/>
      <family val="2"/>
    </font>
    <font>
      <b/>
      <sz val="11"/>
      <name val="Biome"/>
      <family val="2"/>
    </font>
    <font>
      <b/>
      <sz val="10"/>
      <name val="Biome"/>
      <family val="2"/>
    </font>
    <font>
      <sz val="11"/>
      <color theme="1"/>
      <name val="Biome"/>
      <family val="2"/>
    </font>
    <font>
      <sz val="10"/>
      <name val="Biome"/>
      <family val="2"/>
    </font>
    <font>
      <sz val="10"/>
      <color indexed="8"/>
      <name val="Biome"/>
      <family val="2"/>
    </font>
    <font>
      <sz val="10"/>
      <color theme="0" tint="-0.34998626667073579"/>
      <name val="Biome"/>
      <family val="2"/>
    </font>
    <font>
      <sz val="11"/>
      <color indexed="8"/>
      <name val="Biome"/>
      <family val="2"/>
    </font>
    <font>
      <sz val="10"/>
      <color theme="0"/>
      <name val="Biome"/>
      <family val="2"/>
    </font>
    <font>
      <b/>
      <sz val="9"/>
      <color rgb="FFFF0000"/>
      <name val="Calibri"/>
      <family val="2"/>
      <scheme val="minor"/>
    </font>
    <font>
      <b/>
      <u/>
      <sz val="28"/>
      <color theme="7" tint="-0.249977111117893"/>
      <name val="Verdana"/>
      <family val="2"/>
    </font>
    <font>
      <b/>
      <sz val="48"/>
      <color theme="7" tint="-0.249977111117893"/>
      <name val="Biome"/>
      <family val="2"/>
    </font>
    <font>
      <sz val="10"/>
      <color theme="1"/>
      <name val="Biome"/>
      <family val="2"/>
    </font>
    <font>
      <sz val="10"/>
      <name val="Biome"/>
      <family val="2"/>
    </font>
    <font>
      <b/>
      <sz val="10"/>
      <color theme="0"/>
      <name val="Calibri"/>
      <family val="2"/>
      <scheme val="minor"/>
    </font>
    <font>
      <sz val="10"/>
      <color theme="1"/>
      <name val="Biome"/>
      <family val="2"/>
    </font>
    <font>
      <sz val="10"/>
      <name val="Biome"/>
      <family val="2"/>
    </font>
    <font>
      <sz val="11"/>
      <name val="Calibri"/>
      <family val="2"/>
      <scheme val="minor"/>
    </font>
    <font>
      <sz val="10"/>
      <color theme="1"/>
      <name val="Biome"/>
      <family val="2"/>
    </font>
    <font>
      <b/>
      <sz val="10"/>
      <name val="Arial Nova"/>
      <family val="2"/>
    </font>
    <font>
      <sz val="14"/>
      <color theme="0"/>
      <name val="Biome"/>
      <family val="2"/>
    </font>
    <font>
      <sz val="14"/>
      <name val="Biome"/>
      <family val="2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Tekton Pro Ext"/>
      <family val="2"/>
    </font>
    <font>
      <sz val="12"/>
      <color theme="1"/>
      <name val="Calibri"/>
      <family val="2"/>
      <scheme val="minor"/>
    </font>
    <font>
      <sz val="12"/>
      <color theme="1"/>
      <name val="Technical"/>
      <family val="4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Technical"/>
      <family val="4"/>
    </font>
    <font>
      <sz val="16"/>
      <name val="Biome"/>
      <family val="2"/>
    </font>
    <font>
      <sz val="10"/>
      <color theme="1"/>
      <name val="Biome"/>
      <family val="2"/>
    </font>
    <font>
      <sz val="10"/>
      <name val="Biome"/>
      <family val="2"/>
    </font>
    <font>
      <sz val="14"/>
      <color theme="1"/>
      <name val="Biome"/>
      <family val="2"/>
    </font>
    <font>
      <sz val="10"/>
      <color theme="1"/>
      <name val="Biome"/>
      <family val="2"/>
    </font>
    <font>
      <sz val="10"/>
      <name val="Biome"/>
      <family val="2"/>
    </font>
    <font>
      <sz val="10"/>
      <color indexed="8"/>
      <name val="Biome"/>
      <family val="2"/>
    </font>
    <font>
      <sz val="10"/>
      <color theme="1"/>
      <name val="Biome"/>
      <family val="2"/>
    </font>
    <font>
      <sz val="14"/>
      <color theme="0"/>
      <name val="Calibri"/>
      <family val="2"/>
      <scheme val="minor"/>
    </font>
    <font>
      <sz val="14"/>
      <color theme="0"/>
      <name val="Arial"/>
      <family val="2"/>
    </font>
    <font>
      <sz val="14"/>
      <color theme="1"/>
      <name val="Calibri"/>
      <family val="2"/>
      <scheme val="minor"/>
    </font>
    <font>
      <sz val="14"/>
      <color rgb="FF000000"/>
      <name val="Arial"/>
      <family val="2"/>
    </font>
    <font>
      <sz val="16"/>
      <color theme="0"/>
      <name val="Calibri"/>
      <family val="2"/>
      <scheme val="minor"/>
    </font>
    <font>
      <sz val="10"/>
      <name val="Biome"/>
      <family val="2"/>
    </font>
    <font>
      <sz val="14"/>
      <color theme="1"/>
      <name val="Biome"/>
      <family val="2"/>
    </font>
    <font>
      <sz val="11"/>
      <name val="Biome"/>
      <family val="2"/>
    </font>
    <font>
      <b/>
      <sz val="36"/>
      <color theme="7" tint="-0.249977111117893"/>
      <name val="Biome"/>
      <family val="2"/>
    </font>
    <font>
      <b/>
      <sz val="11"/>
      <color theme="0"/>
      <name val="Calibri"/>
      <family val="2"/>
      <scheme val="minor"/>
    </font>
    <font>
      <b/>
      <sz val="12"/>
      <name val="Biome"/>
      <family val="2"/>
    </font>
    <font>
      <sz val="11"/>
      <color theme="0" tint="-0.249977111117893"/>
      <name val="Calibri"/>
      <family val="2"/>
      <scheme val="minor"/>
    </font>
    <font>
      <sz val="14"/>
      <name val="Biome"/>
      <family val="2"/>
    </font>
    <font>
      <sz val="10"/>
      <color theme="1"/>
      <name val="Biome"/>
      <family val="2"/>
    </font>
    <font>
      <sz val="10"/>
      <name val="Biome"/>
      <family val="2"/>
    </font>
    <font>
      <b/>
      <sz val="10"/>
      <color theme="0"/>
      <name val="Biome"/>
      <family val="2"/>
    </font>
    <font>
      <sz val="9"/>
      <color theme="1"/>
      <name val="Biome"/>
      <family val="2"/>
    </font>
    <font>
      <sz val="28"/>
      <color theme="7" tint="-0.249977111117893"/>
      <name val="Verdana"/>
      <family val="2"/>
    </font>
    <font>
      <sz val="10"/>
      <name val="Calibri"/>
      <family val="2"/>
      <scheme val="minor"/>
    </font>
    <font>
      <sz val="10"/>
      <name val="Arial Nova"/>
      <family val="2"/>
    </font>
    <font>
      <b/>
      <sz val="12"/>
      <name val="Arial Nova"/>
      <family val="2"/>
    </font>
    <font>
      <b/>
      <sz val="10"/>
      <color rgb="FFFF0000"/>
      <name val="Biome"/>
      <family val="2"/>
    </font>
    <font>
      <sz val="14"/>
      <color rgb="FFFF0000"/>
      <name val="Biome"/>
      <family val="2"/>
    </font>
  </fonts>
  <fills count="16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10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theme="9"/>
      </patternFill>
    </fill>
    <fill>
      <patternFill patternType="solid">
        <fgColor theme="4"/>
        <bgColor theme="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7"/>
      </left>
      <right/>
      <top style="thin">
        <color theme="7"/>
      </top>
      <bottom/>
      <diagonal/>
    </border>
    <border>
      <left/>
      <right/>
      <top style="thin">
        <color theme="7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 style="thin">
        <color theme="9"/>
      </left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7"/>
      </left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21134">
    <xf numFmtId="0" fontId="0" fillId="0" borderId="0"/>
    <xf numFmtId="44" fontId="1" fillId="0" borderId="0" applyFont="0" applyFill="0" applyBorder="0" applyAlignment="0" applyProtection="0"/>
    <xf numFmtId="0" fontId="4" fillId="0" borderId="0"/>
    <xf numFmtId="0" fontId="5" fillId="2" borderId="0" applyNumberFormat="0" applyBorder="0" applyAlignment="0" applyProtection="0"/>
    <xf numFmtId="0" fontId="7" fillId="0" borderId="0"/>
    <xf numFmtId="44" fontId="1" fillId="0" borderId="0" applyFont="0" applyFill="0" applyBorder="0" applyAlignment="0" applyProtection="0"/>
    <xf numFmtId="0" fontId="9" fillId="0" borderId="0"/>
    <xf numFmtId="0" fontId="10" fillId="0" borderId="0"/>
    <xf numFmtId="0" fontId="7" fillId="0" borderId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29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4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6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4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69">
    <xf numFmtId="0" fontId="0" fillId="0" borderId="0" xfId="0"/>
    <xf numFmtId="0" fontId="0" fillId="0" borderId="1" xfId="0" applyBorder="1" applyProtection="1">
      <protection hidden="1"/>
    </xf>
    <xf numFmtId="0" fontId="2" fillId="0" borderId="1" xfId="0" applyFont="1" applyBorder="1" applyAlignment="1" applyProtection="1">
      <alignment horizontal="center"/>
      <protection hidden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0" xfId="0"/>
    <xf numFmtId="0" fontId="6" fillId="0" borderId="0" xfId="3" applyFont="1" applyFill="1" applyAlignment="1"/>
    <xf numFmtId="0" fontId="8" fillId="0" borderId="0" xfId="3" applyFont="1" applyFill="1" applyAlignment="1"/>
    <xf numFmtId="0" fontId="6" fillId="0" borderId="0" xfId="3" applyFont="1" applyFill="1" applyBorder="1" applyAlignment="1" applyProtection="1">
      <alignment horizontal="left" vertical="center"/>
    </xf>
    <xf numFmtId="0" fontId="0" fillId="0" borderId="0" xfId="0" applyAlignment="1">
      <alignment wrapText="1"/>
    </xf>
    <xf numFmtId="0" fontId="15" fillId="0" borderId="0" xfId="0" applyFont="1"/>
    <xf numFmtId="0" fontId="12" fillId="0" borderId="0" xfId="0" applyFont="1" applyAlignment="1">
      <alignment horizontal="center" vertical="center" wrapText="1"/>
    </xf>
    <xf numFmtId="0" fontId="12" fillId="0" borderId="0" xfId="0" applyFont="1" applyFill="1" applyAlignment="1">
      <alignment vertical="center"/>
    </xf>
    <xf numFmtId="3" fontId="12" fillId="0" borderId="0" xfId="0" applyNumberFormat="1" applyFont="1" applyFill="1" applyAlignment="1">
      <alignment horizontal="center" vertical="center"/>
    </xf>
    <xf numFmtId="0" fontId="16" fillId="0" borderId="0" xfId="2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2" fillId="0" borderId="0" xfId="0" applyNumberFormat="1" applyFont="1" applyFill="1" applyAlignment="1">
      <alignment vertical="center"/>
    </xf>
    <xf numFmtId="0" fontId="15" fillId="0" borderId="0" xfId="0" applyFont="1" applyAlignment="1"/>
    <xf numFmtId="0" fontId="15" fillId="0" borderId="0" xfId="0" applyFont="1" applyAlignment="1">
      <alignment horizontal="center" vertical="center"/>
    </xf>
    <xf numFmtId="165" fontId="12" fillId="0" borderId="0" xfId="1" applyNumberFormat="1" applyFont="1" applyFill="1" applyAlignment="1">
      <alignment horizontal="center" vertical="center"/>
    </xf>
    <xf numFmtId="0" fontId="20" fillId="3" borderId="0" xfId="0" applyFont="1" applyFill="1" applyAlignment="1">
      <alignment horizontal="center" vertical="center" wrapText="1"/>
    </xf>
    <xf numFmtId="0" fontId="20" fillId="3" borderId="0" xfId="0" applyFont="1" applyFill="1" applyAlignment="1">
      <alignment horizontal="center" vertical="center"/>
    </xf>
    <xf numFmtId="0" fontId="8" fillId="0" borderId="0" xfId="3" applyFont="1" applyFill="1" applyAlignment="1">
      <alignment horizontal="center" vertical="center"/>
    </xf>
    <xf numFmtId="0" fontId="21" fillId="6" borderId="1" xfId="0" applyFont="1" applyFill="1" applyBorder="1" applyAlignment="1" applyProtection="1">
      <alignment horizontal="center" vertical="center" wrapText="1"/>
      <protection hidden="1"/>
    </xf>
    <xf numFmtId="0" fontId="21" fillId="6" borderId="0" xfId="0" applyFont="1" applyFill="1" applyAlignment="1" applyProtection="1">
      <alignment horizontal="center" vertical="center" wrapText="1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22" fillId="0" borderId="0" xfId="0" applyFont="1" applyAlignment="1">
      <alignment vertical="center" wrapText="1"/>
    </xf>
    <xf numFmtId="0" fontId="24" fillId="0" borderId="0" xfId="0" applyFont="1" applyFill="1" applyAlignment="1">
      <alignment vertical="center"/>
    </xf>
    <xf numFmtId="3" fontId="24" fillId="0" borderId="0" xfId="0" applyNumberFormat="1" applyFont="1" applyFill="1" applyAlignment="1">
      <alignment horizontal="center" vertical="center"/>
    </xf>
    <xf numFmtId="0" fontId="25" fillId="0" borderId="0" xfId="2" applyFont="1" applyFill="1" applyAlignment="1">
      <alignment horizontal="center" vertical="center"/>
    </xf>
    <xf numFmtId="0" fontId="26" fillId="0" borderId="0" xfId="3" applyFont="1" applyFill="1" applyAlignment="1"/>
    <xf numFmtId="0" fontId="0" fillId="0" borderId="0" xfId="0"/>
    <xf numFmtId="0" fontId="16" fillId="0" borderId="0" xfId="2" applyFont="1" applyFill="1" applyAlignment="1">
      <alignment horizontal="center" vertical="center"/>
    </xf>
    <xf numFmtId="0" fontId="27" fillId="0" borderId="0" xfId="0" applyFont="1" applyFill="1" applyAlignment="1">
      <alignment vertical="center"/>
    </xf>
    <xf numFmtId="3" fontId="27" fillId="0" borderId="0" xfId="0" applyNumberFormat="1" applyFont="1" applyFill="1" applyAlignment="1">
      <alignment horizontal="center" vertical="center"/>
    </xf>
    <xf numFmtId="0" fontId="28" fillId="0" borderId="0" xfId="2" applyFont="1" applyFill="1" applyAlignment="1">
      <alignment horizontal="center" vertical="center"/>
    </xf>
    <xf numFmtId="0" fontId="32" fillId="8" borderId="0" xfId="0" applyFont="1" applyFill="1" applyAlignment="1">
      <alignment horizontal="center" vertical="center"/>
    </xf>
    <xf numFmtId="0" fontId="32" fillId="8" borderId="0" xfId="0" applyNumberFormat="1" applyFont="1" applyFill="1" applyAlignment="1">
      <alignment horizontal="center" vertical="center"/>
    </xf>
    <xf numFmtId="0" fontId="32" fillId="9" borderId="0" xfId="0" applyNumberFormat="1" applyFont="1" applyFill="1" applyAlignment="1">
      <alignment horizontal="center" vertical="center"/>
    </xf>
    <xf numFmtId="0" fontId="32" fillId="9" borderId="0" xfId="0" applyFont="1" applyFill="1" applyAlignment="1">
      <alignment horizontal="center" vertical="center"/>
    </xf>
    <xf numFmtId="0" fontId="33" fillId="10" borderId="0" xfId="0" applyNumberFormat="1" applyFont="1" applyFill="1" applyAlignment="1">
      <alignment horizontal="center" vertical="center"/>
    </xf>
    <xf numFmtId="0" fontId="33" fillId="10" borderId="0" xfId="0" applyFont="1" applyFill="1" applyAlignment="1">
      <alignment horizontal="center" vertical="center"/>
    </xf>
    <xf numFmtId="3" fontId="30" fillId="0" borderId="0" xfId="0" applyNumberFormat="1" applyFont="1" applyFill="1" applyAlignment="1">
      <alignment horizontal="center" vertical="center"/>
    </xf>
    <xf numFmtId="16" fontId="2" fillId="0" borderId="1" xfId="0" applyNumberFormat="1" applyFont="1" applyBorder="1" applyAlignment="1" applyProtection="1">
      <alignment horizontal="center" vertical="center"/>
      <protection hidden="1"/>
    </xf>
    <xf numFmtId="166" fontId="14" fillId="5" borderId="6" xfId="3" applyNumberFormat="1" applyFont="1" applyFill="1" applyBorder="1" applyAlignment="1" applyProtection="1">
      <alignment horizontal="center" vertical="center"/>
    </xf>
    <xf numFmtId="0" fontId="13" fillId="5" borderId="6" xfId="3" applyFont="1" applyFill="1" applyBorder="1" applyAlignment="1" applyProtection="1">
      <alignment horizontal="right" vertical="center"/>
    </xf>
    <xf numFmtId="0" fontId="12" fillId="0" borderId="0" xfId="0" applyFont="1" applyFill="1" applyAlignment="1">
      <alignment vertical="center"/>
    </xf>
    <xf numFmtId="3" fontId="12" fillId="0" borderId="0" xfId="0" applyNumberFormat="1" applyFont="1" applyFill="1" applyAlignment="1">
      <alignment horizontal="center" vertical="center"/>
    </xf>
    <xf numFmtId="0" fontId="16" fillId="0" borderId="0" xfId="2" applyFont="1" applyFill="1" applyAlignment="1">
      <alignment horizontal="center" vertical="center"/>
    </xf>
    <xf numFmtId="0" fontId="22" fillId="0" borderId="0" xfId="0" applyFont="1" applyAlignment="1">
      <alignment horizontal="centerContinuous" vertical="center" wrapText="1"/>
    </xf>
    <xf numFmtId="0" fontId="16" fillId="11" borderId="0" xfId="2" applyFont="1" applyFill="1" applyAlignment="1">
      <alignment horizontal="center" vertical="center"/>
    </xf>
    <xf numFmtId="42" fontId="0" fillId="0" borderId="0" xfId="13" applyFont="1"/>
    <xf numFmtId="0" fontId="6" fillId="0" borderId="0" xfId="3" applyFont="1" applyFill="1" applyAlignment="1">
      <alignment horizontal="centerContinuous"/>
    </xf>
    <xf numFmtId="0" fontId="37" fillId="0" borderId="0" xfId="0" applyFont="1" applyAlignment="1">
      <alignment horizontal="center" vertical="center"/>
    </xf>
    <xf numFmtId="0" fontId="38" fillId="0" borderId="0" xfId="0" applyFont="1"/>
    <xf numFmtId="0" fontId="38" fillId="0" borderId="0" xfId="0" applyFont="1" applyAlignment="1">
      <alignment horizontal="center"/>
    </xf>
    <xf numFmtId="0" fontId="37" fillId="0" borderId="0" xfId="9" applyNumberFormat="1" applyFont="1" applyFill="1" applyAlignment="1">
      <alignment horizontal="center" vertical="center"/>
    </xf>
    <xf numFmtId="42" fontId="37" fillId="0" borderId="0" xfId="13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37" fillId="0" borderId="0" xfId="0" applyNumberFormat="1" applyFont="1" applyAlignment="1">
      <alignment horizontal="center" vertical="center"/>
    </xf>
    <xf numFmtId="42" fontId="37" fillId="0" borderId="0" xfId="0" applyNumberFormat="1" applyFont="1" applyAlignment="1">
      <alignment horizontal="center" vertical="center"/>
    </xf>
    <xf numFmtId="0" fontId="39" fillId="0" borderId="0" xfId="0" applyFont="1" applyAlignment="1">
      <alignment horizontal="center"/>
    </xf>
    <xf numFmtId="0" fontId="39" fillId="0" borderId="0" xfId="0" applyFont="1" applyAlignment="1">
      <alignment vertical="center"/>
    </xf>
    <xf numFmtId="0" fontId="39" fillId="0" borderId="0" xfId="0" applyNumberFormat="1" applyFont="1" applyAlignment="1">
      <alignment horizontal="center" vertical="center"/>
    </xf>
    <xf numFmtId="0" fontId="0" fillId="0" borderId="0" xfId="0"/>
    <xf numFmtId="0" fontId="12" fillId="0" borderId="0" xfId="0" applyFont="1" applyFill="1" applyAlignment="1">
      <alignment vertical="center"/>
    </xf>
    <xf numFmtId="0" fontId="37" fillId="0" borderId="0" xfId="0" applyFont="1" applyAlignment="1">
      <alignment horizontal="center" vertical="center"/>
    </xf>
    <xf numFmtId="0" fontId="37" fillId="0" borderId="0" xfId="0" applyFont="1" applyFill="1" applyAlignment="1">
      <alignment vertical="center"/>
    </xf>
    <xf numFmtId="0" fontId="13" fillId="5" borderId="6" xfId="3" applyFont="1" applyFill="1" applyBorder="1" applyAlignment="1" applyProtection="1">
      <alignment vertical="center"/>
      <protection locked="0"/>
    </xf>
    <xf numFmtId="0" fontId="44" fillId="0" borderId="0" xfId="0" applyFont="1" applyFill="1" applyAlignment="1">
      <alignment vertical="center"/>
    </xf>
    <xf numFmtId="3" fontId="44" fillId="0" borderId="0" xfId="0" applyNumberFormat="1" applyFont="1" applyFill="1" applyAlignment="1">
      <alignment horizontal="center" vertical="center"/>
    </xf>
    <xf numFmtId="0" fontId="45" fillId="0" borderId="0" xfId="2" applyFont="1" applyFill="1" applyAlignment="1">
      <alignment horizontal="center" vertical="center"/>
    </xf>
    <xf numFmtId="0" fontId="44" fillId="0" borderId="0" xfId="0" applyNumberFormat="1" applyFont="1" applyFill="1" applyAlignment="1">
      <alignment horizontal="center" vertical="center"/>
    </xf>
    <xf numFmtId="0" fontId="44" fillId="0" borderId="0" xfId="0" applyFont="1" applyFill="1" applyAlignment="1">
      <alignment horizontal="center" vertical="center"/>
    </xf>
    <xf numFmtId="165" fontId="44" fillId="0" borderId="0" xfId="1" applyNumberFormat="1" applyFont="1" applyFill="1" applyAlignment="1">
      <alignment horizontal="center" vertical="center"/>
    </xf>
    <xf numFmtId="0" fontId="47" fillId="0" borderId="0" xfId="0" applyFont="1" applyFill="1" applyAlignment="1">
      <alignment vertical="center"/>
    </xf>
    <xf numFmtId="3" fontId="47" fillId="0" borderId="0" xfId="0" applyNumberFormat="1" applyFont="1" applyFill="1" applyAlignment="1">
      <alignment horizontal="center" vertical="center"/>
    </xf>
    <xf numFmtId="0" fontId="48" fillId="0" borderId="0" xfId="2" applyFont="1" applyFill="1" applyAlignment="1">
      <alignment horizontal="center" vertical="center"/>
    </xf>
    <xf numFmtId="0" fontId="47" fillId="0" borderId="0" xfId="0" applyNumberFormat="1" applyFont="1" applyFill="1" applyAlignment="1">
      <alignment horizontal="center" vertical="center"/>
    </xf>
    <xf numFmtId="0" fontId="47" fillId="0" borderId="0" xfId="0" applyFont="1" applyFill="1" applyAlignment="1">
      <alignment horizontal="center" vertical="center"/>
    </xf>
    <xf numFmtId="0" fontId="47" fillId="0" borderId="0" xfId="0" applyNumberFormat="1" applyFont="1" applyFill="1" applyAlignment="1">
      <alignment vertical="center"/>
    </xf>
    <xf numFmtId="0" fontId="46" fillId="0" borderId="0" xfId="0" applyNumberFormat="1" applyFont="1" applyFill="1" applyAlignment="1">
      <alignment horizontal="center" vertical="center"/>
    </xf>
    <xf numFmtId="165" fontId="47" fillId="0" borderId="0" xfId="1" applyNumberFormat="1" applyFont="1" applyFill="1" applyAlignment="1">
      <alignment horizontal="center" vertical="center"/>
    </xf>
    <xf numFmtId="0" fontId="46" fillId="0" borderId="0" xfId="0" applyFont="1" applyFill="1" applyAlignment="1">
      <alignment horizontal="center" vertical="center"/>
    </xf>
    <xf numFmtId="14" fontId="6" fillId="0" borderId="0" xfId="3" applyNumberFormat="1" applyFont="1" applyFill="1" applyBorder="1" applyAlignment="1" applyProtection="1">
      <alignment horizontal="left" vertical="center"/>
    </xf>
    <xf numFmtId="0" fontId="37" fillId="0" borderId="0" xfId="13" applyNumberFormat="1" applyFont="1" applyAlignment="1">
      <alignment horizontal="center" vertical="center"/>
    </xf>
    <xf numFmtId="0" fontId="50" fillId="0" borderId="0" xfId="0" applyFont="1" applyFill="1" applyAlignment="1">
      <alignment vertical="center"/>
    </xf>
    <xf numFmtId="14" fontId="16" fillId="0" borderId="0" xfId="2" applyNumberFormat="1" applyFont="1" applyFill="1" applyAlignment="1">
      <alignment horizontal="center" vertical="center"/>
    </xf>
    <xf numFmtId="14" fontId="45" fillId="0" borderId="0" xfId="2" applyNumberFormat="1" applyFont="1" applyFill="1" applyAlignment="1">
      <alignment horizontal="center" vertical="center"/>
    </xf>
    <xf numFmtId="14" fontId="48" fillId="0" borderId="0" xfId="2" applyNumberFormat="1" applyFont="1" applyFill="1" applyAlignment="1">
      <alignment horizontal="center" vertical="center"/>
    </xf>
    <xf numFmtId="14" fontId="28" fillId="0" borderId="0" xfId="2" applyNumberFormat="1" applyFont="1" applyFill="1" applyAlignment="1">
      <alignment horizontal="center" vertical="center"/>
    </xf>
    <xf numFmtId="0" fontId="51" fillId="9" borderId="0" xfId="0" applyFont="1" applyFill="1" applyAlignment="1">
      <alignment horizontal="center" vertical="center"/>
    </xf>
    <xf numFmtId="0" fontId="52" fillId="9" borderId="0" xfId="0" applyFont="1" applyFill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55" fillId="9" borderId="0" xfId="0" applyFont="1" applyFill="1" applyAlignment="1">
      <alignment horizontal="center" vertical="center"/>
    </xf>
    <xf numFmtId="14" fontId="56" fillId="0" borderId="0" xfId="2" applyNumberFormat="1" applyFont="1" applyFill="1" applyAlignment="1">
      <alignment horizontal="center" vertical="center"/>
    </xf>
    <xf numFmtId="0" fontId="50" fillId="0" borderId="0" xfId="0" applyNumberFormat="1" applyFont="1" applyFill="1" applyAlignment="1">
      <alignment horizontal="center" vertical="center"/>
    </xf>
    <xf numFmtId="0" fontId="50" fillId="0" borderId="0" xfId="0" applyFont="1" applyFill="1" applyAlignment="1">
      <alignment horizontal="center" vertical="center"/>
    </xf>
    <xf numFmtId="0" fontId="50" fillId="0" borderId="0" xfId="0" applyNumberFormat="1" applyFont="1" applyFill="1" applyAlignment="1">
      <alignment vertical="center"/>
    </xf>
    <xf numFmtId="0" fontId="57" fillId="0" borderId="0" xfId="0" applyNumberFormat="1" applyFont="1" applyFill="1" applyAlignment="1">
      <alignment horizontal="center" vertical="center"/>
    </xf>
    <xf numFmtId="165" fontId="50" fillId="0" borderId="0" xfId="1" applyNumberFormat="1" applyFont="1" applyFill="1" applyAlignment="1">
      <alignment horizontal="center" vertical="center"/>
    </xf>
    <xf numFmtId="0" fontId="12" fillId="0" borderId="0" xfId="0" applyNumberFormat="1" applyFont="1" applyFill="1" applyAlignment="1">
      <alignment horizontal="center" vertical="center"/>
    </xf>
    <xf numFmtId="0" fontId="41" fillId="0" borderId="0" xfId="0" applyFont="1" applyFill="1" applyBorder="1" applyAlignment="1">
      <alignment horizontal="left" vertical="center"/>
    </xf>
    <xf numFmtId="0" fontId="42" fillId="0" borderId="0" xfId="0" applyFont="1" applyFill="1" applyBorder="1" applyAlignment="1">
      <alignment horizontal="left" vertical="center"/>
    </xf>
    <xf numFmtId="0" fontId="42" fillId="0" borderId="0" xfId="0" applyFont="1" applyFill="1" applyBorder="1" applyAlignment="1">
      <alignment horizontal="center" vertical="center"/>
    </xf>
    <xf numFmtId="0" fontId="58" fillId="0" borderId="0" xfId="0" applyFont="1" applyFill="1"/>
    <xf numFmtId="0" fontId="13" fillId="5" borderId="6" xfId="3" applyFont="1" applyFill="1" applyBorder="1" applyAlignment="1" applyProtection="1">
      <alignment horizontal="center" vertical="center"/>
      <protection locked="0"/>
    </xf>
    <xf numFmtId="0" fontId="6" fillId="0" borderId="0" xfId="3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165" fontId="12" fillId="0" borderId="9" xfId="1" applyNumberFormat="1" applyFont="1" applyBorder="1" applyAlignment="1">
      <alignment vertical="center"/>
    </xf>
    <xf numFmtId="0" fontId="19" fillId="0" borderId="7" xfId="0" applyNumberFormat="1" applyFont="1" applyBorder="1" applyAlignment="1">
      <alignment horizontal="center" vertical="center"/>
    </xf>
    <xf numFmtId="0" fontId="15" fillId="0" borderId="0" xfId="0" applyNumberFormat="1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7" xfId="0" applyFont="1" applyBorder="1" applyAlignment="1">
      <alignment horizontal="left" vertical="center"/>
    </xf>
    <xf numFmtId="164" fontId="15" fillId="0" borderId="7" xfId="1" applyNumberFormat="1" applyFont="1" applyBorder="1" applyAlignment="1">
      <alignment horizontal="center" vertical="center"/>
    </xf>
    <xf numFmtId="49" fontId="31" fillId="7" borderId="7" xfId="0" applyNumberFormat="1" applyFont="1" applyFill="1" applyBorder="1" applyAlignment="1">
      <alignment horizontal="center" vertical="center" wrapText="1"/>
    </xf>
    <xf numFmtId="0" fontId="31" fillId="7" borderId="8" xfId="0" applyFont="1" applyFill="1" applyBorder="1" applyAlignment="1">
      <alignment horizontal="center" vertical="center" wrapText="1"/>
    </xf>
    <xf numFmtId="49" fontId="31" fillId="7" borderId="8" xfId="0" applyNumberFormat="1" applyFont="1" applyFill="1" applyBorder="1" applyAlignment="1">
      <alignment horizontal="center" vertical="center" wrapText="1"/>
    </xf>
    <xf numFmtId="14" fontId="31" fillId="7" borderId="8" xfId="0" applyNumberFormat="1" applyFont="1" applyFill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/>
    </xf>
    <xf numFmtId="0" fontId="49" fillId="0" borderId="0" xfId="0" applyFont="1" applyFill="1" applyBorder="1" applyAlignment="1">
      <alignment horizontal="left" vertical="center"/>
    </xf>
    <xf numFmtId="49" fontId="11" fillId="14" borderId="12" xfId="0" applyNumberFormat="1" applyFont="1" applyFill="1" applyBorder="1" applyAlignment="1">
      <alignment horizontal="center" vertical="center" wrapText="1"/>
    </xf>
    <xf numFmtId="0" fontId="11" fillId="14" borderId="12" xfId="0" applyFont="1" applyFill="1" applyBorder="1" applyAlignment="1">
      <alignment horizontal="center" vertical="center" wrapText="1"/>
    </xf>
    <xf numFmtId="49" fontId="11" fillId="14" borderId="13" xfId="0" applyNumberFormat="1" applyFont="1" applyFill="1" applyBorder="1" applyAlignment="1">
      <alignment horizontal="center" vertical="center" wrapText="1"/>
    </xf>
    <xf numFmtId="0" fontId="60" fillId="14" borderId="9" xfId="0" applyFont="1" applyFill="1" applyBorder="1" applyAlignment="1">
      <alignment horizontal="center" vertical="center" wrapText="1"/>
    </xf>
    <xf numFmtId="0" fontId="62" fillId="0" borderId="9" xfId="0" applyFont="1" applyBorder="1" applyAlignment="1">
      <alignment horizontal="center" vertical="center"/>
    </xf>
    <xf numFmtId="167" fontId="0" fillId="0" borderId="0" xfId="0" applyNumberFormat="1"/>
    <xf numFmtId="0" fontId="61" fillId="4" borderId="9" xfId="0" applyFont="1" applyFill="1" applyBorder="1" applyAlignment="1" applyProtection="1">
      <alignment horizontal="center" vertical="center"/>
      <protection locked="0"/>
    </xf>
    <xf numFmtId="0" fontId="12" fillId="0" borderId="9" xfId="0" applyFont="1" applyBorder="1" applyAlignment="1" applyProtection="1">
      <alignment horizontal="left" vertical="center"/>
      <protection locked="0"/>
    </xf>
    <xf numFmtId="0" fontId="50" fillId="0" borderId="9" xfId="0" applyFont="1" applyBorder="1" applyAlignment="1" applyProtection="1">
      <alignment horizontal="left" vertical="center"/>
      <protection locked="0"/>
    </xf>
    <xf numFmtId="0" fontId="12" fillId="0" borderId="9" xfId="0" applyFont="1" applyBorder="1" applyAlignment="1" applyProtection="1">
      <alignment horizontal="center" vertical="distributed"/>
      <protection locked="0"/>
    </xf>
    <xf numFmtId="0" fontId="50" fillId="0" borderId="11" xfId="0" applyFont="1" applyBorder="1" applyAlignment="1" applyProtection="1">
      <alignment horizontal="left" vertical="center"/>
      <protection locked="0"/>
    </xf>
    <xf numFmtId="0" fontId="12" fillId="0" borderId="9" xfId="0" applyFont="1" applyBorder="1" applyAlignment="1">
      <alignment vertical="center"/>
    </xf>
    <xf numFmtId="14" fontId="12" fillId="0" borderId="9" xfId="0" applyNumberFormat="1" applyFont="1" applyBorder="1" applyAlignment="1">
      <alignment horizontal="center" vertical="center"/>
    </xf>
    <xf numFmtId="0" fontId="12" fillId="0" borderId="9" xfId="0" applyFont="1" applyBorder="1" applyAlignment="1">
      <alignment horizontal="left" vertical="center"/>
    </xf>
    <xf numFmtId="0" fontId="12" fillId="0" borderId="9" xfId="0" applyFont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0" fontId="12" fillId="0" borderId="14" xfId="0" applyFont="1" applyBorder="1" applyAlignment="1">
      <alignment vertical="center"/>
    </xf>
    <xf numFmtId="3" fontId="12" fillId="0" borderId="14" xfId="0" applyNumberFormat="1" applyFont="1" applyBorder="1" applyAlignment="1">
      <alignment horizontal="right" vertical="center"/>
    </xf>
    <xf numFmtId="14" fontId="16" fillId="0" borderId="14" xfId="2" applyNumberFormat="1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14" xfId="0" applyNumberFormat="1" applyFont="1" applyBorder="1" applyAlignment="1">
      <alignment vertical="center"/>
    </xf>
    <xf numFmtId="165" fontId="12" fillId="0" borderId="14" xfId="1" applyNumberFormat="1" applyFont="1" applyBorder="1" applyAlignment="1">
      <alignment horizontal="center" vertical="center"/>
    </xf>
    <xf numFmtId="0" fontId="33" fillId="0" borderId="14" xfId="0" applyNumberFormat="1" applyFont="1" applyBorder="1" applyAlignment="1">
      <alignment horizontal="center" vertical="center"/>
    </xf>
    <xf numFmtId="14" fontId="16" fillId="11" borderId="14" xfId="2" applyNumberFormat="1" applyFont="1" applyFill="1" applyBorder="1" applyAlignment="1">
      <alignment horizontal="center" vertical="center"/>
    </xf>
    <xf numFmtId="0" fontId="64" fillId="0" borderId="14" xfId="0" applyFont="1" applyBorder="1" applyAlignment="1">
      <alignment vertical="center"/>
    </xf>
    <xf numFmtId="3" fontId="64" fillId="0" borderId="14" xfId="0" applyNumberFormat="1" applyFont="1" applyBorder="1" applyAlignment="1">
      <alignment horizontal="right" vertical="center"/>
    </xf>
    <xf numFmtId="14" fontId="65" fillId="0" borderId="14" xfId="2" applyNumberFormat="1" applyFont="1" applyBorder="1" applyAlignment="1">
      <alignment horizontal="center" vertical="center"/>
    </xf>
    <xf numFmtId="0" fontId="63" fillId="0" borderId="14" xfId="0" applyNumberFormat="1" applyFont="1" applyBorder="1" applyAlignment="1">
      <alignment horizontal="center" vertical="center"/>
    </xf>
    <xf numFmtId="165" fontId="64" fillId="0" borderId="14" xfId="1" applyNumberFormat="1" applyFont="1" applyBorder="1" applyAlignment="1">
      <alignment horizontal="center" vertical="center"/>
    </xf>
    <xf numFmtId="0" fontId="12" fillId="11" borderId="14" xfId="0" applyNumberFormat="1" applyFont="1" applyFill="1" applyBorder="1" applyAlignment="1">
      <alignment vertical="center"/>
    </xf>
    <xf numFmtId="0" fontId="64" fillId="0" borderId="14" xfId="0" applyNumberFormat="1" applyFont="1" applyBorder="1" applyAlignment="1">
      <alignment vertical="center"/>
    </xf>
    <xf numFmtId="0" fontId="12" fillId="11" borderId="14" xfId="0" applyFont="1" applyFill="1" applyBorder="1" applyAlignment="1">
      <alignment horizontal="left" vertical="center"/>
    </xf>
    <xf numFmtId="0" fontId="64" fillId="0" borderId="16" xfId="0" applyFont="1" applyBorder="1" applyAlignment="1">
      <alignment vertical="center"/>
    </xf>
    <xf numFmtId="3" fontId="64" fillId="0" borderId="16" xfId="0" applyNumberFormat="1" applyFont="1" applyBorder="1" applyAlignment="1">
      <alignment horizontal="right" vertical="center"/>
    </xf>
    <xf numFmtId="14" fontId="65" fillId="0" borderId="16" xfId="2" applyNumberFormat="1" applyFont="1" applyBorder="1" applyAlignment="1">
      <alignment horizontal="center" vertical="center"/>
    </xf>
    <xf numFmtId="0" fontId="12" fillId="0" borderId="16" xfId="0" applyNumberFormat="1" applyFont="1" applyBorder="1" applyAlignment="1">
      <alignment vertical="center"/>
    </xf>
    <xf numFmtId="0" fontId="63" fillId="0" borderId="16" xfId="0" applyNumberFormat="1" applyFont="1" applyBorder="1" applyAlignment="1">
      <alignment horizontal="center" vertical="center"/>
    </xf>
    <xf numFmtId="165" fontId="64" fillId="0" borderId="16" xfId="1" applyNumberFormat="1" applyFont="1" applyBorder="1" applyAlignment="1">
      <alignment horizontal="center" vertical="center"/>
    </xf>
    <xf numFmtId="42" fontId="37" fillId="0" borderId="0" xfId="13" applyNumberFormat="1" applyFont="1" applyAlignment="1">
      <alignment horizontal="center" vertical="center"/>
    </xf>
    <xf numFmtId="0" fontId="67" fillId="0" borderId="9" xfId="0" applyFont="1" applyBorder="1" applyAlignment="1" applyProtection="1">
      <alignment horizontal="left" vertical="center"/>
      <protection locked="0"/>
    </xf>
    <xf numFmtId="0" fontId="12" fillId="11" borderId="14" xfId="0" applyFont="1" applyFill="1" applyBorder="1" applyAlignment="1">
      <alignment vertical="center"/>
    </xf>
    <xf numFmtId="0" fontId="12" fillId="0" borderId="14" xfId="0" applyFont="1" applyFill="1" applyBorder="1" applyAlignment="1">
      <alignment vertical="center"/>
    </xf>
    <xf numFmtId="3" fontId="12" fillId="0" borderId="14" xfId="0" applyNumberFormat="1" applyFont="1" applyFill="1" applyBorder="1" applyAlignment="1">
      <alignment horizontal="right" vertical="center"/>
    </xf>
    <xf numFmtId="14" fontId="16" fillId="0" borderId="14" xfId="2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14" xfId="0" applyNumberFormat="1" applyFont="1" applyFill="1" applyBorder="1" applyAlignment="1">
      <alignment vertical="center"/>
    </xf>
    <xf numFmtId="0" fontId="33" fillId="0" borderId="14" xfId="0" applyNumberFormat="1" applyFont="1" applyFill="1" applyBorder="1" applyAlignment="1">
      <alignment horizontal="center" vertical="center"/>
    </xf>
    <xf numFmtId="165" fontId="12" fillId="0" borderId="14" xfId="1" applyNumberFormat="1" applyFont="1" applyFill="1" applyBorder="1" applyAlignment="1">
      <alignment horizontal="center" vertical="center"/>
    </xf>
    <xf numFmtId="0" fontId="15" fillId="0" borderId="0" xfId="0" applyFont="1" applyFill="1"/>
    <xf numFmtId="0" fontId="17" fillId="0" borderId="0" xfId="0" applyFont="1" applyFill="1" applyBorder="1" applyAlignment="1">
      <alignment horizontal="left" vertical="center"/>
    </xf>
    <xf numFmtId="49" fontId="70" fillId="0" borderId="0" xfId="0" applyNumberFormat="1" applyFont="1" applyFill="1" applyBorder="1" applyAlignment="1">
      <alignment horizontal="center" vertical="center" wrapText="1"/>
    </xf>
    <xf numFmtId="0" fontId="69" fillId="0" borderId="0" xfId="3" applyFont="1" applyFill="1" applyBorder="1" applyAlignment="1"/>
    <xf numFmtId="0" fontId="0" fillId="0" borderId="0" xfId="0" applyFont="1" applyFill="1" applyBorder="1" applyAlignment="1">
      <alignment wrapText="1"/>
    </xf>
    <xf numFmtId="3" fontId="19" fillId="0" borderId="0" xfId="0" applyNumberFormat="1" applyFont="1" applyFill="1" applyBorder="1" applyAlignment="1">
      <alignment horizontal="left" vertical="center"/>
    </xf>
    <xf numFmtId="0" fontId="19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left" vertical="center"/>
    </xf>
    <xf numFmtId="0" fontId="19" fillId="0" borderId="0" xfId="0" applyNumberFormat="1" applyFont="1" applyFill="1" applyBorder="1" applyAlignment="1">
      <alignment vertical="center"/>
    </xf>
    <xf numFmtId="164" fontId="15" fillId="0" borderId="0" xfId="1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left" vertical="center" shrinkToFit="1"/>
    </xf>
    <xf numFmtId="0" fontId="12" fillId="0" borderId="16" xfId="0" applyFont="1" applyBorder="1" applyAlignment="1">
      <alignment vertical="center"/>
    </xf>
    <xf numFmtId="3" fontId="12" fillId="0" borderId="16" xfId="0" applyNumberFormat="1" applyFont="1" applyBorder="1" applyAlignment="1">
      <alignment horizontal="right" vertical="center"/>
    </xf>
    <xf numFmtId="14" fontId="16" fillId="0" borderId="16" xfId="2" applyNumberFormat="1" applyFont="1" applyBorder="1" applyAlignment="1">
      <alignment horizontal="center" vertical="center"/>
    </xf>
    <xf numFmtId="0" fontId="33" fillId="0" borderId="16" xfId="0" applyNumberFormat="1" applyFont="1" applyBorder="1" applyAlignment="1">
      <alignment horizontal="center" vertical="center"/>
    </xf>
    <xf numFmtId="0" fontId="33" fillId="0" borderId="16" xfId="0" applyFont="1" applyBorder="1" applyAlignment="1">
      <alignment horizontal="center" vertical="center"/>
    </xf>
    <xf numFmtId="165" fontId="12" fillId="0" borderId="16" xfId="1" applyNumberFormat="1" applyFont="1" applyBorder="1" applyAlignment="1">
      <alignment horizontal="center" vertical="center"/>
    </xf>
    <xf numFmtId="0" fontId="17" fillId="0" borderId="7" xfId="0" applyFont="1" applyBorder="1" applyAlignment="1" applyProtection="1">
      <alignment horizontal="left" vertical="center" shrinkToFit="1"/>
      <protection locked="0"/>
    </xf>
    <xf numFmtId="0" fontId="19" fillId="12" borderId="7" xfId="0" applyNumberFormat="1" applyFont="1" applyFill="1" applyBorder="1" applyAlignment="1" applyProtection="1">
      <alignment vertical="center"/>
      <protection locked="0"/>
    </xf>
    <xf numFmtId="0" fontId="43" fillId="0" borderId="7" xfId="0" applyFont="1" applyFill="1" applyBorder="1" applyAlignment="1" applyProtection="1">
      <alignment horizontal="center" vertical="center"/>
      <protection locked="0"/>
    </xf>
    <xf numFmtId="14" fontId="65" fillId="11" borderId="14" xfId="2" applyNumberFormat="1" applyFont="1" applyFill="1" applyBorder="1" applyAlignment="1">
      <alignment horizontal="center" vertical="center"/>
    </xf>
    <xf numFmtId="0" fontId="0" fillId="0" borderId="0" xfId="0" applyBorder="1"/>
    <xf numFmtId="0" fontId="0" fillId="0" borderId="1" xfId="0" applyBorder="1" applyProtection="1">
      <protection hidden="1"/>
    </xf>
    <xf numFmtId="0" fontId="2" fillId="0" borderId="1" xfId="0" applyFont="1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12" fillId="0" borderId="0" xfId="0" applyFont="1" applyAlignment="1">
      <alignment horizontal="center" vertical="center" wrapText="1"/>
    </xf>
    <xf numFmtId="0" fontId="62" fillId="0" borderId="9" xfId="0" applyFont="1" applyBorder="1" applyAlignment="1">
      <alignment horizontal="center" vertical="center"/>
    </xf>
    <xf numFmtId="0" fontId="61" fillId="4" borderId="9" xfId="0" applyFont="1" applyFill="1" applyBorder="1" applyAlignment="1" applyProtection="1">
      <alignment horizontal="center" vertical="center"/>
      <protection locked="0"/>
    </xf>
    <xf numFmtId="0" fontId="0" fillId="13" borderId="10" xfId="0" applyFont="1" applyFill="1" applyBorder="1" applyAlignment="1" applyProtection="1">
      <alignment horizontal="left" vertical="center"/>
      <protection locked="0"/>
    </xf>
    <xf numFmtId="0" fontId="12" fillId="0" borderId="9" xfId="0" applyFont="1" applyBorder="1" applyAlignment="1">
      <alignment vertical="center"/>
    </xf>
    <xf numFmtId="14" fontId="12" fillId="0" borderId="9" xfId="0" applyNumberFormat="1" applyFont="1" applyBorder="1" applyAlignment="1">
      <alignment horizontal="center" vertical="center"/>
    </xf>
    <xf numFmtId="0" fontId="12" fillId="0" borderId="9" xfId="0" applyFont="1" applyBorder="1" applyAlignment="1">
      <alignment horizontal="left" vertical="center"/>
    </xf>
    <xf numFmtId="0" fontId="12" fillId="0" borderId="9" xfId="0" applyFont="1" applyBorder="1" applyAlignment="1">
      <alignment horizontal="center" vertical="center"/>
    </xf>
    <xf numFmtId="3" fontId="12" fillId="0" borderId="14" xfId="0" applyNumberFormat="1" applyFont="1" applyBorder="1" applyAlignment="1">
      <alignment horizontal="right" vertical="center"/>
    </xf>
    <xf numFmtId="0" fontId="12" fillId="0" borderId="14" xfId="0" applyNumberFormat="1" applyFont="1" applyBorder="1" applyAlignment="1">
      <alignment vertical="center"/>
    </xf>
    <xf numFmtId="0" fontId="43" fillId="0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/>
    <xf numFmtId="0" fontId="29" fillId="0" borderId="0" xfId="0" applyFont="1" applyAlignment="1"/>
    <xf numFmtId="0" fontId="22" fillId="0" borderId="0" xfId="0" applyFont="1" applyAlignment="1">
      <alignment horizontal="center" vertical="center"/>
    </xf>
    <xf numFmtId="0" fontId="68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/>
    <xf numFmtId="14" fontId="0" fillId="0" borderId="0" xfId="0" applyNumberFormat="1" applyAlignment="1"/>
    <xf numFmtId="0" fontId="62" fillId="0" borderId="9" xfId="0" applyFont="1" applyBorder="1" applyAlignment="1">
      <alignment horizontal="center" vertical="center"/>
    </xf>
    <xf numFmtId="0" fontId="61" fillId="4" borderId="9" xfId="0" applyFont="1" applyFill="1" applyBorder="1" applyAlignment="1" applyProtection="1">
      <alignment horizontal="center" vertical="center"/>
      <protection locked="0"/>
    </xf>
    <xf numFmtId="0" fontId="12" fillId="0" borderId="9" xfId="0" applyFont="1" applyBorder="1" applyAlignment="1" applyProtection="1">
      <alignment horizontal="left" vertical="center"/>
      <protection locked="0"/>
    </xf>
    <xf numFmtId="0" fontId="12" fillId="0" borderId="16" xfId="0" applyFont="1" applyBorder="1" applyAlignment="1">
      <alignment vertical="center"/>
    </xf>
    <xf numFmtId="0" fontId="19" fillId="12" borderId="7" xfId="0" applyFont="1" applyFill="1" applyBorder="1" applyAlignment="1" applyProtection="1">
      <alignment horizontal="left" vertical="center"/>
      <protection locked="0"/>
    </xf>
    <xf numFmtId="3" fontId="19" fillId="12" borderId="7" xfId="0" applyNumberFormat="1" applyFont="1" applyFill="1" applyBorder="1" applyAlignment="1" applyProtection="1">
      <alignment horizontal="left" vertical="center"/>
      <protection locked="0"/>
    </xf>
    <xf numFmtId="3" fontId="19" fillId="12" borderId="7" xfId="0" applyNumberFormat="1" applyFont="1" applyFill="1" applyBorder="1" applyAlignment="1" applyProtection="1">
      <alignment horizontal="right" vertical="center"/>
      <protection locked="0"/>
    </xf>
    <xf numFmtId="14" fontId="19" fillId="12" borderId="7" xfId="0" applyNumberFormat="1" applyFont="1" applyFill="1" applyBorder="1" applyAlignment="1" applyProtection="1">
      <alignment horizontal="center" vertical="center"/>
      <protection locked="0"/>
    </xf>
    <xf numFmtId="0" fontId="72" fillId="0" borderId="9" xfId="0" applyFont="1" applyBorder="1" applyAlignment="1" applyProtection="1">
      <alignment horizontal="left" vertical="center"/>
      <protection locked="0"/>
    </xf>
    <xf numFmtId="3" fontId="19" fillId="12" borderId="17" xfId="0" applyNumberFormat="1" applyFont="1" applyFill="1" applyBorder="1" applyAlignment="1" applyProtection="1">
      <alignment horizontal="left" vertical="center"/>
      <protection locked="0"/>
    </xf>
    <xf numFmtId="0" fontId="19" fillId="12" borderId="17" xfId="0" applyFont="1" applyFill="1" applyBorder="1" applyAlignment="1" applyProtection="1">
      <alignment horizontal="left" vertical="center"/>
      <protection locked="0"/>
    </xf>
    <xf numFmtId="0" fontId="19" fillId="12" borderId="17" xfId="0" applyNumberFormat="1" applyFont="1" applyFill="1" applyBorder="1" applyAlignment="1" applyProtection="1">
      <alignment vertical="center"/>
      <protection locked="0"/>
    </xf>
    <xf numFmtId="0" fontId="23" fillId="0" borderId="0" xfId="0" applyFont="1" applyAlignment="1">
      <alignment horizontal="center" vertical="top"/>
    </xf>
    <xf numFmtId="0" fontId="59" fillId="0" borderId="0" xfId="0" applyFont="1" applyAlignment="1">
      <alignment horizontal="center" vertical="top"/>
    </xf>
    <xf numFmtId="0" fontId="13" fillId="5" borderId="2" xfId="3" applyFont="1" applyFill="1" applyBorder="1" applyAlignment="1" applyProtection="1">
      <alignment horizontal="left" vertical="center" indent="1"/>
      <protection locked="0"/>
    </xf>
    <xf numFmtId="0" fontId="13" fillId="5" borderId="6" xfId="3" applyFont="1" applyFill="1" applyBorder="1" applyAlignment="1" applyProtection="1">
      <alignment horizontal="left" vertical="center" indent="1"/>
      <protection locked="0"/>
    </xf>
    <xf numFmtId="0" fontId="13" fillId="5" borderId="6" xfId="3" applyFont="1" applyFill="1" applyBorder="1" applyAlignment="1" applyProtection="1">
      <alignment horizontal="center" vertical="center"/>
      <protection locked="0"/>
    </xf>
    <xf numFmtId="0" fontId="22" fillId="0" borderId="0" xfId="0" applyFont="1" applyAlignment="1">
      <alignment horizontal="center" vertical="center" wrapText="1"/>
    </xf>
    <xf numFmtId="166" fontId="14" fillId="5" borderId="6" xfId="3" applyNumberFormat="1" applyFont="1" applyFill="1" applyBorder="1" applyAlignment="1" applyProtection="1">
      <alignment horizontal="center" vertical="center"/>
    </xf>
    <xf numFmtId="0" fontId="13" fillId="5" borderId="2" xfId="3" applyFont="1" applyFill="1" applyBorder="1" applyAlignment="1" applyProtection="1">
      <alignment horizontal="left" vertical="center"/>
      <protection locked="0"/>
    </xf>
    <xf numFmtId="0" fontId="13" fillId="5" borderId="6" xfId="3" applyFont="1" applyFill="1" applyBorder="1" applyAlignment="1" applyProtection="1">
      <alignment horizontal="left" vertical="center"/>
      <protection locked="0"/>
    </xf>
    <xf numFmtId="0" fontId="22" fillId="0" borderId="0" xfId="0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hidden="1"/>
    </xf>
    <xf numFmtId="16" fontId="2" fillId="0" borderId="1" xfId="0" applyNumberFormat="1" applyFont="1" applyBorder="1" applyAlignment="1" applyProtection="1">
      <alignment horizontal="center" vertical="center"/>
      <protection hidden="1"/>
    </xf>
    <xf numFmtId="0" fontId="2" fillId="0" borderId="3" xfId="0" applyFont="1" applyBorder="1" applyAlignment="1" applyProtection="1">
      <alignment horizontal="center" vertical="center"/>
      <protection hidden="1"/>
    </xf>
    <xf numFmtId="0" fontId="2" fillId="0" borderId="5" xfId="0" applyFont="1" applyBorder="1" applyAlignment="1" applyProtection="1">
      <alignment horizontal="center" vertical="center"/>
      <protection hidden="1"/>
    </xf>
    <xf numFmtId="0" fontId="2" fillId="0" borderId="4" xfId="0" applyFont="1" applyBorder="1" applyAlignment="1" applyProtection="1">
      <alignment horizontal="center" vertical="center"/>
      <protection hidden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5" fillId="11" borderId="0" xfId="0" applyFont="1" applyFill="1" applyAlignment="1">
      <alignment horizontal="center" vertical="center"/>
    </xf>
    <xf numFmtId="0" fontId="21" fillId="6" borderId="2" xfId="0" applyFont="1" applyFill="1" applyBorder="1" applyAlignment="1" applyProtection="1">
      <alignment horizontal="center" vertical="center" wrapText="1"/>
      <protection hidden="1"/>
    </xf>
    <xf numFmtId="0" fontId="33" fillId="0" borderId="15" xfId="0" applyFont="1" applyBorder="1" applyAlignment="1">
      <alignment horizontal="center" vertical="center"/>
    </xf>
    <xf numFmtId="0" fontId="33" fillId="0" borderId="15" xfId="0" applyNumberFormat="1" applyFont="1" applyBorder="1" applyAlignment="1">
      <alignment horizontal="center" vertical="center"/>
    </xf>
    <xf numFmtId="0" fontId="63" fillId="12" borderId="15" xfId="0" applyFont="1" applyFill="1" applyBorder="1" applyAlignment="1">
      <alignment horizontal="center" vertical="center"/>
    </xf>
    <xf numFmtId="0" fontId="33" fillId="11" borderId="15" xfId="0" applyFont="1" applyFill="1" applyBorder="1" applyAlignment="1">
      <alignment horizontal="center" vertical="center"/>
    </xf>
    <xf numFmtId="0" fontId="66" fillId="15" borderId="0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/>
    </xf>
    <xf numFmtId="0" fontId="12" fillId="0" borderId="14" xfId="0" applyFont="1" applyBorder="1" applyAlignment="1">
      <alignment horizontal="left" vertical="center"/>
    </xf>
    <xf numFmtId="0" fontId="12" fillId="0" borderId="14" xfId="0" applyNumberFormat="1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 wrapText="1"/>
    </xf>
    <xf numFmtId="0" fontId="64" fillId="0" borderId="14" xfId="0" applyFont="1" applyBorder="1" applyAlignment="1">
      <alignment horizontal="left" vertical="center"/>
    </xf>
    <xf numFmtId="0" fontId="64" fillId="0" borderId="14" xfId="0" applyNumberFormat="1" applyFont="1" applyBorder="1" applyAlignment="1">
      <alignment horizontal="left" vertical="center"/>
    </xf>
    <xf numFmtId="0" fontId="12" fillId="0" borderId="14" xfId="0" applyFont="1" applyFill="1" applyBorder="1" applyAlignment="1">
      <alignment horizontal="left" vertical="center"/>
    </xf>
    <xf numFmtId="14" fontId="16" fillId="0" borderId="16" xfId="2" applyNumberFormat="1" applyFont="1" applyFill="1" applyBorder="1" applyAlignment="1">
      <alignment horizontal="center" vertical="center"/>
    </xf>
    <xf numFmtId="0" fontId="12" fillId="0" borderId="18" xfId="0" applyFont="1" applyBorder="1" applyAlignment="1">
      <alignment vertical="center"/>
    </xf>
    <xf numFmtId="0" fontId="12" fillId="11" borderId="16" xfId="0" applyNumberFormat="1" applyFont="1" applyFill="1" applyBorder="1" applyAlignment="1">
      <alignment vertical="center"/>
    </xf>
    <xf numFmtId="0" fontId="12" fillId="0" borderId="16" xfId="0" applyFont="1" applyFill="1" applyBorder="1" applyAlignment="1">
      <alignment vertical="center"/>
    </xf>
    <xf numFmtId="3" fontId="12" fillId="0" borderId="16" xfId="0" applyNumberFormat="1" applyFont="1" applyFill="1" applyBorder="1" applyAlignment="1">
      <alignment horizontal="right" vertical="center"/>
    </xf>
    <xf numFmtId="0" fontId="33" fillId="0" borderId="16" xfId="0" applyNumberFormat="1" applyFont="1" applyFill="1" applyBorder="1" applyAlignment="1">
      <alignment horizontal="center" vertical="center"/>
    </xf>
    <xf numFmtId="165" fontId="12" fillId="0" borderId="16" xfId="1" applyNumberFormat="1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vertical="center"/>
    </xf>
    <xf numFmtId="0" fontId="12" fillId="11" borderId="16" xfId="0" applyFont="1" applyFill="1" applyBorder="1" applyAlignment="1">
      <alignment vertical="center"/>
    </xf>
    <xf numFmtId="0" fontId="73" fillId="0" borderId="15" xfId="0" applyNumberFormat="1" applyFont="1" applyBorder="1" applyAlignment="1">
      <alignment horizontal="center" vertical="center"/>
    </xf>
    <xf numFmtId="0" fontId="0" fillId="0" borderId="0" xfId="0" applyAlignment="1" applyProtection="1">
      <protection locked="0"/>
    </xf>
  </cellXfs>
  <cellStyles count="21134">
    <cellStyle name="Énfasis2" xfId="3" builtinId="33"/>
    <cellStyle name="Millares [0]" xfId="9" builtinId="6"/>
    <cellStyle name="Millares [0] 10" xfId="673" xr:uid="{B183CEAC-9D77-42C9-9B32-9AC45B3B4251}"/>
    <cellStyle name="Millares [0] 10 2" xfId="1994" xr:uid="{823ABE3A-8CE3-43B8-BC82-6BE7C806A789}"/>
    <cellStyle name="Millares [0] 10 2 2" xfId="4635" xr:uid="{81DF4220-0CB2-4CD4-AF10-BFA356D4B106}"/>
    <cellStyle name="Millares [0] 10 2 2 2" xfId="9915" xr:uid="{E6B79511-D2EA-4213-B20B-35E9F1E98316}"/>
    <cellStyle name="Millares [0] 10 2 2 2 2" xfId="20476" xr:uid="{24647D65-68C4-4E34-80FC-6099A09C5261}"/>
    <cellStyle name="Millares [0] 10 2 2 3" xfId="15196" xr:uid="{64CD03E7-FE60-4325-9D29-25CE02D6EFC5}"/>
    <cellStyle name="Millares [0] 10 2 3" xfId="7275" xr:uid="{164B906C-CE04-4036-BC39-40415EE88831}"/>
    <cellStyle name="Millares [0] 10 2 3 2" xfId="17836" xr:uid="{5DF75D5A-85F3-408D-855E-542B3A1835BB}"/>
    <cellStyle name="Millares [0] 10 2 4" xfId="12555" xr:uid="{A8C2A437-E2C2-4692-AF91-E86A099D0B29}"/>
    <cellStyle name="Millares [0] 10 3" xfId="3315" xr:uid="{3C551587-449B-49BA-B9BF-5727706F55F9}"/>
    <cellStyle name="Millares [0] 10 3 2" xfId="8595" xr:uid="{2993D5DB-0261-4620-80E4-BA56CB9C27B0}"/>
    <cellStyle name="Millares [0] 10 3 2 2" xfId="19156" xr:uid="{3310639E-FF3F-4DE5-9CC4-1F4B3AD83E58}"/>
    <cellStyle name="Millares [0] 10 3 3" xfId="13876" xr:uid="{6FE768C1-8231-49D3-B4B2-4A802FFF95B3}"/>
    <cellStyle name="Millares [0] 10 4" xfId="5955" xr:uid="{EA267488-C6A6-48E3-AC9F-D7C1ED1A60C8}"/>
    <cellStyle name="Millares [0] 10 4 2" xfId="16516" xr:uid="{4E74C20C-344A-4A17-9AE0-E546CC982CD4}"/>
    <cellStyle name="Millares [0] 10 5" xfId="11235" xr:uid="{4544247F-0C62-4C7C-89AC-391F381CE7A0}"/>
    <cellStyle name="Millares [0] 11" xfId="1334" xr:uid="{72B7F089-D4EC-4340-AD7B-552787D4CC0D}"/>
    <cellStyle name="Millares [0] 11 2" xfId="3975" xr:uid="{396EDEBC-EE5F-44F2-B682-88274AC8EEEF}"/>
    <cellStyle name="Millares [0] 11 2 2" xfId="9255" xr:uid="{38101B2A-49AD-4236-9EEB-6F8B30F75A9E}"/>
    <cellStyle name="Millares [0] 11 2 2 2" xfId="19816" xr:uid="{FCC636BF-1205-4469-A212-B99CC8ADEE0F}"/>
    <cellStyle name="Millares [0] 11 2 3" xfId="14536" xr:uid="{58F059B2-FA33-49CF-8D1B-57C6E7EA2441}"/>
    <cellStyle name="Millares [0] 11 3" xfId="6615" xr:uid="{0A012EFC-FF0B-46F6-BA6C-0B9E82B8F4E2}"/>
    <cellStyle name="Millares [0] 11 3 2" xfId="17176" xr:uid="{3ECFBB6D-75B6-4ED0-9E3B-BAE809915F4A}"/>
    <cellStyle name="Millares [0] 11 4" xfId="11895" xr:uid="{9688CE0F-1178-46CF-8E53-B9A76C691734}"/>
    <cellStyle name="Millares [0] 12" xfId="2655" xr:uid="{39B5317C-1913-43A0-A003-68864BA700EF}"/>
    <cellStyle name="Millares [0] 12 2" xfId="7935" xr:uid="{C926BF5A-3D54-4DA9-9D12-F298AF34EB7E}"/>
    <cellStyle name="Millares [0] 12 2 2" xfId="18496" xr:uid="{6EB756FE-E282-4BC0-A4B5-1A1F6C283ED0}"/>
    <cellStyle name="Millares [0] 12 3" xfId="13216" xr:uid="{1D65FC59-0EE3-4C1F-B82D-ADF08F750328}"/>
    <cellStyle name="Millares [0] 13" xfId="5295" xr:uid="{1E9D7692-8003-4FA1-9F75-B7DBB4C50061}"/>
    <cellStyle name="Millares [0] 13 2" xfId="15856" xr:uid="{93003683-0134-4C02-8244-DB68B9140F43}"/>
    <cellStyle name="Millares [0] 14" xfId="10575" xr:uid="{03A5D329-C6CA-4117-B85E-31808EB12A67}"/>
    <cellStyle name="Millares [0] 2" xfId="12" xr:uid="{A7115A2F-9445-47D2-87BA-58A6FCDF9F4A}"/>
    <cellStyle name="Millares [0] 2 10" xfId="1337" xr:uid="{F5E5C975-A35B-4C1D-86EB-0FB0A376EF9E}"/>
    <cellStyle name="Millares [0] 2 10 2" xfId="3978" xr:uid="{99CDBC0D-56C8-4BF6-AA62-E3F8D9FA36D8}"/>
    <cellStyle name="Millares [0] 2 10 2 2" xfId="9258" xr:uid="{D3DAA4E9-1725-4FD0-B8EB-C7ADBDCDEB46}"/>
    <cellStyle name="Millares [0] 2 10 2 2 2" xfId="19819" xr:uid="{2B7D75B2-F208-431F-B2AA-FB6A5869A933}"/>
    <cellStyle name="Millares [0] 2 10 2 3" xfId="14539" xr:uid="{5FFBAEEF-CA46-4CB8-BDD3-32C964C3DDCB}"/>
    <cellStyle name="Millares [0] 2 10 3" xfId="6618" xr:uid="{83AF3AE4-8E0B-4D7F-8624-E12893273BE0}"/>
    <cellStyle name="Millares [0] 2 10 3 2" xfId="17179" xr:uid="{811F51CA-2E39-4BC1-AEC3-E79232C26264}"/>
    <cellStyle name="Millares [0] 2 10 4" xfId="11898" xr:uid="{5BF222C3-9888-44C7-BDE7-9BC54A67EA8A}"/>
    <cellStyle name="Millares [0] 2 11" xfId="2658" xr:uid="{3E9B67EB-8EBE-43CD-922C-6BCEF40D013F}"/>
    <cellStyle name="Millares [0] 2 11 2" xfId="7938" xr:uid="{19523450-DB7C-4F4E-BD6B-8B61A3B697D5}"/>
    <cellStyle name="Millares [0] 2 11 2 2" xfId="18499" xr:uid="{15557EF7-9FC5-4DF5-AF2F-BECB037BC80C}"/>
    <cellStyle name="Millares [0] 2 11 3" xfId="13219" xr:uid="{EEB30E36-E548-4A8A-8F51-9CCFB6CFEE21}"/>
    <cellStyle name="Millares [0] 2 12" xfId="5298" xr:uid="{34DFEE88-440C-44C4-B635-1CDAA148F47A}"/>
    <cellStyle name="Millares [0] 2 12 2" xfId="15859" xr:uid="{7B74CDC3-3B92-43EB-BA9F-CCD277AAFFEA}"/>
    <cellStyle name="Millares [0] 2 13" xfId="10578" xr:uid="{47049525-F2B7-4C7D-946C-339B15596D1E}"/>
    <cellStyle name="Millares [0] 2 2" xfId="20" xr:uid="{69BCF157-D6AD-4DE4-A5EF-00026F4B2F4D}"/>
    <cellStyle name="Millares [0] 2 2 10" xfId="5305" xr:uid="{84A7D210-9C5D-4001-B929-566040C46C07}"/>
    <cellStyle name="Millares [0] 2 2 10 2" xfId="15866" xr:uid="{F5335A8A-A10A-4CA8-949D-AB84312D76F1}"/>
    <cellStyle name="Millares [0] 2 2 11" xfId="10585" xr:uid="{A059CE9F-683C-478A-8F03-8C92E174E476}"/>
    <cellStyle name="Millares [0] 2 2 2" xfId="44" xr:uid="{23695516-EF22-4567-B99D-2C490162D607}"/>
    <cellStyle name="Millares [0] 2 2 2 10" xfId="10609" xr:uid="{D8045809-C3B0-42B7-8DF1-08084C7CD789}"/>
    <cellStyle name="Millares [0] 2 2 2 2" xfId="95" xr:uid="{57515EEC-18B4-4C78-9C43-39C5C3EE7672}"/>
    <cellStyle name="Millares [0] 2 2 2 2 2" xfId="207" xr:uid="{EAC43C6A-A004-4D03-815B-671F28465922}"/>
    <cellStyle name="Millares [0] 2 2 2 2 2 2" xfId="537" xr:uid="{020552F6-E1F9-42C3-8902-8BED2932C1F9}"/>
    <cellStyle name="Millares [0] 2 2 2 2 2 2 2" xfId="1197" xr:uid="{A4849661-B863-4D99-B49A-E0512E3E2A6C}"/>
    <cellStyle name="Millares [0] 2 2 2 2 2 2 2 2" xfId="2518" xr:uid="{71FC6650-BCD6-441A-9405-708D489FCF3F}"/>
    <cellStyle name="Millares [0] 2 2 2 2 2 2 2 2 2" xfId="5159" xr:uid="{EB9AF51D-C99E-4C3F-B3E8-E13D03BBCA47}"/>
    <cellStyle name="Millares [0] 2 2 2 2 2 2 2 2 2 2" xfId="10439" xr:uid="{792090E5-E66C-490A-88B3-018AD0F8D56C}"/>
    <cellStyle name="Millares [0] 2 2 2 2 2 2 2 2 2 2 2" xfId="21000" xr:uid="{1BC31001-DD9B-45B3-A636-EC5C19FFEA90}"/>
    <cellStyle name="Millares [0] 2 2 2 2 2 2 2 2 2 3" xfId="15720" xr:uid="{407E472D-EF4A-4BBE-9144-A5999138AB78}"/>
    <cellStyle name="Millares [0] 2 2 2 2 2 2 2 2 3" xfId="7799" xr:uid="{4008527B-BA79-4B03-B1CA-0D4A694B1230}"/>
    <cellStyle name="Millares [0] 2 2 2 2 2 2 2 2 3 2" xfId="18360" xr:uid="{4C40B075-68EA-49BC-9CE6-04E9D1ADCE64}"/>
    <cellStyle name="Millares [0] 2 2 2 2 2 2 2 2 4" xfId="13079" xr:uid="{DF73DE7F-6B00-499E-B7DA-EC8C15B217C0}"/>
    <cellStyle name="Millares [0] 2 2 2 2 2 2 2 3" xfId="3839" xr:uid="{215C0651-9B8A-4E31-AE9D-05C30A1A8864}"/>
    <cellStyle name="Millares [0] 2 2 2 2 2 2 2 3 2" xfId="9119" xr:uid="{34CF1A36-D4CE-4157-97DB-616A2D8265C3}"/>
    <cellStyle name="Millares [0] 2 2 2 2 2 2 2 3 2 2" xfId="19680" xr:uid="{6C3FE3AD-E0FA-445E-903A-12CC1CC65418}"/>
    <cellStyle name="Millares [0] 2 2 2 2 2 2 2 3 3" xfId="14400" xr:uid="{C7911064-EBD0-424A-8ECA-434764F8F34A}"/>
    <cellStyle name="Millares [0] 2 2 2 2 2 2 2 4" xfId="6479" xr:uid="{72133D31-3455-4F95-B9A6-553389F87435}"/>
    <cellStyle name="Millares [0] 2 2 2 2 2 2 2 4 2" xfId="17040" xr:uid="{2011486C-908C-4FF6-8378-01789ACB3540}"/>
    <cellStyle name="Millares [0] 2 2 2 2 2 2 2 5" xfId="11759" xr:uid="{2282907E-9D5E-4E01-8DFE-E3B8CC4DF0AD}"/>
    <cellStyle name="Millares [0] 2 2 2 2 2 2 3" xfId="1858" xr:uid="{F33E38A4-D845-4A78-B4ED-7F7EBC9924B2}"/>
    <cellStyle name="Millares [0] 2 2 2 2 2 2 3 2" xfId="4499" xr:uid="{FF36DDCD-1BD4-41E8-8EFF-4CF9F97E526A}"/>
    <cellStyle name="Millares [0] 2 2 2 2 2 2 3 2 2" xfId="9779" xr:uid="{47AB236D-80AE-4993-90A7-4F551599F29A}"/>
    <cellStyle name="Millares [0] 2 2 2 2 2 2 3 2 2 2" xfId="20340" xr:uid="{AB855EEA-F127-4E4C-8245-C623431BFB25}"/>
    <cellStyle name="Millares [0] 2 2 2 2 2 2 3 2 3" xfId="15060" xr:uid="{ED7B1249-81DF-4FD0-8EB7-8A09BB48FE57}"/>
    <cellStyle name="Millares [0] 2 2 2 2 2 2 3 3" xfId="7139" xr:uid="{4AA7D2F0-1B89-4E08-A508-C33DC44C9142}"/>
    <cellStyle name="Millares [0] 2 2 2 2 2 2 3 3 2" xfId="17700" xr:uid="{5F5B9A13-5C36-4EA7-9492-107FE5D0F834}"/>
    <cellStyle name="Millares [0] 2 2 2 2 2 2 3 4" xfId="12419" xr:uid="{EB484A84-3B9C-4103-948A-A98C5C0F6E81}"/>
    <cellStyle name="Millares [0] 2 2 2 2 2 2 4" xfId="3179" xr:uid="{8379BBA8-2D41-47FE-9528-DBE2493A4743}"/>
    <cellStyle name="Millares [0] 2 2 2 2 2 2 4 2" xfId="8459" xr:uid="{5323C0D0-DB2F-4A62-BC2C-B174861CB58D}"/>
    <cellStyle name="Millares [0] 2 2 2 2 2 2 4 2 2" xfId="19020" xr:uid="{4B018DA4-63A4-49DC-9D2B-2DE3DAE312DC}"/>
    <cellStyle name="Millares [0] 2 2 2 2 2 2 4 3" xfId="13740" xr:uid="{182CC2E7-5AC6-4043-B027-3DA49201D06B}"/>
    <cellStyle name="Millares [0] 2 2 2 2 2 2 5" xfId="5819" xr:uid="{4F07F0D6-9A36-4799-986F-C1571C8B9584}"/>
    <cellStyle name="Millares [0] 2 2 2 2 2 2 5 2" xfId="16380" xr:uid="{4858851D-68D3-458E-8165-7155F3A0E534}"/>
    <cellStyle name="Millares [0] 2 2 2 2 2 2 6" xfId="11099" xr:uid="{0FBCCB8C-939C-4B45-9814-97B1CD4F9864}"/>
    <cellStyle name="Millares [0] 2 2 2 2 2 3" xfId="868" xr:uid="{F192CF8C-4FC5-46D5-B458-159F41C4B0E1}"/>
    <cellStyle name="Millares [0] 2 2 2 2 2 3 2" xfId="2189" xr:uid="{2B4B0E66-96A7-43BA-8606-1D3D87E680C2}"/>
    <cellStyle name="Millares [0] 2 2 2 2 2 3 2 2" xfId="4830" xr:uid="{134938D1-2C24-44B9-9CE2-AF45A2A0E732}"/>
    <cellStyle name="Millares [0] 2 2 2 2 2 3 2 2 2" xfId="10110" xr:uid="{87604C26-9227-41AB-ABF2-B8072B9569CC}"/>
    <cellStyle name="Millares [0] 2 2 2 2 2 3 2 2 2 2" xfId="20671" xr:uid="{49AD7B72-5BE2-4D9C-81BB-AFF3C2CEB56A}"/>
    <cellStyle name="Millares [0] 2 2 2 2 2 3 2 2 3" xfId="15391" xr:uid="{47AD6DEE-6DF1-4FFF-A7DB-4F3C84C085E1}"/>
    <cellStyle name="Millares [0] 2 2 2 2 2 3 2 3" xfId="7470" xr:uid="{337213E7-300D-4277-9B08-B08AA5F53F23}"/>
    <cellStyle name="Millares [0] 2 2 2 2 2 3 2 3 2" xfId="18031" xr:uid="{E5A9271B-7919-4A99-B5D0-AAEBD3D96F19}"/>
    <cellStyle name="Millares [0] 2 2 2 2 2 3 2 4" xfId="12750" xr:uid="{365705DE-5927-46C6-B585-F39DEC2EF401}"/>
    <cellStyle name="Millares [0] 2 2 2 2 2 3 3" xfId="3510" xr:uid="{5FC43F81-98A2-4222-9130-F2B056AB788B}"/>
    <cellStyle name="Millares [0] 2 2 2 2 2 3 3 2" xfId="8790" xr:uid="{7DCA881E-F4F2-4057-B48F-5D9F98B05DBD}"/>
    <cellStyle name="Millares [0] 2 2 2 2 2 3 3 2 2" xfId="19351" xr:uid="{68B1FBDF-1D91-4933-A7F2-4495F6E5F11C}"/>
    <cellStyle name="Millares [0] 2 2 2 2 2 3 3 3" xfId="14071" xr:uid="{044493EA-67FD-4EFD-95C1-7B4B2E89E924}"/>
    <cellStyle name="Millares [0] 2 2 2 2 2 3 4" xfId="6150" xr:uid="{4CAB5008-461D-4B58-BCDB-80B053BAF300}"/>
    <cellStyle name="Millares [0] 2 2 2 2 2 3 4 2" xfId="16711" xr:uid="{D02E758D-C413-468B-8DED-415BAFC4C96E}"/>
    <cellStyle name="Millares [0] 2 2 2 2 2 3 5" xfId="11430" xr:uid="{60F5B0B0-B33C-4EFF-A720-FE1D72D1C37F}"/>
    <cellStyle name="Millares [0] 2 2 2 2 2 4" xfId="1529" xr:uid="{670690F3-C622-478C-ABAB-6A439F440545}"/>
    <cellStyle name="Millares [0] 2 2 2 2 2 4 2" xfId="4170" xr:uid="{24997620-84DA-4D1C-837D-BD1AB91DDA1D}"/>
    <cellStyle name="Millares [0] 2 2 2 2 2 4 2 2" xfId="9450" xr:uid="{534A6085-1F93-4C04-A800-C79B77ACE990}"/>
    <cellStyle name="Millares [0] 2 2 2 2 2 4 2 2 2" xfId="20011" xr:uid="{5BF9CDBA-740F-4AD5-B3EE-514401F1EB6C}"/>
    <cellStyle name="Millares [0] 2 2 2 2 2 4 2 3" xfId="14731" xr:uid="{6F35BEFF-048C-4AFA-90CF-9A82A24C12E1}"/>
    <cellStyle name="Millares [0] 2 2 2 2 2 4 3" xfId="6810" xr:uid="{19176B4E-9212-4463-8C2C-EEA997847801}"/>
    <cellStyle name="Millares [0] 2 2 2 2 2 4 3 2" xfId="17371" xr:uid="{E47A3C51-C015-40E0-B52B-EF439F8DA273}"/>
    <cellStyle name="Millares [0] 2 2 2 2 2 4 4" xfId="12090" xr:uid="{64CCFBE2-6DE2-4B3E-B838-6A0056F78780}"/>
    <cellStyle name="Millares [0] 2 2 2 2 2 5" xfId="2850" xr:uid="{60DA27A9-5BAB-48D9-AAB5-929500273B8E}"/>
    <cellStyle name="Millares [0] 2 2 2 2 2 5 2" xfId="8130" xr:uid="{21B73835-638A-4643-945C-F4832FFEC9B9}"/>
    <cellStyle name="Millares [0] 2 2 2 2 2 5 2 2" xfId="18691" xr:uid="{30DDC72E-6FA5-4E21-B8F7-CE087A447F4D}"/>
    <cellStyle name="Millares [0] 2 2 2 2 2 5 3" xfId="13411" xr:uid="{DCDD63E1-467C-4DD3-90B0-F9BB83DF633F}"/>
    <cellStyle name="Millares [0] 2 2 2 2 2 6" xfId="5490" xr:uid="{38C2AF2C-CA2B-4462-9EAC-5299B672DCFA}"/>
    <cellStyle name="Millares [0] 2 2 2 2 2 6 2" xfId="16051" xr:uid="{32F3AECC-E29C-4CB3-8E39-290434C3CB21}"/>
    <cellStyle name="Millares [0] 2 2 2 2 2 7" xfId="10770" xr:uid="{ABFB2BF4-E8DC-49BC-916E-B018FA849413}"/>
    <cellStyle name="Millares [0] 2 2 2 2 3" xfId="317" xr:uid="{40BD5FE1-4815-4D52-AD81-5A8DDFB27591}"/>
    <cellStyle name="Millares [0] 2 2 2 2 3 2" xfId="647" xr:uid="{6F871186-0CE7-4E7E-B8F8-A7E8C142943A}"/>
    <cellStyle name="Millares [0] 2 2 2 2 3 2 2" xfId="1307" xr:uid="{65D463CF-1DA2-49B6-8684-6707F4FE53F6}"/>
    <cellStyle name="Millares [0] 2 2 2 2 3 2 2 2" xfId="2628" xr:uid="{BE835717-4254-421F-A063-1E47A4DE73C8}"/>
    <cellStyle name="Millares [0] 2 2 2 2 3 2 2 2 2" xfId="5269" xr:uid="{64843F78-1FDA-4F74-AB8B-4CDD0B905177}"/>
    <cellStyle name="Millares [0] 2 2 2 2 3 2 2 2 2 2" xfId="10549" xr:uid="{5DADBFB2-1415-4E37-B6FE-93B97A6375FC}"/>
    <cellStyle name="Millares [0] 2 2 2 2 3 2 2 2 2 2 2" xfId="21110" xr:uid="{BCA09D6E-7E82-4975-891F-0C645CC11DA0}"/>
    <cellStyle name="Millares [0] 2 2 2 2 3 2 2 2 2 3" xfId="15830" xr:uid="{1F9EDB07-D634-4203-B8EA-2D909FA18275}"/>
    <cellStyle name="Millares [0] 2 2 2 2 3 2 2 2 3" xfId="7909" xr:uid="{2F50B2D8-022B-413B-A4CC-D92069521B8D}"/>
    <cellStyle name="Millares [0] 2 2 2 2 3 2 2 2 3 2" xfId="18470" xr:uid="{EEC999D1-E6BC-43F9-AF2F-AA81721E85C9}"/>
    <cellStyle name="Millares [0] 2 2 2 2 3 2 2 2 4" xfId="13189" xr:uid="{F476E0DD-20DA-416B-87F3-FA6D96FE7331}"/>
    <cellStyle name="Millares [0] 2 2 2 2 3 2 2 3" xfId="3949" xr:uid="{2C294281-3A12-4DE6-855E-8E9E823AB874}"/>
    <cellStyle name="Millares [0] 2 2 2 2 3 2 2 3 2" xfId="9229" xr:uid="{A3527BB1-EB54-4CEF-8B3C-8A73B2739056}"/>
    <cellStyle name="Millares [0] 2 2 2 2 3 2 2 3 2 2" xfId="19790" xr:uid="{DDA7F27E-DE51-47B3-86E3-3E0FF5B15AE4}"/>
    <cellStyle name="Millares [0] 2 2 2 2 3 2 2 3 3" xfId="14510" xr:uid="{5FB63E0D-0B65-496C-9C52-D2FFF5602EF5}"/>
    <cellStyle name="Millares [0] 2 2 2 2 3 2 2 4" xfId="6589" xr:uid="{A02EE184-14CB-4E0A-8C20-85F3400D9A1D}"/>
    <cellStyle name="Millares [0] 2 2 2 2 3 2 2 4 2" xfId="17150" xr:uid="{7A4C5C35-6C67-479B-8274-D3474CA2A453}"/>
    <cellStyle name="Millares [0] 2 2 2 2 3 2 2 5" xfId="11869" xr:uid="{05793EF3-1B19-4426-B8A2-EBA9CD001223}"/>
    <cellStyle name="Millares [0] 2 2 2 2 3 2 3" xfId="1968" xr:uid="{8A4373EE-564D-40C0-821A-374C0D903AC6}"/>
    <cellStyle name="Millares [0] 2 2 2 2 3 2 3 2" xfId="4609" xr:uid="{5378E805-BC29-4520-A06E-E959A435A46D}"/>
    <cellStyle name="Millares [0] 2 2 2 2 3 2 3 2 2" xfId="9889" xr:uid="{82BA0F78-E1EE-4FB5-9AAC-3082550A5B18}"/>
    <cellStyle name="Millares [0] 2 2 2 2 3 2 3 2 2 2" xfId="20450" xr:uid="{D2878835-BA51-4E3E-B210-9FB28B74F4AF}"/>
    <cellStyle name="Millares [0] 2 2 2 2 3 2 3 2 3" xfId="15170" xr:uid="{8F6623B7-4B4C-43B2-AB86-6B23B2502547}"/>
    <cellStyle name="Millares [0] 2 2 2 2 3 2 3 3" xfId="7249" xr:uid="{E1D03DFC-514D-416D-92D2-25FDF6D5786C}"/>
    <cellStyle name="Millares [0] 2 2 2 2 3 2 3 3 2" xfId="17810" xr:uid="{05B6B625-64DB-484C-9202-DD084136B0EB}"/>
    <cellStyle name="Millares [0] 2 2 2 2 3 2 3 4" xfId="12529" xr:uid="{0A8F6D55-B97C-4796-AADF-E351D395394B}"/>
    <cellStyle name="Millares [0] 2 2 2 2 3 2 4" xfId="3289" xr:uid="{12EB2250-A194-4653-86A1-CAEDF26AA2F0}"/>
    <cellStyle name="Millares [0] 2 2 2 2 3 2 4 2" xfId="8569" xr:uid="{D441B5C4-57FA-4FDF-B7E7-79DB10604089}"/>
    <cellStyle name="Millares [0] 2 2 2 2 3 2 4 2 2" xfId="19130" xr:uid="{475494C8-FB51-49DC-ADDA-FE41EB524ABF}"/>
    <cellStyle name="Millares [0] 2 2 2 2 3 2 4 3" xfId="13850" xr:uid="{9F60189C-1E94-444A-AC83-42B23A37C6BB}"/>
    <cellStyle name="Millares [0] 2 2 2 2 3 2 5" xfId="5929" xr:uid="{BFD37976-A964-4EE9-A06C-8447D2DF4417}"/>
    <cellStyle name="Millares [0] 2 2 2 2 3 2 5 2" xfId="16490" xr:uid="{C73E5623-007A-4779-86D9-476ACA571C58}"/>
    <cellStyle name="Millares [0] 2 2 2 2 3 2 6" xfId="11209" xr:uid="{F50FE225-D56F-4DF2-BA12-7CDD81583B33}"/>
    <cellStyle name="Millares [0] 2 2 2 2 3 3" xfId="978" xr:uid="{0ADA9DFB-A302-45B4-B01E-D8592FE0139B}"/>
    <cellStyle name="Millares [0] 2 2 2 2 3 3 2" xfId="2299" xr:uid="{07D944AF-4999-4674-8B79-B13F33671BF0}"/>
    <cellStyle name="Millares [0] 2 2 2 2 3 3 2 2" xfId="4940" xr:uid="{C735003D-2ADF-4676-812A-AFA317408F45}"/>
    <cellStyle name="Millares [0] 2 2 2 2 3 3 2 2 2" xfId="10220" xr:uid="{92CA908B-7F9F-4EBC-B2E9-84CF777FDCBA}"/>
    <cellStyle name="Millares [0] 2 2 2 2 3 3 2 2 2 2" xfId="20781" xr:uid="{B1AA3AD7-B3D9-4853-9D5D-940F5EF15139}"/>
    <cellStyle name="Millares [0] 2 2 2 2 3 3 2 2 3" xfId="15501" xr:uid="{D920CA4D-CCF1-43AF-B51C-C9787E3DD204}"/>
    <cellStyle name="Millares [0] 2 2 2 2 3 3 2 3" xfId="7580" xr:uid="{96057B5A-F810-4576-AB2A-91E9FDA70900}"/>
    <cellStyle name="Millares [0] 2 2 2 2 3 3 2 3 2" xfId="18141" xr:uid="{4AE5F71D-31FF-4CD4-8496-86AF4DD3406E}"/>
    <cellStyle name="Millares [0] 2 2 2 2 3 3 2 4" xfId="12860" xr:uid="{50F7468C-CE72-40D5-9D8E-0DF688A16A46}"/>
    <cellStyle name="Millares [0] 2 2 2 2 3 3 3" xfId="3620" xr:uid="{8C00A401-E8ED-43E1-A00D-6214B2CFFE7B}"/>
    <cellStyle name="Millares [0] 2 2 2 2 3 3 3 2" xfId="8900" xr:uid="{870A4C6F-49F4-47DF-9460-29E434C6FA5C}"/>
    <cellStyle name="Millares [0] 2 2 2 2 3 3 3 2 2" xfId="19461" xr:uid="{EE5175E5-D573-4B02-8253-B23EA941DCD4}"/>
    <cellStyle name="Millares [0] 2 2 2 2 3 3 3 3" xfId="14181" xr:uid="{6706BD8B-CDFB-4027-85AE-25D09F00EA8C}"/>
    <cellStyle name="Millares [0] 2 2 2 2 3 3 4" xfId="6260" xr:uid="{2649F4B5-01D3-4510-8F5D-00CD857D3234}"/>
    <cellStyle name="Millares [0] 2 2 2 2 3 3 4 2" xfId="16821" xr:uid="{21D4CA65-5D6C-47A2-975E-FC493CD52275}"/>
    <cellStyle name="Millares [0] 2 2 2 2 3 3 5" xfId="11540" xr:uid="{BFCC25FA-785E-4D4A-AF43-FB1B65DF8C31}"/>
    <cellStyle name="Millares [0] 2 2 2 2 3 4" xfId="1639" xr:uid="{17F4FF54-4461-40CE-8455-A2E4DC700488}"/>
    <cellStyle name="Millares [0] 2 2 2 2 3 4 2" xfId="4280" xr:uid="{CA353781-B38D-4DE5-938F-A01FDE57C17D}"/>
    <cellStyle name="Millares [0] 2 2 2 2 3 4 2 2" xfId="9560" xr:uid="{6419BBD1-5C16-4EB0-8C71-B902D3E9FA0F}"/>
    <cellStyle name="Millares [0] 2 2 2 2 3 4 2 2 2" xfId="20121" xr:uid="{E64DB0E6-B457-48E5-81AA-ED07D28FAC8D}"/>
    <cellStyle name="Millares [0] 2 2 2 2 3 4 2 3" xfId="14841" xr:uid="{8D240EE7-335F-4FB7-9E10-32970DEDCB2B}"/>
    <cellStyle name="Millares [0] 2 2 2 2 3 4 3" xfId="6920" xr:uid="{3EFB2F6C-C08A-44B7-B5FD-6A3D96DBAA1E}"/>
    <cellStyle name="Millares [0] 2 2 2 2 3 4 3 2" xfId="17481" xr:uid="{AEA322C0-5C3F-49E3-908B-D00430ECFEAB}"/>
    <cellStyle name="Millares [0] 2 2 2 2 3 4 4" xfId="12200" xr:uid="{D5924F3E-1522-4825-BD84-6D9D6DBA3870}"/>
    <cellStyle name="Millares [0] 2 2 2 2 3 5" xfId="2960" xr:uid="{2EA2EE18-75D1-494C-A06D-5875D60F23D6}"/>
    <cellStyle name="Millares [0] 2 2 2 2 3 5 2" xfId="8240" xr:uid="{AB43D900-65BA-4C20-8C54-8AB8223F10C8}"/>
    <cellStyle name="Millares [0] 2 2 2 2 3 5 2 2" xfId="18801" xr:uid="{DC5D9440-C62C-4134-A808-4780E0109297}"/>
    <cellStyle name="Millares [0] 2 2 2 2 3 5 3" xfId="13521" xr:uid="{561EA6B3-F1E2-4B46-85BD-1CF524E8833E}"/>
    <cellStyle name="Millares [0] 2 2 2 2 3 6" xfId="5600" xr:uid="{02A3A191-5BF9-4116-8420-05B91FF8D0A3}"/>
    <cellStyle name="Millares [0] 2 2 2 2 3 6 2" xfId="16161" xr:uid="{0161A2AF-C698-4AB2-8ADD-BED3F8F1F8B3}"/>
    <cellStyle name="Millares [0] 2 2 2 2 3 7" xfId="10880" xr:uid="{10EE6584-B86C-4AEC-82FB-BC6399BE774E}"/>
    <cellStyle name="Millares [0] 2 2 2 2 4" xfId="426" xr:uid="{F9A893F3-FD7F-4382-9033-C50DDDFA7004}"/>
    <cellStyle name="Millares [0] 2 2 2 2 4 2" xfId="1087" xr:uid="{E1AA2FE4-1896-430E-AA49-3740A2836DC5}"/>
    <cellStyle name="Millares [0] 2 2 2 2 4 2 2" xfId="2408" xr:uid="{8233ECAE-90F4-4EFD-99BA-1B9AB308CC0C}"/>
    <cellStyle name="Millares [0] 2 2 2 2 4 2 2 2" xfId="5049" xr:uid="{6B00A711-4B6A-4F4A-BC17-93D6F1775E16}"/>
    <cellStyle name="Millares [0] 2 2 2 2 4 2 2 2 2" xfId="10329" xr:uid="{975BABB9-2A0F-4EFB-B0ED-FF8B35601A1B}"/>
    <cellStyle name="Millares [0] 2 2 2 2 4 2 2 2 2 2" xfId="20890" xr:uid="{E83B9301-68AE-4679-8571-77832E32C490}"/>
    <cellStyle name="Millares [0] 2 2 2 2 4 2 2 2 3" xfId="15610" xr:uid="{A8D30C07-221A-457E-B7CA-976422C58328}"/>
    <cellStyle name="Millares [0] 2 2 2 2 4 2 2 3" xfId="7689" xr:uid="{10AFA23F-8A00-4BF6-BFE1-0CA2C047F251}"/>
    <cellStyle name="Millares [0] 2 2 2 2 4 2 2 3 2" xfId="18250" xr:uid="{D294B8FE-3346-40AA-88F2-C95EE5D82E8B}"/>
    <cellStyle name="Millares [0] 2 2 2 2 4 2 2 4" xfId="12969" xr:uid="{71692098-C78B-49AD-9944-EDF980D31056}"/>
    <cellStyle name="Millares [0] 2 2 2 2 4 2 3" xfId="3729" xr:uid="{F71EA183-CBEB-4C49-AF7E-6E4610FF2665}"/>
    <cellStyle name="Millares [0] 2 2 2 2 4 2 3 2" xfId="9009" xr:uid="{9A7E86B7-B465-4B13-8206-427A0853291B}"/>
    <cellStyle name="Millares [0] 2 2 2 2 4 2 3 2 2" xfId="19570" xr:uid="{8CBBB74A-2B07-4334-AB81-D87446FEA100}"/>
    <cellStyle name="Millares [0] 2 2 2 2 4 2 3 3" xfId="14290" xr:uid="{F0C7FDCF-4342-4C26-99E2-84CBB1B705D3}"/>
    <cellStyle name="Millares [0] 2 2 2 2 4 2 4" xfId="6369" xr:uid="{3F8FD77C-EFA7-480C-BC42-E9E04F65F834}"/>
    <cellStyle name="Millares [0] 2 2 2 2 4 2 4 2" xfId="16930" xr:uid="{11015FC6-CCE4-483D-86AD-A032DDD1E875}"/>
    <cellStyle name="Millares [0] 2 2 2 2 4 2 5" xfId="11649" xr:uid="{9FF2A8FF-C4F5-41AD-A218-72B0F3F0C5AC}"/>
    <cellStyle name="Millares [0] 2 2 2 2 4 3" xfId="1748" xr:uid="{60CFA2D8-9B62-49A2-B76F-1300FD675E8A}"/>
    <cellStyle name="Millares [0] 2 2 2 2 4 3 2" xfId="4389" xr:uid="{1B4B3BA9-F967-41E2-A7C5-B34DF264D001}"/>
    <cellStyle name="Millares [0] 2 2 2 2 4 3 2 2" xfId="9669" xr:uid="{61D879A5-402A-4423-9AE7-C602FBFD3404}"/>
    <cellStyle name="Millares [0] 2 2 2 2 4 3 2 2 2" xfId="20230" xr:uid="{E6FBC798-59CF-498D-8CC1-5941CEABDDEC}"/>
    <cellStyle name="Millares [0] 2 2 2 2 4 3 2 3" xfId="14950" xr:uid="{CCE670D8-3DE9-4905-9D32-4891494F329C}"/>
    <cellStyle name="Millares [0] 2 2 2 2 4 3 3" xfId="7029" xr:uid="{57327076-4B5C-431C-B87E-62F774E8C566}"/>
    <cellStyle name="Millares [0] 2 2 2 2 4 3 3 2" xfId="17590" xr:uid="{3C82758F-290E-434F-9913-D6A51AA149DE}"/>
    <cellStyle name="Millares [0] 2 2 2 2 4 3 4" xfId="12309" xr:uid="{A72D2282-ABBA-46BD-832A-1A9F631AAFE3}"/>
    <cellStyle name="Millares [0] 2 2 2 2 4 4" xfId="3069" xr:uid="{90FD9786-3D0C-4799-A0F0-CA78F9708171}"/>
    <cellStyle name="Millares [0] 2 2 2 2 4 4 2" xfId="8349" xr:uid="{2AB10E2E-DAC3-406B-B762-846F84C38C6D}"/>
    <cellStyle name="Millares [0] 2 2 2 2 4 4 2 2" xfId="18910" xr:uid="{B5ACD90E-55A8-4C9F-A96E-7BD766665865}"/>
    <cellStyle name="Millares [0] 2 2 2 2 4 4 3" xfId="13630" xr:uid="{703AA152-1EFD-4C1E-AEE6-C65CF0902C7A}"/>
    <cellStyle name="Millares [0] 2 2 2 2 4 5" xfId="5709" xr:uid="{EA0F522B-71B1-4D17-A20D-E45C8E8545B6}"/>
    <cellStyle name="Millares [0] 2 2 2 2 4 5 2" xfId="16270" xr:uid="{BA9A7473-51EB-45C1-AC96-8B16DA275078}"/>
    <cellStyle name="Millares [0] 2 2 2 2 4 6" xfId="10989" xr:uid="{F6C19907-E7CF-4CAB-9AB7-9367E1D84089}"/>
    <cellStyle name="Millares [0] 2 2 2 2 5" xfId="758" xr:uid="{E244EA84-05E6-492D-A50E-D083AB776DF3}"/>
    <cellStyle name="Millares [0] 2 2 2 2 5 2" xfId="2079" xr:uid="{534912C9-9A44-4DF5-BE7D-4D95579530C6}"/>
    <cellStyle name="Millares [0] 2 2 2 2 5 2 2" xfId="4720" xr:uid="{D5252DF9-53C7-42D2-B613-36DE403ACE81}"/>
    <cellStyle name="Millares [0] 2 2 2 2 5 2 2 2" xfId="10000" xr:uid="{52E7A748-447F-4E7A-8306-26EDF5DE804A}"/>
    <cellStyle name="Millares [0] 2 2 2 2 5 2 2 2 2" xfId="20561" xr:uid="{9425040F-94F6-4043-BE30-82875258B98E}"/>
    <cellStyle name="Millares [0] 2 2 2 2 5 2 2 3" xfId="15281" xr:uid="{403DA5A9-D23E-4062-B1F1-E52E74E80863}"/>
    <cellStyle name="Millares [0] 2 2 2 2 5 2 3" xfId="7360" xr:uid="{9643FEE5-91CB-4DCE-9CB1-04A434A54F8A}"/>
    <cellStyle name="Millares [0] 2 2 2 2 5 2 3 2" xfId="17921" xr:uid="{FCBAF729-9644-4EA1-B25F-2A2C2F4B0A10}"/>
    <cellStyle name="Millares [0] 2 2 2 2 5 2 4" xfId="12640" xr:uid="{9DB7F71B-2449-4D80-9C7E-EB8E42AD595A}"/>
    <cellStyle name="Millares [0] 2 2 2 2 5 3" xfId="3400" xr:uid="{46A125B1-CD32-46B8-AB40-98B46CC30AA3}"/>
    <cellStyle name="Millares [0] 2 2 2 2 5 3 2" xfId="8680" xr:uid="{25FC5875-DFD9-426F-A89C-049C053016B7}"/>
    <cellStyle name="Millares [0] 2 2 2 2 5 3 2 2" xfId="19241" xr:uid="{778CCFAD-C2AC-42C0-945B-8A4983F636E7}"/>
    <cellStyle name="Millares [0] 2 2 2 2 5 3 3" xfId="13961" xr:uid="{F9D2D5BC-5DA7-4FE9-9477-323085272AC2}"/>
    <cellStyle name="Millares [0] 2 2 2 2 5 4" xfId="6040" xr:uid="{9BD2B0EE-FE80-4751-9B02-A58F69BC18A7}"/>
    <cellStyle name="Millares [0] 2 2 2 2 5 4 2" xfId="16601" xr:uid="{3BF9B69B-97B3-4F99-A16D-D1A13E2DAA8B}"/>
    <cellStyle name="Millares [0] 2 2 2 2 5 5" xfId="11320" xr:uid="{C4B3ABDF-EB94-4FF8-A356-F4DFBA7A8123}"/>
    <cellStyle name="Millares [0] 2 2 2 2 6" xfId="1419" xr:uid="{CDD5A6BB-3D03-4FF8-92B1-FF1075512DD5}"/>
    <cellStyle name="Millares [0] 2 2 2 2 6 2" xfId="4060" xr:uid="{8D8291B5-CDA1-4D08-8AAA-FCB725288BFD}"/>
    <cellStyle name="Millares [0] 2 2 2 2 6 2 2" xfId="9340" xr:uid="{A3093F2C-72CD-4FF8-81E7-3DF081BFE1B8}"/>
    <cellStyle name="Millares [0] 2 2 2 2 6 2 2 2" xfId="19901" xr:uid="{4424CA62-B066-4C9C-8A7C-D2279CA89517}"/>
    <cellStyle name="Millares [0] 2 2 2 2 6 2 3" xfId="14621" xr:uid="{9B37EE15-1826-4C6D-B393-47ACF212CF76}"/>
    <cellStyle name="Millares [0] 2 2 2 2 6 3" xfId="6700" xr:uid="{D8EAB61F-D232-41FE-B324-C42C75917F02}"/>
    <cellStyle name="Millares [0] 2 2 2 2 6 3 2" xfId="17261" xr:uid="{51F77C13-FE8A-4D8A-AD53-43F74F1B8AE0}"/>
    <cellStyle name="Millares [0] 2 2 2 2 6 4" xfId="11980" xr:uid="{E3413545-280E-4CF0-BF62-93B376A6A76C}"/>
    <cellStyle name="Millares [0] 2 2 2 2 7" xfId="2740" xr:uid="{C94A1230-DE12-422D-B7D3-ADF89161F9A5}"/>
    <cellStyle name="Millares [0] 2 2 2 2 7 2" xfId="8020" xr:uid="{B16A43CC-C1FC-44DC-BE3A-4B62230891CE}"/>
    <cellStyle name="Millares [0] 2 2 2 2 7 2 2" xfId="18581" xr:uid="{F3665EEF-EB87-419E-88ED-09CF8E6B71C0}"/>
    <cellStyle name="Millares [0] 2 2 2 2 7 3" xfId="13301" xr:uid="{C6210CA4-5E2C-438C-AE3D-EBD92DBED76B}"/>
    <cellStyle name="Millares [0] 2 2 2 2 8" xfId="5380" xr:uid="{59BBCFDB-5C21-47E6-9121-AA5CD52D6FD7}"/>
    <cellStyle name="Millares [0] 2 2 2 2 8 2" xfId="15941" xr:uid="{E224BAAA-1536-4BED-89EE-42DBC3D72EC5}"/>
    <cellStyle name="Millares [0] 2 2 2 2 9" xfId="10660" xr:uid="{3B16A00E-BAF3-469B-9915-296655F7781F}"/>
    <cellStyle name="Millares [0] 2 2 2 3" xfId="156" xr:uid="{496FA94E-150C-440E-9DDE-72321D26EF3E}"/>
    <cellStyle name="Millares [0] 2 2 2 3 2" xfId="486" xr:uid="{3276EBE0-40CC-4E3B-9A34-8AE30629B034}"/>
    <cellStyle name="Millares [0] 2 2 2 3 2 2" xfId="1146" xr:uid="{9A017EA1-5C36-4133-8CFE-E5B3C1DC0CCA}"/>
    <cellStyle name="Millares [0] 2 2 2 3 2 2 2" xfId="2467" xr:uid="{59392DE9-604F-40A8-AA40-A87A6379AA99}"/>
    <cellStyle name="Millares [0] 2 2 2 3 2 2 2 2" xfId="5108" xr:uid="{6AAB0D37-A65A-4597-B613-4B93A38141D6}"/>
    <cellStyle name="Millares [0] 2 2 2 3 2 2 2 2 2" xfId="10388" xr:uid="{1A142AA1-CC6A-4F02-ABCB-C47AFF79752B}"/>
    <cellStyle name="Millares [0] 2 2 2 3 2 2 2 2 2 2" xfId="20949" xr:uid="{4880176B-82FD-44E4-9D94-0422C351A1D4}"/>
    <cellStyle name="Millares [0] 2 2 2 3 2 2 2 2 3" xfId="15669" xr:uid="{8DE62551-06AD-404F-81B7-1AF06C89228E}"/>
    <cellStyle name="Millares [0] 2 2 2 3 2 2 2 3" xfId="7748" xr:uid="{A560B678-91DC-4406-875C-FB2D31D91284}"/>
    <cellStyle name="Millares [0] 2 2 2 3 2 2 2 3 2" xfId="18309" xr:uid="{C4BEF265-A735-43B6-9B0F-DF2C8FF39F88}"/>
    <cellStyle name="Millares [0] 2 2 2 3 2 2 2 4" xfId="13028" xr:uid="{34378EF7-61E7-4447-A506-2A535BA492CC}"/>
    <cellStyle name="Millares [0] 2 2 2 3 2 2 3" xfId="3788" xr:uid="{CA7049F4-7A98-4C43-9A8F-FC09E382B171}"/>
    <cellStyle name="Millares [0] 2 2 2 3 2 2 3 2" xfId="9068" xr:uid="{11367E75-A55F-4C91-8ADF-44C8BFB98CEA}"/>
    <cellStyle name="Millares [0] 2 2 2 3 2 2 3 2 2" xfId="19629" xr:uid="{C16F1730-D6E6-4C25-BA03-BCFF11F24D39}"/>
    <cellStyle name="Millares [0] 2 2 2 3 2 2 3 3" xfId="14349" xr:uid="{5C387A41-613D-4A87-B982-F3FC2A75F6A1}"/>
    <cellStyle name="Millares [0] 2 2 2 3 2 2 4" xfId="6428" xr:uid="{8002BE53-213D-400A-AACE-65350657DC63}"/>
    <cellStyle name="Millares [0] 2 2 2 3 2 2 4 2" xfId="16989" xr:uid="{613D3C56-612B-4EFD-B6C1-F5553054D264}"/>
    <cellStyle name="Millares [0] 2 2 2 3 2 2 5" xfId="11708" xr:uid="{22A3E903-6975-40BD-88F5-DBFF30F91E9A}"/>
    <cellStyle name="Millares [0] 2 2 2 3 2 3" xfId="1807" xr:uid="{AC6628FB-F26A-41BB-8400-2D038C097312}"/>
    <cellStyle name="Millares [0] 2 2 2 3 2 3 2" xfId="4448" xr:uid="{DB427E76-BC07-4F54-A6DE-EA0630F06484}"/>
    <cellStyle name="Millares [0] 2 2 2 3 2 3 2 2" xfId="9728" xr:uid="{676EFD7C-E035-43A7-A581-6B1C72FF7FD3}"/>
    <cellStyle name="Millares [0] 2 2 2 3 2 3 2 2 2" xfId="20289" xr:uid="{3A404803-67AF-45C4-8C02-F5B8863E1929}"/>
    <cellStyle name="Millares [0] 2 2 2 3 2 3 2 3" xfId="15009" xr:uid="{62B05FAA-D4A9-4220-B1C7-CE1160F7CDB3}"/>
    <cellStyle name="Millares [0] 2 2 2 3 2 3 3" xfId="7088" xr:uid="{575A4171-AD6F-44FD-BC0B-CE5B12ACEBDE}"/>
    <cellStyle name="Millares [0] 2 2 2 3 2 3 3 2" xfId="17649" xr:uid="{B66E01DB-90E3-44FA-8E44-B70F7E1B99F0}"/>
    <cellStyle name="Millares [0] 2 2 2 3 2 3 4" xfId="12368" xr:uid="{C5FEFEB5-176A-4772-BF0F-07D9927470DD}"/>
    <cellStyle name="Millares [0] 2 2 2 3 2 4" xfId="3128" xr:uid="{169B0773-DF85-4656-93AD-488295B04702}"/>
    <cellStyle name="Millares [0] 2 2 2 3 2 4 2" xfId="8408" xr:uid="{E514FACB-A9E7-4186-B931-E53FAFB4CA0E}"/>
    <cellStyle name="Millares [0] 2 2 2 3 2 4 2 2" xfId="18969" xr:uid="{6A6972B8-2930-49C4-8E4D-1D8D19ED093B}"/>
    <cellStyle name="Millares [0] 2 2 2 3 2 4 3" xfId="13689" xr:uid="{CC25C290-1714-4208-ACBC-BCBD64966B15}"/>
    <cellStyle name="Millares [0] 2 2 2 3 2 5" xfId="5768" xr:uid="{1AEAFB6D-172C-4525-B9E9-445AC626DBF1}"/>
    <cellStyle name="Millares [0] 2 2 2 3 2 5 2" xfId="16329" xr:uid="{902B4713-7C70-4AFD-B846-E1751D0C0399}"/>
    <cellStyle name="Millares [0] 2 2 2 3 2 6" xfId="11048" xr:uid="{BD1CE609-F3E2-4DEB-9539-6B969CC8B322}"/>
    <cellStyle name="Millares [0] 2 2 2 3 3" xfId="817" xr:uid="{C6F4ED21-48FC-4B8A-9F40-15AAD5404E9B}"/>
    <cellStyle name="Millares [0] 2 2 2 3 3 2" xfId="2138" xr:uid="{41E817A2-EBBA-4868-9B28-652965D2DA69}"/>
    <cellStyle name="Millares [0] 2 2 2 3 3 2 2" xfId="4779" xr:uid="{A45D284E-CC75-4EDE-BAC0-363D3C0772EE}"/>
    <cellStyle name="Millares [0] 2 2 2 3 3 2 2 2" xfId="10059" xr:uid="{403D4114-FE43-478B-80F5-27227696F30E}"/>
    <cellStyle name="Millares [0] 2 2 2 3 3 2 2 2 2" xfId="20620" xr:uid="{15F03DC4-CDCE-4913-8E4D-38ABFD514468}"/>
    <cellStyle name="Millares [0] 2 2 2 3 3 2 2 3" xfId="15340" xr:uid="{6A2937D1-671B-4922-98BE-D5727C44AC2C}"/>
    <cellStyle name="Millares [0] 2 2 2 3 3 2 3" xfId="7419" xr:uid="{4CCEB66C-5B9E-4110-9809-272A3A74624B}"/>
    <cellStyle name="Millares [0] 2 2 2 3 3 2 3 2" xfId="17980" xr:uid="{C05F0BE2-40BB-4907-B098-74A22FE01876}"/>
    <cellStyle name="Millares [0] 2 2 2 3 3 2 4" xfId="12699" xr:uid="{469B1152-8B03-44AD-ACA2-82E815327462}"/>
    <cellStyle name="Millares [0] 2 2 2 3 3 3" xfId="3459" xr:uid="{69C5404B-2023-4C42-BBD7-F7E00B09A6A8}"/>
    <cellStyle name="Millares [0] 2 2 2 3 3 3 2" xfId="8739" xr:uid="{8DFAD20D-86CD-4737-A66D-0FE9D06E7B7A}"/>
    <cellStyle name="Millares [0] 2 2 2 3 3 3 2 2" xfId="19300" xr:uid="{87E9E7E4-1CA3-4478-A910-F1B1C5DA4087}"/>
    <cellStyle name="Millares [0] 2 2 2 3 3 3 3" xfId="14020" xr:uid="{6F97EB69-DC41-4DA3-BB49-E9F995AE4AC1}"/>
    <cellStyle name="Millares [0] 2 2 2 3 3 4" xfId="6099" xr:uid="{46F0CF9F-D52B-4FDF-9CAF-3C41EF6EE3E4}"/>
    <cellStyle name="Millares [0] 2 2 2 3 3 4 2" xfId="16660" xr:uid="{76E7019E-F6B3-4646-A585-9FBEF1522E96}"/>
    <cellStyle name="Millares [0] 2 2 2 3 3 5" xfId="11379" xr:uid="{74599937-DA3D-43D3-A62E-1BDDBA1BFFC6}"/>
    <cellStyle name="Millares [0] 2 2 2 3 4" xfId="1478" xr:uid="{5F8CDDC2-3710-4A69-BF9B-D3EBF1C8FF14}"/>
    <cellStyle name="Millares [0] 2 2 2 3 4 2" xfId="4119" xr:uid="{FAA1D87A-547D-4F20-9985-65E44E9F7346}"/>
    <cellStyle name="Millares [0] 2 2 2 3 4 2 2" xfId="9399" xr:uid="{CDC872A1-428A-479A-95C1-560182FABE7D}"/>
    <cellStyle name="Millares [0] 2 2 2 3 4 2 2 2" xfId="19960" xr:uid="{6F782802-D6DB-4EE1-89E1-79F08729AE76}"/>
    <cellStyle name="Millares [0] 2 2 2 3 4 2 3" xfId="14680" xr:uid="{AACA98BC-DCB8-415D-BA54-1EEB7A5B7861}"/>
    <cellStyle name="Millares [0] 2 2 2 3 4 3" xfId="6759" xr:uid="{AF6BB2C0-7AEC-42AB-8D3E-B6447C4C5F7A}"/>
    <cellStyle name="Millares [0] 2 2 2 3 4 3 2" xfId="17320" xr:uid="{258B3EF4-D17A-4326-A8DA-D81A6DD62D31}"/>
    <cellStyle name="Millares [0] 2 2 2 3 4 4" xfId="12039" xr:uid="{000C0BF4-FDD1-4F43-BD39-B7D05885EDD7}"/>
    <cellStyle name="Millares [0] 2 2 2 3 5" xfId="2799" xr:uid="{5D33AAE6-0771-4DBB-A777-6FCBADFE3D24}"/>
    <cellStyle name="Millares [0] 2 2 2 3 5 2" xfId="8079" xr:uid="{C44B3351-4E5D-4391-BD0A-00CA8EFD7AAA}"/>
    <cellStyle name="Millares [0] 2 2 2 3 5 2 2" xfId="18640" xr:uid="{9F02EE30-EB80-4CD9-B746-27883AD19670}"/>
    <cellStyle name="Millares [0] 2 2 2 3 5 3" xfId="13360" xr:uid="{9F1CCA85-F55B-444F-8D79-D4FE866D9220}"/>
    <cellStyle name="Millares [0] 2 2 2 3 6" xfId="5439" xr:uid="{75626D06-39FE-40D8-B057-CA8605735803}"/>
    <cellStyle name="Millares [0] 2 2 2 3 6 2" xfId="16000" xr:uid="{5A32EF5E-F863-4B52-8D12-C929F61CE80A}"/>
    <cellStyle name="Millares [0] 2 2 2 3 7" xfId="10719" xr:uid="{B247BF00-F327-423E-94ED-1D3F140B4181}"/>
    <cellStyle name="Millares [0] 2 2 2 4" xfId="266" xr:uid="{45237926-77E8-478A-B618-07022BCB2DC6}"/>
    <cellStyle name="Millares [0] 2 2 2 4 2" xfId="596" xr:uid="{BDE27CDB-5DBB-48EE-B919-BA1EEA7043B6}"/>
    <cellStyle name="Millares [0] 2 2 2 4 2 2" xfId="1256" xr:uid="{1E866AEB-136A-4172-8B5D-3F106F4CCE4D}"/>
    <cellStyle name="Millares [0] 2 2 2 4 2 2 2" xfId="2577" xr:uid="{2AAA7A96-064D-4E9F-A06A-F9A2295DAD99}"/>
    <cellStyle name="Millares [0] 2 2 2 4 2 2 2 2" xfId="5218" xr:uid="{52A0723A-2544-492F-9135-E562F1810AFE}"/>
    <cellStyle name="Millares [0] 2 2 2 4 2 2 2 2 2" xfId="10498" xr:uid="{28A94D3F-4F4B-4E8F-B879-439EB4071844}"/>
    <cellStyle name="Millares [0] 2 2 2 4 2 2 2 2 2 2" xfId="21059" xr:uid="{C0FE0AB1-B4B5-4F1A-8EB9-7ED0E5A36535}"/>
    <cellStyle name="Millares [0] 2 2 2 4 2 2 2 2 3" xfId="15779" xr:uid="{2D189E96-A086-4D18-987E-6C08E4EA6452}"/>
    <cellStyle name="Millares [0] 2 2 2 4 2 2 2 3" xfId="7858" xr:uid="{9D74A84B-9884-464F-AB4D-EDEAB62560B2}"/>
    <cellStyle name="Millares [0] 2 2 2 4 2 2 2 3 2" xfId="18419" xr:uid="{D47E2B84-628D-49E5-8EC5-F9B8A6588939}"/>
    <cellStyle name="Millares [0] 2 2 2 4 2 2 2 4" xfId="13138" xr:uid="{03BBAB59-44A6-4E05-93AF-4616678CF7B4}"/>
    <cellStyle name="Millares [0] 2 2 2 4 2 2 3" xfId="3898" xr:uid="{B38CED64-659C-402D-9D14-DA7864903208}"/>
    <cellStyle name="Millares [0] 2 2 2 4 2 2 3 2" xfId="9178" xr:uid="{0595DFB4-98FD-431C-9584-AB44A8143950}"/>
    <cellStyle name="Millares [0] 2 2 2 4 2 2 3 2 2" xfId="19739" xr:uid="{73CC5488-7959-4268-98D3-0962955E1377}"/>
    <cellStyle name="Millares [0] 2 2 2 4 2 2 3 3" xfId="14459" xr:uid="{93744B44-B879-4132-9DA5-9EBE977BF2D0}"/>
    <cellStyle name="Millares [0] 2 2 2 4 2 2 4" xfId="6538" xr:uid="{CDD448FB-9896-4778-B522-2982FC5D8014}"/>
    <cellStyle name="Millares [0] 2 2 2 4 2 2 4 2" xfId="17099" xr:uid="{75928056-9ECB-421D-9F62-5F3B2AF63B22}"/>
    <cellStyle name="Millares [0] 2 2 2 4 2 2 5" xfId="11818" xr:uid="{A392D1F7-6981-4B9B-843F-F75FFF296A7C}"/>
    <cellStyle name="Millares [0] 2 2 2 4 2 3" xfId="1917" xr:uid="{319DB78E-A4CB-4BF3-B3A1-CE7874FDA9C8}"/>
    <cellStyle name="Millares [0] 2 2 2 4 2 3 2" xfId="4558" xr:uid="{C020B8D4-06F0-4A4B-8A67-CFCC88A45E63}"/>
    <cellStyle name="Millares [0] 2 2 2 4 2 3 2 2" xfId="9838" xr:uid="{40377A23-7488-4484-BD5A-2F73FF43AAD0}"/>
    <cellStyle name="Millares [0] 2 2 2 4 2 3 2 2 2" xfId="20399" xr:uid="{7A7F2033-2C92-4F9B-8CDC-541EC240E913}"/>
    <cellStyle name="Millares [0] 2 2 2 4 2 3 2 3" xfId="15119" xr:uid="{673A524E-8DEF-429C-B3B7-1D6C1FE5A3F7}"/>
    <cellStyle name="Millares [0] 2 2 2 4 2 3 3" xfId="7198" xr:uid="{53580F97-4348-4E0A-A156-45A3448D138E}"/>
    <cellStyle name="Millares [0] 2 2 2 4 2 3 3 2" xfId="17759" xr:uid="{AC486EC8-9A79-4ED4-A418-0C93C3EDECAC}"/>
    <cellStyle name="Millares [0] 2 2 2 4 2 3 4" xfId="12478" xr:uid="{902B010D-04FE-42A1-B1DB-2327B6A2105F}"/>
    <cellStyle name="Millares [0] 2 2 2 4 2 4" xfId="3238" xr:uid="{CEC759C6-9426-4EED-A697-9308A57916C2}"/>
    <cellStyle name="Millares [0] 2 2 2 4 2 4 2" xfId="8518" xr:uid="{ABE25C41-F1DB-49B8-96D1-90A989A37A38}"/>
    <cellStyle name="Millares [0] 2 2 2 4 2 4 2 2" xfId="19079" xr:uid="{D2202FD9-9B31-40C6-A115-085468C07DF2}"/>
    <cellStyle name="Millares [0] 2 2 2 4 2 4 3" xfId="13799" xr:uid="{22F3DC4D-EAC7-4581-9417-F537CF3BC939}"/>
    <cellStyle name="Millares [0] 2 2 2 4 2 5" xfId="5878" xr:uid="{0EF3F5A6-5C04-4DE2-A515-3029CA075D71}"/>
    <cellStyle name="Millares [0] 2 2 2 4 2 5 2" xfId="16439" xr:uid="{EF55812A-8E51-41B3-A05C-1A7A8BBD25C1}"/>
    <cellStyle name="Millares [0] 2 2 2 4 2 6" xfId="11158" xr:uid="{0220EC31-1AD9-48C6-956C-E9C1BC9F13F9}"/>
    <cellStyle name="Millares [0] 2 2 2 4 3" xfId="927" xr:uid="{4C0EEEF8-8803-4013-A093-FD4A74E1868E}"/>
    <cellStyle name="Millares [0] 2 2 2 4 3 2" xfId="2248" xr:uid="{545C1425-DDF5-4009-BE40-7B38DF463353}"/>
    <cellStyle name="Millares [0] 2 2 2 4 3 2 2" xfId="4889" xr:uid="{9CB7260B-5E72-441E-AE85-465454644A0B}"/>
    <cellStyle name="Millares [0] 2 2 2 4 3 2 2 2" xfId="10169" xr:uid="{C6012796-E288-46BF-A356-32E5C2265E9C}"/>
    <cellStyle name="Millares [0] 2 2 2 4 3 2 2 2 2" xfId="20730" xr:uid="{D7BCE55C-873E-4F2E-AE9B-65BB80027179}"/>
    <cellStyle name="Millares [0] 2 2 2 4 3 2 2 3" xfId="15450" xr:uid="{8034C1C6-00BA-42CF-8A12-09C648F68BF8}"/>
    <cellStyle name="Millares [0] 2 2 2 4 3 2 3" xfId="7529" xr:uid="{9F6AB661-D6E6-4E46-AF1C-8280C4054DF1}"/>
    <cellStyle name="Millares [0] 2 2 2 4 3 2 3 2" xfId="18090" xr:uid="{E64A5223-CC44-4945-9F29-E6D369E767B6}"/>
    <cellStyle name="Millares [0] 2 2 2 4 3 2 4" xfId="12809" xr:uid="{2AE759F3-1444-46BE-8276-62B588F376E8}"/>
    <cellStyle name="Millares [0] 2 2 2 4 3 3" xfId="3569" xr:uid="{0FF5ABE5-7831-4CB5-A921-3C06585DFDCA}"/>
    <cellStyle name="Millares [0] 2 2 2 4 3 3 2" xfId="8849" xr:uid="{A3F27823-D1F3-4392-8374-F7524A563CDA}"/>
    <cellStyle name="Millares [0] 2 2 2 4 3 3 2 2" xfId="19410" xr:uid="{7C08AB63-23B7-4F69-9652-837077CC9A7D}"/>
    <cellStyle name="Millares [0] 2 2 2 4 3 3 3" xfId="14130" xr:uid="{0106DA4C-774A-45B1-B55C-05A359C188FD}"/>
    <cellStyle name="Millares [0] 2 2 2 4 3 4" xfId="6209" xr:uid="{8FC61FFB-3F71-4F1A-86C7-CF573B607278}"/>
    <cellStyle name="Millares [0] 2 2 2 4 3 4 2" xfId="16770" xr:uid="{7A93F825-D16E-463D-838E-DC3C61F3E81C}"/>
    <cellStyle name="Millares [0] 2 2 2 4 3 5" xfId="11489" xr:uid="{12A57A0D-B051-49F1-8BE0-21FC380B8EA3}"/>
    <cellStyle name="Millares [0] 2 2 2 4 4" xfId="1588" xr:uid="{9F2E3CED-D101-400A-ABDB-271CDD8DC3AC}"/>
    <cellStyle name="Millares [0] 2 2 2 4 4 2" xfId="4229" xr:uid="{6024F54E-5CA5-4DAB-854B-CEB58A022271}"/>
    <cellStyle name="Millares [0] 2 2 2 4 4 2 2" xfId="9509" xr:uid="{026DFA37-9B86-4BBA-82AB-98F06042900A}"/>
    <cellStyle name="Millares [0] 2 2 2 4 4 2 2 2" xfId="20070" xr:uid="{24477ADE-4BD3-4FF9-8F60-801B5133D138}"/>
    <cellStyle name="Millares [0] 2 2 2 4 4 2 3" xfId="14790" xr:uid="{BFE469F2-4E7E-45CC-AE7C-D329BA8CFC83}"/>
    <cellStyle name="Millares [0] 2 2 2 4 4 3" xfId="6869" xr:uid="{54971935-8076-4A62-8AC2-8CED98307565}"/>
    <cellStyle name="Millares [0] 2 2 2 4 4 3 2" xfId="17430" xr:uid="{D7DDDDF3-DDC1-4D8B-8105-744AC3AE0526}"/>
    <cellStyle name="Millares [0] 2 2 2 4 4 4" xfId="12149" xr:uid="{909F2DE5-D1CD-4DB6-8443-FD82631178B7}"/>
    <cellStyle name="Millares [0] 2 2 2 4 5" xfId="2909" xr:uid="{43C5469F-1AC9-4B0A-B508-057CE416FB9E}"/>
    <cellStyle name="Millares [0] 2 2 2 4 5 2" xfId="8189" xr:uid="{18E43B82-B467-42B2-8FCE-0E5C6EF40146}"/>
    <cellStyle name="Millares [0] 2 2 2 4 5 2 2" xfId="18750" xr:uid="{14544456-51F5-4A90-8CDF-3A7777E432B8}"/>
    <cellStyle name="Millares [0] 2 2 2 4 5 3" xfId="13470" xr:uid="{019B89EB-AEA8-4A12-8C5C-363B7E21A9CF}"/>
    <cellStyle name="Millares [0] 2 2 2 4 6" xfId="5549" xr:uid="{21B1220E-7D61-4857-9C26-A1BD67612623}"/>
    <cellStyle name="Millares [0] 2 2 2 4 6 2" xfId="16110" xr:uid="{3A672761-D108-48A1-8E24-D4822C5787AA}"/>
    <cellStyle name="Millares [0] 2 2 2 4 7" xfId="10829" xr:uid="{1B173EA5-C72E-42D3-A0BA-8C4D2774AEF4}"/>
    <cellStyle name="Millares [0] 2 2 2 5" xfId="375" xr:uid="{8158CF50-42BE-4C1B-96B8-A02D0D2E87EC}"/>
    <cellStyle name="Millares [0] 2 2 2 5 2" xfId="1036" xr:uid="{82880A55-4C28-44E0-BD9F-A4FD788B8C03}"/>
    <cellStyle name="Millares [0] 2 2 2 5 2 2" xfId="2357" xr:uid="{3340EEDA-C043-4637-9D4B-FD2F7D41561B}"/>
    <cellStyle name="Millares [0] 2 2 2 5 2 2 2" xfId="4998" xr:uid="{9B19151D-F9BC-4858-A3C1-EB29490A6E5F}"/>
    <cellStyle name="Millares [0] 2 2 2 5 2 2 2 2" xfId="10278" xr:uid="{1A793BD3-8B67-41E9-BEC4-81874C943FE3}"/>
    <cellStyle name="Millares [0] 2 2 2 5 2 2 2 2 2" xfId="20839" xr:uid="{C50A0758-ECC8-43AD-BE28-97F7D0A11805}"/>
    <cellStyle name="Millares [0] 2 2 2 5 2 2 2 3" xfId="15559" xr:uid="{C80A5ED4-018A-45D7-8D6D-546B49BBA5DD}"/>
    <cellStyle name="Millares [0] 2 2 2 5 2 2 3" xfId="7638" xr:uid="{1B4AF2CD-77F1-43E3-B990-27BBF1FB8D3F}"/>
    <cellStyle name="Millares [0] 2 2 2 5 2 2 3 2" xfId="18199" xr:uid="{BD60628E-F5D9-45EA-847E-69D88BC6F123}"/>
    <cellStyle name="Millares [0] 2 2 2 5 2 2 4" xfId="12918" xr:uid="{DEADFD55-A7E0-4ED2-8F3C-D8F847B45AE4}"/>
    <cellStyle name="Millares [0] 2 2 2 5 2 3" xfId="3678" xr:uid="{5F70646D-32F3-4C6D-A84C-77B532061041}"/>
    <cellStyle name="Millares [0] 2 2 2 5 2 3 2" xfId="8958" xr:uid="{4AEAE402-4528-4D05-A8CC-DDCC56370221}"/>
    <cellStyle name="Millares [0] 2 2 2 5 2 3 2 2" xfId="19519" xr:uid="{05735AD2-9B49-4ACB-90E4-5FEADEE73123}"/>
    <cellStyle name="Millares [0] 2 2 2 5 2 3 3" xfId="14239" xr:uid="{DA45A5DE-CB76-436C-B16F-16EA0E0E9A72}"/>
    <cellStyle name="Millares [0] 2 2 2 5 2 4" xfId="6318" xr:uid="{6FEFD65B-578B-4D5C-8862-5B9F551414A9}"/>
    <cellStyle name="Millares [0] 2 2 2 5 2 4 2" xfId="16879" xr:uid="{BEE2D7CF-7C74-4BB3-89D0-832995E1154A}"/>
    <cellStyle name="Millares [0] 2 2 2 5 2 5" xfId="11598" xr:uid="{296FD213-D4A3-4194-93AD-8C8A9D168CEC}"/>
    <cellStyle name="Millares [0] 2 2 2 5 3" xfId="1697" xr:uid="{BE5445A0-4C6E-46E3-8170-656933D5F1CE}"/>
    <cellStyle name="Millares [0] 2 2 2 5 3 2" xfId="4338" xr:uid="{34A452E7-5313-4574-9774-0EBE03170482}"/>
    <cellStyle name="Millares [0] 2 2 2 5 3 2 2" xfId="9618" xr:uid="{785CA4A0-9BA6-4500-BF41-C73D537F81D7}"/>
    <cellStyle name="Millares [0] 2 2 2 5 3 2 2 2" xfId="20179" xr:uid="{5B3D42D7-0365-4792-958B-D58EA9803BD7}"/>
    <cellStyle name="Millares [0] 2 2 2 5 3 2 3" xfId="14899" xr:uid="{C87FC270-E876-4566-BA96-C94D3E8C8A94}"/>
    <cellStyle name="Millares [0] 2 2 2 5 3 3" xfId="6978" xr:uid="{E5AA87E6-DA18-405C-A5D2-D4E199F26BDC}"/>
    <cellStyle name="Millares [0] 2 2 2 5 3 3 2" xfId="17539" xr:uid="{60FD7978-7EBC-47A4-B052-89AE7657CB22}"/>
    <cellStyle name="Millares [0] 2 2 2 5 3 4" xfId="12258" xr:uid="{13C4C1FE-B556-4FD8-B12F-6AFF0863D6AE}"/>
    <cellStyle name="Millares [0] 2 2 2 5 4" xfId="3018" xr:uid="{FC241B23-EC53-46D2-A073-10EC6180DDD8}"/>
    <cellStyle name="Millares [0] 2 2 2 5 4 2" xfId="8298" xr:uid="{A424953C-E357-4C4E-9063-5751BB0CDF4F}"/>
    <cellStyle name="Millares [0] 2 2 2 5 4 2 2" xfId="18859" xr:uid="{CEE69C4F-A170-40E3-9AC5-B4B0EC000B4F}"/>
    <cellStyle name="Millares [0] 2 2 2 5 4 3" xfId="13579" xr:uid="{EDF37197-0E41-4F78-B60F-F34C4C2B1B2B}"/>
    <cellStyle name="Millares [0] 2 2 2 5 5" xfId="5658" xr:uid="{60D5A264-E618-49C7-A4B6-79AFBCC2F0CA}"/>
    <cellStyle name="Millares [0] 2 2 2 5 5 2" xfId="16219" xr:uid="{888380AF-CE89-41AD-92BA-55C09B43E6EF}"/>
    <cellStyle name="Millares [0] 2 2 2 5 6" xfId="10938" xr:uid="{6F60FE65-FE1B-419D-A84F-A5F204EBF668}"/>
    <cellStyle name="Millares [0] 2 2 2 6" xfId="707" xr:uid="{E993DF87-25EB-4018-9DF6-1B579B49049A}"/>
    <cellStyle name="Millares [0] 2 2 2 6 2" xfId="2028" xr:uid="{273667D8-D0D1-4E68-AEED-80CD5F36291A}"/>
    <cellStyle name="Millares [0] 2 2 2 6 2 2" xfId="4669" xr:uid="{854DA7B8-49E6-44BB-96BB-429452724E1D}"/>
    <cellStyle name="Millares [0] 2 2 2 6 2 2 2" xfId="9949" xr:uid="{0214A753-E428-488C-89D9-0D08FA868C6D}"/>
    <cellStyle name="Millares [0] 2 2 2 6 2 2 2 2" xfId="20510" xr:uid="{85611AD2-1B4E-4044-AFCA-83FAA0DA1A10}"/>
    <cellStyle name="Millares [0] 2 2 2 6 2 2 3" xfId="15230" xr:uid="{BE685063-7DDA-4ABB-B95A-9D7BA3E30335}"/>
    <cellStyle name="Millares [0] 2 2 2 6 2 3" xfId="7309" xr:uid="{53BF949E-4F54-4C1E-9058-598E973F191E}"/>
    <cellStyle name="Millares [0] 2 2 2 6 2 3 2" xfId="17870" xr:uid="{B83A70A3-4DCC-4679-87E2-7BF43A1B6491}"/>
    <cellStyle name="Millares [0] 2 2 2 6 2 4" xfId="12589" xr:uid="{16F485A2-1CA3-4042-BA8D-FC24EF0E8133}"/>
    <cellStyle name="Millares [0] 2 2 2 6 3" xfId="3349" xr:uid="{98CB8583-CEAD-4548-8A4D-49BC787FC2F9}"/>
    <cellStyle name="Millares [0] 2 2 2 6 3 2" xfId="8629" xr:uid="{C31AB3D0-2DF9-4F26-999B-51604AA9CEDD}"/>
    <cellStyle name="Millares [0] 2 2 2 6 3 2 2" xfId="19190" xr:uid="{43ED6B44-8E4B-4C59-8019-55520A31D840}"/>
    <cellStyle name="Millares [0] 2 2 2 6 3 3" xfId="13910" xr:uid="{A6BA0A09-B90C-4111-9A71-75FEAFFC0E32}"/>
    <cellStyle name="Millares [0] 2 2 2 6 4" xfId="5989" xr:uid="{55B3FD4B-E895-42DB-BF98-F60293F9B3DD}"/>
    <cellStyle name="Millares [0] 2 2 2 6 4 2" xfId="16550" xr:uid="{A09B03C9-AEA5-4898-8B02-9C0B04D3BCE1}"/>
    <cellStyle name="Millares [0] 2 2 2 6 5" xfId="11269" xr:uid="{0C19DE60-6662-42AC-93E3-DFD4EC5F8465}"/>
    <cellStyle name="Millares [0] 2 2 2 7" xfId="1368" xr:uid="{CC74329E-3606-45BE-8CAB-1946098D93B5}"/>
    <cellStyle name="Millares [0] 2 2 2 7 2" xfId="4009" xr:uid="{3421188E-06CA-4ED5-8B6B-30204349C84C}"/>
    <cellStyle name="Millares [0] 2 2 2 7 2 2" xfId="9289" xr:uid="{A22799B4-428E-4501-8C53-F819FB9ABD13}"/>
    <cellStyle name="Millares [0] 2 2 2 7 2 2 2" xfId="19850" xr:uid="{E0C35D68-30B6-425C-915C-63670103CEA1}"/>
    <cellStyle name="Millares [0] 2 2 2 7 2 3" xfId="14570" xr:uid="{7526674D-E74A-4116-B91B-108BAEABA137}"/>
    <cellStyle name="Millares [0] 2 2 2 7 3" xfId="6649" xr:uid="{ED311D18-7478-49C8-9E78-D707967278C9}"/>
    <cellStyle name="Millares [0] 2 2 2 7 3 2" xfId="17210" xr:uid="{BFD6B6C8-A065-47CF-A0D7-CECDBAB4F102}"/>
    <cellStyle name="Millares [0] 2 2 2 7 4" xfId="11929" xr:uid="{0D1764DC-BE1C-4A00-9B5E-97A0F4C1C672}"/>
    <cellStyle name="Millares [0] 2 2 2 8" xfId="2689" xr:uid="{2E8C68E0-93D3-4D78-B6AC-5A24896E5820}"/>
    <cellStyle name="Millares [0] 2 2 2 8 2" xfId="7969" xr:uid="{866B1C2A-10F9-4530-81E8-76D04C0D1585}"/>
    <cellStyle name="Millares [0] 2 2 2 8 2 2" xfId="18530" xr:uid="{AB12577F-37D3-42C6-BCE7-E859465D4308}"/>
    <cellStyle name="Millares [0] 2 2 2 8 3" xfId="13250" xr:uid="{97DD93F0-B1E3-4632-8F23-41F76B6E0FFE}"/>
    <cellStyle name="Millares [0] 2 2 2 9" xfId="5329" xr:uid="{E202F610-DA5E-4B53-8D80-D6B20D9734B7}"/>
    <cellStyle name="Millares [0] 2 2 2 9 2" xfId="15890" xr:uid="{AF406BBE-38B7-44B9-AC92-4D20E17AE8A4}"/>
    <cellStyle name="Millares [0] 2 2 3" xfId="71" xr:uid="{260F7059-736F-4EEF-BB9A-4F66631B4C36}"/>
    <cellStyle name="Millares [0] 2 2 3 2" xfId="183" xr:uid="{E97E513B-80B0-4226-BF23-94AB05A93D68}"/>
    <cellStyle name="Millares [0] 2 2 3 2 2" xfId="513" xr:uid="{3B91D14C-7D30-4309-9C17-D2EE040C1A1C}"/>
    <cellStyle name="Millares [0] 2 2 3 2 2 2" xfId="1173" xr:uid="{3BA2B96C-9E8E-42C2-BE1E-E861729C1B7A}"/>
    <cellStyle name="Millares [0] 2 2 3 2 2 2 2" xfId="2494" xr:uid="{6E14E0D4-4DCC-43C6-B922-4EBF8B7D991A}"/>
    <cellStyle name="Millares [0] 2 2 3 2 2 2 2 2" xfId="5135" xr:uid="{9FEA9618-384C-4F0B-B8FC-5A050D96B93F}"/>
    <cellStyle name="Millares [0] 2 2 3 2 2 2 2 2 2" xfId="10415" xr:uid="{1117FE77-4D58-4280-8981-6D5F2A9835B5}"/>
    <cellStyle name="Millares [0] 2 2 3 2 2 2 2 2 2 2" xfId="20976" xr:uid="{E8182880-BBCC-4534-BB00-ECF3B408CFB0}"/>
    <cellStyle name="Millares [0] 2 2 3 2 2 2 2 2 3" xfId="15696" xr:uid="{BBFAC901-9AFD-4265-9DC7-6812D778EAFF}"/>
    <cellStyle name="Millares [0] 2 2 3 2 2 2 2 3" xfId="7775" xr:uid="{A0D52159-1486-4A94-9330-8E929F4EAF33}"/>
    <cellStyle name="Millares [0] 2 2 3 2 2 2 2 3 2" xfId="18336" xr:uid="{F6F13BCF-CDC2-4F66-ABFE-5E8CBA824EF5}"/>
    <cellStyle name="Millares [0] 2 2 3 2 2 2 2 4" xfId="13055" xr:uid="{6DCFAA7C-65C1-4089-90F5-46283968617C}"/>
    <cellStyle name="Millares [0] 2 2 3 2 2 2 3" xfId="3815" xr:uid="{D91FAB02-AC8F-4EDD-9DE1-FB9BDD7B84C3}"/>
    <cellStyle name="Millares [0] 2 2 3 2 2 2 3 2" xfId="9095" xr:uid="{8BACD05A-2367-46DE-977A-20E77E8BE5CA}"/>
    <cellStyle name="Millares [0] 2 2 3 2 2 2 3 2 2" xfId="19656" xr:uid="{FF6A6EFC-B37D-4254-BCD2-E050D7834424}"/>
    <cellStyle name="Millares [0] 2 2 3 2 2 2 3 3" xfId="14376" xr:uid="{253785B7-724D-40A8-AF1F-E0E2AA0A67A1}"/>
    <cellStyle name="Millares [0] 2 2 3 2 2 2 4" xfId="6455" xr:uid="{74BB3FAF-84FE-447D-8CDA-E5A3476FF825}"/>
    <cellStyle name="Millares [0] 2 2 3 2 2 2 4 2" xfId="17016" xr:uid="{F7B2C382-4DF8-436B-99C6-2C62869BA104}"/>
    <cellStyle name="Millares [0] 2 2 3 2 2 2 5" xfId="11735" xr:uid="{2F12670B-2F53-4F7D-A29E-B2DCE1F7FE4A}"/>
    <cellStyle name="Millares [0] 2 2 3 2 2 3" xfId="1834" xr:uid="{75898E0A-8C23-49E2-853B-5C389B3537BC}"/>
    <cellStyle name="Millares [0] 2 2 3 2 2 3 2" xfId="4475" xr:uid="{8A128B02-2814-4AD2-A079-EE7D4BB586DB}"/>
    <cellStyle name="Millares [0] 2 2 3 2 2 3 2 2" xfId="9755" xr:uid="{F831B8E5-DE9A-474D-872F-768995C14EB0}"/>
    <cellStyle name="Millares [0] 2 2 3 2 2 3 2 2 2" xfId="20316" xr:uid="{EBD6233B-74D5-406F-B042-E52CB25F7B9D}"/>
    <cellStyle name="Millares [0] 2 2 3 2 2 3 2 3" xfId="15036" xr:uid="{086CE553-4CB5-4AAD-B283-95BC1B47D444}"/>
    <cellStyle name="Millares [0] 2 2 3 2 2 3 3" xfId="7115" xr:uid="{27703ADA-355A-46EB-BA94-246422611F98}"/>
    <cellStyle name="Millares [0] 2 2 3 2 2 3 3 2" xfId="17676" xr:uid="{9A23A21C-DE3A-4535-9B42-6F3E6F02BA44}"/>
    <cellStyle name="Millares [0] 2 2 3 2 2 3 4" xfId="12395" xr:uid="{23F8D00D-BFD9-4B59-B677-260BE7A77C29}"/>
    <cellStyle name="Millares [0] 2 2 3 2 2 4" xfId="3155" xr:uid="{9D2F1A9C-D6C4-4D2A-8533-C6A044A2CD04}"/>
    <cellStyle name="Millares [0] 2 2 3 2 2 4 2" xfId="8435" xr:uid="{20CD3836-1249-42AD-800A-17404579DCC6}"/>
    <cellStyle name="Millares [0] 2 2 3 2 2 4 2 2" xfId="18996" xr:uid="{FC8CEE0D-80E2-488C-B988-6DE788A3AFB7}"/>
    <cellStyle name="Millares [0] 2 2 3 2 2 4 3" xfId="13716" xr:uid="{DCCFA67C-4313-46F5-B922-98147DE1E110}"/>
    <cellStyle name="Millares [0] 2 2 3 2 2 5" xfId="5795" xr:uid="{5C9A06CB-425B-40EA-B513-C9F501C74AFC}"/>
    <cellStyle name="Millares [0] 2 2 3 2 2 5 2" xfId="16356" xr:uid="{06356FB7-D0C1-4850-8505-F69C036F35BB}"/>
    <cellStyle name="Millares [0] 2 2 3 2 2 6" xfId="11075" xr:uid="{8E47533E-A9CC-437A-BE2C-985FBDB20057}"/>
    <cellStyle name="Millares [0] 2 2 3 2 3" xfId="844" xr:uid="{4B58AAF1-5CA5-43AF-84D8-9940C93D66F4}"/>
    <cellStyle name="Millares [0] 2 2 3 2 3 2" xfId="2165" xr:uid="{CCA47E80-DCF2-4D84-9324-8CAA2A0BC5B8}"/>
    <cellStyle name="Millares [0] 2 2 3 2 3 2 2" xfId="4806" xr:uid="{2A20AD1A-D706-42EF-8ACE-5D79CECF5A60}"/>
    <cellStyle name="Millares [0] 2 2 3 2 3 2 2 2" xfId="10086" xr:uid="{9FAAC2EB-877C-4F80-B677-30A0FCDC1E39}"/>
    <cellStyle name="Millares [0] 2 2 3 2 3 2 2 2 2" xfId="20647" xr:uid="{D019209C-8082-4253-9A26-229C2B738799}"/>
    <cellStyle name="Millares [0] 2 2 3 2 3 2 2 3" xfId="15367" xr:uid="{6FA95FA2-75A2-435A-AF63-2B048E63D675}"/>
    <cellStyle name="Millares [0] 2 2 3 2 3 2 3" xfId="7446" xr:uid="{5913C3AA-BD82-4A7D-86FD-F7A3421CD360}"/>
    <cellStyle name="Millares [0] 2 2 3 2 3 2 3 2" xfId="18007" xr:uid="{A16B325D-1691-4FFD-9931-8B860F4812CB}"/>
    <cellStyle name="Millares [0] 2 2 3 2 3 2 4" xfId="12726" xr:uid="{67F72DAB-4CFF-45E4-B43F-711739A9BCF0}"/>
    <cellStyle name="Millares [0] 2 2 3 2 3 3" xfId="3486" xr:uid="{8FDF20A0-8C0A-4AEE-A3DA-8FBAC5134BB4}"/>
    <cellStyle name="Millares [0] 2 2 3 2 3 3 2" xfId="8766" xr:uid="{79E09A09-C437-4E7B-9B03-1F7460FF2523}"/>
    <cellStyle name="Millares [0] 2 2 3 2 3 3 2 2" xfId="19327" xr:uid="{BB955B59-36C1-43B4-BFEA-C5504D08E019}"/>
    <cellStyle name="Millares [0] 2 2 3 2 3 3 3" xfId="14047" xr:uid="{1F8E8A6B-1717-4E3B-923C-68F65B6002E6}"/>
    <cellStyle name="Millares [0] 2 2 3 2 3 4" xfId="6126" xr:uid="{59429D35-681E-4462-9CBD-053271990F88}"/>
    <cellStyle name="Millares [0] 2 2 3 2 3 4 2" xfId="16687" xr:uid="{027773EC-6F9E-4719-A368-47F3301C51FD}"/>
    <cellStyle name="Millares [0] 2 2 3 2 3 5" xfId="11406" xr:uid="{29B692C7-0DC8-47C5-8199-7D2DE9E376A0}"/>
    <cellStyle name="Millares [0] 2 2 3 2 4" xfId="1505" xr:uid="{AAE72029-8EA7-4951-AE22-303231438D26}"/>
    <cellStyle name="Millares [0] 2 2 3 2 4 2" xfId="4146" xr:uid="{0E7C6034-6277-4D4C-BD52-966323940DB4}"/>
    <cellStyle name="Millares [0] 2 2 3 2 4 2 2" xfId="9426" xr:uid="{9DB9F942-B623-4700-ADD3-5B0F497DC3AD}"/>
    <cellStyle name="Millares [0] 2 2 3 2 4 2 2 2" xfId="19987" xr:uid="{0D5CCCBF-F011-447C-81F8-99992BEF8EB7}"/>
    <cellStyle name="Millares [0] 2 2 3 2 4 2 3" xfId="14707" xr:uid="{76AD84B6-6466-4D2E-AE39-21FE731AE19E}"/>
    <cellStyle name="Millares [0] 2 2 3 2 4 3" xfId="6786" xr:uid="{F150FBB6-8F93-4E97-BA51-6F988BEB4EF6}"/>
    <cellStyle name="Millares [0] 2 2 3 2 4 3 2" xfId="17347" xr:uid="{9F222E64-47FC-46D0-AC35-C0DE0FD62515}"/>
    <cellStyle name="Millares [0] 2 2 3 2 4 4" xfId="12066" xr:uid="{342873F5-D101-4501-86D8-60B4201EB80D}"/>
    <cellStyle name="Millares [0] 2 2 3 2 5" xfId="2826" xr:uid="{BAFD828B-033F-4F6B-A929-4E4146CB16CC}"/>
    <cellStyle name="Millares [0] 2 2 3 2 5 2" xfId="8106" xr:uid="{81170EBE-4F18-4D78-8873-97E48726E75A}"/>
    <cellStyle name="Millares [0] 2 2 3 2 5 2 2" xfId="18667" xr:uid="{3BBEA6AD-6708-4BFB-A7EB-291ACCD5C76D}"/>
    <cellStyle name="Millares [0] 2 2 3 2 5 3" xfId="13387" xr:uid="{FCDCFE51-BC3F-487B-B08E-08CC387BD9C8}"/>
    <cellStyle name="Millares [0] 2 2 3 2 6" xfId="5466" xr:uid="{703599C9-CE90-43E8-A148-8F1962BE19B2}"/>
    <cellStyle name="Millares [0] 2 2 3 2 6 2" xfId="16027" xr:uid="{57142C93-6A2B-4213-9516-8562FDC8C115}"/>
    <cellStyle name="Millares [0] 2 2 3 2 7" xfId="10746" xr:uid="{FF128FDA-8234-40B4-9935-CE2FC0B6E5AA}"/>
    <cellStyle name="Millares [0] 2 2 3 3" xfId="293" xr:uid="{52F9360B-CCBF-412C-8331-13F2C8E960CD}"/>
    <cellStyle name="Millares [0] 2 2 3 3 2" xfId="623" xr:uid="{4757A6E5-E819-4FFB-93F6-F8ADEAC9B403}"/>
    <cellStyle name="Millares [0] 2 2 3 3 2 2" xfId="1283" xr:uid="{03F3541F-7DB1-44AF-9BCA-67EB59ECD38F}"/>
    <cellStyle name="Millares [0] 2 2 3 3 2 2 2" xfId="2604" xr:uid="{F37AF23D-CAC4-43C9-B3F0-D21B2D574B35}"/>
    <cellStyle name="Millares [0] 2 2 3 3 2 2 2 2" xfId="5245" xr:uid="{1D35A903-A420-40EB-8DB2-062A32AED850}"/>
    <cellStyle name="Millares [0] 2 2 3 3 2 2 2 2 2" xfId="10525" xr:uid="{963E9C98-7A29-4A08-BA25-9D561B62A193}"/>
    <cellStyle name="Millares [0] 2 2 3 3 2 2 2 2 2 2" xfId="21086" xr:uid="{B98A69B9-D14C-4CC8-B59B-94ECAE245839}"/>
    <cellStyle name="Millares [0] 2 2 3 3 2 2 2 2 3" xfId="15806" xr:uid="{CC30F619-FD75-43EE-8F18-E448F4BC79DB}"/>
    <cellStyle name="Millares [0] 2 2 3 3 2 2 2 3" xfId="7885" xr:uid="{51E06FA2-43AE-42F5-88F7-6B5ADF901A92}"/>
    <cellStyle name="Millares [0] 2 2 3 3 2 2 2 3 2" xfId="18446" xr:uid="{9CEF4D2F-17F4-4B4F-AF3C-9B383516A248}"/>
    <cellStyle name="Millares [0] 2 2 3 3 2 2 2 4" xfId="13165" xr:uid="{87113085-41DE-4647-A2D2-272F21DEF615}"/>
    <cellStyle name="Millares [0] 2 2 3 3 2 2 3" xfId="3925" xr:uid="{18F74332-6FF9-43CA-AC86-396610B504F7}"/>
    <cellStyle name="Millares [0] 2 2 3 3 2 2 3 2" xfId="9205" xr:uid="{3CB3C1F9-35D1-405F-A52A-48646348E05D}"/>
    <cellStyle name="Millares [0] 2 2 3 3 2 2 3 2 2" xfId="19766" xr:uid="{F1FC5876-2061-4EFD-A770-394BF865CE22}"/>
    <cellStyle name="Millares [0] 2 2 3 3 2 2 3 3" xfId="14486" xr:uid="{8E4FB993-DBF7-4452-A5EA-CD53EAAB252E}"/>
    <cellStyle name="Millares [0] 2 2 3 3 2 2 4" xfId="6565" xr:uid="{60DBD108-4BA0-4201-9FD9-CD0C01480FC3}"/>
    <cellStyle name="Millares [0] 2 2 3 3 2 2 4 2" xfId="17126" xr:uid="{605E5D0D-61FE-41D4-927E-C1AEC7BA4711}"/>
    <cellStyle name="Millares [0] 2 2 3 3 2 2 5" xfId="11845" xr:uid="{3E748F18-6BCD-4CEB-A7FF-A5602318AB65}"/>
    <cellStyle name="Millares [0] 2 2 3 3 2 3" xfId="1944" xr:uid="{0EC3C5DB-0F86-4328-9519-3AE3A1BE3350}"/>
    <cellStyle name="Millares [0] 2 2 3 3 2 3 2" xfId="4585" xr:uid="{FA2B5245-D5AA-4A06-8DD0-F169DAAAD6FE}"/>
    <cellStyle name="Millares [0] 2 2 3 3 2 3 2 2" xfId="9865" xr:uid="{E503B4B5-830F-4D5A-9F99-FE8D595E2C7F}"/>
    <cellStyle name="Millares [0] 2 2 3 3 2 3 2 2 2" xfId="20426" xr:uid="{0D0B4D85-3E72-4132-AF5C-05E88417ED09}"/>
    <cellStyle name="Millares [0] 2 2 3 3 2 3 2 3" xfId="15146" xr:uid="{9125E07E-574D-47BE-A41F-4E19129D8EAA}"/>
    <cellStyle name="Millares [0] 2 2 3 3 2 3 3" xfId="7225" xr:uid="{77E4DA25-5D4B-42E9-BE16-E5635185A827}"/>
    <cellStyle name="Millares [0] 2 2 3 3 2 3 3 2" xfId="17786" xr:uid="{845D3B9D-8A8E-4E9D-A4E0-A494B5D17722}"/>
    <cellStyle name="Millares [0] 2 2 3 3 2 3 4" xfId="12505" xr:uid="{89562CED-2E10-42DC-9B07-5F462A85E2AE}"/>
    <cellStyle name="Millares [0] 2 2 3 3 2 4" xfId="3265" xr:uid="{EA9E9934-B1FB-450B-8C31-6BD3C45C3F84}"/>
    <cellStyle name="Millares [0] 2 2 3 3 2 4 2" xfId="8545" xr:uid="{622EB039-3531-4EE4-B53F-A8D69C0DF037}"/>
    <cellStyle name="Millares [0] 2 2 3 3 2 4 2 2" xfId="19106" xr:uid="{4188C561-D844-41B2-A529-65397958D73E}"/>
    <cellStyle name="Millares [0] 2 2 3 3 2 4 3" xfId="13826" xr:uid="{F568D7D3-233B-4DE9-8A7F-018D8B39FF48}"/>
    <cellStyle name="Millares [0] 2 2 3 3 2 5" xfId="5905" xr:uid="{B27DEFBB-A6AD-4EB3-80F5-F8BD503CE59F}"/>
    <cellStyle name="Millares [0] 2 2 3 3 2 5 2" xfId="16466" xr:uid="{BE9A4913-5FE1-41E1-8842-D39B5B6A6E3F}"/>
    <cellStyle name="Millares [0] 2 2 3 3 2 6" xfId="11185" xr:uid="{8DE3FE44-8928-46EA-915D-B123B81D057D}"/>
    <cellStyle name="Millares [0] 2 2 3 3 3" xfId="954" xr:uid="{94A7D292-08CC-4734-9995-887D5914F233}"/>
    <cellStyle name="Millares [0] 2 2 3 3 3 2" xfId="2275" xr:uid="{4AA0C3A0-C660-451D-B016-E2A9CF7C24D8}"/>
    <cellStyle name="Millares [0] 2 2 3 3 3 2 2" xfId="4916" xr:uid="{947925EE-B1A9-4964-8BC4-577793739ADD}"/>
    <cellStyle name="Millares [0] 2 2 3 3 3 2 2 2" xfId="10196" xr:uid="{1BCE063B-636D-48B5-BED1-E06A374A712C}"/>
    <cellStyle name="Millares [0] 2 2 3 3 3 2 2 2 2" xfId="20757" xr:uid="{D038963D-5132-4C7A-9487-49F8DA61CBDC}"/>
    <cellStyle name="Millares [0] 2 2 3 3 3 2 2 3" xfId="15477" xr:uid="{4055E029-C56D-47BE-867E-EA95400AB34A}"/>
    <cellStyle name="Millares [0] 2 2 3 3 3 2 3" xfId="7556" xr:uid="{03919952-5C17-4AE6-9474-4C02BFE6AB68}"/>
    <cellStyle name="Millares [0] 2 2 3 3 3 2 3 2" xfId="18117" xr:uid="{DE7EF86A-45C6-4F98-AC61-26A33575063A}"/>
    <cellStyle name="Millares [0] 2 2 3 3 3 2 4" xfId="12836" xr:uid="{7BD743A3-19A2-4997-ACA8-D2F1E6EA9A36}"/>
    <cellStyle name="Millares [0] 2 2 3 3 3 3" xfId="3596" xr:uid="{9F17CF5B-6349-46E8-9F52-F57EA397A9B6}"/>
    <cellStyle name="Millares [0] 2 2 3 3 3 3 2" xfId="8876" xr:uid="{5333665A-F60E-47AA-9F75-DF6F48DE986D}"/>
    <cellStyle name="Millares [0] 2 2 3 3 3 3 2 2" xfId="19437" xr:uid="{1CDD319B-0AD0-474A-B866-CE17D509EA0B}"/>
    <cellStyle name="Millares [0] 2 2 3 3 3 3 3" xfId="14157" xr:uid="{07574B27-1B6C-4D72-B0DE-81592EA27546}"/>
    <cellStyle name="Millares [0] 2 2 3 3 3 4" xfId="6236" xr:uid="{BDD2284D-DDF8-40DF-B8F3-DE1960A28A82}"/>
    <cellStyle name="Millares [0] 2 2 3 3 3 4 2" xfId="16797" xr:uid="{E9A83BB6-51FD-4607-9D47-B6B98C1683EF}"/>
    <cellStyle name="Millares [0] 2 2 3 3 3 5" xfId="11516" xr:uid="{C716923B-B586-4D9B-8133-BC5CAD179C44}"/>
    <cellStyle name="Millares [0] 2 2 3 3 4" xfId="1615" xr:uid="{F583724F-9131-49A8-9FFC-95295BB5D063}"/>
    <cellStyle name="Millares [0] 2 2 3 3 4 2" xfId="4256" xr:uid="{E8FE0FB3-3E97-430A-9C6A-ABAFDCEB75D2}"/>
    <cellStyle name="Millares [0] 2 2 3 3 4 2 2" xfId="9536" xr:uid="{6B105EE3-D292-461D-906A-AA9271C72887}"/>
    <cellStyle name="Millares [0] 2 2 3 3 4 2 2 2" xfId="20097" xr:uid="{9BB7AEDC-B856-40E2-B357-9F97FB8270AB}"/>
    <cellStyle name="Millares [0] 2 2 3 3 4 2 3" xfId="14817" xr:uid="{5305D6DC-5FAA-4DC5-8AC2-344BBBD2E83E}"/>
    <cellStyle name="Millares [0] 2 2 3 3 4 3" xfId="6896" xr:uid="{DE8C754E-3FB9-4ADA-867F-3580CF1DE7DF}"/>
    <cellStyle name="Millares [0] 2 2 3 3 4 3 2" xfId="17457" xr:uid="{EE991960-E369-42F6-9916-9BA470E68206}"/>
    <cellStyle name="Millares [0] 2 2 3 3 4 4" xfId="12176" xr:uid="{FB0DAB08-1589-4677-A3FE-18E4C7249D96}"/>
    <cellStyle name="Millares [0] 2 2 3 3 5" xfId="2936" xr:uid="{B067D300-7B8A-46B5-91E7-2D2E05D2948C}"/>
    <cellStyle name="Millares [0] 2 2 3 3 5 2" xfId="8216" xr:uid="{89DDEE41-5758-4E58-AEDF-1989A1676164}"/>
    <cellStyle name="Millares [0] 2 2 3 3 5 2 2" xfId="18777" xr:uid="{C640FD65-9C12-4E30-894A-301061A3549D}"/>
    <cellStyle name="Millares [0] 2 2 3 3 5 3" xfId="13497" xr:uid="{89D26C3A-0578-45F9-9EE6-251D8D258E0D}"/>
    <cellStyle name="Millares [0] 2 2 3 3 6" xfId="5576" xr:uid="{A7F5E08F-3DE0-418A-B557-F9192B9953B0}"/>
    <cellStyle name="Millares [0] 2 2 3 3 6 2" xfId="16137" xr:uid="{22EFBB6B-58CD-47E1-A300-694A4E4AC889}"/>
    <cellStyle name="Millares [0] 2 2 3 3 7" xfId="10856" xr:uid="{D843AB8F-3442-4154-8B40-82AC6005317F}"/>
    <cellStyle name="Millares [0] 2 2 3 4" xfId="402" xr:uid="{0A5D72ED-DCE5-4F89-8A66-1BAE10E316B5}"/>
    <cellStyle name="Millares [0] 2 2 3 4 2" xfId="1063" xr:uid="{C47FCF75-6281-428E-8AC9-569772E7F125}"/>
    <cellStyle name="Millares [0] 2 2 3 4 2 2" xfId="2384" xr:uid="{397B61ED-569D-4E8F-865D-3AFABB2F1D54}"/>
    <cellStyle name="Millares [0] 2 2 3 4 2 2 2" xfId="5025" xr:uid="{EF06FF84-BCB5-4610-939E-6B42861B074E}"/>
    <cellStyle name="Millares [0] 2 2 3 4 2 2 2 2" xfId="10305" xr:uid="{280316F2-4CD2-4256-B031-2E8B6A75FAA5}"/>
    <cellStyle name="Millares [0] 2 2 3 4 2 2 2 2 2" xfId="20866" xr:uid="{C7B1CF17-1753-480B-82BF-30CAE9C6DAFB}"/>
    <cellStyle name="Millares [0] 2 2 3 4 2 2 2 3" xfId="15586" xr:uid="{E126770F-87D5-4BE5-AC15-5A450BA04099}"/>
    <cellStyle name="Millares [0] 2 2 3 4 2 2 3" xfId="7665" xr:uid="{64593EFF-1FE7-4B49-9D46-BBE7F7F1FC07}"/>
    <cellStyle name="Millares [0] 2 2 3 4 2 2 3 2" xfId="18226" xr:uid="{6EC0A0F8-3477-45DD-B97E-DD2F04BD7122}"/>
    <cellStyle name="Millares [0] 2 2 3 4 2 2 4" xfId="12945" xr:uid="{1C6085AF-F0C4-49E9-9311-ECF6CB9201F9}"/>
    <cellStyle name="Millares [0] 2 2 3 4 2 3" xfId="3705" xr:uid="{CD4046D8-A650-4759-A561-92C7142CEAD2}"/>
    <cellStyle name="Millares [0] 2 2 3 4 2 3 2" xfId="8985" xr:uid="{011A5CF0-0602-42BF-82C3-16560DA6D14F}"/>
    <cellStyle name="Millares [0] 2 2 3 4 2 3 2 2" xfId="19546" xr:uid="{A21AABF3-E5BD-4AC8-BC73-1BFFB0D32D7B}"/>
    <cellStyle name="Millares [0] 2 2 3 4 2 3 3" xfId="14266" xr:uid="{52411AB4-A1D0-4EBB-A6D2-0C7845F38CF8}"/>
    <cellStyle name="Millares [0] 2 2 3 4 2 4" xfId="6345" xr:uid="{439805B9-53F3-4002-92BF-DC5612F2502E}"/>
    <cellStyle name="Millares [0] 2 2 3 4 2 4 2" xfId="16906" xr:uid="{E7D705ED-9CE7-4AEB-BA26-746D72FB73A5}"/>
    <cellStyle name="Millares [0] 2 2 3 4 2 5" xfId="11625" xr:uid="{17D0FF43-5BEE-49C6-B15F-F4BC6AA4032F}"/>
    <cellStyle name="Millares [0] 2 2 3 4 3" xfId="1724" xr:uid="{87E0C57F-5AB2-4353-BE69-F5034410482D}"/>
    <cellStyle name="Millares [0] 2 2 3 4 3 2" xfId="4365" xr:uid="{50C753EA-8554-4D65-A60D-A20F04694DB5}"/>
    <cellStyle name="Millares [0] 2 2 3 4 3 2 2" xfId="9645" xr:uid="{213F1326-5DE4-497A-AAC5-2BE3F398AE86}"/>
    <cellStyle name="Millares [0] 2 2 3 4 3 2 2 2" xfId="20206" xr:uid="{38FDAA2C-6C44-44EC-B190-3DACD13626D7}"/>
    <cellStyle name="Millares [0] 2 2 3 4 3 2 3" xfId="14926" xr:uid="{0A92C707-FEA1-4CD9-8F7B-2F3D49C0097E}"/>
    <cellStyle name="Millares [0] 2 2 3 4 3 3" xfId="7005" xr:uid="{18F054C8-28FF-4F54-A266-E28464D923F5}"/>
    <cellStyle name="Millares [0] 2 2 3 4 3 3 2" xfId="17566" xr:uid="{CF9307A3-8F52-4EFE-9987-49769F6EED0A}"/>
    <cellStyle name="Millares [0] 2 2 3 4 3 4" xfId="12285" xr:uid="{92DC40C0-1639-46FB-8C72-28E2A2A68E08}"/>
    <cellStyle name="Millares [0] 2 2 3 4 4" xfId="3045" xr:uid="{17CB86E7-8C7E-495B-B1E4-E605B74AD22F}"/>
    <cellStyle name="Millares [0] 2 2 3 4 4 2" xfId="8325" xr:uid="{9D09D3DC-DE3F-482A-B786-C4B571733058}"/>
    <cellStyle name="Millares [0] 2 2 3 4 4 2 2" xfId="18886" xr:uid="{5D998579-B3CE-4A59-970C-BE5A11C80F66}"/>
    <cellStyle name="Millares [0] 2 2 3 4 4 3" xfId="13606" xr:uid="{545CAEDA-5E8C-450E-92E5-9BEA9E518331}"/>
    <cellStyle name="Millares [0] 2 2 3 4 5" xfId="5685" xr:uid="{BE5318D5-E067-42D0-A00A-7CFC1D5F419C}"/>
    <cellStyle name="Millares [0] 2 2 3 4 5 2" xfId="16246" xr:uid="{E2113157-8A0F-4D7E-9481-58122DAAD7AE}"/>
    <cellStyle name="Millares [0] 2 2 3 4 6" xfId="10965" xr:uid="{4094565A-D133-4629-9174-675CFFD3F76D}"/>
    <cellStyle name="Millares [0] 2 2 3 5" xfId="734" xr:uid="{D21ADE65-3C12-49F2-969C-6FA053A57084}"/>
    <cellStyle name="Millares [0] 2 2 3 5 2" xfId="2055" xr:uid="{F6F7DFA9-8C4C-41AD-9F34-63933EF971AA}"/>
    <cellStyle name="Millares [0] 2 2 3 5 2 2" xfId="4696" xr:uid="{D1F9FAB1-A589-4199-8AFB-F067835806CD}"/>
    <cellStyle name="Millares [0] 2 2 3 5 2 2 2" xfId="9976" xr:uid="{5E949290-2927-4087-AD11-5E7AF60CACA7}"/>
    <cellStyle name="Millares [0] 2 2 3 5 2 2 2 2" xfId="20537" xr:uid="{95DD0D56-15D4-4F55-831B-26E603FB3A1C}"/>
    <cellStyle name="Millares [0] 2 2 3 5 2 2 3" xfId="15257" xr:uid="{AF25AE32-933D-4896-AC3D-51F3583A5BD1}"/>
    <cellStyle name="Millares [0] 2 2 3 5 2 3" xfId="7336" xr:uid="{14A0D50C-6872-4173-AD6A-980D9ECFEF90}"/>
    <cellStyle name="Millares [0] 2 2 3 5 2 3 2" xfId="17897" xr:uid="{F320AC1D-E348-439F-B038-1B18FB261D0F}"/>
    <cellStyle name="Millares [0] 2 2 3 5 2 4" xfId="12616" xr:uid="{5A9C0610-858A-4486-BD2E-568E08C41311}"/>
    <cellStyle name="Millares [0] 2 2 3 5 3" xfId="3376" xr:uid="{A01AB7D6-3ED4-4153-A024-C35834A209ED}"/>
    <cellStyle name="Millares [0] 2 2 3 5 3 2" xfId="8656" xr:uid="{3C36B2EB-FEAB-41B9-B42E-3AB289FCD2EB}"/>
    <cellStyle name="Millares [0] 2 2 3 5 3 2 2" xfId="19217" xr:uid="{24C9AC48-C807-4766-A762-5056413BA0D6}"/>
    <cellStyle name="Millares [0] 2 2 3 5 3 3" xfId="13937" xr:uid="{266BEF69-F4FD-41D8-A151-19052E694DA7}"/>
    <cellStyle name="Millares [0] 2 2 3 5 4" xfId="6016" xr:uid="{064A768D-60BD-414A-9918-F55D40A52009}"/>
    <cellStyle name="Millares [0] 2 2 3 5 4 2" xfId="16577" xr:uid="{9A49B643-4850-456B-B951-FE525A8EEDFE}"/>
    <cellStyle name="Millares [0] 2 2 3 5 5" xfId="11296" xr:uid="{1FFF090F-F7E9-471D-A5B8-3FA3D78DAE37}"/>
    <cellStyle name="Millares [0] 2 2 3 6" xfId="1395" xr:uid="{0A50B762-C62C-4042-812E-56E3C51BD64B}"/>
    <cellStyle name="Millares [0] 2 2 3 6 2" xfId="4036" xr:uid="{624A3B55-C84C-4E5A-95BD-130088C236F1}"/>
    <cellStyle name="Millares [0] 2 2 3 6 2 2" xfId="9316" xr:uid="{68D3CC9E-E41A-494B-9B44-19A153976754}"/>
    <cellStyle name="Millares [0] 2 2 3 6 2 2 2" xfId="19877" xr:uid="{81F7D46F-C350-47B7-96B0-C1CDAF42F390}"/>
    <cellStyle name="Millares [0] 2 2 3 6 2 3" xfId="14597" xr:uid="{24B4C3A5-F737-4046-B018-B494C4E9BFE3}"/>
    <cellStyle name="Millares [0] 2 2 3 6 3" xfId="6676" xr:uid="{3878246A-ECB3-4D51-A259-97B638E5A9BA}"/>
    <cellStyle name="Millares [0] 2 2 3 6 3 2" xfId="17237" xr:uid="{C2F38B3F-1087-4C3F-9C09-3B3E003B59C3}"/>
    <cellStyle name="Millares [0] 2 2 3 6 4" xfId="11956" xr:uid="{F1FF97B8-8B98-4081-98B6-BEA02A162FAC}"/>
    <cellStyle name="Millares [0] 2 2 3 7" xfId="2716" xr:uid="{51A1AA15-1067-4987-A0D6-61012D2AD943}"/>
    <cellStyle name="Millares [0] 2 2 3 7 2" xfId="7996" xr:uid="{903BDD70-3997-4AE0-B4A4-79207199D28E}"/>
    <cellStyle name="Millares [0] 2 2 3 7 2 2" xfId="18557" xr:uid="{DB0C63C4-6169-4DE0-86B9-E811E560E014}"/>
    <cellStyle name="Millares [0] 2 2 3 7 3" xfId="13277" xr:uid="{C46461C2-9BED-402C-8FEC-19FB5405D52C}"/>
    <cellStyle name="Millares [0] 2 2 3 8" xfId="5356" xr:uid="{1026D4EA-822A-4B56-A6E1-F10F57B12FD8}"/>
    <cellStyle name="Millares [0] 2 2 3 8 2" xfId="15917" xr:uid="{7D169CE4-C188-455B-9E09-0D2095031A3A}"/>
    <cellStyle name="Millares [0] 2 2 3 9" xfId="10636" xr:uid="{EAB785EC-2916-4380-8E69-283B7E10F8B4}"/>
    <cellStyle name="Millares [0] 2 2 4" xfId="132" xr:uid="{B6AA5CF2-58A2-458F-8B2B-713C46F43041}"/>
    <cellStyle name="Millares [0] 2 2 4 2" xfId="462" xr:uid="{ADEC1DF1-3985-42C5-8B43-AFD6896E3F74}"/>
    <cellStyle name="Millares [0] 2 2 4 2 2" xfId="1122" xr:uid="{338033F7-7F48-4DEB-81C3-7C2A5E07BE85}"/>
    <cellStyle name="Millares [0] 2 2 4 2 2 2" xfId="2443" xr:uid="{9E231447-40B1-46C8-83C5-F0A03F74FCFE}"/>
    <cellStyle name="Millares [0] 2 2 4 2 2 2 2" xfId="5084" xr:uid="{BF98B881-8C26-467F-BB53-321BCC6CFD50}"/>
    <cellStyle name="Millares [0] 2 2 4 2 2 2 2 2" xfId="10364" xr:uid="{5A1E63DD-5D97-4B1A-A7ED-59DC80E8FED3}"/>
    <cellStyle name="Millares [0] 2 2 4 2 2 2 2 2 2" xfId="20925" xr:uid="{0A1E32BF-27B7-4E19-985B-A20514765FC1}"/>
    <cellStyle name="Millares [0] 2 2 4 2 2 2 2 3" xfId="15645" xr:uid="{27F6769B-4539-48D9-B42F-1BEFB8067C7F}"/>
    <cellStyle name="Millares [0] 2 2 4 2 2 2 3" xfId="7724" xr:uid="{FB0B3A23-F37F-44C2-B3BA-AF2245871727}"/>
    <cellStyle name="Millares [0] 2 2 4 2 2 2 3 2" xfId="18285" xr:uid="{6CF6D9E1-39F6-451B-AF7A-5F8061744867}"/>
    <cellStyle name="Millares [0] 2 2 4 2 2 2 4" xfId="13004" xr:uid="{B2F1B091-99D7-456C-8045-A898053B06D6}"/>
    <cellStyle name="Millares [0] 2 2 4 2 2 3" xfId="3764" xr:uid="{2662C8A1-BCC4-4247-BE2F-7985F2C05E1B}"/>
    <cellStyle name="Millares [0] 2 2 4 2 2 3 2" xfId="9044" xr:uid="{1CD5BDED-36C5-47EB-AB26-6C4D409471A0}"/>
    <cellStyle name="Millares [0] 2 2 4 2 2 3 2 2" xfId="19605" xr:uid="{4B9BF918-F57F-4C43-8E75-1C6BFFF28C7C}"/>
    <cellStyle name="Millares [0] 2 2 4 2 2 3 3" xfId="14325" xr:uid="{C93E43F5-F4E2-4853-AC2D-8272A64D13C5}"/>
    <cellStyle name="Millares [0] 2 2 4 2 2 4" xfId="6404" xr:uid="{AB0607D3-7A0E-4143-926C-8FFE977AE4ED}"/>
    <cellStyle name="Millares [0] 2 2 4 2 2 4 2" xfId="16965" xr:uid="{1158B3DC-4E26-4B3D-AF2A-5A619F614B11}"/>
    <cellStyle name="Millares [0] 2 2 4 2 2 5" xfId="11684" xr:uid="{3C84620F-1140-40EE-951E-140296B550FF}"/>
    <cellStyle name="Millares [0] 2 2 4 2 3" xfId="1783" xr:uid="{917A4204-493E-4780-A9DE-BD4F1D605C1A}"/>
    <cellStyle name="Millares [0] 2 2 4 2 3 2" xfId="4424" xr:uid="{8F2B515C-312B-42AC-9012-B31C16EB56F5}"/>
    <cellStyle name="Millares [0] 2 2 4 2 3 2 2" xfId="9704" xr:uid="{122595CF-4908-4BCC-9D27-E348EE5AED02}"/>
    <cellStyle name="Millares [0] 2 2 4 2 3 2 2 2" xfId="20265" xr:uid="{DAA09EA0-42CA-47ED-8B40-BF88CAE85B14}"/>
    <cellStyle name="Millares [0] 2 2 4 2 3 2 3" xfId="14985" xr:uid="{0774B1A6-474B-4592-8B0C-742039080D9F}"/>
    <cellStyle name="Millares [0] 2 2 4 2 3 3" xfId="7064" xr:uid="{31905137-2CF8-4014-9D14-9182D7697890}"/>
    <cellStyle name="Millares [0] 2 2 4 2 3 3 2" xfId="17625" xr:uid="{5F43A768-BC0A-44E8-9EC5-ED802706078E}"/>
    <cellStyle name="Millares [0] 2 2 4 2 3 4" xfId="12344" xr:uid="{33184712-79D9-415A-B6F6-B288C165C4DE}"/>
    <cellStyle name="Millares [0] 2 2 4 2 4" xfId="3104" xr:uid="{13DD5A2E-6D0C-4455-9513-8E25C3F46089}"/>
    <cellStyle name="Millares [0] 2 2 4 2 4 2" xfId="8384" xr:uid="{DDDF7CA5-D877-4FCE-BFDE-37F635A88A49}"/>
    <cellStyle name="Millares [0] 2 2 4 2 4 2 2" xfId="18945" xr:uid="{0980E368-CE8A-4FB2-A948-BE3EC4B7FCCD}"/>
    <cellStyle name="Millares [0] 2 2 4 2 4 3" xfId="13665" xr:uid="{2E9B3B4A-3BD0-4FE8-B849-41D6916A9A53}"/>
    <cellStyle name="Millares [0] 2 2 4 2 5" xfId="5744" xr:uid="{D54B3308-453F-4612-A5E3-78D42BD848F8}"/>
    <cellStyle name="Millares [0] 2 2 4 2 5 2" xfId="16305" xr:uid="{361B6D0D-9A79-41E7-A7DB-C61D60594781}"/>
    <cellStyle name="Millares [0] 2 2 4 2 6" xfId="11024" xr:uid="{CF885F25-1E82-4B56-BDFA-F0EE72EF3B0B}"/>
    <cellStyle name="Millares [0] 2 2 4 3" xfId="793" xr:uid="{F26C6312-AFF3-42FA-B8C2-BE07B0006E05}"/>
    <cellStyle name="Millares [0] 2 2 4 3 2" xfId="2114" xr:uid="{1F0DE9F8-2CEB-41F9-8C5E-F2BEDF0A75FD}"/>
    <cellStyle name="Millares [0] 2 2 4 3 2 2" xfId="4755" xr:uid="{A4208538-1FCF-44DE-93D4-D5EB2758F7D4}"/>
    <cellStyle name="Millares [0] 2 2 4 3 2 2 2" xfId="10035" xr:uid="{5C041390-FB73-4A0F-9AB4-C34D22E02D1F}"/>
    <cellStyle name="Millares [0] 2 2 4 3 2 2 2 2" xfId="20596" xr:uid="{74954B09-3ACF-48BD-A9B4-D875D23BC2A2}"/>
    <cellStyle name="Millares [0] 2 2 4 3 2 2 3" xfId="15316" xr:uid="{ABD15FAB-1A6D-4D13-8945-4C830FF94B1A}"/>
    <cellStyle name="Millares [0] 2 2 4 3 2 3" xfId="7395" xr:uid="{D6289E38-71B5-498B-AAF4-A6BD6B8FE8E0}"/>
    <cellStyle name="Millares [0] 2 2 4 3 2 3 2" xfId="17956" xr:uid="{CE182508-8066-4FA5-A7A2-839A98B31CC9}"/>
    <cellStyle name="Millares [0] 2 2 4 3 2 4" xfId="12675" xr:uid="{3FE47DEC-2D05-46D6-9F92-B9D09DAE998C}"/>
    <cellStyle name="Millares [0] 2 2 4 3 3" xfId="3435" xr:uid="{82AEF02A-BC53-4E3A-B4A3-2DCCD7AC22A2}"/>
    <cellStyle name="Millares [0] 2 2 4 3 3 2" xfId="8715" xr:uid="{ADF7B4A7-9621-44FF-840F-61A2D3FFAA60}"/>
    <cellStyle name="Millares [0] 2 2 4 3 3 2 2" xfId="19276" xr:uid="{7F1D619C-4B31-4E43-9ABB-6A5161AC9C39}"/>
    <cellStyle name="Millares [0] 2 2 4 3 3 3" xfId="13996" xr:uid="{1D5E8826-B148-48E1-AC89-3893CA8CE34D}"/>
    <cellStyle name="Millares [0] 2 2 4 3 4" xfId="6075" xr:uid="{5FB945A7-F95B-41B1-8BF5-5667DFCEE1F2}"/>
    <cellStyle name="Millares [0] 2 2 4 3 4 2" xfId="16636" xr:uid="{3697E3DE-DDA4-4D89-8255-DF1485363EF4}"/>
    <cellStyle name="Millares [0] 2 2 4 3 5" xfId="11355" xr:uid="{447691CC-7B18-402F-8FE9-68AAC60A2C49}"/>
    <cellStyle name="Millares [0] 2 2 4 4" xfId="1454" xr:uid="{EEA478D2-2FBB-4893-8F91-268710075989}"/>
    <cellStyle name="Millares [0] 2 2 4 4 2" xfId="4095" xr:uid="{D6E48F15-61A4-4EF2-94AB-F5613DBDB496}"/>
    <cellStyle name="Millares [0] 2 2 4 4 2 2" xfId="9375" xr:uid="{0334CE14-DC18-4216-9DC9-FFE0260B3AA6}"/>
    <cellStyle name="Millares [0] 2 2 4 4 2 2 2" xfId="19936" xr:uid="{418E66E8-6044-4A34-A060-432B3D194ACA}"/>
    <cellStyle name="Millares [0] 2 2 4 4 2 3" xfId="14656" xr:uid="{E1C32DD1-AFEF-4422-A76F-E660830A359C}"/>
    <cellStyle name="Millares [0] 2 2 4 4 3" xfId="6735" xr:uid="{F6BD55B9-F2AB-4EB6-8173-BC93CEAA6248}"/>
    <cellStyle name="Millares [0] 2 2 4 4 3 2" xfId="17296" xr:uid="{E995BF28-3DFA-4325-8CAB-439B22CD3EB6}"/>
    <cellStyle name="Millares [0] 2 2 4 4 4" xfId="12015" xr:uid="{48FAAA65-77B5-425E-81DA-24C79E3E54F5}"/>
    <cellStyle name="Millares [0] 2 2 4 5" xfId="2775" xr:uid="{60886B9B-030A-4EBA-B4E7-7C7831B32815}"/>
    <cellStyle name="Millares [0] 2 2 4 5 2" xfId="8055" xr:uid="{980BEF39-B8ED-4E40-8C61-5D850194434B}"/>
    <cellStyle name="Millares [0] 2 2 4 5 2 2" xfId="18616" xr:uid="{71F5DE7B-85CF-43C4-9E97-AD4235F8DC83}"/>
    <cellStyle name="Millares [0] 2 2 4 5 3" xfId="13336" xr:uid="{7EC90620-5177-442B-BFBA-EDACE6774704}"/>
    <cellStyle name="Millares [0] 2 2 4 6" xfId="5415" xr:uid="{9B2485BA-0B65-4AD4-BBFD-EA6BA612C725}"/>
    <cellStyle name="Millares [0] 2 2 4 6 2" xfId="15976" xr:uid="{7AD21F09-F019-4BF2-B63B-187F7BBA2237}"/>
    <cellStyle name="Millares [0] 2 2 4 7" xfId="10695" xr:uid="{F5B947BA-CDFE-44FD-B647-202046A02356}"/>
    <cellStyle name="Millares [0] 2 2 5" xfId="242" xr:uid="{CCA7E3E8-9B45-4BD3-A093-1247E0611364}"/>
    <cellStyle name="Millares [0] 2 2 5 2" xfId="572" xr:uid="{A348B580-91E9-48EA-82D3-5E132BB5DA41}"/>
    <cellStyle name="Millares [0] 2 2 5 2 2" xfId="1232" xr:uid="{4EB4ABDE-495C-4FEC-B39D-5458DE9AD5C3}"/>
    <cellStyle name="Millares [0] 2 2 5 2 2 2" xfId="2553" xr:uid="{76799C57-5704-49B0-80F3-BF55F3D00BE9}"/>
    <cellStyle name="Millares [0] 2 2 5 2 2 2 2" xfId="5194" xr:uid="{E49D0D81-99FD-42C3-ABC3-737B3E9C90F9}"/>
    <cellStyle name="Millares [0] 2 2 5 2 2 2 2 2" xfId="10474" xr:uid="{1C2F8BCB-2931-4325-B04C-2EB0DC98D627}"/>
    <cellStyle name="Millares [0] 2 2 5 2 2 2 2 2 2" xfId="21035" xr:uid="{3EABEE2B-9C96-4530-8CA1-EE1B67D324CE}"/>
    <cellStyle name="Millares [0] 2 2 5 2 2 2 2 3" xfId="15755" xr:uid="{7BED51BE-6399-4007-9AFD-4CA4CAB51CDD}"/>
    <cellStyle name="Millares [0] 2 2 5 2 2 2 3" xfId="7834" xr:uid="{EFF60392-C614-4B63-86A9-032264C54F68}"/>
    <cellStyle name="Millares [0] 2 2 5 2 2 2 3 2" xfId="18395" xr:uid="{DAF238CF-EB68-4A24-B831-D32624657F77}"/>
    <cellStyle name="Millares [0] 2 2 5 2 2 2 4" xfId="13114" xr:uid="{298C10B1-3C02-420F-9EB0-5FC6F9F30760}"/>
    <cellStyle name="Millares [0] 2 2 5 2 2 3" xfId="3874" xr:uid="{E67D2903-C536-402C-AFCD-F5FA2228B884}"/>
    <cellStyle name="Millares [0] 2 2 5 2 2 3 2" xfId="9154" xr:uid="{68351ED8-B260-44EF-A623-E63F8E909499}"/>
    <cellStyle name="Millares [0] 2 2 5 2 2 3 2 2" xfId="19715" xr:uid="{64C49EEE-E6A5-46CC-BB73-A09E66BAAE3E}"/>
    <cellStyle name="Millares [0] 2 2 5 2 2 3 3" xfId="14435" xr:uid="{CFACFEC5-286D-4E58-B835-81D401A340F1}"/>
    <cellStyle name="Millares [0] 2 2 5 2 2 4" xfId="6514" xr:uid="{F8AF3F7B-AC9B-48B9-A838-E9BC50C97C32}"/>
    <cellStyle name="Millares [0] 2 2 5 2 2 4 2" xfId="17075" xr:uid="{CC9EEBD2-01FC-432A-8FDC-F8131952DB25}"/>
    <cellStyle name="Millares [0] 2 2 5 2 2 5" xfId="11794" xr:uid="{C4A157EB-8A9D-471A-916D-A1C8A0230893}"/>
    <cellStyle name="Millares [0] 2 2 5 2 3" xfId="1893" xr:uid="{335B1077-98D7-4E39-B672-1FA71BC285FB}"/>
    <cellStyle name="Millares [0] 2 2 5 2 3 2" xfId="4534" xr:uid="{D8404305-5D4D-4750-8A9F-5F7C51FDC7EF}"/>
    <cellStyle name="Millares [0] 2 2 5 2 3 2 2" xfId="9814" xr:uid="{B9DFA682-3E63-4A34-BED0-84FA906AD603}"/>
    <cellStyle name="Millares [0] 2 2 5 2 3 2 2 2" xfId="20375" xr:uid="{5850622C-69F2-43F8-9041-D68EE28295D8}"/>
    <cellStyle name="Millares [0] 2 2 5 2 3 2 3" xfId="15095" xr:uid="{5CA1EF9F-52A7-4EB2-AAAF-E40471DBC85C}"/>
    <cellStyle name="Millares [0] 2 2 5 2 3 3" xfId="7174" xr:uid="{147D8C96-697C-4440-8A37-4B53151117F9}"/>
    <cellStyle name="Millares [0] 2 2 5 2 3 3 2" xfId="17735" xr:uid="{6D9BEE46-7AAD-4442-82E9-14299E5862ED}"/>
    <cellStyle name="Millares [0] 2 2 5 2 3 4" xfId="12454" xr:uid="{E2A41516-CC72-4CBE-8A24-87AA5A678C09}"/>
    <cellStyle name="Millares [0] 2 2 5 2 4" xfId="3214" xr:uid="{3CD83CD3-6F18-4533-AA56-A9299D25DEED}"/>
    <cellStyle name="Millares [0] 2 2 5 2 4 2" xfId="8494" xr:uid="{387FE015-6929-4367-B269-08D2A18FF204}"/>
    <cellStyle name="Millares [0] 2 2 5 2 4 2 2" xfId="19055" xr:uid="{90F42226-A621-4306-BBF9-6C7CC5C4F608}"/>
    <cellStyle name="Millares [0] 2 2 5 2 4 3" xfId="13775" xr:uid="{3B387952-A55D-44B4-9509-F352F154739F}"/>
    <cellStyle name="Millares [0] 2 2 5 2 5" xfId="5854" xr:uid="{AB6E91ED-0101-4477-9B0D-573F640A0400}"/>
    <cellStyle name="Millares [0] 2 2 5 2 5 2" xfId="16415" xr:uid="{90A96F65-277A-4EAA-9AD8-005AA2804AEA}"/>
    <cellStyle name="Millares [0] 2 2 5 2 6" xfId="11134" xr:uid="{95C05AD7-A6BA-450C-929C-6DD0F546B23F}"/>
    <cellStyle name="Millares [0] 2 2 5 3" xfId="903" xr:uid="{A32E96D4-8905-4A3D-A5D4-205A575A734E}"/>
    <cellStyle name="Millares [0] 2 2 5 3 2" xfId="2224" xr:uid="{BE15AD89-D5BC-44F2-AEBF-29F21DFC342D}"/>
    <cellStyle name="Millares [0] 2 2 5 3 2 2" xfId="4865" xr:uid="{2475C77A-A7D3-4532-AB61-A21D61036C54}"/>
    <cellStyle name="Millares [0] 2 2 5 3 2 2 2" xfId="10145" xr:uid="{32679C28-91E5-43E0-888A-DB5F31997F3F}"/>
    <cellStyle name="Millares [0] 2 2 5 3 2 2 2 2" xfId="20706" xr:uid="{C9F7B352-DF59-48AB-AAFA-DBADCB78117E}"/>
    <cellStyle name="Millares [0] 2 2 5 3 2 2 3" xfId="15426" xr:uid="{AE30995B-32E1-419C-814A-22D598D9DE12}"/>
    <cellStyle name="Millares [0] 2 2 5 3 2 3" xfId="7505" xr:uid="{B8939D16-4026-4455-A6B2-DAF71B3A63E1}"/>
    <cellStyle name="Millares [0] 2 2 5 3 2 3 2" xfId="18066" xr:uid="{EFB4FEFF-1775-418D-A4C8-DC2764782F1B}"/>
    <cellStyle name="Millares [0] 2 2 5 3 2 4" xfId="12785" xr:uid="{F2859632-8D61-45A7-9EEE-9E691E96EB19}"/>
    <cellStyle name="Millares [0] 2 2 5 3 3" xfId="3545" xr:uid="{6183384C-4C9E-4A73-B997-C0F46853EDD0}"/>
    <cellStyle name="Millares [0] 2 2 5 3 3 2" xfId="8825" xr:uid="{290DBFFC-F417-4CA2-8411-84C10638747B}"/>
    <cellStyle name="Millares [0] 2 2 5 3 3 2 2" xfId="19386" xr:uid="{8E81A3BE-2B7E-470F-BE32-7B776DCC3B32}"/>
    <cellStyle name="Millares [0] 2 2 5 3 3 3" xfId="14106" xr:uid="{E61AE5D3-C739-45B4-8F36-B5348D310BDA}"/>
    <cellStyle name="Millares [0] 2 2 5 3 4" xfId="6185" xr:uid="{484CCCC0-EC27-431B-AB11-C67F16FD3B76}"/>
    <cellStyle name="Millares [0] 2 2 5 3 4 2" xfId="16746" xr:uid="{D902ECFE-2C7F-40D4-A028-BF111F8C9C87}"/>
    <cellStyle name="Millares [0] 2 2 5 3 5" xfId="11465" xr:uid="{B2DE7533-72D0-4C54-A958-17423DA3F863}"/>
    <cellStyle name="Millares [0] 2 2 5 4" xfId="1564" xr:uid="{492FE65C-75C5-4A94-AF58-8704D6CF42B5}"/>
    <cellStyle name="Millares [0] 2 2 5 4 2" xfId="4205" xr:uid="{D712B1E2-F6EE-40C3-A133-26069B8633FF}"/>
    <cellStyle name="Millares [0] 2 2 5 4 2 2" xfId="9485" xr:uid="{7F259653-9350-4515-AEAC-3024B35486AE}"/>
    <cellStyle name="Millares [0] 2 2 5 4 2 2 2" xfId="20046" xr:uid="{88D8CE67-F771-4F37-8172-449EFC321625}"/>
    <cellStyle name="Millares [0] 2 2 5 4 2 3" xfId="14766" xr:uid="{2893B592-4439-4A10-B5BD-1D500DC8A585}"/>
    <cellStyle name="Millares [0] 2 2 5 4 3" xfId="6845" xr:uid="{9B3A50AA-8DF1-476E-A3C0-97BF21134E27}"/>
    <cellStyle name="Millares [0] 2 2 5 4 3 2" xfId="17406" xr:uid="{0A938078-7E1A-4B01-9406-054126155CCE}"/>
    <cellStyle name="Millares [0] 2 2 5 4 4" xfId="12125" xr:uid="{AD05EC9B-C9FC-46DD-A1D8-6D78ED6E0B05}"/>
    <cellStyle name="Millares [0] 2 2 5 5" xfId="2885" xr:uid="{B573482A-173B-4D07-9193-F5B792B99B85}"/>
    <cellStyle name="Millares [0] 2 2 5 5 2" xfId="8165" xr:uid="{D7190D81-C1DF-48A0-975D-8BFE5B142673}"/>
    <cellStyle name="Millares [0] 2 2 5 5 2 2" xfId="18726" xr:uid="{5E46D8A8-1EF7-4084-9D21-BBCDA06909D2}"/>
    <cellStyle name="Millares [0] 2 2 5 5 3" xfId="13446" xr:uid="{5051A7E3-B4D8-4E21-B0A6-3E3CA544447A}"/>
    <cellStyle name="Millares [0] 2 2 5 6" xfId="5525" xr:uid="{22F26F25-7EC8-4764-8CF1-C54F8CABBE3B}"/>
    <cellStyle name="Millares [0] 2 2 5 6 2" xfId="16086" xr:uid="{76E75274-BD32-4BCC-9A13-F3B3DB088905}"/>
    <cellStyle name="Millares [0] 2 2 5 7" xfId="10805" xr:uid="{D5D854DF-DF47-4CF4-9F4E-06BB068DAAA1}"/>
    <cellStyle name="Millares [0] 2 2 6" xfId="351" xr:uid="{BF593625-36DE-4D3D-8F44-BF1EED088F29}"/>
    <cellStyle name="Millares [0] 2 2 6 2" xfId="1012" xr:uid="{41B3B066-7582-49D7-AE6B-03ECC6294C85}"/>
    <cellStyle name="Millares [0] 2 2 6 2 2" xfId="2333" xr:uid="{B0308DE0-C925-4824-B53B-5E27E70384FC}"/>
    <cellStyle name="Millares [0] 2 2 6 2 2 2" xfId="4974" xr:uid="{FDB9FFA5-8DB4-406B-9213-3348C465A28D}"/>
    <cellStyle name="Millares [0] 2 2 6 2 2 2 2" xfId="10254" xr:uid="{A3170981-DE4B-4532-922E-DA27AF24002B}"/>
    <cellStyle name="Millares [0] 2 2 6 2 2 2 2 2" xfId="20815" xr:uid="{30EEBFDD-34AC-4B0F-ACCE-7E782A485497}"/>
    <cellStyle name="Millares [0] 2 2 6 2 2 2 3" xfId="15535" xr:uid="{9A4E604E-48B9-4D62-9A78-FF62514016C0}"/>
    <cellStyle name="Millares [0] 2 2 6 2 2 3" xfId="7614" xr:uid="{3BE81D2E-4F14-4D3F-AD3C-3795497E2C4D}"/>
    <cellStyle name="Millares [0] 2 2 6 2 2 3 2" xfId="18175" xr:uid="{A0FAF5B3-08B1-4C38-8789-60E6B9614422}"/>
    <cellStyle name="Millares [0] 2 2 6 2 2 4" xfId="12894" xr:uid="{EADC5B30-96CF-4CF4-8066-0C57F11DF70A}"/>
    <cellStyle name="Millares [0] 2 2 6 2 3" xfId="3654" xr:uid="{8A199A4B-9EDD-4056-9ED7-B89F91ACE431}"/>
    <cellStyle name="Millares [0] 2 2 6 2 3 2" xfId="8934" xr:uid="{1B3BBF3B-7925-497F-AA5B-F3A1B0FCEEB7}"/>
    <cellStyle name="Millares [0] 2 2 6 2 3 2 2" xfId="19495" xr:uid="{7953D6F0-30E7-45FC-B6C2-6086F9E1E5C7}"/>
    <cellStyle name="Millares [0] 2 2 6 2 3 3" xfId="14215" xr:uid="{341ACF04-6110-48B4-A02A-B1EF70CF26E4}"/>
    <cellStyle name="Millares [0] 2 2 6 2 4" xfId="6294" xr:uid="{4452C649-BA35-4595-BB09-F2EB65508738}"/>
    <cellStyle name="Millares [0] 2 2 6 2 4 2" xfId="16855" xr:uid="{6FAAA137-C974-4927-9E2E-4D34916DE236}"/>
    <cellStyle name="Millares [0] 2 2 6 2 5" xfId="11574" xr:uid="{5EA25B10-CE0B-4B40-8656-65B1405FEAF3}"/>
    <cellStyle name="Millares [0] 2 2 6 3" xfId="1673" xr:uid="{7CE16155-5E46-4330-8C1E-91445E88761B}"/>
    <cellStyle name="Millares [0] 2 2 6 3 2" xfId="4314" xr:uid="{8CF4537F-41AB-4433-893D-AE63D34972FF}"/>
    <cellStyle name="Millares [0] 2 2 6 3 2 2" xfId="9594" xr:uid="{D991458A-8778-41FD-BF59-778C7E6B2387}"/>
    <cellStyle name="Millares [0] 2 2 6 3 2 2 2" xfId="20155" xr:uid="{CD591759-A7C9-48F6-9DEC-754B435637D1}"/>
    <cellStyle name="Millares [0] 2 2 6 3 2 3" xfId="14875" xr:uid="{ADB2593A-5BEC-4B0B-8F75-336C06B75969}"/>
    <cellStyle name="Millares [0] 2 2 6 3 3" xfId="6954" xr:uid="{3C355DB7-A6ED-424E-A95C-E510CD619773}"/>
    <cellStyle name="Millares [0] 2 2 6 3 3 2" xfId="17515" xr:uid="{8969D6DB-CD29-4DCF-8998-D2BA4B419EFC}"/>
    <cellStyle name="Millares [0] 2 2 6 3 4" xfId="12234" xr:uid="{8D6798F4-47AE-43FB-8134-09CCB4BB9A4F}"/>
    <cellStyle name="Millares [0] 2 2 6 4" xfId="2994" xr:uid="{0E17816D-5202-47EF-9FB7-DD52279881C4}"/>
    <cellStyle name="Millares [0] 2 2 6 4 2" xfId="8274" xr:uid="{912ECA27-1022-4F64-89C0-CE0B1A0B7F6C}"/>
    <cellStyle name="Millares [0] 2 2 6 4 2 2" xfId="18835" xr:uid="{66D8C99C-263E-46A6-8783-8E03FF47A5B5}"/>
    <cellStyle name="Millares [0] 2 2 6 4 3" xfId="13555" xr:uid="{7FD91CD5-302A-4A06-AA9C-E100993D8941}"/>
    <cellStyle name="Millares [0] 2 2 6 5" xfId="5634" xr:uid="{1978D2DF-3A18-4CA4-B857-9D811610F91B}"/>
    <cellStyle name="Millares [0] 2 2 6 5 2" xfId="16195" xr:uid="{8A3EC3B0-810B-45C5-AD1B-9064CE4654E6}"/>
    <cellStyle name="Millares [0] 2 2 6 6" xfId="10914" xr:uid="{C30B1EE6-77BA-4D8B-96D8-CF80E9B1EE4B}"/>
    <cellStyle name="Millares [0] 2 2 7" xfId="683" xr:uid="{220DA2C6-EA55-4173-AC08-E755726FFC15}"/>
    <cellStyle name="Millares [0] 2 2 7 2" xfId="2004" xr:uid="{21E992CE-DED3-4533-8F99-67D35AAFAC87}"/>
    <cellStyle name="Millares [0] 2 2 7 2 2" xfId="4645" xr:uid="{4741620B-7D09-4278-80CE-FBE9D30582D9}"/>
    <cellStyle name="Millares [0] 2 2 7 2 2 2" xfId="9925" xr:uid="{93F0E8DC-F46A-41C8-AAC8-034B4E36AF36}"/>
    <cellStyle name="Millares [0] 2 2 7 2 2 2 2" xfId="20486" xr:uid="{361A3598-C4EA-459F-AC92-696275BA99C5}"/>
    <cellStyle name="Millares [0] 2 2 7 2 2 3" xfId="15206" xr:uid="{B8219856-06E8-44F6-A221-92682B914DCF}"/>
    <cellStyle name="Millares [0] 2 2 7 2 3" xfId="7285" xr:uid="{E6701F59-356B-440C-B436-03D91D15B4F7}"/>
    <cellStyle name="Millares [0] 2 2 7 2 3 2" xfId="17846" xr:uid="{62F9225B-0A08-4A01-9273-F67121E01F95}"/>
    <cellStyle name="Millares [0] 2 2 7 2 4" xfId="12565" xr:uid="{B3C491C3-D7BA-4E3D-8B04-76C203B37F60}"/>
    <cellStyle name="Millares [0] 2 2 7 3" xfId="3325" xr:uid="{E57A72C7-EB99-4DCB-B28D-A18DE5968D92}"/>
    <cellStyle name="Millares [0] 2 2 7 3 2" xfId="8605" xr:uid="{794F2D9C-65DC-4A41-8F7C-7C6DC1734D6A}"/>
    <cellStyle name="Millares [0] 2 2 7 3 2 2" xfId="19166" xr:uid="{5C1C5BC7-C8E4-4AFA-A1E3-2401E6C55719}"/>
    <cellStyle name="Millares [0] 2 2 7 3 3" xfId="13886" xr:uid="{644DCED8-2815-4820-B5A7-DCFD510DE085}"/>
    <cellStyle name="Millares [0] 2 2 7 4" xfId="5965" xr:uid="{B9074E60-2BD8-4218-AE70-F2C17F6366B1}"/>
    <cellStyle name="Millares [0] 2 2 7 4 2" xfId="16526" xr:uid="{EFEAF4C1-5A6B-4F84-900B-E6FFD8C50D83}"/>
    <cellStyle name="Millares [0] 2 2 7 5" xfId="11245" xr:uid="{262C9DEB-60DF-45F7-BAF4-BD528F892734}"/>
    <cellStyle name="Millares [0] 2 2 8" xfId="1344" xr:uid="{5A80A12F-29D0-4D3F-94D0-4D94BA13FB6F}"/>
    <cellStyle name="Millares [0] 2 2 8 2" xfId="3985" xr:uid="{C87B3A91-2D77-4FE9-8D80-B8D8CFF200F2}"/>
    <cellStyle name="Millares [0] 2 2 8 2 2" xfId="9265" xr:uid="{17866813-D315-4B16-966B-8BDCB166F0CD}"/>
    <cellStyle name="Millares [0] 2 2 8 2 2 2" xfId="19826" xr:uid="{A2B8B56C-0DF1-42AA-B004-B1C23D35C89B}"/>
    <cellStyle name="Millares [0] 2 2 8 2 3" xfId="14546" xr:uid="{1A48E77D-3624-4DA2-893B-1596768E1EAC}"/>
    <cellStyle name="Millares [0] 2 2 8 3" xfId="6625" xr:uid="{B8B4C973-569B-4569-988B-53AA35F7B849}"/>
    <cellStyle name="Millares [0] 2 2 8 3 2" xfId="17186" xr:uid="{BF2EC5A8-1672-4027-B69A-6FA6A1A9A8C3}"/>
    <cellStyle name="Millares [0] 2 2 8 4" xfId="11905" xr:uid="{B2A34EAD-B27A-4642-B76D-A43D2000A8FC}"/>
    <cellStyle name="Millares [0] 2 2 9" xfId="2665" xr:uid="{BB72BAF8-CF5D-4CBF-9F57-51F65E67A306}"/>
    <cellStyle name="Millares [0] 2 2 9 2" xfId="7945" xr:uid="{B4D39355-F2CD-4737-9105-88B8EE3DF044}"/>
    <cellStyle name="Millares [0] 2 2 9 2 2" xfId="18506" xr:uid="{CC39DC7F-5CA4-42AC-83D3-9F9BD9CE892A}"/>
    <cellStyle name="Millares [0] 2 2 9 3" xfId="13226" xr:uid="{BF4C3FFB-0457-4C5A-8269-5E23A54F29DE}"/>
    <cellStyle name="Millares [0] 2 3" xfId="27" xr:uid="{9FCA1909-4898-4EAD-B923-5992B3FB70EC}"/>
    <cellStyle name="Millares [0] 2 3 10" xfId="5312" xr:uid="{8F3C3D54-8529-4651-8317-F4D047144415}"/>
    <cellStyle name="Millares [0] 2 3 10 2" xfId="15873" xr:uid="{AF3D57C2-3F58-431F-A2F4-39E183B73FC8}"/>
    <cellStyle name="Millares [0] 2 3 11" xfId="10592" xr:uid="{5B2BFAEF-3C14-4D26-8316-A9B2A7C179C2}"/>
    <cellStyle name="Millares [0] 2 3 2" xfId="51" xr:uid="{9A8A6567-EDBF-4A8A-AD39-E6D0BF8699E1}"/>
    <cellStyle name="Millares [0] 2 3 2 10" xfId="10616" xr:uid="{936D054F-DC80-427E-9B1A-EF7747BBEF1D}"/>
    <cellStyle name="Millares [0] 2 3 2 2" xfId="102" xr:uid="{9A235ADE-0583-41FD-B8E5-32ED72EED6BD}"/>
    <cellStyle name="Millares [0] 2 3 2 2 2" xfId="214" xr:uid="{5E02F820-76BA-46FD-BCF5-DE244DE6B9C6}"/>
    <cellStyle name="Millares [0] 2 3 2 2 2 2" xfId="544" xr:uid="{3EAB2EAF-605F-49E4-829C-AF98AA6D0322}"/>
    <cellStyle name="Millares [0] 2 3 2 2 2 2 2" xfId="1204" xr:uid="{DE0EB2D5-4789-42DC-8BDE-22CD67F4A7EC}"/>
    <cellStyle name="Millares [0] 2 3 2 2 2 2 2 2" xfId="2525" xr:uid="{607CD8CD-6196-4279-99B6-7F6ED381CE9D}"/>
    <cellStyle name="Millares [0] 2 3 2 2 2 2 2 2 2" xfId="5166" xr:uid="{04763756-8F2E-475A-B552-204ED1F635BC}"/>
    <cellStyle name="Millares [0] 2 3 2 2 2 2 2 2 2 2" xfId="10446" xr:uid="{9F1ECBA5-997C-47F6-9B68-4494C8C2A79E}"/>
    <cellStyle name="Millares [0] 2 3 2 2 2 2 2 2 2 2 2" xfId="21007" xr:uid="{701A5F4C-71F3-453D-AECC-2079B20131A1}"/>
    <cellStyle name="Millares [0] 2 3 2 2 2 2 2 2 2 3" xfId="15727" xr:uid="{699C3866-9176-45E2-B8C8-00663F8A044D}"/>
    <cellStyle name="Millares [0] 2 3 2 2 2 2 2 2 3" xfId="7806" xr:uid="{9273B145-E9D7-4108-B888-D2C9F00DE501}"/>
    <cellStyle name="Millares [0] 2 3 2 2 2 2 2 2 3 2" xfId="18367" xr:uid="{264447A1-B59C-4D70-81A9-69C8C2528909}"/>
    <cellStyle name="Millares [0] 2 3 2 2 2 2 2 2 4" xfId="13086" xr:uid="{456C19F3-C434-4D25-A9FD-C63092DC0540}"/>
    <cellStyle name="Millares [0] 2 3 2 2 2 2 2 3" xfId="3846" xr:uid="{2D1DCC49-8144-4319-A04F-43F648D1D6FA}"/>
    <cellStyle name="Millares [0] 2 3 2 2 2 2 2 3 2" xfId="9126" xr:uid="{D0F9863C-DA70-4FC9-B74B-E40AF8A4663E}"/>
    <cellStyle name="Millares [0] 2 3 2 2 2 2 2 3 2 2" xfId="19687" xr:uid="{70E12E1C-09A2-48FB-887D-60838E69C5B2}"/>
    <cellStyle name="Millares [0] 2 3 2 2 2 2 2 3 3" xfId="14407" xr:uid="{6ADD4F6C-94EC-446B-8968-CEC37CF86105}"/>
    <cellStyle name="Millares [0] 2 3 2 2 2 2 2 4" xfId="6486" xr:uid="{153D9F3F-3D5D-4615-A9AD-AE7369162A6F}"/>
    <cellStyle name="Millares [0] 2 3 2 2 2 2 2 4 2" xfId="17047" xr:uid="{687C904B-6B4D-4FF7-BE4B-4BFA5C43D0FF}"/>
    <cellStyle name="Millares [0] 2 3 2 2 2 2 2 5" xfId="11766" xr:uid="{55007484-93FB-41E3-97EC-1C28D3CFCD9D}"/>
    <cellStyle name="Millares [0] 2 3 2 2 2 2 3" xfId="1865" xr:uid="{B14A5273-5A3D-488B-8E7C-9A0BD756A330}"/>
    <cellStyle name="Millares [0] 2 3 2 2 2 2 3 2" xfId="4506" xr:uid="{C8D5534F-D6B0-404B-9CD8-75AE10CFC76F}"/>
    <cellStyle name="Millares [0] 2 3 2 2 2 2 3 2 2" xfId="9786" xr:uid="{577C5674-1474-49A5-99AA-DF3927681C04}"/>
    <cellStyle name="Millares [0] 2 3 2 2 2 2 3 2 2 2" xfId="20347" xr:uid="{740FFC9E-DE77-4EF1-A513-410910AA76D0}"/>
    <cellStyle name="Millares [0] 2 3 2 2 2 2 3 2 3" xfId="15067" xr:uid="{2507ED89-B7C0-43EA-ADF9-81B8FB3D9991}"/>
    <cellStyle name="Millares [0] 2 3 2 2 2 2 3 3" xfId="7146" xr:uid="{ABC50A80-30CF-41A2-A35C-DC75E2E8A4ED}"/>
    <cellStyle name="Millares [0] 2 3 2 2 2 2 3 3 2" xfId="17707" xr:uid="{917C4869-F182-4780-B9D7-344DD32E99C6}"/>
    <cellStyle name="Millares [0] 2 3 2 2 2 2 3 4" xfId="12426" xr:uid="{B753C2E1-AEAC-4343-B115-9775C99A43A0}"/>
    <cellStyle name="Millares [0] 2 3 2 2 2 2 4" xfId="3186" xr:uid="{B3D6B0CC-0E46-4A95-B7BE-038B5A810843}"/>
    <cellStyle name="Millares [0] 2 3 2 2 2 2 4 2" xfId="8466" xr:uid="{DF594CC6-F29D-4244-8C51-ACD6AFA90285}"/>
    <cellStyle name="Millares [0] 2 3 2 2 2 2 4 2 2" xfId="19027" xr:uid="{D3E22D75-8DED-4FC9-8D5B-F46CC3DFF71C}"/>
    <cellStyle name="Millares [0] 2 3 2 2 2 2 4 3" xfId="13747" xr:uid="{4A9BDD50-163E-4105-90E2-3FC12F6317E8}"/>
    <cellStyle name="Millares [0] 2 3 2 2 2 2 5" xfId="5826" xr:uid="{47E1C5C4-098D-4151-8714-FEF2EDA0CEB1}"/>
    <cellStyle name="Millares [0] 2 3 2 2 2 2 5 2" xfId="16387" xr:uid="{0B961D7E-D8E4-4BA4-A12E-A3C1124B15D4}"/>
    <cellStyle name="Millares [0] 2 3 2 2 2 2 6" xfId="11106" xr:uid="{7386B71A-E32B-4CB4-8336-4A80017740CF}"/>
    <cellStyle name="Millares [0] 2 3 2 2 2 3" xfId="875" xr:uid="{70E7DDD7-FD84-46AE-9D2D-4AB302970502}"/>
    <cellStyle name="Millares [0] 2 3 2 2 2 3 2" xfId="2196" xr:uid="{B613689C-F320-4EC0-B4AC-EEDCDC4882FC}"/>
    <cellStyle name="Millares [0] 2 3 2 2 2 3 2 2" xfId="4837" xr:uid="{6A65CB3A-AAEC-4CC9-A4B7-0D078E00874A}"/>
    <cellStyle name="Millares [0] 2 3 2 2 2 3 2 2 2" xfId="10117" xr:uid="{794D7E7C-C448-43A3-BF00-D9A7EE68CA02}"/>
    <cellStyle name="Millares [0] 2 3 2 2 2 3 2 2 2 2" xfId="20678" xr:uid="{FB30090B-4D2E-473C-A588-9D56BA39C51B}"/>
    <cellStyle name="Millares [0] 2 3 2 2 2 3 2 2 3" xfId="15398" xr:uid="{BA1B4907-627F-4099-83B9-2A6C748BBE10}"/>
    <cellStyle name="Millares [0] 2 3 2 2 2 3 2 3" xfId="7477" xr:uid="{6B3157AB-38D5-46D8-995D-F99E6BD1D5D4}"/>
    <cellStyle name="Millares [0] 2 3 2 2 2 3 2 3 2" xfId="18038" xr:uid="{2F8B1B51-692C-4146-85A3-8C20005B593D}"/>
    <cellStyle name="Millares [0] 2 3 2 2 2 3 2 4" xfId="12757" xr:uid="{024D52A6-EA9C-4404-8F00-9191319309B5}"/>
    <cellStyle name="Millares [0] 2 3 2 2 2 3 3" xfId="3517" xr:uid="{80778CD6-6B85-405F-A06F-31A972F12E77}"/>
    <cellStyle name="Millares [0] 2 3 2 2 2 3 3 2" xfId="8797" xr:uid="{64F3BD15-1F31-40B5-AD44-6581981E1749}"/>
    <cellStyle name="Millares [0] 2 3 2 2 2 3 3 2 2" xfId="19358" xr:uid="{AC77BED9-D50E-4E58-94C7-77BD0E76D810}"/>
    <cellStyle name="Millares [0] 2 3 2 2 2 3 3 3" xfId="14078" xr:uid="{4B8FD326-3FBC-4815-A673-50E214336E9E}"/>
    <cellStyle name="Millares [0] 2 3 2 2 2 3 4" xfId="6157" xr:uid="{F1D58D4F-1E25-4426-908F-05A3DF42D415}"/>
    <cellStyle name="Millares [0] 2 3 2 2 2 3 4 2" xfId="16718" xr:uid="{05AA5D98-6D99-4CF8-995B-8E2E5C4D24AC}"/>
    <cellStyle name="Millares [0] 2 3 2 2 2 3 5" xfId="11437" xr:uid="{269176E2-6CCB-46D9-894A-5115B3A6F16B}"/>
    <cellStyle name="Millares [0] 2 3 2 2 2 4" xfId="1536" xr:uid="{B16156FE-3C47-4E44-B481-119CD6DE2E0E}"/>
    <cellStyle name="Millares [0] 2 3 2 2 2 4 2" xfId="4177" xr:uid="{13B1FFF1-43B3-4EEC-8051-2B48F5055C8F}"/>
    <cellStyle name="Millares [0] 2 3 2 2 2 4 2 2" xfId="9457" xr:uid="{AD27E8B0-D213-447A-851E-B65AD9132D34}"/>
    <cellStyle name="Millares [0] 2 3 2 2 2 4 2 2 2" xfId="20018" xr:uid="{2237199A-1AE7-4BF5-B700-BCF2FC7DB2C9}"/>
    <cellStyle name="Millares [0] 2 3 2 2 2 4 2 3" xfId="14738" xr:uid="{2A8162F3-944A-4A63-9D18-C438FA3A2A0D}"/>
    <cellStyle name="Millares [0] 2 3 2 2 2 4 3" xfId="6817" xr:uid="{7FEFE0AF-5741-4E3B-9AF7-CD56BA683464}"/>
    <cellStyle name="Millares [0] 2 3 2 2 2 4 3 2" xfId="17378" xr:uid="{C388D211-9A00-453C-89DA-043441C1F8B7}"/>
    <cellStyle name="Millares [0] 2 3 2 2 2 4 4" xfId="12097" xr:uid="{2CDCD6DB-AEE4-448F-8D72-9DD0EDA8AE1E}"/>
    <cellStyle name="Millares [0] 2 3 2 2 2 5" xfId="2857" xr:uid="{9E36C22A-DA1E-4A5D-AAE3-AEC4B016CA36}"/>
    <cellStyle name="Millares [0] 2 3 2 2 2 5 2" xfId="8137" xr:uid="{66594DC5-D80B-4938-A4C3-3BA84762B96C}"/>
    <cellStyle name="Millares [0] 2 3 2 2 2 5 2 2" xfId="18698" xr:uid="{A908537D-AC8A-4039-BF46-55FEDDE4D901}"/>
    <cellStyle name="Millares [0] 2 3 2 2 2 5 3" xfId="13418" xr:uid="{069D99BE-200B-4480-8C43-92B7BDBB3C88}"/>
    <cellStyle name="Millares [0] 2 3 2 2 2 6" xfId="5497" xr:uid="{2F3FA701-1EC9-4182-8746-D6A9D222968D}"/>
    <cellStyle name="Millares [0] 2 3 2 2 2 6 2" xfId="16058" xr:uid="{F0A6EE3A-EE04-49A6-8B1E-F42691774719}"/>
    <cellStyle name="Millares [0] 2 3 2 2 2 7" xfId="10777" xr:uid="{305D234B-479D-4A5D-9764-0AD00823810D}"/>
    <cellStyle name="Millares [0] 2 3 2 2 3" xfId="324" xr:uid="{E14BF0CC-8E0E-4921-914E-2830F73D0FC6}"/>
    <cellStyle name="Millares [0] 2 3 2 2 3 2" xfId="654" xr:uid="{E9340586-FA11-4455-89E2-695A92447BEC}"/>
    <cellStyle name="Millares [0] 2 3 2 2 3 2 2" xfId="1314" xr:uid="{AB952C33-2874-42ED-9805-1F8020AFBE7D}"/>
    <cellStyle name="Millares [0] 2 3 2 2 3 2 2 2" xfId="2635" xr:uid="{EDD74099-3C68-400C-B3D9-657B50B8B8EB}"/>
    <cellStyle name="Millares [0] 2 3 2 2 3 2 2 2 2" xfId="5276" xr:uid="{A774D52E-E788-4B5D-AD85-35D03691830E}"/>
    <cellStyle name="Millares [0] 2 3 2 2 3 2 2 2 2 2" xfId="10556" xr:uid="{EF5B4BA8-F5F4-4732-9DAA-4A723653001C}"/>
    <cellStyle name="Millares [0] 2 3 2 2 3 2 2 2 2 2 2" xfId="21117" xr:uid="{7450E757-10C9-409F-BC59-12EB16D4E4E3}"/>
    <cellStyle name="Millares [0] 2 3 2 2 3 2 2 2 2 3" xfId="15837" xr:uid="{435916DC-B4B3-499F-9481-0E17B5298CC1}"/>
    <cellStyle name="Millares [0] 2 3 2 2 3 2 2 2 3" xfId="7916" xr:uid="{962B146D-45CE-4A93-8C5E-9342516DA583}"/>
    <cellStyle name="Millares [0] 2 3 2 2 3 2 2 2 3 2" xfId="18477" xr:uid="{1EA2ADDA-3122-4B67-B59D-E0A1B3411EA6}"/>
    <cellStyle name="Millares [0] 2 3 2 2 3 2 2 2 4" xfId="13196" xr:uid="{9B8874CC-004F-45E0-B5A5-3F0F0076F938}"/>
    <cellStyle name="Millares [0] 2 3 2 2 3 2 2 3" xfId="3956" xr:uid="{1545014A-2C2F-4D6F-9F36-D09F1A56339C}"/>
    <cellStyle name="Millares [0] 2 3 2 2 3 2 2 3 2" xfId="9236" xr:uid="{7B7ADFD1-88A7-455A-91CE-4C659227AFB8}"/>
    <cellStyle name="Millares [0] 2 3 2 2 3 2 2 3 2 2" xfId="19797" xr:uid="{73E234C9-601D-499E-8F65-EB703B061F7B}"/>
    <cellStyle name="Millares [0] 2 3 2 2 3 2 2 3 3" xfId="14517" xr:uid="{8457A9FA-C96D-4762-8A3B-AF47B12FC950}"/>
    <cellStyle name="Millares [0] 2 3 2 2 3 2 2 4" xfId="6596" xr:uid="{A459F8AF-1B74-4958-96F5-F2D192E2DCFE}"/>
    <cellStyle name="Millares [0] 2 3 2 2 3 2 2 4 2" xfId="17157" xr:uid="{BBAE532A-10C9-4C5D-880F-94C09DF033E4}"/>
    <cellStyle name="Millares [0] 2 3 2 2 3 2 2 5" xfId="11876" xr:uid="{5435081B-0CB9-42B7-ADAA-19A5A4F4E675}"/>
    <cellStyle name="Millares [0] 2 3 2 2 3 2 3" xfId="1975" xr:uid="{5F5F688B-45A4-416B-B44E-13E710D940CB}"/>
    <cellStyle name="Millares [0] 2 3 2 2 3 2 3 2" xfId="4616" xr:uid="{923838AB-4DA0-41E6-B8D0-F25D9AB6F2E0}"/>
    <cellStyle name="Millares [0] 2 3 2 2 3 2 3 2 2" xfId="9896" xr:uid="{32DF8380-AFE1-4294-A371-99BBB25B5814}"/>
    <cellStyle name="Millares [0] 2 3 2 2 3 2 3 2 2 2" xfId="20457" xr:uid="{9168E0EE-BCA8-47DD-980A-0A4308D92834}"/>
    <cellStyle name="Millares [0] 2 3 2 2 3 2 3 2 3" xfId="15177" xr:uid="{6BC53292-CC1A-44DF-8BA7-7990DFD282D9}"/>
    <cellStyle name="Millares [0] 2 3 2 2 3 2 3 3" xfId="7256" xr:uid="{C39DD49A-0E60-4895-A0A1-407EC8DD3613}"/>
    <cellStyle name="Millares [0] 2 3 2 2 3 2 3 3 2" xfId="17817" xr:uid="{C5F7328B-AD22-4E59-B0D2-257CE3EF5EB8}"/>
    <cellStyle name="Millares [0] 2 3 2 2 3 2 3 4" xfId="12536" xr:uid="{D1013974-5AD7-4B78-814D-41A95D2F363F}"/>
    <cellStyle name="Millares [0] 2 3 2 2 3 2 4" xfId="3296" xr:uid="{94AA9418-3AD2-4CD9-9415-F02FAD2C375D}"/>
    <cellStyle name="Millares [0] 2 3 2 2 3 2 4 2" xfId="8576" xr:uid="{F0E52F29-9EE7-4F8E-A30B-9DEE5CAAC378}"/>
    <cellStyle name="Millares [0] 2 3 2 2 3 2 4 2 2" xfId="19137" xr:uid="{38ABD364-8DDB-40B9-8AB3-87D8005BE8F2}"/>
    <cellStyle name="Millares [0] 2 3 2 2 3 2 4 3" xfId="13857" xr:uid="{6F665CC5-563B-4730-A20E-A32141300348}"/>
    <cellStyle name="Millares [0] 2 3 2 2 3 2 5" xfId="5936" xr:uid="{409D876C-C3C1-439A-9CE9-7A4D37D646F3}"/>
    <cellStyle name="Millares [0] 2 3 2 2 3 2 5 2" xfId="16497" xr:uid="{64F1654A-CCDC-4EDA-AAB5-86B8B0DB49E9}"/>
    <cellStyle name="Millares [0] 2 3 2 2 3 2 6" xfId="11216" xr:uid="{80CAC4DE-E4C1-43C9-B391-C9B8E723EDAE}"/>
    <cellStyle name="Millares [0] 2 3 2 2 3 3" xfId="985" xr:uid="{945D2D04-5251-472B-8D7D-CC0B58AD61B6}"/>
    <cellStyle name="Millares [0] 2 3 2 2 3 3 2" xfId="2306" xr:uid="{44866DA7-4966-4F12-B44D-609F91DB5AF0}"/>
    <cellStyle name="Millares [0] 2 3 2 2 3 3 2 2" xfId="4947" xr:uid="{851F369F-015F-4EE2-BD17-EED232884120}"/>
    <cellStyle name="Millares [0] 2 3 2 2 3 3 2 2 2" xfId="10227" xr:uid="{05767616-4990-4ADE-BB36-663D2E08E785}"/>
    <cellStyle name="Millares [0] 2 3 2 2 3 3 2 2 2 2" xfId="20788" xr:uid="{48E9E4C2-BB0B-438D-9217-1871D1582C47}"/>
    <cellStyle name="Millares [0] 2 3 2 2 3 3 2 2 3" xfId="15508" xr:uid="{91B715FD-1475-4E31-A5D3-593280FCA09F}"/>
    <cellStyle name="Millares [0] 2 3 2 2 3 3 2 3" xfId="7587" xr:uid="{E25C9AE4-A9E9-4368-83B6-6F60A3D1E857}"/>
    <cellStyle name="Millares [0] 2 3 2 2 3 3 2 3 2" xfId="18148" xr:uid="{F0EF355A-0765-4BFB-9138-6BB22E950BDD}"/>
    <cellStyle name="Millares [0] 2 3 2 2 3 3 2 4" xfId="12867" xr:uid="{8654C984-8EF6-4C65-B8F9-3A7C7EAE135A}"/>
    <cellStyle name="Millares [0] 2 3 2 2 3 3 3" xfId="3627" xr:uid="{1D41CDE6-9E23-42A9-A5B4-1F4532C9EB80}"/>
    <cellStyle name="Millares [0] 2 3 2 2 3 3 3 2" xfId="8907" xr:uid="{B06CD0B4-9A41-4CD9-9751-CD89E6652B9D}"/>
    <cellStyle name="Millares [0] 2 3 2 2 3 3 3 2 2" xfId="19468" xr:uid="{8B54EBD4-44BE-400D-9DB9-609250BF69B1}"/>
    <cellStyle name="Millares [0] 2 3 2 2 3 3 3 3" xfId="14188" xr:uid="{61FA5D38-2C66-4133-9DA4-4E5E688B3276}"/>
    <cellStyle name="Millares [0] 2 3 2 2 3 3 4" xfId="6267" xr:uid="{00C2FDEC-FD56-4539-957A-CAF87FE47FE6}"/>
    <cellStyle name="Millares [0] 2 3 2 2 3 3 4 2" xfId="16828" xr:uid="{D6F700D0-31C1-40C5-A523-BF662A30A276}"/>
    <cellStyle name="Millares [0] 2 3 2 2 3 3 5" xfId="11547" xr:uid="{E2931A6A-CC32-49AC-B2ED-888525150A59}"/>
    <cellStyle name="Millares [0] 2 3 2 2 3 4" xfId="1646" xr:uid="{CEA39254-7A97-453A-B9FE-CCA1745B7795}"/>
    <cellStyle name="Millares [0] 2 3 2 2 3 4 2" xfId="4287" xr:uid="{BB434701-C637-4DCE-B633-1205F919D93D}"/>
    <cellStyle name="Millares [0] 2 3 2 2 3 4 2 2" xfId="9567" xr:uid="{1AE9359D-536A-4396-8277-0D63D5E41382}"/>
    <cellStyle name="Millares [0] 2 3 2 2 3 4 2 2 2" xfId="20128" xr:uid="{76FDBB42-78C2-4317-91EB-32491E5785A1}"/>
    <cellStyle name="Millares [0] 2 3 2 2 3 4 2 3" xfId="14848" xr:uid="{754217FC-4DED-4E47-BDFE-94C99CCA076D}"/>
    <cellStyle name="Millares [0] 2 3 2 2 3 4 3" xfId="6927" xr:uid="{57FF75AB-6AAC-429B-8E5F-E4F4560D9201}"/>
    <cellStyle name="Millares [0] 2 3 2 2 3 4 3 2" xfId="17488" xr:uid="{4A203676-BB41-4779-9510-C8C1AA12B1BB}"/>
    <cellStyle name="Millares [0] 2 3 2 2 3 4 4" xfId="12207" xr:uid="{0025A6A8-AA59-49F0-88A5-B3C9E201FF81}"/>
    <cellStyle name="Millares [0] 2 3 2 2 3 5" xfId="2967" xr:uid="{C02BECB4-A301-480E-95E7-F4D8BEDF740D}"/>
    <cellStyle name="Millares [0] 2 3 2 2 3 5 2" xfId="8247" xr:uid="{A0A2F622-9B63-4179-BF4A-9137997D5B6C}"/>
    <cellStyle name="Millares [0] 2 3 2 2 3 5 2 2" xfId="18808" xr:uid="{AB9C39F4-173A-45C1-B1E4-CA382E503253}"/>
    <cellStyle name="Millares [0] 2 3 2 2 3 5 3" xfId="13528" xr:uid="{B9D1C125-EBC0-456B-BDDE-07ADB8EB2F95}"/>
    <cellStyle name="Millares [0] 2 3 2 2 3 6" xfId="5607" xr:uid="{228E4629-9DDF-4E8E-AEBB-9249562A4D54}"/>
    <cellStyle name="Millares [0] 2 3 2 2 3 6 2" xfId="16168" xr:uid="{2E94764E-9195-442D-A57A-47DBB222B726}"/>
    <cellStyle name="Millares [0] 2 3 2 2 3 7" xfId="10887" xr:uid="{5F256731-1E3E-470B-ABC3-1BDC7D00310F}"/>
    <cellStyle name="Millares [0] 2 3 2 2 4" xfId="433" xr:uid="{8C1EC2CD-35D2-449E-9787-DC107FEBA8C8}"/>
    <cellStyle name="Millares [0] 2 3 2 2 4 2" xfId="1094" xr:uid="{D920E71E-2316-4D07-AC93-5960103FAC8A}"/>
    <cellStyle name="Millares [0] 2 3 2 2 4 2 2" xfId="2415" xr:uid="{EA46BE02-0EEA-4F70-B752-5672ABF3EDAC}"/>
    <cellStyle name="Millares [0] 2 3 2 2 4 2 2 2" xfId="5056" xr:uid="{D439B415-F520-4E38-A263-8D0E1C85F4B6}"/>
    <cellStyle name="Millares [0] 2 3 2 2 4 2 2 2 2" xfId="10336" xr:uid="{CD5E12A4-E6EF-41C8-8DA5-4089F188C143}"/>
    <cellStyle name="Millares [0] 2 3 2 2 4 2 2 2 2 2" xfId="20897" xr:uid="{C7F2C06D-7D17-4A21-9DD2-9A720BF89BA8}"/>
    <cellStyle name="Millares [0] 2 3 2 2 4 2 2 2 3" xfId="15617" xr:uid="{E45E2F91-426F-4F4B-9963-B65B372826CD}"/>
    <cellStyle name="Millares [0] 2 3 2 2 4 2 2 3" xfId="7696" xr:uid="{24BC4B87-1F01-4C1D-80E7-D5B96F5B1FE5}"/>
    <cellStyle name="Millares [0] 2 3 2 2 4 2 2 3 2" xfId="18257" xr:uid="{8D656F02-6D80-4881-B33A-001F0FEB6988}"/>
    <cellStyle name="Millares [0] 2 3 2 2 4 2 2 4" xfId="12976" xr:uid="{A3C17437-B3C4-43D1-BFC6-ADEE8ADBFDD2}"/>
    <cellStyle name="Millares [0] 2 3 2 2 4 2 3" xfId="3736" xr:uid="{0F954D6A-F1D7-45BE-BE3E-0D3A7187A537}"/>
    <cellStyle name="Millares [0] 2 3 2 2 4 2 3 2" xfId="9016" xr:uid="{19AA6B32-E4C2-4A18-A519-19E8FAA6BFDC}"/>
    <cellStyle name="Millares [0] 2 3 2 2 4 2 3 2 2" xfId="19577" xr:uid="{6E1E1ED7-3A22-4E7A-97EE-72BE400FD153}"/>
    <cellStyle name="Millares [0] 2 3 2 2 4 2 3 3" xfId="14297" xr:uid="{A7E2BFB6-5F88-48D9-BE65-F3D940FAAFCD}"/>
    <cellStyle name="Millares [0] 2 3 2 2 4 2 4" xfId="6376" xr:uid="{1128900E-0BFE-4CF9-AC64-6DBCC4E55608}"/>
    <cellStyle name="Millares [0] 2 3 2 2 4 2 4 2" xfId="16937" xr:uid="{C8A7AFF3-A5E7-4FFD-85B6-62604F9883D9}"/>
    <cellStyle name="Millares [0] 2 3 2 2 4 2 5" xfId="11656" xr:uid="{2CCE3D61-2978-460D-93BD-A6E46B1B5C5F}"/>
    <cellStyle name="Millares [0] 2 3 2 2 4 3" xfId="1755" xr:uid="{4388C2E3-E75C-494A-9E77-34F6C912FFC3}"/>
    <cellStyle name="Millares [0] 2 3 2 2 4 3 2" xfId="4396" xr:uid="{A8C55334-194B-45F8-B5A6-0103D466C233}"/>
    <cellStyle name="Millares [0] 2 3 2 2 4 3 2 2" xfId="9676" xr:uid="{3459588D-BB2F-4335-B137-C01C4AE245BD}"/>
    <cellStyle name="Millares [0] 2 3 2 2 4 3 2 2 2" xfId="20237" xr:uid="{B9DBC242-71C7-4297-B3ED-5CA00A7A54BA}"/>
    <cellStyle name="Millares [0] 2 3 2 2 4 3 2 3" xfId="14957" xr:uid="{56952999-82ED-44A1-B15C-7AB7F66BA567}"/>
    <cellStyle name="Millares [0] 2 3 2 2 4 3 3" xfId="7036" xr:uid="{CF0CF9B1-24F6-4664-A1C6-DC8FCB9034AE}"/>
    <cellStyle name="Millares [0] 2 3 2 2 4 3 3 2" xfId="17597" xr:uid="{A0F5A882-FCC3-41B5-9BD1-32EFEDC98241}"/>
    <cellStyle name="Millares [0] 2 3 2 2 4 3 4" xfId="12316" xr:uid="{000749A3-4D3C-4CFC-BC68-C2DE55D4E2C6}"/>
    <cellStyle name="Millares [0] 2 3 2 2 4 4" xfId="3076" xr:uid="{A2177D2F-2B0B-4179-9CCD-95869E986D8A}"/>
    <cellStyle name="Millares [0] 2 3 2 2 4 4 2" xfId="8356" xr:uid="{7A12B4C6-9C7D-439C-95B0-943B6F96E03F}"/>
    <cellStyle name="Millares [0] 2 3 2 2 4 4 2 2" xfId="18917" xr:uid="{CF4F51DE-93BF-4391-B3E5-0F931A2B970C}"/>
    <cellStyle name="Millares [0] 2 3 2 2 4 4 3" xfId="13637" xr:uid="{D32DAFC0-3B6E-4252-B780-394B87729AEA}"/>
    <cellStyle name="Millares [0] 2 3 2 2 4 5" xfId="5716" xr:uid="{11CC805A-9C32-47AD-942E-6271B8A6B8E8}"/>
    <cellStyle name="Millares [0] 2 3 2 2 4 5 2" xfId="16277" xr:uid="{71899A97-2BF5-437E-A580-62EC9F083546}"/>
    <cellStyle name="Millares [0] 2 3 2 2 4 6" xfId="10996" xr:uid="{B00B0B80-470A-4F71-AC5A-BCC2C8C38DB0}"/>
    <cellStyle name="Millares [0] 2 3 2 2 5" xfId="765" xr:uid="{68F5DCA2-ABD9-492F-B3A3-1D5E2B7FE0C5}"/>
    <cellStyle name="Millares [0] 2 3 2 2 5 2" xfId="2086" xr:uid="{DC59E844-68B8-4BDB-B3DB-0A45C0B8BBAF}"/>
    <cellStyle name="Millares [0] 2 3 2 2 5 2 2" xfId="4727" xr:uid="{6CDEF165-2735-490B-8171-12372710D89B}"/>
    <cellStyle name="Millares [0] 2 3 2 2 5 2 2 2" xfId="10007" xr:uid="{9CDC5E8A-E4B6-4134-894C-EA7C4477A8C6}"/>
    <cellStyle name="Millares [0] 2 3 2 2 5 2 2 2 2" xfId="20568" xr:uid="{F08363D8-02FA-4D5A-82B6-AD62000244BF}"/>
    <cellStyle name="Millares [0] 2 3 2 2 5 2 2 3" xfId="15288" xr:uid="{04E5A0C7-FABF-450C-AF51-83AA35BDA795}"/>
    <cellStyle name="Millares [0] 2 3 2 2 5 2 3" xfId="7367" xr:uid="{53CDE406-3FD7-4607-BFF6-F5EEDF357FF8}"/>
    <cellStyle name="Millares [0] 2 3 2 2 5 2 3 2" xfId="17928" xr:uid="{DF643B4A-E13A-4690-B731-8E47C74A466C}"/>
    <cellStyle name="Millares [0] 2 3 2 2 5 2 4" xfId="12647" xr:uid="{A2A3C764-039E-42B9-B780-AF8C02C17538}"/>
    <cellStyle name="Millares [0] 2 3 2 2 5 3" xfId="3407" xr:uid="{4648C10F-2A95-49DE-96EA-AA15374CF747}"/>
    <cellStyle name="Millares [0] 2 3 2 2 5 3 2" xfId="8687" xr:uid="{1146ADD3-8EEE-4CE2-B920-CE170FF178BF}"/>
    <cellStyle name="Millares [0] 2 3 2 2 5 3 2 2" xfId="19248" xr:uid="{D86D84BE-E040-438D-B6BA-D47F8CB9F2CA}"/>
    <cellStyle name="Millares [0] 2 3 2 2 5 3 3" xfId="13968" xr:uid="{07CCF94A-C485-4251-8753-0030FA38EE08}"/>
    <cellStyle name="Millares [0] 2 3 2 2 5 4" xfId="6047" xr:uid="{ACEFB3C7-DACD-413F-A702-C915F0D19DFF}"/>
    <cellStyle name="Millares [0] 2 3 2 2 5 4 2" xfId="16608" xr:uid="{E998B165-F3DE-44D0-A6F9-78C3D3CD4B65}"/>
    <cellStyle name="Millares [0] 2 3 2 2 5 5" xfId="11327" xr:uid="{9AA1B0EC-0428-4C56-9214-4FC35A855296}"/>
    <cellStyle name="Millares [0] 2 3 2 2 6" xfId="1426" xr:uid="{99DDD84C-58A7-4853-9525-D1CE887FE63B}"/>
    <cellStyle name="Millares [0] 2 3 2 2 6 2" xfId="4067" xr:uid="{D5EE7A4A-86A2-4AF5-841E-40402CBBD5B1}"/>
    <cellStyle name="Millares [0] 2 3 2 2 6 2 2" xfId="9347" xr:uid="{C606F36B-CAFE-4765-BD01-5ACED5B39D74}"/>
    <cellStyle name="Millares [0] 2 3 2 2 6 2 2 2" xfId="19908" xr:uid="{EAD6C373-6631-4B0D-955D-403A3CAEC741}"/>
    <cellStyle name="Millares [0] 2 3 2 2 6 2 3" xfId="14628" xr:uid="{261CC821-F15A-45D5-BD13-ACF966497DC9}"/>
    <cellStyle name="Millares [0] 2 3 2 2 6 3" xfId="6707" xr:uid="{E682CA27-8729-407F-8F62-F8284537FAEE}"/>
    <cellStyle name="Millares [0] 2 3 2 2 6 3 2" xfId="17268" xr:uid="{317A1CC1-9E10-45F6-A360-D495B17356EE}"/>
    <cellStyle name="Millares [0] 2 3 2 2 6 4" xfId="11987" xr:uid="{0F596C90-3A36-4FD7-A8F4-1EA03CC01182}"/>
    <cellStyle name="Millares [0] 2 3 2 2 7" xfId="2747" xr:uid="{1325C26A-8354-4DAC-9264-933D4BCD63A7}"/>
    <cellStyle name="Millares [0] 2 3 2 2 7 2" xfId="8027" xr:uid="{5E12DA8C-2009-4EBD-8722-1D6D54403C11}"/>
    <cellStyle name="Millares [0] 2 3 2 2 7 2 2" xfId="18588" xr:uid="{0A9D14A4-4815-436F-89F0-780039351B9B}"/>
    <cellStyle name="Millares [0] 2 3 2 2 7 3" xfId="13308" xr:uid="{D520889E-FA0D-41DE-9108-4E14BEB80642}"/>
    <cellStyle name="Millares [0] 2 3 2 2 8" xfId="5387" xr:uid="{575ABB71-3985-4F39-B45B-65E159066626}"/>
    <cellStyle name="Millares [0] 2 3 2 2 8 2" xfId="15948" xr:uid="{335DBCD3-07F6-4A9E-9FD9-7580B88AAFA6}"/>
    <cellStyle name="Millares [0] 2 3 2 2 9" xfId="10667" xr:uid="{7988438F-59CB-4401-8164-E7953640F024}"/>
    <cellStyle name="Millares [0] 2 3 2 3" xfId="163" xr:uid="{C92E7E39-5785-4748-A27B-0331199F0611}"/>
    <cellStyle name="Millares [0] 2 3 2 3 2" xfId="493" xr:uid="{9ADD6D1E-F097-4AB9-A0A2-9E6F3B63F1AF}"/>
    <cellStyle name="Millares [0] 2 3 2 3 2 2" xfId="1153" xr:uid="{9A47FD5C-53D5-4C4F-9C46-A5EB8B090306}"/>
    <cellStyle name="Millares [0] 2 3 2 3 2 2 2" xfId="2474" xr:uid="{6C745B2A-A8CB-42AB-B620-BDB417A60FBE}"/>
    <cellStyle name="Millares [0] 2 3 2 3 2 2 2 2" xfId="5115" xr:uid="{23C69DE1-838D-4925-AA53-7509A52D1513}"/>
    <cellStyle name="Millares [0] 2 3 2 3 2 2 2 2 2" xfId="10395" xr:uid="{3D5FC09A-E471-4C3D-BD04-A4C15CEE862F}"/>
    <cellStyle name="Millares [0] 2 3 2 3 2 2 2 2 2 2" xfId="20956" xr:uid="{E99DCABD-7C22-443B-A1C9-F3D9EB344C29}"/>
    <cellStyle name="Millares [0] 2 3 2 3 2 2 2 2 3" xfId="15676" xr:uid="{980C4DC4-9D5B-4DF4-B10A-FBCADFABFF2D}"/>
    <cellStyle name="Millares [0] 2 3 2 3 2 2 2 3" xfId="7755" xr:uid="{D40E3238-FC6D-438C-9EE7-F5F41D18926F}"/>
    <cellStyle name="Millares [0] 2 3 2 3 2 2 2 3 2" xfId="18316" xr:uid="{EA3538B0-6CCF-478E-BE50-30B563C47D3A}"/>
    <cellStyle name="Millares [0] 2 3 2 3 2 2 2 4" xfId="13035" xr:uid="{A1C5C69C-7A43-4450-9A18-4A3B3F82F991}"/>
    <cellStyle name="Millares [0] 2 3 2 3 2 2 3" xfId="3795" xr:uid="{D04A9F68-31DA-44F8-B26E-6B2A2521B8DE}"/>
    <cellStyle name="Millares [0] 2 3 2 3 2 2 3 2" xfId="9075" xr:uid="{69FA3515-5E40-45A0-88CC-B5892A7390D6}"/>
    <cellStyle name="Millares [0] 2 3 2 3 2 2 3 2 2" xfId="19636" xr:uid="{B2A975AD-A4EC-42F6-A433-0E2B92466406}"/>
    <cellStyle name="Millares [0] 2 3 2 3 2 2 3 3" xfId="14356" xr:uid="{7F636AFD-3BF1-490B-9F1B-6E0CCFB01E1F}"/>
    <cellStyle name="Millares [0] 2 3 2 3 2 2 4" xfId="6435" xr:uid="{E39A31E7-04C2-49CA-A5B8-571C2EA9AE05}"/>
    <cellStyle name="Millares [0] 2 3 2 3 2 2 4 2" xfId="16996" xr:uid="{80BE7DD3-2B69-494B-81E7-F3275A7E3EA5}"/>
    <cellStyle name="Millares [0] 2 3 2 3 2 2 5" xfId="11715" xr:uid="{3E2308E0-C67A-4AB4-9167-5C7815782917}"/>
    <cellStyle name="Millares [0] 2 3 2 3 2 3" xfId="1814" xr:uid="{04EB67EA-CF88-4455-A65C-796BA7DF233D}"/>
    <cellStyle name="Millares [0] 2 3 2 3 2 3 2" xfId="4455" xr:uid="{08ABD2A8-6C9A-40EA-B700-725DD558F5A2}"/>
    <cellStyle name="Millares [0] 2 3 2 3 2 3 2 2" xfId="9735" xr:uid="{41BC27DD-AF2C-4FCF-980E-9E05A030D7C0}"/>
    <cellStyle name="Millares [0] 2 3 2 3 2 3 2 2 2" xfId="20296" xr:uid="{0AA12D90-476F-4DF6-8FFB-4FDC6F72C3ED}"/>
    <cellStyle name="Millares [0] 2 3 2 3 2 3 2 3" xfId="15016" xr:uid="{92D48530-6C74-413A-971F-667E33C843D0}"/>
    <cellStyle name="Millares [0] 2 3 2 3 2 3 3" xfId="7095" xr:uid="{AB5D3D74-E771-4D1C-B07D-62B46F6F4285}"/>
    <cellStyle name="Millares [0] 2 3 2 3 2 3 3 2" xfId="17656" xr:uid="{8DB1F2C1-18D6-4471-99D1-870A81B7A190}"/>
    <cellStyle name="Millares [0] 2 3 2 3 2 3 4" xfId="12375" xr:uid="{F2D59054-1287-4404-9819-8A012C5A6CEA}"/>
    <cellStyle name="Millares [0] 2 3 2 3 2 4" xfId="3135" xr:uid="{35A8FD1D-6E9D-42A3-A2AC-938332559C03}"/>
    <cellStyle name="Millares [0] 2 3 2 3 2 4 2" xfId="8415" xr:uid="{B62876FC-6657-4254-A17F-9B4D36B2DDC1}"/>
    <cellStyle name="Millares [0] 2 3 2 3 2 4 2 2" xfId="18976" xr:uid="{3C670BA6-A2BF-425E-9D4B-89EE667742BA}"/>
    <cellStyle name="Millares [0] 2 3 2 3 2 4 3" xfId="13696" xr:uid="{1BCC6DDF-AB5A-4A8A-8F2E-D50B8F3EEC2B}"/>
    <cellStyle name="Millares [0] 2 3 2 3 2 5" xfId="5775" xr:uid="{CB7287A0-1455-42E3-841A-4C2AB93BB298}"/>
    <cellStyle name="Millares [0] 2 3 2 3 2 5 2" xfId="16336" xr:uid="{6718864D-B1F7-412E-B2A3-65119906C52E}"/>
    <cellStyle name="Millares [0] 2 3 2 3 2 6" xfId="11055" xr:uid="{6A2E8A4A-D0BB-4E45-804C-C86EE80DE8FC}"/>
    <cellStyle name="Millares [0] 2 3 2 3 3" xfId="824" xr:uid="{A2BDDAE3-C962-4B87-A58E-8B4C804ECF73}"/>
    <cellStyle name="Millares [0] 2 3 2 3 3 2" xfId="2145" xr:uid="{D673F0D7-9CE6-40C1-B39C-A50E8A2C4D3F}"/>
    <cellStyle name="Millares [0] 2 3 2 3 3 2 2" xfId="4786" xr:uid="{FB031055-93C2-48C9-88D6-C4088982BD7C}"/>
    <cellStyle name="Millares [0] 2 3 2 3 3 2 2 2" xfId="10066" xr:uid="{F2DCD904-F161-4CA9-8030-8B805D2E5796}"/>
    <cellStyle name="Millares [0] 2 3 2 3 3 2 2 2 2" xfId="20627" xr:uid="{35E00BD1-6047-401E-882F-728380E3A384}"/>
    <cellStyle name="Millares [0] 2 3 2 3 3 2 2 3" xfId="15347" xr:uid="{CDB0FFC5-05F4-4010-8522-4A251232A84A}"/>
    <cellStyle name="Millares [0] 2 3 2 3 3 2 3" xfId="7426" xr:uid="{9606416A-0236-458C-902B-1C7E1F9DD390}"/>
    <cellStyle name="Millares [0] 2 3 2 3 3 2 3 2" xfId="17987" xr:uid="{84C40B9A-CFB2-4A75-85EF-88F4A361FF46}"/>
    <cellStyle name="Millares [0] 2 3 2 3 3 2 4" xfId="12706" xr:uid="{86823E40-59A3-406D-AA8C-3DD12E76E122}"/>
    <cellStyle name="Millares [0] 2 3 2 3 3 3" xfId="3466" xr:uid="{4DE0B4FA-9B20-4694-8869-22BFA08C7400}"/>
    <cellStyle name="Millares [0] 2 3 2 3 3 3 2" xfId="8746" xr:uid="{C90CA874-6795-435F-B625-1CB4EFFCB1F4}"/>
    <cellStyle name="Millares [0] 2 3 2 3 3 3 2 2" xfId="19307" xr:uid="{245C3240-2EC1-4D37-92C6-EA6970751DD2}"/>
    <cellStyle name="Millares [0] 2 3 2 3 3 3 3" xfId="14027" xr:uid="{A15E9E38-40DA-445F-ADED-3CA40E6DDD0C}"/>
    <cellStyle name="Millares [0] 2 3 2 3 3 4" xfId="6106" xr:uid="{7B9FDAF8-08ED-45FF-9CEF-58E24BAEE38C}"/>
    <cellStyle name="Millares [0] 2 3 2 3 3 4 2" xfId="16667" xr:uid="{A3218425-7891-4A06-97ED-5A461B6C5B50}"/>
    <cellStyle name="Millares [0] 2 3 2 3 3 5" xfId="11386" xr:uid="{8F01B2C9-1659-4EC8-9BF9-CFD79F351378}"/>
    <cellStyle name="Millares [0] 2 3 2 3 4" xfId="1485" xr:uid="{50308B93-C9F0-4E0F-A180-570AA2C9E975}"/>
    <cellStyle name="Millares [0] 2 3 2 3 4 2" xfId="4126" xr:uid="{ED401246-F66E-42A9-A6D9-64232610DFDA}"/>
    <cellStyle name="Millares [0] 2 3 2 3 4 2 2" xfId="9406" xr:uid="{75AE619C-516B-4CB2-AFF3-5946BCF94F21}"/>
    <cellStyle name="Millares [0] 2 3 2 3 4 2 2 2" xfId="19967" xr:uid="{E44362CC-F12E-4079-9BD9-A644E6DF2589}"/>
    <cellStyle name="Millares [0] 2 3 2 3 4 2 3" xfId="14687" xr:uid="{6ED492AB-7645-4DAF-9144-284284A990BA}"/>
    <cellStyle name="Millares [0] 2 3 2 3 4 3" xfId="6766" xr:uid="{E3299D75-7527-4BF7-89AB-83B93B6F459C}"/>
    <cellStyle name="Millares [0] 2 3 2 3 4 3 2" xfId="17327" xr:uid="{FDDD7035-88AB-4538-96E9-489EBCB3EB77}"/>
    <cellStyle name="Millares [0] 2 3 2 3 4 4" xfId="12046" xr:uid="{7D9638BA-D92C-49FF-B92C-330C9CA759A9}"/>
    <cellStyle name="Millares [0] 2 3 2 3 5" xfId="2806" xr:uid="{4A059E83-0192-4F16-B80D-E96B2A31D0DC}"/>
    <cellStyle name="Millares [0] 2 3 2 3 5 2" xfId="8086" xr:uid="{D8F91A33-E7AF-4459-89CB-254D3669C7D8}"/>
    <cellStyle name="Millares [0] 2 3 2 3 5 2 2" xfId="18647" xr:uid="{BF501439-D785-46DD-A2C6-837A4668C56C}"/>
    <cellStyle name="Millares [0] 2 3 2 3 5 3" xfId="13367" xr:uid="{FDDBDF3F-6731-4C2D-8AD0-7CB7ADC46A86}"/>
    <cellStyle name="Millares [0] 2 3 2 3 6" xfId="5446" xr:uid="{C6200BC4-080D-465F-805D-BB6DA3CA30D2}"/>
    <cellStyle name="Millares [0] 2 3 2 3 6 2" xfId="16007" xr:uid="{0EE28138-230D-4424-8A62-E79DB5A351A4}"/>
    <cellStyle name="Millares [0] 2 3 2 3 7" xfId="10726" xr:uid="{4D5D351F-71CA-4170-9408-7433FD75D1D1}"/>
    <cellStyle name="Millares [0] 2 3 2 4" xfId="273" xr:uid="{64FC419F-A201-46F0-9048-E86455EED934}"/>
    <cellStyle name="Millares [0] 2 3 2 4 2" xfId="603" xr:uid="{7A8C00DA-7169-4E55-9876-0A5A391C1F99}"/>
    <cellStyle name="Millares [0] 2 3 2 4 2 2" xfId="1263" xr:uid="{FBDBFB50-63B8-43BF-97A3-1398F5A289CF}"/>
    <cellStyle name="Millares [0] 2 3 2 4 2 2 2" xfId="2584" xr:uid="{56958B5B-BD18-4FFF-A5E3-F610EB7DB412}"/>
    <cellStyle name="Millares [0] 2 3 2 4 2 2 2 2" xfId="5225" xr:uid="{CA003E9A-6F10-4607-A19D-E1F0E3576BF1}"/>
    <cellStyle name="Millares [0] 2 3 2 4 2 2 2 2 2" xfId="10505" xr:uid="{3161A7AF-ED7A-47FC-943B-F8CF08C6B2D3}"/>
    <cellStyle name="Millares [0] 2 3 2 4 2 2 2 2 2 2" xfId="21066" xr:uid="{DF366561-90C6-4498-B232-52C74A54F9A1}"/>
    <cellStyle name="Millares [0] 2 3 2 4 2 2 2 2 3" xfId="15786" xr:uid="{FD7E9118-7686-49D0-BE2C-BDC24DD9E620}"/>
    <cellStyle name="Millares [0] 2 3 2 4 2 2 2 3" xfId="7865" xr:uid="{449D7C2D-E9A5-4D38-9F70-84FF058602A9}"/>
    <cellStyle name="Millares [0] 2 3 2 4 2 2 2 3 2" xfId="18426" xr:uid="{D56D3101-B983-4733-8365-4B52EDD56BED}"/>
    <cellStyle name="Millares [0] 2 3 2 4 2 2 2 4" xfId="13145" xr:uid="{3F45B5BB-D2A6-4D76-9F71-DEB2A72E97FD}"/>
    <cellStyle name="Millares [0] 2 3 2 4 2 2 3" xfId="3905" xr:uid="{25B21F54-EF26-4BEC-A774-8B070C2EB675}"/>
    <cellStyle name="Millares [0] 2 3 2 4 2 2 3 2" xfId="9185" xr:uid="{53718B67-EF85-49E0-84BA-098CCEF6C723}"/>
    <cellStyle name="Millares [0] 2 3 2 4 2 2 3 2 2" xfId="19746" xr:uid="{CAA71C43-C9E9-486D-85C7-1D84EE458669}"/>
    <cellStyle name="Millares [0] 2 3 2 4 2 2 3 3" xfId="14466" xr:uid="{2570CC13-EE6A-400A-97B8-0022C37C40E1}"/>
    <cellStyle name="Millares [0] 2 3 2 4 2 2 4" xfId="6545" xr:uid="{1B51B52C-8407-4D60-B658-BB735E31A4BC}"/>
    <cellStyle name="Millares [0] 2 3 2 4 2 2 4 2" xfId="17106" xr:uid="{B8C9A96B-15A7-4CCA-AF18-D552502FA673}"/>
    <cellStyle name="Millares [0] 2 3 2 4 2 2 5" xfId="11825" xr:uid="{489CE915-8E28-4824-9EAF-AE74D740263B}"/>
    <cellStyle name="Millares [0] 2 3 2 4 2 3" xfId="1924" xr:uid="{E2D9334F-ABE2-419B-9CDA-E9FD25383703}"/>
    <cellStyle name="Millares [0] 2 3 2 4 2 3 2" xfId="4565" xr:uid="{7E71450B-3B40-4844-9BE7-9B45B00894EF}"/>
    <cellStyle name="Millares [0] 2 3 2 4 2 3 2 2" xfId="9845" xr:uid="{80F726AF-FC37-4599-B087-4756A2D3C099}"/>
    <cellStyle name="Millares [0] 2 3 2 4 2 3 2 2 2" xfId="20406" xr:uid="{DE2A641B-C420-432E-9F9F-F17D65D88FDA}"/>
    <cellStyle name="Millares [0] 2 3 2 4 2 3 2 3" xfId="15126" xr:uid="{D550407C-42F3-439F-894C-5A9D478E0DFD}"/>
    <cellStyle name="Millares [0] 2 3 2 4 2 3 3" xfId="7205" xr:uid="{E916BFD5-85CA-46FB-A40C-8571FD042533}"/>
    <cellStyle name="Millares [0] 2 3 2 4 2 3 3 2" xfId="17766" xr:uid="{31A1EA07-AF6A-44E5-9EBC-27BCB7C49331}"/>
    <cellStyle name="Millares [0] 2 3 2 4 2 3 4" xfId="12485" xr:uid="{56456ABD-4FAC-4C90-A8A7-D0849596992C}"/>
    <cellStyle name="Millares [0] 2 3 2 4 2 4" xfId="3245" xr:uid="{8A4A10D6-2D25-4628-8F65-5520E112FC42}"/>
    <cellStyle name="Millares [0] 2 3 2 4 2 4 2" xfId="8525" xr:uid="{19C17AAD-8D18-4961-A2D5-EE77C754B4B0}"/>
    <cellStyle name="Millares [0] 2 3 2 4 2 4 2 2" xfId="19086" xr:uid="{F42A9EE4-96A4-4DF8-BB5E-FE134BBCFF60}"/>
    <cellStyle name="Millares [0] 2 3 2 4 2 4 3" xfId="13806" xr:uid="{A4E0EF35-B5A2-470A-AE56-E6B88A5EF898}"/>
    <cellStyle name="Millares [0] 2 3 2 4 2 5" xfId="5885" xr:uid="{D2681DFC-033C-4657-95CB-1870FFD535CF}"/>
    <cellStyle name="Millares [0] 2 3 2 4 2 5 2" xfId="16446" xr:uid="{95DBB7AB-F7F7-41E6-B14E-D2155E48781C}"/>
    <cellStyle name="Millares [0] 2 3 2 4 2 6" xfId="11165" xr:uid="{5C7C2276-8F31-441B-AC37-FE3B271E9CD8}"/>
    <cellStyle name="Millares [0] 2 3 2 4 3" xfId="934" xr:uid="{4DBDC1DF-02F1-4911-A2A9-AC06C0D01DB9}"/>
    <cellStyle name="Millares [0] 2 3 2 4 3 2" xfId="2255" xr:uid="{C6A18842-AB80-42C3-BCE3-22BCBF6CB260}"/>
    <cellStyle name="Millares [0] 2 3 2 4 3 2 2" xfId="4896" xr:uid="{BFFD5FDE-0725-4178-A9A8-608BD1AB9A7A}"/>
    <cellStyle name="Millares [0] 2 3 2 4 3 2 2 2" xfId="10176" xr:uid="{0396CB9D-5A2D-488E-BD76-0FBC70676938}"/>
    <cellStyle name="Millares [0] 2 3 2 4 3 2 2 2 2" xfId="20737" xr:uid="{359ED36B-44A2-4595-8B83-EB9768AB8E93}"/>
    <cellStyle name="Millares [0] 2 3 2 4 3 2 2 3" xfId="15457" xr:uid="{CC144D35-351C-4E03-A595-5536269781CF}"/>
    <cellStyle name="Millares [0] 2 3 2 4 3 2 3" xfId="7536" xr:uid="{302FF0B0-FB8B-4C70-A6E6-B229E77B9178}"/>
    <cellStyle name="Millares [0] 2 3 2 4 3 2 3 2" xfId="18097" xr:uid="{8353D40F-E314-4E04-9C90-0AD5B76224AB}"/>
    <cellStyle name="Millares [0] 2 3 2 4 3 2 4" xfId="12816" xr:uid="{046B609C-0375-48E2-9F5D-3CE75C7292F5}"/>
    <cellStyle name="Millares [0] 2 3 2 4 3 3" xfId="3576" xr:uid="{92AA9029-62F3-446D-9818-70A1D1ADE3EB}"/>
    <cellStyle name="Millares [0] 2 3 2 4 3 3 2" xfId="8856" xr:uid="{AD2FBED9-0CBB-4DCE-B988-A8E8750814CD}"/>
    <cellStyle name="Millares [0] 2 3 2 4 3 3 2 2" xfId="19417" xr:uid="{7677ACBE-8E59-49A4-AC3A-2FCFF7472DAA}"/>
    <cellStyle name="Millares [0] 2 3 2 4 3 3 3" xfId="14137" xr:uid="{A2D8F57D-1088-4FBE-988D-DEF51DA40446}"/>
    <cellStyle name="Millares [0] 2 3 2 4 3 4" xfId="6216" xr:uid="{DF760DF0-211F-4BA3-B7E9-59420F6BD104}"/>
    <cellStyle name="Millares [0] 2 3 2 4 3 4 2" xfId="16777" xr:uid="{803B1B19-BC0E-422C-8673-EC6627970465}"/>
    <cellStyle name="Millares [0] 2 3 2 4 3 5" xfId="11496" xr:uid="{640DA9DA-D158-4DE4-BD8A-11E3E692C7DB}"/>
    <cellStyle name="Millares [0] 2 3 2 4 4" xfId="1595" xr:uid="{8022BECA-A7EC-434D-95FB-1FDA8D19AF9F}"/>
    <cellStyle name="Millares [0] 2 3 2 4 4 2" xfId="4236" xr:uid="{1EACA097-2A48-4B8B-9179-138774C2412A}"/>
    <cellStyle name="Millares [0] 2 3 2 4 4 2 2" xfId="9516" xr:uid="{BB2C0B5D-C720-40B2-952F-1178B42273D5}"/>
    <cellStyle name="Millares [0] 2 3 2 4 4 2 2 2" xfId="20077" xr:uid="{21DEC5E9-3B78-4E6D-8227-0FF56750E659}"/>
    <cellStyle name="Millares [0] 2 3 2 4 4 2 3" xfId="14797" xr:uid="{DBE7BBCF-71CA-4135-84E7-957128BA7678}"/>
    <cellStyle name="Millares [0] 2 3 2 4 4 3" xfId="6876" xr:uid="{0448A6AF-BEDC-452E-A6D0-BFFF2E63BECE}"/>
    <cellStyle name="Millares [0] 2 3 2 4 4 3 2" xfId="17437" xr:uid="{E6C004DB-1B00-4AC5-A45C-EAC2DE6962C9}"/>
    <cellStyle name="Millares [0] 2 3 2 4 4 4" xfId="12156" xr:uid="{0FE1FA8B-A28F-4E45-8604-AB76AFD2A29F}"/>
    <cellStyle name="Millares [0] 2 3 2 4 5" xfId="2916" xr:uid="{82000520-263B-468D-9196-7E0C77325077}"/>
    <cellStyle name="Millares [0] 2 3 2 4 5 2" xfId="8196" xr:uid="{4676B87D-054E-43A7-BD09-72FAA7970FB6}"/>
    <cellStyle name="Millares [0] 2 3 2 4 5 2 2" xfId="18757" xr:uid="{A3C6B185-766A-4C61-BC0A-5E64E494E110}"/>
    <cellStyle name="Millares [0] 2 3 2 4 5 3" xfId="13477" xr:uid="{DD516C93-E952-487C-939A-77F488007A18}"/>
    <cellStyle name="Millares [0] 2 3 2 4 6" xfId="5556" xr:uid="{C2D18121-EF01-4E56-AC64-FF98912BDCBA}"/>
    <cellStyle name="Millares [0] 2 3 2 4 6 2" xfId="16117" xr:uid="{7FB15683-E345-4786-A256-5583F757A970}"/>
    <cellStyle name="Millares [0] 2 3 2 4 7" xfId="10836" xr:uid="{5912CB58-8A24-42DF-B0DC-22F71CD6F721}"/>
    <cellStyle name="Millares [0] 2 3 2 5" xfId="382" xr:uid="{BB0D78B7-6FD6-48EA-B959-9A0E756DE618}"/>
    <cellStyle name="Millares [0] 2 3 2 5 2" xfId="1043" xr:uid="{D3768250-A0B3-40B9-9327-B5E4778BB48C}"/>
    <cellStyle name="Millares [0] 2 3 2 5 2 2" xfId="2364" xr:uid="{5A90522D-9D45-4604-98D1-16CEBBD571F1}"/>
    <cellStyle name="Millares [0] 2 3 2 5 2 2 2" xfId="5005" xr:uid="{684F38D5-5902-4A22-ABD4-77B5E0E48B09}"/>
    <cellStyle name="Millares [0] 2 3 2 5 2 2 2 2" xfId="10285" xr:uid="{CE48BDCC-761F-4F51-BE06-4FC08CA7AC54}"/>
    <cellStyle name="Millares [0] 2 3 2 5 2 2 2 2 2" xfId="20846" xr:uid="{DA7BE4C0-8F19-4C07-9095-249A13B32B2D}"/>
    <cellStyle name="Millares [0] 2 3 2 5 2 2 2 3" xfId="15566" xr:uid="{B84A7A8B-4955-4D4C-900B-475A9BBC03AC}"/>
    <cellStyle name="Millares [0] 2 3 2 5 2 2 3" xfId="7645" xr:uid="{C67FB521-55AE-451E-9C36-09C5C66875A3}"/>
    <cellStyle name="Millares [0] 2 3 2 5 2 2 3 2" xfId="18206" xr:uid="{EEE9775E-7BC4-4809-97E3-3C23ABD4B4ED}"/>
    <cellStyle name="Millares [0] 2 3 2 5 2 2 4" xfId="12925" xr:uid="{D7436597-35D2-41B7-B741-6B5DC054259B}"/>
    <cellStyle name="Millares [0] 2 3 2 5 2 3" xfId="3685" xr:uid="{B208BC63-4F93-4DED-847B-6FE72E1DE2B6}"/>
    <cellStyle name="Millares [0] 2 3 2 5 2 3 2" xfId="8965" xr:uid="{15287599-B8B4-4CB1-9F7C-ECD781D94073}"/>
    <cellStyle name="Millares [0] 2 3 2 5 2 3 2 2" xfId="19526" xr:uid="{1D111EF3-586D-47D9-98A4-8D1913846CE5}"/>
    <cellStyle name="Millares [0] 2 3 2 5 2 3 3" xfId="14246" xr:uid="{F767F88A-DAEF-4636-B8A7-41FED1E9B43B}"/>
    <cellStyle name="Millares [0] 2 3 2 5 2 4" xfId="6325" xr:uid="{4112A041-7C87-4143-A3F6-B2483363BFA7}"/>
    <cellStyle name="Millares [0] 2 3 2 5 2 4 2" xfId="16886" xr:uid="{621DF6D1-AE85-46AA-822C-C4DEC117EA1E}"/>
    <cellStyle name="Millares [0] 2 3 2 5 2 5" xfId="11605" xr:uid="{5ABB1345-9CC9-4417-B110-5DFBAB7D8C29}"/>
    <cellStyle name="Millares [0] 2 3 2 5 3" xfId="1704" xr:uid="{0F986AC2-F3DC-4ED7-92AA-DD3AE7F2B228}"/>
    <cellStyle name="Millares [0] 2 3 2 5 3 2" xfId="4345" xr:uid="{793B6CF4-59A0-4662-8F49-0DD4E8D07B3A}"/>
    <cellStyle name="Millares [0] 2 3 2 5 3 2 2" xfId="9625" xr:uid="{DBF63077-F60A-4BDD-8E5A-F81369B19EA6}"/>
    <cellStyle name="Millares [0] 2 3 2 5 3 2 2 2" xfId="20186" xr:uid="{E0767F7D-83E6-4EAB-A1FA-3DDFF0E129E7}"/>
    <cellStyle name="Millares [0] 2 3 2 5 3 2 3" xfId="14906" xr:uid="{6E31D7C9-1767-477E-9D0E-2502CB05D672}"/>
    <cellStyle name="Millares [0] 2 3 2 5 3 3" xfId="6985" xr:uid="{0B3C1968-486C-4530-9E5F-5549249D9A82}"/>
    <cellStyle name="Millares [0] 2 3 2 5 3 3 2" xfId="17546" xr:uid="{EAE6574A-4BAA-4722-BFD0-BC692F066A77}"/>
    <cellStyle name="Millares [0] 2 3 2 5 3 4" xfId="12265" xr:uid="{ED106D3B-4364-4FA9-815D-0CEBE8C0D933}"/>
    <cellStyle name="Millares [0] 2 3 2 5 4" xfId="3025" xr:uid="{097F9D8C-490D-42FC-A535-F0CB1BA6119F}"/>
    <cellStyle name="Millares [0] 2 3 2 5 4 2" xfId="8305" xr:uid="{722C79B7-544B-4EFC-97FE-6C876FE3B37C}"/>
    <cellStyle name="Millares [0] 2 3 2 5 4 2 2" xfId="18866" xr:uid="{2690C689-9D8B-4CEB-AEDA-016FE085B199}"/>
    <cellStyle name="Millares [0] 2 3 2 5 4 3" xfId="13586" xr:uid="{BDA03F2B-E43B-4B43-A3C5-65C634280AC3}"/>
    <cellStyle name="Millares [0] 2 3 2 5 5" xfId="5665" xr:uid="{6E8A30B6-FC01-49F2-88D7-0D751DA23D75}"/>
    <cellStyle name="Millares [0] 2 3 2 5 5 2" xfId="16226" xr:uid="{5E51B3DC-BB26-49B1-913B-463C82F1DB1B}"/>
    <cellStyle name="Millares [0] 2 3 2 5 6" xfId="10945" xr:uid="{D985F2E7-8414-40A4-9942-CA3844A9B8F1}"/>
    <cellStyle name="Millares [0] 2 3 2 6" xfId="714" xr:uid="{869D9D51-05A7-424D-8CDA-13D035C738B3}"/>
    <cellStyle name="Millares [0] 2 3 2 6 2" xfId="2035" xr:uid="{4D8B19DB-5719-413F-9865-3C840A4E3D29}"/>
    <cellStyle name="Millares [0] 2 3 2 6 2 2" xfId="4676" xr:uid="{E8A4169C-1846-40DF-940B-C86AFB0E1654}"/>
    <cellStyle name="Millares [0] 2 3 2 6 2 2 2" xfId="9956" xr:uid="{FA96865B-6C97-4392-B729-3D56BA674F18}"/>
    <cellStyle name="Millares [0] 2 3 2 6 2 2 2 2" xfId="20517" xr:uid="{D4E3D726-09B6-4FA4-9198-F225C18F4118}"/>
    <cellStyle name="Millares [0] 2 3 2 6 2 2 3" xfId="15237" xr:uid="{382B62D2-0202-40BE-A1C3-8EF799ABEE86}"/>
    <cellStyle name="Millares [0] 2 3 2 6 2 3" xfId="7316" xr:uid="{D6FB9C50-23F5-4796-8BD2-4CC68C5E2DD7}"/>
    <cellStyle name="Millares [0] 2 3 2 6 2 3 2" xfId="17877" xr:uid="{5225E646-4971-4265-AA8F-8DD10900965A}"/>
    <cellStyle name="Millares [0] 2 3 2 6 2 4" xfId="12596" xr:uid="{C2F650A3-F067-4626-BA7E-B592D0DB155B}"/>
    <cellStyle name="Millares [0] 2 3 2 6 3" xfId="3356" xr:uid="{DA28C77C-282F-4C7C-BD47-3075DFCFD433}"/>
    <cellStyle name="Millares [0] 2 3 2 6 3 2" xfId="8636" xr:uid="{8A17EE7E-F945-4548-9F43-F467B478BCE8}"/>
    <cellStyle name="Millares [0] 2 3 2 6 3 2 2" xfId="19197" xr:uid="{138EA1C5-256C-49E6-81C3-41C5DD251F57}"/>
    <cellStyle name="Millares [0] 2 3 2 6 3 3" xfId="13917" xr:uid="{3368932A-2691-4916-B9F0-D3A98C8BC31D}"/>
    <cellStyle name="Millares [0] 2 3 2 6 4" xfId="5996" xr:uid="{EC4C6648-6E82-4256-82B2-DAE28F3AEF5D}"/>
    <cellStyle name="Millares [0] 2 3 2 6 4 2" xfId="16557" xr:uid="{57B2D4FC-0952-4A71-9BE5-DEDCB712D42D}"/>
    <cellStyle name="Millares [0] 2 3 2 6 5" xfId="11276" xr:uid="{EDBE3C42-3033-410D-B808-D061D0CE50BB}"/>
    <cellStyle name="Millares [0] 2 3 2 7" xfId="1375" xr:uid="{5B95885A-DA35-4C3D-A781-75C3ABC08184}"/>
    <cellStyle name="Millares [0] 2 3 2 7 2" xfId="4016" xr:uid="{D3E6121C-6E33-43A6-A419-74BC255364DA}"/>
    <cellStyle name="Millares [0] 2 3 2 7 2 2" xfId="9296" xr:uid="{FC67A0CC-17BA-4CA2-9A50-89C432E8B090}"/>
    <cellStyle name="Millares [0] 2 3 2 7 2 2 2" xfId="19857" xr:uid="{C6DE1A5D-ED03-4DB7-9118-55FA9B4F4895}"/>
    <cellStyle name="Millares [0] 2 3 2 7 2 3" xfId="14577" xr:uid="{284A0807-0A38-4DF6-AA67-4B1754245826}"/>
    <cellStyle name="Millares [0] 2 3 2 7 3" xfId="6656" xr:uid="{C1268E67-9F8B-49AB-A4B0-245A22338CBD}"/>
    <cellStyle name="Millares [0] 2 3 2 7 3 2" xfId="17217" xr:uid="{A30A61F3-E4B8-49C3-9FFE-B9BFED56C2B9}"/>
    <cellStyle name="Millares [0] 2 3 2 7 4" xfId="11936" xr:uid="{35675A29-0837-4404-828B-9ACCAD9214AA}"/>
    <cellStyle name="Millares [0] 2 3 2 8" xfId="2696" xr:uid="{38535A91-977B-463A-ADBB-E14FAB5A175C}"/>
    <cellStyle name="Millares [0] 2 3 2 8 2" xfId="7976" xr:uid="{8A189954-B01D-4621-9A8F-C729BA25818F}"/>
    <cellStyle name="Millares [0] 2 3 2 8 2 2" xfId="18537" xr:uid="{9284F8EB-CD9D-4E84-BE62-DDF5987140AB}"/>
    <cellStyle name="Millares [0] 2 3 2 8 3" xfId="13257" xr:uid="{A05060B0-5E41-4EB8-BB7A-026C39BC5F8A}"/>
    <cellStyle name="Millares [0] 2 3 2 9" xfId="5336" xr:uid="{150434E4-0A8F-4DF1-AF17-85CF76B8EB4E}"/>
    <cellStyle name="Millares [0] 2 3 2 9 2" xfId="15897" xr:uid="{A16CC154-441C-42F1-A7A0-04F040933476}"/>
    <cellStyle name="Millares [0] 2 3 3" xfId="78" xr:uid="{7D9EE9ED-46B8-4E93-94F0-DEC90FFB2EA8}"/>
    <cellStyle name="Millares [0] 2 3 3 2" xfId="190" xr:uid="{47147DF9-41A6-489A-947A-447DEC2361EB}"/>
    <cellStyle name="Millares [0] 2 3 3 2 2" xfId="520" xr:uid="{B1E9B0D3-4AFF-4579-97C5-36117ECE7B24}"/>
    <cellStyle name="Millares [0] 2 3 3 2 2 2" xfId="1180" xr:uid="{00F1FBB9-0FC1-4215-B91C-303826715D16}"/>
    <cellStyle name="Millares [0] 2 3 3 2 2 2 2" xfId="2501" xr:uid="{156890C4-A419-46AD-BBE2-CBD414C202B6}"/>
    <cellStyle name="Millares [0] 2 3 3 2 2 2 2 2" xfId="5142" xr:uid="{F4AA5415-185C-40FB-AB13-8DBDD88EFEC3}"/>
    <cellStyle name="Millares [0] 2 3 3 2 2 2 2 2 2" xfId="10422" xr:uid="{C2D003DE-67BA-4172-B638-B9D6F60D9E8C}"/>
    <cellStyle name="Millares [0] 2 3 3 2 2 2 2 2 2 2" xfId="20983" xr:uid="{16547BBD-D306-4A76-8C18-E75780E76A45}"/>
    <cellStyle name="Millares [0] 2 3 3 2 2 2 2 2 3" xfId="15703" xr:uid="{9F616EDB-408A-40DC-A9EC-071E81B7044F}"/>
    <cellStyle name="Millares [0] 2 3 3 2 2 2 2 3" xfId="7782" xr:uid="{29DE7999-1F60-4C30-B1D2-D77AAE95DDE8}"/>
    <cellStyle name="Millares [0] 2 3 3 2 2 2 2 3 2" xfId="18343" xr:uid="{121D6BC4-CCF9-4AF3-99E7-B097ED3CC2F1}"/>
    <cellStyle name="Millares [0] 2 3 3 2 2 2 2 4" xfId="13062" xr:uid="{676C0AC2-0BE8-433A-8495-A7717A72F662}"/>
    <cellStyle name="Millares [0] 2 3 3 2 2 2 3" xfId="3822" xr:uid="{842E21DA-FDB8-4986-BA5E-79484CE7B2FB}"/>
    <cellStyle name="Millares [0] 2 3 3 2 2 2 3 2" xfId="9102" xr:uid="{4E5BD04E-CE9F-408A-8D2A-03250871F70F}"/>
    <cellStyle name="Millares [0] 2 3 3 2 2 2 3 2 2" xfId="19663" xr:uid="{3B512202-7E6C-4012-8180-7DC3F7BCF2FD}"/>
    <cellStyle name="Millares [0] 2 3 3 2 2 2 3 3" xfId="14383" xr:uid="{4B5DAB23-6C0A-4EB0-B9DC-716E975387DB}"/>
    <cellStyle name="Millares [0] 2 3 3 2 2 2 4" xfId="6462" xr:uid="{04D3204A-CB79-4DD8-8874-5951279026B2}"/>
    <cellStyle name="Millares [0] 2 3 3 2 2 2 4 2" xfId="17023" xr:uid="{A52A4B3B-D3CF-4757-9ABD-94A8BC59E1F7}"/>
    <cellStyle name="Millares [0] 2 3 3 2 2 2 5" xfId="11742" xr:uid="{CC519BB2-5251-4BD1-83EB-EB7861053733}"/>
    <cellStyle name="Millares [0] 2 3 3 2 2 3" xfId="1841" xr:uid="{436E72E0-585F-4548-9683-3CD6FEA35A52}"/>
    <cellStyle name="Millares [0] 2 3 3 2 2 3 2" xfId="4482" xr:uid="{850C2D8B-60C9-428F-BFEB-05F9723783C0}"/>
    <cellStyle name="Millares [0] 2 3 3 2 2 3 2 2" xfId="9762" xr:uid="{04810161-8736-4D91-80DF-6A86D507C44B}"/>
    <cellStyle name="Millares [0] 2 3 3 2 2 3 2 2 2" xfId="20323" xr:uid="{E06AA5B6-1A37-402D-BD32-7E6C096C1588}"/>
    <cellStyle name="Millares [0] 2 3 3 2 2 3 2 3" xfId="15043" xr:uid="{BDBD362D-5D09-426E-B072-66E9826D8B5E}"/>
    <cellStyle name="Millares [0] 2 3 3 2 2 3 3" xfId="7122" xr:uid="{6363042D-E8BF-471C-9E1D-FA83305916A3}"/>
    <cellStyle name="Millares [0] 2 3 3 2 2 3 3 2" xfId="17683" xr:uid="{7142F8D6-B93F-4BA3-A835-2603A9330FA2}"/>
    <cellStyle name="Millares [0] 2 3 3 2 2 3 4" xfId="12402" xr:uid="{80B317E6-DC58-4E19-A40C-7D3AD4753A63}"/>
    <cellStyle name="Millares [0] 2 3 3 2 2 4" xfId="3162" xr:uid="{5A545393-A7E1-4246-91CF-4CCDBBF95BBF}"/>
    <cellStyle name="Millares [0] 2 3 3 2 2 4 2" xfId="8442" xr:uid="{D0B209A5-AEEF-4280-997B-D4020418CA12}"/>
    <cellStyle name="Millares [0] 2 3 3 2 2 4 2 2" xfId="19003" xr:uid="{6B4E434E-4D25-4A87-B149-398427E2F350}"/>
    <cellStyle name="Millares [0] 2 3 3 2 2 4 3" xfId="13723" xr:uid="{F7D562C7-89D8-49BD-852F-590FECB10306}"/>
    <cellStyle name="Millares [0] 2 3 3 2 2 5" xfId="5802" xr:uid="{54A48CDA-EF50-4C54-9529-7CA0DB07ECD3}"/>
    <cellStyle name="Millares [0] 2 3 3 2 2 5 2" xfId="16363" xr:uid="{9374CFD7-32D3-4EA6-B167-2AD9E075D07C}"/>
    <cellStyle name="Millares [0] 2 3 3 2 2 6" xfId="11082" xr:uid="{FCBB71BB-3696-43B1-B7D4-5DECEAF0DC55}"/>
    <cellStyle name="Millares [0] 2 3 3 2 3" xfId="851" xr:uid="{CABE8372-1BE9-40C6-8B8B-2308EF2C985E}"/>
    <cellStyle name="Millares [0] 2 3 3 2 3 2" xfId="2172" xr:uid="{085F040F-84D2-436E-8DBC-2BB71CE453E7}"/>
    <cellStyle name="Millares [0] 2 3 3 2 3 2 2" xfId="4813" xr:uid="{1FA8C3CB-2ED6-4130-B3EA-CB3E7EACB478}"/>
    <cellStyle name="Millares [0] 2 3 3 2 3 2 2 2" xfId="10093" xr:uid="{B1DE0F97-7214-4D19-97B7-719FBEAC13CB}"/>
    <cellStyle name="Millares [0] 2 3 3 2 3 2 2 2 2" xfId="20654" xr:uid="{4FBC91D1-ABB0-46EF-8DDB-4D1371F6CE7C}"/>
    <cellStyle name="Millares [0] 2 3 3 2 3 2 2 3" xfId="15374" xr:uid="{8A163255-87FC-4F21-B638-4EF3A2A44405}"/>
    <cellStyle name="Millares [0] 2 3 3 2 3 2 3" xfId="7453" xr:uid="{962EB199-928A-44D3-A7B6-91E9EE6E03E0}"/>
    <cellStyle name="Millares [0] 2 3 3 2 3 2 3 2" xfId="18014" xr:uid="{E564D00B-ED64-48DB-AF4A-EDE2466F6B9B}"/>
    <cellStyle name="Millares [0] 2 3 3 2 3 2 4" xfId="12733" xr:uid="{A60F8F03-5F7C-4C33-8FD0-440D9B0F83A1}"/>
    <cellStyle name="Millares [0] 2 3 3 2 3 3" xfId="3493" xr:uid="{2ADE9CA1-98FD-42AD-89CD-885AA06FE09E}"/>
    <cellStyle name="Millares [0] 2 3 3 2 3 3 2" xfId="8773" xr:uid="{6194C48E-95F4-42A5-BA2F-E9306D07067C}"/>
    <cellStyle name="Millares [0] 2 3 3 2 3 3 2 2" xfId="19334" xr:uid="{21036498-BCA2-43C8-866B-452E8B91E4DD}"/>
    <cellStyle name="Millares [0] 2 3 3 2 3 3 3" xfId="14054" xr:uid="{52DFBF70-791F-4EAD-844D-7CEC821E279E}"/>
    <cellStyle name="Millares [0] 2 3 3 2 3 4" xfId="6133" xr:uid="{E4260749-E514-4FD2-BEBD-118501E6CFD0}"/>
    <cellStyle name="Millares [0] 2 3 3 2 3 4 2" xfId="16694" xr:uid="{6D96E914-EFFB-4050-AA43-B4C2EBE8F79E}"/>
    <cellStyle name="Millares [0] 2 3 3 2 3 5" xfId="11413" xr:uid="{5787B181-4710-4952-BAB6-0E5C270433BA}"/>
    <cellStyle name="Millares [0] 2 3 3 2 4" xfId="1512" xr:uid="{21827763-779C-49CC-986C-157937B294B5}"/>
    <cellStyle name="Millares [0] 2 3 3 2 4 2" xfId="4153" xr:uid="{51767ABF-6112-42C1-959A-36CC4C27AA6F}"/>
    <cellStyle name="Millares [0] 2 3 3 2 4 2 2" xfId="9433" xr:uid="{B92B404F-7C71-4FD3-8C22-1447BA2E8AF3}"/>
    <cellStyle name="Millares [0] 2 3 3 2 4 2 2 2" xfId="19994" xr:uid="{4B5DD1B3-8E3C-477A-A4CC-97A2FF3FE2AB}"/>
    <cellStyle name="Millares [0] 2 3 3 2 4 2 3" xfId="14714" xr:uid="{161AA98E-7163-4618-ADE3-E16D72C10F2F}"/>
    <cellStyle name="Millares [0] 2 3 3 2 4 3" xfId="6793" xr:uid="{C7E22511-570A-480F-B4DC-B86CFED4FFE4}"/>
    <cellStyle name="Millares [0] 2 3 3 2 4 3 2" xfId="17354" xr:uid="{94943D3E-5CFF-4468-A0A7-9BB1070A71AB}"/>
    <cellStyle name="Millares [0] 2 3 3 2 4 4" xfId="12073" xr:uid="{DE7C28B0-9D43-4EA0-BFA8-6C1030956A73}"/>
    <cellStyle name="Millares [0] 2 3 3 2 5" xfId="2833" xr:uid="{3C549A88-EC13-4686-AC69-9820EC550902}"/>
    <cellStyle name="Millares [0] 2 3 3 2 5 2" xfId="8113" xr:uid="{0C814DF5-89EE-4AAF-B7E7-DC22A67FDADC}"/>
    <cellStyle name="Millares [0] 2 3 3 2 5 2 2" xfId="18674" xr:uid="{8C420BA1-4B9E-43E0-AC81-4B0FC2760BB7}"/>
    <cellStyle name="Millares [0] 2 3 3 2 5 3" xfId="13394" xr:uid="{0EE66649-242D-4D9E-BF5C-6D88237AA73D}"/>
    <cellStyle name="Millares [0] 2 3 3 2 6" xfId="5473" xr:uid="{F4019B9E-5B00-4276-B0DF-80831D5A1669}"/>
    <cellStyle name="Millares [0] 2 3 3 2 6 2" xfId="16034" xr:uid="{42957D7E-FFA3-4274-ADBC-E3E58AAAD82C}"/>
    <cellStyle name="Millares [0] 2 3 3 2 7" xfId="10753" xr:uid="{8FD874ED-8FE1-4F2B-94A6-FC69B7E07393}"/>
    <cellStyle name="Millares [0] 2 3 3 3" xfId="300" xr:uid="{23B22164-1271-4E58-952B-6315B78C0B55}"/>
    <cellStyle name="Millares [0] 2 3 3 3 2" xfId="630" xr:uid="{D2FEFAC6-F62B-40E1-B68A-D49F0C6879D7}"/>
    <cellStyle name="Millares [0] 2 3 3 3 2 2" xfId="1290" xr:uid="{BCDF248F-F572-4082-8CA9-E73F6037AC65}"/>
    <cellStyle name="Millares [0] 2 3 3 3 2 2 2" xfId="2611" xr:uid="{E3CFB4F5-3110-4322-8D55-1997E6FC31CB}"/>
    <cellStyle name="Millares [0] 2 3 3 3 2 2 2 2" xfId="5252" xr:uid="{DB381257-CEAE-4AC7-91DC-BF80B646E33A}"/>
    <cellStyle name="Millares [0] 2 3 3 3 2 2 2 2 2" xfId="10532" xr:uid="{4D82BE13-7649-4AE8-A331-80B571A9F498}"/>
    <cellStyle name="Millares [0] 2 3 3 3 2 2 2 2 2 2" xfId="21093" xr:uid="{4A8DB1C2-D091-4957-9DC2-556929C50C80}"/>
    <cellStyle name="Millares [0] 2 3 3 3 2 2 2 2 3" xfId="15813" xr:uid="{F3BC4A15-75F1-4FEE-BAD0-7FDBBCFB10A2}"/>
    <cellStyle name="Millares [0] 2 3 3 3 2 2 2 3" xfId="7892" xr:uid="{F1DB83D5-42EC-4AF1-986C-E707B8CBAAF3}"/>
    <cellStyle name="Millares [0] 2 3 3 3 2 2 2 3 2" xfId="18453" xr:uid="{61E88953-518D-4939-98B9-BA6AF88745C2}"/>
    <cellStyle name="Millares [0] 2 3 3 3 2 2 2 4" xfId="13172" xr:uid="{9FEE00A4-0092-4ED4-ACCC-808F47907475}"/>
    <cellStyle name="Millares [0] 2 3 3 3 2 2 3" xfId="3932" xr:uid="{AF9F6C59-51A8-40EA-B5F3-FCD6363CAAE2}"/>
    <cellStyle name="Millares [0] 2 3 3 3 2 2 3 2" xfId="9212" xr:uid="{796E2CFE-81AF-4CE7-B193-B9A02862CF05}"/>
    <cellStyle name="Millares [0] 2 3 3 3 2 2 3 2 2" xfId="19773" xr:uid="{613211DB-5E56-483A-838A-A22C88CB9FE6}"/>
    <cellStyle name="Millares [0] 2 3 3 3 2 2 3 3" xfId="14493" xr:uid="{CA9CC58D-F88D-49A7-B98B-264A6C969C38}"/>
    <cellStyle name="Millares [0] 2 3 3 3 2 2 4" xfId="6572" xr:uid="{1CA03BC6-6F13-4B19-9C4A-D9C12BD8CB19}"/>
    <cellStyle name="Millares [0] 2 3 3 3 2 2 4 2" xfId="17133" xr:uid="{2D8817D1-615E-4FD3-8555-38A363B5ECE1}"/>
    <cellStyle name="Millares [0] 2 3 3 3 2 2 5" xfId="11852" xr:uid="{508114CC-1F2B-4BC6-8E16-60A5FA67B741}"/>
    <cellStyle name="Millares [0] 2 3 3 3 2 3" xfId="1951" xr:uid="{59B4839B-72DB-46B6-804F-E42AC12E7E8E}"/>
    <cellStyle name="Millares [0] 2 3 3 3 2 3 2" xfId="4592" xr:uid="{6A5E8FD4-5F63-44C8-8556-4B96FB3B1486}"/>
    <cellStyle name="Millares [0] 2 3 3 3 2 3 2 2" xfId="9872" xr:uid="{D45395DD-125C-41CC-9F6F-D17F16BB8842}"/>
    <cellStyle name="Millares [0] 2 3 3 3 2 3 2 2 2" xfId="20433" xr:uid="{31DD527E-DB6D-45E7-8302-648334613646}"/>
    <cellStyle name="Millares [0] 2 3 3 3 2 3 2 3" xfId="15153" xr:uid="{19C569BC-1ABF-41D9-AAA6-E5F05077A5AE}"/>
    <cellStyle name="Millares [0] 2 3 3 3 2 3 3" xfId="7232" xr:uid="{D5DD3360-3667-4E67-8E27-1C8BF4DDAF06}"/>
    <cellStyle name="Millares [0] 2 3 3 3 2 3 3 2" xfId="17793" xr:uid="{0FDD0E19-76FB-4FE4-BF43-FED7F6DC3321}"/>
    <cellStyle name="Millares [0] 2 3 3 3 2 3 4" xfId="12512" xr:uid="{FD1D7E5B-5395-47A1-8DEC-5E5EC0412100}"/>
    <cellStyle name="Millares [0] 2 3 3 3 2 4" xfId="3272" xr:uid="{69D77062-0CC2-423F-9CDC-CEAE31929BE4}"/>
    <cellStyle name="Millares [0] 2 3 3 3 2 4 2" xfId="8552" xr:uid="{B536B1B7-046A-41E9-8223-81B9D7181D63}"/>
    <cellStyle name="Millares [0] 2 3 3 3 2 4 2 2" xfId="19113" xr:uid="{8E6BF8C1-4185-42C1-9F98-41C9361E8417}"/>
    <cellStyle name="Millares [0] 2 3 3 3 2 4 3" xfId="13833" xr:uid="{71782E78-7F4D-413D-882C-6B74606A0EEC}"/>
    <cellStyle name="Millares [0] 2 3 3 3 2 5" xfId="5912" xr:uid="{8B595692-C346-437B-9845-DA99997577DD}"/>
    <cellStyle name="Millares [0] 2 3 3 3 2 5 2" xfId="16473" xr:uid="{960C9768-E385-4939-937D-5F02BCB8BD36}"/>
    <cellStyle name="Millares [0] 2 3 3 3 2 6" xfId="11192" xr:uid="{2112717E-1227-4D31-8496-550C314778EF}"/>
    <cellStyle name="Millares [0] 2 3 3 3 3" xfId="961" xr:uid="{870A5550-E889-4D41-BBCA-AD54FB33E2E0}"/>
    <cellStyle name="Millares [0] 2 3 3 3 3 2" xfId="2282" xr:uid="{F63D390C-52B7-47DA-8B1B-BEE5E8480565}"/>
    <cellStyle name="Millares [0] 2 3 3 3 3 2 2" xfId="4923" xr:uid="{37E7FD34-2591-4747-A556-70DAAF95AD16}"/>
    <cellStyle name="Millares [0] 2 3 3 3 3 2 2 2" xfId="10203" xr:uid="{0B8D7142-C900-4081-80C9-E41DEBCC5986}"/>
    <cellStyle name="Millares [0] 2 3 3 3 3 2 2 2 2" xfId="20764" xr:uid="{9DDCBE1E-49AE-4033-9DBA-078A1F74FEC8}"/>
    <cellStyle name="Millares [0] 2 3 3 3 3 2 2 3" xfId="15484" xr:uid="{36C53C79-0941-46D9-8020-8782114C444E}"/>
    <cellStyle name="Millares [0] 2 3 3 3 3 2 3" xfId="7563" xr:uid="{D138DB0D-F1FC-4114-A619-CD77FAFE2F49}"/>
    <cellStyle name="Millares [0] 2 3 3 3 3 2 3 2" xfId="18124" xr:uid="{408ADFDE-6B44-414B-A62E-52656900DA4A}"/>
    <cellStyle name="Millares [0] 2 3 3 3 3 2 4" xfId="12843" xr:uid="{8D1D395B-4FE0-4577-93AB-2A3F842A086F}"/>
    <cellStyle name="Millares [0] 2 3 3 3 3 3" xfId="3603" xr:uid="{9CC92474-2E8A-4E5E-A46F-7E1C2E9C1C84}"/>
    <cellStyle name="Millares [0] 2 3 3 3 3 3 2" xfId="8883" xr:uid="{DB7E6DEE-07A6-48AC-BBEB-11545AE89CD7}"/>
    <cellStyle name="Millares [0] 2 3 3 3 3 3 2 2" xfId="19444" xr:uid="{C62BB882-537F-4F36-8A6F-C43AFCD6FAF7}"/>
    <cellStyle name="Millares [0] 2 3 3 3 3 3 3" xfId="14164" xr:uid="{41DD0239-EB3F-4A00-8DF8-745B35AED365}"/>
    <cellStyle name="Millares [0] 2 3 3 3 3 4" xfId="6243" xr:uid="{FF354EEF-435A-48EA-95A6-4D9EE3D00CD9}"/>
    <cellStyle name="Millares [0] 2 3 3 3 3 4 2" xfId="16804" xr:uid="{F79806EA-DA00-4E82-B68A-B94D9171D87F}"/>
    <cellStyle name="Millares [0] 2 3 3 3 3 5" xfId="11523" xr:uid="{F481BB3A-C7CD-4BA3-846D-21BEDE1A234E}"/>
    <cellStyle name="Millares [0] 2 3 3 3 4" xfId="1622" xr:uid="{1BA72FE6-0D43-468A-AAD9-E662A58A2E91}"/>
    <cellStyle name="Millares [0] 2 3 3 3 4 2" xfId="4263" xr:uid="{BECBED9B-A595-4B4D-A693-48CC45B52CEB}"/>
    <cellStyle name="Millares [0] 2 3 3 3 4 2 2" xfId="9543" xr:uid="{D248A60F-7737-425C-BA9A-D0A9E14169C7}"/>
    <cellStyle name="Millares [0] 2 3 3 3 4 2 2 2" xfId="20104" xr:uid="{AE076D1B-4062-44AE-AC74-E78F7366C4C8}"/>
    <cellStyle name="Millares [0] 2 3 3 3 4 2 3" xfId="14824" xr:uid="{E989A903-61CC-4468-8DEF-922AAF71EA96}"/>
    <cellStyle name="Millares [0] 2 3 3 3 4 3" xfId="6903" xr:uid="{4B9777D4-8581-49DE-BB49-1CEC7AF82B42}"/>
    <cellStyle name="Millares [0] 2 3 3 3 4 3 2" xfId="17464" xr:uid="{A0AEB55C-878E-4094-AC49-933504EC8CA6}"/>
    <cellStyle name="Millares [0] 2 3 3 3 4 4" xfId="12183" xr:uid="{BEA8BE4B-81B6-4576-A92D-648AF825E558}"/>
    <cellStyle name="Millares [0] 2 3 3 3 5" xfId="2943" xr:uid="{D7A308F2-6614-41F9-ACE1-80DB7A3D11D4}"/>
    <cellStyle name="Millares [0] 2 3 3 3 5 2" xfId="8223" xr:uid="{4A2BD7C1-B03E-4CA5-AE42-621F4FD8DBEA}"/>
    <cellStyle name="Millares [0] 2 3 3 3 5 2 2" xfId="18784" xr:uid="{FF5AD2A1-A6C5-4CD3-9D3E-E4A058C26666}"/>
    <cellStyle name="Millares [0] 2 3 3 3 5 3" xfId="13504" xr:uid="{1E7744C9-E706-4BD7-A2C6-34996F6F3C17}"/>
    <cellStyle name="Millares [0] 2 3 3 3 6" xfId="5583" xr:uid="{5286801A-A49E-4785-A4AF-804BC6C0D2D8}"/>
    <cellStyle name="Millares [0] 2 3 3 3 6 2" xfId="16144" xr:uid="{EA05B94F-068C-4DB8-8A1D-85FD58784FE2}"/>
    <cellStyle name="Millares [0] 2 3 3 3 7" xfId="10863" xr:uid="{7C9A303F-357E-4568-B6FB-91E2A56222B2}"/>
    <cellStyle name="Millares [0] 2 3 3 4" xfId="409" xr:uid="{C582467A-21A9-40AE-A8BF-D3ECA444B266}"/>
    <cellStyle name="Millares [0] 2 3 3 4 2" xfId="1070" xr:uid="{DDDA666B-985D-4F8D-B477-2F00DD79930D}"/>
    <cellStyle name="Millares [0] 2 3 3 4 2 2" xfId="2391" xr:uid="{48F52650-4648-4C37-9ED0-EBF1AD62C54B}"/>
    <cellStyle name="Millares [0] 2 3 3 4 2 2 2" xfId="5032" xr:uid="{917B14A4-29B1-4ABE-BE41-DD126F2A272D}"/>
    <cellStyle name="Millares [0] 2 3 3 4 2 2 2 2" xfId="10312" xr:uid="{D20DEAA4-AE12-494E-B020-DBE09EA6F1F5}"/>
    <cellStyle name="Millares [0] 2 3 3 4 2 2 2 2 2" xfId="20873" xr:uid="{664878B6-BB50-4DDA-BD3E-28D4E05B6850}"/>
    <cellStyle name="Millares [0] 2 3 3 4 2 2 2 3" xfId="15593" xr:uid="{2B2E0993-C853-4903-88D7-85534F2B49AA}"/>
    <cellStyle name="Millares [0] 2 3 3 4 2 2 3" xfId="7672" xr:uid="{FB67CA98-DE4C-47C4-AA2D-8BD2B074D37C}"/>
    <cellStyle name="Millares [0] 2 3 3 4 2 2 3 2" xfId="18233" xr:uid="{F773EB61-1048-492E-8061-78799F170772}"/>
    <cellStyle name="Millares [0] 2 3 3 4 2 2 4" xfId="12952" xr:uid="{F6B20EB4-1692-4A5F-BC86-9AE1D3979E76}"/>
    <cellStyle name="Millares [0] 2 3 3 4 2 3" xfId="3712" xr:uid="{CBCD8B4A-0461-40C6-A563-C176692E1B21}"/>
    <cellStyle name="Millares [0] 2 3 3 4 2 3 2" xfId="8992" xr:uid="{C48D7FCC-58D1-496E-B3C9-F2050B373C79}"/>
    <cellStyle name="Millares [0] 2 3 3 4 2 3 2 2" xfId="19553" xr:uid="{AE6AE030-9F5B-482D-971C-0C27A9D183FF}"/>
    <cellStyle name="Millares [0] 2 3 3 4 2 3 3" xfId="14273" xr:uid="{AEDF2684-79CB-4EA1-A2A2-704ABDEE766B}"/>
    <cellStyle name="Millares [0] 2 3 3 4 2 4" xfId="6352" xr:uid="{3C31704A-3ADD-479F-9118-F4E02D8BAD86}"/>
    <cellStyle name="Millares [0] 2 3 3 4 2 4 2" xfId="16913" xr:uid="{092E090C-3422-432A-BBD1-866EC7DFA9D2}"/>
    <cellStyle name="Millares [0] 2 3 3 4 2 5" xfId="11632" xr:uid="{D7BA5528-3F73-4F2D-8F23-52D16974CD25}"/>
    <cellStyle name="Millares [0] 2 3 3 4 3" xfId="1731" xr:uid="{1EB8CA8B-2672-4A63-A510-F0DAC4CE77AA}"/>
    <cellStyle name="Millares [0] 2 3 3 4 3 2" xfId="4372" xr:uid="{FFDF5AF4-6C95-4590-8D2E-D6024C47EBD6}"/>
    <cellStyle name="Millares [0] 2 3 3 4 3 2 2" xfId="9652" xr:uid="{E613D78C-38AC-4E00-BEAD-6DE0B7F4B235}"/>
    <cellStyle name="Millares [0] 2 3 3 4 3 2 2 2" xfId="20213" xr:uid="{01E8029E-4E1C-4FF7-AE02-8536D204D3DD}"/>
    <cellStyle name="Millares [0] 2 3 3 4 3 2 3" xfId="14933" xr:uid="{1E788E62-C4BF-48B3-AB37-A9593346C22D}"/>
    <cellStyle name="Millares [0] 2 3 3 4 3 3" xfId="7012" xr:uid="{22DECAED-1947-491F-975B-D2BB59BA3801}"/>
    <cellStyle name="Millares [0] 2 3 3 4 3 3 2" xfId="17573" xr:uid="{379AC8DE-B9FB-4389-BA23-B8C4365BAA00}"/>
    <cellStyle name="Millares [0] 2 3 3 4 3 4" xfId="12292" xr:uid="{851F05E6-FFF4-4F5C-93CF-FCB09ACB0A3A}"/>
    <cellStyle name="Millares [0] 2 3 3 4 4" xfId="3052" xr:uid="{3A45DC17-720F-4E90-A24A-FCDF443EA5EF}"/>
    <cellStyle name="Millares [0] 2 3 3 4 4 2" xfId="8332" xr:uid="{9D3EAC16-EADE-4E0A-B375-436FB2433957}"/>
    <cellStyle name="Millares [0] 2 3 3 4 4 2 2" xfId="18893" xr:uid="{5A900A97-FF86-419B-ABC2-8742591693BC}"/>
    <cellStyle name="Millares [0] 2 3 3 4 4 3" xfId="13613" xr:uid="{DAAD9393-60A9-48CE-B61A-DAB007E1F7D6}"/>
    <cellStyle name="Millares [0] 2 3 3 4 5" xfId="5692" xr:uid="{BF73D9AC-863B-46C6-BF0F-C3D66FC51C22}"/>
    <cellStyle name="Millares [0] 2 3 3 4 5 2" xfId="16253" xr:uid="{F012D3E2-9B55-4839-B351-770F10F0E8C4}"/>
    <cellStyle name="Millares [0] 2 3 3 4 6" xfId="10972" xr:uid="{E5957973-E7A0-4D5C-88E5-1B3C354B9A06}"/>
    <cellStyle name="Millares [0] 2 3 3 5" xfId="741" xr:uid="{8483705F-560F-4D87-9846-BBD88F5C2F26}"/>
    <cellStyle name="Millares [0] 2 3 3 5 2" xfId="2062" xr:uid="{382793AB-78C0-4B76-8C75-C9673A21401C}"/>
    <cellStyle name="Millares [0] 2 3 3 5 2 2" xfId="4703" xr:uid="{16A2796E-80A2-4FD0-96CF-C03EA617339F}"/>
    <cellStyle name="Millares [0] 2 3 3 5 2 2 2" xfId="9983" xr:uid="{C950F444-3248-4C26-85A5-88993AAE799C}"/>
    <cellStyle name="Millares [0] 2 3 3 5 2 2 2 2" xfId="20544" xr:uid="{4646F87A-DDD1-49B8-BBFA-D9D823D94406}"/>
    <cellStyle name="Millares [0] 2 3 3 5 2 2 3" xfId="15264" xr:uid="{80004543-BE59-4D97-B67E-7E746CD5EED0}"/>
    <cellStyle name="Millares [0] 2 3 3 5 2 3" xfId="7343" xr:uid="{2B9FF294-E3CE-40B8-A9B4-6585356045C5}"/>
    <cellStyle name="Millares [0] 2 3 3 5 2 3 2" xfId="17904" xr:uid="{A42CA2E4-89A2-46EB-B824-DC64DA148DD1}"/>
    <cellStyle name="Millares [0] 2 3 3 5 2 4" xfId="12623" xr:uid="{EE657B8B-19A0-46D8-8CD7-9141D4BE60C3}"/>
    <cellStyle name="Millares [0] 2 3 3 5 3" xfId="3383" xr:uid="{CD8FA313-CF92-4D87-929D-DC9F84455B71}"/>
    <cellStyle name="Millares [0] 2 3 3 5 3 2" xfId="8663" xr:uid="{55198721-9052-4DFE-8501-64C167AF9527}"/>
    <cellStyle name="Millares [0] 2 3 3 5 3 2 2" xfId="19224" xr:uid="{0E26324B-F60A-4D16-A0F5-3615CE7D010F}"/>
    <cellStyle name="Millares [0] 2 3 3 5 3 3" xfId="13944" xr:uid="{575F03C2-BF1E-468B-AF84-62D655DCBFA2}"/>
    <cellStyle name="Millares [0] 2 3 3 5 4" xfId="6023" xr:uid="{71D5CCF6-313A-45DA-8D1A-1BFF5C59885E}"/>
    <cellStyle name="Millares [0] 2 3 3 5 4 2" xfId="16584" xr:uid="{9A84B3E4-038A-4AAD-99FB-4F7357C9AC15}"/>
    <cellStyle name="Millares [0] 2 3 3 5 5" xfId="11303" xr:uid="{FF02B05D-9B2D-411A-BE5B-B980976649CA}"/>
    <cellStyle name="Millares [0] 2 3 3 6" xfId="1402" xr:uid="{4442648E-F1EB-48BD-AA89-34C2B6D90BB8}"/>
    <cellStyle name="Millares [0] 2 3 3 6 2" xfId="4043" xr:uid="{E2FC04AC-13C8-40CF-A294-E91087A8DA66}"/>
    <cellStyle name="Millares [0] 2 3 3 6 2 2" xfId="9323" xr:uid="{C9E4FD78-A4D0-4A71-8BBF-EDDCEFF4DAC3}"/>
    <cellStyle name="Millares [0] 2 3 3 6 2 2 2" xfId="19884" xr:uid="{771F1B8F-1175-46FD-A2A9-F070DB799A29}"/>
    <cellStyle name="Millares [0] 2 3 3 6 2 3" xfId="14604" xr:uid="{D72197C8-4468-45F8-890E-8914B83FCFBF}"/>
    <cellStyle name="Millares [0] 2 3 3 6 3" xfId="6683" xr:uid="{54DED244-26DE-45D7-86F5-42960487E6F3}"/>
    <cellStyle name="Millares [0] 2 3 3 6 3 2" xfId="17244" xr:uid="{E3B2AFB3-0333-4707-8507-307D5DA7A4B4}"/>
    <cellStyle name="Millares [0] 2 3 3 6 4" xfId="11963" xr:uid="{61E5A7A1-EB28-4410-80DF-B4C5CE61053E}"/>
    <cellStyle name="Millares [0] 2 3 3 7" xfId="2723" xr:uid="{2AA1F56A-D49B-40C2-A688-2309305D052B}"/>
    <cellStyle name="Millares [0] 2 3 3 7 2" xfId="8003" xr:uid="{105EC600-7225-4179-A164-C2ECCD5A16D9}"/>
    <cellStyle name="Millares [0] 2 3 3 7 2 2" xfId="18564" xr:uid="{15F8DBC7-6A68-4AAA-AD8C-7848F8C46994}"/>
    <cellStyle name="Millares [0] 2 3 3 7 3" xfId="13284" xr:uid="{53E8B3AB-2354-4445-8055-878E8BA3837D}"/>
    <cellStyle name="Millares [0] 2 3 3 8" xfId="5363" xr:uid="{4386C1AD-68AE-4341-BF03-79A95B652FF2}"/>
    <cellStyle name="Millares [0] 2 3 3 8 2" xfId="15924" xr:uid="{F97BA014-896F-4D74-B7FC-1BA1B3EB3E09}"/>
    <cellStyle name="Millares [0] 2 3 3 9" xfId="10643" xr:uid="{A80B9583-D580-4206-B0CE-684D7BA7CFFA}"/>
    <cellStyle name="Millares [0] 2 3 4" xfId="139" xr:uid="{BAE2C1F6-CE10-471D-8D47-25A7C1561DAD}"/>
    <cellStyle name="Millares [0] 2 3 4 2" xfId="469" xr:uid="{AE1E17E0-122C-4512-B336-0403DFCCEA90}"/>
    <cellStyle name="Millares [0] 2 3 4 2 2" xfId="1129" xr:uid="{EDF9ED8C-822E-4AF2-97D2-0F4067A0036F}"/>
    <cellStyle name="Millares [0] 2 3 4 2 2 2" xfId="2450" xr:uid="{2DCFEED4-295A-429E-A47F-EAB7DBF6512A}"/>
    <cellStyle name="Millares [0] 2 3 4 2 2 2 2" xfId="5091" xr:uid="{4EC9294E-82F7-4782-97D0-53787872297D}"/>
    <cellStyle name="Millares [0] 2 3 4 2 2 2 2 2" xfId="10371" xr:uid="{658B2BFE-CD10-495F-8DE6-2ECF58C9313B}"/>
    <cellStyle name="Millares [0] 2 3 4 2 2 2 2 2 2" xfId="20932" xr:uid="{911DE794-8677-4AC7-9F18-A8BE4857A59A}"/>
    <cellStyle name="Millares [0] 2 3 4 2 2 2 2 3" xfId="15652" xr:uid="{D0AEFE0D-33EF-4BDC-9C57-DE46C1D3982E}"/>
    <cellStyle name="Millares [0] 2 3 4 2 2 2 3" xfId="7731" xr:uid="{1419A47F-F158-4A35-920C-2AD3F83096C0}"/>
    <cellStyle name="Millares [0] 2 3 4 2 2 2 3 2" xfId="18292" xr:uid="{6F2EF28C-73D8-4CEB-853D-9EA92E6C0539}"/>
    <cellStyle name="Millares [0] 2 3 4 2 2 2 4" xfId="13011" xr:uid="{C5E6F4F6-FDD4-459D-A94F-F9D0A603E30B}"/>
    <cellStyle name="Millares [0] 2 3 4 2 2 3" xfId="3771" xr:uid="{9F1ED446-4248-4BFC-B34E-F2036EC7F44F}"/>
    <cellStyle name="Millares [0] 2 3 4 2 2 3 2" xfId="9051" xr:uid="{8D88EF54-0785-4223-84F9-2A2F6574993E}"/>
    <cellStyle name="Millares [0] 2 3 4 2 2 3 2 2" xfId="19612" xr:uid="{90B93653-25A0-43DD-AD4E-2AD4DA02E8E1}"/>
    <cellStyle name="Millares [0] 2 3 4 2 2 3 3" xfId="14332" xr:uid="{9BE7E059-A26D-4BAA-93D4-4A862D358227}"/>
    <cellStyle name="Millares [0] 2 3 4 2 2 4" xfId="6411" xr:uid="{EC69E627-B6FB-4327-A5AD-7CB2C87B15DF}"/>
    <cellStyle name="Millares [0] 2 3 4 2 2 4 2" xfId="16972" xr:uid="{B1852E54-29E1-40CA-9C9C-828D45969352}"/>
    <cellStyle name="Millares [0] 2 3 4 2 2 5" xfId="11691" xr:uid="{BE3F0CB2-EF65-4D0C-8F60-E285406F9D8E}"/>
    <cellStyle name="Millares [0] 2 3 4 2 3" xfId="1790" xr:uid="{0AB77824-C385-4DFA-9B45-52E54ADAF062}"/>
    <cellStyle name="Millares [0] 2 3 4 2 3 2" xfId="4431" xr:uid="{28D59966-ECC3-4CD9-9C2F-DAC59964D017}"/>
    <cellStyle name="Millares [0] 2 3 4 2 3 2 2" xfId="9711" xr:uid="{3648C28C-3192-4797-BB93-E84CD98723C8}"/>
    <cellStyle name="Millares [0] 2 3 4 2 3 2 2 2" xfId="20272" xr:uid="{76A42B18-8410-40B6-8E27-27E47525594D}"/>
    <cellStyle name="Millares [0] 2 3 4 2 3 2 3" xfId="14992" xr:uid="{EE014450-3F06-4D25-867E-15082B1B623A}"/>
    <cellStyle name="Millares [0] 2 3 4 2 3 3" xfId="7071" xr:uid="{AED94C41-D489-4F65-85EC-D6C75CD00755}"/>
    <cellStyle name="Millares [0] 2 3 4 2 3 3 2" xfId="17632" xr:uid="{DB35476C-CAE7-46ED-B516-03734F28ED5E}"/>
    <cellStyle name="Millares [0] 2 3 4 2 3 4" xfId="12351" xr:uid="{9A5DAA4D-3C6D-48A4-A31C-C03F55FF7FC6}"/>
    <cellStyle name="Millares [0] 2 3 4 2 4" xfId="3111" xr:uid="{81BA9FCC-FCBB-47B8-B533-D702E1024121}"/>
    <cellStyle name="Millares [0] 2 3 4 2 4 2" xfId="8391" xr:uid="{811CC26C-772F-465E-A480-9C312F1D9D75}"/>
    <cellStyle name="Millares [0] 2 3 4 2 4 2 2" xfId="18952" xr:uid="{7BE643EF-5655-4B46-A85A-7B86963BAB60}"/>
    <cellStyle name="Millares [0] 2 3 4 2 4 3" xfId="13672" xr:uid="{17F27A40-58B1-4269-9D7F-06B49E008F17}"/>
    <cellStyle name="Millares [0] 2 3 4 2 5" xfId="5751" xr:uid="{2EE04BDA-DCE1-4D7F-BC34-920AC8D2F5EF}"/>
    <cellStyle name="Millares [0] 2 3 4 2 5 2" xfId="16312" xr:uid="{787127F2-5054-48D8-A7E5-1B43767C25D0}"/>
    <cellStyle name="Millares [0] 2 3 4 2 6" xfId="11031" xr:uid="{99F3A7A9-9DA1-4C7B-B2B4-3FFACBC07C01}"/>
    <cellStyle name="Millares [0] 2 3 4 3" xfId="800" xr:uid="{BD05A5DB-5881-4067-AAA8-FC55D654BF01}"/>
    <cellStyle name="Millares [0] 2 3 4 3 2" xfId="2121" xr:uid="{DFBBA99C-DB47-428A-BCD2-F4D75C9D1316}"/>
    <cellStyle name="Millares [0] 2 3 4 3 2 2" xfId="4762" xr:uid="{C5B0176F-3225-4EF0-A61B-31E8140F0B2B}"/>
    <cellStyle name="Millares [0] 2 3 4 3 2 2 2" xfId="10042" xr:uid="{C71A9D0B-93DE-462C-BC82-FD479D2D215C}"/>
    <cellStyle name="Millares [0] 2 3 4 3 2 2 2 2" xfId="20603" xr:uid="{852E07E7-F99F-404F-8328-0F04AACE2094}"/>
    <cellStyle name="Millares [0] 2 3 4 3 2 2 3" xfId="15323" xr:uid="{029FCAB3-5B85-450E-AF57-1E615D1176D5}"/>
    <cellStyle name="Millares [0] 2 3 4 3 2 3" xfId="7402" xr:uid="{A6611F0D-309C-4D59-AD06-20098EBFBE1E}"/>
    <cellStyle name="Millares [0] 2 3 4 3 2 3 2" xfId="17963" xr:uid="{AD9A840B-8B2D-41D8-85BA-5016C526F842}"/>
    <cellStyle name="Millares [0] 2 3 4 3 2 4" xfId="12682" xr:uid="{81F021A4-D3FB-4B74-B956-9B3051C41AFF}"/>
    <cellStyle name="Millares [0] 2 3 4 3 3" xfId="3442" xr:uid="{4AB876AD-0A6B-48D6-A7B7-AC80C9212316}"/>
    <cellStyle name="Millares [0] 2 3 4 3 3 2" xfId="8722" xr:uid="{F2CB79CC-8D33-4A21-8081-0B4D397D1341}"/>
    <cellStyle name="Millares [0] 2 3 4 3 3 2 2" xfId="19283" xr:uid="{DBDA57A3-481C-4BE3-A79A-9DE413E246ED}"/>
    <cellStyle name="Millares [0] 2 3 4 3 3 3" xfId="14003" xr:uid="{B3C3CA39-71D2-49B4-A027-02189810B13A}"/>
    <cellStyle name="Millares [0] 2 3 4 3 4" xfId="6082" xr:uid="{93C57C65-A334-46F1-9CBF-FE274D555609}"/>
    <cellStyle name="Millares [0] 2 3 4 3 4 2" xfId="16643" xr:uid="{ECFFCCB9-100D-4C26-9AA2-0482271FD30C}"/>
    <cellStyle name="Millares [0] 2 3 4 3 5" xfId="11362" xr:uid="{964C8AFC-FA8C-402E-AE10-CB94B355DC23}"/>
    <cellStyle name="Millares [0] 2 3 4 4" xfId="1461" xr:uid="{8A305D2F-1722-47F5-B792-EE9540FE93D1}"/>
    <cellStyle name="Millares [0] 2 3 4 4 2" xfId="4102" xr:uid="{40CFE16A-4C21-4C2E-94D6-3D0B804B6421}"/>
    <cellStyle name="Millares [0] 2 3 4 4 2 2" xfId="9382" xr:uid="{0EC94C3C-0F11-4BEA-A430-783FFB391095}"/>
    <cellStyle name="Millares [0] 2 3 4 4 2 2 2" xfId="19943" xr:uid="{E02F4B7A-7A08-4C0F-B313-90D3677ECC45}"/>
    <cellStyle name="Millares [0] 2 3 4 4 2 3" xfId="14663" xr:uid="{4F61190B-B2BC-4B29-A146-7E4EEF014B01}"/>
    <cellStyle name="Millares [0] 2 3 4 4 3" xfId="6742" xr:uid="{8B5BB025-C284-49E0-9C65-35C1DE18E493}"/>
    <cellStyle name="Millares [0] 2 3 4 4 3 2" xfId="17303" xr:uid="{CF218CA0-CD45-4907-81CB-BCA4F92D74A4}"/>
    <cellStyle name="Millares [0] 2 3 4 4 4" xfId="12022" xr:uid="{8EA6E90A-370F-426D-B9DB-0E5137C3150B}"/>
    <cellStyle name="Millares [0] 2 3 4 5" xfId="2782" xr:uid="{8D268212-6B21-40BD-B7D3-3BCF57F39865}"/>
    <cellStyle name="Millares [0] 2 3 4 5 2" xfId="8062" xr:uid="{5B0CB923-3772-4420-A5EE-7B503ADE276B}"/>
    <cellStyle name="Millares [0] 2 3 4 5 2 2" xfId="18623" xr:uid="{580DD436-6C15-4BB0-8780-3FE50680072F}"/>
    <cellStyle name="Millares [0] 2 3 4 5 3" xfId="13343" xr:uid="{3CDBF6C7-BD0A-49EF-BDDF-F9566BF52AC7}"/>
    <cellStyle name="Millares [0] 2 3 4 6" xfId="5422" xr:uid="{1ACBEFD2-97FE-4F3B-A1E2-0F01AEA511C7}"/>
    <cellStyle name="Millares [0] 2 3 4 6 2" xfId="15983" xr:uid="{910E42AF-8BDA-4B1D-997E-C8A465D25DB4}"/>
    <cellStyle name="Millares [0] 2 3 4 7" xfId="10702" xr:uid="{876BB71C-6404-4F47-84FD-73F05F0B17D1}"/>
    <cellStyle name="Millares [0] 2 3 5" xfId="249" xr:uid="{73A1F58E-968C-4AC9-8D84-736E1D157838}"/>
    <cellStyle name="Millares [0] 2 3 5 2" xfId="579" xr:uid="{E6F69ECE-D97B-415B-A254-122A1B7DE645}"/>
    <cellStyle name="Millares [0] 2 3 5 2 2" xfId="1239" xr:uid="{E7061774-089F-4BFB-B6F4-A33873EE115D}"/>
    <cellStyle name="Millares [0] 2 3 5 2 2 2" xfId="2560" xr:uid="{9CC89A11-7F54-4657-AB6A-FEE8A93113EC}"/>
    <cellStyle name="Millares [0] 2 3 5 2 2 2 2" xfId="5201" xr:uid="{C35456FA-CEA1-4117-AFA8-561EF4F3B912}"/>
    <cellStyle name="Millares [0] 2 3 5 2 2 2 2 2" xfId="10481" xr:uid="{92525406-4C90-4747-A08E-79437F9FB90C}"/>
    <cellStyle name="Millares [0] 2 3 5 2 2 2 2 2 2" xfId="21042" xr:uid="{B58EDF53-3F14-40B2-85C6-2A92153C2A00}"/>
    <cellStyle name="Millares [0] 2 3 5 2 2 2 2 3" xfId="15762" xr:uid="{16F2A73A-0CDF-4F97-B7B4-E26AA3958656}"/>
    <cellStyle name="Millares [0] 2 3 5 2 2 2 3" xfId="7841" xr:uid="{C484A550-DD5A-4944-9CFC-0FEF20617545}"/>
    <cellStyle name="Millares [0] 2 3 5 2 2 2 3 2" xfId="18402" xr:uid="{48FA460E-9903-4008-903F-F371D936C04D}"/>
    <cellStyle name="Millares [0] 2 3 5 2 2 2 4" xfId="13121" xr:uid="{E59B7DCC-65A6-47B5-94DE-51DE6E01D805}"/>
    <cellStyle name="Millares [0] 2 3 5 2 2 3" xfId="3881" xr:uid="{46832765-67CA-4DF8-AEA8-BDAB191979D2}"/>
    <cellStyle name="Millares [0] 2 3 5 2 2 3 2" xfId="9161" xr:uid="{31A61530-9D00-41D5-A595-61E58F1BD26D}"/>
    <cellStyle name="Millares [0] 2 3 5 2 2 3 2 2" xfId="19722" xr:uid="{EF76A5B8-B005-46AC-9930-A5E6E5300484}"/>
    <cellStyle name="Millares [0] 2 3 5 2 2 3 3" xfId="14442" xr:uid="{D8FB1B56-4AF5-4F92-9E5E-CD0DD68986B8}"/>
    <cellStyle name="Millares [0] 2 3 5 2 2 4" xfId="6521" xr:uid="{0991647B-0C6B-473C-AC78-6539770B1A2C}"/>
    <cellStyle name="Millares [0] 2 3 5 2 2 4 2" xfId="17082" xr:uid="{3BD29D69-B485-4CF5-BC3E-98F816CAC050}"/>
    <cellStyle name="Millares [0] 2 3 5 2 2 5" xfId="11801" xr:uid="{5B63FCC9-840B-48CA-A202-9059B357FB7B}"/>
    <cellStyle name="Millares [0] 2 3 5 2 3" xfId="1900" xr:uid="{300A362E-8AAD-4741-A03F-F1D9A58216BD}"/>
    <cellStyle name="Millares [0] 2 3 5 2 3 2" xfId="4541" xr:uid="{37E0BEF4-26CE-4D15-AF7F-8452DB9E4300}"/>
    <cellStyle name="Millares [0] 2 3 5 2 3 2 2" xfId="9821" xr:uid="{67A9519C-8F08-43B4-9DF1-DED8F4FE48BC}"/>
    <cellStyle name="Millares [0] 2 3 5 2 3 2 2 2" xfId="20382" xr:uid="{FEF08073-212C-453D-9825-7EABE78ACBC9}"/>
    <cellStyle name="Millares [0] 2 3 5 2 3 2 3" xfId="15102" xr:uid="{3053525E-C7D8-4DB0-B78C-6412D52EA7E2}"/>
    <cellStyle name="Millares [0] 2 3 5 2 3 3" xfId="7181" xr:uid="{002B4A57-89D7-486C-8425-E0B3309AE2DB}"/>
    <cellStyle name="Millares [0] 2 3 5 2 3 3 2" xfId="17742" xr:uid="{C15CF4A7-C421-40FD-8E01-D6606B15D629}"/>
    <cellStyle name="Millares [0] 2 3 5 2 3 4" xfId="12461" xr:uid="{DFF70BD5-61A1-4619-AFBE-E53AC6146CAE}"/>
    <cellStyle name="Millares [0] 2 3 5 2 4" xfId="3221" xr:uid="{847DBA89-41AB-4155-B101-2FB7ABC962D1}"/>
    <cellStyle name="Millares [0] 2 3 5 2 4 2" xfId="8501" xr:uid="{340E1997-9226-4F9A-BD5C-0554341FAF3C}"/>
    <cellStyle name="Millares [0] 2 3 5 2 4 2 2" xfId="19062" xr:uid="{A015C6AA-A429-4925-8651-8214FB464560}"/>
    <cellStyle name="Millares [0] 2 3 5 2 4 3" xfId="13782" xr:uid="{52C09C0C-9B38-4EFE-9159-63398077C4EC}"/>
    <cellStyle name="Millares [0] 2 3 5 2 5" xfId="5861" xr:uid="{15D1D2B4-2FD2-4FC0-B738-94AB5B33D47E}"/>
    <cellStyle name="Millares [0] 2 3 5 2 5 2" xfId="16422" xr:uid="{481BDACA-92CD-4302-855E-3C12315A6E0B}"/>
    <cellStyle name="Millares [0] 2 3 5 2 6" xfId="11141" xr:uid="{8637960D-B57E-4E4E-9ADB-970685141727}"/>
    <cellStyle name="Millares [0] 2 3 5 3" xfId="910" xr:uid="{8AE4B3A2-3C4B-4803-AF1A-0CE65EF6AB77}"/>
    <cellStyle name="Millares [0] 2 3 5 3 2" xfId="2231" xr:uid="{035A144C-7973-454B-BC43-3A1CC5E8993A}"/>
    <cellStyle name="Millares [0] 2 3 5 3 2 2" xfId="4872" xr:uid="{07AEA886-3D4C-451C-8E60-61D9641BD9EB}"/>
    <cellStyle name="Millares [0] 2 3 5 3 2 2 2" xfId="10152" xr:uid="{E31018A2-38FF-4F0C-A19A-97A1B951BA91}"/>
    <cellStyle name="Millares [0] 2 3 5 3 2 2 2 2" xfId="20713" xr:uid="{A1325733-823F-4310-8997-BE332B7BB103}"/>
    <cellStyle name="Millares [0] 2 3 5 3 2 2 3" xfId="15433" xr:uid="{096EDFCC-491D-446E-9E93-BE239B7E040C}"/>
    <cellStyle name="Millares [0] 2 3 5 3 2 3" xfId="7512" xr:uid="{CC35E5E4-0B84-407C-A80F-1A95FB6D6195}"/>
    <cellStyle name="Millares [0] 2 3 5 3 2 3 2" xfId="18073" xr:uid="{65F9CF9F-DDAD-4382-A274-490DD5D8F196}"/>
    <cellStyle name="Millares [0] 2 3 5 3 2 4" xfId="12792" xr:uid="{1F0C47F0-23D9-426B-A2F6-5E4DD3F84A0D}"/>
    <cellStyle name="Millares [0] 2 3 5 3 3" xfId="3552" xr:uid="{C6F0ADF5-B375-44A9-A209-BED71537EC7A}"/>
    <cellStyle name="Millares [0] 2 3 5 3 3 2" xfId="8832" xr:uid="{2134DE2D-0C90-4B1F-8B58-1912F8AB4C8B}"/>
    <cellStyle name="Millares [0] 2 3 5 3 3 2 2" xfId="19393" xr:uid="{11977244-2F2F-45A6-BA24-954470723D42}"/>
    <cellStyle name="Millares [0] 2 3 5 3 3 3" xfId="14113" xr:uid="{FE3D3B08-422E-45CE-8BE7-6801E4FEB70C}"/>
    <cellStyle name="Millares [0] 2 3 5 3 4" xfId="6192" xr:uid="{13F1FA51-57A0-477F-8BA9-F0CC5FDEDE10}"/>
    <cellStyle name="Millares [0] 2 3 5 3 4 2" xfId="16753" xr:uid="{D099ECDF-49BD-4DCD-A4CF-7438E6F0A61A}"/>
    <cellStyle name="Millares [0] 2 3 5 3 5" xfId="11472" xr:uid="{C443F19A-3BBA-49B3-9A69-8A0E4F5DDD5A}"/>
    <cellStyle name="Millares [0] 2 3 5 4" xfId="1571" xr:uid="{00BAB262-2933-4ACB-9062-23206C95EB09}"/>
    <cellStyle name="Millares [0] 2 3 5 4 2" xfId="4212" xr:uid="{92D3DB45-E8F6-4E9B-8468-910EC9A95B79}"/>
    <cellStyle name="Millares [0] 2 3 5 4 2 2" xfId="9492" xr:uid="{6CC3EC74-7E06-4A45-B8A9-8B897A9BA8E6}"/>
    <cellStyle name="Millares [0] 2 3 5 4 2 2 2" xfId="20053" xr:uid="{66DEBC46-21B2-4FA5-904B-4F343DEF0AED}"/>
    <cellStyle name="Millares [0] 2 3 5 4 2 3" xfId="14773" xr:uid="{6334B7BE-E946-4F34-B52D-67AEC4D064BD}"/>
    <cellStyle name="Millares [0] 2 3 5 4 3" xfId="6852" xr:uid="{042599E1-150D-44F5-A8CA-4D957789AC00}"/>
    <cellStyle name="Millares [0] 2 3 5 4 3 2" xfId="17413" xr:uid="{C48BA105-0B8B-45FA-9C42-C294DE0B2FD1}"/>
    <cellStyle name="Millares [0] 2 3 5 4 4" xfId="12132" xr:uid="{61802DAF-E5AA-4468-B833-A7F962A1B489}"/>
    <cellStyle name="Millares [0] 2 3 5 5" xfId="2892" xr:uid="{5082F014-BE09-4A18-A30D-78049D21C212}"/>
    <cellStyle name="Millares [0] 2 3 5 5 2" xfId="8172" xr:uid="{9BC9AB11-AA0D-4819-95E6-1367D5E8013A}"/>
    <cellStyle name="Millares [0] 2 3 5 5 2 2" xfId="18733" xr:uid="{6732911B-B7FE-4D8B-A1E5-D12E10391EBB}"/>
    <cellStyle name="Millares [0] 2 3 5 5 3" xfId="13453" xr:uid="{5815687F-ABC2-4195-ABF9-9E4D974D3CD1}"/>
    <cellStyle name="Millares [0] 2 3 5 6" xfId="5532" xr:uid="{C2FE4560-D0C9-4E71-B374-FD8973382974}"/>
    <cellStyle name="Millares [0] 2 3 5 6 2" xfId="16093" xr:uid="{1C05CA4F-9D94-4810-A74F-72CB30CE5916}"/>
    <cellStyle name="Millares [0] 2 3 5 7" xfId="10812" xr:uid="{8C68030F-535F-46B2-A335-047F68CAE930}"/>
    <cellStyle name="Millares [0] 2 3 6" xfId="358" xr:uid="{10C846F3-A15C-4C0D-B50F-64EC5FD8C6FA}"/>
    <cellStyle name="Millares [0] 2 3 6 2" xfId="1019" xr:uid="{F9167AC1-F8B6-425A-AA08-165C739D2BAF}"/>
    <cellStyle name="Millares [0] 2 3 6 2 2" xfId="2340" xr:uid="{142CB33F-2B73-4CC2-98F1-932C540CD43D}"/>
    <cellStyle name="Millares [0] 2 3 6 2 2 2" xfId="4981" xr:uid="{E572597A-F925-4A07-BA0F-A6895586E557}"/>
    <cellStyle name="Millares [0] 2 3 6 2 2 2 2" xfId="10261" xr:uid="{FD390254-D679-4F1F-A2BB-DE61C49AE01D}"/>
    <cellStyle name="Millares [0] 2 3 6 2 2 2 2 2" xfId="20822" xr:uid="{4381E8EB-7D99-4F1A-A55B-1E845B5FDCDE}"/>
    <cellStyle name="Millares [0] 2 3 6 2 2 2 3" xfId="15542" xr:uid="{A77B3CC4-B787-4309-88B6-DDBCFEBCB3C0}"/>
    <cellStyle name="Millares [0] 2 3 6 2 2 3" xfId="7621" xr:uid="{8C29EABE-DC51-4549-8E2E-389524F766AF}"/>
    <cellStyle name="Millares [0] 2 3 6 2 2 3 2" xfId="18182" xr:uid="{5CE5A02D-652D-43F9-B2BB-26E42823252F}"/>
    <cellStyle name="Millares [0] 2 3 6 2 2 4" xfId="12901" xr:uid="{F4D67CBE-7FA4-4886-806E-95F83371CD31}"/>
    <cellStyle name="Millares [0] 2 3 6 2 3" xfId="3661" xr:uid="{7DCE2993-E532-464A-ADAC-F19AD64E0963}"/>
    <cellStyle name="Millares [0] 2 3 6 2 3 2" xfId="8941" xr:uid="{BE9790F6-2167-41F4-978A-B05C800CD261}"/>
    <cellStyle name="Millares [0] 2 3 6 2 3 2 2" xfId="19502" xr:uid="{333CEAD6-B0CF-4F13-8D3E-01C457719515}"/>
    <cellStyle name="Millares [0] 2 3 6 2 3 3" xfId="14222" xr:uid="{12B67E31-7D83-45FD-A90E-F03726E4863D}"/>
    <cellStyle name="Millares [0] 2 3 6 2 4" xfId="6301" xr:uid="{76D1F23E-B868-4002-9B11-01C6D5525207}"/>
    <cellStyle name="Millares [0] 2 3 6 2 4 2" xfId="16862" xr:uid="{F828B96C-B5FD-44BF-8826-716EFF23B003}"/>
    <cellStyle name="Millares [0] 2 3 6 2 5" xfId="11581" xr:uid="{D803B65D-F1C8-4878-AC14-60AD52619363}"/>
    <cellStyle name="Millares [0] 2 3 6 3" xfId="1680" xr:uid="{C9B6711F-69A9-4AC1-A043-3CE8E2F17221}"/>
    <cellStyle name="Millares [0] 2 3 6 3 2" xfId="4321" xr:uid="{5455C7EE-6EBC-475E-BF67-9FE984AB94D3}"/>
    <cellStyle name="Millares [0] 2 3 6 3 2 2" xfId="9601" xr:uid="{9785B66E-3208-4E68-9982-DD36EDAEAFDC}"/>
    <cellStyle name="Millares [0] 2 3 6 3 2 2 2" xfId="20162" xr:uid="{36A935F5-C532-4F1E-AB74-A2A06CE8CD05}"/>
    <cellStyle name="Millares [0] 2 3 6 3 2 3" xfId="14882" xr:uid="{79B95E25-4B1E-4125-97E7-B6DB5D28FB3F}"/>
    <cellStyle name="Millares [0] 2 3 6 3 3" xfId="6961" xr:uid="{E7F7FBDB-0363-407F-908E-F6236A95FC2A}"/>
    <cellStyle name="Millares [0] 2 3 6 3 3 2" xfId="17522" xr:uid="{3EE82258-F1D2-4698-8A4A-DDA3B16507CF}"/>
    <cellStyle name="Millares [0] 2 3 6 3 4" xfId="12241" xr:uid="{ECB53479-27EA-460E-A905-47E93E003020}"/>
    <cellStyle name="Millares [0] 2 3 6 4" xfId="3001" xr:uid="{869FCD1E-E667-4A99-ACD8-001D1C6E4458}"/>
    <cellStyle name="Millares [0] 2 3 6 4 2" xfId="8281" xr:uid="{6B0AC477-8349-4BDD-BDA5-501ADCCC84AB}"/>
    <cellStyle name="Millares [0] 2 3 6 4 2 2" xfId="18842" xr:uid="{E5C8E895-0056-4244-B5F1-185E0224F5F2}"/>
    <cellStyle name="Millares [0] 2 3 6 4 3" xfId="13562" xr:uid="{608F8AB8-7ED4-4A89-A023-C5299373B5D3}"/>
    <cellStyle name="Millares [0] 2 3 6 5" xfId="5641" xr:uid="{85073B0C-261F-44A2-972D-5F43995FDB3C}"/>
    <cellStyle name="Millares [0] 2 3 6 5 2" xfId="16202" xr:uid="{15E9264D-9053-4A42-A41F-0B193AD5DB49}"/>
    <cellStyle name="Millares [0] 2 3 6 6" xfId="10921" xr:uid="{0E2116AD-8FB1-4C8B-B4CF-00A1AF9CA053}"/>
    <cellStyle name="Millares [0] 2 3 7" xfId="690" xr:uid="{04629675-8715-4C4B-954B-84471CCF37D0}"/>
    <cellStyle name="Millares [0] 2 3 7 2" xfId="2011" xr:uid="{9801B547-2561-4750-A8BE-90F11F93690C}"/>
    <cellStyle name="Millares [0] 2 3 7 2 2" xfId="4652" xr:uid="{5BEB0B88-4BF9-4241-8D12-275E4C4E61E9}"/>
    <cellStyle name="Millares [0] 2 3 7 2 2 2" xfId="9932" xr:uid="{7C4C20E1-F6E9-4535-B80D-52C0C5A4CAAA}"/>
    <cellStyle name="Millares [0] 2 3 7 2 2 2 2" xfId="20493" xr:uid="{6E267266-3F9E-4F9A-88DC-7839E8417CB9}"/>
    <cellStyle name="Millares [0] 2 3 7 2 2 3" xfId="15213" xr:uid="{1037170B-20C0-4649-8020-317DBD29B698}"/>
    <cellStyle name="Millares [0] 2 3 7 2 3" xfId="7292" xr:uid="{4363771B-C96B-4ED6-843E-2633202E7D37}"/>
    <cellStyle name="Millares [0] 2 3 7 2 3 2" xfId="17853" xr:uid="{4D2791C8-CECC-42A6-BB9D-FC9A6CCD133D}"/>
    <cellStyle name="Millares [0] 2 3 7 2 4" xfId="12572" xr:uid="{8E1B02D1-37BE-45A2-9330-5C811374A031}"/>
    <cellStyle name="Millares [0] 2 3 7 3" xfId="3332" xr:uid="{EA0BF5A0-EE16-4E0A-9CDA-3ADFAC826617}"/>
    <cellStyle name="Millares [0] 2 3 7 3 2" xfId="8612" xr:uid="{DB5BB65A-1AA7-4933-AA41-DCB292CFF5E3}"/>
    <cellStyle name="Millares [0] 2 3 7 3 2 2" xfId="19173" xr:uid="{80183394-ED69-44ED-827B-021246322EA7}"/>
    <cellStyle name="Millares [0] 2 3 7 3 3" xfId="13893" xr:uid="{B8F4A42E-B1B2-4193-AD86-198C9241A5F2}"/>
    <cellStyle name="Millares [0] 2 3 7 4" xfId="5972" xr:uid="{CB0E45F6-4D1F-4247-8E64-A530281D1830}"/>
    <cellStyle name="Millares [0] 2 3 7 4 2" xfId="16533" xr:uid="{0299ED8C-7FCE-40E3-8EDC-023D62C6DD5D}"/>
    <cellStyle name="Millares [0] 2 3 7 5" xfId="11252" xr:uid="{D3636281-FC1F-463A-8BAD-D9F73658A828}"/>
    <cellStyle name="Millares [0] 2 3 8" xfId="1351" xr:uid="{869815ED-E3B5-4188-AEA6-EB5B2EE39F2B}"/>
    <cellStyle name="Millares [0] 2 3 8 2" xfId="3992" xr:uid="{E7654C09-1DD3-4F31-92EB-6D80B1A07F5D}"/>
    <cellStyle name="Millares [0] 2 3 8 2 2" xfId="9272" xr:uid="{7594D754-28A7-49ED-894F-DAF9033C2876}"/>
    <cellStyle name="Millares [0] 2 3 8 2 2 2" xfId="19833" xr:uid="{AEB416A2-5E10-457C-9DB7-C7E0A8EABF38}"/>
    <cellStyle name="Millares [0] 2 3 8 2 3" xfId="14553" xr:uid="{E038EFB1-BC63-4F61-98EB-3A458549FF0F}"/>
    <cellStyle name="Millares [0] 2 3 8 3" xfId="6632" xr:uid="{265E58C2-DD30-4432-B583-5F426A9817CC}"/>
    <cellStyle name="Millares [0] 2 3 8 3 2" xfId="17193" xr:uid="{54D3D6BE-2F79-4BF0-BF3E-E23D55EB328B}"/>
    <cellStyle name="Millares [0] 2 3 8 4" xfId="11912" xr:uid="{E95D26C4-8AE7-48C5-BEA0-59E2261BF267}"/>
    <cellStyle name="Millares [0] 2 3 9" xfId="2672" xr:uid="{71D2C3D3-7404-41A3-A929-33CE0126DD8A}"/>
    <cellStyle name="Millares [0] 2 3 9 2" xfId="7952" xr:uid="{035192C6-F2C1-491E-974C-81695B47B72A}"/>
    <cellStyle name="Millares [0] 2 3 9 2 2" xfId="18513" xr:uid="{B9E6320F-76E3-4B94-B660-139BCF117D29}"/>
    <cellStyle name="Millares [0] 2 3 9 3" xfId="13233" xr:uid="{6544AF0F-5446-41BA-8470-467188931DB2}"/>
    <cellStyle name="Millares [0] 2 4" xfId="37" xr:uid="{86597B3F-FE8C-40CE-9E53-8EB12A1585B2}"/>
    <cellStyle name="Millares [0] 2 4 10" xfId="10602" xr:uid="{E4196BF4-5C07-460A-8EA6-9595CEF74562}"/>
    <cellStyle name="Millares [0] 2 4 2" xfId="88" xr:uid="{503F4B26-5B8F-45C6-8740-C6D3871A15CA}"/>
    <cellStyle name="Millares [0] 2 4 2 2" xfId="200" xr:uid="{B929FEF2-7FAD-46B0-9005-2AD197A1760A}"/>
    <cellStyle name="Millares [0] 2 4 2 2 2" xfId="530" xr:uid="{06920BC5-E312-46E7-8EB7-4F16FDA04438}"/>
    <cellStyle name="Millares [0] 2 4 2 2 2 2" xfId="1190" xr:uid="{6F188EC9-E195-4419-A85C-A72E1256F913}"/>
    <cellStyle name="Millares [0] 2 4 2 2 2 2 2" xfId="2511" xr:uid="{B31EEEA4-5B3A-4318-A5B9-7D32D1273E7E}"/>
    <cellStyle name="Millares [0] 2 4 2 2 2 2 2 2" xfId="5152" xr:uid="{1CB66E94-F120-4155-AFF1-08F5F9241CBA}"/>
    <cellStyle name="Millares [0] 2 4 2 2 2 2 2 2 2" xfId="10432" xr:uid="{FC5DEE4B-0798-4C24-BB26-2569649A013A}"/>
    <cellStyle name="Millares [0] 2 4 2 2 2 2 2 2 2 2" xfId="20993" xr:uid="{DC0B3A03-658F-4B95-870C-5E2FC5487B26}"/>
    <cellStyle name="Millares [0] 2 4 2 2 2 2 2 2 3" xfId="15713" xr:uid="{B9FBE00B-CAEA-4318-9B77-FBA0A52DE899}"/>
    <cellStyle name="Millares [0] 2 4 2 2 2 2 2 3" xfId="7792" xr:uid="{20C80275-BFF8-4732-B8E5-F01477DE828D}"/>
    <cellStyle name="Millares [0] 2 4 2 2 2 2 2 3 2" xfId="18353" xr:uid="{F5D133DC-C97D-4437-84C6-143771FDCAD7}"/>
    <cellStyle name="Millares [0] 2 4 2 2 2 2 2 4" xfId="13072" xr:uid="{1D7D8882-D437-41B6-AF4F-C67307BF2E23}"/>
    <cellStyle name="Millares [0] 2 4 2 2 2 2 3" xfId="3832" xr:uid="{0E4952EB-E4F9-4D02-8167-0EE43162D62D}"/>
    <cellStyle name="Millares [0] 2 4 2 2 2 2 3 2" xfId="9112" xr:uid="{79FDEFEB-6F1E-4D45-A5F0-882E916688A2}"/>
    <cellStyle name="Millares [0] 2 4 2 2 2 2 3 2 2" xfId="19673" xr:uid="{033E8671-9B77-4F05-9C03-795383A32221}"/>
    <cellStyle name="Millares [0] 2 4 2 2 2 2 3 3" xfId="14393" xr:uid="{357D8CA5-BF81-40D3-AA9D-981167736F7D}"/>
    <cellStyle name="Millares [0] 2 4 2 2 2 2 4" xfId="6472" xr:uid="{E11E498E-0D30-4CC7-9E15-DB9A455A8E1A}"/>
    <cellStyle name="Millares [0] 2 4 2 2 2 2 4 2" xfId="17033" xr:uid="{39441364-8836-426E-A0B8-A31EC574EED8}"/>
    <cellStyle name="Millares [0] 2 4 2 2 2 2 5" xfId="11752" xr:uid="{927EA756-4A4C-4B2C-B072-615E2E0AEC49}"/>
    <cellStyle name="Millares [0] 2 4 2 2 2 3" xfId="1851" xr:uid="{324D9AC3-3C61-4F3E-84BB-954F1A53A353}"/>
    <cellStyle name="Millares [0] 2 4 2 2 2 3 2" xfId="4492" xr:uid="{509529DE-0F79-4BA1-AD00-6382B7817BAF}"/>
    <cellStyle name="Millares [0] 2 4 2 2 2 3 2 2" xfId="9772" xr:uid="{08F1B08B-A4E1-4561-BF08-2413B20CD9F9}"/>
    <cellStyle name="Millares [0] 2 4 2 2 2 3 2 2 2" xfId="20333" xr:uid="{890BA217-10BF-4B05-9204-AB2C1CD7F5AE}"/>
    <cellStyle name="Millares [0] 2 4 2 2 2 3 2 3" xfId="15053" xr:uid="{89653F93-BA93-421C-969B-400B44B9370C}"/>
    <cellStyle name="Millares [0] 2 4 2 2 2 3 3" xfId="7132" xr:uid="{FDCFB46B-DF0F-4228-82F5-0C16C7017A41}"/>
    <cellStyle name="Millares [0] 2 4 2 2 2 3 3 2" xfId="17693" xr:uid="{CA117B91-44B8-464A-B0E4-3BC8733FC83F}"/>
    <cellStyle name="Millares [0] 2 4 2 2 2 3 4" xfId="12412" xr:uid="{D32E0908-0962-4F79-BF1B-73D4FC335F8F}"/>
    <cellStyle name="Millares [0] 2 4 2 2 2 4" xfId="3172" xr:uid="{0E9C82AB-F575-4B63-BBF6-7CFD6965792C}"/>
    <cellStyle name="Millares [0] 2 4 2 2 2 4 2" xfId="8452" xr:uid="{85993C23-41A3-4742-AB77-8636AD524675}"/>
    <cellStyle name="Millares [0] 2 4 2 2 2 4 2 2" xfId="19013" xr:uid="{B8713A18-8C79-4351-A860-1872B27D2C5E}"/>
    <cellStyle name="Millares [0] 2 4 2 2 2 4 3" xfId="13733" xr:uid="{D818C074-2A0E-4ADC-8D99-CBD289567D0D}"/>
    <cellStyle name="Millares [0] 2 4 2 2 2 5" xfId="5812" xr:uid="{29AF3F99-4BE0-4708-8F8F-240B30C3219F}"/>
    <cellStyle name="Millares [0] 2 4 2 2 2 5 2" xfId="16373" xr:uid="{45FD1088-06CD-4CC3-9E14-AAB0528C64E6}"/>
    <cellStyle name="Millares [0] 2 4 2 2 2 6" xfId="11092" xr:uid="{C42D3CE3-8946-4650-95E8-80D08D47F785}"/>
    <cellStyle name="Millares [0] 2 4 2 2 3" xfId="861" xr:uid="{BDB149E1-5DB3-4992-920A-0BFDB529FDE6}"/>
    <cellStyle name="Millares [0] 2 4 2 2 3 2" xfId="2182" xr:uid="{FFED7E1A-51A5-435D-886B-3F1E7B51FCE6}"/>
    <cellStyle name="Millares [0] 2 4 2 2 3 2 2" xfId="4823" xr:uid="{25E49C93-3BF1-4C15-A5FB-DE02ABEA07AA}"/>
    <cellStyle name="Millares [0] 2 4 2 2 3 2 2 2" xfId="10103" xr:uid="{AAB420AD-520D-4665-B0AE-40D83AA9EB61}"/>
    <cellStyle name="Millares [0] 2 4 2 2 3 2 2 2 2" xfId="20664" xr:uid="{5F2C6B2B-66AE-4022-8E2F-E90C748A4E90}"/>
    <cellStyle name="Millares [0] 2 4 2 2 3 2 2 3" xfId="15384" xr:uid="{D8027104-2DBA-47DC-98BF-F5DF058455E2}"/>
    <cellStyle name="Millares [0] 2 4 2 2 3 2 3" xfId="7463" xr:uid="{9670A9BC-FE49-4FDB-99E1-D1D4FC5BE8B8}"/>
    <cellStyle name="Millares [0] 2 4 2 2 3 2 3 2" xfId="18024" xr:uid="{686AE97F-6F79-469B-AB21-3BCF08C877CB}"/>
    <cellStyle name="Millares [0] 2 4 2 2 3 2 4" xfId="12743" xr:uid="{445610E4-2D94-4009-9144-96CE0AEE10D3}"/>
    <cellStyle name="Millares [0] 2 4 2 2 3 3" xfId="3503" xr:uid="{05ACCF2E-46AC-4A39-9B1E-CDB463FC3B50}"/>
    <cellStyle name="Millares [0] 2 4 2 2 3 3 2" xfId="8783" xr:uid="{97B62742-5BE4-47F6-A67E-A51EE6C73431}"/>
    <cellStyle name="Millares [0] 2 4 2 2 3 3 2 2" xfId="19344" xr:uid="{3EB4C625-7086-4E80-ACE8-570E5EB94CFD}"/>
    <cellStyle name="Millares [0] 2 4 2 2 3 3 3" xfId="14064" xr:uid="{8F7B3498-0721-40EC-A815-81164A9C8AF3}"/>
    <cellStyle name="Millares [0] 2 4 2 2 3 4" xfId="6143" xr:uid="{34A98EA0-7C81-4BCA-8561-ED2C749C5A49}"/>
    <cellStyle name="Millares [0] 2 4 2 2 3 4 2" xfId="16704" xr:uid="{0987F923-B868-4CF1-BCA9-8C21BC855D08}"/>
    <cellStyle name="Millares [0] 2 4 2 2 3 5" xfId="11423" xr:uid="{7032F4CE-A65A-499E-BAE9-F40CC003F5B6}"/>
    <cellStyle name="Millares [0] 2 4 2 2 4" xfId="1522" xr:uid="{8EE5A2C5-0036-46E2-B182-676FE22C1F4C}"/>
    <cellStyle name="Millares [0] 2 4 2 2 4 2" xfId="4163" xr:uid="{3E1C3F76-EE72-4A31-90B5-2E7FF77AE00C}"/>
    <cellStyle name="Millares [0] 2 4 2 2 4 2 2" xfId="9443" xr:uid="{EB278D5B-124E-4C71-A079-C99AABBF50DD}"/>
    <cellStyle name="Millares [0] 2 4 2 2 4 2 2 2" xfId="20004" xr:uid="{3511656F-463E-410A-83BF-603F9B5535CC}"/>
    <cellStyle name="Millares [0] 2 4 2 2 4 2 3" xfId="14724" xr:uid="{E4F42252-CB12-49CE-A23F-D9F1531906C0}"/>
    <cellStyle name="Millares [0] 2 4 2 2 4 3" xfId="6803" xr:uid="{902FD86F-2346-4005-96DC-1264A2AC4916}"/>
    <cellStyle name="Millares [0] 2 4 2 2 4 3 2" xfId="17364" xr:uid="{E225CC5F-0CD1-49DE-994C-D40B924CFDCB}"/>
    <cellStyle name="Millares [0] 2 4 2 2 4 4" xfId="12083" xr:uid="{4F232976-71F6-49C6-A7E9-6EA103A3BB87}"/>
    <cellStyle name="Millares [0] 2 4 2 2 5" xfId="2843" xr:uid="{5910A234-329D-43CF-A193-1F0F0CF6F367}"/>
    <cellStyle name="Millares [0] 2 4 2 2 5 2" xfId="8123" xr:uid="{AA9805CB-935F-443D-BA42-D5052B87D7C4}"/>
    <cellStyle name="Millares [0] 2 4 2 2 5 2 2" xfId="18684" xr:uid="{F5C1D999-A4B4-4D76-9256-F2CE6BA4AA82}"/>
    <cellStyle name="Millares [0] 2 4 2 2 5 3" xfId="13404" xr:uid="{A6EA255A-4B78-4D44-82D3-49867EEF21EA}"/>
    <cellStyle name="Millares [0] 2 4 2 2 6" xfId="5483" xr:uid="{66FE2E9A-6E07-417E-A2C5-5CC6433CD742}"/>
    <cellStyle name="Millares [0] 2 4 2 2 6 2" xfId="16044" xr:uid="{18BD7DDC-F8F0-44B6-B6DC-9EB1F8B8BDED}"/>
    <cellStyle name="Millares [0] 2 4 2 2 7" xfId="10763" xr:uid="{8DFA7A51-B4E9-488D-9ECB-57BB0F9691F5}"/>
    <cellStyle name="Millares [0] 2 4 2 3" xfId="310" xr:uid="{991E5A0C-4EFB-475B-A51E-B49EC84EF0B2}"/>
    <cellStyle name="Millares [0] 2 4 2 3 2" xfId="640" xr:uid="{48654DBA-97BD-4454-A836-4087A40F589F}"/>
    <cellStyle name="Millares [0] 2 4 2 3 2 2" xfId="1300" xr:uid="{853D8F1E-D30D-41F6-B106-6544C66901A8}"/>
    <cellStyle name="Millares [0] 2 4 2 3 2 2 2" xfId="2621" xr:uid="{FE0CFAE8-D0D1-45E8-900D-3E3A70400551}"/>
    <cellStyle name="Millares [0] 2 4 2 3 2 2 2 2" xfId="5262" xr:uid="{27865662-C911-4DA9-A8F5-B8F69F7620AE}"/>
    <cellStyle name="Millares [0] 2 4 2 3 2 2 2 2 2" xfId="10542" xr:uid="{E3C784BA-F90B-421D-8F05-11EBB9864259}"/>
    <cellStyle name="Millares [0] 2 4 2 3 2 2 2 2 2 2" xfId="21103" xr:uid="{305672FE-C07A-47B9-B7C0-A4A02AC132A9}"/>
    <cellStyle name="Millares [0] 2 4 2 3 2 2 2 2 3" xfId="15823" xr:uid="{BB4708B2-1513-4D27-B56B-CAC58420A763}"/>
    <cellStyle name="Millares [0] 2 4 2 3 2 2 2 3" xfId="7902" xr:uid="{C2E67927-FE62-4D24-A856-EB1A5E885B1E}"/>
    <cellStyle name="Millares [0] 2 4 2 3 2 2 2 3 2" xfId="18463" xr:uid="{30A341F0-BB8E-477C-BDC3-11AEEB78BF8B}"/>
    <cellStyle name="Millares [0] 2 4 2 3 2 2 2 4" xfId="13182" xr:uid="{44B80EA4-E406-4A31-B303-A3A3D1F49431}"/>
    <cellStyle name="Millares [0] 2 4 2 3 2 2 3" xfId="3942" xr:uid="{AF3EE721-1A82-4AA9-B1A5-3F5A4FE831B4}"/>
    <cellStyle name="Millares [0] 2 4 2 3 2 2 3 2" xfId="9222" xr:uid="{24D3D329-31C4-44F3-AFB8-E78E2B8C5D35}"/>
    <cellStyle name="Millares [0] 2 4 2 3 2 2 3 2 2" xfId="19783" xr:uid="{D3135235-8142-4C23-96B0-0D179953AB88}"/>
    <cellStyle name="Millares [0] 2 4 2 3 2 2 3 3" xfId="14503" xr:uid="{DCC07497-002C-420F-89A5-C61D370850A8}"/>
    <cellStyle name="Millares [0] 2 4 2 3 2 2 4" xfId="6582" xr:uid="{AFEFDAEB-5A86-4626-8FEB-6EE286216A7B}"/>
    <cellStyle name="Millares [0] 2 4 2 3 2 2 4 2" xfId="17143" xr:uid="{DF6CE510-2E0B-476A-97ED-806A8A99A70A}"/>
    <cellStyle name="Millares [0] 2 4 2 3 2 2 5" xfId="11862" xr:uid="{43694B3D-A7F8-4F73-A7D4-60B4409E033D}"/>
    <cellStyle name="Millares [0] 2 4 2 3 2 3" xfId="1961" xr:uid="{2EE16EB4-8F06-4544-B9A8-03F5FBC29DBD}"/>
    <cellStyle name="Millares [0] 2 4 2 3 2 3 2" xfId="4602" xr:uid="{C4968D1D-2304-4A5C-8975-521361EBB377}"/>
    <cellStyle name="Millares [0] 2 4 2 3 2 3 2 2" xfId="9882" xr:uid="{EB84444A-EA98-42FD-B03A-1395ABB7F0ED}"/>
    <cellStyle name="Millares [0] 2 4 2 3 2 3 2 2 2" xfId="20443" xr:uid="{8CB3CCE9-1FD7-4846-AD7B-C67202F5510B}"/>
    <cellStyle name="Millares [0] 2 4 2 3 2 3 2 3" xfId="15163" xr:uid="{EE5AA618-FC1A-4CEC-B126-5E734DA4E6D1}"/>
    <cellStyle name="Millares [0] 2 4 2 3 2 3 3" xfId="7242" xr:uid="{F751B831-8F95-4E60-89B2-F88DE4CC8415}"/>
    <cellStyle name="Millares [0] 2 4 2 3 2 3 3 2" xfId="17803" xr:uid="{06298704-C135-49EB-807C-3DF2C172BC87}"/>
    <cellStyle name="Millares [0] 2 4 2 3 2 3 4" xfId="12522" xr:uid="{3F535D70-32B1-40BE-A660-1BE3D4B82D97}"/>
    <cellStyle name="Millares [0] 2 4 2 3 2 4" xfId="3282" xr:uid="{1F09D604-76BF-4AA2-B014-50057EC1925D}"/>
    <cellStyle name="Millares [0] 2 4 2 3 2 4 2" xfId="8562" xr:uid="{D3921062-9D73-43BF-868C-F603BBC0AC75}"/>
    <cellStyle name="Millares [0] 2 4 2 3 2 4 2 2" xfId="19123" xr:uid="{AE8E5DA8-8FDF-4328-800E-66002C6F2D44}"/>
    <cellStyle name="Millares [0] 2 4 2 3 2 4 3" xfId="13843" xr:uid="{CD57CEE5-0CC0-4E8D-A9B0-A290756395AC}"/>
    <cellStyle name="Millares [0] 2 4 2 3 2 5" xfId="5922" xr:uid="{AE7BD7B7-989E-402A-A420-8693FD77810A}"/>
    <cellStyle name="Millares [0] 2 4 2 3 2 5 2" xfId="16483" xr:uid="{B8B2BAFF-C967-4090-BFCC-36B622AA6D75}"/>
    <cellStyle name="Millares [0] 2 4 2 3 2 6" xfId="11202" xr:uid="{72C470B6-CB25-4D11-B8C8-468587C99898}"/>
    <cellStyle name="Millares [0] 2 4 2 3 3" xfId="971" xr:uid="{8C1B2885-E11D-4668-B1A0-911F1F4BE57A}"/>
    <cellStyle name="Millares [0] 2 4 2 3 3 2" xfId="2292" xr:uid="{68A206AE-1F7D-460C-BBA9-7F03B06DB250}"/>
    <cellStyle name="Millares [0] 2 4 2 3 3 2 2" xfId="4933" xr:uid="{CCE2217F-59EB-4BA1-95DA-2C3039D6C575}"/>
    <cellStyle name="Millares [0] 2 4 2 3 3 2 2 2" xfId="10213" xr:uid="{6A84BF1E-0383-402F-BBD2-AA59FD08E772}"/>
    <cellStyle name="Millares [0] 2 4 2 3 3 2 2 2 2" xfId="20774" xr:uid="{9DE1FD18-2EF0-4147-A61B-BCD0808D33FB}"/>
    <cellStyle name="Millares [0] 2 4 2 3 3 2 2 3" xfId="15494" xr:uid="{07BB58D1-5056-4F6B-B7C3-7DB8D62B0BC7}"/>
    <cellStyle name="Millares [0] 2 4 2 3 3 2 3" xfId="7573" xr:uid="{EBA8638A-1695-4787-B5EA-096F53B11E01}"/>
    <cellStyle name="Millares [0] 2 4 2 3 3 2 3 2" xfId="18134" xr:uid="{4FC80C25-3CFC-4110-975B-4DC518250670}"/>
    <cellStyle name="Millares [0] 2 4 2 3 3 2 4" xfId="12853" xr:uid="{104EC805-865B-40EA-A7FB-2B03E1B8A11B}"/>
    <cellStyle name="Millares [0] 2 4 2 3 3 3" xfId="3613" xr:uid="{5D5DF18D-CFA8-4E2F-805F-8647C8F871E5}"/>
    <cellStyle name="Millares [0] 2 4 2 3 3 3 2" xfId="8893" xr:uid="{17EBF20C-5B90-457F-85BA-EF0976E562C9}"/>
    <cellStyle name="Millares [0] 2 4 2 3 3 3 2 2" xfId="19454" xr:uid="{FCD262E7-F705-45C6-A26D-23A7C44A68C6}"/>
    <cellStyle name="Millares [0] 2 4 2 3 3 3 3" xfId="14174" xr:uid="{C904848B-2D5B-43F1-847F-82663D164747}"/>
    <cellStyle name="Millares [0] 2 4 2 3 3 4" xfId="6253" xr:uid="{EFE01DF3-DEBB-4E74-8E8D-DAE0390BF38F}"/>
    <cellStyle name="Millares [0] 2 4 2 3 3 4 2" xfId="16814" xr:uid="{30156914-932D-4780-83ED-F970CADF0909}"/>
    <cellStyle name="Millares [0] 2 4 2 3 3 5" xfId="11533" xr:uid="{E1BCECB4-AA6B-431F-B119-228C128926BA}"/>
    <cellStyle name="Millares [0] 2 4 2 3 4" xfId="1632" xr:uid="{A3BC8EAC-D0E5-40FF-93B1-E633BAA8183E}"/>
    <cellStyle name="Millares [0] 2 4 2 3 4 2" xfId="4273" xr:uid="{DB8C9B9E-2D2C-4403-9369-14DBB910C7AA}"/>
    <cellStyle name="Millares [0] 2 4 2 3 4 2 2" xfId="9553" xr:uid="{A80F5DBD-4697-4F99-BFAB-4BD833108FC8}"/>
    <cellStyle name="Millares [0] 2 4 2 3 4 2 2 2" xfId="20114" xr:uid="{9B5A0629-E292-4B8C-8648-BA90FEF7A7EC}"/>
    <cellStyle name="Millares [0] 2 4 2 3 4 2 3" xfId="14834" xr:uid="{264CC380-5E16-4433-985D-BC17DD6B6217}"/>
    <cellStyle name="Millares [0] 2 4 2 3 4 3" xfId="6913" xr:uid="{F09FBFDB-77C6-424C-AE33-197CAA68A399}"/>
    <cellStyle name="Millares [0] 2 4 2 3 4 3 2" xfId="17474" xr:uid="{BCC65E38-D2F5-4E24-B029-C16D440CC33D}"/>
    <cellStyle name="Millares [0] 2 4 2 3 4 4" xfId="12193" xr:uid="{BC92EA61-461E-4933-A67B-CF84076CCE47}"/>
    <cellStyle name="Millares [0] 2 4 2 3 5" xfId="2953" xr:uid="{2779A7C2-7886-4B1F-978E-E3320FCBDE2B}"/>
    <cellStyle name="Millares [0] 2 4 2 3 5 2" xfId="8233" xr:uid="{EF7BCF28-A077-4E71-8A10-9EAE0E296B84}"/>
    <cellStyle name="Millares [0] 2 4 2 3 5 2 2" xfId="18794" xr:uid="{27396CF6-CA00-4705-8E80-438021E6A472}"/>
    <cellStyle name="Millares [0] 2 4 2 3 5 3" xfId="13514" xr:uid="{D1C0E881-33E5-4CD4-80C4-0A3BEB4AFD3A}"/>
    <cellStyle name="Millares [0] 2 4 2 3 6" xfId="5593" xr:uid="{0234CE14-09CD-4EC4-A371-A0C6BADD0E2B}"/>
    <cellStyle name="Millares [0] 2 4 2 3 6 2" xfId="16154" xr:uid="{188D8009-A2F3-4218-8D11-64ABCCB3C032}"/>
    <cellStyle name="Millares [0] 2 4 2 3 7" xfId="10873" xr:uid="{BE5E4471-1B6C-4836-BA34-F34C84D0A61C}"/>
    <cellStyle name="Millares [0] 2 4 2 4" xfId="419" xr:uid="{3E98EB7A-0B39-41B3-B65A-8D7C54E2CD32}"/>
    <cellStyle name="Millares [0] 2 4 2 4 2" xfId="1080" xr:uid="{46A955E8-1150-4689-A974-0FBD65B14B69}"/>
    <cellStyle name="Millares [0] 2 4 2 4 2 2" xfId="2401" xr:uid="{B2058A5E-54DA-42DB-B381-384331EA1B9F}"/>
    <cellStyle name="Millares [0] 2 4 2 4 2 2 2" xfId="5042" xr:uid="{00C0E734-4C38-4EC6-9A15-2696AD47CB16}"/>
    <cellStyle name="Millares [0] 2 4 2 4 2 2 2 2" xfId="10322" xr:uid="{D102A155-ED8C-4BC8-9056-1593BBABE209}"/>
    <cellStyle name="Millares [0] 2 4 2 4 2 2 2 2 2" xfId="20883" xr:uid="{29F03661-874D-4039-806D-BE9BB1A5F7A8}"/>
    <cellStyle name="Millares [0] 2 4 2 4 2 2 2 3" xfId="15603" xr:uid="{C8BB218A-4474-40BA-A29F-28763AB7C1AC}"/>
    <cellStyle name="Millares [0] 2 4 2 4 2 2 3" xfId="7682" xr:uid="{CC09F17C-B307-4BA9-82E2-A2F03C0FEC6B}"/>
    <cellStyle name="Millares [0] 2 4 2 4 2 2 3 2" xfId="18243" xr:uid="{77F3C208-0A99-44A4-BD2D-999F8EA2B093}"/>
    <cellStyle name="Millares [0] 2 4 2 4 2 2 4" xfId="12962" xr:uid="{EBD3DDA4-A020-4186-9466-6AC474D0892A}"/>
    <cellStyle name="Millares [0] 2 4 2 4 2 3" xfId="3722" xr:uid="{36DC7791-08B7-44F3-A27F-DC316FD3167C}"/>
    <cellStyle name="Millares [0] 2 4 2 4 2 3 2" xfId="9002" xr:uid="{486766D8-2B0D-41B4-9C1D-0AE698C710FC}"/>
    <cellStyle name="Millares [0] 2 4 2 4 2 3 2 2" xfId="19563" xr:uid="{A16B7140-9BFB-46C0-8EB8-815E57E1982E}"/>
    <cellStyle name="Millares [0] 2 4 2 4 2 3 3" xfId="14283" xr:uid="{365EDA16-CD60-4690-8C4A-A5378A87B625}"/>
    <cellStyle name="Millares [0] 2 4 2 4 2 4" xfId="6362" xr:uid="{A9F00EA0-1225-406E-B901-3CB2DD7FEB2D}"/>
    <cellStyle name="Millares [0] 2 4 2 4 2 4 2" xfId="16923" xr:uid="{F92F698F-EBD8-4777-B855-F6CE048FE704}"/>
    <cellStyle name="Millares [0] 2 4 2 4 2 5" xfId="11642" xr:uid="{BDDF0634-0971-4A28-A61A-07C4A30C8D60}"/>
    <cellStyle name="Millares [0] 2 4 2 4 3" xfId="1741" xr:uid="{9D1FAC90-4C14-4E5F-93CE-CD96A63D3F37}"/>
    <cellStyle name="Millares [0] 2 4 2 4 3 2" xfId="4382" xr:uid="{134925C0-0724-4E42-BDE2-829C9AE02AE4}"/>
    <cellStyle name="Millares [0] 2 4 2 4 3 2 2" xfId="9662" xr:uid="{995154C9-B3A2-471E-A817-844426EC46BF}"/>
    <cellStyle name="Millares [0] 2 4 2 4 3 2 2 2" xfId="20223" xr:uid="{F52C3C0D-72DB-4935-AFB4-107A2DF7DF7C}"/>
    <cellStyle name="Millares [0] 2 4 2 4 3 2 3" xfId="14943" xr:uid="{DFD798D3-984F-4BAD-976E-C47B6A1646DE}"/>
    <cellStyle name="Millares [0] 2 4 2 4 3 3" xfId="7022" xr:uid="{3DC6AA19-5ACA-4863-B97D-587E80A80F1C}"/>
    <cellStyle name="Millares [0] 2 4 2 4 3 3 2" xfId="17583" xr:uid="{A744476C-3AAF-41DF-84D5-DF91C876F54A}"/>
    <cellStyle name="Millares [0] 2 4 2 4 3 4" xfId="12302" xr:uid="{F4EFDFDF-E94F-44EC-8FC9-27510B1EFE8E}"/>
    <cellStyle name="Millares [0] 2 4 2 4 4" xfId="3062" xr:uid="{6D22015A-652B-4F99-8629-8438158093D1}"/>
    <cellStyle name="Millares [0] 2 4 2 4 4 2" xfId="8342" xr:uid="{04778FF6-9689-44EB-99DF-BABFA0DAEEDF}"/>
    <cellStyle name="Millares [0] 2 4 2 4 4 2 2" xfId="18903" xr:uid="{637CB9B4-441D-4C23-A8A0-007C2C6C5D08}"/>
    <cellStyle name="Millares [0] 2 4 2 4 4 3" xfId="13623" xr:uid="{693E14BC-5876-4550-8E99-BA156C1187F6}"/>
    <cellStyle name="Millares [0] 2 4 2 4 5" xfId="5702" xr:uid="{11A1819E-6C93-47C9-8891-CC23220CA39B}"/>
    <cellStyle name="Millares [0] 2 4 2 4 5 2" xfId="16263" xr:uid="{121E57EF-2AF0-439F-A7B4-F0C41F7DF7A6}"/>
    <cellStyle name="Millares [0] 2 4 2 4 6" xfId="10982" xr:uid="{B8FD6239-7550-46B7-84DC-D0A6BE8B36A7}"/>
    <cellStyle name="Millares [0] 2 4 2 5" xfId="751" xr:uid="{FF2A2391-64A7-4D00-9935-FC8534A0E942}"/>
    <cellStyle name="Millares [0] 2 4 2 5 2" xfId="2072" xr:uid="{423FC015-CD8C-4E9D-8487-45611FEF304D}"/>
    <cellStyle name="Millares [0] 2 4 2 5 2 2" xfId="4713" xr:uid="{B0CA50B5-6779-43B3-99CD-F225CFFC316A}"/>
    <cellStyle name="Millares [0] 2 4 2 5 2 2 2" xfId="9993" xr:uid="{CAE234E3-3C83-4716-A401-DD06E9F1C6A7}"/>
    <cellStyle name="Millares [0] 2 4 2 5 2 2 2 2" xfId="20554" xr:uid="{00DFA128-55FA-4160-AD5C-116AA35DF18F}"/>
    <cellStyle name="Millares [0] 2 4 2 5 2 2 3" xfId="15274" xr:uid="{756B3A54-0F20-48E8-BB4B-217EFB582496}"/>
    <cellStyle name="Millares [0] 2 4 2 5 2 3" xfId="7353" xr:uid="{6EBECFDD-A872-4C41-8461-83987FAE9D30}"/>
    <cellStyle name="Millares [0] 2 4 2 5 2 3 2" xfId="17914" xr:uid="{485A8893-4020-4DBD-B3A4-DAC32B942BF2}"/>
    <cellStyle name="Millares [0] 2 4 2 5 2 4" xfId="12633" xr:uid="{033E5929-9CB9-42ED-B9AC-CF7BFCE4FB55}"/>
    <cellStyle name="Millares [0] 2 4 2 5 3" xfId="3393" xr:uid="{8C46D0E0-BA9A-4359-A66E-19514D3C992D}"/>
    <cellStyle name="Millares [0] 2 4 2 5 3 2" xfId="8673" xr:uid="{6844C310-8EFC-448E-8FCB-25EF1BA22EB7}"/>
    <cellStyle name="Millares [0] 2 4 2 5 3 2 2" xfId="19234" xr:uid="{4F1C3152-AA57-43D9-8A86-DF8B36EFF4FF}"/>
    <cellStyle name="Millares [0] 2 4 2 5 3 3" xfId="13954" xr:uid="{251BB5ED-94A5-417F-9FAE-8F475E6A9429}"/>
    <cellStyle name="Millares [0] 2 4 2 5 4" xfId="6033" xr:uid="{E57FC12D-C27E-49CF-8A09-7DC0489E78BF}"/>
    <cellStyle name="Millares [0] 2 4 2 5 4 2" xfId="16594" xr:uid="{31FF407A-840F-49D7-8D43-0B2F4BCAE900}"/>
    <cellStyle name="Millares [0] 2 4 2 5 5" xfId="11313" xr:uid="{4059D142-63C6-4F9D-99A1-5AF63BA16E14}"/>
    <cellStyle name="Millares [0] 2 4 2 6" xfId="1412" xr:uid="{EAC6F18B-79FD-45F1-B0C9-B4F16447CA61}"/>
    <cellStyle name="Millares [0] 2 4 2 6 2" xfId="4053" xr:uid="{792C7E9C-6657-48CA-A882-22B29D73E3CB}"/>
    <cellStyle name="Millares [0] 2 4 2 6 2 2" xfId="9333" xr:uid="{8858F90E-041E-44C7-A015-B4A7A0FC19D8}"/>
    <cellStyle name="Millares [0] 2 4 2 6 2 2 2" xfId="19894" xr:uid="{4D3DAA58-CDB0-446C-A892-5D2AC85C76BC}"/>
    <cellStyle name="Millares [0] 2 4 2 6 2 3" xfId="14614" xr:uid="{4A45D3E9-C94B-402D-9896-D8AF0F8F9786}"/>
    <cellStyle name="Millares [0] 2 4 2 6 3" xfId="6693" xr:uid="{9B4DEEAB-A5B6-4C1C-A36B-F8B61DCEC479}"/>
    <cellStyle name="Millares [0] 2 4 2 6 3 2" xfId="17254" xr:uid="{C0EAA215-3BD7-47D9-83D3-CFF990904A9A}"/>
    <cellStyle name="Millares [0] 2 4 2 6 4" xfId="11973" xr:uid="{75034812-51AB-4ACB-8E4A-B4E36D5268E8}"/>
    <cellStyle name="Millares [0] 2 4 2 7" xfId="2733" xr:uid="{DB7378F0-7B38-464E-B0CC-D05707041E41}"/>
    <cellStyle name="Millares [0] 2 4 2 7 2" xfId="8013" xr:uid="{46E754DB-6146-420A-BAC8-4115DBA39A85}"/>
    <cellStyle name="Millares [0] 2 4 2 7 2 2" xfId="18574" xr:uid="{B4EDA25C-9395-48AF-A0FC-BFA19B4DEC82}"/>
    <cellStyle name="Millares [0] 2 4 2 7 3" xfId="13294" xr:uid="{5928456C-2014-4A73-9E0B-4450A0FF11AC}"/>
    <cellStyle name="Millares [0] 2 4 2 8" xfId="5373" xr:uid="{E03EC790-E23F-4EB4-98F9-CFE211F68854}"/>
    <cellStyle name="Millares [0] 2 4 2 8 2" xfId="15934" xr:uid="{897ACB05-E4DE-4126-ACE5-97B55C5989BE}"/>
    <cellStyle name="Millares [0] 2 4 2 9" xfId="10653" xr:uid="{68FAA864-51AA-445E-BEE1-8531310E5E88}"/>
    <cellStyle name="Millares [0] 2 4 3" xfId="149" xr:uid="{AE84025A-DFC2-4AB2-BBFA-875D9FDB86B8}"/>
    <cellStyle name="Millares [0] 2 4 3 2" xfId="479" xr:uid="{94C8B078-0607-4088-94E1-A9C37AEF4176}"/>
    <cellStyle name="Millares [0] 2 4 3 2 2" xfId="1139" xr:uid="{72CA96E9-9DF3-4057-B880-B6DA8E5CEB38}"/>
    <cellStyle name="Millares [0] 2 4 3 2 2 2" xfId="2460" xr:uid="{F3A11AEC-338C-4EFC-AD0E-8B35D177B3C7}"/>
    <cellStyle name="Millares [0] 2 4 3 2 2 2 2" xfId="5101" xr:uid="{38030980-140F-435F-A8A9-0BE1329BE28B}"/>
    <cellStyle name="Millares [0] 2 4 3 2 2 2 2 2" xfId="10381" xr:uid="{5F930841-377F-4B12-94A0-B61D3ECB350B}"/>
    <cellStyle name="Millares [0] 2 4 3 2 2 2 2 2 2" xfId="20942" xr:uid="{9231C4D6-D5AF-4365-8E2C-AFBC02561E0C}"/>
    <cellStyle name="Millares [0] 2 4 3 2 2 2 2 3" xfId="15662" xr:uid="{2FB317EE-B6DA-4DC2-A6EE-DCC7A038936B}"/>
    <cellStyle name="Millares [0] 2 4 3 2 2 2 3" xfId="7741" xr:uid="{BE702BB6-89CF-4C32-86A1-31D0A9FCFC48}"/>
    <cellStyle name="Millares [0] 2 4 3 2 2 2 3 2" xfId="18302" xr:uid="{89B02E27-D458-4A8E-8544-28885E352E17}"/>
    <cellStyle name="Millares [0] 2 4 3 2 2 2 4" xfId="13021" xr:uid="{57B8E11B-AD0C-4B23-9E6C-57EC889ED0A0}"/>
    <cellStyle name="Millares [0] 2 4 3 2 2 3" xfId="3781" xr:uid="{4419833B-D5A2-4A78-8450-17D1E97138EA}"/>
    <cellStyle name="Millares [0] 2 4 3 2 2 3 2" xfId="9061" xr:uid="{35E5A974-07B9-48A0-9BDF-20E7C413A031}"/>
    <cellStyle name="Millares [0] 2 4 3 2 2 3 2 2" xfId="19622" xr:uid="{ED1881FD-A75B-4BC6-8469-70880088E589}"/>
    <cellStyle name="Millares [0] 2 4 3 2 2 3 3" xfId="14342" xr:uid="{1F5F03D9-88D9-4327-A480-BC52734C495E}"/>
    <cellStyle name="Millares [0] 2 4 3 2 2 4" xfId="6421" xr:uid="{6DF906BF-0452-46CA-BA0F-EF9F05E7A34E}"/>
    <cellStyle name="Millares [0] 2 4 3 2 2 4 2" xfId="16982" xr:uid="{CE4F0B5C-7F95-46FD-BBF9-27911BA0E64E}"/>
    <cellStyle name="Millares [0] 2 4 3 2 2 5" xfId="11701" xr:uid="{D569CDC5-F584-4A48-B732-70044FAB9C3F}"/>
    <cellStyle name="Millares [0] 2 4 3 2 3" xfId="1800" xr:uid="{63D6CCEB-4720-4894-BD0F-313F97358519}"/>
    <cellStyle name="Millares [0] 2 4 3 2 3 2" xfId="4441" xr:uid="{0F31E877-57D1-4C72-A4BE-D00BB0534EE2}"/>
    <cellStyle name="Millares [0] 2 4 3 2 3 2 2" xfId="9721" xr:uid="{FDC119B9-5BD8-4EE6-93F6-CCE6799CFD62}"/>
    <cellStyle name="Millares [0] 2 4 3 2 3 2 2 2" xfId="20282" xr:uid="{86B20F30-A639-4C46-A84D-8129CE51DD04}"/>
    <cellStyle name="Millares [0] 2 4 3 2 3 2 3" xfId="15002" xr:uid="{4CC5B039-9D58-43C8-9BBD-1111CBB7CB81}"/>
    <cellStyle name="Millares [0] 2 4 3 2 3 3" xfId="7081" xr:uid="{5F2C63D9-A83B-4A4A-8921-F8A7FCFFEFCA}"/>
    <cellStyle name="Millares [0] 2 4 3 2 3 3 2" xfId="17642" xr:uid="{49424B2C-1257-4263-8FC4-284E1EB7E6B8}"/>
    <cellStyle name="Millares [0] 2 4 3 2 3 4" xfId="12361" xr:uid="{EA3138DF-40C5-4559-8C85-B2418FC062E3}"/>
    <cellStyle name="Millares [0] 2 4 3 2 4" xfId="3121" xr:uid="{A7D1E4F7-D681-4E37-9588-CBFDF104014F}"/>
    <cellStyle name="Millares [0] 2 4 3 2 4 2" xfId="8401" xr:uid="{2B3E1518-190A-4FF2-A3E6-1572E4C8970B}"/>
    <cellStyle name="Millares [0] 2 4 3 2 4 2 2" xfId="18962" xr:uid="{80438031-0EA4-489D-BD1A-4D2D5C60DB20}"/>
    <cellStyle name="Millares [0] 2 4 3 2 4 3" xfId="13682" xr:uid="{8C50B745-A054-469D-ABA1-760B5C4EF29A}"/>
    <cellStyle name="Millares [0] 2 4 3 2 5" xfId="5761" xr:uid="{821B0097-895F-4684-B903-921BDC8E31DA}"/>
    <cellStyle name="Millares [0] 2 4 3 2 5 2" xfId="16322" xr:uid="{43E762EE-CC97-4C66-9CE5-5D16BC7C5A56}"/>
    <cellStyle name="Millares [0] 2 4 3 2 6" xfId="11041" xr:uid="{9681F058-0400-4FA9-9E8E-CBC66332E7A9}"/>
    <cellStyle name="Millares [0] 2 4 3 3" xfId="810" xr:uid="{27998AAD-E55B-44BF-9DA5-769D93242EF4}"/>
    <cellStyle name="Millares [0] 2 4 3 3 2" xfId="2131" xr:uid="{11445E8C-562B-4D66-96C6-5912EDFE3474}"/>
    <cellStyle name="Millares [0] 2 4 3 3 2 2" xfId="4772" xr:uid="{87CE3C46-BA8B-42D0-B7C4-4F5DE21C3EF3}"/>
    <cellStyle name="Millares [0] 2 4 3 3 2 2 2" xfId="10052" xr:uid="{48F57FE6-E2AD-4524-98B9-223450692001}"/>
    <cellStyle name="Millares [0] 2 4 3 3 2 2 2 2" xfId="20613" xr:uid="{9765B042-D09D-47B5-928A-5B0CC0BEB458}"/>
    <cellStyle name="Millares [0] 2 4 3 3 2 2 3" xfId="15333" xr:uid="{4F9062CD-8BD0-46A9-A81A-CA8E80B19100}"/>
    <cellStyle name="Millares [0] 2 4 3 3 2 3" xfId="7412" xr:uid="{202388C7-4186-4DF5-BA7B-DA5CB5A52399}"/>
    <cellStyle name="Millares [0] 2 4 3 3 2 3 2" xfId="17973" xr:uid="{9888CFB0-BA95-47A9-86DC-9E13413B2705}"/>
    <cellStyle name="Millares [0] 2 4 3 3 2 4" xfId="12692" xr:uid="{7A4AD70A-5732-4658-9E02-A4C3B0F88AC1}"/>
    <cellStyle name="Millares [0] 2 4 3 3 3" xfId="3452" xr:uid="{B2F41B18-F917-4EFD-8CD5-A1DB98087DB1}"/>
    <cellStyle name="Millares [0] 2 4 3 3 3 2" xfId="8732" xr:uid="{2A4E73F8-2B4D-49FA-B881-908927500CA5}"/>
    <cellStyle name="Millares [0] 2 4 3 3 3 2 2" xfId="19293" xr:uid="{58E5F2D6-9001-49D2-886A-917AD5F17D95}"/>
    <cellStyle name="Millares [0] 2 4 3 3 3 3" xfId="14013" xr:uid="{121A7896-AB98-4D8B-871D-BE191D7D50C9}"/>
    <cellStyle name="Millares [0] 2 4 3 3 4" xfId="6092" xr:uid="{41830ED7-E63F-443E-867F-3FFC17092DF6}"/>
    <cellStyle name="Millares [0] 2 4 3 3 4 2" xfId="16653" xr:uid="{26247FEA-0581-476F-A2BB-BE5546ECD12F}"/>
    <cellStyle name="Millares [0] 2 4 3 3 5" xfId="11372" xr:uid="{EBDF4422-6D15-46C3-9380-881CA6BD2B88}"/>
    <cellStyle name="Millares [0] 2 4 3 4" xfId="1471" xr:uid="{4FFB18B5-2BDA-4DFA-A355-81BF11D92520}"/>
    <cellStyle name="Millares [0] 2 4 3 4 2" xfId="4112" xr:uid="{AE527C30-A74E-4551-8FDE-2915DD0DD1A5}"/>
    <cellStyle name="Millares [0] 2 4 3 4 2 2" xfId="9392" xr:uid="{1131EB4D-520C-42C8-A44C-7AA17A62560E}"/>
    <cellStyle name="Millares [0] 2 4 3 4 2 2 2" xfId="19953" xr:uid="{0219F8E1-C63A-4902-A2A3-96F85323AF8A}"/>
    <cellStyle name="Millares [0] 2 4 3 4 2 3" xfId="14673" xr:uid="{9FF9DAD0-D222-4D95-8D0F-0B18509B6E5B}"/>
    <cellStyle name="Millares [0] 2 4 3 4 3" xfId="6752" xr:uid="{774FB6AC-F002-4431-ADFA-9E5219D049CF}"/>
    <cellStyle name="Millares [0] 2 4 3 4 3 2" xfId="17313" xr:uid="{D39DAC2B-17A0-4701-8D54-23A7F8CB7E2D}"/>
    <cellStyle name="Millares [0] 2 4 3 4 4" xfId="12032" xr:uid="{2DBD21C2-4798-4877-862C-10D69BE5FD46}"/>
    <cellStyle name="Millares [0] 2 4 3 5" xfId="2792" xr:uid="{66CCEE27-FDC6-4E49-9A58-F0911724C9D3}"/>
    <cellStyle name="Millares [0] 2 4 3 5 2" xfId="8072" xr:uid="{6482C39E-DF41-491F-9275-2C49022149D0}"/>
    <cellStyle name="Millares [0] 2 4 3 5 2 2" xfId="18633" xr:uid="{2FFDB13D-1EF2-4E2D-9C9D-D19E411F7855}"/>
    <cellStyle name="Millares [0] 2 4 3 5 3" xfId="13353" xr:uid="{6022CA66-6D4D-40CA-B7A0-BA8A966F69F1}"/>
    <cellStyle name="Millares [0] 2 4 3 6" xfId="5432" xr:uid="{141BCE73-5486-49B6-9FE3-1BC8CC46C9FA}"/>
    <cellStyle name="Millares [0] 2 4 3 6 2" xfId="15993" xr:uid="{6E31EC24-242C-4F85-A18B-E56828D0BA33}"/>
    <cellStyle name="Millares [0] 2 4 3 7" xfId="10712" xr:uid="{DFC69AE1-AEC6-40CA-8632-DD5F04ADE427}"/>
    <cellStyle name="Millares [0] 2 4 4" xfId="259" xr:uid="{F8AC194C-A4CF-4A91-B929-41FE63BCF473}"/>
    <cellStyle name="Millares [0] 2 4 4 2" xfId="589" xr:uid="{48F835C4-28CE-4E6D-A7C3-500E0D1BEC47}"/>
    <cellStyle name="Millares [0] 2 4 4 2 2" xfId="1249" xr:uid="{CDA28807-37B9-4D7B-8E95-3798E4B9048D}"/>
    <cellStyle name="Millares [0] 2 4 4 2 2 2" xfId="2570" xr:uid="{FFC2ACA1-6725-4D68-8514-15779EAB3A1E}"/>
    <cellStyle name="Millares [0] 2 4 4 2 2 2 2" xfId="5211" xr:uid="{AA9C0104-9B1E-4858-82C9-D1BEB2094B8C}"/>
    <cellStyle name="Millares [0] 2 4 4 2 2 2 2 2" xfId="10491" xr:uid="{5579C63D-98AA-4C40-99C7-AC05D783230B}"/>
    <cellStyle name="Millares [0] 2 4 4 2 2 2 2 2 2" xfId="21052" xr:uid="{51CC7C63-967A-4DCE-BAA6-1F9DA5001270}"/>
    <cellStyle name="Millares [0] 2 4 4 2 2 2 2 3" xfId="15772" xr:uid="{1DEDABD3-EC13-4FBA-B424-B87C15D53B9E}"/>
    <cellStyle name="Millares [0] 2 4 4 2 2 2 3" xfId="7851" xr:uid="{85E79A50-7650-40F6-AFC2-A419794AF52A}"/>
    <cellStyle name="Millares [0] 2 4 4 2 2 2 3 2" xfId="18412" xr:uid="{FA139564-B646-4F41-9164-25BEF14042D2}"/>
    <cellStyle name="Millares [0] 2 4 4 2 2 2 4" xfId="13131" xr:uid="{C7693DE1-C9DD-4014-911D-7800B65DE353}"/>
    <cellStyle name="Millares [0] 2 4 4 2 2 3" xfId="3891" xr:uid="{50F7969B-F05A-4104-ADC7-9698ABCC59A6}"/>
    <cellStyle name="Millares [0] 2 4 4 2 2 3 2" xfId="9171" xr:uid="{B165C46F-7DDE-448F-B482-DA39C769C91C}"/>
    <cellStyle name="Millares [0] 2 4 4 2 2 3 2 2" xfId="19732" xr:uid="{132CCFBE-AF12-43A2-8592-23A874C57502}"/>
    <cellStyle name="Millares [0] 2 4 4 2 2 3 3" xfId="14452" xr:uid="{1B66245F-3FD6-4ADC-8D02-2E95A2AAE2B1}"/>
    <cellStyle name="Millares [0] 2 4 4 2 2 4" xfId="6531" xr:uid="{905ED9A7-DBF9-47F3-997D-75DCEB23DCC4}"/>
    <cellStyle name="Millares [0] 2 4 4 2 2 4 2" xfId="17092" xr:uid="{5A71CED4-0D09-4FEB-B7EB-F3AAC4351195}"/>
    <cellStyle name="Millares [0] 2 4 4 2 2 5" xfId="11811" xr:uid="{3C16F504-06AE-42E5-A66E-6C9ED4D8C527}"/>
    <cellStyle name="Millares [0] 2 4 4 2 3" xfId="1910" xr:uid="{592DE417-C526-48B1-A964-443316613370}"/>
    <cellStyle name="Millares [0] 2 4 4 2 3 2" xfId="4551" xr:uid="{2BB83139-C4FF-4F28-A32C-10067938BCEF}"/>
    <cellStyle name="Millares [0] 2 4 4 2 3 2 2" xfId="9831" xr:uid="{7540DEC0-6392-4017-A839-FC28CE3A3770}"/>
    <cellStyle name="Millares [0] 2 4 4 2 3 2 2 2" xfId="20392" xr:uid="{76D585FE-8BBC-4886-A58C-EE715F7A6C78}"/>
    <cellStyle name="Millares [0] 2 4 4 2 3 2 3" xfId="15112" xr:uid="{3300CF0C-F44D-4341-9153-B578610B5587}"/>
    <cellStyle name="Millares [0] 2 4 4 2 3 3" xfId="7191" xr:uid="{CE87C0DD-5392-4CB6-BB17-23EEAC0A4D23}"/>
    <cellStyle name="Millares [0] 2 4 4 2 3 3 2" xfId="17752" xr:uid="{E3C649B9-C583-4D61-8057-FD3D570D1870}"/>
    <cellStyle name="Millares [0] 2 4 4 2 3 4" xfId="12471" xr:uid="{28B34EB0-FFB8-47EB-BC53-A94345DE0F39}"/>
    <cellStyle name="Millares [0] 2 4 4 2 4" xfId="3231" xr:uid="{08B35891-1824-4AB7-B073-2DFCFEA94E0B}"/>
    <cellStyle name="Millares [0] 2 4 4 2 4 2" xfId="8511" xr:uid="{80E7C88B-C85C-4B28-A565-2308A95B63CC}"/>
    <cellStyle name="Millares [0] 2 4 4 2 4 2 2" xfId="19072" xr:uid="{7F734E60-0AAB-4A2F-AFE5-85808AD812A4}"/>
    <cellStyle name="Millares [0] 2 4 4 2 4 3" xfId="13792" xr:uid="{56BFDA20-6745-4208-8694-E4ECC0CF4B0A}"/>
    <cellStyle name="Millares [0] 2 4 4 2 5" xfId="5871" xr:uid="{610E48DA-FB2B-4778-9052-AB9108C106BD}"/>
    <cellStyle name="Millares [0] 2 4 4 2 5 2" xfId="16432" xr:uid="{EFF0073D-21D4-4306-9C74-CF582555DF07}"/>
    <cellStyle name="Millares [0] 2 4 4 2 6" xfId="11151" xr:uid="{180DF488-EF66-4BDD-98AF-038F32E6E08E}"/>
    <cellStyle name="Millares [0] 2 4 4 3" xfId="920" xr:uid="{7FCA2E96-2673-41DB-BAB3-2E1B16FCED72}"/>
    <cellStyle name="Millares [0] 2 4 4 3 2" xfId="2241" xr:uid="{4127DC10-E5CB-4E74-B0EE-AF3472F6FC6C}"/>
    <cellStyle name="Millares [0] 2 4 4 3 2 2" xfId="4882" xr:uid="{26417AEA-28A1-4D10-B83A-69A559296508}"/>
    <cellStyle name="Millares [0] 2 4 4 3 2 2 2" xfId="10162" xr:uid="{BF22B2FD-238E-433F-ABF2-655966CC7A7D}"/>
    <cellStyle name="Millares [0] 2 4 4 3 2 2 2 2" xfId="20723" xr:uid="{18B2FF74-1BF8-4214-81B9-49D352384EF7}"/>
    <cellStyle name="Millares [0] 2 4 4 3 2 2 3" xfId="15443" xr:uid="{F2725029-C895-48CB-BC80-29AAEF45D931}"/>
    <cellStyle name="Millares [0] 2 4 4 3 2 3" xfId="7522" xr:uid="{AFF246C7-91CF-4672-8A86-183C592EB42F}"/>
    <cellStyle name="Millares [0] 2 4 4 3 2 3 2" xfId="18083" xr:uid="{F5A64371-D113-498C-8624-2709DBD784B5}"/>
    <cellStyle name="Millares [0] 2 4 4 3 2 4" xfId="12802" xr:uid="{DDC6DDDD-E86F-406C-B86C-9E8D58D3FA95}"/>
    <cellStyle name="Millares [0] 2 4 4 3 3" xfId="3562" xr:uid="{E1A5D4C7-B24E-4BDB-ACBA-E198EAD42FFF}"/>
    <cellStyle name="Millares [0] 2 4 4 3 3 2" xfId="8842" xr:uid="{AF6BF510-CFDC-4828-BE61-FF285C6B527E}"/>
    <cellStyle name="Millares [0] 2 4 4 3 3 2 2" xfId="19403" xr:uid="{5F14E4EA-D077-44E1-859C-6440C1AF5FC0}"/>
    <cellStyle name="Millares [0] 2 4 4 3 3 3" xfId="14123" xr:uid="{9BBF5282-5F63-4F3D-9B08-231B60145473}"/>
    <cellStyle name="Millares [0] 2 4 4 3 4" xfId="6202" xr:uid="{414B6C85-E13D-492E-AAD2-6A542E3C882B}"/>
    <cellStyle name="Millares [0] 2 4 4 3 4 2" xfId="16763" xr:uid="{203970CF-D98E-491D-94ED-421726BDD4C5}"/>
    <cellStyle name="Millares [0] 2 4 4 3 5" xfId="11482" xr:uid="{949F0347-42DB-4B07-920B-B54870F09542}"/>
    <cellStyle name="Millares [0] 2 4 4 4" xfId="1581" xr:uid="{1A6B5FCA-D057-4CAC-B4C8-808CACDF746E}"/>
    <cellStyle name="Millares [0] 2 4 4 4 2" xfId="4222" xr:uid="{8858D692-6B70-42EF-AF49-E82B17156579}"/>
    <cellStyle name="Millares [0] 2 4 4 4 2 2" xfId="9502" xr:uid="{E90A877E-C084-4736-9854-5E5B8D629CAE}"/>
    <cellStyle name="Millares [0] 2 4 4 4 2 2 2" xfId="20063" xr:uid="{D9BE54E9-5D20-47C6-994C-96D6D16DC274}"/>
    <cellStyle name="Millares [0] 2 4 4 4 2 3" xfId="14783" xr:uid="{B672E483-6438-4370-8AB4-6ECA586D65D4}"/>
    <cellStyle name="Millares [0] 2 4 4 4 3" xfId="6862" xr:uid="{BB32E33B-B16C-47F7-9A18-B22C62B1A3CF}"/>
    <cellStyle name="Millares [0] 2 4 4 4 3 2" xfId="17423" xr:uid="{486832B8-6FA1-4F01-A939-D4397AD5ACED}"/>
    <cellStyle name="Millares [0] 2 4 4 4 4" xfId="12142" xr:uid="{468EC735-BF59-487B-BECB-E1FF322C8EB0}"/>
    <cellStyle name="Millares [0] 2 4 4 5" xfId="2902" xr:uid="{7CD9E08B-1D1C-4199-B970-7DBC810CC711}"/>
    <cellStyle name="Millares [0] 2 4 4 5 2" xfId="8182" xr:uid="{0ED9C0D3-C23D-45F1-9092-C87E107F1ABC}"/>
    <cellStyle name="Millares [0] 2 4 4 5 2 2" xfId="18743" xr:uid="{A493EAFD-A4DE-45E1-85B0-72F2888AA91E}"/>
    <cellStyle name="Millares [0] 2 4 4 5 3" xfId="13463" xr:uid="{BFAE0CB5-21F4-4091-98A9-B7826461D690}"/>
    <cellStyle name="Millares [0] 2 4 4 6" xfId="5542" xr:uid="{C360320F-945A-4BD2-A5F8-0BABED9A24DA}"/>
    <cellStyle name="Millares [0] 2 4 4 6 2" xfId="16103" xr:uid="{92D4D502-7D11-4454-9D43-E89DDCF7E9E0}"/>
    <cellStyle name="Millares [0] 2 4 4 7" xfId="10822" xr:uid="{4E3BE598-C616-430D-B159-61CB30FC49C3}"/>
    <cellStyle name="Millares [0] 2 4 5" xfId="368" xr:uid="{C9E89B06-7E21-49D4-AF09-79416B96E6F6}"/>
    <cellStyle name="Millares [0] 2 4 5 2" xfId="1029" xr:uid="{4A943D7D-9E9B-44E8-BB68-6ECC78EB7E93}"/>
    <cellStyle name="Millares [0] 2 4 5 2 2" xfId="2350" xr:uid="{172BDE37-EEF7-458A-B596-BBC5CC16E8A9}"/>
    <cellStyle name="Millares [0] 2 4 5 2 2 2" xfId="4991" xr:uid="{84A0BA1F-0B3C-4E51-A271-8569549AD6CE}"/>
    <cellStyle name="Millares [0] 2 4 5 2 2 2 2" xfId="10271" xr:uid="{09325135-37DB-4557-B50D-CFCA56E201FD}"/>
    <cellStyle name="Millares [0] 2 4 5 2 2 2 2 2" xfId="20832" xr:uid="{B27E6AB9-232C-429A-A80A-16FDEB4E2A2C}"/>
    <cellStyle name="Millares [0] 2 4 5 2 2 2 3" xfId="15552" xr:uid="{0DED128D-9278-4190-9B5F-80328180C348}"/>
    <cellStyle name="Millares [0] 2 4 5 2 2 3" xfId="7631" xr:uid="{BC896723-943A-4B56-8359-F721031239B8}"/>
    <cellStyle name="Millares [0] 2 4 5 2 2 3 2" xfId="18192" xr:uid="{980E42C9-430A-4B7B-82D5-F5AA93F3A535}"/>
    <cellStyle name="Millares [0] 2 4 5 2 2 4" xfId="12911" xr:uid="{58EC9137-B770-4F83-BD58-44392DAB4456}"/>
    <cellStyle name="Millares [0] 2 4 5 2 3" xfId="3671" xr:uid="{91847121-41E0-49B4-A34E-BE5C8B3BA189}"/>
    <cellStyle name="Millares [0] 2 4 5 2 3 2" xfId="8951" xr:uid="{679BE3F4-76CE-4714-9B60-68C959EFCE40}"/>
    <cellStyle name="Millares [0] 2 4 5 2 3 2 2" xfId="19512" xr:uid="{BD07160C-0426-4E5E-908C-E423E3D57E8C}"/>
    <cellStyle name="Millares [0] 2 4 5 2 3 3" xfId="14232" xr:uid="{DE943C57-9C6E-40F9-B0C7-699432713C4C}"/>
    <cellStyle name="Millares [0] 2 4 5 2 4" xfId="6311" xr:uid="{1EABAA72-5186-41F9-A456-B337EBFC6C6B}"/>
    <cellStyle name="Millares [0] 2 4 5 2 4 2" xfId="16872" xr:uid="{C334233B-23A9-4204-93C8-FAF91E57EC77}"/>
    <cellStyle name="Millares [0] 2 4 5 2 5" xfId="11591" xr:uid="{1CA70AC7-8A7E-40BB-AF91-A7CA98B9D443}"/>
    <cellStyle name="Millares [0] 2 4 5 3" xfId="1690" xr:uid="{FBE275E0-65E1-45F8-B910-6E2818779441}"/>
    <cellStyle name="Millares [0] 2 4 5 3 2" xfId="4331" xr:uid="{BE626B7F-196F-4078-A79A-C46F7608263A}"/>
    <cellStyle name="Millares [0] 2 4 5 3 2 2" xfId="9611" xr:uid="{96BEBD33-A6C4-4DCB-A028-E7C34DE128BC}"/>
    <cellStyle name="Millares [0] 2 4 5 3 2 2 2" xfId="20172" xr:uid="{6CF1D3BF-30E3-43D7-ABE6-92CCD18AFAB1}"/>
    <cellStyle name="Millares [0] 2 4 5 3 2 3" xfId="14892" xr:uid="{0C542F23-4E71-40D6-95D1-E6E10DDA7AA2}"/>
    <cellStyle name="Millares [0] 2 4 5 3 3" xfId="6971" xr:uid="{A9CAAC7B-5F84-4D25-9143-258C8AC33327}"/>
    <cellStyle name="Millares [0] 2 4 5 3 3 2" xfId="17532" xr:uid="{21C10428-E4A2-44D9-974B-9B3C272755BC}"/>
    <cellStyle name="Millares [0] 2 4 5 3 4" xfId="12251" xr:uid="{3C64A434-7834-4AA5-B55E-4C4D0F22F0F7}"/>
    <cellStyle name="Millares [0] 2 4 5 4" xfId="3011" xr:uid="{FDB32741-FE32-44B2-AE4E-B91022C3F1B5}"/>
    <cellStyle name="Millares [0] 2 4 5 4 2" xfId="8291" xr:uid="{73FCC88C-35D0-478D-AB23-968FF1E2ECD2}"/>
    <cellStyle name="Millares [0] 2 4 5 4 2 2" xfId="18852" xr:uid="{13D545F0-FCF6-4D30-8AC0-CF51931822AE}"/>
    <cellStyle name="Millares [0] 2 4 5 4 3" xfId="13572" xr:uid="{502550A6-BBDB-4901-9EBB-8D44E55487FE}"/>
    <cellStyle name="Millares [0] 2 4 5 5" xfId="5651" xr:uid="{39EC5F92-A104-49C5-897C-B1CC548C5271}"/>
    <cellStyle name="Millares [0] 2 4 5 5 2" xfId="16212" xr:uid="{53CACAEF-794D-403D-9856-A20659B5E098}"/>
    <cellStyle name="Millares [0] 2 4 5 6" xfId="10931" xr:uid="{1E85FF7D-7241-46D5-BDCE-8498E71F98B4}"/>
    <cellStyle name="Millares [0] 2 4 6" xfId="700" xr:uid="{975DAB4A-5C24-4494-BEC6-154B9B677001}"/>
    <cellStyle name="Millares [0] 2 4 6 2" xfId="2021" xr:uid="{A10C0BFE-A157-4123-9D52-4D09E348BA6A}"/>
    <cellStyle name="Millares [0] 2 4 6 2 2" xfId="4662" xr:uid="{4B97605D-0240-4A8F-A51C-E37B56CED3D8}"/>
    <cellStyle name="Millares [0] 2 4 6 2 2 2" xfId="9942" xr:uid="{B4642017-6A20-4948-944D-76EE633288D5}"/>
    <cellStyle name="Millares [0] 2 4 6 2 2 2 2" xfId="20503" xr:uid="{F1304438-A6EC-4F90-96C0-311FDC99734D}"/>
    <cellStyle name="Millares [0] 2 4 6 2 2 3" xfId="15223" xr:uid="{DEA2B95F-A882-4F9A-AB63-1C86FAE8292C}"/>
    <cellStyle name="Millares [0] 2 4 6 2 3" xfId="7302" xr:uid="{2CB70979-8658-4115-A1DB-7A82DE37B07B}"/>
    <cellStyle name="Millares [0] 2 4 6 2 3 2" xfId="17863" xr:uid="{EACEFF05-93A1-4F62-B08F-E7E26BF975DB}"/>
    <cellStyle name="Millares [0] 2 4 6 2 4" xfId="12582" xr:uid="{BE8C28C7-11BD-4077-950B-FC1C64925C00}"/>
    <cellStyle name="Millares [0] 2 4 6 3" xfId="3342" xr:uid="{F4433ABC-D51B-4407-95FE-25928EC7F461}"/>
    <cellStyle name="Millares [0] 2 4 6 3 2" xfId="8622" xr:uid="{F95FE102-463E-4142-B7A9-901D5A2E115F}"/>
    <cellStyle name="Millares [0] 2 4 6 3 2 2" xfId="19183" xr:uid="{B54598EE-1C8A-4C45-B416-DA219666AE02}"/>
    <cellStyle name="Millares [0] 2 4 6 3 3" xfId="13903" xr:uid="{53E9391C-44D4-4609-B692-7CACF7D5D8D4}"/>
    <cellStyle name="Millares [0] 2 4 6 4" xfId="5982" xr:uid="{E2B9343A-ED7C-41DA-B014-E62AF8EB40AA}"/>
    <cellStyle name="Millares [0] 2 4 6 4 2" xfId="16543" xr:uid="{37FB51A0-28A2-44C5-A0F7-010A00AF7617}"/>
    <cellStyle name="Millares [0] 2 4 6 5" xfId="11262" xr:uid="{BD90BBA2-E645-4B47-A560-76886084E6D1}"/>
    <cellStyle name="Millares [0] 2 4 7" xfId="1361" xr:uid="{B7ABE781-8ACF-4E61-99C1-1F799EF1FB78}"/>
    <cellStyle name="Millares [0] 2 4 7 2" xfId="4002" xr:uid="{61717182-1932-4328-A887-7C5DE5F7B59F}"/>
    <cellStyle name="Millares [0] 2 4 7 2 2" xfId="9282" xr:uid="{F4482FD3-0D7F-4514-A142-76932F831E04}"/>
    <cellStyle name="Millares [0] 2 4 7 2 2 2" xfId="19843" xr:uid="{4F579C5F-5ED4-4818-9A85-0460B7F1D2C4}"/>
    <cellStyle name="Millares [0] 2 4 7 2 3" xfId="14563" xr:uid="{27FDFAF4-69CE-4F61-99CA-6F92ED3025B6}"/>
    <cellStyle name="Millares [0] 2 4 7 3" xfId="6642" xr:uid="{CE3B05A4-D075-4C86-BBF6-D1C99C4A1D77}"/>
    <cellStyle name="Millares [0] 2 4 7 3 2" xfId="17203" xr:uid="{61550779-8F2B-4117-AF9B-81B306407155}"/>
    <cellStyle name="Millares [0] 2 4 7 4" xfId="11922" xr:uid="{644000E6-AFA9-4298-8D4F-3C86363A63DE}"/>
    <cellStyle name="Millares [0] 2 4 8" xfId="2682" xr:uid="{9BEFB82C-CCB9-4814-8C7E-75ED1844CD58}"/>
    <cellStyle name="Millares [0] 2 4 8 2" xfId="7962" xr:uid="{E10B8D1E-94BF-4367-A476-7EA489F99FC1}"/>
    <cellStyle name="Millares [0] 2 4 8 2 2" xfId="18523" xr:uid="{B46D5246-B7E1-40FF-8923-9C478E9B27E2}"/>
    <cellStyle name="Millares [0] 2 4 8 3" xfId="13243" xr:uid="{C81BEFD3-F618-421E-AAF1-D77533F2B558}"/>
    <cellStyle name="Millares [0] 2 4 9" xfId="5322" xr:uid="{B58000B8-0CB5-434B-A529-3375C2C833D0}"/>
    <cellStyle name="Millares [0] 2 4 9 2" xfId="15883" xr:uid="{1B1EBB0E-051C-4FE4-9A9B-F83A6A3A4E24}"/>
    <cellStyle name="Millares [0] 2 5" xfId="64" xr:uid="{05447CFE-99C7-4890-A846-F2B977AB33FD}"/>
    <cellStyle name="Millares [0] 2 5 2" xfId="176" xr:uid="{0472CD47-5300-4B2E-BDC3-D85654A20EFE}"/>
    <cellStyle name="Millares [0] 2 5 2 2" xfId="506" xr:uid="{3385F470-4EE2-4711-BA00-92AE34195B6F}"/>
    <cellStyle name="Millares [0] 2 5 2 2 2" xfId="1166" xr:uid="{F512B7CA-876C-46D9-9FFE-54E97CCF87F0}"/>
    <cellStyle name="Millares [0] 2 5 2 2 2 2" xfId="2487" xr:uid="{76B6B604-81C0-40AC-A134-F96D56451B69}"/>
    <cellStyle name="Millares [0] 2 5 2 2 2 2 2" xfId="5128" xr:uid="{F0E8EA08-D20D-49A8-A6EF-414EE86AC636}"/>
    <cellStyle name="Millares [0] 2 5 2 2 2 2 2 2" xfId="10408" xr:uid="{12712387-6773-43C8-9ABA-F3F08DF4B4DD}"/>
    <cellStyle name="Millares [0] 2 5 2 2 2 2 2 2 2" xfId="20969" xr:uid="{357810B1-2731-444E-BFCE-1FB06850F99D}"/>
    <cellStyle name="Millares [0] 2 5 2 2 2 2 2 3" xfId="15689" xr:uid="{84CCD4D4-F9E3-48F8-A374-F2B5808A05C9}"/>
    <cellStyle name="Millares [0] 2 5 2 2 2 2 3" xfId="7768" xr:uid="{DABE3DB8-19DD-4495-854C-5A0C984D7096}"/>
    <cellStyle name="Millares [0] 2 5 2 2 2 2 3 2" xfId="18329" xr:uid="{E076526D-DCDF-4D82-B8DF-64B952944553}"/>
    <cellStyle name="Millares [0] 2 5 2 2 2 2 4" xfId="13048" xr:uid="{8D2AE9C0-D591-46DC-A435-0A06A6CC8FBE}"/>
    <cellStyle name="Millares [0] 2 5 2 2 2 3" xfId="3808" xr:uid="{F7C65708-3CAF-4AD1-B2F7-13DF1A70BADF}"/>
    <cellStyle name="Millares [0] 2 5 2 2 2 3 2" xfId="9088" xr:uid="{086353E6-92AE-484A-971F-4862684F1EC3}"/>
    <cellStyle name="Millares [0] 2 5 2 2 2 3 2 2" xfId="19649" xr:uid="{0C9B8436-DD8C-4181-BA83-2EE1E4C463C5}"/>
    <cellStyle name="Millares [0] 2 5 2 2 2 3 3" xfId="14369" xr:uid="{6813574A-A171-4553-A120-8F89E68E86F7}"/>
    <cellStyle name="Millares [0] 2 5 2 2 2 4" xfId="6448" xr:uid="{C684DA60-70CB-467A-BB6D-006084099148}"/>
    <cellStyle name="Millares [0] 2 5 2 2 2 4 2" xfId="17009" xr:uid="{6E8E707D-C71E-40AE-A0D1-641B930255AB}"/>
    <cellStyle name="Millares [0] 2 5 2 2 2 5" xfId="11728" xr:uid="{E4EB42F2-6E18-4098-9CD9-9536E328B515}"/>
    <cellStyle name="Millares [0] 2 5 2 2 3" xfId="1827" xr:uid="{AF15506C-1AFF-4845-8FF5-CB62C8685198}"/>
    <cellStyle name="Millares [0] 2 5 2 2 3 2" xfId="4468" xr:uid="{F8235A94-0DB3-4535-B5C1-33647550320B}"/>
    <cellStyle name="Millares [0] 2 5 2 2 3 2 2" xfId="9748" xr:uid="{0420DB51-BF79-4D73-8D7E-766C92400B97}"/>
    <cellStyle name="Millares [0] 2 5 2 2 3 2 2 2" xfId="20309" xr:uid="{F1FBC42C-D5E5-4C64-B763-CEDFEB7F5A5D}"/>
    <cellStyle name="Millares [0] 2 5 2 2 3 2 3" xfId="15029" xr:uid="{A39EAC4D-EF82-486E-B494-5B8D0E60CC09}"/>
    <cellStyle name="Millares [0] 2 5 2 2 3 3" xfId="7108" xr:uid="{8B4DAE6E-28D6-4BBD-89D1-78C876D55174}"/>
    <cellStyle name="Millares [0] 2 5 2 2 3 3 2" xfId="17669" xr:uid="{070B7175-0209-4A4C-ADCB-9EC37695095A}"/>
    <cellStyle name="Millares [0] 2 5 2 2 3 4" xfId="12388" xr:uid="{8A56F4D6-3D75-4497-93D0-5842033220D1}"/>
    <cellStyle name="Millares [0] 2 5 2 2 4" xfId="3148" xr:uid="{14A0CA34-D571-4D62-A8A3-42FA53ADE398}"/>
    <cellStyle name="Millares [0] 2 5 2 2 4 2" xfId="8428" xr:uid="{E8404E9C-A1E6-43CA-BA6E-3F793593E2DC}"/>
    <cellStyle name="Millares [0] 2 5 2 2 4 2 2" xfId="18989" xr:uid="{F16E2C82-058F-4885-877A-29D0A3203593}"/>
    <cellStyle name="Millares [0] 2 5 2 2 4 3" xfId="13709" xr:uid="{2967433F-F591-428C-9699-36062121265D}"/>
    <cellStyle name="Millares [0] 2 5 2 2 5" xfId="5788" xr:uid="{DEAE4CE9-C63C-4E47-AED4-999FF45C210D}"/>
    <cellStyle name="Millares [0] 2 5 2 2 5 2" xfId="16349" xr:uid="{4864B8A6-9BF8-4B3B-BEE2-EC6965840367}"/>
    <cellStyle name="Millares [0] 2 5 2 2 6" xfId="11068" xr:uid="{2A0FFEE4-EBFF-4099-A4C1-267962FF945C}"/>
    <cellStyle name="Millares [0] 2 5 2 3" xfId="837" xr:uid="{2051B887-71AD-48CE-879D-5A80C77FC28B}"/>
    <cellStyle name="Millares [0] 2 5 2 3 2" xfId="2158" xr:uid="{7F87B15C-66EF-4141-B7EC-9511539D9DFE}"/>
    <cellStyle name="Millares [0] 2 5 2 3 2 2" xfId="4799" xr:uid="{8AB2201F-87C1-4950-8A1F-C98BE81CCD9C}"/>
    <cellStyle name="Millares [0] 2 5 2 3 2 2 2" xfId="10079" xr:uid="{58E9109E-59D6-49B4-BEBC-D59F8EBA068B}"/>
    <cellStyle name="Millares [0] 2 5 2 3 2 2 2 2" xfId="20640" xr:uid="{1705B727-40E2-4822-BD1C-5AF491D5A6F1}"/>
    <cellStyle name="Millares [0] 2 5 2 3 2 2 3" xfId="15360" xr:uid="{673FEB1A-5F9A-43A0-8CF3-084F029E7726}"/>
    <cellStyle name="Millares [0] 2 5 2 3 2 3" xfId="7439" xr:uid="{25AD7CAB-A8FF-44D0-A3FD-5598F62AD15C}"/>
    <cellStyle name="Millares [0] 2 5 2 3 2 3 2" xfId="18000" xr:uid="{8C564F81-7700-4B61-9496-826BCAD4E3E6}"/>
    <cellStyle name="Millares [0] 2 5 2 3 2 4" xfId="12719" xr:uid="{D4784D64-39A5-4314-9847-733F534BFCD9}"/>
    <cellStyle name="Millares [0] 2 5 2 3 3" xfId="3479" xr:uid="{80B802D4-760C-49E2-A12A-2B599C438CA8}"/>
    <cellStyle name="Millares [0] 2 5 2 3 3 2" xfId="8759" xr:uid="{86AE74D8-0570-4F85-AC10-4DDB67171591}"/>
    <cellStyle name="Millares [0] 2 5 2 3 3 2 2" xfId="19320" xr:uid="{FCD74F76-EA07-4747-86A9-0BF1CAF6AEB6}"/>
    <cellStyle name="Millares [0] 2 5 2 3 3 3" xfId="14040" xr:uid="{0FA6C76B-6E66-4FFC-BB56-50B55C92455F}"/>
    <cellStyle name="Millares [0] 2 5 2 3 4" xfId="6119" xr:uid="{6D435B55-4599-4F32-9D4D-29E770C1F6F1}"/>
    <cellStyle name="Millares [0] 2 5 2 3 4 2" xfId="16680" xr:uid="{ECEA55D2-269E-4564-99A4-3AB0FB2F2367}"/>
    <cellStyle name="Millares [0] 2 5 2 3 5" xfId="11399" xr:uid="{A121E96B-562D-4B29-ADBF-00A95DD01B47}"/>
    <cellStyle name="Millares [0] 2 5 2 4" xfId="1498" xr:uid="{DDE9918A-BFE6-47C4-A58F-ECAA74F69006}"/>
    <cellStyle name="Millares [0] 2 5 2 4 2" xfId="4139" xr:uid="{804CFD5F-99F5-4E4D-A633-543EF9C0ED9C}"/>
    <cellStyle name="Millares [0] 2 5 2 4 2 2" xfId="9419" xr:uid="{F3DD474E-9C03-4076-AE92-754EC2F2B08D}"/>
    <cellStyle name="Millares [0] 2 5 2 4 2 2 2" xfId="19980" xr:uid="{6A901FE1-3FFC-42FE-8A5D-F9038A418C85}"/>
    <cellStyle name="Millares [0] 2 5 2 4 2 3" xfId="14700" xr:uid="{D194C79C-274A-4184-B7BB-D7711257AF70}"/>
    <cellStyle name="Millares [0] 2 5 2 4 3" xfId="6779" xr:uid="{98FC3576-84F7-4949-940E-D27B0E0951AC}"/>
    <cellStyle name="Millares [0] 2 5 2 4 3 2" xfId="17340" xr:uid="{0E4ACDF1-7DDE-432D-9B14-2789CE21EC3D}"/>
    <cellStyle name="Millares [0] 2 5 2 4 4" xfId="12059" xr:uid="{A5B971F4-BA9C-4591-B899-DDC83CBE5E20}"/>
    <cellStyle name="Millares [0] 2 5 2 5" xfId="2819" xr:uid="{93C49A1C-2B53-45BA-A282-2684C0A092B5}"/>
    <cellStyle name="Millares [0] 2 5 2 5 2" xfId="8099" xr:uid="{383BF927-D44B-482A-BB57-39B7188E1B69}"/>
    <cellStyle name="Millares [0] 2 5 2 5 2 2" xfId="18660" xr:uid="{29D45F5F-87CF-477F-9CEA-81214ED8EFA4}"/>
    <cellStyle name="Millares [0] 2 5 2 5 3" xfId="13380" xr:uid="{E1D685BC-7D59-48F2-B86A-F410402B7BFB}"/>
    <cellStyle name="Millares [0] 2 5 2 6" xfId="5459" xr:uid="{71B07596-FDD5-4ED4-A88E-8C502DD8F694}"/>
    <cellStyle name="Millares [0] 2 5 2 6 2" xfId="16020" xr:uid="{BDDCA119-38DA-4D82-8471-10299DDF8C15}"/>
    <cellStyle name="Millares [0] 2 5 2 7" xfId="10739" xr:uid="{31A9003C-6FCB-43D9-B5F2-CBE405C9D2E4}"/>
    <cellStyle name="Millares [0] 2 5 3" xfId="286" xr:uid="{A9D9768E-FF9E-4120-BF47-04E42039F497}"/>
    <cellStyle name="Millares [0] 2 5 3 2" xfId="616" xr:uid="{CB767F53-9B63-4411-B574-CB442ABDE33A}"/>
    <cellStyle name="Millares [0] 2 5 3 2 2" xfId="1276" xr:uid="{61031DD6-DBEF-4751-AB7C-30A7048D4276}"/>
    <cellStyle name="Millares [0] 2 5 3 2 2 2" xfId="2597" xr:uid="{A3301585-6E00-4E07-8158-3FA167561FDB}"/>
    <cellStyle name="Millares [0] 2 5 3 2 2 2 2" xfId="5238" xr:uid="{44F6F1F3-2CDE-41DE-8F25-87C8852D3EEC}"/>
    <cellStyle name="Millares [0] 2 5 3 2 2 2 2 2" xfId="10518" xr:uid="{C62D112D-44B3-4DAE-B50A-3C8321596FAC}"/>
    <cellStyle name="Millares [0] 2 5 3 2 2 2 2 2 2" xfId="21079" xr:uid="{66BF3002-0D41-40BC-813B-465C2B2CC6AA}"/>
    <cellStyle name="Millares [0] 2 5 3 2 2 2 2 3" xfId="15799" xr:uid="{7B14B8B7-6A11-4876-9295-F43F90FA5657}"/>
    <cellStyle name="Millares [0] 2 5 3 2 2 2 3" xfId="7878" xr:uid="{524C3D39-A50C-4719-A557-4B06738C1D0E}"/>
    <cellStyle name="Millares [0] 2 5 3 2 2 2 3 2" xfId="18439" xr:uid="{45A7F34C-E088-4301-B7AB-2376EEBDC7FA}"/>
    <cellStyle name="Millares [0] 2 5 3 2 2 2 4" xfId="13158" xr:uid="{BC93A10B-1FC2-4F18-B54E-ECF24998498D}"/>
    <cellStyle name="Millares [0] 2 5 3 2 2 3" xfId="3918" xr:uid="{6A742D38-735B-4447-8141-775D7B55904C}"/>
    <cellStyle name="Millares [0] 2 5 3 2 2 3 2" xfId="9198" xr:uid="{49FA2ADF-0E20-4E53-ACB2-C54389EF4482}"/>
    <cellStyle name="Millares [0] 2 5 3 2 2 3 2 2" xfId="19759" xr:uid="{49978175-2395-494D-B31A-5793B3298C9D}"/>
    <cellStyle name="Millares [0] 2 5 3 2 2 3 3" xfId="14479" xr:uid="{D9A0C727-AD92-4A41-B812-B448C7584435}"/>
    <cellStyle name="Millares [0] 2 5 3 2 2 4" xfId="6558" xr:uid="{305036D4-AC6A-4D3E-8C8A-380A34ED63F6}"/>
    <cellStyle name="Millares [0] 2 5 3 2 2 4 2" xfId="17119" xr:uid="{39EC2ED8-5484-4841-AF54-4D6011864426}"/>
    <cellStyle name="Millares [0] 2 5 3 2 2 5" xfId="11838" xr:uid="{87C9B74A-FEDE-4FD5-A39E-6B3278D0C300}"/>
    <cellStyle name="Millares [0] 2 5 3 2 3" xfId="1937" xr:uid="{9B9AADF6-30BB-45D0-AEEB-DBD4523EFB18}"/>
    <cellStyle name="Millares [0] 2 5 3 2 3 2" xfId="4578" xr:uid="{5C634229-F4A9-47F9-8BB4-908BF51E912D}"/>
    <cellStyle name="Millares [0] 2 5 3 2 3 2 2" xfId="9858" xr:uid="{B229022A-DCAD-4AD1-86AC-BDBB0D70BBCB}"/>
    <cellStyle name="Millares [0] 2 5 3 2 3 2 2 2" xfId="20419" xr:uid="{8139FB90-8E7C-49DD-9DE7-BBECC462B626}"/>
    <cellStyle name="Millares [0] 2 5 3 2 3 2 3" xfId="15139" xr:uid="{3D77A74C-2136-4E0B-84B5-3B2C9E06B641}"/>
    <cellStyle name="Millares [0] 2 5 3 2 3 3" xfId="7218" xr:uid="{FF703D2F-E403-46E7-B9E3-126FE2FC5A8F}"/>
    <cellStyle name="Millares [0] 2 5 3 2 3 3 2" xfId="17779" xr:uid="{1EED9FC8-2032-4667-93D2-7F75203833F4}"/>
    <cellStyle name="Millares [0] 2 5 3 2 3 4" xfId="12498" xr:uid="{81B93C35-5445-4E29-9697-A3960FE2321A}"/>
    <cellStyle name="Millares [0] 2 5 3 2 4" xfId="3258" xr:uid="{F885E708-152A-4A7C-9D29-D54DD753DDF2}"/>
    <cellStyle name="Millares [0] 2 5 3 2 4 2" xfId="8538" xr:uid="{89C53EF6-F0E7-48B8-B7D0-86D4971A069A}"/>
    <cellStyle name="Millares [0] 2 5 3 2 4 2 2" xfId="19099" xr:uid="{9AB0DCB4-A182-4104-B399-2E7716F26EA3}"/>
    <cellStyle name="Millares [0] 2 5 3 2 4 3" xfId="13819" xr:uid="{A7811637-AF3B-4C14-AAE5-E253C5996C34}"/>
    <cellStyle name="Millares [0] 2 5 3 2 5" xfId="5898" xr:uid="{1705EF54-9F4E-4E8F-971D-03DA853AC83F}"/>
    <cellStyle name="Millares [0] 2 5 3 2 5 2" xfId="16459" xr:uid="{29553290-A6D8-4ED5-9249-1036F2563E41}"/>
    <cellStyle name="Millares [0] 2 5 3 2 6" xfId="11178" xr:uid="{A74354A0-5492-40B4-B57F-A726A583DD77}"/>
    <cellStyle name="Millares [0] 2 5 3 3" xfId="947" xr:uid="{E2F68243-476F-44EF-96CC-E5670B9DD421}"/>
    <cellStyle name="Millares [0] 2 5 3 3 2" xfId="2268" xr:uid="{9969F09B-A989-403F-8AAB-BFFF45899D04}"/>
    <cellStyle name="Millares [0] 2 5 3 3 2 2" xfId="4909" xr:uid="{3F82A0D5-0F5E-4193-8465-0702CF2C079A}"/>
    <cellStyle name="Millares [0] 2 5 3 3 2 2 2" xfId="10189" xr:uid="{FA07F76F-C39A-4648-9866-D49429CDF0A1}"/>
    <cellStyle name="Millares [0] 2 5 3 3 2 2 2 2" xfId="20750" xr:uid="{80D20AC6-61E7-40E1-9259-7DB3ECB8ACCA}"/>
    <cellStyle name="Millares [0] 2 5 3 3 2 2 3" xfId="15470" xr:uid="{9883BEC0-5DDC-4F9D-B121-41A897520B85}"/>
    <cellStyle name="Millares [0] 2 5 3 3 2 3" xfId="7549" xr:uid="{B443CB54-EABE-46DC-9A60-FB291E7DCBFE}"/>
    <cellStyle name="Millares [0] 2 5 3 3 2 3 2" xfId="18110" xr:uid="{B8CDB579-17C7-4968-9625-4DA80DEDFBEB}"/>
    <cellStyle name="Millares [0] 2 5 3 3 2 4" xfId="12829" xr:uid="{CCEFF58F-E8BB-4E3C-987A-71BCD457CB12}"/>
    <cellStyle name="Millares [0] 2 5 3 3 3" xfId="3589" xr:uid="{79CB62EE-8ACC-4DAB-9B67-768A2387F449}"/>
    <cellStyle name="Millares [0] 2 5 3 3 3 2" xfId="8869" xr:uid="{3633ACC1-2297-4C91-A3C2-691138C6A86B}"/>
    <cellStyle name="Millares [0] 2 5 3 3 3 2 2" xfId="19430" xr:uid="{D2FC14A2-43DA-41A6-8708-27199D3A31D2}"/>
    <cellStyle name="Millares [0] 2 5 3 3 3 3" xfId="14150" xr:uid="{C79D2529-3E16-4705-98CC-E330A631B9DF}"/>
    <cellStyle name="Millares [0] 2 5 3 3 4" xfId="6229" xr:uid="{D02C698B-DE6A-475A-A02C-731F95F1268D}"/>
    <cellStyle name="Millares [0] 2 5 3 3 4 2" xfId="16790" xr:uid="{E6BB36A2-CFBA-41AA-A13E-0E156206DDEC}"/>
    <cellStyle name="Millares [0] 2 5 3 3 5" xfId="11509" xr:uid="{19EA9F88-1D03-4E83-B14B-E15F6AE775A8}"/>
    <cellStyle name="Millares [0] 2 5 3 4" xfId="1608" xr:uid="{D50A4D50-05B8-4113-A2B7-34E1EF8D6CBE}"/>
    <cellStyle name="Millares [0] 2 5 3 4 2" xfId="4249" xr:uid="{7D6B8FD4-482F-42F0-9B86-D81C8AF44285}"/>
    <cellStyle name="Millares [0] 2 5 3 4 2 2" xfId="9529" xr:uid="{97E7BF39-4FF7-4186-AF78-05E4195BD473}"/>
    <cellStyle name="Millares [0] 2 5 3 4 2 2 2" xfId="20090" xr:uid="{B05E5158-F77F-443F-8D7B-8DE9DD1592C0}"/>
    <cellStyle name="Millares [0] 2 5 3 4 2 3" xfId="14810" xr:uid="{2FE59149-F377-467B-BF51-D519701B3B03}"/>
    <cellStyle name="Millares [0] 2 5 3 4 3" xfId="6889" xr:uid="{2E6EB003-C616-4469-9420-2917AC6A351B}"/>
    <cellStyle name="Millares [0] 2 5 3 4 3 2" xfId="17450" xr:uid="{B76F01CE-47F4-4DD4-BC70-542C3D740E5B}"/>
    <cellStyle name="Millares [0] 2 5 3 4 4" xfId="12169" xr:uid="{BED05E49-3CA4-4ED1-A275-5C5C55E8BDEB}"/>
    <cellStyle name="Millares [0] 2 5 3 5" xfId="2929" xr:uid="{118F4637-7A1C-4C3C-9A20-7B7C765ED227}"/>
    <cellStyle name="Millares [0] 2 5 3 5 2" xfId="8209" xr:uid="{89AB3880-C098-4899-84F5-ACF05326F1AA}"/>
    <cellStyle name="Millares [0] 2 5 3 5 2 2" xfId="18770" xr:uid="{54765EF9-4EA9-4E27-B7F7-64017466B93C}"/>
    <cellStyle name="Millares [0] 2 5 3 5 3" xfId="13490" xr:uid="{2C81E950-6397-4AAA-A5E8-C228BEF1911B}"/>
    <cellStyle name="Millares [0] 2 5 3 6" xfId="5569" xr:uid="{1AF260CF-CD12-4653-A9AC-EAEAF2281BF3}"/>
    <cellStyle name="Millares [0] 2 5 3 6 2" xfId="16130" xr:uid="{AFE33E0F-49A7-443D-BC8A-F6897A893C8F}"/>
    <cellStyle name="Millares [0] 2 5 3 7" xfId="10849" xr:uid="{02CAAC5E-9229-46B9-B2F8-C4FAF0F59D0F}"/>
    <cellStyle name="Millares [0] 2 5 4" xfId="395" xr:uid="{0225677A-8FA3-4C36-A536-A09DFD4C8289}"/>
    <cellStyle name="Millares [0] 2 5 4 2" xfId="1056" xr:uid="{7AD1DB0B-7C90-4A45-B2BB-D1000C03705F}"/>
    <cellStyle name="Millares [0] 2 5 4 2 2" xfId="2377" xr:uid="{3DA02E18-9C7D-44CA-B50F-9B6821AD28D8}"/>
    <cellStyle name="Millares [0] 2 5 4 2 2 2" xfId="5018" xr:uid="{0568E1D4-4C90-4E15-94B0-EC831623746A}"/>
    <cellStyle name="Millares [0] 2 5 4 2 2 2 2" xfId="10298" xr:uid="{24FA670D-A5EF-4A82-9105-F4922B1EA65E}"/>
    <cellStyle name="Millares [0] 2 5 4 2 2 2 2 2" xfId="20859" xr:uid="{875F3CE3-AFF5-4C0B-B481-5DE9E8C2F0ED}"/>
    <cellStyle name="Millares [0] 2 5 4 2 2 2 3" xfId="15579" xr:uid="{221DBB9A-A7E9-4B44-82E7-2EEC3DA78E06}"/>
    <cellStyle name="Millares [0] 2 5 4 2 2 3" xfId="7658" xr:uid="{B343B22D-A145-41A9-B1E5-5017644104E3}"/>
    <cellStyle name="Millares [0] 2 5 4 2 2 3 2" xfId="18219" xr:uid="{E37C3230-4494-42F3-87D9-5B270113BE8D}"/>
    <cellStyle name="Millares [0] 2 5 4 2 2 4" xfId="12938" xr:uid="{438FF5A6-A105-403C-91A2-E8C7E208BC83}"/>
    <cellStyle name="Millares [0] 2 5 4 2 3" xfId="3698" xr:uid="{1B316DBB-941F-4298-B32A-CDC32BA2A6DC}"/>
    <cellStyle name="Millares [0] 2 5 4 2 3 2" xfId="8978" xr:uid="{29D11FED-9B0E-4773-AEF9-1B885541832D}"/>
    <cellStyle name="Millares [0] 2 5 4 2 3 2 2" xfId="19539" xr:uid="{D47908D7-43AA-4BDE-AA7C-AC98D6D2D92C}"/>
    <cellStyle name="Millares [0] 2 5 4 2 3 3" xfId="14259" xr:uid="{BC2E6214-7847-4E5E-B1F8-464872BC4AEF}"/>
    <cellStyle name="Millares [0] 2 5 4 2 4" xfId="6338" xr:uid="{31A85FBD-B635-4DC2-B200-D6F978FB4D76}"/>
    <cellStyle name="Millares [0] 2 5 4 2 4 2" xfId="16899" xr:uid="{C43D2D63-B861-43A6-A42B-699DA2F42D5C}"/>
    <cellStyle name="Millares [0] 2 5 4 2 5" xfId="11618" xr:uid="{7AD14A89-4C65-430D-B369-A0D75BF3CAA2}"/>
    <cellStyle name="Millares [0] 2 5 4 3" xfId="1717" xr:uid="{1AF31677-03E5-4D88-B0EC-035F822FC6C5}"/>
    <cellStyle name="Millares [0] 2 5 4 3 2" xfId="4358" xr:uid="{9FDBFA8E-0178-4009-B1B8-54E832D6B39E}"/>
    <cellStyle name="Millares [0] 2 5 4 3 2 2" xfId="9638" xr:uid="{F6B06869-DCCA-48A3-BF8B-F808ED12C577}"/>
    <cellStyle name="Millares [0] 2 5 4 3 2 2 2" xfId="20199" xr:uid="{1484EB55-A9D7-4425-80CC-289354EA1A5E}"/>
    <cellStyle name="Millares [0] 2 5 4 3 2 3" xfId="14919" xr:uid="{1C260917-5ADB-4B2C-9920-FD2DAE65DA88}"/>
    <cellStyle name="Millares [0] 2 5 4 3 3" xfId="6998" xr:uid="{E2A625BA-CB68-4BB7-B8D0-C4855550E800}"/>
    <cellStyle name="Millares [0] 2 5 4 3 3 2" xfId="17559" xr:uid="{9087AD62-658E-48F0-9291-16CEFA1F9E3A}"/>
    <cellStyle name="Millares [0] 2 5 4 3 4" xfId="12278" xr:uid="{657787C0-DDB1-428F-925E-75F61C67FBC8}"/>
    <cellStyle name="Millares [0] 2 5 4 4" xfId="3038" xr:uid="{196A13DB-8415-4DEE-A308-0213977220C5}"/>
    <cellStyle name="Millares [0] 2 5 4 4 2" xfId="8318" xr:uid="{F5916802-6BB5-4B3D-A55B-3EDC6955F7AC}"/>
    <cellStyle name="Millares [0] 2 5 4 4 2 2" xfId="18879" xr:uid="{DFC2E223-0D56-47DA-97F9-7CAD187DCE97}"/>
    <cellStyle name="Millares [0] 2 5 4 4 3" xfId="13599" xr:uid="{25DBADC5-4994-4A82-9FD6-803CE43D98C3}"/>
    <cellStyle name="Millares [0] 2 5 4 5" xfId="5678" xr:uid="{A009B437-EAB8-4BF0-9A7D-C6942A773935}"/>
    <cellStyle name="Millares [0] 2 5 4 5 2" xfId="16239" xr:uid="{A96906E7-273F-494A-A4D3-7FCE32BBF01E}"/>
    <cellStyle name="Millares [0] 2 5 4 6" xfId="10958" xr:uid="{CB835D65-7268-41D7-AF95-5D0848D40FC8}"/>
    <cellStyle name="Millares [0] 2 5 5" xfId="727" xr:uid="{7215DFF4-4D51-4A38-9AD9-BB1A06FC3122}"/>
    <cellStyle name="Millares [0] 2 5 5 2" xfId="2048" xr:uid="{E4DC11C6-873D-4F8F-AFE5-2C8B7C741143}"/>
    <cellStyle name="Millares [0] 2 5 5 2 2" xfId="4689" xr:uid="{D5EE7DB0-D94D-48B3-9290-54A411C6734D}"/>
    <cellStyle name="Millares [0] 2 5 5 2 2 2" xfId="9969" xr:uid="{BBC4BCD5-594E-4513-9BC1-79A3788B3063}"/>
    <cellStyle name="Millares [0] 2 5 5 2 2 2 2" xfId="20530" xr:uid="{53CCA606-C5EA-4C9D-9AA4-4849B3674AC1}"/>
    <cellStyle name="Millares [0] 2 5 5 2 2 3" xfId="15250" xr:uid="{1EFDD09B-AD05-41F7-A021-2377B335C024}"/>
    <cellStyle name="Millares [0] 2 5 5 2 3" xfId="7329" xr:uid="{660C85DA-DFEF-459A-A2E5-B821C36D2658}"/>
    <cellStyle name="Millares [0] 2 5 5 2 3 2" xfId="17890" xr:uid="{D5E97FB6-022D-483C-8ADD-84BEEA00E83A}"/>
    <cellStyle name="Millares [0] 2 5 5 2 4" xfId="12609" xr:uid="{318B6596-F8C2-407C-B137-C1016AAC990F}"/>
    <cellStyle name="Millares [0] 2 5 5 3" xfId="3369" xr:uid="{0D209F7D-A129-4308-97B5-2DA20645B6F3}"/>
    <cellStyle name="Millares [0] 2 5 5 3 2" xfId="8649" xr:uid="{D1AE41A6-BD1A-4C28-A6E9-918C7DECA515}"/>
    <cellStyle name="Millares [0] 2 5 5 3 2 2" xfId="19210" xr:uid="{9C6EA71E-D7D1-410D-B1A5-2BDB2FCD1109}"/>
    <cellStyle name="Millares [0] 2 5 5 3 3" xfId="13930" xr:uid="{A1F104FF-C07E-43BE-B5EC-B0D5D6415C11}"/>
    <cellStyle name="Millares [0] 2 5 5 4" xfId="6009" xr:uid="{A27DF971-E1FB-490C-A4DB-A5059979AF98}"/>
    <cellStyle name="Millares [0] 2 5 5 4 2" xfId="16570" xr:uid="{84CBE437-3489-4366-BD70-9712A0A05BD1}"/>
    <cellStyle name="Millares [0] 2 5 5 5" xfId="11289" xr:uid="{0FB2979C-17AD-49B6-BD05-12D393B1D7FD}"/>
    <cellStyle name="Millares [0] 2 5 6" xfId="1388" xr:uid="{C3449EFC-DEAD-4A55-B1DF-295D11542EEF}"/>
    <cellStyle name="Millares [0] 2 5 6 2" xfId="4029" xr:uid="{87D9D49C-63FD-4CA7-8AD3-42159D998C48}"/>
    <cellStyle name="Millares [0] 2 5 6 2 2" xfId="9309" xr:uid="{AC8625A8-F230-4C80-BE25-549C09F5C8EF}"/>
    <cellStyle name="Millares [0] 2 5 6 2 2 2" xfId="19870" xr:uid="{BC0A0B3E-4F30-406E-A849-2096EAEC3329}"/>
    <cellStyle name="Millares [0] 2 5 6 2 3" xfId="14590" xr:uid="{0A283C55-97BF-46FE-842B-331B2FB4B08D}"/>
    <cellStyle name="Millares [0] 2 5 6 3" xfId="6669" xr:uid="{6589C014-D92E-4A5C-BC13-60E4F36D48E3}"/>
    <cellStyle name="Millares [0] 2 5 6 3 2" xfId="17230" xr:uid="{10199E9A-653E-4B1E-808B-A1793895D5EE}"/>
    <cellStyle name="Millares [0] 2 5 6 4" xfId="11949" xr:uid="{CF4A8336-B1DA-4599-8028-CB39B1DC9BC8}"/>
    <cellStyle name="Millares [0] 2 5 7" xfId="2709" xr:uid="{D4C5801B-88C6-4401-B77B-F04340630BA5}"/>
    <cellStyle name="Millares [0] 2 5 7 2" xfId="7989" xr:uid="{99094F6A-4297-42F1-8534-0BAF5F5D69A1}"/>
    <cellStyle name="Millares [0] 2 5 7 2 2" xfId="18550" xr:uid="{199034BA-6534-4EDB-A8AD-31363380846A}"/>
    <cellStyle name="Millares [0] 2 5 7 3" xfId="13270" xr:uid="{389A40C5-05EA-4A24-AF57-9D4090F82EF4}"/>
    <cellStyle name="Millares [0] 2 5 8" xfId="5349" xr:uid="{DAADE70D-DBBE-4B8C-9DAF-CF5452C9FAE9}"/>
    <cellStyle name="Millares [0] 2 5 8 2" xfId="15910" xr:uid="{62C4F0B4-FEC0-4259-9F2D-9544DE0EB477}"/>
    <cellStyle name="Millares [0] 2 5 9" xfId="10629" xr:uid="{8853FBBC-440E-4A0F-A390-C4CEB03D930C}"/>
    <cellStyle name="Millares [0] 2 6" xfId="125" xr:uid="{4C0DE2A8-8488-4A72-B805-BE5684784EE4}"/>
    <cellStyle name="Millares [0] 2 6 2" xfId="455" xr:uid="{1503BB34-55B0-43D7-9EC9-03F4D47F2C57}"/>
    <cellStyle name="Millares [0] 2 6 2 2" xfId="1115" xr:uid="{29906D69-E378-4563-8952-55D1B0521016}"/>
    <cellStyle name="Millares [0] 2 6 2 2 2" xfId="2436" xr:uid="{BACE9F0A-B681-4AE0-AF6E-FA124DD0C85E}"/>
    <cellStyle name="Millares [0] 2 6 2 2 2 2" xfId="5077" xr:uid="{29BC25DD-F776-4410-9B32-A993FD6524EC}"/>
    <cellStyle name="Millares [0] 2 6 2 2 2 2 2" xfId="10357" xr:uid="{000C3439-C446-4911-9473-EFADCD7FA39D}"/>
    <cellStyle name="Millares [0] 2 6 2 2 2 2 2 2" xfId="20918" xr:uid="{1321DE34-C4EF-4EC5-B07A-242C76FF3AA7}"/>
    <cellStyle name="Millares [0] 2 6 2 2 2 2 3" xfId="15638" xr:uid="{1391F51E-26C8-4775-8600-286C940B8079}"/>
    <cellStyle name="Millares [0] 2 6 2 2 2 3" xfId="7717" xr:uid="{2DA436D1-58E4-48B9-BBDB-DFA41DFE46B9}"/>
    <cellStyle name="Millares [0] 2 6 2 2 2 3 2" xfId="18278" xr:uid="{3F7165DD-93F0-4C2D-A30C-B9A23DBE4B14}"/>
    <cellStyle name="Millares [0] 2 6 2 2 2 4" xfId="12997" xr:uid="{C62D24CD-73CB-44AA-BFD9-174AA672B09E}"/>
    <cellStyle name="Millares [0] 2 6 2 2 3" xfId="3757" xr:uid="{966B0FDA-983B-4676-A693-44EF94001F77}"/>
    <cellStyle name="Millares [0] 2 6 2 2 3 2" xfId="9037" xr:uid="{60F1BF6A-A514-43DE-B7B2-A3A83CCC6494}"/>
    <cellStyle name="Millares [0] 2 6 2 2 3 2 2" xfId="19598" xr:uid="{ED8941E5-C6F4-44A6-BE07-4061DA066C22}"/>
    <cellStyle name="Millares [0] 2 6 2 2 3 3" xfId="14318" xr:uid="{BEFFDDC7-0CAA-4D9A-9684-50A9A961ECAC}"/>
    <cellStyle name="Millares [0] 2 6 2 2 4" xfId="6397" xr:uid="{74FB13FF-B1EC-485A-948D-7BD1AAEB632A}"/>
    <cellStyle name="Millares [0] 2 6 2 2 4 2" xfId="16958" xr:uid="{4D35049A-2E57-4649-9649-28097B45AECA}"/>
    <cellStyle name="Millares [0] 2 6 2 2 5" xfId="11677" xr:uid="{AB509885-66FE-4ADA-BEAA-75C5038A9DB2}"/>
    <cellStyle name="Millares [0] 2 6 2 3" xfId="1776" xr:uid="{1616CDF7-55B2-4912-8287-2D588A2BB3E6}"/>
    <cellStyle name="Millares [0] 2 6 2 3 2" xfId="4417" xr:uid="{B5441274-CF19-4E22-8FC6-9D807212BC33}"/>
    <cellStyle name="Millares [0] 2 6 2 3 2 2" xfId="9697" xr:uid="{956E6A68-CE43-46B0-93DF-1D7466A950D2}"/>
    <cellStyle name="Millares [0] 2 6 2 3 2 2 2" xfId="20258" xr:uid="{409C5D9A-E2EC-4BCF-AE91-DBFD3C794B52}"/>
    <cellStyle name="Millares [0] 2 6 2 3 2 3" xfId="14978" xr:uid="{5797F606-2CF8-480F-9E32-FCF87E5C89FD}"/>
    <cellStyle name="Millares [0] 2 6 2 3 3" xfId="7057" xr:uid="{80567D58-0376-4DC9-B92E-33A59E1A56CF}"/>
    <cellStyle name="Millares [0] 2 6 2 3 3 2" xfId="17618" xr:uid="{5501F34A-D76A-4ABE-AE5B-702B7B412560}"/>
    <cellStyle name="Millares [0] 2 6 2 3 4" xfId="12337" xr:uid="{43E69753-1EAE-4E1D-B22E-37408E176228}"/>
    <cellStyle name="Millares [0] 2 6 2 4" xfId="3097" xr:uid="{C2CDABB0-517F-45E0-8EB4-A5ECA69A0D35}"/>
    <cellStyle name="Millares [0] 2 6 2 4 2" xfId="8377" xr:uid="{A0BBAA0B-CE80-4699-B208-AC4919C8CCA9}"/>
    <cellStyle name="Millares [0] 2 6 2 4 2 2" xfId="18938" xr:uid="{A1C43B00-B41C-4C8A-83AD-A85C6DBF9459}"/>
    <cellStyle name="Millares [0] 2 6 2 4 3" xfId="13658" xr:uid="{491539C1-516F-4164-88AE-D136E82DA194}"/>
    <cellStyle name="Millares [0] 2 6 2 5" xfId="5737" xr:uid="{5D80618F-EC8F-4805-AB56-9DAB9112C9FA}"/>
    <cellStyle name="Millares [0] 2 6 2 5 2" xfId="16298" xr:uid="{8A83879E-5D93-403A-969F-AA622BB68D54}"/>
    <cellStyle name="Millares [0] 2 6 2 6" xfId="11017" xr:uid="{40BE6F49-4E72-4CEE-8278-F9D30FA10BF7}"/>
    <cellStyle name="Millares [0] 2 6 3" xfId="786" xr:uid="{B8D706FE-5019-4823-B34C-124B3CE2DCBA}"/>
    <cellStyle name="Millares [0] 2 6 3 2" xfId="2107" xr:uid="{4F231C8F-23A9-4F89-810E-B8457235DEF0}"/>
    <cellStyle name="Millares [0] 2 6 3 2 2" xfId="4748" xr:uid="{C64195BB-E13B-4A5E-9763-ECA77E4C4FDD}"/>
    <cellStyle name="Millares [0] 2 6 3 2 2 2" xfId="10028" xr:uid="{CE70C05D-F1CA-48EB-8041-9308C8202B5A}"/>
    <cellStyle name="Millares [0] 2 6 3 2 2 2 2" xfId="20589" xr:uid="{55923710-0B9C-422C-A1BC-388EA7899572}"/>
    <cellStyle name="Millares [0] 2 6 3 2 2 3" xfId="15309" xr:uid="{F26F816C-E935-482E-B187-5D6D33F8E98A}"/>
    <cellStyle name="Millares [0] 2 6 3 2 3" xfId="7388" xr:uid="{AFA6B919-6D56-46E2-BB9B-6C8F746A46BF}"/>
    <cellStyle name="Millares [0] 2 6 3 2 3 2" xfId="17949" xr:uid="{3C74E5BE-1656-4ADC-8974-6A20453135F7}"/>
    <cellStyle name="Millares [0] 2 6 3 2 4" xfId="12668" xr:uid="{09C8DB56-34D4-4FCE-AE09-D7B26A98F096}"/>
    <cellStyle name="Millares [0] 2 6 3 3" xfId="3428" xr:uid="{6E2C7360-F801-4342-8A41-23F7F3778899}"/>
    <cellStyle name="Millares [0] 2 6 3 3 2" xfId="8708" xr:uid="{269EA58B-0CCA-471B-B924-D68564CDB0FD}"/>
    <cellStyle name="Millares [0] 2 6 3 3 2 2" xfId="19269" xr:uid="{28275B6E-FAE7-492B-9FC9-9ACF8CD1DE45}"/>
    <cellStyle name="Millares [0] 2 6 3 3 3" xfId="13989" xr:uid="{429E3F4A-D981-4D5A-B04D-ADAC472D8B38}"/>
    <cellStyle name="Millares [0] 2 6 3 4" xfId="6068" xr:uid="{1EBDC668-F482-40C9-928B-365CDC9A2BF2}"/>
    <cellStyle name="Millares [0] 2 6 3 4 2" xfId="16629" xr:uid="{2129E20B-E687-408C-9B43-0EBE97D8063C}"/>
    <cellStyle name="Millares [0] 2 6 3 5" xfId="11348" xr:uid="{E390656C-A5B3-4E3A-8D2F-82614D4DDA76}"/>
    <cellStyle name="Millares [0] 2 6 4" xfId="1447" xr:uid="{836AD3B3-6B0F-4B6E-8AFC-EA3ED2D9BE7B}"/>
    <cellStyle name="Millares [0] 2 6 4 2" xfId="4088" xr:uid="{6D388128-894F-45C2-83F8-A8D0321A1018}"/>
    <cellStyle name="Millares [0] 2 6 4 2 2" xfId="9368" xr:uid="{63BC2E45-41F0-4828-9516-860FEBC6E8A5}"/>
    <cellStyle name="Millares [0] 2 6 4 2 2 2" xfId="19929" xr:uid="{B1FA7E88-9239-43C7-B69C-5B3F8D24E1BF}"/>
    <cellStyle name="Millares [0] 2 6 4 2 3" xfId="14649" xr:uid="{6745749D-30CB-4349-A4BA-0304ABFACD25}"/>
    <cellStyle name="Millares [0] 2 6 4 3" xfId="6728" xr:uid="{1714B9CB-4003-402B-99B6-BBFE5956F9A4}"/>
    <cellStyle name="Millares [0] 2 6 4 3 2" xfId="17289" xr:uid="{7FF75906-E257-4B5D-859F-FC2EA0A408E7}"/>
    <cellStyle name="Millares [0] 2 6 4 4" xfId="12008" xr:uid="{61D62255-32FB-4FA9-B3D5-66C786A6FCAC}"/>
    <cellStyle name="Millares [0] 2 6 5" xfId="2768" xr:uid="{4E909352-83CA-4E3C-ADA1-570BB655FD2E}"/>
    <cellStyle name="Millares [0] 2 6 5 2" xfId="8048" xr:uid="{2F6E5AE9-4EEB-4038-B7AB-7EF0B3658E57}"/>
    <cellStyle name="Millares [0] 2 6 5 2 2" xfId="18609" xr:uid="{83421B08-30BC-48D4-BCBF-46060B777F55}"/>
    <cellStyle name="Millares [0] 2 6 5 3" xfId="13329" xr:uid="{CBEEF0E5-9268-4526-A1E3-D4E491EC99E5}"/>
    <cellStyle name="Millares [0] 2 6 6" xfId="5408" xr:uid="{4CE122B2-FDE7-43A2-80A8-3602BBBD351B}"/>
    <cellStyle name="Millares [0] 2 6 6 2" xfId="15969" xr:uid="{73AEC788-EA01-403E-B3A8-D541FA1D04F9}"/>
    <cellStyle name="Millares [0] 2 6 7" xfId="10688" xr:uid="{8CEBC27A-57D2-4C6A-AB09-B58495559BD0}"/>
    <cellStyle name="Millares [0] 2 7" xfId="235" xr:uid="{46C3E985-A4F6-47FC-867F-807CBFE3AAE4}"/>
    <cellStyle name="Millares [0] 2 7 2" xfId="565" xr:uid="{40F7EDBA-E264-460F-82C0-46A7D167A6A5}"/>
    <cellStyle name="Millares [0] 2 7 2 2" xfId="1225" xr:uid="{7317F4D8-FF63-49E9-A757-F16DAF4F4C3D}"/>
    <cellStyle name="Millares [0] 2 7 2 2 2" xfId="2546" xr:uid="{B77E7D7D-5CF5-4E10-8DCB-D9C01020E5A8}"/>
    <cellStyle name="Millares [0] 2 7 2 2 2 2" xfId="5187" xr:uid="{86DB402D-9AB8-4AFF-9877-57A97CA02DF2}"/>
    <cellStyle name="Millares [0] 2 7 2 2 2 2 2" xfId="10467" xr:uid="{1059DD53-35A1-4870-9D4B-54DB5836F573}"/>
    <cellStyle name="Millares [0] 2 7 2 2 2 2 2 2" xfId="21028" xr:uid="{17208462-372D-4C61-A536-1EBDBBD6A3D6}"/>
    <cellStyle name="Millares [0] 2 7 2 2 2 2 3" xfId="15748" xr:uid="{01CF90B4-DB03-4661-B5FE-C9CA2CB553FA}"/>
    <cellStyle name="Millares [0] 2 7 2 2 2 3" xfId="7827" xr:uid="{59D46FBC-9318-4FB5-A59C-1DBE487D974D}"/>
    <cellStyle name="Millares [0] 2 7 2 2 2 3 2" xfId="18388" xr:uid="{83C458D8-AF8C-4481-8F8D-F03210D0C03A}"/>
    <cellStyle name="Millares [0] 2 7 2 2 2 4" xfId="13107" xr:uid="{D1FB26AF-EE7A-44E8-A0FE-2A26D08C3767}"/>
    <cellStyle name="Millares [0] 2 7 2 2 3" xfId="3867" xr:uid="{C765D0B7-BAA6-4016-A7BB-6100ECD123F7}"/>
    <cellStyle name="Millares [0] 2 7 2 2 3 2" xfId="9147" xr:uid="{3FB60A70-27C6-4C90-807C-5F45EA6E995A}"/>
    <cellStyle name="Millares [0] 2 7 2 2 3 2 2" xfId="19708" xr:uid="{E5358485-4022-4BDD-B672-C1D74E87D9B8}"/>
    <cellStyle name="Millares [0] 2 7 2 2 3 3" xfId="14428" xr:uid="{FB5D8938-898F-4D7B-9885-8B195EB9F94B}"/>
    <cellStyle name="Millares [0] 2 7 2 2 4" xfId="6507" xr:uid="{66E502AE-072D-4730-B6EF-8DECEC7FC4B5}"/>
    <cellStyle name="Millares [0] 2 7 2 2 4 2" xfId="17068" xr:uid="{B5FE01CD-1566-440C-B773-C9722E11164D}"/>
    <cellStyle name="Millares [0] 2 7 2 2 5" xfId="11787" xr:uid="{4E8D9039-69FB-4A08-B1BF-4FA1457DE582}"/>
    <cellStyle name="Millares [0] 2 7 2 3" xfId="1886" xr:uid="{66280F37-B39B-44E8-9A27-12AF79BB7EF0}"/>
    <cellStyle name="Millares [0] 2 7 2 3 2" xfId="4527" xr:uid="{537670A4-166C-451A-9601-69ED276C268B}"/>
    <cellStyle name="Millares [0] 2 7 2 3 2 2" xfId="9807" xr:uid="{BDF3146C-88B4-4D94-A8DE-B2874FB5BC55}"/>
    <cellStyle name="Millares [0] 2 7 2 3 2 2 2" xfId="20368" xr:uid="{73A765FC-63DF-4390-9DFC-9FF48FD1E959}"/>
    <cellStyle name="Millares [0] 2 7 2 3 2 3" xfId="15088" xr:uid="{2B2BD89C-11B5-486C-8F46-F2C7BD23DE76}"/>
    <cellStyle name="Millares [0] 2 7 2 3 3" xfId="7167" xr:uid="{4D6B169A-1E39-40A6-B7BD-8A948171F3B3}"/>
    <cellStyle name="Millares [0] 2 7 2 3 3 2" xfId="17728" xr:uid="{0DCD47A1-27EB-4859-B0AD-0ED71FEA8EF7}"/>
    <cellStyle name="Millares [0] 2 7 2 3 4" xfId="12447" xr:uid="{021E52A7-8ABE-4326-AD0D-41CBDD11619F}"/>
    <cellStyle name="Millares [0] 2 7 2 4" xfId="3207" xr:uid="{A4B763B6-207B-4B29-BEA1-1B8071B33F0A}"/>
    <cellStyle name="Millares [0] 2 7 2 4 2" xfId="8487" xr:uid="{4BFF23E5-EB5E-446E-9D38-CF280BC5FA89}"/>
    <cellStyle name="Millares [0] 2 7 2 4 2 2" xfId="19048" xr:uid="{580645B3-8518-4229-AFB1-088AB0F13570}"/>
    <cellStyle name="Millares [0] 2 7 2 4 3" xfId="13768" xr:uid="{865BC162-D414-4632-B98F-0411799AE730}"/>
    <cellStyle name="Millares [0] 2 7 2 5" xfId="5847" xr:uid="{65A40711-33B6-4DE6-9529-FAB27FE31D66}"/>
    <cellStyle name="Millares [0] 2 7 2 5 2" xfId="16408" xr:uid="{EF5A6977-0D90-4490-A837-D290049E300B}"/>
    <cellStyle name="Millares [0] 2 7 2 6" xfId="11127" xr:uid="{5926770E-3A2E-41D5-9A6B-E001BE2D3119}"/>
    <cellStyle name="Millares [0] 2 7 3" xfId="896" xr:uid="{EC57F5B0-B441-4B63-A541-D9A21ABF9142}"/>
    <cellStyle name="Millares [0] 2 7 3 2" xfId="2217" xr:uid="{563C8690-5C88-4BFD-9B3D-E213245F3733}"/>
    <cellStyle name="Millares [0] 2 7 3 2 2" xfId="4858" xr:uid="{FDC91AEC-6E7E-4254-A047-288287BEDE4D}"/>
    <cellStyle name="Millares [0] 2 7 3 2 2 2" xfId="10138" xr:uid="{A78E4402-CE1E-41A8-B39C-BED56F459616}"/>
    <cellStyle name="Millares [0] 2 7 3 2 2 2 2" xfId="20699" xr:uid="{FE73DF93-CFF1-4588-8D4D-8974D0BE3273}"/>
    <cellStyle name="Millares [0] 2 7 3 2 2 3" xfId="15419" xr:uid="{3D1C7BF8-9DBF-45FD-804C-B20E259D244F}"/>
    <cellStyle name="Millares [0] 2 7 3 2 3" xfId="7498" xr:uid="{4DB9EE7B-10D5-4246-9AEF-8445C647613D}"/>
    <cellStyle name="Millares [0] 2 7 3 2 3 2" xfId="18059" xr:uid="{24B275E6-8AD8-4A24-89DC-A3AB5F0C7E20}"/>
    <cellStyle name="Millares [0] 2 7 3 2 4" xfId="12778" xr:uid="{4134A3E4-FE24-4E6B-9A73-96794759E6E1}"/>
    <cellStyle name="Millares [0] 2 7 3 3" xfId="3538" xr:uid="{7AFE0B1A-4F10-4FF6-819E-C8687C943BB1}"/>
    <cellStyle name="Millares [0] 2 7 3 3 2" xfId="8818" xr:uid="{90B5819C-72C2-4B57-9FCF-2D967EF75F80}"/>
    <cellStyle name="Millares [0] 2 7 3 3 2 2" xfId="19379" xr:uid="{7F6C4FEB-AF1C-4360-A930-F513D1BE0937}"/>
    <cellStyle name="Millares [0] 2 7 3 3 3" xfId="14099" xr:uid="{392F47C5-C8B1-45E7-BE58-9E43A5EFED20}"/>
    <cellStyle name="Millares [0] 2 7 3 4" xfId="6178" xr:uid="{6F53AFC1-380F-4965-BB15-AC502E2BB7AA}"/>
    <cellStyle name="Millares [0] 2 7 3 4 2" xfId="16739" xr:uid="{572DACB9-76CA-46DE-876E-8C6660B602F3}"/>
    <cellStyle name="Millares [0] 2 7 3 5" xfId="11458" xr:uid="{0863D961-A622-495C-A1F8-CB2A4F891E8E}"/>
    <cellStyle name="Millares [0] 2 7 4" xfId="1557" xr:uid="{4039BDEA-83E9-42A5-A24A-041B68C92FCE}"/>
    <cellStyle name="Millares [0] 2 7 4 2" xfId="4198" xr:uid="{10C28FF8-2A4B-4B6E-BE1B-B839AB78C486}"/>
    <cellStyle name="Millares [0] 2 7 4 2 2" xfId="9478" xr:uid="{1E64DB2E-0695-476C-A353-F00B5D21D827}"/>
    <cellStyle name="Millares [0] 2 7 4 2 2 2" xfId="20039" xr:uid="{94FED994-05F2-4D36-9016-D56738D55F5E}"/>
    <cellStyle name="Millares [0] 2 7 4 2 3" xfId="14759" xr:uid="{CE27DFB3-6D85-4D6D-AA56-98C1010ABDCB}"/>
    <cellStyle name="Millares [0] 2 7 4 3" xfId="6838" xr:uid="{EFEBB6E4-16C1-445A-A825-FC85F62F4FEE}"/>
    <cellStyle name="Millares [0] 2 7 4 3 2" xfId="17399" xr:uid="{7538E245-35BC-4D05-8551-6922EF444E05}"/>
    <cellStyle name="Millares [0] 2 7 4 4" xfId="12118" xr:uid="{E117CFE9-A714-47A4-BE30-6243A0ADEBCA}"/>
    <cellStyle name="Millares [0] 2 7 5" xfId="2878" xr:uid="{9465C739-7B96-44FD-931A-55A6DB6C1741}"/>
    <cellStyle name="Millares [0] 2 7 5 2" xfId="8158" xr:uid="{055B5AB9-75B4-4089-AC7F-6C745B769AB9}"/>
    <cellStyle name="Millares [0] 2 7 5 2 2" xfId="18719" xr:uid="{95E6CC94-1994-4F18-B2E3-7EC4DDEB911F}"/>
    <cellStyle name="Millares [0] 2 7 5 3" xfId="13439" xr:uid="{3F8CCBA0-64DB-43A2-91FC-DFBEACDA2BF7}"/>
    <cellStyle name="Millares [0] 2 7 6" xfId="5518" xr:uid="{B7C9B30E-8DB4-4A3F-BB0B-18654ECE0E2F}"/>
    <cellStyle name="Millares [0] 2 7 6 2" xfId="16079" xr:uid="{9A9AFC20-3262-4FC5-804D-14C01E914261}"/>
    <cellStyle name="Millares [0] 2 7 7" xfId="10798" xr:uid="{48C0F642-C061-4423-9537-0679377DE618}"/>
    <cellStyle name="Millares [0] 2 8" xfId="344" xr:uid="{16345E28-5135-4DC1-909C-44473BD2A201}"/>
    <cellStyle name="Millares [0] 2 8 2" xfId="1005" xr:uid="{2A95B614-2002-4AA7-A21F-D2A9EB402A4B}"/>
    <cellStyle name="Millares [0] 2 8 2 2" xfId="2326" xr:uid="{FAF79C01-E096-4483-BF6C-737EE2CF3D61}"/>
    <cellStyle name="Millares [0] 2 8 2 2 2" xfId="4967" xr:uid="{A8A4F680-FE2E-4F80-B34D-5DCAFE654D0D}"/>
    <cellStyle name="Millares [0] 2 8 2 2 2 2" xfId="10247" xr:uid="{D2D8DFE8-2C78-4297-AFDD-C02DD41CD2C0}"/>
    <cellStyle name="Millares [0] 2 8 2 2 2 2 2" xfId="20808" xr:uid="{66AAD6F5-1200-4190-8BB2-AA5D2492C468}"/>
    <cellStyle name="Millares [0] 2 8 2 2 2 3" xfId="15528" xr:uid="{0C5A3A0D-5D81-4D74-A45A-DAE713B9607F}"/>
    <cellStyle name="Millares [0] 2 8 2 2 3" xfId="7607" xr:uid="{EDB6136F-9B37-49BB-B491-92D571007A98}"/>
    <cellStyle name="Millares [0] 2 8 2 2 3 2" xfId="18168" xr:uid="{E2A6D221-E54F-4798-846A-EBD32BC67A18}"/>
    <cellStyle name="Millares [0] 2 8 2 2 4" xfId="12887" xr:uid="{26E17304-47CD-46FB-89A2-B1100E4DE572}"/>
    <cellStyle name="Millares [0] 2 8 2 3" xfId="3647" xr:uid="{B1B2B10A-26C6-4AB6-9C11-C7ED1484C914}"/>
    <cellStyle name="Millares [0] 2 8 2 3 2" xfId="8927" xr:uid="{3C24DE96-CF79-4EC7-8121-E29B9D2BB7CA}"/>
    <cellStyle name="Millares [0] 2 8 2 3 2 2" xfId="19488" xr:uid="{9A355B90-B16C-4B2D-AFEA-1E2A9B421C23}"/>
    <cellStyle name="Millares [0] 2 8 2 3 3" xfId="14208" xr:uid="{4810E7A1-0479-4630-81AC-066D561212A1}"/>
    <cellStyle name="Millares [0] 2 8 2 4" xfId="6287" xr:uid="{88BCB500-05BD-48BC-9DE1-196A1C24ABBF}"/>
    <cellStyle name="Millares [0] 2 8 2 4 2" xfId="16848" xr:uid="{78F50AB9-9D4E-418D-9835-8BDDE0B0C9B2}"/>
    <cellStyle name="Millares [0] 2 8 2 5" xfId="11567" xr:uid="{0AF59843-F284-4169-A278-95B2FAE50A14}"/>
    <cellStyle name="Millares [0] 2 8 3" xfId="1666" xr:uid="{5F1CB45B-02B4-406D-AFFE-9782F5A058AA}"/>
    <cellStyle name="Millares [0] 2 8 3 2" xfId="4307" xr:uid="{E1974945-94B6-4BE7-8A0C-6ED3D5BD8EE3}"/>
    <cellStyle name="Millares [0] 2 8 3 2 2" xfId="9587" xr:uid="{592FBD54-66A8-4EAB-9158-7999AB677133}"/>
    <cellStyle name="Millares [0] 2 8 3 2 2 2" xfId="20148" xr:uid="{7A4D4785-1392-4C78-98D2-678FE08C3BC7}"/>
    <cellStyle name="Millares [0] 2 8 3 2 3" xfId="14868" xr:uid="{80A5FD5C-201B-47B4-A444-3914E36CA8F7}"/>
    <cellStyle name="Millares [0] 2 8 3 3" xfId="6947" xr:uid="{7AEE3AC0-710C-42FB-A132-965FC27CDE29}"/>
    <cellStyle name="Millares [0] 2 8 3 3 2" xfId="17508" xr:uid="{F243DA6E-E1B6-4299-BA18-3B8D8D8738E2}"/>
    <cellStyle name="Millares [0] 2 8 3 4" xfId="12227" xr:uid="{0D2B4F60-6DE4-4D12-9041-CC94ACD5E010}"/>
    <cellStyle name="Millares [0] 2 8 4" xfId="2987" xr:uid="{8F3C9AB2-AD2C-407B-852C-D0E8C1EB5EFB}"/>
    <cellStyle name="Millares [0] 2 8 4 2" xfId="8267" xr:uid="{6B33D2F1-8799-4D92-9426-6509537AFE1A}"/>
    <cellStyle name="Millares [0] 2 8 4 2 2" xfId="18828" xr:uid="{FB037A18-E080-4946-B7FD-F56852827637}"/>
    <cellStyle name="Millares [0] 2 8 4 3" xfId="13548" xr:uid="{AA2383D3-46B3-433D-807B-BE9DD5263939}"/>
    <cellStyle name="Millares [0] 2 8 5" xfId="5627" xr:uid="{60516B67-F914-46CA-8EFF-58273954769F}"/>
    <cellStyle name="Millares [0] 2 8 5 2" xfId="16188" xr:uid="{ED11B042-E29F-4FA5-BC43-1457F14381A3}"/>
    <cellStyle name="Millares [0] 2 8 6" xfId="10907" xr:uid="{81676080-54F8-4C96-AA60-B75E0A4C50E4}"/>
    <cellStyle name="Millares [0] 2 9" xfId="676" xr:uid="{CCD8A739-D724-4964-A680-CD4783073BF4}"/>
    <cellStyle name="Millares [0] 2 9 2" xfId="1997" xr:uid="{2821C45D-BE9F-41A8-B44D-5CA96165E7FC}"/>
    <cellStyle name="Millares [0] 2 9 2 2" xfId="4638" xr:uid="{66E1ABFA-2E3A-4B4F-A227-2A18B4E61476}"/>
    <cellStyle name="Millares [0] 2 9 2 2 2" xfId="9918" xr:uid="{8596F502-608C-4B4D-95FB-8AAE680651DD}"/>
    <cellStyle name="Millares [0] 2 9 2 2 2 2" xfId="20479" xr:uid="{6E4829EC-E0F4-470E-955D-E360A0E3482A}"/>
    <cellStyle name="Millares [0] 2 9 2 2 3" xfId="15199" xr:uid="{FB0FD8A8-0BE5-4BFD-8FC7-661EC81C0F7F}"/>
    <cellStyle name="Millares [0] 2 9 2 3" xfId="7278" xr:uid="{59459257-032C-447E-B3AF-2B9CB21978DE}"/>
    <cellStyle name="Millares [0] 2 9 2 3 2" xfId="17839" xr:uid="{FDFA6C86-2F59-4433-AA12-C67495313775}"/>
    <cellStyle name="Millares [0] 2 9 2 4" xfId="12558" xr:uid="{3D803388-E0E6-4842-AE1B-7708BFFD8B53}"/>
    <cellStyle name="Millares [0] 2 9 3" xfId="3318" xr:uid="{81A04712-BE0C-4729-B864-25ABE7C7E239}"/>
    <cellStyle name="Millares [0] 2 9 3 2" xfId="8598" xr:uid="{BE9DB0C4-0256-4F46-8D3C-2AF6F65F7217}"/>
    <cellStyle name="Millares [0] 2 9 3 2 2" xfId="19159" xr:uid="{C9E50BCC-49A0-4CB1-A199-FF503C13A85E}"/>
    <cellStyle name="Millares [0] 2 9 3 3" xfId="13879" xr:uid="{AD60212C-6A81-412F-8BB3-189A7130DE40}"/>
    <cellStyle name="Millares [0] 2 9 4" xfId="5958" xr:uid="{0A13599B-E4A5-4AE1-9DE3-0BA1CDE5142C}"/>
    <cellStyle name="Millares [0] 2 9 4 2" xfId="16519" xr:uid="{0CFC1CFE-7DF0-4B41-A963-02D554438013}"/>
    <cellStyle name="Millares [0] 2 9 5" xfId="11238" xr:uid="{DFDB0DB4-B5F9-44E3-9E0C-53D3396C7408}"/>
    <cellStyle name="Millares [0] 3" xfId="17" xr:uid="{D98AE179-3F12-4517-8E71-15F4A66E8616}"/>
    <cellStyle name="Millares [0] 3 10" xfId="5302" xr:uid="{761E61C7-26AF-4E67-AC05-FD6DFDE9EF34}"/>
    <cellStyle name="Millares [0] 3 10 2" xfId="15863" xr:uid="{E1FCB056-77C2-4028-B4BF-C61BFCBC2AB6}"/>
    <cellStyle name="Millares [0] 3 11" xfId="10582" xr:uid="{C6F8E8A7-68CA-477F-9190-8299F2F8B492}"/>
    <cellStyle name="Millares [0] 3 2" xfId="41" xr:uid="{E2A9B412-EC2C-4C5C-9D65-D05ED6F226DC}"/>
    <cellStyle name="Millares [0] 3 2 10" xfId="10606" xr:uid="{D52C0D6A-D3C5-4508-A52E-4C577FDD9CF1}"/>
    <cellStyle name="Millares [0] 3 2 2" xfId="92" xr:uid="{AE7CC7E5-28CF-4932-8B4D-C34C8E37757D}"/>
    <cellStyle name="Millares [0] 3 2 2 2" xfId="204" xr:uid="{1E7224AE-5238-42F9-8522-6998FA37D00C}"/>
    <cellStyle name="Millares [0] 3 2 2 2 2" xfId="534" xr:uid="{96811B8F-09CC-4E5F-8A50-D4A7187896D1}"/>
    <cellStyle name="Millares [0] 3 2 2 2 2 2" xfId="1194" xr:uid="{40E653C0-81EB-4B48-B1BD-5D81E3DDA1B3}"/>
    <cellStyle name="Millares [0] 3 2 2 2 2 2 2" xfId="2515" xr:uid="{35E9E9D9-1BD0-4F0C-B9DD-31ADD3C47E44}"/>
    <cellStyle name="Millares [0] 3 2 2 2 2 2 2 2" xfId="5156" xr:uid="{F70FEEC6-29E2-4160-A104-DEBB08D0CD9D}"/>
    <cellStyle name="Millares [0] 3 2 2 2 2 2 2 2 2" xfId="10436" xr:uid="{30661E9A-639C-49FD-99C0-004F6049F08F}"/>
    <cellStyle name="Millares [0] 3 2 2 2 2 2 2 2 2 2" xfId="20997" xr:uid="{4C45C00E-282A-46E3-87CE-4C14CE486866}"/>
    <cellStyle name="Millares [0] 3 2 2 2 2 2 2 2 3" xfId="15717" xr:uid="{50E6C297-CF9E-4514-8643-3B17325A64BF}"/>
    <cellStyle name="Millares [0] 3 2 2 2 2 2 2 3" xfId="7796" xr:uid="{2924F092-19E8-4CB3-BD20-308E38B998CF}"/>
    <cellStyle name="Millares [0] 3 2 2 2 2 2 2 3 2" xfId="18357" xr:uid="{046EDC4F-8A77-4AE8-BF6E-50D0C1F7CC73}"/>
    <cellStyle name="Millares [0] 3 2 2 2 2 2 2 4" xfId="13076" xr:uid="{15E99DE7-6F8F-48B3-8B82-99362EB2BA60}"/>
    <cellStyle name="Millares [0] 3 2 2 2 2 2 3" xfId="3836" xr:uid="{F2B8CAEE-27D4-42B2-AB5C-50CEC12453A1}"/>
    <cellStyle name="Millares [0] 3 2 2 2 2 2 3 2" xfId="9116" xr:uid="{2CE9C47A-4D85-418D-90C2-59E81903066E}"/>
    <cellStyle name="Millares [0] 3 2 2 2 2 2 3 2 2" xfId="19677" xr:uid="{2434BBE9-4E50-432B-8700-A5BBF134ADD7}"/>
    <cellStyle name="Millares [0] 3 2 2 2 2 2 3 3" xfId="14397" xr:uid="{58CF5D5C-D6FF-40F4-9987-64A00887521C}"/>
    <cellStyle name="Millares [0] 3 2 2 2 2 2 4" xfId="6476" xr:uid="{A58A6EBA-24C0-44FA-8A6B-02B1DAC2BBAD}"/>
    <cellStyle name="Millares [0] 3 2 2 2 2 2 4 2" xfId="17037" xr:uid="{29656AAF-14EA-43B3-B2F5-7A80E20AF02A}"/>
    <cellStyle name="Millares [0] 3 2 2 2 2 2 5" xfId="11756" xr:uid="{F67BB6CE-11A4-44F0-B26B-99D9F14AA5C2}"/>
    <cellStyle name="Millares [0] 3 2 2 2 2 3" xfId="1855" xr:uid="{4F2B6C40-96F2-4261-952F-4CBAC289347F}"/>
    <cellStyle name="Millares [0] 3 2 2 2 2 3 2" xfId="4496" xr:uid="{7EEF14F3-2DDB-4B31-A71E-123AC565107A}"/>
    <cellStyle name="Millares [0] 3 2 2 2 2 3 2 2" xfId="9776" xr:uid="{0632ED33-1C87-4D9A-BA07-D19977701160}"/>
    <cellStyle name="Millares [0] 3 2 2 2 2 3 2 2 2" xfId="20337" xr:uid="{FC2F8F51-41EA-4B7B-BB92-6D588A2E53DB}"/>
    <cellStyle name="Millares [0] 3 2 2 2 2 3 2 3" xfId="15057" xr:uid="{9721EAB8-6196-4781-96F0-EDBD4EABB2DE}"/>
    <cellStyle name="Millares [0] 3 2 2 2 2 3 3" xfId="7136" xr:uid="{41CC8C30-22FB-4633-B953-F100563CE794}"/>
    <cellStyle name="Millares [0] 3 2 2 2 2 3 3 2" xfId="17697" xr:uid="{2881C131-45EC-49D9-9ECA-9EDBEC411271}"/>
    <cellStyle name="Millares [0] 3 2 2 2 2 3 4" xfId="12416" xr:uid="{33542278-10DD-4F1C-8245-A69BD7192584}"/>
    <cellStyle name="Millares [0] 3 2 2 2 2 4" xfId="3176" xr:uid="{F3FFE4B5-E366-4F91-89A8-155224E95BA9}"/>
    <cellStyle name="Millares [0] 3 2 2 2 2 4 2" xfId="8456" xr:uid="{6AF537D1-BBB3-4D8B-9B53-FDEC9ED87FFD}"/>
    <cellStyle name="Millares [0] 3 2 2 2 2 4 2 2" xfId="19017" xr:uid="{C6701368-37D7-4102-A60B-DF6C3AEE6D99}"/>
    <cellStyle name="Millares [0] 3 2 2 2 2 4 3" xfId="13737" xr:uid="{3F4CF1D9-B142-4C01-80FE-29F10892C9C2}"/>
    <cellStyle name="Millares [0] 3 2 2 2 2 5" xfId="5816" xr:uid="{520DF73C-677A-4A0F-AB16-CE8EFE90D2FF}"/>
    <cellStyle name="Millares [0] 3 2 2 2 2 5 2" xfId="16377" xr:uid="{90315BC2-0438-47AA-B795-20E20A6835D0}"/>
    <cellStyle name="Millares [0] 3 2 2 2 2 6" xfId="11096" xr:uid="{27D6FE4A-6605-4486-B8C4-936984CABAC3}"/>
    <cellStyle name="Millares [0] 3 2 2 2 3" xfId="865" xr:uid="{52C520CC-6387-4D8B-AFE8-1EA3BD4F9C4C}"/>
    <cellStyle name="Millares [0] 3 2 2 2 3 2" xfId="2186" xr:uid="{8D5BC102-2CCC-46FB-B8DB-9E5B9D8CB1E6}"/>
    <cellStyle name="Millares [0] 3 2 2 2 3 2 2" xfId="4827" xr:uid="{E8FB6286-79B0-4261-AF92-8530BB5EFC20}"/>
    <cellStyle name="Millares [0] 3 2 2 2 3 2 2 2" xfId="10107" xr:uid="{EA574F56-CB7A-40DA-85C4-30546C17B965}"/>
    <cellStyle name="Millares [0] 3 2 2 2 3 2 2 2 2" xfId="20668" xr:uid="{EF318BCA-5B5F-479E-A8C9-201C824A1AEA}"/>
    <cellStyle name="Millares [0] 3 2 2 2 3 2 2 3" xfId="15388" xr:uid="{4475C5C5-A816-417D-A20D-1DB5FD28E4EF}"/>
    <cellStyle name="Millares [0] 3 2 2 2 3 2 3" xfId="7467" xr:uid="{F76B7AE8-130A-40D1-B7A2-AD8CCE614EDE}"/>
    <cellStyle name="Millares [0] 3 2 2 2 3 2 3 2" xfId="18028" xr:uid="{5D719B0A-F6D4-4244-B86C-B20D67EF0B2E}"/>
    <cellStyle name="Millares [0] 3 2 2 2 3 2 4" xfId="12747" xr:uid="{46DCFD3A-E5ED-4D46-AB2D-2BC5C5611099}"/>
    <cellStyle name="Millares [0] 3 2 2 2 3 3" xfId="3507" xr:uid="{38A0D1D8-496D-44F5-8D60-17869A145E38}"/>
    <cellStyle name="Millares [0] 3 2 2 2 3 3 2" xfId="8787" xr:uid="{5C1F06E1-74F4-4DAE-9A15-612AB2FE543D}"/>
    <cellStyle name="Millares [0] 3 2 2 2 3 3 2 2" xfId="19348" xr:uid="{0A5A03E3-DEB0-4195-87F4-44F43910CE6D}"/>
    <cellStyle name="Millares [0] 3 2 2 2 3 3 3" xfId="14068" xr:uid="{BE0850CC-CB15-410B-9B54-D4814C13B265}"/>
    <cellStyle name="Millares [0] 3 2 2 2 3 4" xfId="6147" xr:uid="{190ADDE4-DCCB-4C5E-A683-01209EF1DE59}"/>
    <cellStyle name="Millares [0] 3 2 2 2 3 4 2" xfId="16708" xr:uid="{FEB7E8C0-A5A6-40DD-B059-5D64EA3EBCE0}"/>
    <cellStyle name="Millares [0] 3 2 2 2 3 5" xfId="11427" xr:uid="{9F855974-AA07-4044-9C3B-7F4EDC3D5029}"/>
    <cellStyle name="Millares [0] 3 2 2 2 4" xfId="1526" xr:uid="{E9BAF6DC-D88C-4480-9231-CCB038BC4D06}"/>
    <cellStyle name="Millares [0] 3 2 2 2 4 2" xfId="4167" xr:uid="{FC09B348-A640-40B3-BC96-DF8976E2A9FC}"/>
    <cellStyle name="Millares [0] 3 2 2 2 4 2 2" xfId="9447" xr:uid="{04BDF3D6-2506-4C26-9668-78AA71D8099E}"/>
    <cellStyle name="Millares [0] 3 2 2 2 4 2 2 2" xfId="20008" xr:uid="{CB11F429-C0C1-414B-9226-63F26C9EDB93}"/>
    <cellStyle name="Millares [0] 3 2 2 2 4 2 3" xfId="14728" xr:uid="{A1B37635-7D77-4570-A3D3-F127272A3969}"/>
    <cellStyle name="Millares [0] 3 2 2 2 4 3" xfId="6807" xr:uid="{70EEAEBF-EF65-4E23-8029-78F9D363E453}"/>
    <cellStyle name="Millares [0] 3 2 2 2 4 3 2" xfId="17368" xr:uid="{C48C9300-CA30-4196-AB46-3AC5DE453656}"/>
    <cellStyle name="Millares [0] 3 2 2 2 4 4" xfId="12087" xr:uid="{F4B2C777-7FE5-4802-9A40-83E4D7953C7A}"/>
    <cellStyle name="Millares [0] 3 2 2 2 5" xfId="2847" xr:uid="{481074AB-AFCA-4BFE-B807-D76CA0F19C5D}"/>
    <cellStyle name="Millares [0] 3 2 2 2 5 2" xfId="8127" xr:uid="{7B04A7B2-88F8-43E5-BBE0-9F8AE8E17BC4}"/>
    <cellStyle name="Millares [0] 3 2 2 2 5 2 2" xfId="18688" xr:uid="{1E05D4C6-A88F-429B-9A96-3711406E4DDB}"/>
    <cellStyle name="Millares [0] 3 2 2 2 5 3" xfId="13408" xr:uid="{676F9792-E371-41F7-863E-B5364A5A15AD}"/>
    <cellStyle name="Millares [0] 3 2 2 2 6" xfId="5487" xr:uid="{AF233B4E-3460-4856-ACBB-38155E2F0A6D}"/>
    <cellStyle name="Millares [0] 3 2 2 2 6 2" xfId="16048" xr:uid="{3E4CD0B2-AB00-4EB9-A181-5ECE04497255}"/>
    <cellStyle name="Millares [0] 3 2 2 2 7" xfId="10767" xr:uid="{42C49DB7-EBFA-4FA4-8F00-7EA6BE316D8B}"/>
    <cellStyle name="Millares [0] 3 2 2 3" xfId="314" xr:uid="{AA62F1D1-BAD4-44B9-8EC8-E4E01EBF46D2}"/>
    <cellStyle name="Millares [0] 3 2 2 3 2" xfId="644" xr:uid="{C11DD7D2-A969-4AF6-955A-AF88521532D6}"/>
    <cellStyle name="Millares [0] 3 2 2 3 2 2" xfId="1304" xr:uid="{E5DA9FDF-2823-445A-9199-925D26180F6E}"/>
    <cellStyle name="Millares [0] 3 2 2 3 2 2 2" xfId="2625" xr:uid="{AE701019-75A8-495C-A69D-3D679834D3A9}"/>
    <cellStyle name="Millares [0] 3 2 2 3 2 2 2 2" xfId="5266" xr:uid="{D403C642-9F88-4BFC-A556-AE3A6254B585}"/>
    <cellStyle name="Millares [0] 3 2 2 3 2 2 2 2 2" xfId="10546" xr:uid="{0A564B4D-74D6-45C9-96B4-C65D081698C2}"/>
    <cellStyle name="Millares [0] 3 2 2 3 2 2 2 2 2 2" xfId="21107" xr:uid="{38CC497A-0D37-4CB1-A661-4C95CC425A0D}"/>
    <cellStyle name="Millares [0] 3 2 2 3 2 2 2 2 3" xfId="15827" xr:uid="{3F9ED877-AEAF-4E00-A8B4-23FDD9796462}"/>
    <cellStyle name="Millares [0] 3 2 2 3 2 2 2 3" xfId="7906" xr:uid="{134CED11-B2F0-4E42-9C5B-8533F0D60286}"/>
    <cellStyle name="Millares [0] 3 2 2 3 2 2 2 3 2" xfId="18467" xr:uid="{10B3ED8C-B921-481F-9027-FEC62427D6F1}"/>
    <cellStyle name="Millares [0] 3 2 2 3 2 2 2 4" xfId="13186" xr:uid="{D926C724-136E-4DB9-B66A-3CD8587877B8}"/>
    <cellStyle name="Millares [0] 3 2 2 3 2 2 3" xfId="3946" xr:uid="{091D2F65-AE5F-4421-8E8C-18CB0DD8B48C}"/>
    <cellStyle name="Millares [0] 3 2 2 3 2 2 3 2" xfId="9226" xr:uid="{E880E4BD-6881-40B8-A978-07E3DBC7BB71}"/>
    <cellStyle name="Millares [0] 3 2 2 3 2 2 3 2 2" xfId="19787" xr:uid="{30D8B3AE-C2B2-45B7-8011-75F7B2E88004}"/>
    <cellStyle name="Millares [0] 3 2 2 3 2 2 3 3" xfId="14507" xr:uid="{C6652E83-9F3B-489C-A4B3-5A046B1CD129}"/>
    <cellStyle name="Millares [0] 3 2 2 3 2 2 4" xfId="6586" xr:uid="{D356B5FA-4A46-4FDA-AB29-5B20410E773F}"/>
    <cellStyle name="Millares [0] 3 2 2 3 2 2 4 2" xfId="17147" xr:uid="{E007FE9E-4890-4D87-96BB-4A4D6ACAC061}"/>
    <cellStyle name="Millares [0] 3 2 2 3 2 2 5" xfId="11866" xr:uid="{FC82E0A0-508C-4C10-AF83-3669405A89A8}"/>
    <cellStyle name="Millares [0] 3 2 2 3 2 3" xfId="1965" xr:uid="{1F23BF6E-B2DE-4C04-8CF6-3AD66CAA3162}"/>
    <cellStyle name="Millares [0] 3 2 2 3 2 3 2" xfId="4606" xr:uid="{62038E6B-545E-4FDA-8835-34033BD321F2}"/>
    <cellStyle name="Millares [0] 3 2 2 3 2 3 2 2" xfId="9886" xr:uid="{F0BE4DC0-ABC7-40B1-81A5-4688C5048E2D}"/>
    <cellStyle name="Millares [0] 3 2 2 3 2 3 2 2 2" xfId="20447" xr:uid="{43A4CD28-6816-44BA-998D-5D6AB02D9172}"/>
    <cellStyle name="Millares [0] 3 2 2 3 2 3 2 3" xfId="15167" xr:uid="{FDED1578-F368-42F5-AAC7-0F89C8EB4B38}"/>
    <cellStyle name="Millares [0] 3 2 2 3 2 3 3" xfId="7246" xr:uid="{4382D0C9-C6D1-47D9-AAE4-06A7282D390F}"/>
    <cellStyle name="Millares [0] 3 2 2 3 2 3 3 2" xfId="17807" xr:uid="{29C25168-C1A8-4074-8DEB-64567649E4E4}"/>
    <cellStyle name="Millares [0] 3 2 2 3 2 3 4" xfId="12526" xr:uid="{4A2F5306-A84D-4215-A3F3-434F7C199476}"/>
    <cellStyle name="Millares [0] 3 2 2 3 2 4" xfId="3286" xr:uid="{28766EB8-8504-454C-BD37-CE178419190A}"/>
    <cellStyle name="Millares [0] 3 2 2 3 2 4 2" xfId="8566" xr:uid="{1EE2EF89-0190-414E-88EE-36A26525C337}"/>
    <cellStyle name="Millares [0] 3 2 2 3 2 4 2 2" xfId="19127" xr:uid="{F1084618-B03D-47B6-9E18-F95BE4A8E5A3}"/>
    <cellStyle name="Millares [0] 3 2 2 3 2 4 3" xfId="13847" xr:uid="{94EC6FB3-0B1B-434D-A4C7-9E3631B739E4}"/>
    <cellStyle name="Millares [0] 3 2 2 3 2 5" xfId="5926" xr:uid="{DBCA8873-98C9-4278-8FFA-4FD18451E818}"/>
    <cellStyle name="Millares [0] 3 2 2 3 2 5 2" xfId="16487" xr:uid="{CA4B4A92-7E0C-417F-BDDC-9118282AE299}"/>
    <cellStyle name="Millares [0] 3 2 2 3 2 6" xfId="11206" xr:uid="{3F86D722-DA6C-4B3D-96AD-EDD1F1BF21C5}"/>
    <cellStyle name="Millares [0] 3 2 2 3 3" xfId="975" xr:uid="{A9ABA49A-7344-47C9-AB53-D2881E7D757E}"/>
    <cellStyle name="Millares [0] 3 2 2 3 3 2" xfId="2296" xr:uid="{7A315207-3D1C-4FF5-B5EC-EDFEBFB2F2B5}"/>
    <cellStyle name="Millares [0] 3 2 2 3 3 2 2" xfId="4937" xr:uid="{32ED2008-FC91-4081-98E4-BFF74169CF89}"/>
    <cellStyle name="Millares [0] 3 2 2 3 3 2 2 2" xfId="10217" xr:uid="{6B2D1D02-F485-4C5A-BB3A-226B41CEF227}"/>
    <cellStyle name="Millares [0] 3 2 2 3 3 2 2 2 2" xfId="20778" xr:uid="{B45F3F20-E221-4228-8B87-2B8B940E0025}"/>
    <cellStyle name="Millares [0] 3 2 2 3 3 2 2 3" xfId="15498" xr:uid="{FA3E07FE-B698-496D-9D53-5DE040F37A4E}"/>
    <cellStyle name="Millares [0] 3 2 2 3 3 2 3" xfId="7577" xr:uid="{CCB1F062-0B70-4FF7-A58A-83158223E644}"/>
    <cellStyle name="Millares [0] 3 2 2 3 3 2 3 2" xfId="18138" xr:uid="{638C1864-7337-4CEA-8960-921EC9F7ED38}"/>
    <cellStyle name="Millares [0] 3 2 2 3 3 2 4" xfId="12857" xr:uid="{436918E4-FAB0-42AF-AACE-5CDF533AC2E9}"/>
    <cellStyle name="Millares [0] 3 2 2 3 3 3" xfId="3617" xr:uid="{A7FBF6D8-636F-4CE1-9948-6961C59949A6}"/>
    <cellStyle name="Millares [0] 3 2 2 3 3 3 2" xfId="8897" xr:uid="{7420FCF4-CE9A-4D15-A47D-16D339F96356}"/>
    <cellStyle name="Millares [0] 3 2 2 3 3 3 2 2" xfId="19458" xr:uid="{7205960C-4C00-42C2-A1B7-496356DB3E2F}"/>
    <cellStyle name="Millares [0] 3 2 2 3 3 3 3" xfId="14178" xr:uid="{B8FAD9FA-7F11-4DAB-8990-AADE10972B1A}"/>
    <cellStyle name="Millares [0] 3 2 2 3 3 4" xfId="6257" xr:uid="{2359E8A3-0F1B-4FBB-A7E0-E9D756ADCC2D}"/>
    <cellStyle name="Millares [0] 3 2 2 3 3 4 2" xfId="16818" xr:uid="{F4EE6860-79B9-435A-9F37-ADE2DB9CA6F9}"/>
    <cellStyle name="Millares [0] 3 2 2 3 3 5" xfId="11537" xr:uid="{D1065A4C-296B-4A7C-B9C6-67CC3895F8B2}"/>
    <cellStyle name="Millares [0] 3 2 2 3 4" xfId="1636" xr:uid="{783F96DB-6B2F-4A3B-97D2-C47AF2F6CC1E}"/>
    <cellStyle name="Millares [0] 3 2 2 3 4 2" xfId="4277" xr:uid="{A80E25F2-98A9-4B26-A6FD-F9B4B21707EE}"/>
    <cellStyle name="Millares [0] 3 2 2 3 4 2 2" xfId="9557" xr:uid="{FBE8AB10-D933-4E24-924B-8096A5FBA09E}"/>
    <cellStyle name="Millares [0] 3 2 2 3 4 2 2 2" xfId="20118" xr:uid="{39666A0F-795C-4089-9D45-AC1D47332D48}"/>
    <cellStyle name="Millares [0] 3 2 2 3 4 2 3" xfId="14838" xr:uid="{05C42A43-27AA-48C0-9FD0-D913685C048F}"/>
    <cellStyle name="Millares [0] 3 2 2 3 4 3" xfId="6917" xr:uid="{43FFCAA3-446D-4D55-BC31-95AA08D64E58}"/>
    <cellStyle name="Millares [0] 3 2 2 3 4 3 2" xfId="17478" xr:uid="{7F11B7AF-600C-4A98-B7B0-764345D5B3EA}"/>
    <cellStyle name="Millares [0] 3 2 2 3 4 4" xfId="12197" xr:uid="{7F0F6471-D791-4C37-850B-00C46C6989EA}"/>
    <cellStyle name="Millares [0] 3 2 2 3 5" xfId="2957" xr:uid="{82ED0D1A-260D-4D5B-A406-1F84A414FB8D}"/>
    <cellStyle name="Millares [0] 3 2 2 3 5 2" xfId="8237" xr:uid="{12D7ED82-D650-4EA9-814B-372A301BFCC0}"/>
    <cellStyle name="Millares [0] 3 2 2 3 5 2 2" xfId="18798" xr:uid="{3635F899-57BF-412F-A196-69D479260D60}"/>
    <cellStyle name="Millares [0] 3 2 2 3 5 3" xfId="13518" xr:uid="{C74B217A-B8AD-41F4-B959-10A36D4BE3A2}"/>
    <cellStyle name="Millares [0] 3 2 2 3 6" xfId="5597" xr:uid="{67555F5E-5EA7-4211-B121-77315889F2A4}"/>
    <cellStyle name="Millares [0] 3 2 2 3 6 2" xfId="16158" xr:uid="{92FFFD54-F34B-4BDF-92FA-CF82DB43C3EF}"/>
    <cellStyle name="Millares [0] 3 2 2 3 7" xfId="10877" xr:uid="{4A141D50-5288-4258-8B02-CB59D1279605}"/>
    <cellStyle name="Millares [0] 3 2 2 4" xfId="423" xr:uid="{35A6831D-9F2B-40EC-9328-A5AA2DC58925}"/>
    <cellStyle name="Millares [0] 3 2 2 4 2" xfId="1084" xr:uid="{62AD4583-54CD-4F2B-AC0C-DA05CF0F30EC}"/>
    <cellStyle name="Millares [0] 3 2 2 4 2 2" xfId="2405" xr:uid="{A8543F7A-F73F-46D7-8576-93154B82ED5A}"/>
    <cellStyle name="Millares [0] 3 2 2 4 2 2 2" xfId="5046" xr:uid="{1F8C2623-52A9-473E-8CFB-3697003429CF}"/>
    <cellStyle name="Millares [0] 3 2 2 4 2 2 2 2" xfId="10326" xr:uid="{1793320C-063C-4B1E-A671-AB6813C87628}"/>
    <cellStyle name="Millares [0] 3 2 2 4 2 2 2 2 2" xfId="20887" xr:uid="{75FDEEE0-C973-41BE-8557-A4817FE62A85}"/>
    <cellStyle name="Millares [0] 3 2 2 4 2 2 2 3" xfId="15607" xr:uid="{769B1417-65A2-45B6-8F32-8FBC0CC78146}"/>
    <cellStyle name="Millares [0] 3 2 2 4 2 2 3" xfId="7686" xr:uid="{17AD712F-9F7C-4CA5-BC3C-8212780E632C}"/>
    <cellStyle name="Millares [0] 3 2 2 4 2 2 3 2" xfId="18247" xr:uid="{CCA62713-CE19-4FDA-B92A-0C5519B2CFF8}"/>
    <cellStyle name="Millares [0] 3 2 2 4 2 2 4" xfId="12966" xr:uid="{F33EB3DE-D386-4056-A6AE-294608319979}"/>
    <cellStyle name="Millares [0] 3 2 2 4 2 3" xfId="3726" xr:uid="{CB4EF358-19FF-497A-B373-88451EAAF099}"/>
    <cellStyle name="Millares [0] 3 2 2 4 2 3 2" xfId="9006" xr:uid="{B505E48A-199E-4876-8BF2-09B8265857C4}"/>
    <cellStyle name="Millares [0] 3 2 2 4 2 3 2 2" xfId="19567" xr:uid="{863E27A5-9E81-4C77-BED8-07AD49989600}"/>
    <cellStyle name="Millares [0] 3 2 2 4 2 3 3" xfId="14287" xr:uid="{BA8A147E-F490-4CB7-8339-05BDF7CF2814}"/>
    <cellStyle name="Millares [0] 3 2 2 4 2 4" xfId="6366" xr:uid="{67FD3102-4993-402F-85DA-4689C709CF11}"/>
    <cellStyle name="Millares [0] 3 2 2 4 2 4 2" xfId="16927" xr:uid="{1C929455-C913-43D6-8491-92268CDA656B}"/>
    <cellStyle name="Millares [0] 3 2 2 4 2 5" xfId="11646" xr:uid="{7FA0B15D-0D91-414B-B4CA-FCD194BA9B99}"/>
    <cellStyle name="Millares [0] 3 2 2 4 3" xfId="1745" xr:uid="{ECA056C4-8F3C-49B2-817F-73FD73FE5CA6}"/>
    <cellStyle name="Millares [0] 3 2 2 4 3 2" xfId="4386" xr:uid="{37E9F6DA-E86E-4F8A-B9A3-07105328C1F2}"/>
    <cellStyle name="Millares [0] 3 2 2 4 3 2 2" xfId="9666" xr:uid="{4B556B04-9FE9-4C4C-ACC7-93560DC0A680}"/>
    <cellStyle name="Millares [0] 3 2 2 4 3 2 2 2" xfId="20227" xr:uid="{B10995D0-A078-45C6-981B-F66FDFCE0047}"/>
    <cellStyle name="Millares [0] 3 2 2 4 3 2 3" xfId="14947" xr:uid="{A920BBA6-F252-4CF4-8200-2DE656108169}"/>
    <cellStyle name="Millares [0] 3 2 2 4 3 3" xfId="7026" xr:uid="{9D9BB24F-3C85-459F-9A08-4EA447980169}"/>
    <cellStyle name="Millares [0] 3 2 2 4 3 3 2" xfId="17587" xr:uid="{EF4CB4DB-5A16-4F14-A9BD-4D8BCC2A99C6}"/>
    <cellStyle name="Millares [0] 3 2 2 4 3 4" xfId="12306" xr:uid="{E1F8CA1F-C81B-437D-8F3C-80871B3FDF6D}"/>
    <cellStyle name="Millares [0] 3 2 2 4 4" xfId="3066" xr:uid="{B3F94760-D103-4871-B24A-C3C76A504A4C}"/>
    <cellStyle name="Millares [0] 3 2 2 4 4 2" xfId="8346" xr:uid="{71B94FA3-BA94-4909-BBF7-5E52F89E600D}"/>
    <cellStyle name="Millares [0] 3 2 2 4 4 2 2" xfId="18907" xr:uid="{D0428387-9A22-402E-BFEF-B19F0065E161}"/>
    <cellStyle name="Millares [0] 3 2 2 4 4 3" xfId="13627" xr:uid="{447F8A58-8694-4EC8-B3BC-7BBC90905DEB}"/>
    <cellStyle name="Millares [0] 3 2 2 4 5" xfId="5706" xr:uid="{C6C17597-CF4B-4862-89EF-FC9B42830349}"/>
    <cellStyle name="Millares [0] 3 2 2 4 5 2" xfId="16267" xr:uid="{488DB82F-7027-4AB5-8C61-056A8F594591}"/>
    <cellStyle name="Millares [0] 3 2 2 4 6" xfId="10986" xr:uid="{9E74A9B5-16DF-4068-8F48-89EB3F4D0642}"/>
    <cellStyle name="Millares [0] 3 2 2 5" xfId="755" xr:uid="{BE9A5610-92B5-43C8-8CAE-1BF84AD0CA4F}"/>
    <cellStyle name="Millares [0] 3 2 2 5 2" xfId="2076" xr:uid="{327D463E-7493-4DA9-96A7-D4CE8ADFB488}"/>
    <cellStyle name="Millares [0] 3 2 2 5 2 2" xfId="4717" xr:uid="{3B4CAB4F-9A3C-426D-8623-6299A189BC5A}"/>
    <cellStyle name="Millares [0] 3 2 2 5 2 2 2" xfId="9997" xr:uid="{DD34DB0D-DE30-476C-AB8E-4B52136FBFA5}"/>
    <cellStyle name="Millares [0] 3 2 2 5 2 2 2 2" xfId="20558" xr:uid="{5B2A5FD9-B21C-4712-B4A1-1C5776BBC927}"/>
    <cellStyle name="Millares [0] 3 2 2 5 2 2 3" xfId="15278" xr:uid="{CB4DE2A3-7A5E-4A1D-B880-A4B388C3901E}"/>
    <cellStyle name="Millares [0] 3 2 2 5 2 3" xfId="7357" xr:uid="{CCF6B10B-7F19-4054-891B-977138BCAAF4}"/>
    <cellStyle name="Millares [0] 3 2 2 5 2 3 2" xfId="17918" xr:uid="{9CA37420-AFB5-4FBC-9A6D-0DF2DD241D69}"/>
    <cellStyle name="Millares [0] 3 2 2 5 2 4" xfId="12637" xr:uid="{17FE5743-78F3-47F7-A1D0-E48032715C48}"/>
    <cellStyle name="Millares [0] 3 2 2 5 3" xfId="3397" xr:uid="{BB2C585D-8B0B-4016-A779-8DAA60DDECAF}"/>
    <cellStyle name="Millares [0] 3 2 2 5 3 2" xfId="8677" xr:uid="{B65A3425-FF9A-4FDF-BBD3-3A5D6CE012CD}"/>
    <cellStyle name="Millares [0] 3 2 2 5 3 2 2" xfId="19238" xr:uid="{02436CFE-416B-4E1D-907A-14B82DB8F124}"/>
    <cellStyle name="Millares [0] 3 2 2 5 3 3" xfId="13958" xr:uid="{1CC4DB10-C70A-4384-945E-2F501EEC9CF9}"/>
    <cellStyle name="Millares [0] 3 2 2 5 4" xfId="6037" xr:uid="{1DFCCD18-BA34-4E8A-A305-CBA5228892F9}"/>
    <cellStyle name="Millares [0] 3 2 2 5 4 2" xfId="16598" xr:uid="{18A65AFE-D996-415C-ABCF-1C9A8D799666}"/>
    <cellStyle name="Millares [0] 3 2 2 5 5" xfId="11317" xr:uid="{9CC20C81-2703-4E05-813E-93B3A36BF101}"/>
    <cellStyle name="Millares [0] 3 2 2 6" xfId="1416" xr:uid="{21464971-8714-4FF5-ADC0-86E484F2743A}"/>
    <cellStyle name="Millares [0] 3 2 2 6 2" xfId="4057" xr:uid="{A4E49D8E-D16A-47E2-AE6B-0C671D98FA10}"/>
    <cellStyle name="Millares [0] 3 2 2 6 2 2" xfId="9337" xr:uid="{CC875A3D-7D58-412A-AA0E-4E54B0A05B33}"/>
    <cellStyle name="Millares [0] 3 2 2 6 2 2 2" xfId="19898" xr:uid="{07C54537-8431-4251-9446-448550117AFF}"/>
    <cellStyle name="Millares [0] 3 2 2 6 2 3" xfId="14618" xr:uid="{0F303B4C-E6E6-40C0-A4EA-DA27768B46F4}"/>
    <cellStyle name="Millares [0] 3 2 2 6 3" xfId="6697" xr:uid="{AC9076B2-3E22-45AA-BDE3-5C1FFEAB1DA3}"/>
    <cellStyle name="Millares [0] 3 2 2 6 3 2" xfId="17258" xr:uid="{75CA50C7-13C3-4B7D-AC0C-8D556B5BF35E}"/>
    <cellStyle name="Millares [0] 3 2 2 6 4" xfId="11977" xr:uid="{E1CC30CD-D54B-4616-9854-B59CAF515A02}"/>
    <cellStyle name="Millares [0] 3 2 2 7" xfId="2737" xr:uid="{1CAC9B3A-F012-4A31-9C63-7AF27F68DA4C}"/>
    <cellStyle name="Millares [0] 3 2 2 7 2" xfId="8017" xr:uid="{043888B0-2093-431A-BE35-7E317ADB6725}"/>
    <cellStyle name="Millares [0] 3 2 2 7 2 2" xfId="18578" xr:uid="{52CE0BE4-42BB-427B-A63C-5050C2812976}"/>
    <cellStyle name="Millares [0] 3 2 2 7 3" xfId="13298" xr:uid="{071DEEE7-6F3F-42B2-A438-F4496E4BBD6C}"/>
    <cellStyle name="Millares [0] 3 2 2 8" xfId="5377" xr:uid="{CF043A00-E808-48E9-8BC5-74F9012D3C1E}"/>
    <cellStyle name="Millares [0] 3 2 2 8 2" xfId="15938" xr:uid="{6B51D71D-D7A1-42EF-BF7F-E880F59A279D}"/>
    <cellStyle name="Millares [0] 3 2 2 9" xfId="10657" xr:uid="{7E9EEDA6-E53D-451E-B525-636C6EA2F5A3}"/>
    <cellStyle name="Millares [0] 3 2 3" xfId="153" xr:uid="{654E6C89-AE56-43B9-9BE4-1362AE254026}"/>
    <cellStyle name="Millares [0] 3 2 3 2" xfId="483" xr:uid="{C2468708-7997-4259-AA4F-4A38083F6ADF}"/>
    <cellStyle name="Millares [0] 3 2 3 2 2" xfId="1143" xr:uid="{9DD8094B-1E3E-4C7B-8757-FFD6D8E7EBC5}"/>
    <cellStyle name="Millares [0] 3 2 3 2 2 2" xfId="2464" xr:uid="{2C0C87F0-2237-433F-B11E-AF59F2D0F5D5}"/>
    <cellStyle name="Millares [0] 3 2 3 2 2 2 2" xfId="5105" xr:uid="{23DCC81C-8447-4C17-AE55-9D19DE633E44}"/>
    <cellStyle name="Millares [0] 3 2 3 2 2 2 2 2" xfId="10385" xr:uid="{36169E11-85D2-411E-BB84-909119544909}"/>
    <cellStyle name="Millares [0] 3 2 3 2 2 2 2 2 2" xfId="20946" xr:uid="{566D234A-B670-4652-B1DC-CE7DFAC8D4DE}"/>
    <cellStyle name="Millares [0] 3 2 3 2 2 2 2 3" xfId="15666" xr:uid="{D1C269B0-3197-44FE-A8C4-ED23EB4D9E8C}"/>
    <cellStyle name="Millares [0] 3 2 3 2 2 2 3" xfId="7745" xr:uid="{048A89DF-8EB5-4229-B9E8-0C11CBBD6B8E}"/>
    <cellStyle name="Millares [0] 3 2 3 2 2 2 3 2" xfId="18306" xr:uid="{6A9A62F6-3289-43D9-9FBE-C4826A8966FA}"/>
    <cellStyle name="Millares [0] 3 2 3 2 2 2 4" xfId="13025" xr:uid="{7A361E5A-7949-40C2-9AD1-8C693B83D695}"/>
    <cellStyle name="Millares [0] 3 2 3 2 2 3" xfId="3785" xr:uid="{6EA765F4-E2FA-4F96-8D77-2F37A888974A}"/>
    <cellStyle name="Millares [0] 3 2 3 2 2 3 2" xfId="9065" xr:uid="{55BE152A-5C1B-4C23-B5C1-3B90B64DF1A3}"/>
    <cellStyle name="Millares [0] 3 2 3 2 2 3 2 2" xfId="19626" xr:uid="{0AF7E618-5EF1-41AD-8BA6-FD890FF75EF8}"/>
    <cellStyle name="Millares [0] 3 2 3 2 2 3 3" xfId="14346" xr:uid="{CDF2D8DE-DB79-4AEF-88AB-9C2679342D3F}"/>
    <cellStyle name="Millares [0] 3 2 3 2 2 4" xfId="6425" xr:uid="{1A641C1E-F587-4BF4-84B4-CC09770AA4C0}"/>
    <cellStyle name="Millares [0] 3 2 3 2 2 4 2" xfId="16986" xr:uid="{D303C478-EBE4-4B9A-BB7F-657217F05DB3}"/>
    <cellStyle name="Millares [0] 3 2 3 2 2 5" xfId="11705" xr:uid="{D8FC3E1E-46F3-47D6-9763-1654C3B08933}"/>
    <cellStyle name="Millares [0] 3 2 3 2 3" xfId="1804" xr:uid="{5F451C01-CB21-42F9-B1BD-EFF91808A24E}"/>
    <cellStyle name="Millares [0] 3 2 3 2 3 2" xfId="4445" xr:uid="{95939110-1D46-41A0-9D48-9EF01309ACDA}"/>
    <cellStyle name="Millares [0] 3 2 3 2 3 2 2" xfId="9725" xr:uid="{8AF64D2E-CADC-4DED-99B8-8898FC94E2A7}"/>
    <cellStyle name="Millares [0] 3 2 3 2 3 2 2 2" xfId="20286" xr:uid="{0BE5F7D1-EF06-4F34-90B7-DCE01AB509F2}"/>
    <cellStyle name="Millares [0] 3 2 3 2 3 2 3" xfId="15006" xr:uid="{0FE2C112-AF59-41C7-BCEA-9306E45C08A5}"/>
    <cellStyle name="Millares [0] 3 2 3 2 3 3" xfId="7085" xr:uid="{FF684D69-82D1-44B2-B71F-AB20BEE15A61}"/>
    <cellStyle name="Millares [0] 3 2 3 2 3 3 2" xfId="17646" xr:uid="{1EBBFD65-2863-4CE7-9414-4A7E2C14F6E9}"/>
    <cellStyle name="Millares [0] 3 2 3 2 3 4" xfId="12365" xr:uid="{95C6146F-7E19-4C0F-8667-206F35234CA1}"/>
    <cellStyle name="Millares [0] 3 2 3 2 4" xfId="3125" xr:uid="{11A98153-21C9-4744-B004-86CA8E93A980}"/>
    <cellStyle name="Millares [0] 3 2 3 2 4 2" xfId="8405" xr:uid="{9F727AC1-6B30-4DE0-80E8-17348FAFA462}"/>
    <cellStyle name="Millares [0] 3 2 3 2 4 2 2" xfId="18966" xr:uid="{808BE0F3-7CCA-4A2A-BD9D-2936A9A808B0}"/>
    <cellStyle name="Millares [0] 3 2 3 2 4 3" xfId="13686" xr:uid="{9362646B-AA8A-41E6-BA1B-3F0BB04D1F43}"/>
    <cellStyle name="Millares [0] 3 2 3 2 5" xfId="5765" xr:uid="{C718F8BF-C7A4-45A7-BD13-FD6686DB207A}"/>
    <cellStyle name="Millares [0] 3 2 3 2 5 2" xfId="16326" xr:uid="{8376D3E2-24CD-4A9A-BC87-6D8DDCA7084C}"/>
    <cellStyle name="Millares [0] 3 2 3 2 6" xfId="11045" xr:uid="{80325F06-4C1A-47B0-BBE8-8F89332E554B}"/>
    <cellStyle name="Millares [0] 3 2 3 3" xfId="814" xr:uid="{990DD14A-503B-4910-B3C9-F34C1A237742}"/>
    <cellStyle name="Millares [0] 3 2 3 3 2" xfId="2135" xr:uid="{C98A410A-D157-4BC4-A150-01D3CE3B2D6D}"/>
    <cellStyle name="Millares [0] 3 2 3 3 2 2" xfId="4776" xr:uid="{89401339-3E0F-4931-82E6-926304B39AB1}"/>
    <cellStyle name="Millares [0] 3 2 3 3 2 2 2" xfId="10056" xr:uid="{CC33A17B-9B47-49E7-94B9-79D6C46BE5C0}"/>
    <cellStyle name="Millares [0] 3 2 3 3 2 2 2 2" xfId="20617" xr:uid="{05F2EF9E-5637-4139-8598-767DAB511246}"/>
    <cellStyle name="Millares [0] 3 2 3 3 2 2 3" xfId="15337" xr:uid="{CB583162-7007-4B7A-9814-6271FDAA7C2E}"/>
    <cellStyle name="Millares [0] 3 2 3 3 2 3" xfId="7416" xr:uid="{A00CEC95-3DDE-4979-A758-1763BC53649B}"/>
    <cellStyle name="Millares [0] 3 2 3 3 2 3 2" xfId="17977" xr:uid="{9633150B-A5B3-49AD-AA86-EA2E3E544319}"/>
    <cellStyle name="Millares [0] 3 2 3 3 2 4" xfId="12696" xr:uid="{885F63F1-3396-4B90-9648-DDB05AE2AD29}"/>
    <cellStyle name="Millares [0] 3 2 3 3 3" xfId="3456" xr:uid="{A1F44A12-1EFC-465E-A4BC-4A6DB4771855}"/>
    <cellStyle name="Millares [0] 3 2 3 3 3 2" xfId="8736" xr:uid="{F2936FB7-65CD-4CCE-94BC-010FD56E2246}"/>
    <cellStyle name="Millares [0] 3 2 3 3 3 2 2" xfId="19297" xr:uid="{C1934E9C-2E45-4DEC-8517-4E15E313D8AA}"/>
    <cellStyle name="Millares [0] 3 2 3 3 3 3" xfId="14017" xr:uid="{D14FAA3C-DF39-43AF-8684-57029B32ED17}"/>
    <cellStyle name="Millares [0] 3 2 3 3 4" xfId="6096" xr:uid="{DE0C7C3D-B794-4803-AD35-82D1229719B8}"/>
    <cellStyle name="Millares [0] 3 2 3 3 4 2" xfId="16657" xr:uid="{343861A4-2C90-4A05-B060-78642925F40A}"/>
    <cellStyle name="Millares [0] 3 2 3 3 5" xfId="11376" xr:uid="{04C415A8-BF54-4CE5-820F-534F6C7B37DD}"/>
    <cellStyle name="Millares [0] 3 2 3 4" xfId="1475" xr:uid="{78BA6D59-0FAC-4129-AF4B-47BA8946ABFB}"/>
    <cellStyle name="Millares [0] 3 2 3 4 2" xfId="4116" xr:uid="{F47B9E16-0373-47A9-9632-72D903168958}"/>
    <cellStyle name="Millares [0] 3 2 3 4 2 2" xfId="9396" xr:uid="{4D984FFA-97B2-4F36-AEF1-F6E4355C7AE3}"/>
    <cellStyle name="Millares [0] 3 2 3 4 2 2 2" xfId="19957" xr:uid="{2C554767-AEAF-4AA4-B5C6-D4E0375E5E80}"/>
    <cellStyle name="Millares [0] 3 2 3 4 2 3" xfId="14677" xr:uid="{51F1AEC1-3235-4C53-8D21-ADE2E418757E}"/>
    <cellStyle name="Millares [0] 3 2 3 4 3" xfId="6756" xr:uid="{3BCE1C0E-F528-42AA-A541-9966FF7659C4}"/>
    <cellStyle name="Millares [0] 3 2 3 4 3 2" xfId="17317" xr:uid="{EB48E55A-82C6-4B62-8D91-37DD76D22F06}"/>
    <cellStyle name="Millares [0] 3 2 3 4 4" xfId="12036" xr:uid="{EA9C07F6-C679-46B6-B4A2-F156DDFCA84E}"/>
    <cellStyle name="Millares [0] 3 2 3 5" xfId="2796" xr:uid="{7C394536-645B-41EA-A45F-9ABE0931B4D4}"/>
    <cellStyle name="Millares [0] 3 2 3 5 2" xfId="8076" xr:uid="{C81A22B5-4760-4D05-839F-5A88BA036AD0}"/>
    <cellStyle name="Millares [0] 3 2 3 5 2 2" xfId="18637" xr:uid="{55323894-F5A7-4CE1-AA29-3EFB4F023FB6}"/>
    <cellStyle name="Millares [0] 3 2 3 5 3" xfId="13357" xr:uid="{B6E22088-099D-4FFE-936F-393863CE0B2D}"/>
    <cellStyle name="Millares [0] 3 2 3 6" xfId="5436" xr:uid="{7DDE91AC-0D8D-4C91-8DCE-FEE6658691C8}"/>
    <cellStyle name="Millares [0] 3 2 3 6 2" xfId="15997" xr:uid="{477B875F-FCB3-4202-B9C4-AD93293C2197}"/>
    <cellStyle name="Millares [0] 3 2 3 7" xfId="10716" xr:uid="{23868ED8-847F-418F-A3B0-6EA2FD7AC96F}"/>
    <cellStyle name="Millares [0] 3 2 4" xfId="263" xr:uid="{4BC872A1-E7EC-43A0-B73E-70A761F045D1}"/>
    <cellStyle name="Millares [0] 3 2 4 2" xfId="593" xr:uid="{4B0F4C24-16EA-4977-9C6A-CA286D1B469D}"/>
    <cellStyle name="Millares [0] 3 2 4 2 2" xfId="1253" xr:uid="{A9EF1FAB-6094-45E6-A76E-60C7A9DA485A}"/>
    <cellStyle name="Millares [0] 3 2 4 2 2 2" xfId="2574" xr:uid="{16D0C83C-BED4-4B02-AE57-08AD222E1CD0}"/>
    <cellStyle name="Millares [0] 3 2 4 2 2 2 2" xfId="5215" xr:uid="{ED52A3B4-2C4E-4780-8AD5-37D2D4CEC215}"/>
    <cellStyle name="Millares [0] 3 2 4 2 2 2 2 2" xfId="10495" xr:uid="{6643CE1C-A1DA-4B25-871F-CF73CEAADECD}"/>
    <cellStyle name="Millares [0] 3 2 4 2 2 2 2 2 2" xfId="21056" xr:uid="{AAE5CD94-48E2-48FD-BEDD-F4769208F919}"/>
    <cellStyle name="Millares [0] 3 2 4 2 2 2 2 3" xfId="15776" xr:uid="{DB7196A8-5C83-4BB1-9526-70DAEA7224D6}"/>
    <cellStyle name="Millares [0] 3 2 4 2 2 2 3" xfId="7855" xr:uid="{EB5CF8BE-87FE-42CD-A651-F92A53DB4919}"/>
    <cellStyle name="Millares [0] 3 2 4 2 2 2 3 2" xfId="18416" xr:uid="{24BF3072-694E-4D07-B385-E61D617982E0}"/>
    <cellStyle name="Millares [0] 3 2 4 2 2 2 4" xfId="13135" xr:uid="{91E30187-84D9-4AE9-B71F-509DEB4C3B78}"/>
    <cellStyle name="Millares [0] 3 2 4 2 2 3" xfId="3895" xr:uid="{A4300104-D7CC-4821-8C78-0349E597ECA0}"/>
    <cellStyle name="Millares [0] 3 2 4 2 2 3 2" xfId="9175" xr:uid="{3A1370A9-9E9E-48E8-8574-74F962F80296}"/>
    <cellStyle name="Millares [0] 3 2 4 2 2 3 2 2" xfId="19736" xr:uid="{726AD395-0318-451A-8949-A28EB427D457}"/>
    <cellStyle name="Millares [0] 3 2 4 2 2 3 3" xfId="14456" xr:uid="{F6897B6B-1FCB-4721-A085-D3F6E0E604CA}"/>
    <cellStyle name="Millares [0] 3 2 4 2 2 4" xfId="6535" xr:uid="{9175C764-1D10-4CC4-BCDE-82DA2A6AF779}"/>
    <cellStyle name="Millares [0] 3 2 4 2 2 4 2" xfId="17096" xr:uid="{96E743CD-71CC-4075-A574-01130ED2FEDA}"/>
    <cellStyle name="Millares [0] 3 2 4 2 2 5" xfId="11815" xr:uid="{40DE61FE-23E6-4CAA-909D-5F990BE8FE06}"/>
    <cellStyle name="Millares [0] 3 2 4 2 3" xfId="1914" xr:uid="{D25845DB-BC87-4CCC-8F86-B4B6C1BA49C1}"/>
    <cellStyle name="Millares [0] 3 2 4 2 3 2" xfId="4555" xr:uid="{5D7D8761-D67E-4FF4-AB2E-1B3EEF6C980D}"/>
    <cellStyle name="Millares [0] 3 2 4 2 3 2 2" xfId="9835" xr:uid="{CEC29F13-C083-4365-814E-574EBAD06103}"/>
    <cellStyle name="Millares [0] 3 2 4 2 3 2 2 2" xfId="20396" xr:uid="{CCD90E02-6855-44C5-B652-4AFA901F433A}"/>
    <cellStyle name="Millares [0] 3 2 4 2 3 2 3" xfId="15116" xr:uid="{F32FF0F9-03E8-461A-8029-7CF796800DB3}"/>
    <cellStyle name="Millares [0] 3 2 4 2 3 3" xfId="7195" xr:uid="{94383145-5EF9-46CA-901C-E7F7349CEA6B}"/>
    <cellStyle name="Millares [0] 3 2 4 2 3 3 2" xfId="17756" xr:uid="{8F39769C-C2A3-403D-97DD-7566E685B872}"/>
    <cellStyle name="Millares [0] 3 2 4 2 3 4" xfId="12475" xr:uid="{76738F56-BDE6-4536-B973-8C83FF22999A}"/>
    <cellStyle name="Millares [0] 3 2 4 2 4" xfId="3235" xr:uid="{6357893C-3999-4544-A775-E9002604A69E}"/>
    <cellStyle name="Millares [0] 3 2 4 2 4 2" xfId="8515" xr:uid="{FC29DB60-21D3-49C0-AA5C-2435BD98E3A7}"/>
    <cellStyle name="Millares [0] 3 2 4 2 4 2 2" xfId="19076" xr:uid="{490CA45C-256C-401C-9E7B-A89D44B86B1A}"/>
    <cellStyle name="Millares [0] 3 2 4 2 4 3" xfId="13796" xr:uid="{11607302-A0D3-4EAF-BAC1-2A222E2DB804}"/>
    <cellStyle name="Millares [0] 3 2 4 2 5" xfId="5875" xr:uid="{EA90746D-D266-4E83-B36A-D4318DE39322}"/>
    <cellStyle name="Millares [0] 3 2 4 2 5 2" xfId="16436" xr:uid="{0F0A7FD2-7F42-47A0-B516-52E1852D1567}"/>
    <cellStyle name="Millares [0] 3 2 4 2 6" xfId="11155" xr:uid="{7B5AB537-EFFF-4463-9DAE-D569C7FE7077}"/>
    <cellStyle name="Millares [0] 3 2 4 3" xfId="924" xr:uid="{A9FC6582-4480-4367-B787-372D6E75E382}"/>
    <cellStyle name="Millares [0] 3 2 4 3 2" xfId="2245" xr:uid="{73A68FCF-6EEB-4675-B742-7A66F1DAF6A7}"/>
    <cellStyle name="Millares [0] 3 2 4 3 2 2" xfId="4886" xr:uid="{B2691074-8A4E-4C5D-8A14-094AA5AC7F10}"/>
    <cellStyle name="Millares [0] 3 2 4 3 2 2 2" xfId="10166" xr:uid="{E83640E4-FD7C-4A76-BD72-26A83B28572E}"/>
    <cellStyle name="Millares [0] 3 2 4 3 2 2 2 2" xfId="20727" xr:uid="{B6B70C25-B91E-49C9-B2E9-528926CB612E}"/>
    <cellStyle name="Millares [0] 3 2 4 3 2 2 3" xfId="15447" xr:uid="{21A7E711-65CA-48D8-8464-BA7B9070C2FB}"/>
    <cellStyle name="Millares [0] 3 2 4 3 2 3" xfId="7526" xr:uid="{462B5012-9016-4567-96C2-28FCA0716D45}"/>
    <cellStyle name="Millares [0] 3 2 4 3 2 3 2" xfId="18087" xr:uid="{60443A38-5283-40CD-B1E5-990895634B37}"/>
    <cellStyle name="Millares [0] 3 2 4 3 2 4" xfId="12806" xr:uid="{B9ABF4C2-DFD6-4F7A-9DAC-F047461E585C}"/>
    <cellStyle name="Millares [0] 3 2 4 3 3" xfId="3566" xr:uid="{A025348E-4121-4B39-99BE-EF4E3BE76073}"/>
    <cellStyle name="Millares [0] 3 2 4 3 3 2" xfId="8846" xr:uid="{C1E9CE75-1BD4-46A1-9443-BD7894185BD1}"/>
    <cellStyle name="Millares [0] 3 2 4 3 3 2 2" xfId="19407" xr:uid="{48A7DF09-457E-4E64-819D-3004C60F7C27}"/>
    <cellStyle name="Millares [0] 3 2 4 3 3 3" xfId="14127" xr:uid="{692A2F46-B4AA-4733-AB32-7BE021478B99}"/>
    <cellStyle name="Millares [0] 3 2 4 3 4" xfId="6206" xr:uid="{D01A229F-FE4B-4608-9498-611F4035946C}"/>
    <cellStyle name="Millares [0] 3 2 4 3 4 2" xfId="16767" xr:uid="{9E3020D5-BFBF-443B-A2FB-76270AFB6309}"/>
    <cellStyle name="Millares [0] 3 2 4 3 5" xfId="11486" xr:uid="{FBC2A828-93C7-4445-8367-65C50F59FEBE}"/>
    <cellStyle name="Millares [0] 3 2 4 4" xfId="1585" xr:uid="{F8461C9C-28F2-446A-BFF6-12BE7B5309D4}"/>
    <cellStyle name="Millares [0] 3 2 4 4 2" xfId="4226" xr:uid="{1B01DEA2-D7B0-445E-A264-1CFABEAF9266}"/>
    <cellStyle name="Millares [0] 3 2 4 4 2 2" xfId="9506" xr:uid="{10CC66FC-F90D-4169-9DFB-7D4ED6093FCB}"/>
    <cellStyle name="Millares [0] 3 2 4 4 2 2 2" xfId="20067" xr:uid="{87EDE52C-6B2C-4B04-B3EB-A37347CBD258}"/>
    <cellStyle name="Millares [0] 3 2 4 4 2 3" xfId="14787" xr:uid="{46775102-3A9F-43AF-A862-AF386465DE51}"/>
    <cellStyle name="Millares [0] 3 2 4 4 3" xfId="6866" xr:uid="{6A8BB9A8-CC3D-4E08-BC61-CE6B9D0FA537}"/>
    <cellStyle name="Millares [0] 3 2 4 4 3 2" xfId="17427" xr:uid="{BB900F2E-5875-45E0-B919-4A7FE7F3FBD1}"/>
    <cellStyle name="Millares [0] 3 2 4 4 4" xfId="12146" xr:uid="{AEE0321E-08D3-47B0-B79C-B513ADE12628}"/>
    <cellStyle name="Millares [0] 3 2 4 5" xfId="2906" xr:uid="{11480DCD-9571-4467-A68F-F787B02BA75C}"/>
    <cellStyle name="Millares [0] 3 2 4 5 2" xfId="8186" xr:uid="{A3011ADA-F41D-4D07-8262-A9640B415F5F}"/>
    <cellStyle name="Millares [0] 3 2 4 5 2 2" xfId="18747" xr:uid="{33C15523-8B8B-4754-80EC-752A8B7495DB}"/>
    <cellStyle name="Millares [0] 3 2 4 5 3" xfId="13467" xr:uid="{C25D25DB-2994-4D26-AC84-D3F48EDBD715}"/>
    <cellStyle name="Millares [0] 3 2 4 6" xfId="5546" xr:uid="{E1296E0E-492E-4474-909E-3CB49A2BB122}"/>
    <cellStyle name="Millares [0] 3 2 4 6 2" xfId="16107" xr:uid="{5482B2B7-7A92-492F-90BA-60D2C7FDE63E}"/>
    <cellStyle name="Millares [0] 3 2 4 7" xfId="10826" xr:uid="{C0111BFB-6720-4FE1-9184-48BD949B905B}"/>
    <cellStyle name="Millares [0] 3 2 5" xfId="372" xr:uid="{CD196E47-465B-48BC-A2F6-4A31D94A07CD}"/>
    <cellStyle name="Millares [0] 3 2 5 2" xfId="1033" xr:uid="{B63ABD05-AAD8-485F-AC7E-E5DFE4196D1A}"/>
    <cellStyle name="Millares [0] 3 2 5 2 2" xfId="2354" xr:uid="{0BA896C5-42D1-4C4F-A6B4-C55CFCA4CD85}"/>
    <cellStyle name="Millares [0] 3 2 5 2 2 2" xfId="4995" xr:uid="{961BF642-3658-4D27-B872-992231E5A565}"/>
    <cellStyle name="Millares [0] 3 2 5 2 2 2 2" xfId="10275" xr:uid="{846F5DC2-21EB-44DC-BC00-89D69FAEAA80}"/>
    <cellStyle name="Millares [0] 3 2 5 2 2 2 2 2" xfId="20836" xr:uid="{DFB17EC6-1AA2-4CBC-BAD9-63246A800DF8}"/>
    <cellStyle name="Millares [0] 3 2 5 2 2 2 3" xfId="15556" xr:uid="{82E1DF3D-8A0A-4BCD-86B7-A68F43EF6D64}"/>
    <cellStyle name="Millares [0] 3 2 5 2 2 3" xfId="7635" xr:uid="{C6175340-58AA-468C-8B69-AE69658CFDD2}"/>
    <cellStyle name="Millares [0] 3 2 5 2 2 3 2" xfId="18196" xr:uid="{086FB8FF-C289-4A10-819D-9EFF72D37FCF}"/>
    <cellStyle name="Millares [0] 3 2 5 2 2 4" xfId="12915" xr:uid="{7D6115E8-0015-4211-BF87-4F440FA1DB6B}"/>
    <cellStyle name="Millares [0] 3 2 5 2 3" xfId="3675" xr:uid="{3E990C9F-4446-4D9C-899D-DA7DBEE5C156}"/>
    <cellStyle name="Millares [0] 3 2 5 2 3 2" xfId="8955" xr:uid="{C23C8BD0-E27F-4E92-8868-219494C89B77}"/>
    <cellStyle name="Millares [0] 3 2 5 2 3 2 2" xfId="19516" xr:uid="{BCA8C2F8-3324-4815-BE25-F31AA750C69E}"/>
    <cellStyle name="Millares [0] 3 2 5 2 3 3" xfId="14236" xr:uid="{BC34EC13-EC47-4813-9244-A3A3D2E2B01C}"/>
    <cellStyle name="Millares [0] 3 2 5 2 4" xfId="6315" xr:uid="{A2F0B270-31DF-4D1A-A1C3-89EB65B780BA}"/>
    <cellStyle name="Millares [0] 3 2 5 2 4 2" xfId="16876" xr:uid="{F5446B53-BA10-4778-A160-3BB0F22E8360}"/>
    <cellStyle name="Millares [0] 3 2 5 2 5" xfId="11595" xr:uid="{970F3A1E-CCD8-4661-A9FF-3F8606ABCAEA}"/>
    <cellStyle name="Millares [0] 3 2 5 3" xfId="1694" xr:uid="{F5EF27FA-20DA-44E4-9A0E-CB0A12111789}"/>
    <cellStyle name="Millares [0] 3 2 5 3 2" xfId="4335" xr:uid="{4944F186-6C6D-4A50-B58B-6722867B05FA}"/>
    <cellStyle name="Millares [0] 3 2 5 3 2 2" xfId="9615" xr:uid="{91460EE8-E5CD-4881-8EDB-DB0957A5FD16}"/>
    <cellStyle name="Millares [0] 3 2 5 3 2 2 2" xfId="20176" xr:uid="{7FCD6580-150D-4A59-94C8-94CCE6ED90B2}"/>
    <cellStyle name="Millares [0] 3 2 5 3 2 3" xfId="14896" xr:uid="{48A160BB-7A33-4868-BCD5-CCBE7D19BF52}"/>
    <cellStyle name="Millares [0] 3 2 5 3 3" xfId="6975" xr:uid="{F14861DF-39EF-481E-813C-3160AF86ECA3}"/>
    <cellStyle name="Millares [0] 3 2 5 3 3 2" xfId="17536" xr:uid="{559E2C93-27E0-40C0-AE85-9006337ADD49}"/>
    <cellStyle name="Millares [0] 3 2 5 3 4" xfId="12255" xr:uid="{AB7E6B9B-E194-4FAD-86B7-C5BC400894E9}"/>
    <cellStyle name="Millares [0] 3 2 5 4" xfId="3015" xr:uid="{DFCBB4E5-D8F4-4B7F-A0F8-DA9AA985EBF7}"/>
    <cellStyle name="Millares [0] 3 2 5 4 2" xfId="8295" xr:uid="{1AA5588C-8627-4F14-856A-2CD0DB4084BA}"/>
    <cellStyle name="Millares [0] 3 2 5 4 2 2" xfId="18856" xr:uid="{37D27B4F-1E86-49B2-8E29-193A0F3AF996}"/>
    <cellStyle name="Millares [0] 3 2 5 4 3" xfId="13576" xr:uid="{84D0A6D6-3D3C-4CB3-9ED9-B9C670104637}"/>
    <cellStyle name="Millares [0] 3 2 5 5" xfId="5655" xr:uid="{3DBB04C1-36F5-43E5-92A6-540867E81918}"/>
    <cellStyle name="Millares [0] 3 2 5 5 2" xfId="16216" xr:uid="{8AA0AC55-7DC4-4953-A463-F159485DBEAC}"/>
    <cellStyle name="Millares [0] 3 2 5 6" xfId="10935" xr:uid="{C826D360-115B-4EAA-8FD0-E208A095E2EF}"/>
    <cellStyle name="Millares [0] 3 2 6" xfId="704" xr:uid="{B49A04F3-4A92-4CEB-8DB4-C6BADC903926}"/>
    <cellStyle name="Millares [0] 3 2 6 2" xfId="2025" xr:uid="{AA55DF36-AE38-4AA0-84A5-B92658DB2BA2}"/>
    <cellStyle name="Millares [0] 3 2 6 2 2" xfId="4666" xr:uid="{AFBA8A2B-35C2-4E63-B96D-ABE4CC71E51E}"/>
    <cellStyle name="Millares [0] 3 2 6 2 2 2" xfId="9946" xr:uid="{898590B3-3C19-4865-8D57-1B8B23ED8F65}"/>
    <cellStyle name="Millares [0] 3 2 6 2 2 2 2" xfId="20507" xr:uid="{F02ED9C4-F5A1-4C2F-B98D-7AA132DECD70}"/>
    <cellStyle name="Millares [0] 3 2 6 2 2 3" xfId="15227" xr:uid="{272BFA0F-B8AA-4255-AB55-CBADA8CA76C5}"/>
    <cellStyle name="Millares [0] 3 2 6 2 3" xfId="7306" xr:uid="{2D188759-4B65-4D5C-9118-E4DCF4CA2A34}"/>
    <cellStyle name="Millares [0] 3 2 6 2 3 2" xfId="17867" xr:uid="{106C566D-7FC9-47DA-A28E-F4B9766F78E5}"/>
    <cellStyle name="Millares [0] 3 2 6 2 4" xfId="12586" xr:uid="{D916AA17-862E-4B1C-9B98-D8A4649726D5}"/>
    <cellStyle name="Millares [0] 3 2 6 3" xfId="3346" xr:uid="{2D1F83AA-B894-4750-A029-83E48A804F3F}"/>
    <cellStyle name="Millares [0] 3 2 6 3 2" xfId="8626" xr:uid="{57159B44-C9D8-4964-965B-A4F55A1952BD}"/>
    <cellStyle name="Millares [0] 3 2 6 3 2 2" xfId="19187" xr:uid="{CCE64E52-0C50-4AAC-8BAC-EA1E1BD6A1A6}"/>
    <cellStyle name="Millares [0] 3 2 6 3 3" xfId="13907" xr:uid="{293AC4AD-A7D0-40FC-A764-818D9D6E26F6}"/>
    <cellStyle name="Millares [0] 3 2 6 4" xfId="5986" xr:uid="{5368660D-D019-480A-8EEF-F0DBA6F5AC6A}"/>
    <cellStyle name="Millares [0] 3 2 6 4 2" xfId="16547" xr:uid="{7F90FBC9-05F8-4505-843F-31233EBFCC55}"/>
    <cellStyle name="Millares [0] 3 2 6 5" xfId="11266" xr:uid="{B2DAA56A-E5B3-40EE-9F65-2567905530B3}"/>
    <cellStyle name="Millares [0] 3 2 7" xfId="1365" xr:uid="{AAEE1253-80A2-48B0-8527-AF773692649C}"/>
    <cellStyle name="Millares [0] 3 2 7 2" xfId="4006" xr:uid="{82EFE978-17EF-4974-A277-1BF00B269F96}"/>
    <cellStyle name="Millares [0] 3 2 7 2 2" xfId="9286" xr:uid="{A1592DD2-42FC-4FE9-BE41-CD2C6AAC770A}"/>
    <cellStyle name="Millares [0] 3 2 7 2 2 2" xfId="19847" xr:uid="{59666CD9-DD02-41D3-B270-5E81EB8C6D1B}"/>
    <cellStyle name="Millares [0] 3 2 7 2 3" xfId="14567" xr:uid="{370086A1-1B7D-4124-B55E-3BE7180847C9}"/>
    <cellStyle name="Millares [0] 3 2 7 3" xfId="6646" xr:uid="{A0361825-8A0D-455E-96D1-55657F626950}"/>
    <cellStyle name="Millares [0] 3 2 7 3 2" xfId="17207" xr:uid="{69A425B3-BCFC-4582-A993-193A31981298}"/>
    <cellStyle name="Millares [0] 3 2 7 4" xfId="11926" xr:uid="{9F5B4B69-6DC7-43F7-B65D-06E2C63AE2E0}"/>
    <cellStyle name="Millares [0] 3 2 8" xfId="2686" xr:uid="{0576B534-8966-4BF0-BF1B-A47476C792A4}"/>
    <cellStyle name="Millares [0] 3 2 8 2" xfId="7966" xr:uid="{F415FD57-F763-4EAE-B964-7C8336362478}"/>
    <cellStyle name="Millares [0] 3 2 8 2 2" xfId="18527" xr:uid="{3C4F1438-1B09-4ED0-86FF-6A6B1FE687E1}"/>
    <cellStyle name="Millares [0] 3 2 8 3" xfId="13247" xr:uid="{66C1C945-EBF6-4DF1-A9E3-1E2E2D3F681B}"/>
    <cellStyle name="Millares [0] 3 2 9" xfId="5326" xr:uid="{3A07B058-4651-448C-8634-BCD5894A6687}"/>
    <cellStyle name="Millares [0] 3 2 9 2" xfId="15887" xr:uid="{D830DC51-1CE4-4D0E-9A11-3C5DDA7C3154}"/>
    <cellStyle name="Millares [0] 3 3" xfId="68" xr:uid="{EF9F7A4D-2B72-4351-98E3-17FF15FB8F41}"/>
    <cellStyle name="Millares [0] 3 3 2" xfId="180" xr:uid="{143CBFA7-F591-47BB-A30A-5EAD6033BAC8}"/>
    <cellStyle name="Millares [0] 3 3 2 2" xfId="510" xr:uid="{55B9A8EF-8E15-473C-A359-4973C50CFF7D}"/>
    <cellStyle name="Millares [0] 3 3 2 2 2" xfId="1170" xr:uid="{C63D5C08-33E7-4457-888B-96098557AA22}"/>
    <cellStyle name="Millares [0] 3 3 2 2 2 2" xfId="2491" xr:uid="{DEC48E53-F0FB-4158-A825-326A98B65701}"/>
    <cellStyle name="Millares [0] 3 3 2 2 2 2 2" xfId="5132" xr:uid="{8E9BDAF0-40FA-4BD4-A9BA-82876E75B8E9}"/>
    <cellStyle name="Millares [0] 3 3 2 2 2 2 2 2" xfId="10412" xr:uid="{99425377-12B3-432A-A0DD-69514F51D54E}"/>
    <cellStyle name="Millares [0] 3 3 2 2 2 2 2 2 2" xfId="20973" xr:uid="{EC8D40CC-E2EF-4AD8-9784-92863D551B3D}"/>
    <cellStyle name="Millares [0] 3 3 2 2 2 2 2 3" xfId="15693" xr:uid="{046D02F6-288C-4067-AEC8-C750683E69DE}"/>
    <cellStyle name="Millares [0] 3 3 2 2 2 2 3" xfId="7772" xr:uid="{0DE8C7B9-8EFA-42CB-963E-DEAF20731EC5}"/>
    <cellStyle name="Millares [0] 3 3 2 2 2 2 3 2" xfId="18333" xr:uid="{C822C1BB-91D1-41A2-B6F3-E3238BBB57C6}"/>
    <cellStyle name="Millares [0] 3 3 2 2 2 2 4" xfId="13052" xr:uid="{A84C7C40-FD9A-44E2-A016-A2BDD7732DF2}"/>
    <cellStyle name="Millares [0] 3 3 2 2 2 3" xfId="3812" xr:uid="{B31A6416-67E5-486A-9A48-C7459AFC81ED}"/>
    <cellStyle name="Millares [0] 3 3 2 2 2 3 2" xfId="9092" xr:uid="{9C908391-D0F7-497B-94CD-070DC17BE7E3}"/>
    <cellStyle name="Millares [0] 3 3 2 2 2 3 2 2" xfId="19653" xr:uid="{AB461DC5-5AD8-4020-BAE9-60437AD11AF5}"/>
    <cellStyle name="Millares [0] 3 3 2 2 2 3 3" xfId="14373" xr:uid="{AC7AA396-1860-461E-9994-B64D80FCEBD1}"/>
    <cellStyle name="Millares [0] 3 3 2 2 2 4" xfId="6452" xr:uid="{77045680-758B-4E1C-B1CF-7DCF3CD3FDD0}"/>
    <cellStyle name="Millares [0] 3 3 2 2 2 4 2" xfId="17013" xr:uid="{EE64C6CC-F768-4C0F-A6FE-5E3968CD29AC}"/>
    <cellStyle name="Millares [0] 3 3 2 2 2 5" xfId="11732" xr:uid="{F5F13D60-9404-4401-85D6-A0D04450D4DA}"/>
    <cellStyle name="Millares [0] 3 3 2 2 3" xfId="1831" xr:uid="{13486508-8048-44BE-B089-BB641171E6D2}"/>
    <cellStyle name="Millares [0] 3 3 2 2 3 2" xfId="4472" xr:uid="{ACF0E2B1-F18F-470E-ABB1-2504567128F7}"/>
    <cellStyle name="Millares [0] 3 3 2 2 3 2 2" xfId="9752" xr:uid="{CBF1CC39-9FD6-4555-A3C2-5FD4F6C88246}"/>
    <cellStyle name="Millares [0] 3 3 2 2 3 2 2 2" xfId="20313" xr:uid="{61554585-3AE1-457B-B590-9614E45A9BE2}"/>
    <cellStyle name="Millares [0] 3 3 2 2 3 2 3" xfId="15033" xr:uid="{BA1A9FE2-298E-47E1-B9AC-BAF49837598B}"/>
    <cellStyle name="Millares [0] 3 3 2 2 3 3" xfId="7112" xr:uid="{A84C2D36-0655-4FAF-B4B5-5D697F036B4B}"/>
    <cellStyle name="Millares [0] 3 3 2 2 3 3 2" xfId="17673" xr:uid="{121BBFD5-42EB-4BC0-AC1E-98D346752495}"/>
    <cellStyle name="Millares [0] 3 3 2 2 3 4" xfId="12392" xr:uid="{F1609258-791E-4DED-AE9F-D9916618C07B}"/>
    <cellStyle name="Millares [0] 3 3 2 2 4" xfId="3152" xr:uid="{E1864782-C2BE-4B90-89DB-845D80988F94}"/>
    <cellStyle name="Millares [0] 3 3 2 2 4 2" xfId="8432" xr:uid="{5454C206-6709-4E97-A9D4-0B65B384AE01}"/>
    <cellStyle name="Millares [0] 3 3 2 2 4 2 2" xfId="18993" xr:uid="{D70BC3D4-641E-4E40-BA0E-CF8E8C57F6A1}"/>
    <cellStyle name="Millares [0] 3 3 2 2 4 3" xfId="13713" xr:uid="{9B5020BE-CFA1-4752-B00A-6EC7C56F2DD4}"/>
    <cellStyle name="Millares [0] 3 3 2 2 5" xfId="5792" xr:uid="{A329A075-2C7B-40C5-8DC0-500D08508A87}"/>
    <cellStyle name="Millares [0] 3 3 2 2 5 2" xfId="16353" xr:uid="{B421DA66-3CB2-46A7-9EC4-41A420399B09}"/>
    <cellStyle name="Millares [0] 3 3 2 2 6" xfId="11072" xr:uid="{D17D6B76-6149-4771-A175-6FEC068E4306}"/>
    <cellStyle name="Millares [0] 3 3 2 3" xfId="841" xr:uid="{F7D2A105-5ACA-4DE4-8D81-506864A22341}"/>
    <cellStyle name="Millares [0] 3 3 2 3 2" xfId="2162" xr:uid="{BCA74912-2432-4A10-8E87-037BB0D8C080}"/>
    <cellStyle name="Millares [0] 3 3 2 3 2 2" xfId="4803" xr:uid="{344E76C7-5DA3-478C-9D01-1C8B6A5D3E4C}"/>
    <cellStyle name="Millares [0] 3 3 2 3 2 2 2" xfId="10083" xr:uid="{F9FB3C02-AC4D-4A94-AE5B-F49ED8205E1C}"/>
    <cellStyle name="Millares [0] 3 3 2 3 2 2 2 2" xfId="20644" xr:uid="{8CC68D83-ABC5-41CB-B980-D356C8F0211B}"/>
    <cellStyle name="Millares [0] 3 3 2 3 2 2 3" xfId="15364" xr:uid="{87F7453C-9523-4FA1-8EF8-3D34331049AB}"/>
    <cellStyle name="Millares [0] 3 3 2 3 2 3" xfId="7443" xr:uid="{81A31D32-DCC7-4334-9CE3-EF8271B47170}"/>
    <cellStyle name="Millares [0] 3 3 2 3 2 3 2" xfId="18004" xr:uid="{A58B9212-E94F-449E-8598-CA742A188245}"/>
    <cellStyle name="Millares [0] 3 3 2 3 2 4" xfId="12723" xr:uid="{234AC7CA-C793-45E7-A295-92D8D5D7E9CE}"/>
    <cellStyle name="Millares [0] 3 3 2 3 3" xfId="3483" xr:uid="{C8B3DAE8-1C51-4079-AC5E-E9C52370AB9F}"/>
    <cellStyle name="Millares [0] 3 3 2 3 3 2" xfId="8763" xr:uid="{F70EDD00-943D-45A6-BD62-D5777958F290}"/>
    <cellStyle name="Millares [0] 3 3 2 3 3 2 2" xfId="19324" xr:uid="{120A3AD0-7FFB-4B67-851E-BF15F8CD854B}"/>
    <cellStyle name="Millares [0] 3 3 2 3 3 3" xfId="14044" xr:uid="{FE1664F2-B3D0-46DD-93CD-F9937DC0E829}"/>
    <cellStyle name="Millares [0] 3 3 2 3 4" xfId="6123" xr:uid="{01AA0FF0-5DAE-4B19-B35A-5AD0FF75AD2A}"/>
    <cellStyle name="Millares [0] 3 3 2 3 4 2" xfId="16684" xr:uid="{A15F84DB-0F25-4212-863D-2ACBFFC38D83}"/>
    <cellStyle name="Millares [0] 3 3 2 3 5" xfId="11403" xr:uid="{D26DFF3A-E4B6-4A0E-AFC8-ED716062F1A3}"/>
    <cellStyle name="Millares [0] 3 3 2 4" xfId="1502" xr:uid="{C22B9438-187F-48DB-B96E-906B35F7A945}"/>
    <cellStyle name="Millares [0] 3 3 2 4 2" xfId="4143" xr:uid="{F3DB107B-6464-460C-ACA0-210EFCF3F83F}"/>
    <cellStyle name="Millares [0] 3 3 2 4 2 2" xfId="9423" xr:uid="{FCC6EF74-9B1A-41F4-A6CC-ECF84A793CB8}"/>
    <cellStyle name="Millares [0] 3 3 2 4 2 2 2" xfId="19984" xr:uid="{49575601-C90C-4599-9CAE-6A58854716E3}"/>
    <cellStyle name="Millares [0] 3 3 2 4 2 3" xfId="14704" xr:uid="{C944A14F-F6FD-41B6-866F-FC39B9DEA820}"/>
    <cellStyle name="Millares [0] 3 3 2 4 3" xfId="6783" xr:uid="{70411F6A-682E-40F5-8E67-16DC8C491502}"/>
    <cellStyle name="Millares [0] 3 3 2 4 3 2" xfId="17344" xr:uid="{2E2BBDF2-4D35-46C0-BD35-075ACB3D0300}"/>
    <cellStyle name="Millares [0] 3 3 2 4 4" xfId="12063" xr:uid="{C714B761-EEBD-4D38-963B-4746A3C1BDC4}"/>
    <cellStyle name="Millares [0] 3 3 2 5" xfId="2823" xr:uid="{BCCFB267-7F9A-492E-810A-588AAA8948D1}"/>
    <cellStyle name="Millares [0] 3 3 2 5 2" xfId="8103" xr:uid="{881ACA18-EC72-44F8-8C42-B0858FFAB71E}"/>
    <cellStyle name="Millares [0] 3 3 2 5 2 2" xfId="18664" xr:uid="{56BE5634-2DE4-4A36-BF9F-C25EC9DD25BD}"/>
    <cellStyle name="Millares [0] 3 3 2 5 3" xfId="13384" xr:uid="{3EFF5141-11C5-423F-8515-4ECB9A7E0FF2}"/>
    <cellStyle name="Millares [0] 3 3 2 6" xfId="5463" xr:uid="{4936D975-CF22-4DF5-9EA2-AF287EBFF19B}"/>
    <cellStyle name="Millares [0] 3 3 2 6 2" xfId="16024" xr:uid="{E4427A5F-447C-45A8-A7A3-1F6FEE4DEAD6}"/>
    <cellStyle name="Millares [0] 3 3 2 7" xfId="10743" xr:uid="{A2442513-6E71-4D7D-8E23-820F624C879E}"/>
    <cellStyle name="Millares [0] 3 3 3" xfId="290" xr:uid="{A3EF6AB2-3154-4950-A795-F4BA36E94855}"/>
    <cellStyle name="Millares [0] 3 3 3 2" xfId="620" xr:uid="{53609315-61F0-4A39-8482-E432DD37B863}"/>
    <cellStyle name="Millares [0] 3 3 3 2 2" xfId="1280" xr:uid="{52683ABD-4CD5-48F2-BD45-B9BEE92CDBEF}"/>
    <cellStyle name="Millares [0] 3 3 3 2 2 2" xfId="2601" xr:uid="{2E16095A-04CA-412F-AFB3-4C9C215E0DC2}"/>
    <cellStyle name="Millares [0] 3 3 3 2 2 2 2" xfId="5242" xr:uid="{566089F4-4694-44A9-952B-FE1185DA3862}"/>
    <cellStyle name="Millares [0] 3 3 3 2 2 2 2 2" xfId="10522" xr:uid="{4BB15F33-C134-4EEC-A9C5-D5BCE85AE8DB}"/>
    <cellStyle name="Millares [0] 3 3 3 2 2 2 2 2 2" xfId="21083" xr:uid="{9343A306-F3DC-4236-9A7C-11B74FEF7F19}"/>
    <cellStyle name="Millares [0] 3 3 3 2 2 2 2 3" xfId="15803" xr:uid="{60AF5666-2EA8-4A04-B109-018E6722F5BC}"/>
    <cellStyle name="Millares [0] 3 3 3 2 2 2 3" xfId="7882" xr:uid="{821902EA-3D7C-4171-B6F9-DA098DF12094}"/>
    <cellStyle name="Millares [0] 3 3 3 2 2 2 3 2" xfId="18443" xr:uid="{E0DEAA18-0CD9-48D0-B4A7-572C759EF2C8}"/>
    <cellStyle name="Millares [0] 3 3 3 2 2 2 4" xfId="13162" xr:uid="{D2C51F21-DB8E-409A-87FB-58C796C14EAA}"/>
    <cellStyle name="Millares [0] 3 3 3 2 2 3" xfId="3922" xr:uid="{8AD20111-9EF0-40C0-9978-B63637ECBF91}"/>
    <cellStyle name="Millares [0] 3 3 3 2 2 3 2" xfId="9202" xr:uid="{4B98AA65-99E0-4963-8279-C139B94D2DCA}"/>
    <cellStyle name="Millares [0] 3 3 3 2 2 3 2 2" xfId="19763" xr:uid="{C78BB652-213D-4407-B1A6-3F11C6EA9947}"/>
    <cellStyle name="Millares [0] 3 3 3 2 2 3 3" xfId="14483" xr:uid="{3B5DA1EB-B3C1-4FE2-83E0-9D53050406B4}"/>
    <cellStyle name="Millares [0] 3 3 3 2 2 4" xfId="6562" xr:uid="{2BD108CD-BDD2-4097-B58A-1ADF6601A194}"/>
    <cellStyle name="Millares [0] 3 3 3 2 2 4 2" xfId="17123" xr:uid="{78816906-68EB-49FA-AC60-0D069E00EAD9}"/>
    <cellStyle name="Millares [0] 3 3 3 2 2 5" xfId="11842" xr:uid="{EDC844FE-F359-4E44-AA5D-335E0A5E6776}"/>
    <cellStyle name="Millares [0] 3 3 3 2 3" xfId="1941" xr:uid="{69629A84-814C-4885-93E2-CF05592B3AC5}"/>
    <cellStyle name="Millares [0] 3 3 3 2 3 2" xfId="4582" xr:uid="{542A53E6-CF57-413C-ADD9-9CD4089ABF59}"/>
    <cellStyle name="Millares [0] 3 3 3 2 3 2 2" xfId="9862" xr:uid="{FCD57640-4379-450D-AF13-2E1B8725E727}"/>
    <cellStyle name="Millares [0] 3 3 3 2 3 2 2 2" xfId="20423" xr:uid="{A2F226FD-1A46-4365-8A57-AA1054C12729}"/>
    <cellStyle name="Millares [0] 3 3 3 2 3 2 3" xfId="15143" xr:uid="{787115BE-9D96-4AF8-834C-3F9D09B17EB6}"/>
    <cellStyle name="Millares [0] 3 3 3 2 3 3" xfId="7222" xr:uid="{AE273C7F-70E7-47F1-8F57-7C9540B74D47}"/>
    <cellStyle name="Millares [0] 3 3 3 2 3 3 2" xfId="17783" xr:uid="{3A53237D-317F-4988-9446-C8A53B7326BD}"/>
    <cellStyle name="Millares [0] 3 3 3 2 3 4" xfId="12502" xr:uid="{FF448606-9BD7-40B4-B74C-4BBE174F124D}"/>
    <cellStyle name="Millares [0] 3 3 3 2 4" xfId="3262" xr:uid="{0EEB18C9-286E-439B-BA36-832D92670556}"/>
    <cellStyle name="Millares [0] 3 3 3 2 4 2" xfId="8542" xr:uid="{E9DD04D2-A0F4-49F1-9F8C-E3DDD33F95B0}"/>
    <cellStyle name="Millares [0] 3 3 3 2 4 2 2" xfId="19103" xr:uid="{64F75B94-8CF8-4E11-84DA-BED5B9442EB7}"/>
    <cellStyle name="Millares [0] 3 3 3 2 4 3" xfId="13823" xr:uid="{9FCF379F-03A4-4DB5-9348-931082F44FE3}"/>
    <cellStyle name="Millares [0] 3 3 3 2 5" xfId="5902" xr:uid="{E21C923A-6A8B-4DEC-96EF-D7859073A654}"/>
    <cellStyle name="Millares [0] 3 3 3 2 5 2" xfId="16463" xr:uid="{49C34914-6A4F-436A-AF97-4F847615ECFF}"/>
    <cellStyle name="Millares [0] 3 3 3 2 6" xfId="11182" xr:uid="{C16B67A6-CB2B-4F08-93DB-636C9ED3AC21}"/>
    <cellStyle name="Millares [0] 3 3 3 3" xfId="951" xr:uid="{7C12FA90-3964-4E12-A4CC-1EB124A5DE4C}"/>
    <cellStyle name="Millares [0] 3 3 3 3 2" xfId="2272" xr:uid="{ACE01516-D44B-443E-8D66-DE04464C455E}"/>
    <cellStyle name="Millares [0] 3 3 3 3 2 2" xfId="4913" xr:uid="{141F6E7F-CCC6-4955-906D-8587F91CD24F}"/>
    <cellStyle name="Millares [0] 3 3 3 3 2 2 2" xfId="10193" xr:uid="{8DD1B788-6219-48F4-B759-02FE6A99BC53}"/>
    <cellStyle name="Millares [0] 3 3 3 3 2 2 2 2" xfId="20754" xr:uid="{52A758AC-9AE8-4C15-B3DD-B15F7934A41F}"/>
    <cellStyle name="Millares [0] 3 3 3 3 2 2 3" xfId="15474" xr:uid="{E5A63A88-B5E0-48AB-AA46-D317FB9D6A3A}"/>
    <cellStyle name="Millares [0] 3 3 3 3 2 3" xfId="7553" xr:uid="{52FE6417-9207-4FD1-9CF0-B98E58914BBF}"/>
    <cellStyle name="Millares [0] 3 3 3 3 2 3 2" xfId="18114" xr:uid="{78F5F2E2-61CF-4593-96EC-6F8C2E3B7FAE}"/>
    <cellStyle name="Millares [0] 3 3 3 3 2 4" xfId="12833" xr:uid="{342271BE-2A5F-4DA0-A823-7C0E0352D8D1}"/>
    <cellStyle name="Millares [0] 3 3 3 3 3" xfId="3593" xr:uid="{70F6DB23-BF09-4187-B17A-0FC809E91AE8}"/>
    <cellStyle name="Millares [0] 3 3 3 3 3 2" xfId="8873" xr:uid="{236F9E00-14BE-4251-870C-232EA828466F}"/>
    <cellStyle name="Millares [0] 3 3 3 3 3 2 2" xfId="19434" xr:uid="{D6F1E255-6CD2-4BDA-942E-18066B5FB6FF}"/>
    <cellStyle name="Millares [0] 3 3 3 3 3 3" xfId="14154" xr:uid="{DC04A7AE-91D2-455E-B561-0DA5DB4231E3}"/>
    <cellStyle name="Millares [0] 3 3 3 3 4" xfId="6233" xr:uid="{B870CC28-1D00-4616-A559-B18A54561A52}"/>
    <cellStyle name="Millares [0] 3 3 3 3 4 2" xfId="16794" xr:uid="{50ACC3A4-F94C-431C-B936-6A7D33E0AAFA}"/>
    <cellStyle name="Millares [0] 3 3 3 3 5" xfId="11513" xr:uid="{F482A73D-ABE0-4269-8844-8BBD89AC2B9B}"/>
    <cellStyle name="Millares [0] 3 3 3 4" xfId="1612" xr:uid="{9A831510-28D5-4592-BBF4-25CF6144849C}"/>
    <cellStyle name="Millares [0] 3 3 3 4 2" xfId="4253" xr:uid="{7ACA83AB-F91B-4E58-8628-54EA3F17B8F0}"/>
    <cellStyle name="Millares [0] 3 3 3 4 2 2" xfId="9533" xr:uid="{751F6EF1-671B-4DF2-945F-8932C6EAECD4}"/>
    <cellStyle name="Millares [0] 3 3 3 4 2 2 2" xfId="20094" xr:uid="{3A17599E-1B04-4E91-BADF-CA7CA327C494}"/>
    <cellStyle name="Millares [0] 3 3 3 4 2 3" xfId="14814" xr:uid="{1C43E7A0-2C0B-4030-9E29-8B72102F1583}"/>
    <cellStyle name="Millares [0] 3 3 3 4 3" xfId="6893" xr:uid="{52FED695-F56D-4AC1-985D-4F8C8599E842}"/>
    <cellStyle name="Millares [0] 3 3 3 4 3 2" xfId="17454" xr:uid="{57466482-0FA3-4E46-81C9-C8A6732BAD03}"/>
    <cellStyle name="Millares [0] 3 3 3 4 4" xfId="12173" xr:uid="{3BEA9325-1C5F-446A-A4EA-464E7A0A58F6}"/>
    <cellStyle name="Millares [0] 3 3 3 5" xfId="2933" xr:uid="{733EB345-0C52-4142-837E-6F1D911AD115}"/>
    <cellStyle name="Millares [0] 3 3 3 5 2" xfId="8213" xr:uid="{AC2A5155-7389-4791-BE14-E7DB05835689}"/>
    <cellStyle name="Millares [0] 3 3 3 5 2 2" xfId="18774" xr:uid="{1E71E72E-AEDC-40E4-A0C9-497F9E79C0BC}"/>
    <cellStyle name="Millares [0] 3 3 3 5 3" xfId="13494" xr:uid="{FF1CB649-FA02-48A2-9634-A78903088629}"/>
    <cellStyle name="Millares [0] 3 3 3 6" xfId="5573" xr:uid="{AAB1DED4-62A5-471D-9338-A351DDFCE7F6}"/>
    <cellStyle name="Millares [0] 3 3 3 6 2" xfId="16134" xr:uid="{8B4866CC-C623-4562-847F-23C1DD83B4A9}"/>
    <cellStyle name="Millares [0] 3 3 3 7" xfId="10853" xr:uid="{70411A71-9919-4063-86C7-2DFEF7F8D1BB}"/>
    <cellStyle name="Millares [0] 3 3 4" xfId="399" xr:uid="{41093E07-6340-4923-ABCD-6D50110F77A9}"/>
    <cellStyle name="Millares [0] 3 3 4 2" xfId="1060" xr:uid="{1D3F9D62-00D4-441B-ACA0-B22012F70D3B}"/>
    <cellStyle name="Millares [0] 3 3 4 2 2" xfId="2381" xr:uid="{62443586-578A-4777-9540-E5BE278E9548}"/>
    <cellStyle name="Millares [0] 3 3 4 2 2 2" xfId="5022" xr:uid="{51970BEA-FE4F-4FB3-8DD6-A45DD2E75AC2}"/>
    <cellStyle name="Millares [0] 3 3 4 2 2 2 2" xfId="10302" xr:uid="{93C0932C-3513-4DA5-808B-BD182BBA202E}"/>
    <cellStyle name="Millares [0] 3 3 4 2 2 2 2 2" xfId="20863" xr:uid="{12AA12F2-8714-4F12-AACC-7EC65422C6E5}"/>
    <cellStyle name="Millares [0] 3 3 4 2 2 2 3" xfId="15583" xr:uid="{E9821585-15B2-4DD9-8FA9-D37DC2B3F8EC}"/>
    <cellStyle name="Millares [0] 3 3 4 2 2 3" xfId="7662" xr:uid="{CE5CD247-7028-4C4B-AE96-FC70448D3AF9}"/>
    <cellStyle name="Millares [0] 3 3 4 2 2 3 2" xfId="18223" xr:uid="{95C29BD5-73B1-40BA-95BE-3DD1A9DEB888}"/>
    <cellStyle name="Millares [0] 3 3 4 2 2 4" xfId="12942" xr:uid="{E283C51B-EEBB-4992-8858-93985F3F1734}"/>
    <cellStyle name="Millares [0] 3 3 4 2 3" xfId="3702" xr:uid="{1666ED12-D22C-48CD-95D9-CC4A14B8C5A4}"/>
    <cellStyle name="Millares [0] 3 3 4 2 3 2" xfId="8982" xr:uid="{6205863A-A525-47DA-94CD-078180F15064}"/>
    <cellStyle name="Millares [0] 3 3 4 2 3 2 2" xfId="19543" xr:uid="{5998785F-6415-4BB8-8545-035CA6793CC1}"/>
    <cellStyle name="Millares [0] 3 3 4 2 3 3" xfId="14263" xr:uid="{F5B24C21-B301-40AA-BEA9-25B16E4CDA74}"/>
    <cellStyle name="Millares [0] 3 3 4 2 4" xfId="6342" xr:uid="{7D7C317B-47DF-49A5-AFE2-2D5B35D8D3F2}"/>
    <cellStyle name="Millares [0] 3 3 4 2 4 2" xfId="16903" xr:uid="{94A6E5A4-FA68-4633-99F3-F761D1F1DA0B}"/>
    <cellStyle name="Millares [0] 3 3 4 2 5" xfId="11622" xr:uid="{D378C6B8-8E19-41FD-BC3C-BB1BDC56E039}"/>
    <cellStyle name="Millares [0] 3 3 4 3" xfId="1721" xr:uid="{DDF29ADA-FA43-40E2-9462-21CB0CFC21DB}"/>
    <cellStyle name="Millares [0] 3 3 4 3 2" xfId="4362" xr:uid="{484FE126-41BF-4C25-886B-E68185E89C94}"/>
    <cellStyle name="Millares [0] 3 3 4 3 2 2" xfId="9642" xr:uid="{A484F7F8-E26A-46DC-A0ED-D2EFE2B781A9}"/>
    <cellStyle name="Millares [0] 3 3 4 3 2 2 2" xfId="20203" xr:uid="{B4DD1AE1-2DA9-457E-965C-C9B5DBCEB3EA}"/>
    <cellStyle name="Millares [0] 3 3 4 3 2 3" xfId="14923" xr:uid="{27ED6CD2-96F7-4706-B0DB-0E52EC606A2E}"/>
    <cellStyle name="Millares [0] 3 3 4 3 3" xfId="7002" xr:uid="{F400A8C5-A102-4ABE-B3DF-5B09D4315889}"/>
    <cellStyle name="Millares [0] 3 3 4 3 3 2" xfId="17563" xr:uid="{D6129B1D-799D-4776-949F-0B52E4919BD4}"/>
    <cellStyle name="Millares [0] 3 3 4 3 4" xfId="12282" xr:uid="{18BE568D-5F30-4799-9ED2-E826EA2E4F03}"/>
    <cellStyle name="Millares [0] 3 3 4 4" xfId="3042" xr:uid="{125A07F5-FFAA-47BC-B7D8-35D0B98921E3}"/>
    <cellStyle name="Millares [0] 3 3 4 4 2" xfId="8322" xr:uid="{F53EAB15-B146-4A9A-AE55-08A97EE7D1CB}"/>
    <cellStyle name="Millares [0] 3 3 4 4 2 2" xfId="18883" xr:uid="{D91D35B4-1B6E-418C-98AC-6678357B78A7}"/>
    <cellStyle name="Millares [0] 3 3 4 4 3" xfId="13603" xr:uid="{F92EA937-3D75-4800-9314-882947C577A7}"/>
    <cellStyle name="Millares [0] 3 3 4 5" xfId="5682" xr:uid="{D51BE8AB-23C0-43C8-9CD1-B4F3B9568707}"/>
    <cellStyle name="Millares [0] 3 3 4 5 2" xfId="16243" xr:uid="{2375458A-7969-480E-A484-050783F62F74}"/>
    <cellStyle name="Millares [0] 3 3 4 6" xfId="10962" xr:uid="{EC7AC8B9-1830-4518-ACFD-1373FFE89A66}"/>
    <cellStyle name="Millares [0] 3 3 5" xfId="731" xr:uid="{98E64D67-D4D7-409C-90D6-0967F16843B6}"/>
    <cellStyle name="Millares [0] 3 3 5 2" xfId="2052" xr:uid="{B63EA797-5C82-42EB-86DE-52BA0573AB0F}"/>
    <cellStyle name="Millares [0] 3 3 5 2 2" xfId="4693" xr:uid="{2DA5E2EA-285E-4AC7-8664-6DAF9DEC1679}"/>
    <cellStyle name="Millares [0] 3 3 5 2 2 2" xfId="9973" xr:uid="{1B0772C1-FD12-4DEB-93F5-ECCB674A8F9E}"/>
    <cellStyle name="Millares [0] 3 3 5 2 2 2 2" xfId="20534" xr:uid="{E6371E49-BB45-4A34-BD3B-AB7170A431D5}"/>
    <cellStyle name="Millares [0] 3 3 5 2 2 3" xfId="15254" xr:uid="{096A320D-7F54-4322-8407-E6BF4E6C8295}"/>
    <cellStyle name="Millares [0] 3 3 5 2 3" xfId="7333" xr:uid="{8BC819B7-A0DF-45B5-9B5A-6873D0F144D5}"/>
    <cellStyle name="Millares [0] 3 3 5 2 3 2" xfId="17894" xr:uid="{1D907C90-F9E4-4513-9DCA-C17284B4F732}"/>
    <cellStyle name="Millares [0] 3 3 5 2 4" xfId="12613" xr:uid="{78A6A680-1368-4704-AAF8-92E08EEB6D23}"/>
    <cellStyle name="Millares [0] 3 3 5 3" xfId="3373" xr:uid="{33536443-FC31-4563-BE7D-E4EE84EBA2A7}"/>
    <cellStyle name="Millares [0] 3 3 5 3 2" xfId="8653" xr:uid="{843D3E57-BA81-4760-80D2-CB4C8935B230}"/>
    <cellStyle name="Millares [0] 3 3 5 3 2 2" xfId="19214" xr:uid="{2E2B3F0A-1FA9-412D-B59B-64BC50B009DE}"/>
    <cellStyle name="Millares [0] 3 3 5 3 3" xfId="13934" xr:uid="{073D8BC6-F2DF-4918-ABAB-E5BA2435232C}"/>
    <cellStyle name="Millares [0] 3 3 5 4" xfId="6013" xr:uid="{1BE414FD-5B5D-4731-B9F7-9B676FEAC854}"/>
    <cellStyle name="Millares [0] 3 3 5 4 2" xfId="16574" xr:uid="{D927A01F-92DE-472D-BF8D-F1415572B745}"/>
    <cellStyle name="Millares [0] 3 3 5 5" xfId="11293" xr:uid="{6F4638BE-687D-4279-A753-4943223B4C98}"/>
    <cellStyle name="Millares [0] 3 3 6" xfId="1392" xr:uid="{CB1BECEA-8F72-434C-91ED-EC0C041063DB}"/>
    <cellStyle name="Millares [0] 3 3 6 2" xfId="4033" xr:uid="{7B875470-6520-4C8A-B245-B6B7B269276B}"/>
    <cellStyle name="Millares [0] 3 3 6 2 2" xfId="9313" xr:uid="{016939FC-D43E-47AE-A244-2BC3014ADC30}"/>
    <cellStyle name="Millares [0] 3 3 6 2 2 2" xfId="19874" xr:uid="{D63A4E92-AEB7-4228-ACD9-3408CEB4C13B}"/>
    <cellStyle name="Millares [0] 3 3 6 2 3" xfId="14594" xr:uid="{5ABAA8CB-657B-48C3-A821-E400A5DA603C}"/>
    <cellStyle name="Millares [0] 3 3 6 3" xfId="6673" xr:uid="{E7C2B937-9FC8-4623-BD14-A049EFA89FC5}"/>
    <cellStyle name="Millares [0] 3 3 6 3 2" xfId="17234" xr:uid="{12355EC9-7002-4C3F-8BEC-48ED94E26A5E}"/>
    <cellStyle name="Millares [0] 3 3 6 4" xfId="11953" xr:uid="{E12D9084-7E17-4D9C-81B7-43DEB185A75F}"/>
    <cellStyle name="Millares [0] 3 3 7" xfId="2713" xr:uid="{38F916DC-8CED-4781-B762-13C3776CE926}"/>
    <cellStyle name="Millares [0] 3 3 7 2" xfId="7993" xr:uid="{71ED941F-D261-435A-890D-5774B038C531}"/>
    <cellStyle name="Millares [0] 3 3 7 2 2" xfId="18554" xr:uid="{E4B60C8E-7418-4F65-AB7A-FBC42594A05D}"/>
    <cellStyle name="Millares [0] 3 3 7 3" xfId="13274" xr:uid="{2362F979-B834-40D2-992F-8248530E4BDB}"/>
    <cellStyle name="Millares [0] 3 3 8" xfId="5353" xr:uid="{73777798-24E2-4D06-9ACE-2959AA39BEFB}"/>
    <cellStyle name="Millares [0] 3 3 8 2" xfId="15914" xr:uid="{E4041DFB-65E5-4909-92BF-8762DABA940D}"/>
    <cellStyle name="Millares [0] 3 3 9" xfId="10633" xr:uid="{2BA6F967-D9CB-42B6-9F38-3F13E5C5EE89}"/>
    <cellStyle name="Millares [0] 3 4" xfId="129" xr:uid="{2FB865E4-9FBF-433D-AA7F-3D2CDE28B242}"/>
    <cellStyle name="Millares [0] 3 4 2" xfId="459" xr:uid="{4E284F84-7B19-4EB1-B523-BE8CFC4985D8}"/>
    <cellStyle name="Millares [0] 3 4 2 2" xfId="1119" xr:uid="{8FD155DD-D1FA-4423-9B3F-7E882F32027E}"/>
    <cellStyle name="Millares [0] 3 4 2 2 2" xfId="2440" xr:uid="{F9E4B90C-7B46-4B69-9572-3592E1888FFC}"/>
    <cellStyle name="Millares [0] 3 4 2 2 2 2" xfId="5081" xr:uid="{69F66A45-290F-49E4-AEE6-F3F90105D54F}"/>
    <cellStyle name="Millares [0] 3 4 2 2 2 2 2" xfId="10361" xr:uid="{29CC8B96-CD00-48BD-8087-ECB93AA6000F}"/>
    <cellStyle name="Millares [0] 3 4 2 2 2 2 2 2" xfId="20922" xr:uid="{552EFDC0-FCAD-4501-8721-ED7961B68B75}"/>
    <cellStyle name="Millares [0] 3 4 2 2 2 2 3" xfId="15642" xr:uid="{3189088D-50B4-4479-BF58-735B4771DCB9}"/>
    <cellStyle name="Millares [0] 3 4 2 2 2 3" xfId="7721" xr:uid="{6C23C71E-A7FE-4DF4-ADCA-81FADC55C220}"/>
    <cellStyle name="Millares [0] 3 4 2 2 2 3 2" xfId="18282" xr:uid="{2EF16524-DB46-4F8B-BB19-503B34C8E87C}"/>
    <cellStyle name="Millares [0] 3 4 2 2 2 4" xfId="13001" xr:uid="{B0F93F1C-C3A6-46D3-8AD2-37BBD62C3B51}"/>
    <cellStyle name="Millares [0] 3 4 2 2 3" xfId="3761" xr:uid="{4626A2C8-4947-4BA4-A86F-8C17F9DC1E2A}"/>
    <cellStyle name="Millares [0] 3 4 2 2 3 2" xfId="9041" xr:uid="{FDCB531C-2C4A-4A24-A63D-0B31119A46DC}"/>
    <cellStyle name="Millares [0] 3 4 2 2 3 2 2" xfId="19602" xr:uid="{F8332E9D-CB1C-4B3D-A367-F41F07057E5D}"/>
    <cellStyle name="Millares [0] 3 4 2 2 3 3" xfId="14322" xr:uid="{C798D013-AC08-4046-AD72-7BFC96D2C227}"/>
    <cellStyle name="Millares [0] 3 4 2 2 4" xfId="6401" xr:uid="{8B9C6F98-CBCA-44AF-A617-4FFF7B0532BE}"/>
    <cellStyle name="Millares [0] 3 4 2 2 4 2" xfId="16962" xr:uid="{0C312523-B4BB-4C5F-9243-453066F91CDC}"/>
    <cellStyle name="Millares [0] 3 4 2 2 5" xfId="11681" xr:uid="{59D6AB50-1A2E-49A8-97F7-3E8AD11C260C}"/>
    <cellStyle name="Millares [0] 3 4 2 3" xfId="1780" xr:uid="{341512A8-C7FA-4193-88CF-76D336019826}"/>
    <cellStyle name="Millares [0] 3 4 2 3 2" xfId="4421" xr:uid="{830DE303-E912-49B0-AA84-866A0F2E020E}"/>
    <cellStyle name="Millares [0] 3 4 2 3 2 2" xfId="9701" xr:uid="{A3286F55-60FA-4003-82C4-D96653FD3CAD}"/>
    <cellStyle name="Millares [0] 3 4 2 3 2 2 2" xfId="20262" xr:uid="{814AD20B-4C02-446B-8864-D346BF6E388E}"/>
    <cellStyle name="Millares [0] 3 4 2 3 2 3" xfId="14982" xr:uid="{9CC546A2-DC91-4019-9FCB-90DE4B84B41F}"/>
    <cellStyle name="Millares [0] 3 4 2 3 3" xfId="7061" xr:uid="{CAAD3B15-5FA9-4BE3-985C-5C2C1FC2AD75}"/>
    <cellStyle name="Millares [0] 3 4 2 3 3 2" xfId="17622" xr:uid="{CAAB9BC6-2473-484D-8448-3E863A7840C9}"/>
    <cellStyle name="Millares [0] 3 4 2 3 4" xfId="12341" xr:uid="{E5F76615-5C26-4FC1-9A34-400370497DEE}"/>
    <cellStyle name="Millares [0] 3 4 2 4" xfId="3101" xr:uid="{FD04841E-6AAB-4874-8F4E-8AE9097CC121}"/>
    <cellStyle name="Millares [0] 3 4 2 4 2" xfId="8381" xr:uid="{685C929C-DA57-45A8-8778-BE4ACD81641C}"/>
    <cellStyle name="Millares [0] 3 4 2 4 2 2" xfId="18942" xr:uid="{1513A1C3-E520-4BC7-BD10-F0F785067F2F}"/>
    <cellStyle name="Millares [0] 3 4 2 4 3" xfId="13662" xr:uid="{D2204345-3846-4D63-AF57-462815A114F0}"/>
    <cellStyle name="Millares [0] 3 4 2 5" xfId="5741" xr:uid="{5F0C0959-2633-4D96-8AAF-C79F1C45EA2B}"/>
    <cellStyle name="Millares [0] 3 4 2 5 2" xfId="16302" xr:uid="{72E94C6A-5361-4449-BE1F-4CB4140C9846}"/>
    <cellStyle name="Millares [0] 3 4 2 6" xfId="11021" xr:uid="{6919AC80-7EF0-47CB-9805-3AF26820D4C0}"/>
    <cellStyle name="Millares [0] 3 4 3" xfId="790" xr:uid="{7B3C16DF-A2E7-471A-8C67-AB8554B04301}"/>
    <cellStyle name="Millares [0] 3 4 3 2" xfId="2111" xr:uid="{81521A63-5F07-4433-BF31-370F2BA6E03E}"/>
    <cellStyle name="Millares [0] 3 4 3 2 2" xfId="4752" xr:uid="{7852243A-EF5A-4C23-8203-FAEBA9107DC4}"/>
    <cellStyle name="Millares [0] 3 4 3 2 2 2" xfId="10032" xr:uid="{E80F5785-631D-4DC8-AAAC-04960A44AEDA}"/>
    <cellStyle name="Millares [0] 3 4 3 2 2 2 2" xfId="20593" xr:uid="{F2540B38-FCD1-4AEC-87A9-DE9E70C884DB}"/>
    <cellStyle name="Millares [0] 3 4 3 2 2 3" xfId="15313" xr:uid="{DB9DC8BA-DEF4-4284-8BDA-A1483E5B041E}"/>
    <cellStyle name="Millares [0] 3 4 3 2 3" xfId="7392" xr:uid="{E2D21EE4-E2E6-411E-9B63-A91BB866A107}"/>
    <cellStyle name="Millares [0] 3 4 3 2 3 2" xfId="17953" xr:uid="{0C6AA6F7-CEC9-4B42-BEF0-83C52C5165C9}"/>
    <cellStyle name="Millares [0] 3 4 3 2 4" xfId="12672" xr:uid="{3EDAF733-F48E-4814-A389-96E2EF0787B1}"/>
    <cellStyle name="Millares [0] 3 4 3 3" xfId="3432" xr:uid="{0C1177CD-595F-421B-B577-6948BD4384FF}"/>
    <cellStyle name="Millares [0] 3 4 3 3 2" xfId="8712" xr:uid="{4576908D-3371-469E-8561-5D0806D420B8}"/>
    <cellStyle name="Millares [0] 3 4 3 3 2 2" xfId="19273" xr:uid="{4E3B0268-0798-4C62-811C-E8B9F48DED51}"/>
    <cellStyle name="Millares [0] 3 4 3 3 3" xfId="13993" xr:uid="{CF316C5F-A800-49D7-A4F5-365640C1C06C}"/>
    <cellStyle name="Millares [0] 3 4 3 4" xfId="6072" xr:uid="{9EB1C6E8-F7A7-46C3-A447-EDD6247AAF5E}"/>
    <cellStyle name="Millares [0] 3 4 3 4 2" xfId="16633" xr:uid="{358C72DE-9ACF-4838-94BA-B0E094B917F1}"/>
    <cellStyle name="Millares [0] 3 4 3 5" xfId="11352" xr:uid="{E772D2D6-D067-4080-B70A-49B896CCD520}"/>
    <cellStyle name="Millares [0] 3 4 4" xfId="1451" xr:uid="{DAEF9FB5-92CF-4084-BDC2-1236D1139A48}"/>
    <cellStyle name="Millares [0] 3 4 4 2" xfId="4092" xr:uid="{E664C756-FC9F-4A9B-8191-91D38168930F}"/>
    <cellStyle name="Millares [0] 3 4 4 2 2" xfId="9372" xr:uid="{FA5FE2F4-05D5-496D-BE39-03F6E3355A54}"/>
    <cellStyle name="Millares [0] 3 4 4 2 2 2" xfId="19933" xr:uid="{EE15D400-4FFE-42EB-A212-A86F0AD6E589}"/>
    <cellStyle name="Millares [0] 3 4 4 2 3" xfId="14653" xr:uid="{EEE6DD51-3A5C-443C-B2E9-E76C9A42F50D}"/>
    <cellStyle name="Millares [0] 3 4 4 3" xfId="6732" xr:uid="{DCFFF6BF-7D5D-4AA0-A776-6C214FC9B132}"/>
    <cellStyle name="Millares [0] 3 4 4 3 2" xfId="17293" xr:uid="{41B07FFE-607D-4D0A-B53E-CDFFE15A1CFF}"/>
    <cellStyle name="Millares [0] 3 4 4 4" xfId="12012" xr:uid="{A38C9EA8-11CB-436E-BDFB-BCAC1E8C52EE}"/>
    <cellStyle name="Millares [0] 3 4 5" xfId="2772" xr:uid="{34E3D7A9-C7D0-41B4-AF7D-041EA8958D11}"/>
    <cellStyle name="Millares [0] 3 4 5 2" xfId="8052" xr:uid="{F553BE7F-8241-4FFE-9E01-79E706115CE7}"/>
    <cellStyle name="Millares [0] 3 4 5 2 2" xfId="18613" xr:uid="{13F26D51-96CD-4170-9B5A-4567CDF1B47D}"/>
    <cellStyle name="Millares [0] 3 4 5 3" xfId="13333" xr:uid="{CC0B88C7-D0B9-467D-9758-C49FB317214F}"/>
    <cellStyle name="Millares [0] 3 4 6" xfId="5412" xr:uid="{1DB49637-C86E-4823-92C4-413F742A21EA}"/>
    <cellStyle name="Millares [0] 3 4 6 2" xfId="15973" xr:uid="{140668C3-1B69-4F9B-81F3-0A896D61630B}"/>
    <cellStyle name="Millares [0] 3 4 7" xfId="10692" xr:uid="{FA638690-7DC1-4163-9764-EF731837C558}"/>
    <cellStyle name="Millares [0] 3 5" xfId="239" xr:uid="{FAD13D9A-50D5-4733-8B9B-A0B1AAC734AE}"/>
    <cellStyle name="Millares [0] 3 5 2" xfId="569" xr:uid="{87E09F76-FC8D-464C-93CE-8C0E7398AE0F}"/>
    <cellStyle name="Millares [0] 3 5 2 2" xfId="1229" xr:uid="{CD5F7395-2B82-4E53-AA2E-AA42DA4ED33C}"/>
    <cellStyle name="Millares [0] 3 5 2 2 2" xfId="2550" xr:uid="{F2990F7F-571E-4785-8C0C-854CED384E8C}"/>
    <cellStyle name="Millares [0] 3 5 2 2 2 2" xfId="5191" xr:uid="{36859F53-EAA7-486F-9AE0-E5D2465C3CFD}"/>
    <cellStyle name="Millares [0] 3 5 2 2 2 2 2" xfId="10471" xr:uid="{D35A2C6F-69F1-4B5F-8D82-EC4B1862D2AE}"/>
    <cellStyle name="Millares [0] 3 5 2 2 2 2 2 2" xfId="21032" xr:uid="{CEA5002D-21BF-4BAF-BF8F-F968F834B0C6}"/>
    <cellStyle name="Millares [0] 3 5 2 2 2 2 3" xfId="15752" xr:uid="{45A17BA7-3051-47CB-B2DA-8FF2CAED712C}"/>
    <cellStyle name="Millares [0] 3 5 2 2 2 3" xfId="7831" xr:uid="{4DE30DB4-BA5F-4678-AC39-8F429A598E1E}"/>
    <cellStyle name="Millares [0] 3 5 2 2 2 3 2" xfId="18392" xr:uid="{AAA7B891-2F4E-4955-8CC4-9A8A78517263}"/>
    <cellStyle name="Millares [0] 3 5 2 2 2 4" xfId="13111" xr:uid="{458F52D0-7815-4D57-9D23-DEC07F61136E}"/>
    <cellStyle name="Millares [0] 3 5 2 2 3" xfId="3871" xr:uid="{EDB9ABCA-DAF7-41B1-9A73-13F52C5958FC}"/>
    <cellStyle name="Millares [0] 3 5 2 2 3 2" xfId="9151" xr:uid="{D745530A-D3FA-4D1C-8FB7-4E51901CDD5D}"/>
    <cellStyle name="Millares [0] 3 5 2 2 3 2 2" xfId="19712" xr:uid="{66000A2E-3E47-4483-9D15-FAA468A4C64A}"/>
    <cellStyle name="Millares [0] 3 5 2 2 3 3" xfId="14432" xr:uid="{AA279808-0392-4693-93A3-69D54AA60687}"/>
    <cellStyle name="Millares [0] 3 5 2 2 4" xfId="6511" xr:uid="{00FC36AC-264F-4F79-B6C8-4431C93746E2}"/>
    <cellStyle name="Millares [0] 3 5 2 2 4 2" xfId="17072" xr:uid="{3B333E1C-B254-4C5E-8EF9-2E2D74F7DDFC}"/>
    <cellStyle name="Millares [0] 3 5 2 2 5" xfId="11791" xr:uid="{85E70282-9D58-4BBB-84DA-F23F6846145A}"/>
    <cellStyle name="Millares [0] 3 5 2 3" xfId="1890" xr:uid="{8A3FB441-EF5B-4B80-8883-062331A0F74E}"/>
    <cellStyle name="Millares [0] 3 5 2 3 2" xfId="4531" xr:uid="{D031E4BA-BB6A-4DD1-AE22-2F16C3BA9BAD}"/>
    <cellStyle name="Millares [0] 3 5 2 3 2 2" xfId="9811" xr:uid="{B8FD6426-760F-44F3-A5A2-37938091D4D3}"/>
    <cellStyle name="Millares [0] 3 5 2 3 2 2 2" xfId="20372" xr:uid="{2EC0787A-D624-469D-BD54-EC38211CF21D}"/>
    <cellStyle name="Millares [0] 3 5 2 3 2 3" xfId="15092" xr:uid="{923ABEF9-2E66-4BA0-AB13-FD243D7D6692}"/>
    <cellStyle name="Millares [0] 3 5 2 3 3" xfId="7171" xr:uid="{103201AC-BCB0-4F18-BE10-5C44C475AA9C}"/>
    <cellStyle name="Millares [0] 3 5 2 3 3 2" xfId="17732" xr:uid="{7C2B957B-40FC-4389-819E-85B3DAB8A1E7}"/>
    <cellStyle name="Millares [0] 3 5 2 3 4" xfId="12451" xr:uid="{F3295B53-6FA8-4CDA-A189-6A87244635E5}"/>
    <cellStyle name="Millares [0] 3 5 2 4" xfId="3211" xr:uid="{1C4ED2FC-503B-4943-91A2-35226546902C}"/>
    <cellStyle name="Millares [0] 3 5 2 4 2" xfId="8491" xr:uid="{40B6FE61-6A4C-4364-8995-B35D942A232F}"/>
    <cellStyle name="Millares [0] 3 5 2 4 2 2" xfId="19052" xr:uid="{9927A43F-7ED1-4C81-877D-9B0B46E458DD}"/>
    <cellStyle name="Millares [0] 3 5 2 4 3" xfId="13772" xr:uid="{D9AC5102-E1C2-4B2E-9D43-BB96FB3AC4E1}"/>
    <cellStyle name="Millares [0] 3 5 2 5" xfId="5851" xr:uid="{2B768B5C-6BF5-4467-B67A-A374079A8FD4}"/>
    <cellStyle name="Millares [0] 3 5 2 5 2" xfId="16412" xr:uid="{1F499FC8-228A-4210-876C-54DEA7420804}"/>
    <cellStyle name="Millares [0] 3 5 2 6" xfId="11131" xr:uid="{9363E613-8328-4364-8710-C725BB4B5466}"/>
    <cellStyle name="Millares [0] 3 5 3" xfId="900" xr:uid="{9F238261-1EE9-4D89-B1B5-A6DE77F3A8F2}"/>
    <cellStyle name="Millares [0] 3 5 3 2" xfId="2221" xr:uid="{F25927FA-B4DB-475F-8E51-112C92AE5281}"/>
    <cellStyle name="Millares [0] 3 5 3 2 2" xfId="4862" xr:uid="{317A721A-9611-4DE0-A969-22C00E16959B}"/>
    <cellStyle name="Millares [0] 3 5 3 2 2 2" xfId="10142" xr:uid="{4C6DFDFD-C7F3-4B64-B5CC-08970FE9D942}"/>
    <cellStyle name="Millares [0] 3 5 3 2 2 2 2" xfId="20703" xr:uid="{9E7565E9-2A47-438E-B58C-761D0D1DDF6B}"/>
    <cellStyle name="Millares [0] 3 5 3 2 2 3" xfId="15423" xr:uid="{1938B5DD-CF1B-4C2D-AD2C-04E963879C3F}"/>
    <cellStyle name="Millares [0] 3 5 3 2 3" xfId="7502" xr:uid="{376CA6A8-01FD-420D-9ECE-FF40F2BD3BC6}"/>
    <cellStyle name="Millares [0] 3 5 3 2 3 2" xfId="18063" xr:uid="{58B8D5CE-F4A4-4CC9-AE38-1E4CC2468008}"/>
    <cellStyle name="Millares [0] 3 5 3 2 4" xfId="12782" xr:uid="{A59DE662-92E0-4E6A-BE1C-D1B309ADE730}"/>
    <cellStyle name="Millares [0] 3 5 3 3" xfId="3542" xr:uid="{4A3B3723-9E8F-42BA-9BF4-45062DBF3AAB}"/>
    <cellStyle name="Millares [0] 3 5 3 3 2" xfId="8822" xr:uid="{B2B95BCF-2AF6-46C7-9C7F-B40C59FFBF9F}"/>
    <cellStyle name="Millares [0] 3 5 3 3 2 2" xfId="19383" xr:uid="{10918A3E-863F-44A7-8A5E-0415D8AA0B09}"/>
    <cellStyle name="Millares [0] 3 5 3 3 3" xfId="14103" xr:uid="{3DD5BFF7-91FE-475D-B750-329171B24DDB}"/>
    <cellStyle name="Millares [0] 3 5 3 4" xfId="6182" xr:uid="{2592131A-D6A0-4955-8AAE-3752D492C958}"/>
    <cellStyle name="Millares [0] 3 5 3 4 2" xfId="16743" xr:uid="{96051EEB-8FB3-47D0-9EFE-5AB0971081D4}"/>
    <cellStyle name="Millares [0] 3 5 3 5" xfId="11462" xr:uid="{2249F716-DACE-4AB1-BAED-FB45C3514047}"/>
    <cellStyle name="Millares [0] 3 5 4" xfId="1561" xr:uid="{7327CFF4-5CC6-479C-92AD-39573A22D482}"/>
    <cellStyle name="Millares [0] 3 5 4 2" xfId="4202" xr:uid="{9C5CA0F8-EC0A-464A-B004-23DF65B3C63F}"/>
    <cellStyle name="Millares [0] 3 5 4 2 2" xfId="9482" xr:uid="{80638EF1-EA6B-4632-82DC-2B06DB7ADC51}"/>
    <cellStyle name="Millares [0] 3 5 4 2 2 2" xfId="20043" xr:uid="{6F43CDE2-E3CD-4189-B72F-726A7580B900}"/>
    <cellStyle name="Millares [0] 3 5 4 2 3" xfId="14763" xr:uid="{223CF555-5055-4ED7-9C1E-864751A83171}"/>
    <cellStyle name="Millares [0] 3 5 4 3" xfId="6842" xr:uid="{C4D1BF2B-575E-4B6A-9D78-15CDBFA8B5C0}"/>
    <cellStyle name="Millares [0] 3 5 4 3 2" xfId="17403" xr:uid="{FFD077D9-8C53-4563-9DC0-47A2FCDDCF9E}"/>
    <cellStyle name="Millares [0] 3 5 4 4" xfId="12122" xr:uid="{1BF59BD0-745D-4432-907F-2BCF33D4FD04}"/>
    <cellStyle name="Millares [0] 3 5 5" xfId="2882" xr:uid="{159788D9-D690-4E1D-852B-060B522D7097}"/>
    <cellStyle name="Millares [0] 3 5 5 2" xfId="8162" xr:uid="{FA4C3A3D-56EB-4C49-9B0A-DB32B8AA2F31}"/>
    <cellStyle name="Millares [0] 3 5 5 2 2" xfId="18723" xr:uid="{EC007D7D-3D80-44B9-A5F3-9C5EFE52B846}"/>
    <cellStyle name="Millares [0] 3 5 5 3" xfId="13443" xr:uid="{3FD9C2B2-3531-4E99-8F3C-DBEA597DA8C4}"/>
    <cellStyle name="Millares [0] 3 5 6" xfId="5522" xr:uid="{BE95AD8F-94D3-417D-9641-D5ACF6BCC11A}"/>
    <cellStyle name="Millares [0] 3 5 6 2" xfId="16083" xr:uid="{2E7CC6CE-00D4-4DDB-8304-CE3E86775ED6}"/>
    <cellStyle name="Millares [0] 3 5 7" xfId="10802" xr:uid="{E4D49C28-14EC-4DCE-A363-D0A67229BA33}"/>
    <cellStyle name="Millares [0] 3 6" xfId="348" xr:uid="{85A3467A-A5A4-4D93-A1D0-161157DE29B3}"/>
    <cellStyle name="Millares [0] 3 6 2" xfId="1009" xr:uid="{D16CB481-E02B-412E-881B-E864B1D31E04}"/>
    <cellStyle name="Millares [0] 3 6 2 2" xfId="2330" xr:uid="{FFED77DC-E369-42F6-9753-31AEEAAC82E5}"/>
    <cellStyle name="Millares [0] 3 6 2 2 2" xfId="4971" xr:uid="{1D036CAB-BF05-4659-920A-958BB6112AE4}"/>
    <cellStyle name="Millares [0] 3 6 2 2 2 2" xfId="10251" xr:uid="{7AACD668-D38D-47C1-9E7E-7B28396A4E6A}"/>
    <cellStyle name="Millares [0] 3 6 2 2 2 2 2" xfId="20812" xr:uid="{1C5217CD-3A19-411E-B14E-8A86637E41F5}"/>
    <cellStyle name="Millares [0] 3 6 2 2 2 3" xfId="15532" xr:uid="{02F160BD-1AA4-40A6-8459-D62FF6B67162}"/>
    <cellStyle name="Millares [0] 3 6 2 2 3" xfId="7611" xr:uid="{E1BC6306-8ECF-42DE-9DF1-37FC8C4F4A7C}"/>
    <cellStyle name="Millares [0] 3 6 2 2 3 2" xfId="18172" xr:uid="{E6A6F12B-E1FC-4CF4-8D91-40851B07A53E}"/>
    <cellStyle name="Millares [0] 3 6 2 2 4" xfId="12891" xr:uid="{365195AE-4B47-4777-A140-A4A2C6F7CE7C}"/>
    <cellStyle name="Millares [0] 3 6 2 3" xfId="3651" xr:uid="{4CA169A7-FC9E-499A-8239-69E138809971}"/>
    <cellStyle name="Millares [0] 3 6 2 3 2" xfId="8931" xr:uid="{1972D89C-5711-4937-9809-723EDC794C4E}"/>
    <cellStyle name="Millares [0] 3 6 2 3 2 2" xfId="19492" xr:uid="{0C86E713-2F68-4D9B-A71B-8459A1ACFEA3}"/>
    <cellStyle name="Millares [0] 3 6 2 3 3" xfId="14212" xr:uid="{419EF459-7F28-4AA7-AD53-EC41B2A54915}"/>
    <cellStyle name="Millares [0] 3 6 2 4" xfId="6291" xr:uid="{D9ED2A25-F09D-4367-A4FF-B38797720B9B}"/>
    <cellStyle name="Millares [0] 3 6 2 4 2" xfId="16852" xr:uid="{B3AC4984-F69D-49AD-B715-97AD54AB7D14}"/>
    <cellStyle name="Millares [0] 3 6 2 5" xfId="11571" xr:uid="{9B2AB7DA-3746-490D-B1CB-F76AD68DB34F}"/>
    <cellStyle name="Millares [0] 3 6 3" xfId="1670" xr:uid="{7EB1762B-B469-4EB7-A271-766A944D9F18}"/>
    <cellStyle name="Millares [0] 3 6 3 2" xfId="4311" xr:uid="{53148531-7197-4551-AE49-5DB4837544C9}"/>
    <cellStyle name="Millares [0] 3 6 3 2 2" xfId="9591" xr:uid="{64AD5DA2-1FEA-4A27-A514-992B4AEA2D6E}"/>
    <cellStyle name="Millares [0] 3 6 3 2 2 2" xfId="20152" xr:uid="{D8AD5B33-37B0-4B8A-80D4-5147F0BAFB50}"/>
    <cellStyle name="Millares [0] 3 6 3 2 3" xfId="14872" xr:uid="{DA7BD62A-12B1-401C-9962-6D77EC549F94}"/>
    <cellStyle name="Millares [0] 3 6 3 3" xfId="6951" xr:uid="{4AD18BC2-D768-4C2D-8E70-7E2353B0E528}"/>
    <cellStyle name="Millares [0] 3 6 3 3 2" xfId="17512" xr:uid="{5BE54C13-3E1F-45B8-A771-C906E55A84EA}"/>
    <cellStyle name="Millares [0] 3 6 3 4" xfId="12231" xr:uid="{88CE1E6A-A8E4-4B34-B942-0663D10BCE11}"/>
    <cellStyle name="Millares [0] 3 6 4" xfId="2991" xr:uid="{E0AE19EC-99BB-420E-906D-0FA210F84086}"/>
    <cellStyle name="Millares [0] 3 6 4 2" xfId="8271" xr:uid="{9009B353-CA7A-4587-AB8A-2FF7935D2B5A}"/>
    <cellStyle name="Millares [0] 3 6 4 2 2" xfId="18832" xr:uid="{4636EDEA-F35A-44DB-A253-E8A556559A75}"/>
    <cellStyle name="Millares [0] 3 6 4 3" xfId="13552" xr:uid="{B540732B-476B-4352-8BF8-B168F7E17431}"/>
    <cellStyle name="Millares [0] 3 6 5" xfId="5631" xr:uid="{72EB5C5B-7692-4E6F-8C59-D3DFAEA4F5C2}"/>
    <cellStyle name="Millares [0] 3 6 5 2" xfId="16192" xr:uid="{7AE6DDCB-C638-44C1-9D1D-6CA8347DEAA9}"/>
    <cellStyle name="Millares [0] 3 6 6" xfId="10911" xr:uid="{F14A1FF9-0682-474F-ACA5-CDBEA9E7FE06}"/>
    <cellStyle name="Millares [0] 3 7" xfId="680" xr:uid="{39BECC46-3BDF-472C-8FC7-0C7C5E5956DF}"/>
    <cellStyle name="Millares [0] 3 7 2" xfId="2001" xr:uid="{CDB50554-CB6E-47B1-8C8B-8DDA313836E4}"/>
    <cellStyle name="Millares [0] 3 7 2 2" xfId="4642" xr:uid="{5E49757B-F61F-46E1-B92C-7486FF079ED6}"/>
    <cellStyle name="Millares [0] 3 7 2 2 2" xfId="9922" xr:uid="{1A41D922-76BE-4F19-BC41-18580C648906}"/>
    <cellStyle name="Millares [0] 3 7 2 2 2 2" xfId="20483" xr:uid="{544716C3-C9A4-4BD7-BCAD-0A5A1195DB69}"/>
    <cellStyle name="Millares [0] 3 7 2 2 3" xfId="15203" xr:uid="{2D7987E1-8036-4BDF-8358-EA41A60036B1}"/>
    <cellStyle name="Millares [0] 3 7 2 3" xfId="7282" xr:uid="{D83418B5-3F44-4743-8065-C56EE6CAD489}"/>
    <cellStyle name="Millares [0] 3 7 2 3 2" xfId="17843" xr:uid="{E53F410B-D265-4AFE-A9BF-6FE709D76AEA}"/>
    <cellStyle name="Millares [0] 3 7 2 4" xfId="12562" xr:uid="{790A7207-C4C8-4899-9B5B-6DCC4BF89A94}"/>
    <cellStyle name="Millares [0] 3 7 3" xfId="3322" xr:uid="{DCA2C2A4-DE73-485F-9BF0-202200EC5754}"/>
    <cellStyle name="Millares [0] 3 7 3 2" xfId="8602" xr:uid="{20853673-1F4A-4B8A-AF22-49C880A03680}"/>
    <cellStyle name="Millares [0] 3 7 3 2 2" xfId="19163" xr:uid="{831BE3DE-EC46-44CB-A59C-D1E8809D783E}"/>
    <cellStyle name="Millares [0] 3 7 3 3" xfId="13883" xr:uid="{2E264FD7-9BFD-43B4-B4FF-360DAD0D3700}"/>
    <cellStyle name="Millares [0] 3 7 4" xfId="5962" xr:uid="{64F458F0-11F5-432C-A579-152F1A5E1A2E}"/>
    <cellStyle name="Millares [0] 3 7 4 2" xfId="16523" xr:uid="{707FE6D9-36F0-4FEF-A748-62B0B3036BD7}"/>
    <cellStyle name="Millares [0] 3 7 5" xfId="11242" xr:uid="{392CB810-DD29-4614-BF43-EFB9C915068B}"/>
    <cellStyle name="Millares [0] 3 8" xfId="1341" xr:uid="{4E886EC5-61B9-497F-B60F-2962817E47DE}"/>
    <cellStyle name="Millares [0] 3 8 2" xfId="3982" xr:uid="{7D615A64-0985-44DA-A148-A7E3C1D1A63F}"/>
    <cellStyle name="Millares [0] 3 8 2 2" xfId="9262" xr:uid="{C2AC447B-5CCF-4B5E-BABE-267FF2266A2C}"/>
    <cellStyle name="Millares [0] 3 8 2 2 2" xfId="19823" xr:uid="{4AA37F9C-FD35-45E9-8E0B-75166627BC18}"/>
    <cellStyle name="Millares [0] 3 8 2 3" xfId="14543" xr:uid="{EFC8F91A-BB3F-4576-A4C0-12E6A1F82893}"/>
    <cellStyle name="Millares [0] 3 8 3" xfId="6622" xr:uid="{9CF8BE6B-9740-43AB-A193-589ABD523BB1}"/>
    <cellStyle name="Millares [0] 3 8 3 2" xfId="17183" xr:uid="{9142ECBE-6A03-4CBB-9278-0CAFB188E25B}"/>
    <cellStyle name="Millares [0] 3 8 4" xfId="11902" xr:uid="{3C572127-7780-46D8-9432-3E3723DAFBCE}"/>
    <cellStyle name="Millares [0] 3 9" xfId="2662" xr:uid="{9FF6CC6D-997F-4B4C-9081-91EDBB051CDB}"/>
    <cellStyle name="Millares [0] 3 9 2" xfId="7942" xr:uid="{49B13293-BAF1-4C44-9F30-704E800F91EA}"/>
    <cellStyle name="Millares [0] 3 9 2 2" xfId="18503" xr:uid="{FB003142-A646-4BDF-A3C7-A8ADEE32C4AF}"/>
    <cellStyle name="Millares [0] 3 9 3" xfId="13223" xr:uid="{A7861E5F-5A47-4B80-A68B-9215E465000A}"/>
    <cellStyle name="Millares [0] 4" xfId="24" xr:uid="{5B1E7CA9-F73B-43D0-9118-D76D05E2DD97}"/>
    <cellStyle name="Millares [0] 4 10" xfId="5309" xr:uid="{05A52618-6836-4239-A996-7540C63DDB7F}"/>
    <cellStyle name="Millares [0] 4 10 2" xfId="15870" xr:uid="{17A63B56-F270-4F85-8DF2-C2F2FD564E1B}"/>
    <cellStyle name="Millares [0] 4 11" xfId="10589" xr:uid="{FF4613EB-2CFE-45FF-A6C1-B9A19CB3410C}"/>
    <cellStyle name="Millares [0] 4 2" xfId="48" xr:uid="{289398DF-EC51-468C-BB93-F1232C4C31CE}"/>
    <cellStyle name="Millares [0] 4 2 10" xfId="10613" xr:uid="{C1D4582E-E049-4BCF-A124-2E67C463DCE9}"/>
    <cellStyle name="Millares [0] 4 2 2" xfId="99" xr:uid="{224F10F6-CAAB-4A38-88C0-05CBA320B8E7}"/>
    <cellStyle name="Millares [0] 4 2 2 2" xfId="211" xr:uid="{367B9BAF-C191-4C1F-A4D1-0B56F4957361}"/>
    <cellStyle name="Millares [0] 4 2 2 2 2" xfId="541" xr:uid="{C6710ABF-4E89-483F-9007-8E96C209DE6A}"/>
    <cellStyle name="Millares [0] 4 2 2 2 2 2" xfId="1201" xr:uid="{AC0A3D4E-CB60-48E1-9AE9-214228F1466B}"/>
    <cellStyle name="Millares [0] 4 2 2 2 2 2 2" xfId="2522" xr:uid="{9AE35E8A-E792-40C9-A2EA-08DB7ED543A9}"/>
    <cellStyle name="Millares [0] 4 2 2 2 2 2 2 2" xfId="5163" xr:uid="{AAF291B1-668A-4F84-B1FA-202B8E7D10E2}"/>
    <cellStyle name="Millares [0] 4 2 2 2 2 2 2 2 2" xfId="10443" xr:uid="{BBD1966C-6471-493E-9804-B56EB824A474}"/>
    <cellStyle name="Millares [0] 4 2 2 2 2 2 2 2 2 2" xfId="21004" xr:uid="{B13135EE-DB47-4510-922A-803AD293CF86}"/>
    <cellStyle name="Millares [0] 4 2 2 2 2 2 2 2 3" xfId="15724" xr:uid="{DB0FDB69-DC1A-4811-8B45-A2770F1344BE}"/>
    <cellStyle name="Millares [0] 4 2 2 2 2 2 2 3" xfId="7803" xr:uid="{F60686E2-2FC4-43FE-8926-199E67FE2A3C}"/>
    <cellStyle name="Millares [0] 4 2 2 2 2 2 2 3 2" xfId="18364" xr:uid="{9AEA9AA3-D51D-4CEA-A26C-8E17F86A5863}"/>
    <cellStyle name="Millares [0] 4 2 2 2 2 2 2 4" xfId="13083" xr:uid="{9BD4835E-538B-4DE8-B9BB-0E21C8E7AA01}"/>
    <cellStyle name="Millares [0] 4 2 2 2 2 2 3" xfId="3843" xr:uid="{5E8D2ECF-3863-4495-AF9E-10CFAD0BF340}"/>
    <cellStyle name="Millares [0] 4 2 2 2 2 2 3 2" xfId="9123" xr:uid="{FECDF343-F823-404A-A957-7F6899E5890E}"/>
    <cellStyle name="Millares [0] 4 2 2 2 2 2 3 2 2" xfId="19684" xr:uid="{A0BBA758-62D6-44F2-B05D-2BEF4D9D99F9}"/>
    <cellStyle name="Millares [0] 4 2 2 2 2 2 3 3" xfId="14404" xr:uid="{66318166-1CF9-4BAD-A523-7CD08315DF3A}"/>
    <cellStyle name="Millares [0] 4 2 2 2 2 2 4" xfId="6483" xr:uid="{62CD9901-CDFE-40E8-886A-1B4F12EBA2F9}"/>
    <cellStyle name="Millares [0] 4 2 2 2 2 2 4 2" xfId="17044" xr:uid="{07E71EA9-1401-4BA1-A0BE-28580BA541A1}"/>
    <cellStyle name="Millares [0] 4 2 2 2 2 2 5" xfId="11763" xr:uid="{5B6E39F1-2CC9-4875-8136-7CBC413EC265}"/>
    <cellStyle name="Millares [0] 4 2 2 2 2 3" xfId="1862" xr:uid="{4B6C09DD-A65D-4EB3-95ED-B4184614693D}"/>
    <cellStyle name="Millares [0] 4 2 2 2 2 3 2" xfId="4503" xr:uid="{6FEAEAF9-3F0C-4343-9BD2-F8D66D1D1D0A}"/>
    <cellStyle name="Millares [0] 4 2 2 2 2 3 2 2" xfId="9783" xr:uid="{A51073F3-D1E8-4B8D-980C-7D5F30CAA357}"/>
    <cellStyle name="Millares [0] 4 2 2 2 2 3 2 2 2" xfId="20344" xr:uid="{5DE7740E-6229-46A5-840A-5D2970C3D40F}"/>
    <cellStyle name="Millares [0] 4 2 2 2 2 3 2 3" xfId="15064" xr:uid="{69093F17-D501-4CF9-A753-51B9828C08F1}"/>
    <cellStyle name="Millares [0] 4 2 2 2 2 3 3" xfId="7143" xr:uid="{DD323E2C-4D05-45AD-A420-1CBBE074565A}"/>
    <cellStyle name="Millares [0] 4 2 2 2 2 3 3 2" xfId="17704" xr:uid="{E920379D-5F2A-40B1-80A7-B7AC064CC19C}"/>
    <cellStyle name="Millares [0] 4 2 2 2 2 3 4" xfId="12423" xr:uid="{2AB45518-D27E-491B-AE1D-83A6F0656675}"/>
    <cellStyle name="Millares [0] 4 2 2 2 2 4" xfId="3183" xr:uid="{EE709B8B-8685-47A0-805C-57AB7AA0F135}"/>
    <cellStyle name="Millares [0] 4 2 2 2 2 4 2" xfId="8463" xr:uid="{9F93580E-55E8-4B00-9272-CAAF99483A0C}"/>
    <cellStyle name="Millares [0] 4 2 2 2 2 4 2 2" xfId="19024" xr:uid="{8E5CC3A6-1301-4F67-A72F-649D2D5D371F}"/>
    <cellStyle name="Millares [0] 4 2 2 2 2 4 3" xfId="13744" xr:uid="{77804CC3-52BB-473D-A096-8DF9A556EEBF}"/>
    <cellStyle name="Millares [0] 4 2 2 2 2 5" xfId="5823" xr:uid="{C48D6DF7-C9B9-407E-A639-3956DDDA868C}"/>
    <cellStyle name="Millares [0] 4 2 2 2 2 5 2" xfId="16384" xr:uid="{E6D2A9A1-55AE-430B-86FF-2C22DEE2C353}"/>
    <cellStyle name="Millares [0] 4 2 2 2 2 6" xfId="11103" xr:uid="{BE19534E-0804-49F8-AACC-3699EFE67024}"/>
    <cellStyle name="Millares [0] 4 2 2 2 3" xfId="872" xr:uid="{B359902A-9D89-4170-944B-F7CD31EF496C}"/>
    <cellStyle name="Millares [0] 4 2 2 2 3 2" xfId="2193" xr:uid="{0218A808-9D45-47C0-8AFA-74F961BE4BFF}"/>
    <cellStyle name="Millares [0] 4 2 2 2 3 2 2" xfId="4834" xr:uid="{8595BC2C-18D1-4E6B-8731-E19772853110}"/>
    <cellStyle name="Millares [0] 4 2 2 2 3 2 2 2" xfId="10114" xr:uid="{879E70D2-433A-4725-B131-6702D5BCD613}"/>
    <cellStyle name="Millares [0] 4 2 2 2 3 2 2 2 2" xfId="20675" xr:uid="{55DCAC5A-90C5-4ABB-AC68-C8343DD92063}"/>
    <cellStyle name="Millares [0] 4 2 2 2 3 2 2 3" xfId="15395" xr:uid="{9274F618-CC6D-4903-91AF-251426FE6C30}"/>
    <cellStyle name="Millares [0] 4 2 2 2 3 2 3" xfId="7474" xr:uid="{A4B43684-2354-4579-9BA0-4D1A390DB272}"/>
    <cellStyle name="Millares [0] 4 2 2 2 3 2 3 2" xfId="18035" xr:uid="{28C1B692-AC18-4771-9CF0-00C57DB8D8C0}"/>
    <cellStyle name="Millares [0] 4 2 2 2 3 2 4" xfId="12754" xr:uid="{4FBCE371-AEC2-4F9C-B78F-11EAF8C07BE5}"/>
    <cellStyle name="Millares [0] 4 2 2 2 3 3" xfId="3514" xr:uid="{FEC62174-C185-4CC2-94CE-D6086217526A}"/>
    <cellStyle name="Millares [0] 4 2 2 2 3 3 2" xfId="8794" xr:uid="{51360F69-3481-4DE5-9E91-DDC15C029913}"/>
    <cellStyle name="Millares [0] 4 2 2 2 3 3 2 2" xfId="19355" xr:uid="{F410B7E7-2DB3-4B13-9DCD-7AC9927A4BF9}"/>
    <cellStyle name="Millares [0] 4 2 2 2 3 3 3" xfId="14075" xr:uid="{F6B7CBC3-69E8-4DCC-B15C-670F2A637DC1}"/>
    <cellStyle name="Millares [0] 4 2 2 2 3 4" xfId="6154" xr:uid="{1586F4E2-7E0C-4106-B32F-554D78C0647A}"/>
    <cellStyle name="Millares [0] 4 2 2 2 3 4 2" xfId="16715" xr:uid="{B1237934-430E-47A6-978A-6F03BD24A891}"/>
    <cellStyle name="Millares [0] 4 2 2 2 3 5" xfId="11434" xr:uid="{56CCC1B2-2AF9-4675-98C5-2902145D6B3D}"/>
    <cellStyle name="Millares [0] 4 2 2 2 4" xfId="1533" xr:uid="{B4CD1791-951E-4C1B-9349-A04F444BA606}"/>
    <cellStyle name="Millares [0] 4 2 2 2 4 2" xfId="4174" xr:uid="{15CDC151-225D-4CE1-AE66-494FC6924A5B}"/>
    <cellStyle name="Millares [0] 4 2 2 2 4 2 2" xfId="9454" xr:uid="{72EF66BE-5244-405B-83BB-64A1DCB9D474}"/>
    <cellStyle name="Millares [0] 4 2 2 2 4 2 2 2" xfId="20015" xr:uid="{BE3AE6F7-639D-4AFC-BDB1-9E2947C6F8A1}"/>
    <cellStyle name="Millares [0] 4 2 2 2 4 2 3" xfId="14735" xr:uid="{4880A81F-0B63-4666-A9BB-7CBE0B270E11}"/>
    <cellStyle name="Millares [0] 4 2 2 2 4 3" xfId="6814" xr:uid="{975F8648-FD3B-4155-9965-5363C4D5BF82}"/>
    <cellStyle name="Millares [0] 4 2 2 2 4 3 2" xfId="17375" xr:uid="{E34199FE-6C93-4E0D-95BE-52CA7A3C3D46}"/>
    <cellStyle name="Millares [0] 4 2 2 2 4 4" xfId="12094" xr:uid="{9FA6756E-2BE3-4E2F-92A5-510D9DFB16EB}"/>
    <cellStyle name="Millares [0] 4 2 2 2 5" xfId="2854" xr:uid="{A6AF4FFC-5E26-4512-9F2E-6971050FEF07}"/>
    <cellStyle name="Millares [0] 4 2 2 2 5 2" xfId="8134" xr:uid="{8984BE75-81F5-4D6D-836C-B180AF0EA410}"/>
    <cellStyle name="Millares [0] 4 2 2 2 5 2 2" xfId="18695" xr:uid="{B3A427D0-148C-43AF-8C43-FAF6D85F7F8F}"/>
    <cellStyle name="Millares [0] 4 2 2 2 5 3" xfId="13415" xr:uid="{0E4A7437-5724-42D0-872D-827375203640}"/>
    <cellStyle name="Millares [0] 4 2 2 2 6" xfId="5494" xr:uid="{C6A3C6ED-0275-41E5-93FE-85A2269D36D8}"/>
    <cellStyle name="Millares [0] 4 2 2 2 6 2" xfId="16055" xr:uid="{BF49FF48-50A7-47B7-A1F6-7B8A5179C4FD}"/>
    <cellStyle name="Millares [0] 4 2 2 2 7" xfId="10774" xr:uid="{A4F212A3-1A9F-45DC-96E6-BC37D766F6AA}"/>
    <cellStyle name="Millares [0] 4 2 2 3" xfId="321" xr:uid="{AF749833-A2D3-4DEF-BE0A-8E0D6C4B041A}"/>
    <cellStyle name="Millares [0] 4 2 2 3 2" xfId="651" xr:uid="{9C471B30-51BE-4DA5-84A8-0E3D1575ADF9}"/>
    <cellStyle name="Millares [0] 4 2 2 3 2 2" xfId="1311" xr:uid="{B5A06396-E229-4705-BF21-3DBBCE58B5E1}"/>
    <cellStyle name="Millares [0] 4 2 2 3 2 2 2" xfId="2632" xr:uid="{F4295F38-20AE-4CFA-9FF5-9E37081101A2}"/>
    <cellStyle name="Millares [0] 4 2 2 3 2 2 2 2" xfId="5273" xr:uid="{3F903034-4B6D-4421-AEE7-AFCC2B261E8D}"/>
    <cellStyle name="Millares [0] 4 2 2 3 2 2 2 2 2" xfId="10553" xr:uid="{01B97AD3-0A67-4D49-9F03-BDD298133010}"/>
    <cellStyle name="Millares [0] 4 2 2 3 2 2 2 2 2 2" xfId="21114" xr:uid="{A667E24A-1F28-4843-89EE-A174E3338EEB}"/>
    <cellStyle name="Millares [0] 4 2 2 3 2 2 2 2 3" xfId="15834" xr:uid="{B0763946-D763-47CE-B106-F7CBA2EE8BF0}"/>
    <cellStyle name="Millares [0] 4 2 2 3 2 2 2 3" xfId="7913" xr:uid="{4E036B4C-3ECD-4716-8DF0-F00DFE46E0D9}"/>
    <cellStyle name="Millares [0] 4 2 2 3 2 2 2 3 2" xfId="18474" xr:uid="{906F4952-36B4-434B-A031-5C75BF9C8961}"/>
    <cellStyle name="Millares [0] 4 2 2 3 2 2 2 4" xfId="13193" xr:uid="{3CB0BCCC-2E7E-4ED7-B119-17651F8F8D89}"/>
    <cellStyle name="Millares [0] 4 2 2 3 2 2 3" xfId="3953" xr:uid="{FB8B33E0-3638-4C11-86F8-6D6045D90D52}"/>
    <cellStyle name="Millares [0] 4 2 2 3 2 2 3 2" xfId="9233" xr:uid="{27A16260-2528-4BD1-B69F-C4E063DEE87B}"/>
    <cellStyle name="Millares [0] 4 2 2 3 2 2 3 2 2" xfId="19794" xr:uid="{A4E8CC11-AD63-4B31-A4EB-97EDE19CA4EF}"/>
    <cellStyle name="Millares [0] 4 2 2 3 2 2 3 3" xfId="14514" xr:uid="{F95AC79C-D56A-4E37-8B54-8487256C10C5}"/>
    <cellStyle name="Millares [0] 4 2 2 3 2 2 4" xfId="6593" xr:uid="{349068F4-75EC-48F9-9FA6-A22E1B1390FE}"/>
    <cellStyle name="Millares [0] 4 2 2 3 2 2 4 2" xfId="17154" xr:uid="{DD926011-27F9-49FA-A46A-41E90133C6FB}"/>
    <cellStyle name="Millares [0] 4 2 2 3 2 2 5" xfId="11873" xr:uid="{CC86A24D-F073-4A26-ABDA-94809540D67B}"/>
    <cellStyle name="Millares [0] 4 2 2 3 2 3" xfId="1972" xr:uid="{06B2B75F-FD36-4E6A-91D5-656731AD7506}"/>
    <cellStyle name="Millares [0] 4 2 2 3 2 3 2" xfId="4613" xr:uid="{6C143E77-0816-4A7E-B811-AED2EC587C82}"/>
    <cellStyle name="Millares [0] 4 2 2 3 2 3 2 2" xfId="9893" xr:uid="{76B2BEA8-44A4-43B1-BC82-6048ED36C218}"/>
    <cellStyle name="Millares [0] 4 2 2 3 2 3 2 2 2" xfId="20454" xr:uid="{599589DA-C964-4E5D-88C0-413DF0447022}"/>
    <cellStyle name="Millares [0] 4 2 2 3 2 3 2 3" xfId="15174" xr:uid="{936A16BD-5F77-4ECF-B6EE-DB0B5B17C549}"/>
    <cellStyle name="Millares [0] 4 2 2 3 2 3 3" xfId="7253" xr:uid="{B1152AC0-162A-4FF7-AB08-F407ACE03258}"/>
    <cellStyle name="Millares [0] 4 2 2 3 2 3 3 2" xfId="17814" xr:uid="{4A614E7C-1252-4513-929D-01F297D1DE71}"/>
    <cellStyle name="Millares [0] 4 2 2 3 2 3 4" xfId="12533" xr:uid="{6FEE06D2-05F6-499E-8AAB-64AC0B6E32D7}"/>
    <cellStyle name="Millares [0] 4 2 2 3 2 4" xfId="3293" xr:uid="{71C400B9-398A-426D-B399-0CFB7E2B3484}"/>
    <cellStyle name="Millares [0] 4 2 2 3 2 4 2" xfId="8573" xr:uid="{33BA077F-566B-4150-A761-6092F79D71ED}"/>
    <cellStyle name="Millares [0] 4 2 2 3 2 4 2 2" xfId="19134" xr:uid="{7629FEB4-B057-4B11-86A3-58AC5961AA9F}"/>
    <cellStyle name="Millares [0] 4 2 2 3 2 4 3" xfId="13854" xr:uid="{811C272B-B4C6-4380-AD52-EEDED3F3364E}"/>
    <cellStyle name="Millares [0] 4 2 2 3 2 5" xfId="5933" xr:uid="{B4579A8F-A8C3-49C5-9F80-5F3996F2DC3B}"/>
    <cellStyle name="Millares [0] 4 2 2 3 2 5 2" xfId="16494" xr:uid="{683539C3-7D7A-4258-A75C-C936C3372F54}"/>
    <cellStyle name="Millares [0] 4 2 2 3 2 6" xfId="11213" xr:uid="{F1EADD0A-A680-4FF8-B79F-E7B14138F8E5}"/>
    <cellStyle name="Millares [0] 4 2 2 3 3" xfId="982" xr:uid="{6594755D-6FBF-408B-BA48-E2F2A89D8B4E}"/>
    <cellStyle name="Millares [0] 4 2 2 3 3 2" xfId="2303" xr:uid="{7C306342-86F8-4B63-BE10-F2E65CD3E6E5}"/>
    <cellStyle name="Millares [0] 4 2 2 3 3 2 2" xfId="4944" xr:uid="{729DFD2B-C230-4FE1-A9E6-3CBB855DF9B4}"/>
    <cellStyle name="Millares [0] 4 2 2 3 3 2 2 2" xfId="10224" xr:uid="{679E50FF-6028-4D85-9521-747C177F06C9}"/>
    <cellStyle name="Millares [0] 4 2 2 3 3 2 2 2 2" xfId="20785" xr:uid="{F261FCB8-4FAB-4681-8C1F-1228176FDE51}"/>
    <cellStyle name="Millares [0] 4 2 2 3 3 2 2 3" xfId="15505" xr:uid="{85C654A6-4CE7-4236-A5C4-B504260FADAA}"/>
    <cellStyle name="Millares [0] 4 2 2 3 3 2 3" xfId="7584" xr:uid="{99A27ED6-ED7E-4288-AB12-6A339052E055}"/>
    <cellStyle name="Millares [0] 4 2 2 3 3 2 3 2" xfId="18145" xr:uid="{3B84FE0B-D0F0-4BBF-895F-9078D1B2EB30}"/>
    <cellStyle name="Millares [0] 4 2 2 3 3 2 4" xfId="12864" xr:uid="{2EB6AF48-9B73-44DA-8EEA-2F2A4A11AD64}"/>
    <cellStyle name="Millares [0] 4 2 2 3 3 3" xfId="3624" xr:uid="{00E79096-B7F1-4C2F-A8FC-D15A5EA5C191}"/>
    <cellStyle name="Millares [0] 4 2 2 3 3 3 2" xfId="8904" xr:uid="{FA952F3C-CD94-4118-B6F1-E3B5920C00E3}"/>
    <cellStyle name="Millares [0] 4 2 2 3 3 3 2 2" xfId="19465" xr:uid="{3E20C00F-483E-4772-9CE0-8E13A4D6AE86}"/>
    <cellStyle name="Millares [0] 4 2 2 3 3 3 3" xfId="14185" xr:uid="{23E22AB7-4B98-4879-8B34-E5E36F404B4F}"/>
    <cellStyle name="Millares [0] 4 2 2 3 3 4" xfId="6264" xr:uid="{9AF44DFC-CABE-4798-9D5F-E9ADE8943037}"/>
    <cellStyle name="Millares [0] 4 2 2 3 3 4 2" xfId="16825" xr:uid="{8D6DF621-956E-44CA-A0C9-533CFE29F812}"/>
    <cellStyle name="Millares [0] 4 2 2 3 3 5" xfId="11544" xr:uid="{54A51874-47F8-4939-A0C8-B86B4B44B17E}"/>
    <cellStyle name="Millares [0] 4 2 2 3 4" xfId="1643" xr:uid="{F5AB730F-A996-4019-BA8F-6D90E9E79271}"/>
    <cellStyle name="Millares [0] 4 2 2 3 4 2" xfId="4284" xr:uid="{6E8FE6A2-B0A2-43EC-B86A-80F6F33A6042}"/>
    <cellStyle name="Millares [0] 4 2 2 3 4 2 2" xfId="9564" xr:uid="{00966966-6B2A-492E-A613-BC35D0EE353D}"/>
    <cellStyle name="Millares [0] 4 2 2 3 4 2 2 2" xfId="20125" xr:uid="{3EBABB56-A430-49A8-9CE2-B278F4E20D81}"/>
    <cellStyle name="Millares [0] 4 2 2 3 4 2 3" xfId="14845" xr:uid="{9D2FE2BE-267E-47FC-888F-E3D3D76294E5}"/>
    <cellStyle name="Millares [0] 4 2 2 3 4 3" xfId="6924" xr:uid="{CB32C217-CB57-4C1A-80C5-B6BB12B841D6}"/>
    <cellStyle name="Millares [0] 4 2 2 3 4 3 2" xfId="17485" xr:uid="{665763F0-57EE-41D2-ACAF-21D5E00FAA32}"/>
    <cellStyle name="Millares [0] 4 2 2 3 4 4" xfId="12204" xr:uid="{C4C56AB2-026C-42E7-8F84-967B24F71D6A}"/>
    <cellStyle name="Millares [0] 4 2 2 3 5" xfId="2964" xr:uid="{8F2F9A12-1D68-4AFA-921F-6C284239772B}"/>
    <cellStyle name="Millares [0] 4 2 2 3 5 2" xfId="8244" xr:uid="{16827D41-1047-417C-A67B-7B58BF5D8949}"/>
    <cellStyle name="Millares [0] 4 2 2 3 5 2 2" xfId="18805" xr:uid="{E4A1E93F-75CD-4442-96B3-EB107F1F70DB}"/>
    <cellStyle name="Millares [0] 4 2 2 3 5 3" xfId="13525" xr:uid="{6C8E274A-7ADC-4BD7-A750-3AC5B16D1157}"/>
    <cellStyle name="Millares [0] 4 2 2 3 6" xfId="5604" xr:uid="{A22C2A5F-CAAA-4591-8FBE-F8BB5E682EE8}"/>
    <cellStyle name="Millares [0] 4 2 2 3 6 2" xfId="16165" xr:uid="{C8DA8987-3ACA-4E65-AB6D-E5803215AFAF}"/>
    <cellStyle name="Millares [0] 4 2 2 3 7" xfId="10884" xr:uid="{13407531-55A1-45A1-A783-C091F7FE86F3}"/>
    <cellStyle name="Millares [0] 4 2 2 4" xfId="430" xr:uid="{E817914B-4BFD-4680-8BD2-819E2211DFBD}"/>
    <cellStyle name="Millares [0] 4 2 2 4 2" xfId="1091" xr:uid="{D3C646F4-BC08-44D8-A73A-E24013CED0E1}"/>
    <cellStyle name="Millares [0] 4 2 2 4 2 2" xfId="2412" xr:uid="{9D3A38B6-B192-42CC-9E62-36930BC3C566}"/>
    <cellStyle name="Millares [0] 4 2 2 4 2 2 2" xfId="5053" xr:uid="{F00B7F22-8A58-4117-B063-B513A7E21BC3}"/>
    <cellStyle name="Millares [0] 4 2 2 4 2 2 2 2" xfId="10333" xr:uid="{4293ABCF-658A-4C8C-A1C9-7E24DFBC1A27}"/>
    <cellStyle name="Millares [0] 4 2 2 4 2 2 2 2 2" xfId="20894" xr:uid="{B5C47E0C-9AE5-4B6B-BE12-D69029675FC4}"/>
    <cellStyle name="Millares [0] 4 2 2 4 2 2 2 3" xfId="15614" xr:uid="{7EB73583-3A52-4A2D-BB27-1060C2BCD345}"/>
    <cellStyle name="Millares [0] 4 2 2 4 2 2 3" xfId="7693" xr:uid="{D55FB789-B454-4DBA-9BCA-4EEE85900948}"/>
    <cellStyle name="Millares [0] 4 2 2 4 2 2 3 2" xfId="18254" xr:uid="{54970E4F-6610-44B5-B6FE-8520E5381862}"/>
    <cellStyle name="Millares [0] 4 2 2 4 2 2 4" xfId="12973" xr:uid="{C9B13EF0-09AE-48D6-B165-D65B8C639791}"/>
    <cellStyle name="Millares [0] 4 2 2 4 2 3" xfId="3733" xr:uid="{9AC1ECAA-F52B-4BA7-A421-09D175F13B7A}"/>
    <cellStyle name="Millares [0] 4 2 2 4 2 3 2" xfId="9013" xr:uid="{6975BB3E-741B-411E-8F5F-43636FFF8B1D}"/>
    <cellStyle name="Millares [0] 4 2 2 4 2 3 2 2" xfId="19574" xr:uid="{292EE794-C6FC-4B47-BD2C-B4E2BF6E6F06}"/>
    <cellStyle name="Millares [0] 4 2 2 4 2 3 3" xfId="14294" xr:uid="{B4FD2338-7201-4890-8A7E-B636767596CE}"/>
    <cellStyle name="Millares [0] 4 2 2 4 2 4" xfId="6373" xr:uid="{96475E64-A578-4209-838F-93F7460F4F06}"/>
    <cellStyle name="Millares [0] 4 2 2 4 2 4 2" xfId="16934" xr:uid="{D21C628D-E5A3-4C6E-8C88-333D1FEE722C}"/>
    <cellStyle name="Millares [0] 4 2 2 4 2 5" xfId="11653" xr:uid="{DD0D1FEE-7E0F-4129-A741-E3C90F499FA3}"/>
    <cellStyle name="Millares [0] 4 2 2 4 3" xfId="1752" xr:uid="{9C1A9DD1-DE7C-4E30-96F4-2F98FFF76C59}"/>
    <cellStyle name="Millares [0] 4 2 2 4 3 2" xfId="4393" xr:uid="{96047D1B-5C23-4699-8789-52EA88EF55B7}"/>
    <cellStyle name="Millares [0] 4 2 2 4 3 2 2" xfId="9673" xr:uid="{1010E0A6-2A8A-44B5-A60F-4B9C8396D05F}"/>
    <cellStyle name="Millares [0] 4 2 2 4 3 2 2 2" xfId="20234" xr:uid="{AD51E4B1-8799-4DF9-B553-54675EC85229}"/>
    <cellStyle name="Millares [0] 4 2 2 4 3 2 3" xfId="14954" xr:uid="{1DD39374-73A8-4936-8EC1-A390FC10654A}"/>
    <cellStyle name="Millares [0] 4 2 2 4 3 3" xfId="7033" xr:uid="{3B605980-6298-4491-9228-F1742974AA1E}"/>
    <cellStyle name="Millares [0] 4 2 2 4 3 3 2" xfId="17594" xr:uid="{124971BB-53F6-408E-A93C-BD56D66C7DB8}"/>
    <cellStyle name="Millares [0] 4 2 2 4 3 4" xfId="12313" xr:uid="{AAD7ED85-973D-4688-854E-2AE302D7CDEC}"/>
    <cellStyle name="Millares [0] 4 2 2 4 4" xfId="3073" xr:uid="{C3C3BB50-5495-4D6C-8C92-5F0EE690BE84}"/>
    <cellStyle name="Millares [0] 4 2 2 4 4 2" xfId="8353" xr:uid="{9540CC91-F26C-47B7-9D57-0787182BE66C}"/>
    <cellStyle name="Millares [0] 4 2 2 4 4 2 2" xfId="18914" xr:uid="{F2110A0C-73C4-4DC8-9F2B-10B1B0541D90}"/>
    <cellStyle name="Millares [0] 4 2 2 4 4 3" xfId="13634" xr:uid="{26E3A617-1684-45D4-88D3-E7F7D10DF385}"/>
    <cellStyle name="Millares [0] 4 2 2 4 5" xfId="5713" xr:uid="{7EE34347-9CA3-4B4B-9F5D-278DBFF89C2F}"/>
    <cellStyle name="Millares [0] 4 2 2 4 5 2" xfId="16274" xr:uid="{6F566E62-D72F-4A6E-892B-44709D3C8EA2}"/>
    <cellStyle name="Millares [0] 4 2 2 4 6" xfId="10993" xr:uid="{1B626DC0-B589-426A-8DDB-337FA7A1C5E2}"/>
    <cellStyle name="Millares [0] 4 2 2 5" xfId="762" xr:uid="{58796E71-4013-4E30-9C8A-C52EEA021866}"/>
    <cellStyle name="Millares [0] 4 2 2 5 2" xfId="2083" xr:uid="{F2A3CE32-7E30-412B-92A7-06F67F9F8F2E}"/>
    <cellStyle name="Millares [0] 4 2 2 5 2 2" xfId="4724" xr:uid="{CD19833D-60F3-4214-85F6-CE0DCBDAF5EB}"/>
    <cellStyle name="Millares [0] 4 2 2 5 2 2 2" xfId="10004" xr:uid="{EBE97666-77C2-48C6-AA43-B6BF3423DDFA}"/>
    <cellStyle name="Millares [0] 4 2 2 5 2 2 2 2" xfId="20565" xr:uid="{97691488-54DC-4041-BB06-2E87BF0938FE}"/>
    <cellStyle name="Millares [0] 4 2 2 5 2 2 3" xfId="15285" xr:uid="{3A1D3BF7-2693-457D-BFAF-6CAE8D2C2C0D}"/>
    <cellStyle name="Millares [0] 4 2 2 5 2 3" xfId="7364" xr:uid="{356E3488-90D1-4C98-B1F8-FC11D43CC336}"/>
    <cellStyle name="Millares [0] 4 2 2 5 2 3 2" xfId="17925" xr:uid="{8EAB516C-AA81-4C13-9A69-83496989B139}"/>
    <cellStyle name="Millares [0] 4 2 2 5 2 4" xfId="12644" xr:uid="{13C5B108-0577-4DE7-8EE3-5AC02E904D55}"/>
    <cellStyle name="Millares [0] 4 2 2 5 3" xfId="3404" xr:uid="{29D683C3-E41F-4F3A-9A34-9FF01D23FB35}"/>
    <cellStyle name="Millares [0] 4 2 2 5 3 2" xfId="8684" xr:uid="{D53EAEEF-288D-4E60-B500-5ACB75257D2E}"/>
    <cellStyle name="Millares [0] 4 2 2 5 3 2 2" xfId="19245" xr:uid="{74A6DE45-0BA3-4765-BD53-D5AAA4DFECA1}"/>
    <cellStyle name="Millares [0] 4 2 2 5 3 3" xfId="13965" xr:uid="{27D41678-12B0-4B50-96CF-CA710F8B3C61}"/>
    <cellStyle name="Millares [0] 4 2 2 5 4" xfId="6044" xr:uid="{D384A0A7-4FB4-41CD-9A11-418490EE9912}"/>
    <cellStyle name="Millares [0] 4 2 2 5 4 2" xfId="16605" xr:uid="{85374446-A8E8-434E-B880-4B4F6A38B65C}"/>
    <cellStyle name="Millares [0] 4 2 2 5 5" xfId="11324" xr:uid="{44AB3E6F-2A0D-46BE-BD70-ED5FD95DA983}"/>
    <cellStyle name="Millares [0] 4 2 2 6" xfId="1423" xr:uid="{F31F29FD-26F0-45C3-9F23-385559D8A481}"/>
    <cellStyle name="Millares [0] 4 2 2 6 2" xfId="4064" xr:uid="{EB0A1620-193B-4B0F-A054-327C09507C8A}"/>
    <cellStyle name="Millares [0] 4 2 2 6 2 2" xfId="9344" xr:uid="{893033D8-57B0-432E-A556-0D6509D3D2A9}"/>
    <cellStyle name="Millares [0] 4 2 2 6 2 2 2" xfId="19905" xr:uid="{7380A90F-DBA8-4730-AA72-42E9E0811FD6}"/>
    <cellStyle name="Millares [0] 4 2 2 6 2 3" xfId="14625" xr:uid="{5768693D-A4A6-4487-AD1F-1EDF11AB2763}"/>
    <cellStyle name="Millares [0] 4 2 2 6 3" xfId="6704" xr:uid="{A216C18A-93D1-46B0-AC5C-686192F71125}"/>
    <cellStyle name="Millares [0] 4 2 2 6 3 2" xfId="17265" xr:uid="{AD83D78A-D2CC-41B8-8FAF-50170E8C2565}"/>
    <cellStyle name="Millares [0] 4 2 2 6 4" xfId="11984" xr:uid="{0370196F-6E5B-43EB-A924-D7049B4D27D1}"/>
    <cellStyle name="Millares [0] 4 2 2 7" xfId="2744" xr:uid="{A0614393-299D-4C4D-8692-EA56E9F7D0AC}"/>
    <cellStyle name="Millares [0] 4 2 2 7 2" xfId="8024" xr:uid="{B8675C76-2C0D-445B-ACB6-7841AA2695F4}"/>
    <cellStyle name="Millares [0] 4 2 2 7 2 2" xfId="18585" xr:uid="{E95877DF-B71C-4368-9640-2B836F15D17C}"/>
    <cellStyle name="Millares [0] 4 2 2 7 3" xfId="13305" xr:uid="{99115039-BDB4-4D2F-B465-910E807F8FB2}"/>
    <cellStyle name="Millares [0] 4 2 2 8" xfId="5384" xr:uid="{18595981-94AA-4EE9-9575-485B6BB1F0BE}"/>
    <cellStyle name="Millares [0] 4 2 2 8 2" xfId="15945" xr:uid="{3F64EBAC-3D83-41E9-BB07-0CE12687857A}"/>
    <cellStyle name="Millares [0] 4 2 2 9" xfId="10664" xr:uid="{9A5A1250-387F-43CC-835F-A67369B271DA}"/>
    <cellStyle name="Millares [0] 4 2 3" xfId="160" xr:uid="{50EB5492-F6C1-47B7-AB3E-A786A1E37C45}"/>
    <cellStyle name="Millares [0] 4 2 3 2" xfId="490" xr:uid="{02CBD86F-7BB5-4F01-BCAE-71C6B637D2C1}"/>
    <cellStyle name="Millares [0] 4 2 3 2 2" xfId="1150" xr:uid="{DCD248A2-CE72-4E96-87E3-436557BAF583}"/>
    <cellStyle name="Millares [0] 4 2 3 2 2 2" xfId="2471" xr:uid="{77AB8726-36EC-40A2-80A0-AF2A799E84B6}"/>
    <cellStyle name="Millares [0] 4 2 3 2 2 2 2" xfId="5112" xr:uid="{C0C1CE05-FCF7-4FE3-A99E-8488B5DA5995}"/>
    <cellStyle name="Millares [0] 4 2 3 2 2 2 2 2" xfId="10392" xr:uid="{D9D3EDDF-F1EC-4B68-B5A3-60827907C30B}"/>
    <cellStyle name="Millares [0] 4 2 3 2 2 2 2 2 2" xfId="20953" xr:uid="{23BC6341-A0DA-48C8-AE42-F1065DB68C35}"/>
    <cellStyle name="Millares [0] 4 2 3 2 2 2 2 3" xfId="15673" xr:uid="{ACE61C97-BF09-4EED-A6BA-5035B27E379D}"/>
    <cellStyle name="Millares [0] 4 2 3 2 2 2 3" xfId="7752" xr:uid="{42ABD002-4E37-46E9-94EE-55CED2688133}"/>
    <cellStyle name="Millares [0] 4 2 3 2 2 2 3 2" xfId="18313" xr:uid="{0294B9E8-39D1-4DB5-B8DA-D38FE6C6A3B2}"/>
    <cellStyle name="Millares [0] 4 2 3 2 2 2 4" xfId="13032" xr:uid="{110646B6-F439-4441-AFB7-FD5935088AE8}"/>
    <cellStyle name="Millares [0] 4 2 3 2 2 3" xfId="3792" xr:uid="{FB53F737-48BF-49C0-ACE4-56849C2E35FD}"/>
    <cellStyle name="Millares [0] 4 2 3 2 2 3 2" xfId="9072" xr:uid="{95B98C35-F335-4831-857B-9D19D57533EB}"/>
    <cellStyle name="Millares [0] 4 2 3 2 2 3 2 2" xfId="19633" xr:uid="{49913E23-194D-400B-8503-6F893AEEFBF7}"/>
    <cellStyle name="Millares [0] 4 2 3 2 2 3 3" xfId="14353" xr:uid="{430D368B-C7FC-46F3-AB2B-95821CD45512}"/>
    <cellStyle name="Millares [0] 4 2 3 2 2 4" xfId="6432" xr:uid="{ED43D49A-CE43-4D61-8849-13E6D3C129B4}"/>
    <cellStyle name="Millares [0] 4 2 3 2 2 4 2" xfId="16993" xr:uid="{A712D8F0-A650-41BD-B84D-8251D3C7C5AA}"/>
    <cellStyle name="Millares [0] 4 2 3 2 2 5" xfId="11712" xr:uid="{BED393D8-BA90-438F-9E5D-7F0FC3EB9F28}"/>
    <cellStyle name="Millares [0] 4 2 3 2 3" xfId="1811" xr:uid="{8014BE31-5890-4EBB-9834-147AE0E82362}"/>
    <cellStyle name="Millares [0] 4 2 3 2 3 2" xfId="4452" xr:uid="{4C51F2F7-1BA9-440B-9970-E09F0C421302}"/>
    <cellStyle name="Millares [0] 4 2 3 2 3 2 2" xfId="9732" xr:uid="{DFD9AF73-FEE5-4910-A395-A1E4E79C63FD}"/>
    <cellStyle name="Millares [0] 4 2 3 2 3 2 2 2" xfId="20293" xr:uid="{07603068-31C8-4E00-99B1-6FA01AC2341F}"/>
    <cellStyle name="Millares [0] 4 2 3 2 3 2 3" xfId="15013" xr:uid="{76B0FE06-31B2-406F-897E-45111CE1283A}"/>
    <cellStyle name="Millares [0] 4 2 3 2 3 3" xfId="7092" xr:uid="{25931718-2D85-43B5-88AA-C601D35AF8AA}"/>
    <cellStyle name="Millares [0] 4 2 3 2 3 3 2" xfId="17653" xr:uid="{738F4C6E-0B14-448A-948A-698AC46151E5}"/>
    <cellStyle name="Millares [0] 4 2 3 2 3 4" xfId="12372" xr:uid="{0DDAE67B-1A3A-4B3F-B1CE-FD1129DC2AC7}"/>
    <cellStyle name="Millares [0] 4 2 3 2 4" xfId="3132" xr:uid="{95D85827-7A34-4198-825F-4DBBA6571798}"/>
    <cellStyle name="Millares [0] 4 2 3 2 4 2" xfId="8412" xr:uid="{A0715C53-2E96-470A-B3F9-878179BB732A}"/>
    <cellStyle name="Millares [0] 4 2 3 2 4 2 2" xfId="18973" xr:uid="{E787630B-4E9A-4212-B2B5-B2270679DF67}"/>
    <cellStyle name="Millares [0] 4 2 3 2 4 3" xfId="13693" xr:uid="{C330F280-A2EE-4019-A03C-AE0A8AE65746}"/>
    <cellStyle name="Millares [0] 4 2 3 2 5" xfId="5772" xr:uid="{F611F8D8-3602-40AF-9416-C362FB8A618F}"/>
    <cellStyle name="Millares [0] 4 2 3 2 5 2" xfId="16333" xr:uid="{DFF90C75-CD56-4FB7-8A81-7EC5E7337B15}"/>
    <cellStyle name="Millares [0] 4 2 3 2 6" xfId="11052" xr:uid="{89C0394E-79D1-4C95-85C8-E476678EB441}"/>
    <cellStyle name="Millares [0] 4 2 3 3" xfId="821" xr:uid="{E9913021-FE57-4C18-A154-3D8E586AEAF9}"/>
    <cellStyle name="Millares [0] 4 2 3 3 2" xfId="2142" xr:uid="{91B8EF25-330C-47AC-A13C-317C15310833}"/>
    <cellStyle name="Millares [0] 4 2 3 3 2 2" xfId="4783" xr:uid="{C5B511CC-CE92-4FCD-A5F9-F3718170CDD0}"/>
    <cellStyle name="Millares [0] 4 2 3 3 2 2 2" xfId="10063" xr:uid="{9CEAEBCA-1F0E-435A-A6CC-24519D2A54CA}"/>
    <cellStyle name="Millares [0] 4 2 3 3 2 2 2 2" xfId="20624" xr:uid="{C407343A-5342-4071-A3C0-AB0155EB226E}"/>
    <cellStyle name="Millares [0] 4 2 3 3 2 2 3" xfId="15344" xr:uid="{BF91B6CF-8F11-4495-8C1D-72D9D5160B3F}"/>
    <cellStyle name="Millares [0] 4 2 3 3 2 3" xfId="7423" xr:uid="{F202D7A9-8D39-4F4D-8D95-0B3237832D1E}"/>
    <cellStyle name="Millares [0] 4 2 3 3 2 3 2" xfId="17984" xr:uid="{6D55F665-04FE-44B9-8E14-059C636896CA}"/>
    <cellStyle name="Millares [0] 4 2 3 3 2 4" xfId="12703" xr:uid="{A7818060-0DA9-48C5-8AF7-318F5F6669E3}"/>
    <cellStyle name="Millares [0] 4 2 3 3 3" xfId="3463" xr:uid="{5A060F35-F0F4-4F22-81AE-A2376FA73809}"/>
    <cellStyle name="Millares [0] 4 2 3 3 3 2" xfId="8743" xr:uid="{3FA228FF-E93F-4A35-A8BF-42AB89E76F0C}"/>
    <cellStyle name="Millares [0] 4 2 3 3 3 2 2" xfId="19304" xr:uid="{ACAD48BC-21C6-40B0-ADD0-3A5ADC14A8C8}"/>
    <cellStyle name="Millares [0] 4 2 3 3 3 3" xfId="14024" xr:uid="{C24EE4E3-102D-49D5-8FBB-58DC649BADE3}"/>
    <cellStyle name="Millares [0] 4 2 3 3 4" xfId="6103" xr:uid="{1400E2CA-756F-45EF-92DD-7E4958D122F7}"/>
    <cellStyle name="Millares [0] 4 2 3 3 4 2" xfId="16664" xr:uid="{9D9894BE-BC8A-481A-9C5C-226100017541}"/>
    <cellStyle name="Millares [0] 4 2 3 3 5" xfId="11383" xr:uid="{CDF482A6-0162-4CEE-8736-4BB16F78D430}"/>
    <cellStyle name="Millares [0] 4 2 3 4" xfId="1482" xr:uid="{1C087DB3-2BF5-4B36-8ACD-431F1A5649AB}"/>
    <cellStyle name="Millares [0] 4 2 3 4 2" xfId="4123" xr:uid="{2AE3E189-3C7E-4BEC-999F-4470892E5206}"/>
    <cellStyle name="Millares [0] 4 2 3 4 2 2" xfId="9403" xr:uid="{1455A065-4CD1-47CB-B303-FE20DCA213D6}"/>
    <cellStyle name="Millares [0] 4 2 3 4 2 2 2" xfId="19964" xr:uid="{D70A3162-97E7-4AC1-AEBC-40F1E1A80C5D}"/>
    <cellStyle name="Millares [0] 4 2 3 4 2 3" xfId="14684" xr:uid="{5EBED1CB-79C2-45AC-877D-05FBBF937279}"/>
    <cellStyle name="Millares [0] 4 2 3 4 3" xfId="6763" xr:uid="{1B85C9F2-9B2E-4B5B-B086-D0B9CB6BD340}"/>
    <cellStyle name="Millares [0] 4 2 3 4 3 2" xfId="17324" xr:uid="{103C00D3-6C49-41B4-A93F-7E4D6AE96D6D}"/>
    <cellStyle name="Millares [0] 4 2 3 4 4" xfId="12043" xr:uid="{D0103042-DCCC-4BD6-A7F6-781A89921D84}"/>
    <cellStyle name="Millares [0] 4 2 3 5" xfId="2803" xr:uid="{11411080-2F1F-4C60-9802-D8D1D84C7B9B}"/>
    <cellStyle name="Millares [0] 4 2 3 5 2" xfId="8083" xr:uid="{AF380C19-B902-4343-AA12-EF5F45F7990C}"/>
    <cellStyle name="Millares [0] 4 2 3 5 2 2" xfId="18644" xr:uid="{D47A9F0A-625E-42DF-90D1-2F63C789BA60}"/>
    <cellStyle name="Millares [0] 4 2 3 5 3" xfId="13364" xr:uid="{C03E1065-2ADD-45F7-ACF4-A5701E885B08}"/>
    <cellStyle name="Millares [0] 4 2 3 6" xfId="5443" xr:uid="{A896007B-0BA7-43DA-A6C0-4378966BC4CC}"/>
    <cellStyle name="Millares [0] 4 2 3 6 2" xfId="16004" xr:uid="{299162F5-5AE6-4C15-AF32-FC76EAB5E637}"/>
    <cellStyle name="Millares [0] 4 2 3 7" xfId="10723" xr:uid="{978A2DD2-43BE-4304-872C-0DD7F363088D}"/>
    <cellStyle name="Millares [0] 4 2 4" xfId="270" xr:uid="{DAFBA122-D775-40C2-8A5A-B525CF503A70}"/>
    <cellStyle name="Millares [0] 4 2 4 2" xfId="600" xr:uid="{C366A291-3B34-449E-95F5-526945A2BF70}"/>
    <cellStyle name="Millares [0] 4 2 4 2 2" xfId="1260" xr:uid="{B11F6CD8-F205-46D1-8B3E-6F4D6C4CBA5D}"/>
    <cellStyle name="Millares [0] 4 2 4 2 2 2" xfId="2581" xr:uid="{738A3380-8A26-48AD-B05E-943F523BDF09}"/>
    <cellStyle name="Millares [0] 4 2 4 2 2 2 2" xfId="5222" xr:uid="{164D439E-ED2A-48A1-BE46-4F929513A267}"/>
    <cellStyle name="Millares [0] 4 2 4 2 2 2 2 2" xfId="10502" xr:uid="{CC0D1F23-21CB-4DCB-BB86-D3E0D068DDDE}"/>
    <cellStyle name="Millares [0] 4 2 4 2 2 2 2 2 2" xfId="21063" xr:uid="{8C0C4E73-C1EB-4308-B156-84A03C47396F}"/>
    <cellStyle name="Millares [0] 4 2 4 2 2 2 2 3" xfId="15783" xr:uid="{101221DA-CF4C-43B4-BBEF-B330D6C494CA}"/>
    <cellStyle name="Millares [0] 4 2 4 2 2 2 3" xfId="7862" xr:uid="{CAC97ABD-7F02-44AB-AC8B-B27C73B16843}"/>
    <cellStyle name="Millares [0] 4 2 4 2 2 2 3 2" xfId="18423" xr:uid="{5A3D6ACB-7EF0-4BA6-B859-E5489B228AD5}"/>
    <cellStyle name="Millares [0] 4 2 4 2 2 2 4" xfId="13142" xr:uid="{6DB50229-8A9F-4CF9-A22C-5C51008C6FDA}"/>
    <cellStyle name="Millares [0] 4 2 4 2 2 3" xfId="3902" xr:uid="{260CC849-6924-4E9B-A79F-944BB0568DB5}"/>
    <cellStyle name="Millares [0] 4 2 4 2 2 3 2" xfId="9182" xr:uid="{BDFAA617-65E3-40A0-B7EB-ACD7D8AE6C7C}"/>
    <cellStyle name="Millares [0] 4 2 4 2 2 3 2 2" xfId="19743" xr:uid="{335758A0-839A-4D85-92E0-712F6FA4299E}"/>
    <cellStyle name="Millares [0] 4 2 4 2 2 3 3" xfId="14463" xr:uid="{DF54C698-81DC-415D-B915-7D3EBB6828CE}"/>
    <cellStyle name="Millares [0] 4 2 4 2 2 4" xfId="6542" xr:uid="{18F1FD1A-D6F7-41F2-B39B-F7625D90061A}"/>
    <cellStyle name="Millares [0] 4 2 4 2 2 4 2" xfId="17103" xr:uid="{BF51482B-F864-4F76-A417-12949BE1C757}"/>
    <cellStyle name="Millares [0] 4 2 4 2 2 5" xfId="11822" xr:uid="{553EEA30-9CDD-404B-BA82-DE2BF0B2AFD9}"/>
    <cellStyle name="Millares [0] 4 2 4 2 3" xfId="1921" xr:uid="{B295EA12-18BC-4D3F-B441-75D0BD324D25}"/>
    <cellStyle name="Millares [0] 4 2 4 2 3 2" xfId="4562" xr:uid="{EED1806E-BA8D-4F89-A6EA-0867D4C342DC}"/>
    <cellStyle name="Millares [0] 4 2 4 2 3 2 2" xfId="9842" xr:uid="{8BA6744F-204D-48AE-A220-9F1E6CC2E93A}"/>
    <cellStyle name="Millares [0] 4 2 4 2 3 2 2 2" xfId="20403" xr:uid="{1593B8CA-EECA-4054-8825-19801946ED23}"/>
    <cellStyle name="Millares [0] 4 2 4 2 3 2 3" xfId="15123" xr:uid="{71461375-AA42-4B13-8B39-D8FFB3604071}"/>
    <cellStyle name="Millares [0] 4 2 4 2 3 3" xfId="7202" xr:uid="{ACA6440A-0DC9-4593-934A-5DEEA5A35C65}"/>
    <cellStyle name="Millares [0] 4 2 4 2 3 3 2" xfId="17763" xr:uid="{9EA6044D-55AB-4165-913E-545D5005C3B8}"/>
    <cellStyle name="Millares [0] 4 2 4 2 3 4" xfId="12482" xr:uid="{22DAFE4B-F8AF-4FE4-9B65-D4E2779BA36D}"/>
    <cellStyle name="Millares [0] 4 2 4 2 4" xfId="3242" xr:uid="{55819607-7C5D-4A24-879C-DF16CC9D42F1}"/>
    <cellStyle name="Millares [0] 4 2 4 2 4 2" xfId="8522" xr:uid="{F5F71D31-A045-4B7C-B6BA-73B560C20D2F}"/>
    <cellStyle name="Millares [0] 4 2 4 2 4 2 2" xfId="19083" xr:uid="{369E9065-3FF1-4125-BEE2-870E57F01E76}"/>
    <cellStyle name="Millares [0] 4 2 4 2 4 3" xfId="13803" xr:uid="{B7AD3946-DBFB-478D-8387-13E9A2ECC8D1}"/>
    <cellStyle name="Millares [0] 4 2 4 2 5" xfId="5882" xr:uid="{D38B248D-692A-4DEC-9774-C664DB5AB58F}"/>
    <cellStyle name="Millares [0] 4 2 4 2 5 2" xfId="16443" xr:uid="{2759B1C1-EF69-4894-9B4E-1040E9BF1F0B}"/>
    <cellStyle name="Millares [0] 4 2 4 2 6" xfId="11162" xr:uid="{02246F59-6E85-4CAA-84C9-2C405061B0A5}"/>
    <cellStyle name="Millares [0] 4 2 4 3" xfId="931" xr:uid="{A15C0218-B549-4FCB-BE7E-38BFCE289592}"/>
    <cellStyle name="Millares [0] 4 2 4 3 2" xfId="2252" xr:uid="{40BF9EF1-9708-4B45-974A-95B9B768C251}"/>
    <cellStyle name="Millares [0] 4 2 4 3 2 2" xfId="4893" xr:uid="{7428A25E-B49E-42C8-9893-B7FEDF32F2CF}"/>
    <cellStyle name="Millares [0] 4 2 4 3 2 2 2" xfId="10173" xr:uid="{E1437FD8-7274-4102-9B50-81ECF0A6CEAA}"/>
    <cellStyle name="Millares [0] 4 2 4 3 2 2 2 2" xfId="20734" xr:uid="{98180A1E-4D03-4D17-B616-CC7ECDB3DC43}"/>
    <cellStyle name="Millares [0] 4 2 4 3 2 2 3" xfId="15454" xr:uid="{EA8F9CD1-0131-43D6-BA9B-E311E2470C7B}"/>
    <cellStyle name="Millares [0] 4 2 4 3 2 3" xfId="7533" xr:uid="{D806661C-7302-4124-BDE8-79F6CE32ACFD}"/>
    <cellStyle name="Millares [0] 4 2 4 3 2 3 2" xfId="18094" xr:uid="{62050089-7A15-4030-B453-890A61B884F9}"/>
    <cellStyle name="Millares [0] 4 2 4 3 2 4" xfId="12813" xr:uid="{F7382B14-85DD-4A0E-B733-80AA290745CB}"/>
    <cellStyle name="Millares [0] 4 2 4 3 3" xfId="3573" xr:uid="{8B200D77-48B8-4674-90B1-97E9D36A49D7}"/>
    <cellStyle name="Millares [0] 4 2 4 3 3 2" xfId="8853" xr:uid="{BECB37A3-D212-4BD2-BBB4-EAC86D9358E5}"/>
    <cellStyle name="Millares [0] 4 2 4 3 3 2 2" xfId="19414" xr:uid="{B3677171-6996-4129-BE85-ADA91F780808}"/>
    <cellStyle name="Millares [0] 4 2 4 3 3 3" xfId="14134" xr:uid="{D8B3540C-DF04-491C-9DB5-48AAE559290E}"/>
    <cellStyle name="Millares [0] 4 2 4 3 4" xfId="6213" xr:uid="{E9C196D9-8CB9-40D0-BBAC-D90CA103F3FA}"/>
    <cellStyle name="Millares [0] 4 2 4 3 4 2" xfId="16774" xr:uid="{6E0F9538-EA14-46B0-8423-3B4766C4EBDF}"/>
    <cellStyle name="Millares [0] 4 2 4 3 5" xfId="11493" xr:uid="{C274F6C5-1E3D-4340-B8D7-659E08708A0B}"/>
    <cellStyle name="Millares [0] 4 2 4 4" xfId="1592" xr:uid="{3F998115-375B-471A-B88C-47D0A1647A84}"/>
    <cellStyle name="Millares [0] 4 2 4 4 2" xfId="4233" xr:uid="{36C18888-CAAC-4B08-85EC-271A0AE986AE}"/>
    <cellStyle name="Millares [0] 4 2 4 4 2 2" xfId="9513" xr:uid="{AE7E5219-ED08-46DE-90EC-4D60EEDD8E6C}"/>
    <cellStyle name="Millares [0] 4 2 4 4 2 2 2" xfId="20074" xr:uid="{D325EE3F-8C36-4DBA-A89E-1640C9360A9B}"/>
    <cellStyle name="Millares [0] 4 2 4 4 2 3" xfId="14794" xr:uid="{0B8A5BDA-1C53-4D92-9314-15196CA84B38}"/>
    <cellStyle name="Millares [0] 4 2 4 4 3" xfId="6873" xr:uid="{B34EC014-CFD9-4C25-9812-D70C8A25B153}"/>
    <cellStyle name="Millares [0] 4 2 4 4 3 2" xfId="17434" xr:uid="{3132835E-38C4-49E8-A1A2-3DB97D2D4A58}"/>
    <cellStyle name="Millares [0] 4 2 4 4 4" xfId="12153" xr:uid="{16AE056C-1C24-46CD-A4FA-0624680C87BD}"/>
    <cellStyle name="Millares [0] 4 2 4 5" xfId="2913" xr:uid="{EBB91EB4-41CB-4D05-ACCB-DF1ADBE99DA4}"/>
    <cellStyle name="Millares [0] 4 2 4 5 2" xfId="8193" xr:uid="{CA97B02C-613C-4512-8180-707ED6AC5421}"/>
    <cellStyle name="Millares [0] 4 2 4 5 2 2" xfId="18754" xr:uid="{FD49D7D4-7040-4C0B-BB63-91CE2163F1F5}"/>
    <cellStyle name="Millares [0] 4 2 4 5 3" xfId="13474" xr:uid="{D04C4DDE-683D-4369-839C-0A79D92F3352}"/>
    <cellStyle name="Millares [0] 4 2 4 6" xfId="5553" xr:uid="{7ECCE6A1-8B3F-4F6C-BB06-4C715C03490A}"/>
    <cellStyle name="Millares [0] 4 2 4 6 2" xfId="16114" xr:uid="{E66CBF26-35D2-4BD6-AF1A-63BB186E9535}"/>
    <cellStyle name="Millares [0] 4 2 4 7" xfId="10833" xr:uid="{1A072F6F-E97D-426D-A6F3-F1A94F039496}"/>
    <cellStyle name="Millares [0] 4 2 5" xfId="379" xr:uid="{97664165-EAFE-4CF1-A4E9-22BB4D8C43D3}"/>
    <cellStyle name="Millares [0] 4 2 5 2" xfId="1040" xr:uid="{8AE0F8A5-A213-4CD0-9A4F-B29045F18945}"/>
    <cellStyle name="Millares [0] 4 2 5 2 2" xfId="2361" xr:uid="{1A3CDCAD-7355-47FE-9F8F-87A1A4537AC4}"/>
    <cellStyle name="Millares [0] 4 2 5 2 2 2" xfId="5002" xr:uid="{735843A1-67DB-4C31-810C-DBD4C599F91D}"/>
    <cellStyle name="Millares [0] 4 2 5 2 2 2 2" xfId="10282" xr:uid="{1641304B-4FE5-4CBC-AFB1-96B68AEFE971}"/>
    <cellStyle name="Millares [0] 4 2 5 2 2 2 2 2" xfId="20843" xr:uid="{5FAAF3E4-C26A-4E0E-93AF-EA427C4003F0}"/>
    <cellStyle name="Millares [0] 4 2 5 2 2 2 3" xfId="15563" xr:uid="{17EB5B9A-1126-47A2-B7F9-F58330BF1C5E}"/>
    <cellStyle name="Millares [0] 4 2 5 2 2 3" xfId="7642" xr:uid="{E8C7B495-55F2-4AA8-B78C-F73137873233}"/>
    <cellStyle name="Millares [0] 4 2 5 2 2 3 2" xfId="18203" xr:uid="{84FB9E34-FC6E-46D4-9A03-4871371DDB2D}"/>
    <cellStyle name="Millares [0] 4 2 5 2 2 4" xfId="12922" xr:uid="{9D2BBC96-103D-42E7-937C-EED1CB1DB5BE}"/>
    <cellStyle name="Millares [0] 4 2 5 2 3" xfId="3682" xr:uid="{D0C73C24-690E-41BA-9FC3-B7DFEAB76D6D}"/>
    <cellStyle name="Millares [0] 4 2 5 2 3 2" xfId="8962" xr:uid="{CA009F28-27B6-4F4D-B55E-C7ACBCFCB370}"/>
    <cellStyle name="Millares [0] 4 2 5 2 3 2 2" xfId="19523" xr:uid="{E9B0A09A-6BE1-41E3-8533-AC09FA53A943}"/>
    <cellStyle name="Millares [0] 4 2 5 2 3 3" xfId="14243" xr:uid="{BD314899-0F59-47FD-A5A0-EFEBB7B476AD}"/>
    <cellStyle name="Millares [0] 4 2 5 2 4" xfId="6322" xr:uid="{E95BBE98-522C-4567-804B-7FF472D4F77F}"/>
    <cellStyle name="Millares [0] 4 2 5 2 4 2" xfId="16883" xr:uid="{E2C39141-DB90-4391-A179-6AEF8A631C5F}"/>
    <cellStyle name="Millares [0] 4 2 5 2 5" xfId="11602" xr:uid="{0C6377C5-1A13-4048-8522-27A398A3E0F3}"/>
    <cellStyle name="Millares [0] 4 2 5 3" xfId="1701" xr:uid="{85EA80AD-C4C6-4929-9177-D27F7CE52E56}"/>
    <cellStyle name="Millares [0] 4 2 5 3 2" xfId="4342" xr:uid="{F5F71212-4CCC-4261-9134-9DAD0C569157}"/>
    <cellStyle name="Millares [0] 4 2 5 3 2 2" xfId="9622" xr:uid="{CB8E277C-BA90-423A-A018-E48C8766CD9F}"/>
    <cellStyle name="Millares [0] 4 2 5 3 2 2 2" xfId="20183" xr:uid="{3AB5A8FA-D669-4D88-A87A-4E07245662A7}"/>
    <cellStyle name="Millares [0] 4 2 5 3 2 3" xfId="14903" xr:uid="{CE3C9326-54C8-4631-A6AB-B88B5AB14FE6}"/>
    <cellStyle name="Millares [0] 4 2 5 3 3" xfId="6982" xr:uid="{03602551-22D0-498A-8D95-4C56025E7FE5}"/>
    <cellStyle name="Millares [0] 4 2 5 3 3 2" xfId="17543" xr:uid="{205543D6-8A6F-45E9-B860-AE515168BC36}"/>
    <cellStyle name="Millares [0] 4 2 5 3 4" xfId="12262" xr:uid="{AA2AF0EC-5294-423E-AB5A-CBDD2DAC6FA3}"/>
    <cellStyle name="Millares [0] 4 2 5 4" xfId="3022" xr:uid="{403103AF-ABB6-4487-8C88-A9807CF8EE89}"/>
    <cellStyle name="Millares [0] 4 2 5 4 2" xfId="8302" xr:uid="{E0BE6D23-881B-4BBA-B0EE-FBD5136833E4}"/>
    <cellStyle name="Millares [0] 4 2 5 4 2 2" xfId="18863" xr:uid="{56FE73BF-E453-4B66-8815-E23C99C8595C}"/>
    <cellStyle name="Millares [0] 4 2 5 4 3" xfId="13583" xr:uid="{C5204620-E0C4-436D-B2BF-EB01847F7796}"/>
    <cellStyle name="Millares [0] 4 2 5 5" xfId="5662" xr:uid="{6936D951-BD6F-4DAB-963F-2D8929A31366}"/>
    <cellStyle name="Millares [0] 4 2 5 5 2" xfId="16223" xr:uid="{89E81687-D2D9-4438-9EC5-F261B4DB9D39}"/>
    <cellStyle name="Millares [0] 4 2 5 6" xfId="10942" xr:uid="{1BE89562-8250-4637-817A-4E8C06A9A7B0}"/>
    <cellStyle name="Millares [0] 4 2 6" xfId="711" xr:uid="{2756AC0F-2DB8-4E9C-95B8-4B7E82BFE010}"/>
    <cellStyle name="Millares [0] 4 2 6 2" xfId="2032" xr:uid="{68B81B9C-CD43-4959-8EB8-52D90EB5B53C}"/>
    <cellStyle name="Millares [0] 4 2 6 2 2" xfId="4673" xr:uid="{00CFC3EC-2A3A-49F3-8E67-D139A3817613}"/>
    <cellStyle name="Millares [0] 4 2 6 2 2 2" xfId="9953" xr:uid="{A980341E-1DD7-4B06-9D9F-9CE46CA29681}"/>
    <cellStyle name="Millares [0] 4 2 6 2 2 2 2" xfId="20514" xr:uid="{0D8B717D-28E3-482F-8FA8-57B573B683DC}"/>
    <cellStyle name="Millares [0] 4 2 6 2 2 3" xfId="15234" xr:uid="{03D64E9A-C20F-4D95-9599-A35B063F5D4B}"/>
    <cellStyle name="Millares [0] 4 2 6 2 3" xfId="7313" xr:uid="{9B5D0976-AC14-434D-8302-FC2EF22819C8}"/>
    <cellStyle name="Millares [0] 4 2 6 2 3 2" xfId="17874" xr:uid="{455FB77C-6D59-47AC-AACD-7A710BA29239}"/>
    <cellStyle name="Millares [0] 4 2 6 2 4" xfId="12593" xr:uid="{36802D42-F708-4D0B-8429-7D4253879378}"/>
    <cellStyle name="Millares [0] 4 2 6 3" xfId="3353" xr:uid="{3B6D0976-C9D2-4B07-AD1C-8719CC0BB356}"/>
    <cellStyle name="Millares [0] 4 2 6 3 2" xfId="8633" xr:uid="{B3DEB585-2107-4DEE-A6DC-D63FAC29FB45}"/>
    <cellStyle name="Millares [0] 4 2 6 3 2 2" xfId="19194" xr:uid="{4E150BDD-A03E-4171-B5FE-AE807946C5CD}"/>
    <cellStyle name="Millares [0] 4 2 6 3 3" xfId="13914" xr:uid="{313CFA3A-DC14-48B0-9F20-C550900AFF3F}"/>
    <cellStyle name="Millares [0] 4 2 6 4" xfId="5993" xr:uid="{408D5E6F-A6AC-4558-8180-750C6020500F}"/>
    <cellStyle name="Millares [0] 4 2 6 4 2" xfId="16554" xr:uid="{42C36505-DE54-4590-9155-93DD45615F6E}"/>
    <cellStyle name="Millares [0] 4 2 6 5" xfId="11273" xr:uid="{639BF921-D531-49D2-BFCB-601BA1B340E0}"/>
    <cellStyle name="Millares [0] 4 2 7" xfId="1372" xr:uid="{F6F8E883-8B9D-4D93-A167-A0A57EBE42D0}"/>
    <cellStyle name="Millares [0] 4 2 7 2" xfId="4013" xr:uid="{D3E0A71B-04F2-4EBF-8EE5-EBEB0CE649D5}"/>
    <cellStyle name="Millares [0] 4 2 7 2 2" xfId="9293" xr:uid="{697D8CCE-5405-49AD-A650-409EEB8F74E0}"/>
    <cellStyle name="Millares [0] 4 2 7 2 2 2" xfId="19854" xr:uid="{81C185CD-EA2B-43B3-A7A6-E150397B7A3E}"/>
    <cellStyle name="Millares [0] 4 2 7 2 3" xfId="14574" xr:uid="{3319A365-C61D-4CF5-8A83-08146D06D282}"/>
    <cellStyle name="Millares [0] 4 2 7 3" xfId="6653" xr:uid="{20509669-6B62-4DC7-83D9-83D41DB0CDD8}"/>
    <cellStyle name="Millares [0] 4 2 7 3 2" xfId="17214" xr:uid="{EB3BB95D-283D-4594-87E2-066466F0C8FF}"/>
    <cellStyle name="Millares [0] 4 2 7 4" xfId="11933" xr:uid="{C05C600C-7D04-4DAC-9FE1-2751EB8FF07E}"/>
    <cellStyle name="Millares [0] 4 2 8" xfId="2693" xr:uid="{2A3222B1-E410-42FB-821A-F85188BAE887}"/>
    <cellStyle name="Millares [0] 4 2 8 2" xfId="7973" xr:uid="{89F5E4B6-6B87-40D0-915A-210A95E463DF}"/>
    <cellStyle name="Millares [0] 4 2 8 2 2" xfId="18534" xr:uid="{1B85FEBF-7100-4EAC-8F22-37C313579CA6}"/>
    <cellStyle name="Millares [0] 4 2 8 3" xfId="13254" xr:uid="{F6566DF4-7CFB-4DFD-8D5E-56B92A4DF1F5}"/>
    <cellStyle name="Millares [0] 4 2 9" xfId="5333" xr:uid="{93C76CAC-16EA-4E43-951F-EC6005CD8079}"/>
    <cellStyle name="Millares [0] 4 2 9 2" xfId="15894" xr:uid="{B6E73128-FF5C-4C6D-88CF-DE9F07A3B41C}"/>
    <cellStyle name="Millares [0] 4 3" xfId="75" xr:uid="{F81E61C8-0AF3-4209-B5E4-CB649A8FEA41}"/>
    <cellStyle name="Millares [0] 4 3 2" xfId="187" xr:uid="{08BB8857-6422-4A0A-8BE6-4314DB94E365}"/>
    <cellStyle name="Millares [0] 4 3 2 2" xfId="517" xr:uid="{9FE55978-9BD8-491D-AA45-345E123E5DAC}"/>
    <cellStyle name="Millares [0] 4 3 2 2 2" xfId="1177" xr:uid="{05243B10-17E4-4D6D-B687-D220F69C99D4}"/>
    <cellStyle name="Millares [0] 4 3 2 2 2 2" xfId="2498" xr:uid="{93D51020-1CE2-4F94-82DF-04D19EEABB8C}"/>
    <cellStyle name="Millares [0] 4 3 2 2 2 2 2" xfId="5139" xr:uid="{C8344B7C-4C97-4D0A-B8E3-DD0F805F6B05}"/>
    <cellStyle name="Millares [0] 4 3 2 2 2 2 2 2" xfId="10419" xr:uid="{16582B1A-69C2-4B0A-BE9E-AB1A5957613B}"/>
    <cellStyle name="Millares [0] 4 3 2 2 2 2 2 2 2" xfId="20980" xr:uid="{BE4FAE6B-D6CB-4A4A-A190-2D44FEDB7112}"/>
    <cellStyle name="Millares [0] 4 3 2 2 2 2 2 3" xfId="15700" xr:uid="{6A9B7119-617E-4C70-A599-F287596474D4}"/>
    <cellStyle name="Millares [0] 4 3 2 2 2 2 3" xfId="7779" xr:uid="{0B96E984-A917-4130-880F-7280D6C0C6CE}"/>
    <cellStyle name="Millares [0] 4 3 2 2 2 2 3 2" xfId="18340" xr:uid="{3E90F87F-7782-42E4-B26B-08913F22E830}"/>
    <cellStyle name="Millares [0] 4 3 2 2 2 2 4" xfId="13059" xr:uid="{A48BD2DA-23C2-4952-A7B9-DC785293AFE8}"/>
    <cellStyle name="Millares [0] 4 3 2 2 2 3" xfId="3819" xr:uid="{33F2B1F9-7304-4219-9E04-3E6F95ABF4F4}"/>
    <cellStyle name="Millares [0] 4 3 2 2 2 3 2" xfId="9099" xr:uid="{5B810857-D21C-463C-A7C2-E3F6D544C381}"/>
    <cellStyle name="Millares [0] 4 3 2 2 2 3 2 2" xfId="19660" xr:uid="{D73E8C14-D2B5-4FA7-BC3F-C78D7216594D}"/>
    <cellStyle name="Millares [0] 4 3 2 2 2 3 3" xfId="14380" xr:uid="{C0877424-B55D-4A8E-8D7B-67FCF2AD1051}"/>
    <cellStyle name="Millares [0] 4 3 2 2 2 4" xfId="6459" xr:uid="{F5F120DF-AA2D-40DF-9A57-E3CAC0FDDB44}"/>
    <cellStyle name="Millares [0] 4 3 2 2 2 4 2" xfId="17020" xr:uid="{930ACC3A-175C-434D-B4F5-B09D508ABA90}"/>
    <cellStyle name="Millares [0] 4 3 2 2 2 5" xfId="11739" xr:uid="{FB549F61-5FC2-42C1-90E6-110B160AC40B}"/>
    <cellStyle name="Millares [0] 4 3 2 2 3" xfId="1838" xr:uid="{DA99563C-AD11-4B6C-BC7A-63C46521B6A3}"/>
    <cellStyle name="Millares [0] 4 3 2 2 3 2" xfId="4479" xr:uid="{E6FA6DD3-D448-4E39-9674-8C57A74534F9}"/>
    <cellStyle name="Millares [0] 4 3 2 2 3 2 2" xfId="9759" xr:uid="{B87A689B-3FFA-4B42-8B14-E422B3CE5C57}"/>
    <cellStyle name="Millares [0] 4 3 2 2 3 2 2 2" xfId="20320" xr:uid="{AC549262-6974-4F2C-911C-37A008EF268B}"/>
    <cellStyle name="Millares [0] 4 3 2 2 3 2 3" xfId="15040" xr:uid="{8056BD1E-2370-4E87-8D87-CDB0F42363CC}"/>
    <cellStyle name="Millares [0] 4 3 2 2 3 3" xfId="7119" xr:uid="{FF5B9CF6-137F-4444-9E9D-1E9FE75997CA}"/>
    <cellStyle name="Millares [0] 4 3 2 2 3 3 2" xfId="17680" xr:uid="{AD83CF45-0B16-4A68-A9DC-A7A72826703F}"/>
    <cellStyle name="Millares [0] 4 3 2 2 3 4" xfId="12399" xr:uid="{E81F8D58-ACB3-4F90-8BBF-BD71241B605E}"/>
    <cellStyle name="Millares [0] 4 3 2 2 4" xfId="3159" xr:uid="{323FAA5F-249F-4CFB-A277-9CEAA037B68B}"/>
    <cellStyle name="Millares [0] 4 3 2 2 4 2" xfId="8439" xr:uid="{19215FA0-3DB9-42DA-89CD-BBA1429895FB}"/>
    <cellStyle name="Millares [0] 4 3 2 2 4 2 2" xfId="19000" xr:uid="{71EE3029-FCA6-456B-B492-BC041AA3B934}"/>
    <cellStyle name="Millares [0] 4 3 2 2 4 3" xfId="13720" xr:uid="{193DA6B0-F5EB-454F-9856-18E6BD09E314}"/>
    <cellStyle name="Millares [0] 4 3 2 2 5" xfId="5799" xr:uid="{8A5E9498-F834-4C5C-BD70-484B5016409B}"/>
    <cellStyle name="Millares [0] 4 3 2 2 5 2" xfId="16360" xr:uid="{452E1742-F2DB-4D35-AB6D-5592609EA014}"/>
    <cellStyle name="Millares [0] 4 3 2 2 6" xfId="11079" xr:uid="{502C2FA9-7018-47C4-80D4-78F9EE88A75D}"/>
    <cellStyle name="Millares [0] 4 3 2 3" xfId="848" xr:uid="{DB552944-A73C-4BDC-B508-054964F6C5AC}"/>
    <cellStyle name="Millares [0] 4 3 2 3 2" xfId="2169" xr:uid="{E0A792B4-11D5-444B-AF03-D89638D2177F}"/>
    <cellStyle name="Millares [0] 4 3 2 3 2 2" xfId="4810" xr:uid="{09753DB7-4FD6-4A01-81A5-47F652EE010F}"/>
    <cellStyle name="Millares [0] 4 3 2 3 2 2 2" xfId="10090" xr:uid="{B92A03E0-B7C8-45A1-B83A-13BA814EB0C1}"/>
    <cellStyle name="Millares [0] 4 3 2 3 2 2 2 2" xfId="20651" xr:uid="{7CF281D6-F725-49B8-95BC-B56A3C209EF3}"/>
    <cellStyle name="Millares [0] 4 3 2 3 2 2 3" xfId="15371" xr:uid="{9B7845AE-ED6E-484D-B41E-0992A79FA27F}"/>
    <cellStyle name="Millares [0] 4 3 2 3 2 3" xfId="7450" xr:uid="{0CD41B0F-7B57-4B8A-BA39-A7565BF6C589}"/>
    <cellStyle name="Millares [0] 4 3 2 3 2 3 2" xfId="18011" xr:uid="{BC9859F3-584F-4EF5-8AAF-C13F297CD790}"/>
    <cellStyle name="Millares [0] 4 3 2 3 2 4" xfId="12730" xr:uid="{A7234C50-BC5C-46DB-9771-E744A12AA4D0}"/>
    <cellStyle name="Millares [0] 4 3 2 3 3" xfId="3490" xr:uid="{F1BB69E3-5C15-43CD-B7C7-94623C1B4B76}"/>
    <cellStyle name="Millares [0] 4 3 2 3 3 2" xfId="8770" xr:uid="{81A5C598-E6B5-4800-A6A7-9E4BA0E15FF2}"/>
    <cellStyle name="Millares [0] 4 3 2 3 3 2 2" xfId="19331" xr:uid="{3E4A1824-765F-4F22-8379-39A744F6C8EF}"/>
    <cellStyle name="Millares [0] 4 3 2 3 3 3" xfId="14051" xr:uid="{1D16F8DC-310D-4187-A153-08C19A86D536}"/>
    <cellStyle name="Millares [0] 4 3 2 3 4" xfId="6130" xr:uid="{D171DFEC-0339-4C10-9283-6AB7DB330FB6}"/>
    <cellStyle name="Millares [0] 4 3 2 3 4 2" xfId="16691" xr:uid="{7C7142F4-361F-4086-8B35-4FF2A41DA28B}"/>
    <cellStyle name="Millares [0] 4 3 2 3 5" xfId="11410" xr:uid="{B3C22254-37E1-4AF9-88CF-3448B8DC9284}"/>
    <cellStyle name="Millares [0] 4 3 2 4" xfId="1509" xr:uid="{60224F1B-A3E8-4057-92A0-EF840D52B614}"/>
    <cellStyle name="Millares [0] 4 3 2 4 2" xfId="4150" xr:uid="{B3D021BA-3D9A-430D-8BE2-7B6EBDC1AF15}"/>
    <cellStyle name="Millares [0] 4 3 2 4 2 2" xfId="9430" xr:uid="{B5029990-14EB-41FC-905F-018424872735}"/>
    <cellStyle name="Millares [0] 4 3 2 4 2 2 2" xfId="19991" xr:uid="{0E0B03F6-FA43-4C99-9AE2-AC452CC69245}"/>
    <cellStyle name="Millares [0] 4 3 2 4 2 3" xfId="14711" xr:uid="{C8A050DB-ACFD-402E-9E71-39F4327B0D59}"/>
    <cellStyle name="Millares [0] 4 3 2 4 3" xfId="6790" xr:uid="{7B9CE70E-49D1-4F1B-9A4E-9CF97BBF52D1}"/>
    <cellStyle name="Millares [0] 4 3 2 4 3 2" xfId="17351" xr:uid="{97F8D8F5-7390-4A9B-A123-BDA6AEA805BC}"/>
    <cellStyle name="Millares [0] 4 3 2 4 4" xfId="12070" xr:uid="{F3E42C60-81B5-4B7A-9471-5B5BF9AB6E74}"/>
    <cellStyle name="Millares [0] 4 3 2 5" xfId="2830" xr:uid="{5FAA8429-96E2-42DA-92BF-4150BD2D2770}"/>
    <cellStyle name="Millares [0] 4 3 2 5 2" xfId="8110" xr:uid="{1EA034BD-621C-43A4-9AD6-C6B98C74D5A8}"/>
    <cellStyle name="Millares [0] 4 3 2 5 2 2" xfId="18671" xr:uid="{AB8373EF-851D-411D-A329-7B9EE5CAFA68}"/>
    <cellStyle name="Millares [0] 4 3 2 5 3" xfId="13391" xr:uid="{428F946E-235F-4B36-A720-BB9BB9899861}"/>
    <cellStyle name="Millares [0] 4 3 2 6" xfId="5470" xr:uid="{FFDFD9AA-C9BA-47EE-B64C-3390C351C7A7}"/>
    <cellStyle name="Millares [0] 4 3 2 6 2" xfId="16031" xr:uid="{004FB0A7-3D9C-45C9-B7D6-C8B69A12E19C}"/>
    <cellStyle name="Millares [0] 4 3 2 7" xfId="10750" xr:uid="{1496499B-C193-4A9E-900F-9CFBBD99D619}"/>
    <cellStyle name="Millares [0] 4 3 3" xfId="297" xr:uid="{7EA5981F-2B88-4710-80AF-B3E799ED9825}"/>
    <cellStyle name="Millares [0] 4 3 3 2" xfId="627" xr:uid="{47BF685D-26D7-421E-BA14-6D77619795DC}"/>
    <cellStyle name="Millares [0] 4 3 3 2 2" xfId="1287" xr:uid="{3CABEE31-92A8-45BF-8822-DD58F35C6138}"/>
    <cellStyle name="Millares [0] 4 3 3 2 2 2" xfId="2608" xr:uid="{46279247-F2DF-4556-97D0-5DF9D900AF6E}"/>
    <cellStyle name="Millares [0] 4 3 3 2 2 2 2" xfId="5249" xr:uid="{B839EB53-7E13-43CB-BA67-B4003D7B053B}"/>
    <cellStyle name="Millares [0] 4 3 3 2 2 2 2 2" xfId="10529" xr:uid="{7F37BE79-39B1-4B10-95ED-7D67A5B9EB5C}"/>
    <cellStyle name="Millares [0] 4 3 3 2 2 2 2 2 2" xfId="21090" xr:uid="{71E70712-A1C9-4041-9C66-662DC04CEFED}"/>
    <cellStyle name="Millares [0] 4 3 3 2 2 2 2 3" xfId="15810" xr:uid="{399872FB-D56E-47BB-BA03-0924B354F636}"/>
    <cellStyle name="Millares [0] 4 3 3 2 2 2 3" xfId="7889" xr:uid="{442C7D10-6DE9-4FF3-A8B0-8CFD5FC57F3B}"/>
    <cellStyle name="Millares [0] 4 3 3 2 2 2 3 2" xfId="18450" xr:uid="{58A18E4B-C94E-4BE0-8976-B7C2357024FE}"/>
    <cellStyle name="Millares [0] 4 3 3 2 2 2 4" xfId="13169" xr:uid="{36A2BB35-C535-48E1-BB14-2E0C162FD962}"/>
    <cellStyle name="Millares [0] 4 3 3 2 2 3" xfId="3929" xr:uid="{1D51EED9-B0AB-4702-A529-FC402970EA77}"/>
    <cellStyle name="Millares [0] 4 3 3 2 2 3 2" xfId="9209" xr:uid="{2C1EB599-DC2F-455A-BF45-E6B261BBB99D}"/>
    <cellStyle name="Millares [0] 4 3 3 2 2 3 2 2" xfId="19770" xr:uid="{4E5E3060-2F0C-413F-862A-3F514FF23508}"/>
    <cellStyle name="Millares [0] 4 3 3 2 2 3 3" xfId="14490" xr:uid="{BF6EFE5D-588F-47DA-9772-4E407C892C99}"/>
    <cellStyle name="Millares [0] 4 3 3 2 2 4" xfId="6569" xr:uid="{CB9716D0-722A-470F-A6E1-C8BD18A358BE}"/>
    <cellStyle name="Millares [0] 4 3 3 2 2 4 2" xfId="17130" xr:uid="{96768A53-442C-465B-B9AB-B87255389F62}"/>
    <cellStyle name="Millares [0] 4 3 3 2 2 5" xfId="11849" xr:uid="{3E83E9B9-38AD-4BF6-9E6C-50D86F6AC4C9}"/>
    <cellStyle name="Millares [0] 4 3 3 2 3" xfId="1948" xr:uid="{687F55A4-B405-4CE9-976D-B4CFBCE2EA81}"/>
    <cellStyle name="Millares [0] 4 3 3 2 3 2" xfId="4589" xr:uid="{5C24A84F-1496-45B5-A6FA-A6EFC9D180E5}"/>
    <cellStyle name="Millares [0] 4 3 3 2 3 2 2" xfId="9869" xr:uid="{76D1DD00-0E62-41A5-841B-CDBCA9D65C0D}"/>
    <cellStyle name="Millares [0] 4 3 3 2 3 2 2 2" xfId="20430" xr:uid="{7182E13D-35D5-4560-815B-59120CC4743E}"/>
    <cellStyle name="Millares [0] 4 3 3 2 3 2 3" xfId="15150" xr:uid="{830C862E-18CC-466F-90F4-91B324CA8AF1}"/>
    <cellStyle name="Millares [0] 4 3 3 2 3 3" xfId="7229" xr:uid="{96CCC476-C843-4A51-96D7-552CD61BEB54}"/>
    <cellStyle name="Millares [0] 4 3 3 2 3 3 2" xfId="17790" xr:uid="{8ABBC862-6ACF-460A-B3AB-9A66942399FB}"/>
    <cellStyle name="Millares [0] 4 3 3 2 3 4" xfId="12509" xr:uid="{2D770CDB-228D-4BD3-805B-C2AC903C470E}"/>
    <cellStyle name="Millares [0] 4 3 3 2 4" xfId="3269" xr:uid="{2944EFB8-A5D2-4292-8752-D38ACAA401E7}"/>
    <cellStyle name="Millares [0] 4 3 3 2 4 2" xfId="8549" xr:uid="{5F9BACEF-68D4-40CC-B361-315522717BA8}"/>
    <cellStyle name="Millares [0] 4 3 3 2 4 2 2" xfId="19110" xr:uid="{8475B180-4C12-46FC-AE78-720DE6270FE7}"/>
    <cellStyle name="Millares [0] 4 3 3 2 4 3" xfId="13830" xr:uid="{1A695884-0786-4550-88E5-A4063479E787}"/>
    <cellStyle name="Millares [0] 4 3 3 2 5" xfId="5909" xr:uid="{E640968C-D671-4BF8-943E-475B1E5C3D52}"/>
    <cellStyle name="Millares [0] 4 3 3 2 5 2" xfId="16470" xr:uid="{314463A5-7281-421A-B6A1-1A8DA6BE3AB3}"/>
    <cellStyle name="Millares [0] 4 3 3 2 6" xfId="11189" xr:uid="{ADE60063-F262-4540-813B-45A4F1780C58}"/>
    <cellStyle name="Millares [0] 4 3 3 3" xfId="958" xr:uid="{9C5046B5-12BB-4F50-93E4-E76AFEC0808C}"/>
    <cellStyle name="Millares [0] 4 3 3 3 2" xfId="2279" xr:uid="{44FD4D2F-0C40-44D4-A8F1-DA3B9B134924}"/>
    <cellStyle name="Millares [0] 4 3 3 3 2 2" xfId="4920" xr:uid="{9B573388-B263-4460-8B3B-04C0E3B572E3}"/>
    <cellStyle name="Millares [0] 4 3 3 3 2 2 2" xfId="10200" xr:uid="{DB7DD516-CE06-4DCA-810D-7672E33856CA}"/>
    <cellStyle name="Millares [0] 4 3 3 3 2 2 2 2" xfId="20761" xr:uid="{56208FDB-D242-4A16-A684-718CD9D9E0A3}"/>
    <cellStyle name="Millares [0] 4 3 3 3 2 2 3" xfId="15481" xr:uid="{4D9EBC3B-7C85-4239-8ACD-A97725D61D5F}"/>
    <cellStyle name="Millares [0] 4 3 3 3 2 3" xfId="7560" xr:uid="{BF89ED2E-9AAE-4E76-8824-C963C00C2499}"/>
    <cellStyle name="Millares [0] 4 3 3 3 2 3 2" xfId="18121" xr:uid="{D3D0915C-C938-4078-A24B-0A8E0E95B68A}"/>
    <cellStyle name="Millares [0] 4 3 3 3 2 4" xfId="12840" xr:uid="{0A7866C6-AFDA-4E86-ACA7-5B05FAC706EB}"/>
    <cellStyle name="Millares [0] 4 3 3 3 3" xfId="3600" xr:uid="{4EDFF54F-4ED1-4FE2-99FA-C3A9E7C25B0D}"/>
    <cellStyle name="Millares [0] 4 3 3 3 3 2" xfId="8880" xr:uid="{C4D86BB5-8B1B-4759-9450-D7B53AF09DC0}"/>
    <cellStyle name="Millares [0] 4 3 3 3 3 2 2" xfId="19441" xr:uid="{4D524FEB-E1AE-4C31-BEA5-6A215E3658B2}"/>
    <cellStyle name="Millares [0] 4 3 3 3 3 3" xfId="14161" xr:uid="{5C7549ED-B5E2-42CF-B0E4-52D82644C5BD}"/>
    <cellStyle name="Millares [0] 4 3 3 3 4" xfId="6240" xr:uid="{5B81849A-8A46-4261-B425-65A69EEA353D}"/>
    <cellStyle name="Millares [0] 4 3 3 3 4 2" xfId="16801" xr:uid="{397E6EE6-0835-46EE-B701-5B2683C7F54E}"/>
    <cellStyle name="Millares [0] 4 3 3 3 5" xfId="11520" xr:uid="{8AE9D2F7-ABDD-425B-AF3F-6B49A65AC091}"/>
    <cellStyle name="Millares [0] 4 3 3 4" xfId="1619" xr:uid="{F605C3D2-4297-4FF5-9126-C9BAD129F8E8}"/>
    <cellStyle name="Millares [0] 4 3 3 4 2" xfId="4260" xr:uid="{ABE73CD0-AAAC-4C1F-B533-C5C959C3EB19}"/>
    <cellStyle name="Millares [0] 4 3 3 4 2 2" xfId="9540" xr:uid="{5F4CCD20-8781-4011-A7C0-EB79297D1A8A}"/>
    <cellStyle name="Millares [0] 4 3 3 4 2 2 2" xfId="20101" xr:uid="{766AAA23-F9FC-43EF-95CB-105EB3C0D8C5}"/>
    <cellStyle name="Millares [0] 4 3 3 4 2 3" xfId="14821" xr:uid="{E4E15229-3405-40F4-99C7-A699F3BA6533}"/>
    <cellStyle name="Millares [0] 4 3 3 4 3" xfId="6900" xr:uid="{3A3C6634-7E09-4EB3-A628-5258B0FB2B9C}"/>
    <cellStyle name="Millares [0] 4 3 3 4 3 2" xfId="17461" xr:uid="{3DAAE476-EF67-45F3-B5A3-4849C0CF1D78}"/>
    <cellStyle name="Millares [0] 4 3 3 4 4" xfId="12180" xr:uid="{1F88D627-BF33-4112-9349-08D3748DCFE5}"/>
    <cellStyle name="Millares [0] 4 3 3 5" xfId="2940" xr:uid="{52D6560B-31D0-4E46-A3F3-B74F103C0CD3}"/>
    <cellStyle name="Millares [0] 4 3 3 5 2" xfId="8220" xr:uid="{EE406805-41B0-413D-B447-4B208782D940}"/>
    <cellStyle name="Millares [0] 4 3 3 5 2 2" xfId="18781" xr:uid="{DEE4F205-0A96-49F1-A815-924436B344AA}"/>
    <cellStyle name="Millares [0] 4 3 3 5 3" xfId="13501" xr:uid="{3FF6FA72-5320-4639-80A6-B832B7F89C96}"/>
    <cellStyle name="Millares [0] 4 3 3 6" xfId="5580" xr:uid="{88AE2D39-81EF-4BAF-AF5A-361CA5E69F29}"/>
    <cellStyle name="Millares [0] 4 3 3 6 2" xfId="16141" xr:uid="{4BBB5270-6A59-44FF-BDA0-D5609AA45339}"/>
    <cellStyle name="Millares [0] 4 3 3 7" xfId="10860" xr:uid="{A1D82EBB-A08F-4E94-AFE8-C5F61328BCF0}"/>
    <cellStyle name="Millares [0] 4 3 4" xfId="406" xr:uid="{0997DD10-E8C3-4378-A977-EF9956C2505A}"/>
    <cellStyle name="Millares [0] 4 3 4 2" xfId="1067" xr:uid="{BF35C38D-D24E-4188-825A-4278C1BA6C68}"/>
    <cellStyle name="Millares [0] 4 3 4 2 2" xfId="2388" xr:uid="{FFA3FD57-F5FD-4461-B859-E6B9B43A541A}"/>
    <cellStyle name="Millares [0] 4 3 4 2 2 2" xfId="5029" xr:uid="{D4D67641-51BA-4650-98DB-7319DB832F1D}"/>
    <cellStyle name="Millares [0] 4 3 4 2 2 2 2" xfId="10309" xr:uid="{82E6594C-8079-4DCE-9313-6D3C553BEBC9}"/>
    <cellStyle name="Millares [0] 4 3 4 2 2 2 2 2" xfId="20870" xr:uid="{7E44A1DB-0EE9-4429-98A2-6690AB4B8ABC}"/>
    <cellStyle name="Millares [0] 4 3 4 2 2 2 3" xfId="15590" xr:uid="{458CB33D-9146-4DAA-B00E-BB8DDA91C86F}"/>
    <cellStyle name="Millares [0] 4 3 4 2 2 3" xfId="7669" xr:uid="{20F3B3A7-94C7-41BD-A9FD-97088AF0AAD4}"/>
    <cellStyle name="Millares [0] 4 3 4 2 2 3 2" xfId="18230" xr:uid="{F391254C-12D8-4235-B975-859ED44EAB35}"/>
    <cellStyle name="Millares [0] 4 3 4 2 2 4" xfId="12949" xr:uid="{FA67462B-478B-460A-9EB4-1F7CDA97EF34}"/>
    <cellStyle name="Millares [0] 4 3 4 2 3" xfId="3709" xr:uid="{F34E9144-6849-4463-95F8-D13C50BEA26C}"/>
    <cellStyle name="Millares [0] 4 3 4 2 3 2" xfId="8989" xr:uid="{6160196B-4EDA-491D-9365-4F100526D4E0}"/>
    <cellStyle name="Millares [0] 4 3 4 2 3 2 2" xfId="19550" xr:uid="{4A054D86-2B58-4F48-B932-8B51077EF49C}"/>
    <cellStyle name="Millares [0] 4 3 4 2 3 3" xfId="14270" xr:uid="{C172DEEB-6906-4D8E-9BAB-E93A92C59A5C}"/>
    <cellStyle name="Millares [0] 4 3 4 2 4" xfId="6349" xr:uid="{B60F2BAB-4F49-456F-BC9C-9DB9C0B6990A}"/>
    <cellStyle name="Millares [0] 4 3 4 2 4 2" xfId="16910" xr:uid="{C8648A05-EB36-44B1-BC5D-99D758FDC5DF}"/>
    <cellStyle name="Millares [0] 4 3 4 2 5" xfId="11629" xr:uid="{196A416B-5780-491E-91AB-B1196F1B2C1F}"/>
    <cellStyle name="Millares [0] 4 3 4 3" xfId="1728" xr:uid="{40249387-7CAB-44ED-A6A1-832631C6CDB8}"/>
    <cellStyle name="Millares [0] 4 3 4 3 2" xfId="4369" xr:uid="{2AF39DED-098B-4499-9345-16EE9E6889F6}"/>
    <cellStyle name="Millares [0] 4 3 4 3 2 2" xfId="9649" xr:uid="{7F8AF64A-1166-4EE6-B084-EA943553E992}"/>
    <cellStyle name="Millares [0] 4 3 4 3 2 2 2" xfId="20210" xr:uid="{D18C6200-58D5-4331-9218-4DEC6AFFDAFD}"/>
    <cellStyle name="Millares [0] 4 3 4 3 2 3" xfId="14930" xr:uid="{B85D0066-73B1-4197-8D79-90AC30938DC2}"/>
    <cellStyle name="Millares [0] 4 3 4 3 3" xfId="7009" xr:uid="{48F52DDF-D968-4E3A-B462-1E61BF324BD8}"/>
    <cellStyle name="Millares [0] 4 3 4 3 3 2" xfId="17570" xr:uid="{04483036-8C16-46CE-B7AC-8EEEEE80B700}"/>
    <cellStyle name="Millares [0] 4 3 4 3 4" xfId="12289" xr:uid="{98AD60A3-938E-4736-A4CD-FE4C81BB433E}"/>
    <cellStyle name="Millares [0] 4 3 4 4" xfId="3049" xr:uid="{007FA720-819F-4BB7-8E34-3FD55FDC59DC}"/>
    <cellStyle name="Millares [0] 4 3 4 4 2" xfId="8329" xr:uid="{F00C8B08-8343-4062-B208-FE10124E2757}"/>
    <cellStyle name="Millares [0] 4 3 4 4 2 2" xfId="18890" xr:uid="{3C07BC8C-4E3E-49CA-B1DE-3F8A5527421C}"/>
    <cellStyle name="Millares [0] 4 3 4 4 3" xfId="13610" xr:uid="{3AD5A041-664E-4C2C-9486-452455E969CE}"/>
    <cellStyle name="Millares [0] 4 3 4 5" xfId="5689" xr:uid="{EF279060-6278-4051-9E1A-4E34A0178984}"/>
    <cellStyle name="Millares [0] 4 3 4 5 2" xfId="16250" xr:uid="{ECE9198F-2D62-4F26-9348-EC4B67BA6B01}"/>
    <cellStyle name="Millares [0] 4 3 4 6" xfId="10969" xr:uid="{78842FD4-62E9-491A-9513-C0957F728749}"/>
    <cellStyle name="Millares [0] 4 3 5" xfId="738" xr:uid="{0B8B879A-00EE-4924-BB10-50D74DE335B8}"/>
    <cellStyle name="Millares [0] 4 3 5 2" xfId="2059" xr:uid="{E741F494-AD48-4BC0-823B-AA2E8F531C03}"/>
    <cellStyle name="Millares [0] 4 3 5 2 2" xfId="4700" xr:uid="{AF369726-ADA3-4606-8F6D-8476B74622FA}"/>
    <cellStyle name="Millares [0] 4 3 5 2 2 2" xfId="9980" xr:uid="{F9EB2EDB-2B9F-4E3A-BE43-6584063B45DA}"/>
    <cellStyle name="Millares [0] 4 3 5 2 2 2 2" xfId="20541" xr:uid="{B9CD10CD-C998-4137-959A-B6805544F48F}"/>
    <cellStyle name="Millares [0] 4 3 5 2 2 3" xfId="15261" xr:uid="{22BE9837-15E6-4FAE-9F7F-0F9FF4687DEB}"/>
    <cellStyle name="Millares [0] 4 3 5 2 3" xfId="7340" xr:uid="{1F177F57-ACD4-4D5F-B09E-2E0538BAEB55}"/>
    <cellStyle name="Millares [0] 4 3 5 2 3 2" xfId="17901" xr:uid="{C9243560-C6F9-4395-8DB3-8C606BBE172F}"/>
    <cellStyle name="Millares [0] 4 3 5 2 4" xfId="12620" xr:uid="{BC0A80BE-E64D-4CF3-922F-334B56790F90}"/>
    <cellStyle name="Millares [0] 4 3 5 3" xfId="3380" xr:uid="{497FCBA3-C87B-44E1-82E4-5C0E2E33F3D9}"/>
    <cellStyle name="Millares [0] 4 3 5 3 2" xfId="8660" xr:uid="{CF1B3920-0FEA-4202-B035-66298ED26197}"/>
    <cellStyle name="Millares [0] 4 3 5 3 2 2" xfId="19221" xr:uid="{C36490AF-9898-4C6D-BFD8-883D5A65D7A9}"/>
    <cellStyle name="Millares [0] 4 3 5 3 3" xfId="13941" xr:uid="{E47BC3EB-C2C0-40BB-AAF3-241BBAB3C97B}"/>
    <cellStyle name="Millares [0] 4 3 5 4" xfId="6020" xr:uid="{9379FFAE-1DE5-497E-8AE1-4BFC86BE8522}"/>
    <cellStyle name="Millares [0] 4 3 5 4 2" xfId="16581" xr:uid="{51114A32-99DA-4C76-A28F-54FE0C6C4D5F}"/>
    <cellStyle name="Millares [0] 4 3 5 5" xfId="11300" xr:uid="{78BC5F1F-1320-4EB3-8866-4EC307BCDE17}"/>
    <cellStyle name="Millares [0] 4 3 6" xfId="1399" xr:uid="{D20991F9-2631-4F2C-945F-79E9252FFA32}"/>
    <cellStyle name="Millares [0] 4 3 6 2" xfId="4040" xr:uid="{7358EC68-2AD3-4275-AF97-E8AB805994C7}"/>
    <cellStyle name="Millares [0] 4 3 6 2 2" xfId="9320" xr:uid="{504B71BE-A433-4D56-AAD2-3074238F9B57}"/>
    <cellStyle name="Millares [0] 4 3 6 2 2 2" xfId="19881" xr:uid="{52C311D9-F698-4DA3-9B73-EC5314A13150}"/>
    <cellStyle name="Millares [0] 4 3 6 2 3" xfId="14601" xr:uid="{97EDA23C-5933-46B7-8E1F-25BCEC44E66B}"/>
    <cellStyle name="Millares [0] 4 3 6 3" xfId="6680" xr:uid="{B9FE08A8-4121-4E0F-8EFD-43893FA96332}"/>
    <cellStyle name="Millares [0] 4 3 6 3 2" xfId="17241" xr:uid="{D8801366-1DA1-403C-A757-20449899AC69}"/>
    <cellStyle name="Millares [0] 4 3 6 4" xfId="11960" xr:uid="{E9B28A6F-2923-455A-A476-7B3D537335D1}"/>
    <cellStyle name="Millares [0] 4 3 7" xfId="2720" xr:uid="{32EF7311-D002-439A-97B5-195A7BE64BF8}"/>
    <cellStyle name="Millares [0] 4 3 7 2" xfId="8000" xr:uid="{1E5BC4BE-E5D4-4BC7-BDA1-AC27A0354F93}"/>
    <cellStyle name="Millares [0] 4 3 7 2 2" xfId="18561" xr:uid="{A2578CDE-A1A6-4610-86D1-3863219F4A85}"/>
    <cellStyle name="Millares [0] 4 3 7 3" xfId="13281" xr:uid="{5090407B-B945-4F8E-9C91-89790272CEE4}"/>
    <cellStyle name="Millares [0] 4 3 8" xfId="5360" xr:uid="{3D62A200-41D9-4AFC-9501-73536488B336}"/>
    <cellStyle name="Millares [0] 4 3 8 2" xfId="15921" xr:uid="{BFE7C6D2-B74B-4CD3-A9B1-0F62B4B7B05B}"/>
    <cellStyle name="Millares [0] 4 3 9" xfId="10640" xr:uid="{9E3B5F71-562D-4E92-8D81-E701DA4B91E1}"/>
    <cellStyle name="Millares [0] 4 4" xfId="136" xr:uid="{0778F2E2-0910-4F9C-8DE0-E48FC590C4A5}"/>
    <cellStyle name="Millares [0] 4 4 2" xfId="466" xr:uid="{A1365DCA-F4A0-41DA-9AD8-78B570208BEC}"/>
    <cellStyle name="Millares [0] 4 4 2 2" xfId="1126" xr:uid="{C8238EB6-12F7-4993-9E39-7CE911D5DD3F}"/>
    <cellStyle name="Millares [0] 4 4 2 2 2" xfId="2447" xr:uid="{0962E331-A520-4C6B-BFFB-19458197D51B}"/>
    <cellStyle name="Millares [0] 4 4 2 2 2 2" xfId="5088" xr:uid="{0DAA6379-B9C9-4D48-B08E-2EE7FB1773E8}"/>
    <cellStyle name="Millares [0] 4 4 2 2 2 2 2" xfId="10368" xr:uid="{A29AACA4-9D65-4019-A821-4B32E200BF3B}"/>
    <cellStyle name="Millares [0] 4 4 2 2 2 2 2 2" xfId="20929" xr:uid="{EB24D87A-1331-4A5B-93BB-7FEB25E75682}"/>
    <cellStyle name="Millares [0] 4 4 2 2 2 2 3" xfId="15649" xr:uid="{1E8809CF-C2A0-49F4-8AAD-C15C0DEA471B}"/>
    <cellStyle name="Millares [0] 4 4 2 2 2 3" xfId="7728" xr:uid="{11525636-CD92-4AF9-B944-7C076BD82CB8}"/>
    <cellStyle name="Millares [0] 4 4 2 2 2 3 2" xfId="18289" xr:uid="{A950F1D9-2BDC-4BD9-8F16-EC255622B831}"/>
    <cellStyle name="Millares [0] 4 4 2 2 2 4" xfId="13008" xr:uid="{FDFEA06B-6A70-4B49-89E5-323C859CB36E}"/>
    <cellStyle name="Millares [0] 4 4 2 2 3" xfId="3768" xr:uid="{F4AD0E88-42C3-472E-ACA0-037AEEDA97BF}"/>
    <cellStyle name="Millares [0] 4 4 2 2 3 2" xfId="9048" xr:uid="{61F693C2-2E60-475C-9319-AB2D7C68080D}"/>
    <cellStyle name="Millares [0] 4 4 2 2 3 2 2" xfId="19609" xr:uid="{1846704C-9301-40B3-9634-4DB1181688CA}"/>
    <cellStyle name="Millares [0] 4 4 2 2 3 3" xfId="14329" xr:uid="{EA133923-17E1-46D0-A41C-63600A4455CD}"/>
    <cellStyle name="Millares [0] 4 4 2 2 4" xfId="6408" xr:uid="{E2BB1026-6340-4B73-BFD4-64EE368022DF}"/>
    <cellStyle name="Millares [0] 4 4 2 2 4 2" xfId="16969" xr:uid="{63C515C7-64FB-41EA-AE6C-13F61FED6FD2}"/>
    <cellStyle name="Millares [0] 4 4 2 2 5" xfId="11688" xr:uid="{1851183E-8B8C-4ACE-A2D1-C68D6177C6FA}"/>
    <cellStyle name="Millares [0] 4 4 2 3" xfId="1787" xr:uid="{9328ED1B-F422-4024-B24A-DDD43B99081A}"/>
    <cellStyle name="Millares [0] 4 4 2 3 2" xfId="4428" xr:uid="{2F8AC3FA-5B9A-4118-ACCA-CB2E8485D7A4}"/>
    <cellStyle name="Millares [0] 4 4 2 3 2 2" xfId="9708" xr:uid="{0F4F2EA5-F41D-44BA-BD1D-506A3C31545A}"/>
    <cellStyle name="Millares [0] 4 4 2 3 2 2 2" xfId="20269" xr:uid="{A9134D59-5F17-4974-BDC7-A1E963DE799A}"/>
    <cellStyle name="Millares [0] 4 4 2 3 2 3" xfId="14989" xr:uid="{5E3DA9E0-5636-4DD0-9443-20B98570FF78}"/>
    <cellStyle name="Millares [0] 4 4 2 3 3" xfId="7068" xr:uid="{C093920C-D199-4CD6-B0A3-FB92E1E7DA7E}"/>
    <cellStyle name="Millares [0] 4 4 2 3 3 2" xfId="17629" xr:uid="{456D2744-9EA5-4590-BEA9-6137BCF7DFA2}"/>
    <cellStyle name="Millares [0] 4 4 2 3 4" xfId="12348" xr:uid="{B7852DA0-C57D-43B7-AA8A-6917162061D1}"/>
    <cellStyle name="Millares [0] 4 4 2 4" xfId="3108" xr:uid="{4830A9FE-4588-4EDD-81B0-16BB8A749954}"/>
    <cellStyle name="Millares [0] 4 4 2 4 2" xfId="8388" xr:uid="{18D2594E-6F20-4AC5-9351-DA7498AEB7BE}"/>
    <cellStyle name="Millares [0] 4 4 2 4 2 2" xfId="18949" xr:uid="{BB3A2AC3-7A11-49A3-A7CD-B0FD9DCC8EB6}"/>
    <cellStyle name="Millares [0] 4 4 2 4 3" xfId="13669" xr:uid="{3FBAE46A-2955-4F2C-98A5-281A3596E6F5}"/>
    <cellStyle name="Millares [0] 4 4 2 5" xfId="5748" xr:uid="{69BD2E36-CBD9-4F84-B689-A1D6120B67D7}"/>
    <cellStyle name="Millares [0] 4 4 2 5 2" xfId="16309" xr:uid="{3D31C923-BC33-4353-8A56-BBFE3262F76A}"/>
    <cellStyle name="Millares [0] 4 4 2 6" xfId="11028" xr:uid="{326AEC85-F18E-44CA-9444-5EFB06F587BC}"/>
    <cellStyle name="Millares [0] 4 4 3" xfId="797" xr:uid="{F95B86D2-EEE6-4D76-950A-056177F4E0BB}"/>
    <cellStyle name="Millares [0] 4 4 3 2" xfId="2118" xr:uid="{E1E35596-A65A-493B-99BB-077FA641EF83}"/>
    <cellStyle name="Millares [0] 4 4 3 2 2" xfId="4759" xr:uid="{627F774F-BB95-4E0B-90DC-0372F22B8475}"/>
    <cellStyle name="Millares [0] 4 4 3 2 2 2" xfId="10039" xr:uid="{3BCA65B8-2CEE-4267-9D45-A9DA6C16E00F}"/>
    <cellStyle name="Millares [0] 4 4 3 2 2 2 2" xfId="20600" xr:uid="{5701520D-B1F6-4F8D-A4BC-10AEEEB658D7}"/>
    <cellStyle name="Millares [0] 4 4 3 2 2 3" xfId="15320" xr:uid="{F027512C-5234-43D7-8F60-832DDD025428}"/>
    <cellStyle name="Millares [0] 4 4 3 2 3" xfId="7399" xr:uid="{BEA99137-6FBE-4D2D-AFCD-3D3BE109EF7D}"/>
    <cellStyle name="Millares [0] 4 4 3 2 3 2" xfId="17960" xr:uid="{FB2F4550-F260-4A2C-8781-89AD099A3E0D}"/>
    <cellStyle name="Millares [0] 4 4 3 2 4" xfId="12679" xr:uid="{91A981A3-7FC6-4D42-A9AB-07EE1ABA7745}"/>
    <cellStyle name="Millares [0] 4 4 3 3" xfId="3439" xr:uid="{8BA11583-97D2-4AC0-9E2C-A35ED32F8D33}"/>
    <cellStyle name="Millares [0] 4 4 3 3 2" xfId="8719" xr:uid="{92B7B544-0AD0-40F7-BF81-66AB7843154E}"/>
    <cellStyle name="Millares [0] 4 4 3 3 2 2" xfId="19280" xr:uid="{1DB006BD-F418-43DE-A526-030C04841480}"/>
    <cellStyle name="Millares [0] 4 4 3 3 3" xfId="14000" xr:uid="{BA77D47B-73EE-4F0F-974E-21E8DF129181}"/>
    <cellStyle name="Millares [0] 4 4 3 4" xfId="6079" xr:uid="{30C92CA1-6FA1-4B30-A303-C8ED1D8CCACE}"/>
    <cellStyle name="Millares [0] 4 4 3 4 2" xfId="16640" xr:uid="{32F29E24-9ACF-4B09-9137-BD0844DF9791}"/>
    <cellStyle name="Millares [0] 4 4 3 5" xfId="11359" xr:uid="{8F511A50-90EE-48B6-8AF0-37F519840FEA}"/>
    <cellStyle name="Millares [0] 4 4 4" xfId="1458" xr:uid="{C34300D6-032B-4CD0-B1A1-1E996A1527E1}"/>
    <cellStyle name="Millares [0] 4 4 4 2" xfId="4099" xr:uid="{6EEA94B0-22BE-43EA-BE0C-25ED879D61E2}"/>
    <cellStyle name="Millares [0] 4 4 4 2 2" xfId="9379" xr:uid="{17382E03-2397-4840-A072-D10D513EBEE2}"/>
    <cellStyle name="Millares [0] 4 4 4 2 2 2" xfId="19940" xr:uid="{0806D014-8E2A-4814-BC41-7E848351C310}"/>
    <cellStyle name="Millares [0] 4 4 4 2 3" xfId="14660" xr:uid="{F3AEB5B2-66B0-4F0E-B645-B89E540AE684}"/>
    <cellStyle name="Millares [0] 4 4 4 3" xfId="6739" xr:uid="{D92F8F13-5A7E-40C0-8B7F-19CE60E3DB72}"/>
    <cellStyle name="Millares [0] 4 4 4 3 2" xfId="17300" xr:uid="{9D6B9679-89D9-4E8A-A82B-8F8012470050}"/>
    <cellStyle name="Millares [0] 4 4 4 4" xfId="12019" xr:uid="{990D4D54-3F2E-4502-BC81-29D5BB70651F}"/>
    <cellStyle name="Millares [0] 4 4 5" xfId="2779" xr:uid="{5E80888F-E63D-4841-9CDD-9B1E6EDD22D6}"/>
    <cellStyle name="Millares [0] 4 4 5 2" xfId="8059" xr:uid="{E1DF96D0-E228-41C6-99A2-0820FB9760CC}"/>
    <cellStyle name="Millares [0] 4 4 5 2 2" xfId="18620" xr:uid="{565A7591-C91A-494C-81EC-0E95A3F5AC31}"/>
    <cellStyle name="Millares [0] 4 4 5 3" xfId="13340" xr:uid="{0B342A50-170D-4558-9A33-129958ADBBE8}"/>
    <cellStyle name="Millares [0] 4 4 6" xfId="5419" xr:uid="{8D9C902F-B690-467F-97B8-36E651F1A8E9}"/>
    <cellStyle name="Millares [0] 4 4 6 2" xfId="15980" xr:uid="{471B18CE-1E55-4CEB-96E1-5FBF36597A42}"/>
    <cellStyle name="Millares [0] 4 4 7" xfId="10699" xr:uid="{1B632532-EFC8-4633-B4EE-7927EB4EBF9B}"/>
    <cellStyle name="Millares [0] 4 5" xfId="246" xr:uid="{06344025-D20B-4D46-A029-6F880B6EC0BB}"/>
    <cellStyle name="Millares [0] 4 5 2" xfId="576" xr:uid="{A03725C1-6535-46CB-A0AC-6FA0B540AC92}"/>
    <cellStyle name="Millares [0] 4 5 2 2" xfId="1236" xr:uid="{69535610-EA6A-417D-8995-E8D195FBA6D1}"/>
    <cellStyle name="Millares [0] 4 5 2 2 2" xfId="2557" xr:uid="{D77BD99C-70E8-4E5F-A739-462806A4890A}"/>
    <cellStyle name="Millares [0] 4 5 2 2 2 2" xfId="5198" xr:uid="{A0727E5A-FA04-4FA5-96CA-25396E973C99}"/>
    <cellStyle name="Millares [0] 4 5 2 2 2 2 2" xfId="10478" xr:uid="{2291FCDF-B78A-42F8-9609-A0922CBCF90F}"/>
    <cellStyle name="Millares [0] 4 5 2 2 2 2 2 2" xfId="21039" xr:uid="{49BAA0E1-65AD-4B5D-AD50-B65D55F8E41B}"/>
    <cellStyle name="Millares [0] 4 5 2 2 2 2 3" xfId="15759" xr:uid="{ED7637D6-6904-409B-8D96-5EF9DACD2BE1}"/>
    <cellStyle name="Millares [0] 4 5 2 2 2 3" xfId="7838" xr:uid="{C1CB13C5-042E-417D-8344-72627349B13A}"/>
    <cellStyle name="Millares [0] 4 5 2 2 2 3 2" xfId="18399" xr:uid="{D480BEAC-D3BC-43B0-8110-B7D1EBA17F2F}"/>
    <cellStyle name="Millares [0] 4 5 2 2 2 4" xfId="13118" xr:uid="{6BF98C53-D2A5-4413-B2CA-72C2224A1E6E}"/>
    <cellStyle name="Millares [0] 4 5 2 2 3" xfId="3878" xr:uid="{093FC8EB-F443-41F0-BBF9-692D3912D351}"/>
    <cellStyle name="Millares [0] 4 5 2 2 3 2" xfId="9158" xr:uid="{6551F71C-FBE1-4A16-960C-555C88F2971F}"/>
    <cellStyle name="Millares [0] 4 5 2 2 3 2 2" xfId="19719" xr:uid="{FCA99240-0084-446C-AEBE-B5CE0289B283}"/>
    <cellStyle name="Millares [0] 4 5 2 2 3 3" xfId="14439" xr:uid="{81E5E8BF-1029-4A8C-AE51-345286112AFD}"/>
    <cellStyle name="Millares [0] 4 5 2 2 4" xfId="6518" xr:uid="{5778A130-36DA-487C-A580-1F19696B2D4F}"/>
    <cellStyle name="Millares [0] 4 5 2 2 4 2" xfId="17079" xr:uid="{5BFAE6D2-2FED-40F8-B229-0BA8DC3117D4}"/>
    <cellStyle name="Millares [0] 4 5 2 2 5" xfId="11798" xr:uid="{DD79BD04-928D-44E0-BA13-6195E7865FF9}"/>
    <cellStyle name="Millares [0] 4 5 2 3" xfId="1897" xr:uid="{FA6FBA92-93BC-4F6B-B5B1-C8C474E2DAFC}"/>
    <cellStyle name="Millares [0] 4 5 2 3 2" xfId="4538" xr:uid="{66C1C93C-263D-4D59-BE05-13D76ABC389D}"/>
    <cellStyle name="Millares [0] 4 5 2 3 2 2" xfId="9818" xr:uid="{60D3BEC4-080B-4122-A454-823840E73CCF}"/>
    <cellStyle name="Millares [0] 4 5 2 3 2 2 2" xfId="20379" xr:uid="{9A775B58-65FB-42AE-932C-7CF2F3A4037D}"/>
    <cellStyle name="Millares [0] 4 5 2 3 2 3" xfId="15099" xr:uid="{3962BF37-3EE6-4A0C-8DD0-AC6B2ABB73F1}"/>
    <cellStyle name="Millares [0] 4 5 2 3 3" xfId="7178" xr:uid="{A971D042-2024-4AF7-AEF9-AECDE5A80C98}"/>
    <cellStyle name="Millares [0] 4 5 2 3 3 2" xfId="17739" xr:uid="{B8EBE769-03FA-4B7C-908D-99910672FEAB}"/>
    <cellStyle name="Millares [0] 4 5 2 3 4" xfId="12458" xr:uid="{5C654D90-6CF8-4466-97A8-973116DD9E03}"/>
    <cellStyle name="Millares [0] 4 5 2 4" xfId="3218" xr:uid="{67524227-C7D1-4C7C-BA3E-A7BDCE7F7C62}"/>
    <cellStyle name="Millares [0] 4 5 2 4 2" xfId="8498" xr:uid="{10912238-9EAC-40E3-B094-9D88C04AB098}"/>
    <cellStyle name="Millares [0] 4 5 2 4 2 2" xfId="19059" xr:uid="{27F830EA-7880-4516-969C-83B6D8C63A71}"/>
    <cellStyle name="Millares [0] 4 5 2 4 3" xfId="13779" xr:uid="{DA542A7B-682F-47F6-93DC-530F5EF15643}"/>
    <cellStyle name="Millares [0] 4 5 2 5" xfId="5858" xr:uid="{1C53F1A6-C2DD-4E11-A178-F0C0A0A0551D}"/>
    <cellStyle name="Millares [0] 4 5 2 5 2" xfId="16419" xr:uid="{CDA08A54-8D0F-4811-B38A-EEE6883B9ABD}"/>
    <cellStyle name="Millares [0] 4 5 2 6" xfId="11138" xr:uid="{3DAA9896-073A-4361-A7CE-01169FD3B39D}"/>
    <cellStyle name="Millares [0] 4 5 3" xfId="907" xr:uid="{63620E7F-CA3D-4EA9-8A3C-61196DA147AB}"/>
    <cellStyle name="Millares [0] 4 5 3 2" xfId="2228" xr:uid="{5A2B225E-3C14-4CB6-B423-99A932651D2E}"/>
    <cellStyle name="Millares [0] 4 5 3 2 2" xfId="4869" xr:uid="{071DC85A-902B-453F-9538-A32258360C39}"/>
    <cellStyle name="Millares [0] 4 5 3 2 2 2" xfId="10149" xr:uid="{2D8E270F-908F-4DA3-BF8F-DDBDE444F6BE}"/>
    <cellStyle name="Millares [0] 4 5 3 2 2 2 2" xfId="20710" xr:uid="{B09B13BC-E3A8-4288-AC35-56D3EEC3B252}"/>
    <cellStyle name="Millares [0] 4 5 3 2 2 3" xfId="15430" xr:uid="{C36AB59A-4DC8-467C-B94A-A71331AC049E}"/>
    <cellStyle name="Millares [0] 4 5 3 2 3" xfId="7509" xr:uid="{16A2FAF0-3BAB-4BDD-9A31-C2E99A1F559A}"/>
    <cellStyle name="Millares [0] 4 5 3 2 3 2" xfId="18070" xr:uid="{07083C7A-39C1-4112-B2A9-ECCED2C87573}"/>
    <cellStyle name="Millares [0] 4 5 3 2 4" xfId="12789" xr:uid="{E9221889-8BDA-4509-B6CF-468529055B57}"/>
    <cellStyle name="Millares [0] 4 5 3 3" xfId="3549" xr:uid="{520E9A9C-2906-450F-A78A-3CF6EB2F5EBF}"/>
    <cellStyle name="Millares [0] 4 5 3 3 2" xfId="8829" xr:uid="{157FEC0E-854D-48F4-B397-2BB7A967B333}"/>
    <cellStyle name="Millares [0] 4 5 3 3 2 2" xfId="19390" xr:uid="{FFB363E1-6268-4B6C-BC98-08F7C6A193ED}"/>
    <cellStyle name="Millares [0] 4 5 3 3 3" xfId="14110" xr:uid="{B421E887-5C7A-419B-9002-F7B89E005466}"/>
    <cellStyle name="Millares [0] 4 5 3 4" xfId="6189" xr:uid="{7502060F-98C2-4E7E-BA61-95F4EC655398}"/>
    <cellStyle name="Millares [0] 4 5 3 4 2" xfId="16750" xr:uid="{8B7A5EB1-D2B5-4461-907E-F89931FAFD9F}"/>
    <cellStyle name="Millares [0] 4 5 3 5" xfId="11469" xr:uid="{95D28BCD-6226-475A-AA36-2BCC0D316E92}"/>
    <cellStyle name="Millares [0] 4 5 4" xfId="1568" xr:uid="{3BDCF266-92EC-497B-A755-EA2DFF291976}"/>
    <cellStyle name="Millares [0] 4 5 4 2" xfId="4209" xr:uid="{A99C134B-89C5-471C-BB9E-0E0980C76C7F}"/>
    <cellStyle name="Millares [0] 4 5 4 2 2" xfId="9489" xr:uid="{F852B1CA-BD3B-45C6-B313-EB5CE2D525B7}"/>
    <cellStyle name="Millares [0] 4 5 4 2 2 2" xfId="20050" xr:uid="{73697272-6808-403F-A1EA-DAE22FEFE237}"/>
    <cellStyle name="Millares [0] 4 5 4 2 3" xfId="14770" xr:uid="{8D7B629D-7120-44F2-8CA2-547ACEA62607}"/>
    <cellStyle name="Millares [0] 4 5 4 3" xfId="6849" xr:uid="{79AF4930-B53A-4894-B165-89BDFFAED668}"/>
    <cellStyle name="Millares [0] 4 5 4 3 2" xfId="17410" xr:uid="{388683AB-CD47-4F7D-92A4-B6102A6BFADA}"/>
    <cellStyle name="Millares [0] 4 5 4 4" xfId="12129" xr:uid="{228CDC78-8EAE-4935-8747-4D0BACFD85EB}"/>
    <cellStyle name="Millares [0] 4 5 5" xfId="2889" xr:uid="{6C5A7D90-A124-4659-825B-FA8C474C1935}"/>
    <cellStyle name="Millares [0] 4 5 5 2" xfId="8169" xr:uid="{8D5E41B8-0E6B-40CD-BAA9-DA07A405EFCD}"/>
    <cellStyle name="Millares [0] 4 5 5 2 2" xfId="18730" xr:uid="{E8AAD722-7E00-4F8C-8DE3-777553B69981}"/>
    <cellStyle name="Millares [0] 4 5 5 3" xfId="13450" xr:uid="{7535E4CE-A5BD-474C-B28A-753EE75C940A}"/>
    <cellStyle name="Millares [0] 4 5 6" xfId="5529" xr:uid="{8DE9D4C4-5D3E-4624-96AB-9D6F2E430905}"/>
    <cellStyle name="Millares [0] 4 5 6 2" xfId="16090" xr:uid="{E019C3E2-B772-4B92-8ABB-B79458C3FEBD}"/>
    <cellStyle name="Millares [0] 4 5 7" xfId="10809" xr:uid="{E3EB3F34-D408-4511-BB6C-D5C70B833BC3}"/>
    <cellStyle name="Millares [0] 4 6" xfId="355" xr:uid="{1039B7E5-BF8F-4105-8911-83F3F23E1106}"/>
    <cellStyle name="Millares [0] 4 6 2" xfId="1016" xr:uid="{D0D4D19D-8F84-4CDA-B02C-261884A1B674}"/>
    <cellStyle name="Millares [0] 4 6 2 2" xfId="2337" xr:uid="{B2980AD5-0C88-438C-B871-8DC542A6B41B}"/>
    <cellStyle name="Millares [0] 4 6 2 2 2" xfId="4978" xr:uid="{3228472F-F1AB-423B-AB2C-15F6B5648BC5}"/>
    <cellStyle name="Millares [0] 4 6 2 2 2 2" xfId="10258" xr:uid="{D79AA516-8D9A-4BA5-83CF-BEF8A80B58FE}"/>
    <cellStyle name="Millares [0] 4 6 2 2 2 2 2" xfId="20819" xr:uid="{C3A6FC15-176B-4992-8895-B71AED2DBE1D}"/>
    <cellStyle name="Millares [0] 4 6 2 2 2 3" xfId="15539" xr:uid="{D6702AF4-F822-4022-BF82-ACEBFD29BD13}"/>
    <cellStyle name="Millares [0] 4 6 2 2 3" xfId="7618" xr:uid="{1E825433-DC80-4CF4-9EFE-5029460FC3B5}"/>
    <cellStyle name="Millares [0] 4 6 2 2 3 2" xfId="18179" xr:uid="{B4EA9C79-AED0-4311-A4CF-849DD7126B8E}"/>
    <cellStyle name="Millares [0] 4 6 2 2 4" xfId="12898" xr:uid="{ECC24AE7-27ED-4428-89EF-D264A08AEDDF}"/>
    <cellStyle name="Millares [0] 4 6 2 3" xfId="3658" xr:uid="{1F849E84-5205-419A-AE80-5D105359584A}"/>
    <cellStyle name="Millares [0] 4 6 2 3 2" xfId="8938" xr:uid="{96297A67-2601-4E46-B305-2E1553AB5C7D}"/>
    <cellStyle name="Millares [0] 4 6 2 3 2 2" xfId="19499" xr:uid="{2B3B2D13-8F49-4019-BDF3-1FBF4AE155A7}"/>
    <cellStyle name="Millares [0] 4 6 2 3 3" xfId="14219" xr:uid="{D9F38B6F-BF6C-4354-BDD3-8077F2F41084}"/>
    <cellStyle name="Millares [0] 4 6 2 4" xfId="6298" xr:uid="{82741B3A-B5EB-44A1-9CFB-E1ED15CDB774}"/>
    <cellStyle name="Millares [0] 4 6 2 4 2" xfId="16859" xr:uid="{310CBB5D-F7C6-4544-9DE7-8824910C8F3F}"/>
    <cellStyle name="Millares [0] 4 6 2 5" xfId="11578" xr:uid="{119FEB2A-ABDC-418E-8872-8885C47CA679}"/>
    <cellStyle name="Millares [0] 4 6 3" xfId="1677" xr:uid="{29C2D885-B5F1-4ED9-9BCB-8A5381E3DAA5}"/>
    <cellStyle name="Millares [0] 4 6 3 2" xfId="4318" xr:uid="{5D8E1DBF-9450-440F-AC34-E0DB371768C4}"/>
    <cellStyle name="Millares [0] 4 6 3 2 2" xfId="9598" xr:uid="{8940857E-05C5-4713-8D35-5C4A3A3F02E4}"/>
    <cellStyle name="Millares [0] 4 6 3 2 2 2" xfId="20159" xr:uid="{DC79BCC7-3EE8-4F5C-8E6D-8A734A4BA5E8}"/>
    <cellStyle name="Millares [0] 4 6 3 2 3" xfId="14879" xr:uid="{1FAFAD74-7E55-40E1-95F8-86372DC51DBD}"/>
    <cellStyle name="Millares [0] 4 6 3 3" xfId="6958" xr:uid="{CD30C102-4C51-4DC2-90DF-E995B74EB63A}"/>
    <cellStyle name="Millares [0] 4 6 3 3 2" xfId="17519" xr:uid="{6C65E7CC-E476-4D47-9937-FAC2A8ED9F64}"/>
    <cellStyle name="Millares [0] 4 6 3 4" xfId="12238" xr:uid="{5F949EFC-98B6-4614-B7FB-B5450A840495}"/>
    <cellStyle name="Millares [0] 4 6 4" xfId="2998" xr:uid="{DDAC3AD7-EE87-4DCB-A407-871F100CF9E5}"/>
    <cellStyle name="Millares [0] 4 6 4 2" xfId="8278" xr:uid="{1ADF908F-76C8-42F5-A215-CD469087BED2}"/>
    <cellStyle name="Millares [0] 4 6 4 2 2" xfId="18839" xr:uid="{BE4B0D05-078F-4A0A-85AA-6D400AD49DD6}"/>
    <cellStyle name="Millares [0] 4 6 4 3" xfId="13559" xr:uid="{8F24D6DA-46BA-478F-A34E-F0B0626A69DA}"/>
    <cellStyle name="Millares [0] 4 6 5" xfId="5638" xr:uid="{F7C80D21-441F-468D-AFBB-F918452BEECC}"/>
    <cellStyle name="Millares [0] 4 6 5 2" xfId="16199" xr:uid="{85C1356E-B17F-4D16-BC3C-30ED905E2A6C}"/>
    <cellStyle name="Millares [0] 4 6 6" xfId="10918" xr:uid="{E4912A7B-FB62-4934-BB66-584033E47799}"/>
    <cellStyle name="Millares [0] 4 7" xfId="687" xr:uid="{E9F5F00F-2679-4F97-A13C-3BC9E93C9021}"/>
    <cellStyle name="Millares [0] 4 7 2" xfId="2008" xr:uid="{3757B759-CE6C-4C02-A2C2-0D44A3E0800B}"/>
    <cellStyle name="Millares [0] 4 7 2 2" xfId="4649" xr:uid="{9AB00F9C-465B-47DA-92B6-32D7715914AF}"/>
    <cellStyle name="Millares [0] 4 7 2 2 2" xfId="9929" xr:uid="{AC7640FB-2D4B-433A-A11E-00D05D6223EE}"/>
    <cellStyle name="Millares [0] 4 7 2 2 2 2" xfId="20490" xr:uid="{EBE62A3D-D6F8-4C00-8346-D22D3AEBC9B1}"/>
    <cellStyle name="Millares [0] 4 7 2 2 3" xfId="15210" xr:uid="{4E143548-C935-42BA-B6F8-3723145A1C9D}"/>
    <cellStyle name="Millares [0] 4 7 2 3" xfId="7289" xr:uid="{9A5069B8-3728-41C7-AF3C-303F2B138F78}"/>
    <cellStyle name="Millares [0] 4 7 2 3 2" xfId="17850" xr:uid="{47D6B72B-6480-471C-8D48-5282E77B0E72}"/>
    <cellStyle name="Millares [0] 4 7 2 4" xfId="12569" xr:uid="{F32DE748-272A-47F2-B4A5-D9D215F86F82}"/>
    <cellStyle name="Millares [0] 4 7 3" xfId="3329" xr:uid="{940A9392-F2D7-4748-ACEB-00151FBAEC20}"/>
    <cellStyle name="Millares [0] 4 7 3 2" xfId="8609" xr:uid="{09DF37C6-85E9-4FE7-8EC9-21D13A21EBE1}"/>
    <cellStyle name="Millares [0] 4 7 3 2 2" xfId="19170" xr:uid="{B33F80AA-3108-462E-B30A-4315D5490619}"/>
    <cellStyle name="Millares [0] 4 7 3 3" xfId="13890" xr:uid="{045C2103-B9FD-4799-9491-DC12A2DB8063}"/>
    <cellStyle name="Millares [0] 4 7 4" xfId="5969" xr:uid="{BF844CCD-13E5-43DD-9EE8-C63BF8B869F3}"/>
    <cellStyle name="Millares [0] 4 7 4 2" xfId="16530" xr:uid="{498A7EFC-1E42-47C6-A2E4-83BC216136D8}"/>
    <cellStyle name="Millares [0] 4 7 5" xfId="11249" xr:uid="{841064A9-E1E5-4C2F-9EAE-D4E312363AA1}"/>
    <cellStyle name="Millares [0] 4 8" xfId="1348" xr:uid="{EF02B774-937A-4560-BC27-B8C88F685883}"/>
    <cellStyle name="Millares [0] 4 8 2" xfId="3989" xr:uid="{45FB0C9F-3EFD-4A5A-A685-8546CE80C5A9}"/>
    <cellStyle name="Millares [0] 4 8 2 2" xfId="9269" xr:uid="{EA5CDDF4-73BD-422D-BF8B-7BB983BF6F72}"/>
    <cellStyle name="Millares [0] 4 8 2 2 2" xfId="19830" xr:uid="{C2B1EBAE-A07E-40A3-8A65-36C9D195D290}"/>
    <cellStyle name="Millares [0] 4 8 2 3" xfId="14550" xr:uid="{59791826-1E64-4142-9112-0725583C5125}"/>
    <cellStyle name="Millares [0] 4 8 3" xfId="6629" xr:uid="{7EB59861-A4D1-4D98-9A1C-49A924B9A988}"/>
    <cellStyle name="Millares [0] 4 8 3 2" xfId="17190" xr:uid="{CA654D11-890E-41C9-A143-B9BBBF6C55AA}"/>
    <cellStyle name="Millares [0] 4 8 4" xfId="11909" xr:uid="{D43FAD21-4776-47B2-9650-79DDCABB3FD8}"/>
    <cellStyle name="Millares [0] 4 9" xfId="2669" xr:uid="{93E2538F-957B-492A-BF44-831DF5DA0684}"/>
    <cellStyle name="Millares [0] 4 9 2" xfId="7949" xr:uid="{6B5D5740-2EC9-4539-8A57-822FEFD84783}"/>
    <cellStyle name="Millares [0] 4 9 2 2" xfId="18510" xr:uid="{F9FA2393-4A92-471E-A3E4-62916A90925C}"/>
    <cellStyle name="Millares [0] 4 9 3" xfId="13230" xr:uid="{7213C249-F9AB-4E33-B25D-315851BBA553}"/>
    <cellStyle name="Millares [0] 5" xfId="34" xr:uid="{F5BCA820-E26D-491F-A09C-79CA56F001A6}"/>
    <cellStyle name="Millares [0] 5 10" xfId="10599" xr:uid="{AEBB85B9-74EB-40FB-AED4-F79C9C912DBD}"/>
    <cellStyle name="Millares [0] 5 2" xfId="85" xr:uid="{4FF099D6-3ACE-49EF-9916-EA1318B2C038}"/>
    <cellStyle name="Millares [0] 5 2 2" xfId="197" xr:uid="{11A83537-5C0F-4F6B-8F94-B233C7831B04}"/>
    <cellStyle name="Millares [0] 5 2 2 2" xfId="527" xr:uid="{F4B5B9D1-FC46-4F21-8CCA-E06A7C895C80}"/>
    <cellStyle name="Millares [0] 5 2 2 2 2" xfId="1187" xr:uid="{1BA0FE64-6423-4CE9-BAF2-8BD8CB08C7D8}"/>
    <cellStyle name="Millares [0] 5 2 2 2 2 2" xfId="2508" xr:uid="{AD95BDDE-7968-4C10-93E8-EBFB66146D12}"/>
    <cellStyle name="Millares [0] 5 2 2 2 2 2 2" xfId="5149" xr:uid="{51F96001-035C-4363-B006-477E143C008A}"/>
    <cellStyle name="Millares [0] 5 2 2 2 2 2 2 2" xfId="10429" xr:uid="{6787E31E-51AF-44C6-A4DC-8168F447DC34}"/>
    <cellStyle name="Millares [0] 5 2 2 2 2 2 2 2 2" xfId="20990" xr:uid="{134D9099-ADEF-4118-8811-A1421A24D8F2}"/>
    <cellStyle name="Millares [0] 5 2 2 2 2 2 2 3" xfId="15710" xr:uid="{12EAC2A6-8306-44B4-9F23-61ED7F67D1B9}"/>
    <cellStyle name="Millares [0] 5 2 2 2 2 2 3" xfId="7789" xr:uid="{C381B0B6-17DB-49E8-95FC-583321051B1A}"/>
    <cellStyle name="Millares [0] 5 2 2 2 2 2 3 2" xfId="18350" xr:uid="{E60788F9-07B8-4A15-B128-3474B08CA7C8}"/>
    <cellStyle name="Millares [0] 5 2 2 2 2 2 4" xfId="13069" xr:uid="{223F4F79-8F5A-4167-B76E-F829F74BCED8}"/>
    <cellStyle name="Millares [0] 5 2 2 2 2 3" xfId="3829" xr:uid="{BC798664-C0E9-4687-963C-F8DD4E93FB39}"/>
    <cellStyle name="Millares [0] 5 2 2 2 2 3 2" xfId="9109" xr:uid="{888B950A-7638-4991-942D-09A885C27863}"/>
    <cellStyle name="Millares [0] 5 2 2 2 2 3 2 2" xfId="19670" xr:uid="{876E85F9-84FE-4B04-9D11-BB3B4033C2E1}"/>
    <cellStyle name="Millares [0] 5 2 2 2 2 3 3" xfId="14390" xr:uid="{19B9434D-8688-4099-BF2A-EF849FC2DB0F}"/>
    <cellStyle name="Millares [0] 5 2 2 2 2 4" xfId="6469" xr:uid="{5EA20CC5-E0A5-48EC-8496-B244571A7DA9}"/>
    <cellStyle name="Millares [0] 5 2 2 2 2 4 2" xfId="17030" xr:uid="{D6446171-E7DA-40F8-962A-6E646F25EC76}"/>
    <cellStyle name="Millares [0] 5 2 2 2 2 5" xfId="11749" xr:uid="{56C4FDDB-BF21-4440-9369-AB13BFC06813}"/>
    <cellStyle name="Millares [0] 5 2 2 2 3" xfId="1848" xr:uid="{E9096A36-EB51-4BB9-9E57-4F098BB9341E}"/>
    <cellStyle name="Millares [0] 5 2 2 2 3 2" xfId="4489" xr:uid="{118AB03A-77EC-4771-8780-7F5EBE36EB3D}"/>
    <cellStyle name="Millares [0] 5 2 2 2 3 2 2" xfId="9769" xr:uid="{8AC08BD5-35DB-4D92-A5F0-485D38215D0B}"/>
    <cellStyle name="Millares [0] 5 2 2 2 3 2 2 2" xfId="20330" xr:uid="{55B078EA-4336-48B8-86F6-0EC2042821BA}"/>
    <cellStyle name="Millares [0] 5 2 2 2 3 2 3" xfId="15050" xr:uid="{D164429F-BE8F-4FEF-A540-529B5DE2D6BC}"/>
    <cellStyle name="Millares [0] 5 2 2 2 3 3" xfId="7129" xr:uid="{6E9517A2-D4FB-4F26-8EFF-DE25E9BA6CBB}"/>
    <cellStyle name="Millares [0] 5 2 2 2 3 3 2" xfId="17690" xr:uid="{5BFED52D-0A84-4317-8BE4-8593635FF842}"/>
    <cellStyle name="Millares [0] 5 2 2 2 3 4" xfId="12409" xr:uid="{3BC8868A-F6CA-4908-A820-BA91C758D8F3}"/>
    <cellStyle name="Millares [0] 5 2 2 2 4" xfId="3169" xr:uid="{FD38795A-6A1C-4520-9D3C-A1B307358E35}"/>
    <cellStyle name="Millares [0] 5 2 2 2 4 2" xfId="8449" xr:uid="{E2F3B870-02A5-4F10-A96E-AB72BF4A2BDA}"/>
    <cellStyle name="Millares [0] 5 2 2 2 4 2 2" xfId="19010" xr:uid="{A1E5FFED-309B-42D4-9AED-90B1C8A4EC1A}"/>
    <cellStyle name="Millares [0] 5 2 2 2 4 3" xfId="13730" xr:uid="{64362253-DFEE-47A1-B264-7CFF7C3D4DC0}"/>
    <cellStyle name="Millares [0] 5 2 2 2 5" xfId="5809" xr:uid="{3255C6B3-A19B-45EE-A5AF-0D0684A5B4F3}"/>
    <cellStyle name="Millares [0] 5 2 2 2 5 2" xfId="16370" xr:uid="{B000DCDD-83B4-48A2-B6BA-9D5AFDAD4D26}"/>
    <cellStyle name="Millares [0] 5 2 2 2 6" xfId="11089" xr:uid="{C408C069-BCED-41D8-9385-5B14C2A71F97}"/>
    <cellStyle name="Millares [0] 5 2 2 3" xfId="858" xr:uid="{6021DF60-1AA5-445D-962E-B251236BFAD1}"/>
    <cellStyle name="Millares [0] 5 2 2 3 2" xfId="2179" xr:uid="{9BD0103C-3A0B-47FA-98AD-8FE34BD9D320}"/>
    <cellStyle name="Millares [0] 5 2 2 3 2 2" xfId="4820" xr:uid="{EE6AC080-F961-4DAB-87ED-C6A4C82413C4}"/>
    <cellStyle name="Millares [0] 5 2 2 3 2 2 2" xfId="10100" xr:uid="{7664E7EC-8CA9-4833-8305-F0CA404C0B3A}"/>
    <cellStyle name="Millares [0] 5 2 2 3 2 2 2 2" xfId="20661" xr:uid="{4721ADE2-358F-4BA2-8651-EC1DD63DB2A3}"/>
    <cellStyle name="Millares [0] 5 2 2 3 2 2 3" xfId="15381" xr:uid="{12C9CEF8-E9AF-4CC3-9572-7AAEBA3FA5DF}"/>
    <cellStyle name="Millares [0] 5 2 2 3 2 3" xfId="7460" xr:uid="{5208166C-0AD6-4630-A41F-642B21E5349C}"/>
    <cellStyle name="Millares [0] 5 2 2 3 2 3 2" xfId="18021" xr:uid="{2847C0A3-8A78-4B54-AE94-6F13D3CE10AB}"/>
    <cellStyle name="Millares [0] 5 2 2 3 2 4" xfId="12740" xr:uid="{EC0126E2-9B2F-44B4-BA11-27946F99782B}"/>
    <cellStyle name="Millares [0] 5 2 2 3 3" xfId="3500" xr:uid="{D658BAAA-F047-414A-B51C-9B6DA36D28C0}"/>
    <cellStyle name="Millares [0] 5 2 2 3 3 2" xfId="8780" xr:uid="{5F751521-5F1E-4099-99B1-970CF5D06129}"/>
    <cellStyle name="Millares [0] 5 2 2 3 3 2 2" xfId="19341" xr:uid="{1B06C35E-1684-4875-A4C3-4B13D77C2AC6}"/>
    <cellStyle name="Millares [0] 5 2 2 3 3 3" xfId="14061" xr:uid="{3C497EB0-E9CE-45CD-B377-10A1F1E60115}"/>
    <cellStyle name="Millares [0] 5 2 2 3 4" xfId="6140" xr:uid="{491E0DF0-4AD7-4B78-90F8-03E75735FF6B}"/>
    <cellStyle name="Millares [0] 5 2 2 3 4 2" xfId="16701" xr:uid="{C05FCE17-7142-4CF0-951B-37679ADC285A}"/>
    <cellStyle name="Millares [0] 5 2 2 3 5" xfId="11420" xr:uid="{B4861BCE-2591-4CE6-9329-E02B23D3E6D1}"/>
    <cellStyle name="Millares [0] 5 2 2 4" xfId="1519" xr:uid="{13272924-C839-4259-B4F0-10FBEB180145}"/>
    <cellStyle name="Millares [0] 5 2 2 4 2" xfId="4160" xr:uid="{60761606-599E-4D36-8163-2F862AA7A918}"/>
    <cellStyle name="Millares [0] 5 2 2 4 2 2" xfId="9440" xr:uid="{3B752DC1-22DA-4FEF-BE8A-CC70C9F0E14C}"/>
    <cellStyle name="Millares [0] 5 2 2 4 2 2 2" xfId="20001" xr:uid="{C7BE75FD-DEBA-4AEC-BBA5-2D7BAC0020F0}"/>
    <cellStyle name="Millares [0] 5 2 2 4 2 3" xfId="14721" xr:uid="{DF94087D-2DC0-4520-832E-6A06F76BC7F4}"/>
    <cellStyle name="Millares [0] 5 2 2 4 3" xfId="6800" xr:uid="{11FD3556-2EC6-40DD-9EA5-1D6B53E9FBBB}"/>
    <cellStyle name="Millares [0] 5 2 2 4 3 2" xfId="17361" xr:uid="{C081A9EE-3531-4BE0-BC6B-A469EE874FED}"/>
    <cellStyle name="Millares [0] 5 2 2 4 4" xfId="12080" xr:uid="{01A78A9D-0CC3-4B9A-9AF2-B80BA0274282}"/>
    <cellStyle name="Millares [0] 5 2 2 5" xfId="2840" xr:uid="{4CB8B3F7-3956-4669-B6BB-EFF19DDACAEB}"/>
    <cellStyle name="Millares [0] 5 2 2 5 2" xfId="8120" xr:uid="{67B85FBC-B524-4162-A1C6-877AA16D651C}"/>
    <cellStyle name="Millares [0] 5 2 2 5 2 2" xfId="18681" xr:uid="{9FD769A8-F8B0-4DF8-B43D-B36516ECD0F1}"/>
    <cellStyle name="Millares [0] 5 2 2 5 3" xfId="13401" xr:uid="{6D208DE3-5301-4F13-8050-9DCD6E009C7A}"/>
    <cellStyle name="Millares [0] 5 2 2 6" xfId="5480" xr:uid="{12F88366-D616-490D-AE5A-578473BA5F4E}"/>
    <cellStyle name="Millares [0] 5 2 2 6 2" xfId="16041" xr:uid="{A6DA7713-D0AC-4BC9-846F-6FD2998D96D3}"/>
    <cellStyle name="Millares [0] 5 2 2 7" xfId="10760" xr:uid="{3AB0E1F4-92F4-4AFB-9047-5120D238D7B6}"/>
    <cellStyle name="Millares [0] 5 2 3" xfId="307" xr:uid="{60153EC4-99F7-424C-BC7A-DD7E7720A68D}"/>
    <cellStyle name="Millares [0] 5 2 3 2" xfId="637" xr:uid="{7C1067BF-BDF5-480E-B7B6-5A56263ABEE3}"/>
    <cellStyle name="Millares [0] 5 2 3 2 2" xfId="1297" xr:uid="{2AFE9D98-8551-49C7-9476-2753B7BF0369}"/>
    <cellStyle name="Millares [0] 5 2 3 2 2 2" xfId="2618" xr:uid="{5B94AE94-A1A2-40EA-AA4E-552F20FA52AB}"/>
    <cellStyle name="Millares [0] 5 2 3 2 2 2 2" xfId="5259" xr:uid="{C994732E-F229-4B44-BC41-F81594742D6F}"/>
    <cellStyle name="Millares [0] 5 2 3 2 2 2 2 2" xfId="10539" xr:uid="{698141D7-C800-4351-B391-4C43FA1488A6}"/>
    <cellStyle name="Millares [0] 5 2 3 2 2 2 2 2 2" xfId="21100" xr:uid="{2D89B3D7-FE16-43B5-A332-2F1957BC30FA}"/>
    <cellStyle name="Millares [0] 5 2 3 2 2 2 2 3" xfId="15820" xr:uid="{0730A0C7-2316-4EC9-931A-2253F445612B}"/>
    <cellStyle name="Millares [0] 5 2 3 2 2 2 3" xfId="7899" xr:uid="{A02F4FC6-59A3-4FC8-9E7B-752B271896F8}"/>
    <cellStyle name="Millares [0] 5 2 3 2 2 2 3 2" xfId="18460" xr:uid="{88412FD8-1D76-413B-8D82-AC06B5207D71}"/>
    <cellStyle name="Millares [0] 5 2 3 2 2 2 4" xfId="13179" xr:uid="{A9C0C6A9-50B4-4C53-B66B-29719A9127C4}"/>
    <cellStyle name="Millares [0] 5 2 3 2 2 3" xfId="3939" xr:uid="{FB37F4D7-12CC-4697-9CFB-BFFAED09BFAE}"/>
    <cellStyle name="Millares [0] 5 2 3 2 2 3 2" xfId="9219" xr:uid="{A1E075C3-7FB1-4677-8B17-DAA1672F0176}"/>
    <cellStyle name="Millares [0] 5 2 3 2 2 3 2 2" xfId="19780" xr:uid="{C57F2E9E-4112-4D7B-96DF-53359DC17B79}"/>
    <cellStyle name="Millares [0] 5 2 3 2 2 3 3" xfId="14500" xr:uid="{10ADFCB3-9D01-4AC6-975D-A5125ABC4F7B}"/>
    <cellStyle name="Millares [0] 5 2 3 2 2 4" xfId="6579" xr:uid="{CCA5123C-9658-407A-85CA-D08DEBF0D7E0}"/>
    <cellStyle name="Millares [0] 5 2 3 2 2 4 2" xfId="17140" xr:uid="{B78D19BA-771E-4ABF-8C90-D916E735BECC}"/>
    <cellStyle name="Millares [0] 5 2 3 2 2 5" xfId="11859" xr:uid="{6ED57C54-BB8F-40BD-AFE2-EB8693CBFFC3}"/>
    <cellStyle name="Millares [0] 5 2 3 2 3" xfId="1958" xr:uid="{663EFF51-0420-4C8F-8416-2E43D1CCF6DE}"/>
    <cellStyle name="Millares [0] 5 2 3 2 3 2" xfId="4599" xr:uid="{10F0B8D8-8CD7-4C87-9573-2C18482BC4D7}"/>
    <cellStyle name="Millares [0] 5 2 3 2 3 2 2" xfId="9879" xr:uid="{61B1688B-F699-46FA-BD2F-A081F18AF5A8}"/>
    <cellStyle name="Millares [0] 5 2 3 2 3 2 2 2" xfId="20440" xr:uid="{4B3D71BB-B12D-4348-AD51-FB344090E7FE}"/>
    <cellStyle name="Millares [0] 5 2 3 2 3 2 3" xfId="15160" xr:uid="{8C757D3F-FD53-4B78-BCB6-1C7540068237}"/>
    <cellStyle name="Millares [0] 5 2 3 2 3 3" xfId="7239" xr:uid="{A693288B-F787-4F34-AF5F-8B6C1CBE113C}"/>
    <cellStyle name="Millares [0] 5 2 3 2 3 3 2" xfId="17800" xr:uid="{D226173F-E4A6-4329-9AA8-C480768A111E}"/>
    <cellStyle name="Millares [0] 5 2 3 2 3 4" xfId="12519" xr:uid="{0FC5633A-ED6B-4445-A21E-B77ECEE23F48}"/>
    <cellStyle name="Millares [0] 5 2 3 2 4" xfId="3279" xr:uid="{E1F27464-6AF5-4759-81FB-1C5CF5E82BAA}"/>
    <cellStyle name="Millares [0] 5 2 3 2 4 2" xfId="8559" xr:uid="{65053AAE-ED57-43AB-A83F-451F55588DC3}"/>
    <cellStyle name="Millares [0] 5 2 3 2 4 2 2" xfId="19120" xr:uid="{31F7D79C-0832-4489-886E-D066A4D9BAD0}"/>
    <cellStyle name="Millares [0] 5 2 3 2 4 3" xfId="13840" xr:uid="{6E9361F2-510A-4E2B-BD9D-A8CD1BF04DA9}"/>
    <cellStyle name="Millares [0] 5 2 3 2 5" xfId="5919" xr:uid="{8D3E86FC-18B8-49CF-AC81-64EBF6393CEC}"/>
    <cellStyle name="Millares [0] 5 2 3 2 5 2" xfId="16480" xr:uid="{D4A35A5D-0C57-465F-BA51-D10100A5DFA3}"/>
    <cellStyle name="Millares [0] 5 2 3 2 6" xfId="11199" xr:uid="{25D3565F-F519-4E48-B6FF-B5834D725D6B}"/>
    <cellStyle name="Millares [0] 5 2 3 3" xfId="968" xr:uid="{2BB52D78-438C-45B3-AA21-884BB78C3565}"/>
    <cellStyle name="Millares [0] 5 2 3 3 2" xfId="2289" xr:uid="{46C82DF6-97D9-4631-A561-6BA1DED26D58}"/>
    <cellStyle name="Millares [0] 5 2 3 3 2 2" xfId="4930" xr:uid="{DC20ACC9-4E70-48D5-94BB-6ACE5B97D120}"/>
    <cellStyle name="Millares [0] 5 2 3 3 2 2 2" xfId="10210" xr:uid="{51D6527B-A53C-4898-B3D9-6EB7A9247A8F}"/>
    <cellStyle name="Millares [0] 5 2 3 3 2 2 2 2" xfId="20771" xr:uid="{E2FEEEA7-F9FB-4761-879F-E652A0004056}"/>
    <cellStyle name="Millares [0] 5 2 3 3 2 2 3" xfId="15491" xr:uid="{4F70C22F-01B3-4A95-9B03-62394BDE6193}"/>
    <cellStyle name="Millares [0] 5 2 3 3 2 3" xfId="7570" xr:uid="{93B10FB0-F1CA-4257-86B0-0F4FCDF8AD6B}"/>
    <cellStyle name="Millares [0] 5 2 3 3 2 3 2" xfId="18131" xr:uid="{B5DF35BD-8C16-44FB-9A20-44DC53329D6C}"/>
    <cellStyle name="Millares [0] 5 2 3 3 2 4" xfId="12850" xr:uid="{46AAB5E1-CD95-4C25-9A14-61A4072CD5B2}"/>
    <cellStyle name="Millares [0] 5 2 3 3 3" xfId="3610" xr:uid="{384E9FF7-4F42-47FF-AD3B-01948DEDB417}"/>
    <cellStyle name="Millares [0] 5 2 3 3 3 2" xfId="8890" xr:uid="{9FA66EC6-9908-4166-93C0-56CAA97EEC44}"/>
    <cellStyle name="Millares [0] 5 2 3 3 3 2 2" xfId="19451" xr:uid="{3F61FC1C-1FA6-4FE0-ABEF-A76BFB5E4340}"/>
    <cellStyle name="Millares [0] 5 2 3 3 3 3" xfId="14171" xr:uid="{79D9FB5A-FBE2-4F68-BF46-61A7C66B4B20}"/>
    <cellStyle name="Millares [0] 5 2 3 3 4" xfId="6250" xr:uid="{3E09C58B-26D0-4867-9FB0-3CF08684299D}"/>
    <cellStyle name="Millares [0] 5 2 3 3 4 2" xfId="16811" xr:uid="{E42DEB45-4558-4EB5-A898-394B334CF698}"/>
    <cellStyle name="Millares [0] 5 2 3 3 5" xfId="11530" xr:uid="{398D7657-04C9-4AC3-A32A-0524D008B780}"/>
    <cellStyle name="Millares [0] 5 2 3 4" xfId="1629" xr:uid="{58AF45E1-C9ED-45C7-A965-D232A562157B}"/>
    <cellStyle name="Millares [0] 5 2 3 4 2" xfId="4270" xr:uid="{8C659F09-8D36-49E0-BB7B-9896DDBC50D2}"/>
    <cellStyle name="Millares [0] 5 2 3 4 2 2" xfId="9550" xr:uid="{C19314AA-4CA6-4514-9796-AC4C32890E2C}"/>
    <cellStyle name="Millares [0] 5 2 3 4 2 2 2" xfId="20111" xr:uid="{FDDE58D8-4B70-48A7-8A49-276D7B34DB24}"/>
    <cellStyle name="Millares [0] 5 2 3 4 2 3" xfId="14831" xr:uid="{8157A861-A838-4A1A-8264-748DA40691ED}"/>
    <cellStyle name="Millares [0] 5 2 3 4 3" xfId="6910" xr:uid="{66EFE64B-02DA-4343-8362-AA07CF963A87}"/>
    <cellStyle name="Millares [0] 5 2 3 4 3 2" xfId="17471" xr:uid="{12E648E2-44A5-4560-A631-6F81D4D190A9}"/>
    <cellStyle name="Millares [0] 5 2 3 4 4" xfId="12190" xr:uid="{23ECD89F-39FE-46B9-A0AF-ED3BDFC17AAC}"/>
    <cellStyle name="Millares [0] 5 2 3 5" xfId="2950" xr:uid="{91210CAC-ED17-433C-B1BD-8494A0CD0EFA}"/>
    <cellStyle name="Millares [0] 5 2 3 5 2" xfId="8230" xr:uid="{FF6ABC86-D1CD-4044-924F-D3FF06AC100D}"/>
    <cellStyle name="Millares [0] 5 2 3 5 2 2" xfId="18791" xr:uid="{D56DA7B4-A192-494E-9214-4062BFBA4968}"/>
    <cellStyle name="Millares [0] 5 2 3 5 3" xfId="13511" xr:uid="{6E3A2F41-B803-43F4-9E06-4361FFA6E18F}"/>
    <cellStyle name="Millares [0] 5 2 3 6" xfId="5590" xr:uid="{B2205C79-D77E-4BA6-A8D1-373B99D1E915}"/>
    <cellStyle name="Millares [0] 5 2 3 6 2" xfId="16151" xr:uid="{C9CE98F2-E11D-4B6A-B1AD-ED33C6BE7696}"/>
    <cellStyle name="Millares [0] 5 2 3 7" xfId="10870" xr:uid="{026A0EA5-036A-4180-B712-DAD15848C697}"/>
    <cellStyle name="Millares [0] 5 2 4" xfId="416" xr:uid="{C83341DC-4B90-4D75-B606-59ADE7110338}"/>
    <cellStyle name="Millares [0] 5 2 4 2" xfId="1077" xr:uid="{4BE87E55-5608-4075-BC13-7087D3CCC4B9}"/>
    <cellStyle name="Millares [0] 5 2 4 2 2" xfId="2398" xr:uid="{773A68A3-EF61-4137-910B-02DBEA72A3AE}"/>
    <cellStyle name="Millares [0] 5 2 4 2 2 2" xfId="5039" xr:uid="{ABC426FE-21EC-4848-86C8-D3ABBCDE6215}"/>
    <cellStyle name="Millares [0] 5 2 4 2 2 2 2" xfId="10319" xr:uid="{9E2B2B18-ED55-4301-8125-B48AA2950510}"/>
    <cellStyle name="Millares [0] 5 2 4 2 2 2 2 2" xfId="20880" xr:uid="{29FDF07E-F9FB-4AB3-BCFB-DD38ABD7A1AF}"/>
    <cellStyle name="Millares [0] 5 2 4 2 2 2 3" xfId="15600" xr:uid="{FED6C84B-79CE-4A49-8B9A-4B77D6D65DFE}"/>
    <cellStyle name="Millares [0] 5 2 4 2 2 3" xfId="7679" xr:uid="{0FEB5082-E366-4887-9B92-9063D0D86053}"/>
    <cellStyle name="Millares [0] 5 2 4 2 2 3 2" xfId="18240" xr:uid="{D7DB258C-8752-4777-B6AE-596BCBC2517D}"/>
    <cellStyle name="Millares [0] 5 2 4 2 2 4" xfId="12959" xr:uid="{C76FDB6D-C502-4C7A-BA39-0B1BE4F4F37C}"/>
    <cellStyle name="Millares [0] 5 2 4 2 3" xfId="3719" xr:uid="{5C825E78-9B52-41AF-92B0-8380957746B0}"/>
    <cellStyle name="Millares [0] 5 2 4 2 3 2" xfId="8999" xr:uid="{DCD632F7-33A5-4798-8D0C-D8C9CBE37D1D}"/>
    <cellStyle name="Millares [0] 5 2 4 2 3 2 2" xfId="19560" xr:uid="{4B118CED-FC89-43F1-A1C4-13AF02232ABA}"/>
    <cellStyle name="Millares [0] 5 2 4 2 3 3" xfId="14280" xr:uid="{4650E23F-C118-4592-A241-5849DD35AEC6}"/>
    <cellStyle name="Millares [0] 5 2 4 2 4" xfId="6359" xr:uid="{B4E7847C-2F7E-4E34-9E59-5F0E58D9AEC4}"/>
    <cellStyle name="Millares [0] 5 2 4 2 4 2" xfId="16920" xr:uid="{7A19955A-80F5-4F76-BB89-53012AB562F3}"/>
    <cellStyle name="Millares [0] 5 2 4 2 5" xfId="11639" xr:uid="{E9768869-9702-40EB-B199-0DA9C802B0BD}"/>
    <cellStyle name="Millares [0] 5 2 4 3" xfId="1738" xr:uid="{54165AE5-7F86-4F7D-B18B-ADF8984F1F1C}"/>
    <cellStyle name="Millares [0] 5 2 4 3 2" xfId="4379" xr:uid="{237981E0-5772-4AA4-94C7-9F91F74DEB97}"/>
    <cellStyle name="Millares [0] 5 2 4 3 2 2" xfId="9659" xr:uid="{EBB5DCB7-19DC-420D-84BC-E642D4D919FB}"/>
    <cellStyle name="Millares [0] 5 2 4 3 2 2 2" xfId="20220" xr:uid="{B27DAADE-9B1B-4F3D-B21A-C50FF79F62BE}"/>
    <cellStyle name="Millares [0] 5 2 4 3 2 3" xfId="14940" xr:uid="{DDEC87E4-A614-4267-8DD8-0AA3E35275AD}"/>
    <cellStyle name="Millares [0] 5 2 4 3 3" xfId="7019" xr:uid="{66F9DB04-9DE1-4FEF-BBAA-42E11FEA5C25}"/>
    <cellStyle name="Millares [0] 5 2 4 3 3 2" xfId="17580" xr:uid="{003A8B67-927D-46DC-A9E0-08193CDAD8AB}"/>
    <cellStyle name="Millares [0] 5 2 4 3 4" xfId="12299" xr:uid="{FB1E9565-5C40-48BB-8475-C47CB9C168C3}"/>
    <cellStyle name="Millares [0] 5 2 4 4" xfId="3059" xr:uid="{25FC7A8C-3332-41C5-873F-B378F044AA3E}"/>
    <cellStyle name="Millares [0] 5 2 4 4 2" xfId="8339" xr:uid="{D292592C-9285-4A21-93E9-23F27DB64EB3}"/>
    <cellStyle name="Millares [0] 5 2 4 4 2 2" xfId="18900" xr:uid="{FDE41E58-648C-428E-AE51-07C826637ACD}"/>
    <cellStyle name="Millares [0] 5 2 4 4 3" xfId="13620" xr:uid="{1DB2B0B4-5D19-4856-8C91-C06E2BF39CB5}"/>
    <cellStyle name="Millares [0] 5 2 4 5" xfId="5699" xr:uid="{D0410F1C-0560-430B-A358-73C03ABB26B9}"/>
    <cellStyle name="Millares [0] 5 2 4 5 2" xfId="16260" xr:uid="{733108E3-AFF9-4C80-AACF-48AED3464296}"/>
    <cellStyle name="Millares [0] 5 2 4 6" xfId="10979" xr:uid="{11A37153-4F36-4F3B-9E7D-95DDCB5EB873}"/>
    <cellStyle name="Millares [0] 5 2 5" xfId="748" xr:uid="{0E9AA963-8AD4-498B-BC10-4BA1CA637D68}"/>
    <cellStyle name="Millares [0] 5 2 5 2" xfId="2069" xr:uid="{D2B92E35-5278-4F0B-B4CF-06F4F4601CF7}"/>
    <cellStyle name="Millares [0] 5 2 5 2 2" xfId="4710" xr:uid="{AE18885E-C626-4D60-8A43-887C545227A7}"/>
    <cellStyle name="Millares [0] 5 2 5 2 2 2" xfId="9990" xr:uid="{80802563-7177-4035-BB51-0386B3DF4649}"/>
    <cellStyle name="Millares [0] 5 2 5 2 2 2 2" xfId="20551" xr:uid="{13621C72-54CB-4041-AD1D-C3606F484B9D}"/>
    <cellStyle name="Millares [0] 5 2 5 2 2 3" xfId="15271" xr:uid="{69024014-6840-4763-8AC4-10F878B59E1C}"/>
    <cellStyle name="Millares [0] 5 2 5 2 3" xfId="7350" xr:uid="{4A48B7B4-EF10-4EEE-B65E-3AE7A4149605}"/>
    <cellStyle name="Millares [0] 5 2 5 2 3 2" xfId="17911" xr:uid="{1C08CD56-EF06-4B00-9540-84ADD591403F}"/>
    <cellStyle name="Millares [0] 5 2 5 2 4" xfId="12630" xr:uid="{4FE784F6-DA1F-4CC5-ADC2-EC51A0BB49BC}"/>
    <cellStyle name="Millares [0] 5 2 5 3" xfId="3390" xr:uid="{97650E91-EE6A-4E34-8AEA-D492F22F9EF5}"/>
    <cellStyle name="Millares [0] 5 2 5 3 2" xfId="8670" xr:uid="{8888967B-9EDF-40F5-96D0-5F6443D54CD3}"/>
    <cellStyle name="Millares [0] 5 2 5 3 2 2" xfId="19231" xr:uid="{59404C1F-DAF7-4F64-B17B-B1FCF9771DF3}"/>
    <cellStyle name="Millares [0] 5 2 5 3 3" xfId="13951" xr:uid="{157006F8-B5ED-426A-8BEC-23C1FCA7F35F}"/>
    <cellStyle name="Millares [0] 5 2 5 4" xfId="6030" xr:uid="{E6200FEB-613C-4252-8779-2625F4AB750C}"/>
    <cellStyle name="Millares [0] 5 2 5 4 2" xfId="16591" xr:uid="{30ACD782-ECBB-4E40-AAA6-0B31B9701E88}"/>
    <cellStyle name="Millares [0] 5 2 5 5" xfId="11310" xr:uid="{D59C25B0-0E7B-4D0A-A3D6-360FFBAA3B84}"/>
    <cellStyle name="Millares [0] 5 2 6" xfId="1409" xr:uid="{172B3BC4-E3C4-49EA-A939-D014B3FBE7D8}"/>
    <cellStyle name="Millares [0] 5 2 6 2" xfId="4050" xr:uid="{A1E891F1-709C-4F4C-9638-E2D582A47138}"/>
    <cellStyle name="Millares [0] 5 2 6 2 2" xfId="9330" xr:uid="{8681050E-D242-46AD-A9DB-7D6AAF9AC7A6}"/>
    <cellStyle name="Millares [0] 5 2 6 2 2 2" xfId="19891" xr:uid="{E8260792-B60E-408A-B767-CC4A7C6BE0C2}"/>
    <cellStyle name="Millares [0] 5 2 6 2 3" xfId="14611" xr:uid="{AEAA4DBE-AA9C-44D0-9EA1-D40E0731DF05}"/>
    <cellStyle name="Millares [0] 5 2 6 3" xfId="6690" xr:uid="{2EDB0488-8890-403B-86DB-9A073E56CAFA}"/>
    <cellStyle name="Millares [0] 5 2 6 3 2" xfId="17251" xr:uid="{301FFB36-E03F-4D3D-90A2-9700F40DE25F}"/>
    <cellStyle name="Millares [0] 5 2 6 4" xfId="11970" xr:uid="{91C9AC04-D2C1-4BD0-8A07-47BC94E33A56}"/>
    <cellStyle name="Millares [0] 5 2 7" xfId="2730" xr:uid="{803934AC-1A65-450E-9F93-D8B91F043D35}"/>
    <cellStyle name="Millares [0] 5 2 7 2" xfId="8010" xr:uid="{72445C7B-B5C6-4CDD-AD18-2EA53E4116A1}"/>
    <cellStyle name="Millares [0] 5 2 7 2 2" xfId="18571" xr:uid="{30B1A5DA-01C3-4358-8CB7-B5955EDD43EB}"/>
    <cellStyle name="Millares [0] 5 2 7 3" xfId="13291" xr:uid="{1B47E27B-05F9-453D-B7F9-4CBD8A455304}"/>
    <cellStyle name="Millares [0] 5 2 8" xfId="5370" xr:uid="{BE91CF56-B030-4599-B97E-C2693B3F5D4C}"/>
    <cellStyle name="Millares [0] 5 2 8 2" xfId="15931" xr:uid="{017E4089-2500-4D50-812A-A7A3EF7EB19D}"/>
    <cellStyle name="Millares [0] 5 2 9" xfId="10650" xr:uid="{CC552D49-81E1-478C-AB9C-8D9780890EEF}"/>
    <cellStyle name="Millares [0] 5 3" xfId="146" xr:uid="{75FEF986-3568-4DFA-9A25-DD0DA8251788}"/>
    <cellStyle name="Millares [0] 5 3 2" xfId="476" xr:uid="{51DD0EBE-205C-4DAC-B126-0C5B0255BE0D}"/>
    <cellStyle name="Millares [0] 5 3 2 2" xfId="1136" xr:uid="{2F77705F-0B3E-46EC-89D6-40B85EA3D617}"/>
    <cellStyle name="Millares [0] 5 3 2 2 2" xfId="2457" xr:uid="{662C34C3-0AC3-4A21-8527-F65CF4DD62DD}"/>
    <cellStyle name="Millares [0] 5 3 2 2 2 2" xfId="5098" xr:uid="{D2D54487-40D6-4F5E-9ACC-037E5BD046A9}"/>
    <cellStyle name="Millares [0] 5 3 2 2 2 2 2" xfId="10378" xr:uid="{C9DC4A04-FDA8-4331-AE1F-DF06E7AACCB0}"/>
    <cellStyle name="Millares [0] 5 3 2 2 2 2 2 2" xfId="20939" xr:uid="{3673F4B6-5657-4979-B0C7-8ED7AE71B833}"/>
    <cellStyle name="Millares [0] 5 3 2 2 2 2 3" xfId="15659" xr:uid="{D472B724-00EE-4F4F-AE11-7E7179250305}"/>
    <cellStyle name="Millares [0] 5 3 2 2 2 3" xfId="7738" xr:uid="{22AC1D08-A529-4B49-B6BF-19E767B4A508}"/>
    <cellStyle name="Millares [0] 5 3 2 2 2 3 2" xfId="18299" xr:uid="{F83C1A03-D8E2-4563-8336-63BE38D2BD99}"/>
    <cellStyle name="Millares [0] 5 3 2 2 2 4" xfId="13018" xr:uid="{ECB1B517-C9C6-49B8-958C-36A654117EAD}"/>
    <cellStyle name="Millares [0] 5 3 2 2 3" xfId="3778" xr:uid="{90FE2080-F086-4D39-9057-C1182BB7FFF5}"/>
    <cellStyle name="Millares [0] 5 3 2 2 3 2" xfId="9058" xr:uid="{3DF42043-446A-4D91-AD0A-DF9334F83A00}"/>
    <cellStyle name="Millares [0] 5 3 2 2 3 2 2" xfId="19619" xr:uid="{14EFD1F5-ECA0-44E2-BC1C-C69F4EF36010}"/>
    <cellStyle name="Millares [0] 5 3 2 2 3 3" xfId="14339" xr:uid="{0A94CADD-8F90-4DD2-8C3A-853A2D59D756}"/>
    <cellStyle name="Millares [0] 5 3 2 2 4" xfId="6418" xr:uid="{9D382588-5A28-4C70-8539-9860091439BF}"/>
    <cellStyle name="Millares [0] 5 3 2 2 4 2" xfId="16979" xr:uid="{A164DD15-1CD3-4667-B399-A183AA0F954B}"/>
    <cellStyle name="Millares [0] 5 3 2 2 5" xfId="11698" xr:uid="{ED49250D-33DD-4003-84A6-020647BFBC4F}"/>
    <cellStyle name="Millares [0] 5 3 2 3" xfId="1797" xr:uid="{8D396A70-A13D-420E-8E72-80D24505C67C}"/>
    <cellStyle name="Millares [0] 5 3 2 3 2" xfId="4438" xr:uid="{69D33C36-1FCF-4997-9997-D63F169BD7D2}"/>
    <cellStyle name="Millares [0] 5 3 2 3 2 2" xfId="9718" xr:uid="{678C2F78-077E-4CA4-AC42-5DE8B5D26F56}"/>
    <cellStyle name="Millares [0] 5 3 2 3 2 2 2" xfId="20279" xr:uid="{4EA57922-18D3-4523-B232-5B2EA38C065D}"/>
    <cellStyle name="Millares [0] 5 3 2 3 2 3" xfId="14999" xr:uid="{00879DA8-7B5B-4A88-AD31-62B5437B1A91}"/>
    <cellStyle name="Millares [0] 5 3 2 3 3" xfId="7078" xr:uid="{3292DFA1-661D-46C8-A9EE-D434BBF7E197}"/>
    <cellStyle name="Millares [0] 5 3 2 3 3 2" xfId="17639" xr:uid="{553BE362-4723-4D53-8CBF-DB9EBD177B72}"/>
    <cellStyle name="Millares [0] 5 3 2 3 4" xfId="12358" xr:uid="{D8181513-9E08-4077-9B24-BF1358D8D0B1}"/>
    <cellStyle name="Millares [0] 5 3 2 4" xfId="3118" xr:uid="{F2A2079C-3A0B-440B-8C88-A3E36B544372}"/>
    <cellStyle name="Millares [0] 5 3 2 4 2" xfId="8398" xr:uid="{00CB0B3C-397B-4CCC-83BF-7E1B9669AE84}"/>
    <cellStyle name="Millares [0] 5 3 2 4 2 2" xfId="18959" xr:uid="{5E8F8BD2-F5F6-4D64-A780-AFD53FCD627E}"/>
    <cellStyle name="Millares [0] 5 3 2 4 3" xfId="13679" xr:uid="{B0B6824B-1673-48B2-9795-855028BDB728}"/>
    <cellStyle name="Millares [0] 5 3 2 5" xfId="5758" xr:uid="{5DD4CD70-FBCF-4891-B5B7-179CF95F2237}"/>
    <cellStyle name="Millares [0] 5 3 2 5 2" xfId="16319" xr:uid="{119D7A84-7FC0-44A2-80AE-F6448C85C444}"/>
    <cellStyle name="Millares [0] 5 3 2 6" xfId="11038" xr:uid="{6F3946BA-2282-49DE-BC33-D48A3F0080B9}"/>
    <cellStyle name="Millares [0] 5 3 3" xfId="807" xr:uid="{87B9C9A7-172B-42B9-A48E-F6ACFB02318E}"/>
    <cellStyle name="Millares [0] 5 3 3 2" xfId="2128" xr:uid="{6085B4B4-46F4-4556-9C97-F0F9CAF62E22}"/>
    <cellStyle name="Millares [0] 5 3 3 2 2" xfId="4769" xr:uid="{02A2D6BF-3FBF-4623-AEAD-F1E435D1AEF1}"/>
    <cellStyle name="Millares [0] 5 3 3 2 2 2" xfId="10049" xr:uid="{69A3DC44-32CD-451C-941F-3C08DAA7DDE2}"/>
    <cellStyle name="Millares [0] 5 3 3 2 2 2 2" xfId="20610" xr:uid="{0A4C75F4-C979-4331-B21D-AB7AF5D792B8}"/>
    <cellStyle name="Millares [0] 5 3 3 2 2 3" xfId="15330" xr:uid="{113872FB-C8A6-4740-9ABD-86B178B6C1B3}"/>
    <cellStyle name="Millares [0] 5 3 3 2 3" xfId="7409" xr:uid="{898A510E-2E2C-46C7-8677-335A27C65053}"/>
    <cellStyle name="Millares [0] 5 3 3 2 3 2" xfId="17970" xr:uid="{6EE71B0B-22E6-47CF-9338-EF145037FE7B}"/>
    <cellStyle name="Millares [0] 5 3 3 2 4" xfId="12689" xr:uid="{FD0CBCEA-7CE0-41C6-A396-8141BBFD24C0}"/>
    <cellStyle name="Millares [0] 5 3 3 3" xfId="3449" xr:uid="{1F0A0DE2-7F2B-4751-847F-EB3BD0D27648}"/>
    <cellStyle name="Millares [0] 5 3 3 3 2" xfId="8729" xr:uid="{13A0C64C-AF3B-4355-BF2D-22831C094A2B}"/>
    <cellStyle name="Millares [0] 5 3 3 3 2 2" xfId="19290" xr:uid="{51E41E86-8B8E-4267-BED9-C0AF3D66F6AA}"/>
    <cellStyle name="Millares [0] 5 3 3 3 3" xfId="14010" xr:uid="{168B0A9D-278D-4183-B723-F7403B4B6498}"/>
    <cellStyle name="Millares [0] 5 3 3 4" xfId="6089" xr:uid="{46A15D72-2613-4269-ACB5-4314050382E4}"/>
    <cellStyle name="Millares [0] 5 3 3 4 2" xfId="16650" xr:uid="{025B068C-82B0-4DC9-AAB3-16324148683A}"/>
    <cellStyle name="Millares [0] 5 3 3 5" xfId="11369" xr:uid="{8F862B05-504E-46D0-A9E9-76E497443D5C}"/>
    <cellStyle name="Millares [0] 5 3 4" xfId="1468" xr:uid="{1CCC0492-E44D-4CD2-8EAD-A209E83B1EBB}"/>
    <cellStyle name="Millares [0] 5 3 4 2" xfId="4109" xr:uid="{8A740D0B-894F-4EE0-9877-B7B60FAFB6E5}"/>
    <cellStyle name="Millares [0] 5 3 4 2 2" xfId="9389" xr:uid="{9ADB738C-ED64-4093-A16A-E855F0996B2A}"/>
    <cellStyle name="Millares [0] 5 3 4 2 2 2" xfId="19950" xr:uid="{49A0D7CF-DF5C-4F46-93DD-FDD62C90DB61}"/>
    <cellStyle name="Millares [0] 5 3 4 2 3" xfId="14670" xr:uid="{560A698C-4320-4C95-B19D-74E2C3CA30D1}"/>
    <cellStyle name="Millares [0] 5 3 4 3" xfId="6749" xr:uid="{422FC038-EEF8-4D0E-9901-52AF9D27358A}"/>
    <cellStyle name="Millares [0] 5 3 4 3 2" xfId="17310" xr:uid="{41AE315F-4FB9-4AF5-8D94-2D8256783DF0}"/>
    <cellStyle name="Millares [0] 5 3 4 4" xfId="12029" xr:uid="{FA5A812C-F166-472B-9617-3A42A0F5710F}"/>
    <cellStyle name="Millares [0] 5 3 5" xfId="2789" xr:uid="{F52F4EB8-2AF1-462E-8FEA-F0791746E036}"/>
    <cellStyle name="Millares [0] 5 3 5 2" xfId="8069" xr:uid="{ABB09A49-830A-4682-85F2-DA503B74E32B}"/>
    <cellStyle name="Millares [0] 5 3 5 2 2" xfId="18630" xr:uid="{F56071C0-5ADC-4061-B051-4075A4A8AD52}"/>
    <cellStyle name="Millares [0] 5 3 5 3" xfId="13350" xr:uid="{1CCA9D0E-69DF-4387-B714-49F0C6EEC0C2}"/>
    <cellStyle name="Millares [0] 5 3 6" xfId="5429" xr:uid="{24A9919E-3C07-4EAC-95B9-7A3FBC858507}"/>
    <cellStyle name="Millares [0] 5 3 6 2" xfId="15990" xr:uid="{2F8D286C-D6EE-4F30-8F1E-D3B314746434}"/>
    <cellStyle name="Millares [0] 5 3 7" xfId="10709" xr:uid="{76894EB1-BD9C-4133-9655-F1A7A9F1ED65}"/>
    <cellStyle name="Millares [0] 5 4" xfId="256" xr:uid="{095B30BF-FDEE-4619-8BD0-D667BC616213}"/>
    <cellStyle name="Millares [0] 5 4 2" xfId="586" xr:uid="{BCAA679C-AF80-4C43-90BC-E8D492CCB948}"/>
    <cellStyle name="Millares [0] 5 4 2 2" xfId="1246" xr:uid="{8FEDC976-1197-488F-B1A9-316CA9986800}"/>
    <cellStyle name="Millares [0] 5 4 2 2 2" xfId="2567" xr:uid="{DB5172AB-D987-4DBE-B960-7519C810D418}"/>
    <cellStyle name="Millares [0] 5 4 2 2 2 2" xfId="5208" xr:uid="{3668AD2D-7E48-4E43-AFD2-53B57A3CC5F4}"/>
    <cellStyle name="Millares [0] 5 4 2 2 2 2 2" xfId="10488" xr:uid="{EACEEF5A-6546-484E-AC73-FCF05077FA4F}"/>
    <cellStyle name="Millares [0] 5 4 2 2 2 2 2 2" xfId="21049" xr:uid="{B87CC0FB-C6DF-4045-88D0-7A1747396320}"/>
    <cellStyle name="Millares [0] 5 4 2 2 2 2 3" xfId="15769" xr:uid="{214BC2E8-3DB6-485E-9532-BD6219669DE0}"/>
    <cellStyle name="Millares [0] 5 4 2 2 2 3" xfId="7848" xr:uid="{4FE0FE24-2EB1-4EAC-9010-5761382F99C6}"/>
    <cellStyle name="Millares [0] 5 4 2 2 2 3 2" xfId="18409" xr:uid="{08956C8D-24AD-4472-BA3C-5661360EA777}"/>
    <cellStyle name="Millares [0] 5 4 2 2 2 4" xfId="13128" xr:uid="{EB3BA9AF-2086-4E60-B5EC-222AA6C67BBB}"/>
    <cellStyle name="Millares [0] 5 4 2 2 3" xfId="3888" xr:uid="{02A02267-CF1B-4044-877D-D95FCE68EC88}"/>
    <cellStyle name="Millares [0] 5 4 2 2 3 2" xfId="9168" xr:uid="{5FC750C0-CFF4-42BB-9C75-6D5D44A7F0A7}"/>
    <cellStyle name="Millares [0] 5 4 2 2 3 2 2" xfId="19729" xr:uid="{678E81E8-F447-4020-9412-7025A19A384C}"/>
    <cellStyle name="Millares [0] 5 4 2 2 3 3" xfId="14449" xr:uid="{85687BF6-8B1A-40BB-976E-54C9F27B9BA4}"/>
    <cellStyle name="Millares [0] 5 4 2 2 4" xfId="6528" xr:uid="{A437E907-7E78-4D21-AC66-E622FCC4D14A}"/>
    <cellStyle name="Millares [0] 5 4 2 2 4 2" xfId="17089" xr:uid="{A39ABF4B-C03D-4DEB-9BB5-1F0E4826FB6B}"/>
    <cellStyle name="Millares [0] 5 4 2 2 5" xfId="11808" xr:uid="{6CF1C618-2377-40FC-A492-EAB6F04BEF8E}"/>
    <cellStyle name="Millares [0] 5 4 2 3" xfId="1907" xr:uid="{82A8F530-5570-44CC-A96D-535593247B78}"/>
    <cellStyle name="Millares [0] 5 4 2 3 2" xfId="4548" xr:uid="{E8E5C153-F04E-46BE-9C35-F853D19C9712}"/>
    <cellStyle name="Millares [0] 5 4 2 3 2 2" xfId="9828" xr:uid="{053285A7-02DC-4E10-9D2F-2CCDC78CAA43}"/>
    <cellStyle name="Millares [0] 5 4 2 3 2 2 2" xfId="20389" xr:uid="{0E7BA085-CC64-4171-B641-3C45EBA51C05}"/>
    <cellStyle name="Millares [0] 5 4 2 3 2 3" xfId="15109" xr:uid="{8F442400-26F5-4AFF-8048-6EF80C67C7EC}"/>
    <cellStyle name="Millares [0] 5 4 2 3 3" xfId="7188" xr:uid="{66865B2B-398B-4E3B-A60B-CD66DE4D2A92}"/>
    <cellStyle name="Millares [0] 5 4 2 3 3 2" xfId="17749" xr:uid="{852BC214-C935-47BD-B28A-29DD61F39FB4}"/>
    <cellStyle name="Millares [0] 5 4 2 3 4" xfId="12468" xr:uid="{2D9BB0D6-8F0D-427B-AB6D-C9CF9C058A4F}"/>
    <cellStyle name="Millares [0] 5 4 2 4" xfId="3228" xr:uid="{6E496930-53CF-4A50-A8B8-FE35AFDE3F6C}"/>
    <cellStyle name="Millares [0] 5 4 2 4 2" xfId="8508" xr:uid="{565FE173-EE22-41EF-AF9A-F0AD1BB7FB2E}"/>
    <cellStyle name="Millares [0] 5 4 2 4 2 2" xfId="19069" xr:uid="{CB769046-9C1C-46F5-AE65-DD8E46758670}"/>
    <cellStyle name="Millares [0] 5 4 2 4 3" xfId="13789" xr:uid="{29971FF0-28BA-4FD4-997A-07F2014A8D72}"/>
    <cellStyle name="Millares [0] 5 4 2 5" xfId="5868" xr:uid="{5F38530E-C7FB-435E-A2E3-79685951A217}"/>
    <cellStyle name="Millares [0] 5 4 2 5 2" xfId="16429" xr:uid="{8539DDF9-AB06-4B35-A63F-FFAA97907C44}"/>
    <cellStyle name="Millares [0] 5 4 2 6" xfId="11148" xr:uid="{23EFA468-9C67-4248-9916-B78003F8E834}"/>
    <cellStyle name="Millares [0] 5 4 3" xfId="917" xr:uid="{1AC1DEDD-A8F1-4E22-AB77-129DD477223D}"/>
    <cellStyle name="Millares [0] 5 4 3 2" xfId="2238" xr:uid="{97D06949-0814-4C16-86DC-66CA5C56506C}"/>
    <cellStyle name="Millares [0] 5 4 3 2 2" xfId="4879" xr:uid="{AFBD4ADD-9368-4CFE-989A-D5251C453E8F}"/>
    <cellStyle name="Millares [0] 5 4 3 2 2 2" xfId="10159" xr:uid="{7F27A241-8078-4620-96F2-5735447418DD}"/>
    <cellStyle name="Millares [0] 5 4 3 2 2 2 2" xfId="20720" xr:uid="{5A9ACE0A-6258-41ED-BD63-CB1F2E9A964A}"/>
    <cellStyle name="Millares [0] 5 4 3 2 2 3" xfId="15440" xr:uid="{5E6C5393-F6F2-4276-8B79-9E8D82C0FFA2}"/>
    <cellStyle name="Millares [0] 5 4 3 2 3" xfId="7519" xr:uid="{85C1184E-AAF7-49E5-9DC4-04F5106186D1}"/>
    <cellStyle name="Millares [0] 5 4 3 2 3 2" xfId="18080" xr:uid="{779764BD-62A3-4F48-AEE2-8BF6DF1F1505}"/>
    <cellStyle name="Millares [0] 5 4 3 2 4" xfId="12799" xr:uid="{EADD05C6-EEF4-4250-8F6C-0C577D4E4515}"/>
    <cellStyle name="Millares [0] 5 4 3 3" xfId="3559" xr:uid="{826297E0-FC0E-4738-8575-ED33CB49FDC5}"/>
    <cellStyle name="Millares [0] 5 4 3 3 2" xfId="8839" xr:uid="{8EA0E5AB-D5E2-4172-A3C5-568032AE2215}"/>
    <cellStyle name="Millares [0] 5 4 3 3 2 2" xfId="19400" xr:uid="{E7813DA2-1DF6-463C-8BDF-A3C761CEAF38}"/>
    <cellStyle name="Millares [0] 5 4 3 3 3" xfId="14120" xr:uid="{FE0DC3E2-A3D6-4A13-9903-38D06FC3433F}"/>
    <cellStyle name="Millares [0] 5 4 3 4" xfId="6199" xr:uid="{3B5E5C83-61BC-4B39-A405-554A362F0141}"/>
    <cellStyle name="Millares [0] 5 4 3 4 2" xfId="16760" xr:uid="{7B89C665-0166-4F3A-A19C-9835046C31EC}"/>
    <cellStyle name="Millares [0] 5 4 3 5" xfId="11479" xr:uid="{3EF3396B-8774-411A-9093-9679E4BC9DEB}"/>
    <cellStyle name="Millares [0] 5 4 4" xfId="1578" xr:uid="{1A9A147E-FE8A-438E-9016-75839E7CD8EC}"/>
    <cellStyle name="Millares [0] 5 4 4 2" xfId="4219" xr:uid="{1781947D-5AB5-414B-957F-609886E6515D}"/>
    <cellStyle name="Millares [0] 5 4 4 2 2" xfId="9499" xr:uid="{97BEF46B-4E4F-4F74-95E4-F2F880D6462C}"/>
    <cellStyle name="Millares [0] 5 4 4 2 2 2" xfId="20060" xr:uid="{6C8E5F43-2E1B-451D-9582-D2F228E97CFE}"/>
    <cellStyle name="Millares [0] 5 4 4 2 3" xfId="14780" xr:uid="{A6A4222B-1F1B-447A-BC76-D277BD243EEE}"/>
    <cellStyle name="Millares [0] 5 4 4 3" xfId="6859" xr:uid="{C9F5ADB6-9F36-4B53-B4A0-18603F10C6A4}"/>
    <cellStyle name="Millares [0] 5 4 4 3 2" xfId="17420" xr:uid="{EA691E79-56A6-4D11-836A-2D78828D537C}"/>
    <cellStyle name="Millares [0] 5 4 4 4" xfId="12139" xr:uid="{A17493EA-54BC-4182-93FA-830D9738EAF8}"/>
    <cellStyle name="Millares [0] 5 4 5" xfId="2899" xr:uid="{7062801D-3F62-4D77-8227-C83F07173B4C}"/>
    <cellStyle name="Millares [0] 5 4 5 2" xfId="8179" xr:uid="{CB9486A0-E5D6-4140-A253-297296A1E7C4}"/>
    <cellStyle name="Millares [0] 5 4 5 2 2" xfId="18740" xr:uid="{0F33B590-BE71-4E68-8C93-BF5C60CFD4C6}"/>
    <cellStyle name="Millares [0] 5 4 5 3" xfId="13460" xr:uid="{30A389A1-4EC9-483C-AE7F-B7B8D7D019C4}"/>
    <cellStyle name="Millares [0] 5 4 6" xfId="5539" xr:uid="{8DEB7351-5F69-48C2-B4E4-FCD525426968}"/>
    <cellStyle name="Millares [0] 5 4 6 2" xfId="16100" xr:uid="{8FD2A641-79CA-45F0-9D26-421A5D8E68AA}"/>
    <cellStyle name="Millares [0] 5 4 7" xfId="10819" xr:uid="{21061ECA-B439-4DA9-B65E-75A2AB5D883F}"/>
    <cellStyle name="Millares [0] 5 5" xfId="365" xr:uid="{25C1FA5B-930C-48DC-9851-CC2C87ECF54F}"/>
    <cellStyle name="Millares [0] 5 5 2" xfId="1026" xr:uid="{8548113A-4800-496C-A036-03BDFED15F98}"/>
    <cellStyle name="Millares [0] 5 5 2 2" xfId="2347" xr:uid="{30B5AF45-3EF7-416D-8306-6BA7DD4420E2}"/>
    <cellStyle name="Millares [0] 5 5 2 2 2" xfId="4988" xr:uid="{B88EA7EE-92FF-44E1-AADD-E1B3B232762D}"/>
    <cellStyle name="Millares [0] 5 5 2 2 2 2" xfId="10268" xr:uid="{85241B78-3EAE-44C5-8576-91A65F74A6A1}"/>
    <cellStyle name="Millares [0] 5 5 2 2 2 2 2" xfId="20829" xr:uid="{D49317C6-3032-49EB-BE7F-7D0803144069}"/>
    <cellStyle name="Millares [0] 5 5 2 2 2 3" xfId="15549" xr:uid="{F89AEACE-A4B9-4F39-B04E-6FCAF4C975CB}"/>
    <cellStyle name="Millares [0] 5 5 2 2 3" xfId="7628" xr:uid="{7160C2A9-DB0F-442A-8194-F2C820193072}"/>
    <cellStyle name="Millares [0] 5 5 2 2 3 2" xfId="18189" xr:uid="{CB0EAC87-58D1-4D26-B3AE-79C0862A0A29}"/>
    <cellStyle name="Millares [0] 5 5 2 2 4" xfId="12908" xr:uid="{71212AC0-329B-4EB6-AE53-4420C643B9DC}"/>
    <cellStyle name="Millares [0] 5 5 2 3" xfId="3668" xr:uid="{31F31533-B733-4198-963E-63B1D0E04383}"/>
    <cellStyle name="Millares [0] 5 5 2 3 2" xfId="8948" xr:uid="{C6C3FD0B-F164-42A0-8B4A-76899232B1AC}"/>
    <cellStyle name="Millares [0] 5 5 2 3 2 2" xfId="19509" xr:uid="{3B9ADF7E-461F-4001-AC8E-ACDC945550BD}"/>
    <cellStyle name="Millares [0] 5 5 2 3 3" xfId="14229" xr:uid="{21DD1493-CD65-4A07-B823-DBAE75B093FF}"/>
    <cellStyle name="Millares [0] 5 5 2 4" xfId="6308" xr:uid="{8AC64743-C68F-4812-9C2B-D498804F8A27}"/>
    <cellStyle name="Millares [0] 5 5 2 4 2" xfId="16869" xr:uid="{F7398F9C-E1E7-4773-8290-9D1EE55841A6}"/>
    <cellStyle name="Millares [0] 5 5 2 5" xfId="11588" xr:uid="{D4E1C99C-435D-4356-A1DB-396B94314141}"/>
    <cellStyle name="Millares [0] 5 5 3" xfId="1687" xr:uid="{7822F7AB-5214-4B70-896E-FC79F9448BD5}"/>
    <cellStyle name="Millares [0] 5 5 3 2" xfId="4328" xr:uid="{036FD924-B9CE-4150-A6B7-2848FE7A24DA}"/>
    <cellStyle name="Millares [0] 5 5 3 2 2" xfId="9608" xr:uid="{4C7AE0FF-4839-4427-9D36-F2EEBFF0C94A}"/>
    <cellStyle name="Millares [0] 5 5 3 2 2 2" xfId="20169" xr:uid="{00DBC60C-307C-441C-B806-FFFEBE62D198}"/>
    <cellStyle name="Millares [0] 5 5 3 2 3" xfId="14889" xr:uid="{0CAA45D7-BBA0-47FE-BFA5-9AA6DD8BCCCB}"/>
    <cellStyle name="Millares [0] 5 5 3 3" xfId="6968" xr:uid="{F9A2773F-249A-40C8-98B3-17B819FA13DF}"/>
    <cellStyle name="Millares [0] 5 5 3 3 2" xfId="17529" xr:uid="{3C9FA1C4-37A7-4ED7-840A-F4753F17B8C0}"/>
    <cellStyle name="Millares [0] 5 5 3 4" xfId="12248" xr:uid="{F7865C51-BCA8-44C3-BD4A-B122D07D4975}"/>
    <cellStyle name="Millares [0] 5 5 4" xfId="3008" xr:uid="{AD67ADB8-A41F-4010-8F1C-8AC71B9BA7A9}"/>
    <cellStyle name="Millares [0] 5 5 4 2" xfId="8288" xr:uid="{E9B759EE-0922-4308-B9E6-5B8935A20323}"/>
    <cellStyle name="Millares [0] 5 5 4 2 2" xfId="18849" xr:uid="{D8C83E6B-20E4-48D4-B9ED-FCE98B8023EE}"/>
    <cellStyle name="Millares [0] 5 5 4 3" xfId="13569" xr:uid="{B228DADF-9CDB-491D-952E-C8EEB6BF8951}"/>
    <cellStyle name="Millares [0] 5 5 5" xfId="5648" xr:uid="{BDED3E92-3FDC-4A16-BFE8-212691721A7D}"/>
    <cellStyle name="Millares [0] 5 5 5 2" xfId="16209" xr:uid="{F2C5A82F-E11F-478C-BE09-30CEB6E07E91}"/>
    <cellStyle name="Millares [0] 5 5 6" xfId="10928" xr:uid="{C5236161-5242-4888-A0C6-51EC9E794A0E}"/>
    <cellStyle name="Millares [0] 5 6" xfId="697" xr:uid="{D2F2A585-0234-4478-8553-6B12E8E9DABB}"/>
    <cellStyle name="Millares [0] 5 6 2" xfId="2018" xr:uid="{873B7AA5-2613-4053-8EDD-06764AEAF169}"/>
    <cellStyle name="Millares [0] 5 6 2 2" xfId="4659" xr:uid="{5CFF2FE4-CE25-4697-88CD-01428DCA780C}"/>
    <cellStyle name="Millares [0] 5 6 2 2 2" xfId="9939" xr:uid="{9F0D12BD-5052-4E90-92F7-F65584E2471D}"/>
    <cellStyle name="Millares [0] 5 6 2 2 2 2" xfId="20500" xr:uid="{4E45ACF6-E7A7-4B97-BB10-1E6F5F1283BC}"/>
    <cellStyle name="Millares [0] 5 6 2 2 3" xfId="15220" xr:uid="{F8D36BCA-DDA4-4687-9588-F1B3CF9FC409}"/>
    <cellStyle name="Millares [0] 5 6 2 3" xfId="7299" xr:uid="{D2BB4D30-AA8C-4418-8DA6-E87BBA9D1B5A}"/>
    <cellStyle name="Millares [0] 5 6 2 3 2" xfId="17860" xr:uid="{08FD4DA8-D89C-49C0-A536-696D9FEB7918}"/>
    <cellStyle name="Millares [0] 5 6 2 4" xfId="12579" xr:uid="{4EF15EF8-36C1-4A58-8B09-757071E89DCB}"/>
    <cellStyle name="Millares [0] 5 6 3" xfId="3339" xr:uid="{BD0EECC9-8E3D-42C3-A891-DA1BB37D3AE2}"/>
    <cellStyle name="Millares [0] 5 6 3 2" xfId="8619" xr:uid="{8B1CA556-C399-44A5-B9B0-23D78B23A6AB}"/>
    <cellStyle name="Millares [0] 5 6 3 2 2" xfId="19180" xr:uid="{C6C9822C-211E-4BDB-8EAE-E3AE98B46B45}"/>
    <cellStyle name="Millares [0] 5 6 3 3" xfId="13900" xr:uid="{24E95787-9796-4687-B0AE-B9D1088C1E4D}"/>
    <cellStyle name="Millares [0] 5 6 4" xfId="5979" xr:uid="{E49D57A0-E02E-46E7-BD03-EAC5B8FEC3B5}"/>
    <cellStyle name="Millares [0] 5 6 4 2" xfId="16540" xr:uid="{17A018C3-4479-4C6B-9CF5-B479F815E308}"/>
    <cellStyle name="Millares [0] 5 6 5" xfId="11259" xr:uid="{26F99CB3-FCBD-4B54-9ED4-5D44BC7DD5D0}"/>
    <cellStyle name="Millares [0] 5 7" xfId="1358" xr:uid="{4659870A-467D-4DA4-947C-21EC8A1F9A95}"/>
    <cellStyle name="Millares [0] 5 7 2" xfId="3999" xr:uid="{21FB044E-1F48-4084-AC44-8D0DE1BEB0BA}"/>
    <cellStyle name="Millares [0] 5 7 2 2" xfId="9279" xr:uid="{95F2EB74-D738-449A-B1E3-45D9E6656832}"/>
    <cellStyle name="Millares [0] 5 7 2 2 2" xfId="19840" xr:uid="{1DC50DA9-A1F7-43BC-A5B0-7A4060B26B6E}"/>
    <cellStyle name="Millares [0] 5 7 2 3" xfId="14560" xr:uid="{B1618B29-D1DE-4B4E-9EFD-FC5ADE8C5683}"/>
    <cellStyle name="Millares [0] 5 7 3" xfId="6639" xr:uid="{C6B3CFA5-B189-40CB-9189-9B96AD6FDC89}"/>
    <cellStyle name="Millares [0] 5 7 3 2" xfId="17200" xr:uid="{EB445296-05DB-4B61-B938-E80A9DDF20B4}"/>
    <cellStyle name="Millares [0] 5 7 4" xfId="11919" xr:uid="{2D57EEA8-029B-4557-AD47-9415B3B624EF}"/>
    <cellStyle name="Millares [0] 5 8" xfId="2679" xr:uid="{C724DBBA-8DBF-4BD9-B511-5B7EB27508F8}"/>
    <cellStyle name="Millares [0] 5 8 2" xfId="7959" xr:uid="{46560302-338A-43BF-AB11-801DBE2CBC17}"/>
    <cellStyle name="Millares [0] 5 8 2 2" xfId="18520" xr:uid="{C7AE995C-9837-4A1D-87D8-9341306FA147}"/>
    <cellStyle name="Millares [0] 5 8 3" xfId="13240" xr:uid="{336E7F83-633E-42B7-969E-03B89B177786}"/>
    <cellStyle name="Millares [0] 5 9" xfId="5319" xr:uid="{3F37C940-A827-4575-99D4-233B5484AB5D}"/>
    <cellStyle name="Millares [0] 5 9 2" xfId="15880" xr:uid="{CEBC164E-83AA-4359-83FC-9532BB21670C}"/>
    <cellStyle name="Millares [0] 6" xfId="61" xr:uid="{294B7DF4-D19D-400C-B786-D9D6A78DB07D}"/>
    <cellStyle name="Millares [0] 6 2" xfId="173" xr:uid="{9A749257-CD75-484C-9B63-485C03F4CC16}"/>
    <cellStyle name="Millares [0] 6 2 2" xfId="503" xr:uid="{36D6CD8A-C09E-4603-8874-5F4A65E11394}"/>
    <cellStyle name="Millares [0] 6 2 2 2" xfId="1163" xr:uid="{AC378D87-5E04-4878-B1F6-096CDCC29AF1}"/>
    <cellStyle name="Millares [0] 6 2 2 2 2" xfId="2484" xr:uid="{B42DCC8B-FB4B-4C88-8AA4-6B6C74A468C3}"/>
    <cellStyle name="Millares [0] 6 2 2 2 2 2" xfId="5125" xr:uid="{36E131A0-605D-4366-9D16-07F5BE0FA81E}"/>
    <cellStyle name="Millares [0] 6 2 2 2 2 2 2" xfId="10405" xr:uid="{92CD1019-711B-4FBB-8A29-5F4657F22ECB}"/>
    <cellStyle name="Millares [0] 6 2 2 2 2 2 2 2" xfId="20966" xr:uid="{D0F7D9BA-7FD6-4D7E-AE86-9E1974F38BDB}"/>
    <cellStyle name="Millares [0] 6 2 2 2 2 2 3" xfId="15686" xr:uid="{CE797548-F000-4AF4-B806-731FA278A20F}"/>
    <cellStyle name="Millares [0] 6 2 2 2 2 3" xfId="7765" xr:uid="{CE00220E-9E9E-4D66-8D40-28D362462D80}"/>
    <cellStyle name="Millares [0] 6 2 2 2 2 3 2" xfId="18326" xr:uid="{DAA66FDF-98EE-45E6-B193-F1784729D440}"/>
    <cellStyle name="Millares [0] 6 2 2 2 2 4" xfId="13045" xr:uid="{75FDFE24-283F-4DEA-8B45-F43F27BD3290}"/>
    <cellStyle name="Millares [0] 6 2 2 2 3" xfId="3805" xr:uid="{43633E64-B21B-49AA-9929-C861110DBCF4}"/>
    <cellStyle name="Millares [0] 6 2 2 2 3 2" xfId="9085" xr:uid="{38D06811-3E89-4524-8F8B-2A6F50C7A5F3}"/>
    <cellStyle name="Millares [0] 6 2 2 2 3 2 2" xfId="19646" xr:uid="{8E9DFAD7-5BBB-4F40-A61A-6252225DCEA6}"/>
    <cellStyle name="Millares [0] 6 2 2 2 3 3" xfId="14366" xr:uid="{80FF5954-EF35-4D95-AC7C-EDCA2B2C2764}"/>
    <cellStyle name="Millares [0] 6 2 2 2 4" xfId="6445" xr:uid="{56715AF4-1633-41AA-8E86-41E9A32510B6}"/>
    <cellStyle name="Millares [0] 6 2 2 2 4 2" xfId="17006" xr:uid="{74AD98F3-6792-445E-98F5-D45C722896AF}"/>
    <cellStyle name="Millares [0] 6 2 2 2 5" xfId="11725" xr:uid="{A298E46D-5C0B-4840-ABF6-6CE13EE61380}"/>
    <cellStyle name="Millares [0] 6 2 2 3" xfId="1824" xr:uid="{A44CC374-7A7B-450B-8056-B3E70BA3982D}"/>
    <cellStyle name="Millares [0] 6 2 2 3 2" xfId="4465" xr:uid="{73BB4944-60FB-4007-B513-3D3005116544}"/>
    <cellStyle name="Millares [0] 6 2 2 3 2 2" xfId="9745" xr:uid="{16386E1E-D654-4A9E-BACF-1195AA0407B5}"/>
    <cellStyle name="Millares [0] 6 2 2 3 2 2 2" xfId="20306" xr:uid="{EB5C00FB-6219-44CE-B10E-976A24B00D13}"/>
    <cellStyle name="Millares [0] 6 2 2 3 2 3" xfId="15026" xr:uid="{7117AFF8-973F-4D19-B29F-C691F57960F1}"/>
    <cellStyle name="Millares [0] 6 2 2 3 3" xfId="7105" xr:uid="{DAA8D9AE-8570-41B3-AB27-2E2AC95FDA45}"/>
    <cellStyle name="Millares [0] 6 2 2 3 3 2" xfId="17666" xr:uid="{D48C0950-F6AE-4833-8094-6029B049F85F}"/>
    <cellStyle name="Millares [0] 6 2 2 3 4" xfId="12385" xr:uid="{3C66D7BB-0BFD-432C-AFEE-3B07805F52E2}"/>
    <cellStyle name="Millares [0] 6 2 2 4" xfId="3145" xr:uid="{27261E6B-987F-4EAC-9FE1-B9830B69B247}"/>
    <cellStyle name="Millares [0] 6 2 2 4 2" xfId="8425" xr:uid="{D51B3B83-C185-4706-9E00-33F145094BAC}"/>
    <cellStyle name="Millares [0] 6 2 2 4 2 2" xfId="18986" xr:uid="{45093D6B-14FA-4802-954F-30753086885C}"/>
    <cellStyle name="Millares [0] 6 2 2 4 3" xfId="13706" xr:uid="{81919950-358A-4E17-9FE8-4C7F094299BC}"/>
    <cellStyle name="Millares [0] 6 2 2 5" xfId="5785" xr:uid="{EDDD9D5C-B622-42B1-A1EE-EFCAC11ED59D}"/>
    <cellStyle name="Millares [0] 6 2 2 5 2" xfId="16346" xr:uid="{FEDCA58E-0954-4673-A13A-EFE88F772DB1}"/>
    <cellStyle name="Millares [0] 6 2 2 6" xfId="11065" xr:uid="{E67280EC-5B7C-45AD-91B9-C8D225EF8291}"/>
    <cellStyle name="Millares [0] 6 2 3" xfId="834" xr:uid="{E87DD842-2DFC-4453-9391-5024B2910F1E}"/>
    <cellStyle name="Millares [0] 6 2 3 2" xfId="2155" xr:uid="{06B6674A-B19D-412E-8CAA-B48F10F89779}"/>
    <cellStyle name="Millares [0] 6 2 3 2 2" xfId="4796" xr:uid="{92C7CB91-B095-4773-8331-C0CCE3C46D48}"/>
    <cellStyle name="Millares [0] 6 2 3 2 2 2" xfId="10076" xr:uid="{48C9575F-7EE5-450F-94E3-243B42828F85}"/>
    <cellStyle name="Millares [0] 6 2 3 2 2 2 2" xfId="20637" xr:uid="{7D20B488-AF0B-490F-A301-82D42E176EEE}"/>
    <cellStyle name="Millares [0] 6 2 3 2 2 3" xfId="15357" xr:uid="{EBEFF4C4-D024-484E-A00D-DC32A6D67D8C}"/>
    <cellStyle name="Millares [0] 6 2 3 2 3" xfId="7436" xr:uid="{97A07DD4-01FC-466E-A4C1-ACC69E1D24ED}"/>
    <cellStyle name="Millares [0] 6 2 3 2 3 2" xfId="17997" xr:uid="{A2CC16EF-FAE4-4610-A665-F6D306E1AA11}"/>
    <cellStyle name="Millares [0] 6 2 3 2 4" xfId="12716" xr:uid="{872BFD16-8630-4460-AFB0-479086D82FF2}"/>
    <cellStyle name="Millares [0] 6 2 3 3" xfId="3476" xr:uid="{9A74B9D3-DF83-42BE-892A-DF75E4B11A9F}"/>
    <cellStyle name="Millares [0] 6 2 3 3 2" xfId="8756" xr:uid="{EFC75D30-FA3B-4122-AD4C-C6B67E01751D}"/>
    <cellStyle name="Millares [0] 6 2 3 3 2 2" xfId="19317" xr:uid="{6F7A5BC3-1C7D-427A-A4E6-4EBB7AD8331C}"/>
    <cellStyle name="Millares [0] 6 2 3 3 3" xfId="14037" xr:uid="{8FB4D5D2-DE62-465E-8323-2AE6464293C6}"/>
    <cellStyle name="Millares [0] 6 2 3 4" xfId="6116" xr:uid="{C92FFF2B-75CB-4602-9F81-1B1137A62DDC}"/>
    <cellStyle name="Millares [0] 6 2 3 4 2" xfId="16677" xr:uid="{BCA4B258-35B4-4A88-AA03-D34E9B9D8171}"/>
    <cellStyle name="Millares [0] 6 2 3 5" xfId="11396" xr:uid="{79C6A0C5-4880-4035-AAD9-B912B1C6123B}"/>
    <cellStyle name="Millares [0] 6 2 4" xfId="1495" xr:uid="{3C017B80-D22E-4C55-9A8C-9A4B68FC7D59}"/>
    <cellStyle name="Millares [0] 6 2 4 2" xfId="4136" xr:uid="{B5985BC7-1446-4DF9-958D-E23EDB84C396}"/>
    <cellStyle name="Millares [0] 6 2 4 2 2" xfId="9416" xr:uid="{B0ECAC3E-2236-41EC-8E91-90463D7321D7}"/>
    <cellStyle name="Millares [0] 6 2 4 2 2 2" xfId="19977" xr:uid="{69FF01B2-22FD-4216-82E2-2DD4C34879F0}"/>
    <cellStyle name="Millares [0] 6 2 4 2 3" xfId="14697" xr:uid="{28FDD8B0-8198-425B-8948-48BE24029F5C}"/>
    <cellStyle name="Millares [0] 6 2 4 3" xfId="6776" xr:uid="{6958F6D1-E2DD-4237-8E05-6B6911236C76}"/>
    <cellStyle name="Millares [0] 6 2 4 3 2" xfId="17337" xr:uid="{806274C1-431A-4662-9173-348B698E079B}"/>
    <cellStyle name="Millares [0] 6 2 4 4" xfId="12056" xr:uid="{4DE7AC1D-70CC-4EA5-8CC5-7171EE1B3B06}"/>
    <cellStyle name="Millares [0] 6 2 5" xfId="2816" xr:uid="{C197CA5D-5BCE-48EC-B6E3-E160EF3F989B}"/>
    <cellStyle name="Millares [0] 6 2 5 2" xfId="8096" xr:uid="{36DE9CEF-8960-44F0-ADA7-8D4398FD8E08}"/>
    <cellStyle name="Millares [0] 6 2 5 2 2" xfId="18657" xr:uid="{EAEE9E7F-CB78-4E3C-B990-09D46DFF0037}"/>
    <cellStyle name="Millares [0] 6 2 5 3" xfId="13377" xr:uid="{454F4D77-E3D2-4981-8A7E-9819A23D27AA}"/>
    <cellStyle name="Millares [0] 6 2 6" xfId="5456" xr:uid="{43E3CB2D-CF4C-417D-863F-0167D61D02F0}"/>
    <cellStyle name="Millares [0] 6 2 6 2" xfId="16017" xr:uid="{CA83B41B-8F28-41F2-8342-02E9E1999EA4}"/>
    <cellStyle name="Millares [0] 6 2 7" xfId="10736" xr:uid="{9B412407-A4CD-48F1-B60A-3999DED5F8AD}"/>
    <cellStyle name="Millares [0] 6 3" xfId="283" xr:uid="{3FEFA8EE-7351-4D36-BCC6-9F96845A1F55}"/>
    <cellStyle name="Millares [0] 6 3 2" xfId="613" xr:uid="{316F3AF8-7D93-4399-8827-D934BFD53414}"/>
    <cellStyle name="Millares [0] 6 3 2 2" xfId="1273" xr:uid="{907123A3-3B2B-4655-A865-8157DB9B5955}"/>
    <cellStyle name="Millares [0] 6 3 2 2 2" xfId="2594" xr:uid="{12625560-F5DC-482F-BC39-710B1881C2B2}"/>
    <cellStyle name="Millares [0] 6 3 2 2 2 2" xfId="5235" xr:uid="{3A18B4ED-B7C1-4D66-9026-5EBCFB11F12D}"/>
    <cellStyle name="Millares [0] 6 3 2 2 2 2 2" xfId="10515" xr:uid="{DA78E820-C248-4A54-940E-32868DB48A4D}"/>
    <cellStyle name="Millares [0] 6 3 2 2 2 2 2 2" xfId="21076" xr:uid="{1AEF31EC-0AD7-4662-B882-3CA701138751}"/>
    <cellStyle name="Millares [0] 6 3 2 2 2 2 3" xfId="15796" xr:uid="{CF5214E7-353B-4DBD-9FD8-A539C7E86711}"/>
    <cellStyle name="Millares [0] 6 3 2 2 2 3" xfId="7875" xr:uid="{55D33448-C6C9-47C4-9009-879B8ACBE75E}"/>
    <cellStyle name="Millares [0] 6 3 2 2 2 3 2" xfId="18436" xr:uid="{DB990E7A-15D7-4B2F-8ABE-DBD65B7DC046}"/>
    <cellStyle name="Millares [0] 6 3 2 2 2 4" xfId="13155" xr:uid="{56F6A648-6EB5-4BCE-B12F-8654A2A57BD6}"/>
    <cellStyle name="Millares [0] 6 3 2 2 3" xfId="3915" xr:uid="{867EB1D5-FC1E-4760-A69F-760536E51BB4}"/>
    <cellStyle name="Millares [0] 6 3 2 2 3 2" xfId="9195" xr:uid="{2D7E7D4E-6EA9-47A3-84AF-4AB1CA348742}"/>
    <cellStyle name="Millares [0] 6 3 2 2 3 2 2" xfId="19756" xr:uid="{7D2B7C96-4509-447F-B623-F66E195912C5}"/>
    <cellStyle name="Millares [0] 6 3 2 2 3 3" xfId="14476" xr:uid="{1F5F1426-AEB9-4061-B3B3-221B8B2D3246}"/>
    <cellStyle name="Millares [0] 6 3 2 2 4" xfId="6555" xr:uid="{539E519A-77CD-4CD4-B444-63FA6EC8CF04}"/>
    <cellStyle name="Millares [0] 6 3 2 2 4 2" xfId="17116" xr:uid="{4372C1FE-7646-4773-870D-BC5BCA3B7334}"/>
    <cellStyle name="Millares [0] 6 3 2 2 5" xfId="11835" xr:uid="{601AF965-807E-4C73-A4AC-7D5F927B97CB}"/>
    <cellStyle name="Millares [0] 6 3 2 3" xfId="1934" xr:uid="{4E1FCF01-E5B1-45BB-A477-52BB34FB561B}"/>
    <cellStyle name="Millares [0] 6 3 2 3 2" xfId="4575" xr:uid="{CD31E039-F86F-478E-86D7-750A8466020C}"/>
    <cellStyle name="Millares [0] 6 3 2 3 2 2" xfId="9855" xr:uid="{B19ACDB7-2F95-43E7-8040-3BA45D422BCE}"/>
    <cellStyle name="Millares [0] 6 3 2 3 2 2 2" xfId="20416" xr:uid="{19C092F2-2703-44B8-A7F3-756844BEA3E7}"/>
    <cellStyle name="Millares [0] 6 3 2 3 2 3" xfId="15136" xr:uid="{C2F4624F-F6F6-49F1-9066-F03D8F0EDD6A}"/>
    <cellStyle name="Millares [0] 6 3 2 3 3" xfId="7215" xr:uid="{CAC623C6-4A71-4AD1-922B-48ACAB0B3B58}"/>
    <cellStyle name="Millares [0] 6 3 2 3 3 2" xfId="17776" xr:uid="{72A9D70F-6700-4D34-B1B8-4944D9E17052}"/>
    <cellStyle name="Millares [0] 6 3 2 3 4" xfId="12495" xr:uid="{D4C240B3-4416-46F0-AC33-7BE47A174102}"/>
    <cellStyle name="Millares [0] 6 3 2 4" xfId="3255" xr:uid="{0A22561B-1A06-4C6E-AAF3-4978E0EB7F75}"/>
    <cellStyle name="Millares [0] 6 3 2 4 2" xfId="8535" xr:uid="{1D1775B5-B742-4AA6-9EFF-630F6269F278}"/>
    <cellStyle name="Millares [0] 6 3 2 4 2 2" xfId="19096" xr:uid="{F0E43ACA-5229-4848-8FF3-D12EE425B87F}"/>
    <cellStyle name="Millares [0] 6 3 2 4 3" xfId="13816" xr:uid="{5CD0BD6D-4F1B-4D6F-8481-126B84FFB9FD}"/>
    <cellStyle name="Millares [0] 6 3 2 5" xfId="5895" xr:uid="{1C7A20B5-4F9A-4477-AB2B-84ED65205B04}"/>
    <cellStyle name="Millares [0] 6 3 2 5 2" xfId="16456" xr:uid="{EAE5578E-EDA4-4EF7-B5B1-5B749276A44D}"/>
    <cellStyle name="Millares [0] 6 3 2 6" xfId="11175" xr:uid="{EB700D41-782F-41C2-8E63-93FACB535AB4}"/>
    <cellStyle name="Millares [0] 6 3 3" xfId="944" xr:uid="{49E60066-EA2A-41E5-80F7-8D8E83F0E096}"/>
    <cellStyle name="Millares [0] 6 3 3 2" xfId="2265" xr:uid="{4BBCBA12-B5EC-4AA6-A278-EB0D32E2C758}"/>
    <cellStyle name="Millares [0] 6 3 3 2 2" xfId="4906" xr:uid="{FA307818-E0EC-4115-B140-309D97F293F4}"/>
    <cellStyle name="Millares [0] 6 3 3 2 2 2" xfId="10186" xr:uid="{6E1F7FAC-E180-4583-B5E1-0249A91BA057}"/>
    <cellStyle name="Millares [0] 6 3 3 2 2 2 2" xfId="20747" xr:uid="{BC482A1A-6976-4F7E-BE8A-D45038108759}"/>
    <cellStyle name="Millares [0] 6 3 3 2 2 3" xfId="15467" xr:uid="{3A21BF47-F3C3-4453-8AC7-463E81176E74}"/>
    <cellStyle name="Millares [0] 6 3 3 2 3" xfId="7546" xr:uid="{0C668331-3B32-4B02-8801-E1891EA8092C}"/>
    <cellStyle name="Millares [0] 6 3 3 2 3 2" xfId="18107" xr:uid="{6B6DA620-80A6-4EA7-AB07-2DE4359788E6}"/>
    <cellStyle name="Millares [0] 6 3 3 2 4" xfId="12826" xr:uid="{DB3E2A71-41BD-442C-A775-A40E1AD9FC2D}"/>
    <cellStyle name="Millares [0] 6 3 3 3" xfId="3586" xr:uid="{13CF4521-8F75-4FDD-8364-0D1D5BE10770}"/>
    <cellStyle name="Millares [0] 6 3 3 3 2" xfId="8866" xr:uid="{900E6532-C3DB-43D1-AC82-65F329650D2F}"/>
    <cellStyle name="Millares [0] 6 3 3 3 2 2" xfId="19427" xr:uid="{EF4965A5-B91D-4197-99E7-8F2C83A32306}"/>
    <cellStyle name="Millares [0] 6 3 3 3 3" xfId="14147" xr:uid="{349E009D-07A7-4A3B-B7FB-9BB566E3C5C4}"/>
    <cellStyle name="Millares [0] 6 3 3 4" xfId="6226" xr:uid="{E9E3677A-233E-461C-AA30-87BC0CDCF06E}"/>
    <cellStyle name="Millares [0] 6 3 3 4 2" xfId="16787" xr:uid="{E35AE1CF-5BA4-4B68-A4C2-7043AD50EC45}"/>
    <cellStyle name="Millares [0] 6 3 3 5" xfId="11506" xr:uid="{E36B30C9-0D7A-443F-9D8D-337655248872}"/>
    <cellStyle name="Millares [0] 6 3 4" xfId="1605" xr:uid="{8BF9132E-A119-4079-AC03-350C8F2F3A23}"/>
    <cellStyle name="Millares [0] 6 3 4 2" xfId="4246" xr:uid="{32186106-DCAA-4AFC-B47B-B372EC2C7297}"/>
    <cellStyle name="Millares [0] 6 3 4 2 2" xfId="9526" xr:uid="{2669B115-4FD5-4B28-8B44-0A3802951A8B}"/>
    <cellStyle name="Millares [0] 6 3 4 2 2 2" xfId="20087" xr:uid="{4402C06D-3690-449A-BCB4-9F8600EF93CC}"/>
    <cellStyle name="Millares [0] 6 3 4 2 3" xfId="14807" xr:uid="{02510E21-2161-461E-956D-A7F0670BBD52}"/>
    <cellStyle name="Millares [0] 6 3 4 3" xfId="6886" xr:uid="{D6A39A01-9C8C-4D1D-89B9-B6B061FA1C43}"/>
    <cellStyle name="Millares [0] 6 3 4 3 2" xfId="17447" xr:uid="{ABD166F9-C513-497E-9FCF-F802BFBD3F73}"/>
    <cellStyle name="Millares [0] 6 3 4 4" xfId="12166" xr:uid="{EDEA2BC1-7E96-44C9-87B3-6DF267B31018}"/>
    <cellStyle name="Millares [0] 6 3 5" xfId="2926" xr:uid="{EFF40BB8-C2F8-4CFA-8EB0-514F06B46402}"/>
    <cellStyle name="Millares [0] 6 3 5 2" xfId="8206" xr:uid="{2B023185-91AD-44C0-818E-A4A82D495136}"/>
    <cellStyle name="Millares [0] 6 3 5 2 2" xfId="18767" xr:uid="{6F46A89A-13DB-43E8-9AA2-EAF51C42A130}"/>
    <cellStyle name="Millares [0] 6 3 5 3" xfId="13487" xr:uid="{01A49116-F30C-4C0B-8DDD-C36E930FF02D}"/>
    <cellStyle name="Millares [0] 6 3 6" xfId="5566" xr:uid="{93D382E7-51F7-4055-B66A-EF547C24A582}"/>
    <cellStyle name="Millares [0] 6 3 6 2" xfId="16127" xr:uid="{F286BA91-C7EF-424F-A248-978978DFEF22}"/>
    <cellStyle name="Millares [0] 6 3 7" xfId="10846" xr:uid="{887B5638-2EE8-4886-9D95-6B4F641570B1}"/>
    <cellStyle name="Millares [0] 6 4" xfId="392" xr:uid="{FC4172C0-9A4F-4776-A88E-F5E4A6295CDD}"/>
    <cellStyle name="Millares [0] 6 4 2" xfId="1053" xr:uid="{1339F8E6-AAC1-415C-9AE0-E96E808EDEB5}"/>
    <cellStyle name="Millares [0] 6 4 2 2" xfId="2374" xr:uid="{A8620727-35CD-4FF0-B18C-8A2BDBA2D04F}"/>
    <cellStyle name="Millares [0] 6 4 2 2 2" xfId="5015" xr:uid="{FC2939C4-D279-4154-8A2D-46D1DD7FCFF1}"/>
    <cellStyle name="Millares [0] 6 4 2 2 2 2" xfId="10295" xr:uid="{8FD29A04-F311-4278-B522-527EFC10B4F1}"/>
    <cellStyle name="Millares [0] 6 4 2 2 2 2 2" xfId="20856" xr:uid="{27BA44BB-D44F-4C07-8782-189384EB1D56}"/>
    <cellStyle name="Millares [0] 6 4 2 2 2 3" xfId="15576" xr:uid="{44327AC5-70F4-4015-839A-453779C0D74F}"/>
    <cellStyle name="Millares [0] 6 4 2 2 3" xfId="7655" xr:uid="{5B537FD3-1879-4287-AB87-F9CDDDCB3848}"/>
    <cellStyle name="Millares [0] 6 4 2 2 3 2" xfId="18216" xr:uid="{9C508B57-B752-4D10-B970-7E095408FC91}"/>
    <cellStyle name="Millares [0] 6 4 2 2 4" xfId="12935" xr:uid="{1ED7DD6E-4B81-4921-845D-6DE7BFCEC81F}"/>
    <cellStyle name="Millares [0] 6 4 2 3" xfId="3695" xr:uid="{75FF83F9-201D-4428-A29E-AFBA113E49B7}"/>
    <cellStyle name="Millares [0] 6 4 2 3 2" xfId="8975" xr:uid="{B826E28A-E655-49F4-BCFB-C9AFF148D785}"/>
    <cellStyle name="Millares [0] 6 4 2 3 2 2" xfId="19536" xr:uid="{C74E6424-E14B-4B98-B625-77787BC31440}"/>
    <cellStyle name="Millares [0] 6 4 2 3 3" xfId="14256" xr:uid="{527E696B-1DA3-4D6F-936F-B47F58F4EDD4}"/>
    <cellStyle name="Millares [0] 6 4 2 4" xfId="6335" xr:uid="{BE7D5629-331C-468A-BBE5-AF5A4A5FD112}"/>
    <cellStyle name="Millares [0] 6 4 2 4 2" xfId="16896" xr:uid="{8B1E7629-2F39-4AA8-9C66-7CDF1AA7797C}"/>
    <cellStyle name="Millares [0] 6 4 2 5" xfId="11615" xr:uid="{A9A05C30-0851-4619-A1D7-63AB077B55E8}"/>
    <cellStyle name="Millares [0] 6 4 3" xfId="1714" xr:uid="{708933B4-AE60-47EA-A397-CCD37F457B40}"/>
    <cellStyle name="Millares [0] 6 4 3 2" xfId="4355" xr:uid="{1F4E3BE5-9C94-41CA-BBE7-BF1BDC65D298}"/>
    <cellStyle name="Millares [0] 6 4 3 2 2" xfId="9635" xr:uid="{06509A11-26D3-4889-833E-21501F04CC51}"/>
    <cellStyle name="Millares [0] 6 4 3 2 2 2" xfId="20196" xr:uid="{5DDF88B2-4445-4305-AEFD-4D110420F200}"/>
    <cellStyle name="Millares [0] 6 4 3 2 3" xfId="14916" xr:uid="{450F4A8F-78BC-41EB-A10D-20C1084E8179}"/>
    <cellStyle name="Millares [0] 6 4 3 3" xfId="6995" xr:uid="{9BE4F5FA-7AC5-4A1E-92B8-7C02716A73E0}"/>
    <cellStyle name="Millares [0] 6 4 3 3 2" xfId="17556" xr:uid="{0CCEC30F-88C0-449F-8630-C0BFD018BDF5}"/>
    <cellStyle name="Millares [0] 6 4 3 4" xfId="12275" xr:uid="{5A193D52-E456-4230-B7E1-2314341B6A3A}"/>
    <cellStyle name="Millares [0] 6 4 4" xfId="3035" xr:uid="{C05A4C02-D6A5-4F89-8E69-39A7A785604A}"/>
    <cellStyle name="Millares [0] 6 4 4 2" xfId="8315" xr:uid="{356C895A-9663-4495-9FF2-012C6C4FF0F1}"/>
    <cellStyle name="Millares [0] 6 4 4 2 2" xfId="18876" xr:uid="{373884DD-94DA-49C5-9FE7-086C7C5D39FF}"/>
    <cellStyle name="Millares [0] 6 4 4 3" xfId="13596" xr:uid="{271BE845-EF3F-4234-9529-CEBC8588ACCF}"/>
    <cellStyle name="Millares [0] 6 4 5" xfId="5675" xr:uid="{4F349D4C-E71F-4DDF-861F-C531FEB58812}"/>
    <cellStyle name="Millares [0] 6 4 5 2" xfId="16236" xr:uid="{DD0BAE6E-C3F2-4D35-8850-3158287CC7F7}"/>
    <cellStyle name="Millares [0] 6 4 6" xfId="10955" xr:uid="{A3A2B223-DA48-4F19-867D-C957E97B8D31}"/>
    <cellStyle name="Millares [0] 6 5" xfId="724" xr:uid="{BF3035B0-0344-47DE-B829-694EA9B3DFE5}"/>
    <cellStyle name="Millares [0] 6 5 2" xfId="2045" xr:uid="{B40B81BC-C350-493D-ABAB-F636CF2D1049}"/>
    <cellStyle name="Millares [0] 6 5 2 2" xfId="4686" xr:uid="{D2404448-2B6C-4E68-9BA2-209E3709480A}"/>
    <cellStyle name="Millares [0] 6 5 2 2 2" xfId="9966" xr:uid="{3335D675-A714-40E1-8ED0-FDB8D24703BE}"/>
    <cellStyle name="Millares [0] 6 5 2 2 2 2" xfId="20527" xr:uid="{F367B803-DE94-4EE2-8A53-9BEBD8ED68B4}"/>
    <cellStyle name="Millares [0] 6 5 2 2 3" xfId="15247" xr:uid="{DFFB6893-69AE-4ABF-A7B3-4425A43A291F}"/>
    <cellStyle name="Millares [0] 6 5 2 3" xfId="7326" xr:uid="{62C261F5-BF56-43E2-8777-15DDFDA8F202}"/>
    <cellStyle name="Millares [0] 6 5 2 3 2" xfId="17887" xr:uid="{E44934E6-1979-4196-A3F1-1E12A72D3765}"/>
    <cellStyle name="Millares [0] 6 5 2 4" xfId="12606" xr:uid="{ED2A5EDC-E576-43BB-ACD3-F294DDEF48BE}"/>
    <cellStyle name="Millares [0] 6 5 3" xfId="3366" xr:uid="{BC06E70B-ACE4-4240-BEB6-E76371E2CC85}"/>
    <cellStyle name="Millares [0] 6 5 3 2" xfId="8646" xr:uid="{A50ADA63-2F9C-4C77-BC0F-F586F1B67172}"/>
    <cellStyle name="Millares [0] 6 5 3 2 2" xfId="19207" xr:uid="{5630AFE7-604E-4951-A587-C80EB3C98C1A}"/>
    <cellStyle name="Millares [0] 6 5 3 3" xfId="13927" xr:uid="{CFC7CD91-D6CA-45E6-A256-7F663E72F832}"/>
    <cellStyle name="Millares [0] 6 5 4" xfId="6006" xr:uid="{05389ACE-2F88-4FF9-B32E-22508F5D9237}"/>
    <cellStyle name="Millares [0] 6 5 4 2" xfId="16567" xr:uid="{F10B8271-B4E0-4DE9-BAC9-7045B57A2A5C}"/>
    <cellStyle name="Millares [0] 6 5 5" xfId="11286" xr:uid="{02FF7184-4590-423E-98A9-0A05FBFB15C7}"/>
    <cellStyle name="Millares [0] 6 6" xfId="1385" xr:uid="{13ECF19F-2B83-426B-884B-9677BEEE371A}"/>
    <cellStyle name="Millares [0] 6 6 2" xfId="4026" xr:uid="{9C0F23DE-D5B2-453C-9579-73851FBABD66}"/>
    <cellStyle name="Millares [0] 6 6 2 2" xfId="9306" xr:uid="{CB105FE0-502C-4022-85A4-2EA5B9F9438B}"/>
    <cellStyle name="Millares [0] 6 6 2 2 2" xfId="19867" xr:uid="{49C50DA7-7224-470D-941B-56AA30FB7033}"/>
    <cellStyle name="Millares [0] 6 6 2 3" xfId="14587" xr:uid="{7778085E-DAEC-4A58-9997-75D5BFBE173F}"/>
    <cellStyle name="Millares [0] 6 6 3" xfId="6666" xr:uid="{CDCAD2B1-4738-46FD-91A0-7413E83EDBC1}"/>
    <cellStyle name="Millares [0] 6 6 3 2" xfId="17227" xr:uid="{ECD10411-3F2F-405A-B536-56C8B97E1975}"/>
    <cellStyle name="Millares [0] 6 6 4" xfId="11946" xr:uid="{036A71B3-FEA9-4D17-826C-E9F7EC7E7A36}"/>
    <cellStyle name="Millares [0] 6 7" xfId="2706" xr:uid="{9845937C-A389-455D-B3FA-798FA5EBB598}"/>
    <cellStyle name="Millares [0] 6 7 2" xfId="7986" xr:uid="{E889FC2A-B42F-4FCA-81AA-574C0CC6D5C2}"/>
    <cellStyle name="Millares [0] 6 7 2 2" xfId="18547" xr:uid="{F8C32C50-D685-4C44-B139-2F73CE581287}"/>
    <cellStyle name="Millares [0] 6 7 3" xfId="13267" xr:uid="{6167BE94-4FB1-4799-96C4-534329C17893}"/>
    <cellStyle name="Millares [0] 6 8" xfId="5346" xr:uid="{66940C51-86D9-4D4B-B17F-7E41788BE81E}"/>
    <cellStyle name="Millares [0] 6 8 2" xfId="15907" xr:uid="{E9F207CC-817E-4357-BF9C-460D2B097703}"/>
    <cellStyle name="Millares [0] 6 9" xfId="10626" xr:uid="{9CC3A66C-A7C9-4077-BBE0-04F076CB3F55}"/>
    <cellStyle name="Millares [0] 7" xfId="122" xr:uid="{BBCAD796-017D-4904-8BCB-87CC6B387EF7}"/>
    <cellStyle name="Millares [0] 7 2" xfId="452" xr:uid="{9510C476-2B29-47BE-A820-E80606957912}"/>
    <cellStyle name="Millares [0] 7 2 2" xfId="1112" xr:uid="{F7A4973C-1EFE-4F64-B7ED-8DF365D0EF65}"/>
    <cellStyle name="Millares [0] 7 2 2 2" xfId="2433" xr:uid="{B09F98C4-1930-4D37-98B7-3CE003ADB28F}"/>
    <cellStyle name="Millares [0] 7 2 2 2 2" xfId="5074" xr:uid="{3149ECA0-A09B-42A9-BBDD-1E07236B8E19}"/>
    <cellStyle name="Millares [0] 7 2 2 2 2 2" xfId="10354" xr:uid="{6E33B410-8067-450C-87E8-3E8B1B977702}"/>
    <cellStyle name="Millares [0] 7 2 2 2 2 2 2" xfId="20915" xr:uid="{FF6A1539-46F5-4D97-892C-2DABEC18FBFF}"/>
    <cellStyle name="Millares [0] 7 2 2 2 2 3" xfId="15635" xr:uid="{267E81DE-A416-40B0-8F2F-126F53884AE1}"/>
    <cellStyle name="Millares [0] 7 2 2 2 3" xfId="7714" xr:uid="{7231B356-3543-4FC2-8C85-31C43E87F71C}"/>
    <cellStyle name="Millares [0] 7 2 2 2 3 2" xfId="18275" xr:uid="{8C75F5DE-60AD-48B3-BB7D-58ED8CE7FB68}"/>
    <cellStyle name="Millares [0] 7 2 2 2 4" xfId="12994" xr:uid="{568C9AC7-827A-4AAB-BBAD-9B2685F09688}"/>
    <cellStyle name="Millares [0] 7 2 2 3" xfId="3754" xr:uid="{87929B7A-085A-4943-A736-3C3F851294D7}"/>
    <cellStyle name="Millares [0] 7 2 2 3 2" xfId="9034" xr:uid="{DB79F449-7397-4118-B394-EE05267638F9}"/>
    <cellStyle name="Millares [0] 7 2 2 3 2 2" xfId="19595" xr:uid="{13F4F347-DCC6-4E89-A390-06769A369E54}"/>
    <cellStyle name="Millares [0] 7 2 2 3 3" xfId="14315" xr:uid="{571B48C2-DF75-4082-992B-3CC35740806B}"/>
    <cellStyle name="Millares [0] 7 2 2 4" xfId="6394" xr:uid="{016E16D7-9222-454B-910F-9D4F37014612}"/>
    <cellStyle name="Millares [0] 7 2 2 4 2" xfId="16955" xr:uid="{3A2DCF5C-AC34-4375-B617-A093708FF7EA}"/>
    <cellStyle name="Millares [0] 7 2 2 5" xfId="11674" xr:uid="{09E6827E-2F05-4BC2-BD42-92D0BD57E3AC}"/>
    <cellStyle name="Millares [0] 7 2 3" xfId="1773" xr:uid="{9C60C109-88BE-4177-824B-C9A0BBDC9877}"/>
    <cellStyle name="Millares [0] 7 2 3 2" xfId="4414" xr:uid="{EA27E7D2-5073-44CA-B555-D5F3FDF0D60F}"/>
    <cellStyle name="Millares [0] 7 2 3 2 2" xfId="9694" xr:uid="{C5EC0880-FAAA-4E65-A791-4223C7FFCC37}"/>
    <cellStyle name="Millares [0] 7 2 3 2 2 2" xfId="20255" xr:uid="{176690C3-1F6E-4160-984A-F417CCA9F440}"/>
    <cellStyle name="Millares [0] 7 2 3 2 3" xfId="14975" xr:uid="{F5C1081A-2EB5-4B90-A08F-A1551A26A6D8}"/>
    <cellStyle name="Millares [0] 7 2 3 3" xfId="7054" xr:uid="{5ABDD8DA-F0D1-44C9-AFAA-39F7C1C6EB82}"/>
    <cellStyle name="Millares [0] 7 2 3 3 2" xfId="17615" xr:uid="{7FBD476F-1677-4CA7-8F19-4FE0A2A1C864}"/>
    <cellStyle name="Millares [0] 7 2 3 4" xfId="12334" xr:uid="{61F7F23C-8F2D-4F53-840A-FCAB4996D9E7}"/>
    <cellStyle name="Millares [0] 7 2 4" xfId="3094" xr:uid="{DCD1A8DE-22B9-4FBE-AED9-94426DB8361C}"/>
    <cellStyle name="Millares [0] 7 2 4 2" xfId="8374" xr:uid="{6B8835B1-4E36-46A6-97EA-85E33833353C}"/>
    <cellStyle name="Millares [0] 7 2 4 2 2" xfId="18935" xr:uid="{0D22F36F-728A-4EA5-B62C-5D06C062BC6E}"/>
    <cellStyle name="Millares [0] 7 2 4 3" xfId="13655" xr:uid="{5386EC24-C8C9-4967-94AD-EBC2D6306809}"/>
    <cellStyle name="Millares [0] 7 2 5" xfId="5734" xr:uid="{9DAFBF30-0F07-40F5-98F7-70DE3182C9B3}"/>
    <cellStyle name="Millares [0] 7 2 5 2" xfId="16295" xr:uid="{173C6678-F188-48E7-9D01-F379267FDC11}"/>
    <cellStyle name="Millares [0] 7 2 6" xfId="11014" xr:uid="{438B9078-68E5-47E8-832C-09582EB6BAE8}"/>
    <cellStyle name="Millares [0] 7 3" xfId="783" xr:uid="{1A07EA4F-F95F-4997-8A7A-64E3ACA42493}"/>
    <cellStyle name="Millares [0] 7 3 2" xfId="2104" xr:uid="{119B54F9-650E-41B0-8B9D-2CF7AF24813C}"/>
    <cellStyle name="Millares [0] 7 3 2 2" xfId="4745" xr:uid="{13B7B673-BAF2-4A53-B83D-6338892A6150}"/>
    <cellStyle name="Millares [0] 7 3 2 2 2" xfId="10025" xr:uid="{AC753CFD-0890-49C6-B58D-C239712CA351}"/>
    <cellStyle name="Millares [0] 7 3 2 2 2 2" xfId="20586" xr:uid="{2321351A-18B4-44C1-BF12-9E0445E3D5EE}"/>
    <cellStyle name="Millares [0] 7 3 2 2 3" xfId="15306" xr:uid="{72921DED-589C-4941-9F73-538F48731AA6}"/>
    <cellStyle name="Millares [0] 7 3 2 3" xfId="7385" xr:uid="{37EF1A40-32CE-48FD-B407-E51C866E64C2}"/>
    <cellStyle name="Millares [0] 7 3 2 3 2" xfId="17946" xr:uid="{3910611A-F595-474F-A0EF-5256C5D09AE8}"/>
    <cellStyle name="Millares [0] 7 3 2 4" xfId="12665" xr:uid="{73EA8D71-2CA4-408F-A716-79EEDCA55026}"/>
    <cellStyle name="Millares [0] 7 3 3" xfId="3425" xr:uid="{8787C603-5873-4957-B093-BB73B08F1EF4}"/>
    <cellStyle name="Millares [0] 7 3 3 2" xfId="8705" xr:uid="{E1E744E2-B9B2-47F9-B01D-AAB43E7491F8}"/>
    <cellStyle name="Millares [0] 7 3 3 2 2" xfId="19266" xr:uid="{983EFC33-13CF-431E-8E1F-F7E42E7580B2}"/>
    <cellStyle name="Millares [0] 7 3 3 3" xfId="13986" xr:uid="{131C4A3E-8626-4E2C-BF90-D81C4AB585E4}"/>
    <cellStyle name="Millares [0] 7 3 4" xfId="6065" xr:uid="{AEB6DEF2-BFF5-4F29-ADBE-B478608E442D}"/>
    <cellStyle name="Millares [0] 7 3 4 2" xfId="16626" xr:uid="{53E47A4D-4808-4F2B-B451-C7C050365B71}"/>
    <cellStyle name="Millares [0] 7 3 5" xfId="11345" xr:uid="{B7049609-86D0-46CE-B1D6-150B5024B98B}"/>
    <cellStyle name="Millares [0] 7 4" xfId="1444" xr:uid="{D5940242-C44D-4DC1-BD68-000A9696438F}"/>
    <cellStyle name="Millares [0] 7 4 2" xfId="4085" xr:uid="{12812AC3-7067-4349-9CF2-48E10B6C928D}"/>
    <cellStyle name="Millares [0] 7 4 2 2" xfId="9365" xr:uid="{5CFD0E9F-6A44-48D1-B51D-F8B02FFEC50A}"/>
    <cellStyle name="Millares [0] 7 4 2 2 2" xfId="19926" xr:uid="{A360ADFF-29C0-4231-875D-F9BE1341E314}"/>
    <cellStyle name="Millares [0] 7 4 2 3" xfId="14646" xr:uid="{5C9B0EEA-D749-4BC0-9453-47F4F6DAB349}"/>
    <cellStyle name="Millares [0] 7 4 3" xfId="6725" xr:uid="{B44DDC19-C8EA-4C36-BF5F-117F53E4C4F7}"/>
    <cellStyle name="Millares [0] 7 4 3 2" xfId="17286" xr:uid="{CE200FEF-FEF3-4D1F-9C33-909601784F43}"/>
    <cellStyle name="Millares [0] 7 4 4" xfId="12005" xr:uid="{152B584D-C90D-4425-975D-4DBAC8BEA5E7}"/>
    <cellStyle name="Millares [0] 7 5" xfId="2765" xr:uid="{2DAA6AE8-1B09-459E-A7FE-5A59AFCF7FB5}"/>
    <cellStyle name="Millares [0] 7 5 2" xfId="8045" xr:uid="{0A9F2878-4BCA-43A7-B3D1-821ECAD8160A}"/>
    <cellStyle name="Millares [0] 7 5 2 2" xfId="18606" xr:uid="{FC616516-64EC-4A6D-9581-3B5295A92DDB}"/>
    <cellStyle name="Millares [0] 7 5 3" xfId="13326" xr:uid="{9BA2D9C2-7CEC-4661-A40F-BF46CB1EDCD0}"/>
    <cellStyle name="Millares [0] 7 6" xfId="5405" xr:uid="{6B13088F-714E-41CE-894C-CDEB8A35C141}"/>
    <cellStyle name="Millares [0] 7 6 2" xfId="15966" xr:uid="{4FC1006E-C1D5-4123-BBCD-DF3EEBC0E57D}"/>
    <cellStyle name="Millares [0] 7 7" xfId="10685" xr:uid="{27FF8995-5702-47D6-B6C5-47900AADB0E5}"/>
    <cellStyle name="Millares [0] 8" xfId="232" xr:uid="{51C1EEB4-DEC2-4968-8888-1EBA28D9056F}"/>
    <cellStyle name="Millares [0] 8 2" xfId="562" xr:uid="{02E85052-6747-40CD-BD67-709B2669E2BB}"/>
    <cellStyle name="Millares [0] 8 2 2" xfId="1222" xr:uid="{015E0DC1-6145-442C-915C-F5D55B45A352}"/>
    <cellStyle name="Millares [0] 8 2 2 2" xfId="2543" xr:uid="{EA283CE9-B75D-43A7-91A4-E00F21A6338E}"/>
    <cellStyle name="Millares [0] 8 2 2 2 2" xfId="5184" xr:uid="{8B1439B6-BFEE-4CC4-AB16-897BE87EC29C}"/>
    <cellStyle name="Millares [0] 8 2 2 2 2 2" xfId="10464" xr:uid="{0924B934-5121-4C0C-AD01-F0B6D619A1A8}"/>
    <cellStyle name="Millares [0] 8 2 2 2 2 2 2" xfId="21025" xr:uid="{970CC7AC-099F-4683-A7C7-662BC09D293E}"/>
    <cellStyle name="Millares [0] 8 2 2 2 2 3" xfId="15745" xr:uid="{A8C0C957-133C-4400-9279-40FCB656CFFC}"/>
    <cellStyle name="Millares [0] 8 2 2 2 3" xfId="7824" xr:uid="{890A3890-54C1-4E4B-867D-510C188F75B4}"/>
    <cellStyle name="Millares [0] 8 2 2 2 3 2" xfId="18385" xr:uid="{E8327F0A-BBDB-4880-B064-39869A5EDD3D}"/>
    <cellStyle name="Millares [0] 8 2 2 2 4" xfId="13104" xr:uid="{A4A4FFA3-7FB1-4571-9EDD-8AF2AEC8A88A}"/>
    <cellStyle name="Millares [0] 8 2 2 3" xfId="3864" xr:uid="{17FE08CE-42E2-4AF5-8952-FAC0AED3A38A}"/>
    <cellStyle name="Millares [0] 8 2 2 3 2" xfId="9144" xr:uid="{66570F21-564D-4D25-B63C-2DF98C304E6F}"/>
    <cellStyle name="Millares [0] 8 2 2 3 2 2" xfId="19705" xr:uid="{C810ADB2-62CA-4926-A390-D5F7925E548B}"/>
    <cellStyle name="Millares [0] 8 2 2 3 3" xfId="14425" xr:uid="{EB21B70C-4C25-49A6-954D-516699D834A2}"/>
    <cellStyle name="Millares [0] 8 2 2 4" xfId="6504" xr:uid="{AE0CDD9C-06C5-4D70-B7C4-D977C3F71AF0}"/>
    <cellStyle name="Millares [0] 8 2 2 4 2" xfId="17065" xr:uid="{DA6FF5AB-1337-4387-9198-7F77AA7CAD8C}"/>
    <cellStyle name="Millares [0] 8 2 2 5" xfId="11784" xr:uid="{58B89ACB-3CC3-4E21-8A63-080A59DE00D5}"/>
    <cellStyle name="Millares [0] 8 2 3" xfId="1883" xr:uid="{C7E3B590-6B84-4C1A-B443-C7E20C1590C3}"/>
    <cellStyle name="Millares [0] 8 2 3 2" xfId="4524" xr:uid="{363875C3-FD40-4E71-A4F7-4F5F4D044AAF}"/>
    <cellStyle name="Millares [0] 8 2 3 2 2" xfId="9804" xr:uid="{F10EF24D-4451-44BF-8BB1-6116B3535680}"/>
    <cellStyle name="Millares [0] 8 2 3 2 2 2" xfId="20365" xr:uid="{B4788CEA-DFC9-43FF-BF81-9A9111E00AC4}"/>
    <cellStyle name="Millares [0] 8 2 3 2 3" xfId="15085" xr:uid="{D6EC5D94-DF54-4B2C-ABED-74C71F461BD6}"/>
    <cellStyle name="Millares [0] 8 2 3 3" xfId="7164" xr:uid="{109C9081-5C57-401D-BC1B-A4AA5D09F894}"/>
    <cellStyle name="Millares [0] 8 2 3 3 2" xfId="17725" xr:uid="{4A012102-36D5-4DD9-8D7E-003F69914B16}"/>
    <cellStyle name="Millares [0] 8 2 3 4" xfId="12444" xr:uid="{52A9651A-31A2-4F49-AF9B-6A7E58FA01B1}"/>
    <cellStyle name="Millares [0] 8 2 4" xfId="3204" xr:uid="{62C1060B-826C-4F4D-9C59-D4A5229D6EBB}"/>
    <cellStyle name="Millares [0] 8 2 4 2" xfId="8484" xr:uid="{38D6A656-25D6-42E0-A82A-AC48DFD8A451}"/>
    <cellStyle name="Millares [0] 8 2 4 2 2" xfId="19045" xr:uid="{840EFD96-914E-4C5C-811A-D93D8C0F2AAC}"/>
    <cellStyle name="Millares [0] 8 2 4 3" xfId="13765" xr:uid="{E2242C15-E41B-4432-8054-5D9E730FA868}"/>
    <cellStyle name="Millares [0] 8 2 5" xfId="5844" xr:uid="{C2AFDE17-1AEE-4935-922F-37C566820296}"/>
    <cellStyle name="Millares [0] 8 2 5 2" xfId="16405" xr:uid="{FBB4C027-5BC3-4383-83FC-8148869F2B5C}"/>
    <cellStyle name="Millares [0] 8 2 6" xfId="11124" xr:uid="{9AAA273A-3F7D-4792-883B-44EC9A38324D}"/>
    <cellStyle name="Millares [0] 8 3" xfId="893" xr:uid="{B1BA4D1C-82AD-40D4-975C-B3C50C1481E5}"/>
    <cellStyle name="Millares [0] 8 3 2" xfId="2214" xr:uid="{7120D816-F279-4A53-B7A8-564DD6195F1B}"/>
    <cellStyle name="Millares [0] 8 3 2 2" xfId="4855" xr:uid="{E8671642-685C-4F27-9697-47AD4EAF405F}"/>
    <cellStyle name="Millares [0] 8 3 2 2 2" xfId="10135" xr:uid="{1F8160B4-8768-4947-87A5-52F3EA81D7BB}"/>
    <cellStyle name="Millares [0] 8 3 2 2 2 2" xfId="20696" xr:uid="{7A33BC41-0CFF-4AB9-8C55-B7B477DD43F9}"/>
    <cellStyle name="Millares [0] 8 3 2 2 3" xfId="15416" xr:uid="{2B7CFB9D-42D9-4983-8E79-44697BA48869}"/>
    <cellStyle name="Millares [0] 8 3 2 3" xfId="7495" xr:uid="{E90E1325-5678-4DAD-BF5C-0C43E3AE96B9}"/>
    <cellStyle name="Millares [0] 8 3 2 3 2" xfId="18056" xr:uid="{DFA3FE5C-D7D1-4B0C-B833-B5A3539FEF65}"/>
    <cellStyle name="Millares [0] 8 3 2 4" xfId="12775" xr:uid="{B8CDC993-3B7A-40DF-8EF0-32D087E9AE28}"/>
    <cellStyle name="Millares [0] 8 3 3" xfId="3535" xr:uid="{BC009368-1A47-45B1-B89A-0152E4632E4F}"/>
    <cellStyle name="Millares [0] 8 3 3 2" xfId="8815" xr:uid="{D6769AA5-5E3C-4A4A-8A2B-41F467F0B653}"/>
    <cellStyle name="Millares [0] 8 3 3 2 2" xfId="19376" xr:uid="{B9A20A87-1180-4FB9-AABA-0C66971171E6}"/>
    <cellStyle name="Millares [0] 8 3 3 3" xfId="14096" xr:uid="{BF549686-9972-46CE-B100-21CD04D29E79}"/>
    <cellStyle name="Millares [0] 8 3 4" xfId="6175" xr:uid="{A41D3115-73A6-42D9-A82C-D64EDFA9C4BB}"/>
    <cellStyle name="Millares [0] 8 3 4 2" xfId="16736" xr:uid="{0093BD1B-11F9-4BB2-B830-682AE9A515EF}"/>
    <cellStyle name="Millares [0] 8 3 5" xfId="11455" xr:uid="{F0036C99-E0DE-40FC-8BD6-517B7A2C110C}"/>
    <cellStyle name="Millares [0] 8 4" xfId="1554" xr:uid="{107BCBAB-FC94-4AA4-9868-FCA20F0F545D}"/>
    <cellStyle name="Millares [0] 8 4 2" xfId="4195" xr:uid="{38419E77-AC5F-4F4F-94C8-EA8B2AC9F329}"/>
    <cellStyle name="Millares [0] 8 4 2 2" xfId="9475" xr:uid="{0ACA8E63-9A02-4864-A2EA-051931B70CF1}"/>
    <cellStyle name="Millares [0] 8 4 2 2 2" xfId="20036" xr:uid="{CE7C503E-767F-4CF3-9C5F-6C558D572614}"/>
    <cellStyle name="Millares [0] 8 4 2 3" xfId="14756" xr:uid="{8AC5C5F6-A02D-4959-86BF-C6F7239E78D8}"/>
    <cellStyle name="Millares [0] 8 4 3" xfId="6835" xr:uid="{E61F72C8-2129-4365-8C5E-917FD82DFC81}"/>
    <cellStyle name="Millares [0] 8 4 3 2" xfId="17396" xr:uid="{CEAFBB30-6468-4E11-8599-072939349C6B}"/>
    <cellStyle name="Millares [0] 8 4 4" xfId="12115" xr:uid="{609C5AEB-1862-487F-B874-D776D8741F3D}"/>
    <cellStyle name="Millares [0] 8 5" xfId="2875" xr:uid="{B133AF84-8EC5-4C17-ACF9-EE814A90437E}"/>
    <cellStyle name="Millares [0] 8 5 2" xfId="8155" xr:uid="{6BDD356A-EA4D-4A19-8C28-4D62079BEA56}"/>
    <cellStyle name="Millares [0] 8 5 2 2" xfId="18716" xr:uid="{00ED8655-B776-4BA7-BE8E-2CB58E4D2ED5}"/>
    <cellStyle name="Millares [0] 8 5 3" xfId="13436" xr:uid="{F6E335E3-DB55-4EBF-80DF-3310E4513DBA}"/>
    <cellStyle name="Millares [0] 8 6" xfId="5515" xr:uid="{9C9BA985-8159-420E-BCD6-F142C2E60D22}"/>
    <cellStyle name="Millares [0] 8 6 2" xfId="16076" xr:uid="{3FB4A6FD-9632-4D97-9044-A2A83D71715F}"/>
    <cellStyle name="Millares [0] 8 7" xfId="10795" xr:uid="{B97DD7D4-090E-4881-ADF4-E991793FBB44}"/>
    <cellStyle name="Millares [0] 9" xfId="341" xr:uid="{E2702B8D-DFBC-452F-8FFD-9C90234A3A1F}"/>
    <cellStyle name="Millares [0] 9 2" xfId="1002" xr:uid="{7C800E08-1852-4878-9D12-E5EA8C335D7E}"/>
    <cellStyle name="Millares [0] 9 2 2" xfId="2323" xr:uid="{61F01C1F-C5DA-4F08-876F-0EC2AD537696}"/>
    <cellStyle name="Millares [0] 9 2 2 2" xfId="4964" xr:uid="{110B609A-0EF0-4181-99D7-908AA6B9423D}"/>
    <cellStyle name="Millares [0] 9 2 2 2 2" xfId="10244" xr:uid="{DF1EBC50-2933-41EE-A5AF-77416BA74B6A}"/>
    <cellStyle name="Millares [0] 9 2 2 2 2 2" xfId="20805" xr:uid="{63FD3BD5-D883-43B3-9536-2E25825D9A42}"/>
    <cellStyle name="Millares [0] 9 2 2 2 3" xfId="15525" xr:uid="{D1B5B79E-F923-43B4-A10C-F2571BCA8260}"/>
    <cellStyle name="Millares [0] 9 2 2 3" xfId="7604" xr:uid="{2FD8F372-FE68-4517-A091-6F8DC810ECE5}"/>
    <cellStyle name="Millares [0] 9 2 2 3 2" xfId="18165" xr:uid="{E12CB972-037F-4531-BDA5-4CCA4BCEF7E3}"/>
    <cellStyle name="Millares [0] 9 2 2 4" xfId="12884" xr:uid="{D15657E9-E1AA-418F-8958-BD8B819E2DBC}"/>
    <cellStyle name="Millares [0] 9 2 3" xfId="3644" xr:uid="{E0D6B35F-8C3C-44DD-83CF-C6795032119F}"/>
    <cellStyle name="Millares [0] 9 2 3 2" xfId="8924" xr:uid="{A541076E-957B-4603-B466-E788B4586DF0}"/>
    <cellStyle name="Millares [0] 9 2 3 2 2" xfId="19485" xr:uid="{F9F7C903-F951-4AC5-B322-3678FD5C0A80}"/>
    <cellStyle name="Millares [0] 9 2 3 3" xfId="14205" xr:uid="{8CEEFECA-49A8-4A81-AAD1-494A1D2859F0}"/>
    <cellStyle name="Millares [0] 9 2 4" xfId="6284" xr:uid="{3F3D064E-E471-4A5C-A1E6-BDF84C551E28}"/>
    <cellStyle name="Millares [0] 9 2 4 2" xfId="16845" xr:uid="{CF337324-F83B-4C3B-9F52-2A978EA04A65}"/>
    <cellStyle name="Millares [0] 9 2 5" xfId="11564" xr:uid="{AB3EAE60-D107-479A-8401-79DA048F86F1}"/>
    <cellStyle name="Millares [0] 9 3" xfId="1663" xr:uid="{DDDF25F5-275E-425D-A6CF-F096065D8EB9}"/>
    <cellStyle name="Millares [0] 9 3 2" xfId="4304" xr:uid="{4FD2B665-7952-4510-8EC8-7B6E9008A608}"/>
    <cellStyle name="Millares [0] 9 3 2 2" xfId="9584" xr:uid="{91B181F4-5F4A-4B8B-A58E-EC92B42F6CB7}"/>
    <cellStyle name="Millares [0] 9 3 2 2 2" xfId="20145" xr:uid="{16E7DBF2-B89E-4721-A254-69CC87D46A62}"/>
    <cellStyle name="Millares [0] 9 3 2 3" xfId="14865" xr:uid="{BB91CEF2-C93E-438B-97E6-8D5CA9A56F3D}"/>
    <cellStyle name="Millares [0] 9 3 3" xfId="6944" xr:uid="{98E35C3F-1AD2-47F9-94E0-C4CDB66B84D1}"/>
    <cellStyle name="Millares [0] 9 3 3 2" xfId="17505" xr:uid="{49573DA1-5BA0-433C-8EB0-098FB4391255}"/>
    <cellStyle name="Millares [0] 9 3 4" xfId="12224" xr:uid="{B83908E2-D463-4E48-91DE-D116973233BB}"/>
    <cellStyle name="Millares [0] 9 4" xfId="2984" xr:uid="{2CFF2EC2-E767-472D-9BA0-FC52D4C8FBBF}"/>
    <cellStyle name="Millares [0] 9 4 2" xfId="8264" xr:uid="{6F7007A2-AF2D-409D-BE43-94316A4E407A}"/>
    <cellStyle name="Millares [0] 9 4 2 2" xfId="18825" xr:uid="{45E33F8C-7668-4376-8BA0-122BFE001BA0}"/>
    <cellStyle name="Millares [0] 9 4 3" xfId="13545" xr:uid="{37940B07-6E1A-4DD2-9405-2A76CDA41858}"/>
    <cellStyle name="Millares [0] 9 5" xfId="5624" xr:uid="{01977334-3788-4409-9674-E8AD6194ABB3}"/>
    <cellStyle name="Millares [0] 9 5 2" xfId="16185" xr:uid="{A84EF434-93EE-465E-8E93-AA3E27C9FBAB}"/>
    <cellStyle name="Millares [0] 9 6" xfId="10904" xr:uid="{6ACA9168-B31D-4C43-B45E-4B80C065E429}"/>
    <cellStyle name="Moneda" xfId="1" builtinId="4"/>
    <cellStyle name="Moneda [0]" xfId="13" builtinId="7"/>
    <cellStyle name="Moneda [0] 10" xfId="1338" xr:uid="{77192466-C6A7-49C4-B746-42EF6EE0268F}"/>
    <cellStyle name="Moneda [0] 10 2" xfId="3979" xr:uid="{C99CFC42-ECE5-499E-BC0B-710141ED1A2D}"/>
    <cellStyle name="Moneda [0] 10 2 2" xfId="9259" xr:uid="{148BF11A-EF4B-4C03-97D1-0DE9585BB78A}"/>
    <cellStyle name="Moneda [0] 10 2 2 2" xfId="19820" xr:uid="{8AF5C047-8DDF-4DB7-8A8D-4D9239E2B597}"/>
    <cellStyle name="Moneda [0] 10 2 3" xfId="14540" xr:uid="{027287C1-F6E2-4C90-A3AF-0933300C869C}"/>
    <cellStyle name="Moneda [0] 10 3" xfId="6619" xr:uid="{63C4BB00-7B5D-4F51-BD55-CED41DC2BA1C}"/>
    <cellStyle name="Moneda [0] 10 3 2" xfId="17180" xr:uid="{7116976A-8D26-4D54-8BDF-E659E34E7FAE}"/>
    <cellStyle name="Moneda [0] 10 4" xfId="11899" xr:uid="{4CDA7E7E-C7AC-40F3-B74E-0946C5EEC871}"/>
    <cellStyle name="Moneda [0] 11" xfId="2659" xr:uid="{8B592EDC-B62B-43AE-A938-96C9F390FE00}"/>
    <cellStyle name="Moneda [0] 11 2" xfId="7939" xr:uid="{2F9F262E-EC3A-4B51-9F80-710241F92034}"/>
    <cellStyle name="Moneda [0] 11 2 2" xfId="18500" xr:uid="{60AC00F9-DCA9-4A57-86BD-3527E273E012}"/>
    <cellStyle name="Moneda [0] 11 3" xfId="13220" xr:uid="{AADCA3FE-4810-410A-8DE6-7C7B4360B2A6}"/>
    <cellStyle name="Moneda [0] 12" xfId="5299" xr:uid="{84EE5D67-AB50-4530-B4D9-6725F71E6E5C}"/>
    <cellStyle name="Moneda [0] 12 2" xfId="15860" xr:uid="{FFE2847D-5519-406A-AEF2-AE4A8E38C560}"/>
    <cellStyle name="Moneda [0] 13" xfId="10579" xr:uid="{5532F514-4D7C-4AF1-B613-0BFE77AA8339}"/>
    <cellStyle name="Moneda [0] 2" xfId="21" xr:uid="{F1851A39-4826-4CE2-9E55-9668434485CB}"/>
    <cellStyle name="Moneda [0] 2 10" xfId="5306" xr:uid="{A8CB4241-FBB4-4D93-863B-98E8BBF81965}"/>
    <cellStyle name="Moneda [0] 2 10 2" xfId="15867" xr:uid="{962BC813-BAB6-4CA2-ACF9-C07DA7874C88}"/>
    <cellStyle name="Moneda [0] 2 11" xfId="10586" xr:uid="{15EF57A3-85AE-4CE6-970B-52D7B93F7BC8}"/>
    <cellStyle name="Moneda [0] 2 2" xfId="45" xr:uid="{DF9C10CE-4711-40DB-B823-420DB9136275}"/>
    <cellStyle name="Moneda [0] 2 2 10" xfId="10610" xr:uid="{0425BFAF-3E8D-487B-9AD0-1754D7253DE1}"/>
    <cellStyle name="Moneda [0] 2 2 2" xfId="96" xr:uid="{0147BBCA-6804-49AD-B06F-BD7D23FB0313}"/>
    <cellStyle name="Moneda [0] 2 2 2 2" xfId="208" xr:uid="{3D392544-82F8-4E41-BFF2-99A8040820B3}"/>
    <cellStyle name="Moneda [0] 2 2 2 2 2" xfId="538" xr:uid="{B01D05FD-F2EC-4926-9709-AADDDDADC6BF}"/>
    <cellStyle name="Moneda [0] 2 2 2 2 2 2" xfId="1198" xr:uid="{706A8B29-600B-4E81-AF1C-646973B9A6D9}"/>
    <cellStyle name="Moneda [0] 2 2 2 2 2 2 2" xfId="2519" xr:uid="{C6549C87-9A4D-441E-A385-3DE361F2F9DE}"/>
    <cellStyle name="Moneda [0] 2 2 2 2 2 2 2 2" xfId="5160" xr:uid="{5975F441-2905-429C-8EB1-BE9E7BBFC2E8}"/>
    <cellStyle name="Moneda [0] 2 2 2 2 2 2 2 2 2" xfId="10440" xr:uid="{53C88176-BACC-4233-9EB5-8500C9EE084E}"/>
    <cellStyle name="Moneda [0] 2 2 2 2 2 2 2 2 2 2" xfId="21001" xr:uid="{A71438C5-E5D2-470F-9905-16DEBA7AF71E}"/>
    <cellStyle name="Moneda [0] 2 2 2 2 2 2 2 2 3" xfId="15721" xr:uid="{84E68E9E-9BF5-4071-B328-8217550117AF}"/>
    <cellStyle name="Moneda [0] 2 2 2 2 2 2 2 3" xfId="7800" xr:uid="{726C8000-8DEF-43D9-BD53-ADC9F3BA9C77}"/>
    <cellStyle name="Moneda [0] 2 2 2 2 2 2 2 3 2" xfId="18361" xr:uid="{C6D64006-ADFC-4798-8DC3-18B37E6B4CFC}"/>
    <cellStyle name="Moneda [0] 2 2 2 2 2 2 2 4" xfId="13080" xr:uid="{09754260-66F2-474B-9BE4-9FF668BF4E10}"/>
    <cellStyle name="Moneda [0] 2 2 2 2 2 2 3" xfId="3840" xr:uid="{99D93C23-6410-484F-88C5-9EF9FDE4CB6B}"/>
    <cellStyle name="Moneda [0] 2 2 2 2 2 2 3 2" xfId="9120" xr:uid="{CDCD7E44-6AF7-4E35-B588-4FBA2AA196AD}"/>
    <cellStyle name="Moneda [0] 2 2 2 2 2 2 3 2 2" xfId="19681" xr:uid="{CEE019EB-F811-4D0F-B948-DFE1D549FAA6}"/>
    <cellStyle name="Moneda [0] 2 2 2 2 2 2 3 3" xfId="14401" xr:uid="{93E2E8AA-B241-40C5-8917-861ED9DD8944}"/>
    <cellStyle name="Moneda [0] 2 2 2 2 2 2 4" xfId="6480" xr:uid="{008E8F98-BB20-42B8-8DCB-F8D8325AA580}"/>
    <cellStyle name="Moneda [0] 2 2 2 2 2 2 4 2" xfId="17041" xr:uid="{35D6FB16-4B03-41A7-8F64-8F7E2069EBDC}"/>
    <cellStyle name="Moneda [0] 2 2 2 2 2 2 5" xfId="11760" xr:uid="{AAD56C97-CA70-4057-B98E-602D1298403F}"/>
    <cellStyle name="Moneda [0] 2 2 2 2 2 3" xfId="1859" xr:uid="{7A1E60F3-7713-4D53-8B1D-81CD013AEF3E}"/>
    <cellStyle name="Moneda [0] 2 2 2 2 2 3 2" xfId="4500" xr:uid="{C59839F5-16A2-4D21-AE93-A8CA778EB9F9}"/>
    <cellStyle name="Moneda [0] 2 2 2 2 2 3 2 2" xfId="9780" xr:uid="{AEE819BC-A717-43E4-940B-AFE01145884E}"/>
    <cellStyle name="Moneda [0] 2 2 2 2 2 3 2 2 2" xfId="20341" xr:uid="{5DA88548-671A-481B-925F-3298F490B25F}"/>
    <cellStyle name="Moneda [0] 2 2 2 2 2 3 2 3" xfId="15061" xr:uid="{D83C22A5-CBE0-4E81-93ED-E3718D998F1B}"/>
    <cellStyle name="Moneda [0] 2 2 2 2 2 3 3" xfId="7140" xr:uid="{6A8D8426-719D-48E2-B927-9EFADBFA4A48}"/>
    <cellStyle name="Moneda [0] 2 2 2 2 2 3 3 2" xfId="17701" xr:uid="{6ED9EA7C-4408-4B32-8C6D-E2677F64215A}"/>
    <cellStyle name="Moneda [0] 2 2 2 2 2 3 4" xfId="12420" xr:uid="{7FFDB3F7-9E1B-4340-9002-7788B6D929A8}"/>
    <cellStyle name="Moneda [0] 2 2 2 2 2 4" xfId="3180" xr:uid="{BDA79B5A-7427-4258-A732-E3F9613BB704}"/>
    <cellStyle name="Moneda [0] 2 2 2 2 2 4 2" xfId="8460" xr:uid="{0DA94134-DD4F-4380-944A-98AC0B21B940}"/>
    <cellStyle name="Moneda [0] 2 2 2 2 2 4 2 2" xfId="19021" xr:uid="{1736FF7D-E704-441F-AF81-4A88444D35EA}"/>
    <cellStyle name="Moneda [0] 2 2 2 2 2 4 3" xfId="13741" xr:uid="{57701B39-780E-48B4-901E-F3683C9B3A9F}"/>
    <cellStyle name="Moneda [0] 2 2 2 2 2 5" xfId="5820" xr:uid="{CC58C8D1-93F3-4AC9-9615-6EEB21C92E98}"/>
    <cellStyle name="Moneda [0] 2 2 2 2 2 5 2" xfId="16381" xr:uid="{7EEEE215-C58D-46DA-BCF6-E0D6F74900F8}"/>
    <cellStyle name="Moneda [0] 2 2 2 2 2 6" xfId="11100" xr:uid="{EB0610F3-4B13-46A1-9858-8EAA221A0083}"/>
    <cellStyle name="Moneda [0] 2 2 2 2 3" xfId="869" xr:uid="{B6F53D7D-F99A-4383-99DA-381FF91BAAFC}"/>
    <cellStyle name="Moneda [0] 2 2 2 2 3 2" xfId="2190" xr:uid="{D2A2DE0F-3D29-4A73-8C1C-A058D1C33EF5}"/>
    <cellStyle name="Moneda [0] 2 2 2 2 3 2 2" xfId="4831" xr:uid="{EE17F7E4-07CA-4CAC-84F7-1AF8FF5CE778}"/>
    <cellStyle name="Moneda [0] 2 2 2 2 3 2 2 2" xfId="10111" xr:uid="{221D2A5F-8C32-4C56-B0E6-7677DA928476}"/>
    <cellStyle name="Moneda [0] 2 2 2 2 3 2 2 2 2" xfId="20672" xr:uid="{8F7A532A-899C-4465-A41B-1C3668BF33ED}"/>
    <cellStyle name="Moneda [0] 2 2 2 2 3 2 2 3" xfId="15392" xr:uid="{4E992F37-A846-4201-9572-13734261B3C7}"/>
    <cellStyle name="Moneda [0] 2 2 2 2 3 2 3" xfId="7471" xr:uid="{C7152B73-44BF-4287-AB10-429D94F17E8F}"/>
    <cellStyle name="Moneda [0] 2 2 2 2 3 2 3 2" xfId="18032" xr:uid="{FE7FBE06-2D77-4A35-ADAA-8FA03314B0AC}"/>
    <cellStyle name="Moneda [0] 2 2 2 2 3 2 4" xfId="12751" xr:uid="{FF76E469-4499-49B8-92D5-AFD04798AC4A}"/>
    <cellStyle name="Moneda [0] 2 2 2 2 3 3" xfId="3511" xr:uid="{355A8B3C-2AC4-4F94-8249-6C4EFDF43EF6}"/>
    <cellStyle name="Moneda [0] 2 2 2 2 3 3 2" xfId="8791" xr:uid="{5068BA29-EBF7-409F-A0EF-DDD7812A078A}"/>
    <cellStyle name="Moneda [0] 2 2 2 2 3 3 2 2" xfId="19352" xr:uid="{8871789A-B3A8-4A2D-ADA5-9CE5FA15046B}"/>
    <cellStyle name="Moneda [0] 2 2 2 2 3 3 3" xfId="14072" xr:uid="{203746A4-5B13-48B3-B092-5AEB87EF90E3}"/>
    <cellStyle name="Moneda [0] 2 2 2 2 3 4" xfId="6151" xr:uid="{F9628303-2A32-4FEB-8A23-F72595142A8D}"/>
    <cellStyle name="Moneda [0] 2 2 2 2 3 4 2" xfId="16712" xr:uid="{A3576948-C767-4A56-95FD-905E4B74E3E3}"/>
    <cellStyle name="Moneda [0] 2 2 2 2 3 5" xfId="11431" xr:uid="{A29FCE53-8CA4-428A-8033-C321ED7B760C}"/>
    <cellStyle name="Moneda [0] 2 2 2 2 4" xfId="1530" xr:uid="{FDF3CCAB-3CEB-4087-A41F-6AAF24259ADB}"/>
    <cellStyle name="Moneda [0] 2 2 2 2 4 2" xfId="4171" xr:uid="{C7F4B33D-EEC7-403F-92E6-638E2E1FE1E1}"/>
    <cellStyle name="Moneda [0] 2 2 2 2 4 2 2" xfId="9451" xr:uid="{DA40E6A7-3950-4703-A64B-ABE3A60A392D}"/>
    <cellStyle name="Moneda [0] 2 2 2 2 4 2 2 2" xfId="20012" xr:uid="{C7AE415A-5CD4-4097-ABAA-005B57813F7B}"/>
    <cellStyle name="Moneda [0] 2 2 2 2 4 2 3" xfId="14732" xr:uid="{58213E5E-858A-4BB1-97DB-83C9E1A18449}"/>
    <cellStyle name="Moneda [0] 2 2 2 2 4 3" xfId="6811" xr:uid="{196A7473-5CB3-4614-AD34-5F554BDDA31A}"/>
    <cellStyle name="Moneda [0] 2 2 2 2 4 3 2" xfId="17372" xr:uid="{D9536413-08B6-402C-BD7E-EC1E6DAC2DBA}"/>
    <cellStyle name="Moneda [0] 2 2 2 2 4 4" xfId="12091" xr:uid="{F123A67E-768F-459D-B781-D3B7D28F1A41}"/>
    <cellStyle name="Moneda [0] 2 2 2 2 5" xfId="2851" xr:uid="{B2A6E657-12B6-49A9-9D8F-15F861CA07F4}"/>
    <cellStyle name="Moneda [0] 2 2 2 2 5 2" xfId="8131" xr:uid="{7722B119-6AEF-4F18-9167-A4DD6A8135FD}"/>
    <cellStyle name="Moneda [0] 2 2 2 2 5 2 2" xfId="18692" xr:uid="{1C59FEC6-230D-4253-9442-E7D3A8AD6D94}"/>
    <cellStyle name="Moneda [0] 2 2 2 2 5 3" xfId="13412" xr:uid="{DC166F60-811F-4934-8957-9D4320A18DE6}"/>
    <cellStyle name="Moneda [0] 2 2 2 2 6" xfId="5491" xr:uid="{786B389D-2D21-4012-83CB-18E45387EFE8}"/>
    <cellStyle name="Moneda [0] 2 2 2 2 6 2" xfId="16052" xr:uid="{8C3F8B0F-8893-4AC0-B7F6-9E4FE50198EA}"/>
    <cellStyle name="Moneda [0] 2 2 2 2 7" xfId="10771" xr:uid="{8967C63D-7100-40CA-9103-ED784277CC7B}"/>
    <cellStyle name="Moneda [0] 2 2 2 3" xfId="318" xr:uid="{23BB21D8-D847-4B0F-B433-1270933B1868}"/>
    <cellStyle name="Moneda [0] 2 2 2 3 2" xfId="648" xr:uid="{FFF56B23-D3B3-4F39-AEDF-15EC3384F4F2}"/>
    <cellStyle name="Moneda [0] 2 2 2 3 2 2" xfId="1308" xr:uid="{A4C02BC9-7E01-408E-84A7-113D6ED10DF5}"/>
    <cellStyle name="Moneda [0] 2 2 2 3 2 2 2" xfId="2629" xr:uid="{D1ACB7A9-EC4C-4599-AA09-BC32060C3385}"/>
    <cellStyle name="Moneda [0] 2 2 2 3 2 2 2 2" xfId="5270" xr:uid="{7BF5A30B-1EA5-480A-B4B7-FA3F18117FAB}"/>
    <cellStyle name="Moneda [0] 2 2 2 3 2 2 2 2 2" xfId="10550" xr:uid="{706D525C-40C8-4637-B065-5B2D30B6D16F}"/>
    <cellStyle name="Moneda [0] 2 2 2 3 2 2 2 2 2 2" xfId="21111" xr:uid="{8B15BB3C-1DBA-433E-B7E0-327A3F565224}"/>
    <cellStyle name="Moneda [0] 2 2 2 3 2 2 2 2 3" xfId="15831" xr:uid="{D8092A02-BD55-48D5-95BB-520D47B2A14C}"/>
    <cellStyle name="Moneda [0] 2 2 2 3 2 2 2 3" xfId="7910" xr:uid="{DDE35EE5-401C-435F-8023-76BF16C21281}"/>
    <cellStyle name="Moneda [0] 2 2 2 3 2 2 2 3 2" xfId="18471" xr:uid="{B6CA0A2B-584A-412B-8FB4-F2A3578FDA58}"/>
    <cellStyle name="Moneda [0] 2 2 2 3 2 2 2 4" xfId="13190" xr:uid="{AE850E88-7F08-44DC-87F8-2241302C9AF4}"/>
    <cellStyle name="Moneda [0] 2 2 2 3 2 2 3" xfId="3950" xr:uid="{5D3A972F-D392-47BA-9ECC-DAE5AD30226D}"/>
    <cellStyle name="Moneda [0] 2 2 2 3 2 2 3 2" xfId="9230" xr:uid="{DA2E3533-FE81-4352-9F5C-C243CE4A525B}"/>
    <cellStyle name="Moneda [0] 2 2 2 3 2 2 3 2 2" xfId="19791" xr:uid="{4E7F4CF4-D01E-491E-8EC5-29F6A1C13FE7}"/>
    <cellStyle name="Moneda [0] 2 2 2 3 2 2 3 3" xfId="14511" xr:uid="{11E82338-0B3E-4865-A453-CE434956295E}"/>
    <cellStyle name="Moneda [0] 2 2 2 3 2 2 4" xfId="6590" xr:uid="{C37ED4AE-5462-46CE-B413-805860EE6FFE}"/>
    <cellStyle name="Moneda [0] 2 2 2 3 2 2 4 2" xfId="17151" xr:uid="{CDC59D4A-915B-49EC-A62F-A0D1E6033F42}"/>
    <cellStyle name="Moneda [0] 2 2 2 3 2 2 5" xfId="11870" xr:uid="{5DBFF5C4-2A42-4AB7-81CB-32DBD51F8A26}"/>
    <cellStyle name="Moneda [0] 2 2 2 3 2 3" xfId="1969" xr:uid="{1882253E-D036-4D8F-AD0B-7ADAF777031C}"/>
    <cellStyle name="Moneda [0] 2 2 2 3 2 3 2" xfId="4610" xr:uid="{9EC0FB88-6C5B-4D3B-8732-A5C7BBA96CBA}"/>
    <cellStyle name="Moneda [0] 2 2 2 3 2 3 2 2" xfId="9890" xr:uid="{98084436-DCAD-4F15-8D29-C73E272B6420}"/>
    <cellStyle name="Moneda [0] 2 2 2 3 2 3 2 2 2" xfId="20451" xr:uid="{7AAF98C8-BB7E-4DA9-BA7B-F4F4D418C6BC}"/>
    <cellStyle name="Moneda [0] 2 2 2 3 2 3 2 3" xfId="15171" xr:uid="{267FF939-DD3D-4633-982A-70DB1B25033D}"/>
    <cellStyle name="Moneda [0] 2 2 2 3 2 3 3" xfId="7250" xr:uid="{37C66B42-F001-41C8-B0E2-4C63AAE23C05}"/>
    <cellStyle name="Moneda [0] 2 2 2 3 2 3 3 2" xfId="17811" xr:uid="{D7E391A7-D7C9-4AF3-93DF-4BA5D2D24BF9}"/>
    <cellStyle name="Moneda [0] 2 2 2 3 2 3 4" xfId="12530" xr:uid="{3A5539BF-299C-4D1D-ABF8-3AB15AFFFFAA}"/>
    <cellStyle name="Moneda [0] 2 2 2 3 2 4" xfId="3290" xr:uid="{3F9EA5B5-0582-4C51-8ED3-28E7F31A38E1}"/>
    <cellStyle name="Moneda [0] 2 2 2 3 2 4 2" xfId="8570" xr:uid="{8BE5B3BE-C8A7-4F7F-BCE7-56E0A1ABB363}"/>
    <cellStyle name="Moneda [0] 2 2 2 3 2 4 2 2" xfId="19131" xr:uid="{8F5F6BC1-F96E-4481-AC39-A42588F209A4}"/>
    <cellStyle name="Moneda [0] 2 2 2 3 2 4 3" xfId="13851" xr:uid="{D0C423D4-D28B-4426-B371-3A81EFDD6643}"/>
    <cellStyle name="Moneda [0] 2 2 2 3 2 5" xfId="5930" xr:uid="{A23B568C-2868-422A-AFF6-F15E70FD1D2C}"/>
    <cellStyle name="Moneda [0] 2 2 2 3 2 5 2" xfId="16491" xr:uid="{3EE36212-FC13-4EFD-AFCF-176F5E355DE0}"/>
    <cellStyle name="Moneda [0] 2 2 2 3 2 6" xfId="11210" xr:uid="{A04FC269-D81E-4E9A-B39D-A0345705AD07}"/>
    <cellStyle name="Moneda [0] 2 2 2 3 3" xfId="979" xr:uid="{020FD8B9-82C1-45F0-8376-33F6E163208A}"/>
    <cellStyle name="Moneda [0] 2 2 2 3 3 2" xfId="2300" xr:uid="{43DCFD3F-DBC2-488C-B392-93C2ECD6AFC6}"/>
    <cellStyle name="Moneda [0] 2 2 2 3 3 2 2" xfId="4941" xr:uid="{1F9C9217-A550-4662-B8F2-B890CF134246}"/>
    <cellStyle name="Moneda [0] 2 2 2 3 3 2 2 2" xfId="10221" xr:uid="{4FB145C3-B489-4429-B641-E25F0A04153A}"/>
    <cellStyle name="Moneda [0] 2 2 2 3 3 2 2 2 2" xfId="20782" xr:uid="{D79ED014-F642-4E57-8402-CA744C933A5F}"/>
    <cellStyle name="Moneda [0] 2 2 2 3 3 2 2 3" xfId="15502" xr:uid="{24C2A86D-841C-44C3-90BA-8D4453C92A63}"/>
    <cellStyle name="Moneda [0] 2 2 2 3 3 2 3" xfId="7581" xr:uid="{BB2ECD37-08E5-4323-9628-CD76ED0613EB}"/>
    <cellStyle name="Moneda [0] 2 2 2 3 3 2 3 2" xfId="18142" xr:uid="{33FCC707-B4B4-41E0-BEC0-88640A43687D}"/>
    <cellStyle name="Moneda [0] 2 2 2 3 3 2 4" xfId="12861" xr:uid="{E33544ED-7BCC-4A6A-9E73-0FF97AA57DFA}"/>
    <cellStyle name="Moneda [0] 2 2 2 3 3 3" xfId="3621" xr:uid="{FBDE9AA3-E0C6-47BE-9EFE-D70AE1F436DA}"/>
    <cellStyle name="Moneda [0] 2 2 2 3 3 3 2" xfId="8901" xr:uid="{4279EF07-68E6-4B99-B905-ACFBF7FD9F39}"/>
    <cellStyle name="Moneda [0] 2 2 2 3 3 3 2 2" xfId="19462" xr:uid="{E78D040A-84B7-4689-9254-3792C375280F}"/>
    <cellStyle name="Moneda [0] 2 2 2 3 3 3 3" xfId="14182" xr:uid="{538BE103-B0DD-46E6-8065-4BD9747A4BE0}"/>
    <cellStyle name="Moneda [0] 2 2 2 3 3 4" xfId="6261" xr:uid="{92E94586-88A4-458C-A4AD-56F4C63531EB}"/>
    <cellStyle name="Moneda [0] 2 2 2 3 3 4 2" xfId="16822" xr:uid="{8B8ECDA0-5C26-4D5A-9F1C-9786AA04A58C}"/>
    <cellStyle name="Moneda [0] 2 2 2 3 3 5" xfId="11541" xr:uid="{B2F5FB59-2D7D-476E-8055-B5779B36BF28}"/>
    <cellStyle name="Moneda [0] 2 2 2 3 4" xfId="1640" xr:uid="{6812B578-FABF-4D93-BA2E-B4B82D826F19}"/>
    <cellStyle name="Moneda [0] 2 2 2 3 4 2" xfId="4281" xr:uid="{BDADF810-E1F5-414D-B824-AAE792B04F1D}"/>
    <cellStyle name="Moneda [0] 2 2 2 3 4 2 2" xfId="9561" xr:uid="{383C41E3-1889-4DB5-A132-D2229B07B9A2}"/>
    <cellStyle name="Moneda [0] 2 2 2 3 4 2 2 2" xfId="20122" xr:uid="{A70EB65C-8171-48E4-946A-A5DB5F0B2B64}"/>
    <cellStyle name="Moneda [0] 2 2 2 3 4 2 3" xfId="14842" xr:uid="{617B25C4-563A-4A74-95BE-4FC1D697100C}"/>
    <cellStyle name="Moneda [0] 2 2 2 3 4 3" xfId="6921" xr:uid="{C35E3D68-EBA4-435F-BB69-1548DAE1A90F}"/>
    <cellStyle name="Moneda [0] 2 2 2 3 4 3 2" xfId="17482" xr:uid="{C5E7C8F7-207E-47C4-AF61-8721AC23247E}"/>
    <cellStyle name="Moneda [0] 2 2 2 3 4 4" xfId="12201" xr:uid="{8F150CE9-E6D7-4219-9A24-B712759B6C80}"/>
    <cellStyle name="Moneda [0] 2 2 2 3 5" xfId="2961" xr:uid="{E4F6C4B8-E367-4494-9ED9-B6E3FC51774E}"/>
    <cellStyle name="Moneda [0] 2 2 2 3 5 2" xfId="8241" xr:uid="{C05E63AF-A657-42AA-8DAA-F26AE463126B}"/>
    <cellStyle name="Moneda [0] 2 2 2 3 5 2 2" xfId="18802" xr:uid="{15522B15-B180-43FC-BF33-464A4C39787F}"/>
    <cellStyle name="Moneda [0] 2 2 2 3 5 3" xfId="13522" xr:uid="{639823EB-9C51-49B6-9E75-8F5B46B3CE1A}"/>
    <cellStyle name="Moneda [0] 2 2 2 3 6" xfId="5601" xr:uid="{B8A7D7CC-E00C-4B1A-A257-FD254547A59C}"/>
    <cellStyle name="Moneda [0] 2 2 2 3 6 2" xfId="16162" xr:uid="{4CC880B1-EA06-4446-AD14-E6091F170DDA}"/>
    <cellStyle name="Moneda [0] 2 2 2 3 7" xfId="10881" xr:uid="{8D214980-CE1E-491A-AB6D-567D43D1E785}"/>
    <cellStyle name="Moneda [0] 2 2 2 4" xfId="427" xr:uid="{90FD0430-5A8C-4446-9D5E-C19B163EC392}"/>
    <cellStyle name="Moneda [0] 2 2 2 4 2" xfId="1088" xr:uid="{79A31EF3-8F09-4E76-85E0-A8335B278D7B}"/>
    <cellStyle name="Moneda [0] 2 2 2 4 2 2" xfId="2409" xr:uid="{0528C454-D480-4CDA-AC13-5B8A28BA1797}"/>
    <cellStyle name="Moneda [0] 2 2 2 4 2 2 2" xfId="5050" xr:uid="{32E1967A-5CFA-4AAC-B120-F4C5A8A325DF}"/>
    <cellStyle name="Moneda [0] 2 2 2 4 2 2 2 2" xfId="10330" xr:uid="{BD29B32E-E333-4F12-AF0C-6644F92CD28D}"/>
    <cellStyle name="Moneda [0] 2 2 2 4 2 2 2 2 2" xfId="20891" xr:uid="{A7CAAA52-8460-4234-9E64-91A1A5C00B28}"/>
    <cellStyle name="Moneda [0] 2 2 2 4 2 2 2 3" xfId="15611" xr:uid="{BE730BA4-E3A8-4DC2-BE65-0E7466E655E2}"/>
    <cellStyle name="Moneda [0] 2 2 2 4 2 2 3" xfId="7690" xr:uid="{FD4774AC-40AE-4ADB-9EB9-EF84DF74D3A8}"/>
    <cellStyle name="Moneda [0] 2 2 2 4 2 2 3 2" xfId="18251" xr:uid="{BF5E77EA-CA3C-4490-BFFC-F29424BB26F7}"/>
    <cellStyle name="Moneda [0] 2 2 2 4 2 2 4" xfId="12970" xr:uid="{5F97A2BC-80D8-4DD3-A65E-C7C980CF88E1}"/>
    <cellStyle name="Moneda [0] 2 2 2 4 2 3" xfId="3730" xr:uid="{E6A5231C-6021-43F1-92CF-C8BCF4C22852}"/>
    <cellStyle name="Moneda [0] 2 2 2 4 2 3 2" xfId="9010" xr:uid="{2A257C7B-1D43-4978-B351-C53667E8EB8F}"/>
    <cellStyle name="Moneda [0] 2 2 2 4 2 3 2 2" xfId="19571" xr:uid="{A2C837B1-96AC-4D1D-9973-F2A6BA4C5334}"/>
    <cellStyle name="Moneda [0] 2 2 2 4 2 3 3" xfId="14291" xr:uid="{C2C8EE96-1B99-46A9-B289-B6BFFDF0261D}"/>
    <cellStyle name="Moneda [0] 2 2 2 4 2 4" xfId="6370" xr:uid="{21B81546-0675-4E1D-A99B-B6EB9E02E8D8}"/>
    <cellStyle name="Moneda [0] 2 2 2 4 2 4 2" xfId="16931" xr:uid="{347C4D9D-A8D7-4256-86A6-6C3CD111BD9E}"/>
    <cellStyle name="Moneda [0] 2 2 2 4 2 5" xfId="11650" xr:uid="{40C7E110-004F-4A21-A7BA-956EAD39D226}"/>
    <cellStyle name="Moneda [0] 2 2 2 4 3" xfId="1749" xr:uid="{C9A16340-E49F-4F03-B260-E639C2B84D70}"/>
    <cellStyle name="Moneda [0] 2 2 2 4 3 2" xfId="4390" xr:uid="{F4AA97D6-AD7E-4723-8077-7D0E3AFD6070}"/>
    <cellStyle name="Moneda [0] 2 2 2 4 3 2 2" xfId="9670" xr:uid="{B1DB9096-F158-4C25-BA76-7AA80AD71C44}"/>
    <cellStyle name="Moneda [0] 2 2 2 4 3 2 2 2" xfId="20231" xr:uid="{F5A61F67-ADD3-4DEB-B8EA-B08DA3538200}"/>
    <cellStyle name="Moneda [0] 2 2 2 4 3 2 3" xfId="14951" xr:uid="{FDE49BFA-56B1-4568-9FB6-103227FCDAA3}"/>
    <cellStyle name="Moneda [0] 2 2 2 4 3 3" xfId="7030" xr:uid="{B04524C3-F260-4986-8830-E5DBE02BFAE3}"/>
    <cellStyle name="Moneda [0] 2 2 2 4 3 3 2" xfId="17591" xr:uid="{EE7C50DF-CB8B-41BB-8FCA-BB855E66A370}"/>
    <cellStyle name="Moneda [0] 2 2 2 4 3 4" xfId="12310" xr:uid="{4E7D65AF-CD79-4BCF-9423-2CA22EB6B87E}"/>
    <cellStyle name="Moneda [0] 2 2 2 4 4" xfId="3070" xr:uid="{B8A04688-03EA-4A1F-BACC-8F17DE8DAE3D}"/>
    <cellStyle name="Moneda [0] 2 2 2 4 4 2" xfId="8350" xr:uid="{AF4D2A2D-70FA-4790-B935-B63A8C27A3FA}"/>
    <cellStyle name="Moneda [0] 2 2 2 4 4 2 2" xfId="18911" xr:uid="{C61D866A-6F41-416A-B4F2-68220811853D}"/>
    <cellStyle name="Moneda [0] 2 2 2 4 4 3" xfId="13631" xr:uid="{0E9239DA-5B71-4FC9-BC6F-8100FC7FED0E}"/>
    <cellStyle name="Moneda [0] 2 2 2 4 5" xfId="5710" xr:uid="{9CC68D0A-ECA4-42DC-831C-3C090367EC29}"/>
    <cellStyle name="Moneda [0] 2 2 2 4 5 2" xfId="16271" xr:uid="{4ABB6BBE-34AF-45C3-A1D9-2EF8F33642C7}"/>
    <cellStyle name="Moneda [0] 2 2 2 4 6" xfId="10990" xr:uid="{5B8236C7-05C3-4FC3-BA70-27F96484F9E3}"/>
    <cellStyle name="Moneda [0] 2 2 2 5" xfId="759" xr:uid="{BE5B51F3-07A0-475D-8090-D818C62413BC}"/>
    <cellStyle name="Moneda [0] 2 2 2 5 2" xfId="2080" xr:uid="{690D0E65-9BCC-426C-87D0-C7E5652366CE}"/>
    <cellStyle name="Moneda [0] 2 2 2 5 2 2" xfId="4721" xr:uid="{AB76B788-1BA0-42D4-9CC7-546341D627A1}"/>
    <cellStyle name="Moneda [0] 2 2 2 5 2 2 2" xfId="10001" xr:uid="{726C373A-A208-4992-8356-F27C7FD1C1A5}"/>
    <cellStyle name="Moneda [0] 2 2 2 5 2 2 2 2" xfId="20562" xr:uid="{3513A085-08E3-43DD-8B5C-627963A3D79D}"/>
    <cellStyle name="Moneda [0] 2 2 2 5 2 2 3" xfId="15282" xr:uid="{3F5C80F2-CC61-474C-A1B4-1E85FC6C1915}"/>
    <cellStyle name="Moneda [0] 2 2 2 5 2 3" xfId="7361" xr:uid="{4591F1DF-169F-4E70-AB22-96209F9C9766}"/>
    <cellStyle name="Moneda [0] 2 2 2 5 2 3 2" xfId="17922" xr:uid="{667FC2E8-7F07-4B2F-81B0-99E5E9BBCE29}"/>
    <cellStyle name="Moneda [0] 2 2 2 5 2 4" xfId="12641" xr:uid="{6C0AC661-32D6-4F2C-A9AF-48CEBCB5221D}"/>
    <cellStyle name="Moneda [0] 2 2 2 5 3" xfId="3401" xr:uid="{B9D2B182-A4A9-46E2-90BF-C9F3615FE56C}"/>
    <cellStyle name="Moneda [0] 2 2 2 5 3 2" xfId="8681" xr:uid="{9BD03989-D4A7-47A2-97C0-D4DA9CAB8899}"/>
    <cellStyle name="Moneda [0] 2 2 2 5 3 2 2" xfId="19242" xr:uid="{9E60041F-6432-47DF-94E0-8051DA87A936}"/>
    <cellStyle name="Moneda [0] 2 2 2 5 3 3" xfId="13962" xr:uid="{AAFDC36C-DC19-43F6-B49D-EA09207AF162}"/>
    <cellStyle name="Moneda [0] 2 2 2 5 4" xfId="6041" xr:uid="{D66189A5-F526-410F-B693-A9DD6A3A4F4F}"/>
    <cellStyle name="Moneda [0] 2 2 2 5 4 2" xfId="16602" xr:uid="{27C427CE-6F91-422C-9A69-9470D01B7B69}"/>
    <cellStyle name="Moneda [0] 2 2 2 5 5" xfId="11321" xr:uid="{34895DD5-E5CC-47E9-8882-BEA28137354D}"/>
    <cellStyle name="Moneda [0] 2 2 2 6" xfId="1420" xr:uid="{BB37389D-7800-4BDB-8450-DA2BF6FEA8E1}"/>
    <cellStyle name="Moneda [0] 2 2 2 6 2" xfId="4061" xr:uid="{720C835A-C181-4806-91DF-FCFACFF36BB1}"/>
    <cellStyle name="Moneda [0] 2 2 2 6 2 2" xfId="9341" xr:uid="{A1A1E7E9-8B13-4BAB-8C5B-7FA637501C54}"/>
    <cellStyle name="Moneda [0] 2 2 2 6 2 2 2" xfId="19902" xr:uid="{8172F366-2A54-4155-BF15-4DAF0B38FCB7}"/>
    <cellStyle name="Moneda [0] 2 2 2 6 2 3" xfId="14622" xr:uid="{68773491-741B-44C8-8A79-6D958D6E5E61}"/>
    <cellStyle name="Moneda [0] 2 2 2 6 3" xfId="6701" xr:uid="{421ED713-9FC8-46C7-91B9-089358084024}"/>
    <cellStyle name="Moneda [0] 2 2 2 6 3 2" xfId="17262" xr:uid="{8192D391-669E-421A-9452-0F0DC7C7C739}"/>
    <cellStyle name="Moneda [0] 2 2 2 6 4" xfId="11981" xr:uid="{782554F6-FCD9-4D65-9918-90A5B0A60D74}"/>
    <cellStyle name="Moneda [0] 2 2 2 7" xfId="2741" xr:uid="{46D9C32A-356D-4F28-8EF0-0FA1D22FC06B}"/>
    <cellStyle name="Moneda [0] 2 2 2 7 2" xfId="8021" xr:uid="{BBE1F888-CB1F-4B09-B366-DDA766E2EA5F}"/>
    <cellStyle name="Moneda [0] 2 2 2 7 2 2" xfId="18582" xr:uid="{5A8DB935-B7B1-4AFA-B05D-8D9A0E8E7609}"/>
    <cellStyle name="Moneda [0] 2 2 2 7 3" xfId="13302" xr:uid="{EA6BE8C2-0AE9-4AE6-8C05-7E3F618D4398}"/>
    <cellStyle name="Moneda [0] 2 2 2 8" xfId="5381" xr:uid="{CD3AB7A3-5E49-4630-A5EE-7264E1362796}"/>
    <cellStyle name="Moneda [0] 2 2 2 8 2" xfId="15942" xr:uid="{A7A39F01-9DB4-4F8D-AC2C-3959E7DAA693}"/>
    <cellStyle name="Moneda [0] 2 2 2 9" xfId="10661" xr:uid="{5B790AF1-CDF9-40D5-B219-82D57EC3D9AD}"/>
    <cellStyle name="Moneda [0] 2 2 3" xfId="157" xr:uid="{3E1D417B-6DBB-4744-A9C9-BAACE903629F}"/>
    <cellStyle name="Moneda [0] 2 2 3 2" xfId="487" xr:uid="{2832A5D3-3CE2-42AA-8694-F5278F3FFC89}"/>
    <cellStyle name="Moneda [0] 2 2 3 2 2" xfId="1147" xr:uid="{35253816-FB13-4F01-86BF-6E1527B4DB77}"/>
    <cellStyle name="Moneda [0] 2 2 3 2 2 2" xfId="2468" xr:uid="{EDA23848-B425-4263-B6EB-46428D51EF6A}"/>
    <cellStyle name="Moneda [0] 2 2 3 2 2 2 2" xfId="5109" xr:uid="{9CE07011-20E6-4F9E-97B7-25650924DAA6}"/>
    <cellStyle name="Moneda [0] 2 2 3 2 2 2 2 2" xfId="10389" xr:uid="{8F646D34-A8F4-44BE-92B4-5A277A8B54B7}"/>
    <cellStyle name="Moneda [0] 2 2 3 2 2 2 2 2 2" xfId="20950" xr:uid="{315BFE20-B681-4434-9BA2-F5F605A4EDF6}"/>
    <cellStyle name="Moneda [0] 2 2 3 2 2 2 2 3" xfId="15670" xr:uid="{F817050B-CF60-496F-9576-8AC78519D18A}"/>
    <cellStyle name="Moneda [0] 2 2 3 2 2 2 3" xfId="7749" xr:uid="{24F2CA9F-FDD9-4259-82FC-8E8BB3805BB3}"/>
    <cellStyle name="Moneda [0] 2 2 3 2 2 2 3 2" xfId="18310" xr:uid="{0730EC3B-F7EC-4B6D-A18C-63C13EC057DE}"/>
    <cellStyle name="Moneda [0] 2 2 3 2 2 2 4" xfId="13029" xr:uid="{005E79B5-B7B8-429A-A253-8FA6ADD8DB18}"/>
    <cellStyle name="Moneda [0] 2 2 3 2 2 3" xfId="3789" xr:uid="{AFCA4A6E-3B8C-4CDD-AE60-52250CA6455E}"/>
    <cellStyle name="Moneda [0] 2 2 3 2 2 3 2" xfId="9069" xr:uid="{9CB444D7-1AF4-4D42-AFB3-86D4B0729C66}"/>
    <cellStyle name="Moneda [0] 2 2 3 2 2 3 2 2" xfId="19630" xr:uid="{5042DB75-CB2D-4E13-B8D9-6FFC300CE38F}"/>
    <cellStyle name="Moneda [0] 2 2 3 2 2 3 3" xfId="14350" xr:uid="{D93E22FC-3CAB-4AC1-84BE-D99E6CFADCEA}"/>
    <cellStyle name="Moneda [0] 2 2 3 2 2 4" xfId="6429" xr:uid="{1D4883D3-6093-455B-A387-1E32786A216A}"/>
    <cellStyle name="Moneda [0] 2 2 3 2 2 4 2" xfId="16990" xr:uid="{A232BD44-3CD7-48C5-B189-9F42C8A776B0}"/>
    <cellStyle name="Moneda [0] 2 2 3 2 2 5" xfId="11709" xr:uid="{FD13CA79-F1D0-44D8-8245-F86D20E57F73}"/>
    <cellStyle name="Moneda [0] 2 2 3 2 3" xfId="1808" xr:uid="{F3B2B708-F970-48BD-96E0-54518D77E570}"/>
    <cellStyle name="Moneda [0] 2 2 3 2 3 2" xfId="4449" xr:uid="{F2E7D0C0-B8D3-410E-8C03-0F12D5F9CAD0}"/>
    <cellStyle name="Moneda [0] 2 2 3 2 3 2 2" xfId="9729" xr:uid="{B46D10FF-D0A9-4E0A-B239-EC37489471C3}"/>
    <cellStyle name="Moneda [0] 2 2 3 2 3 2 2 2" xfId="20290" xr:uid="{3325FE3C-8F84-459C-A98D-ADF83B2F38D8}"/>
    <cellStyle name="Moneda [0] 2 2 3 2 3 2 3" xfId="15010" xr:uid="{01BA6664-DD36-45AF-91A5-5C29D7A1695F}"/>
    <cellStyle name="Moneda [0] 2 2 3 2 3 3" xfId="7089" xr:uid="{8F9D7AAD-1AAC-4ABC-9574-28BE7430F76A}"/>
    <cellStyle name="Moneda [0] 2 2 3 2 3 3 2" xfId="17650" xr:uid="{ABB3F1ED-C3E8-4C09-ADA8-312E0634F31A}"/>
    <cellStyle name="Moneda [0] 2 2 3 2 3 4" xfId="12369" xr:uid="{E6422A57-3F91-4DC1-AA76-8ED8DFA4EB7F}"/>
    <cellStyle name="Moneda [0] 2 2 3 2 4" xfId="3129" xr:uid="{86CC9AF1-CD41-4B74-B56B-AC97B35E6578}"/>
    <cellStyle name="Moneda [0] 2 2 3 2 4 2" xfId="8409" xr:uid="{4CD5AB18-CA1C-4A40-8F64-5ED4712CC310}"/>
    <cellStyle name="Moneda [0] 2 2 3 2 4 2 2" xfId="18970" xr:uid="{F967F268-6990-42A7-8F72-842C1161C5F5}"/>
    <cellStyle name="Moneda [0] 2 2 3 2 4 3" xfId="13690" xr:uid="{A7794A14-2C2A-4A65-91F1-317220DC768B}"/>
    <cellStyle name="Moneda [0] 2 2 3 2 5" xfId="5769" xr:uid="{2D2CC348-7EB6-4956-BC72-E488FC7C351C}"/>
    <cellStyle name="Moneda [0] 2 2 3 2 5 2" xfId="16330" xr:uid="{01BBB19A-4D5C-4612-8288-4FCD25DB1ED0}"/>
    <cellStyle name="Moneda [0] 2 2 3 2 6" xfId="11049" xr:uid="{C24D4CD7-389A-4138-BEAD-E77FB3C82784}"/>
    <cellStyle name="Moneda [0] 2 2 3 3" xfId="818" xr:uid="{FD073256-6695-4A46-91EC-C8CE41A8CDF4}"/>
    <cellStyle name="Moneda [0] 2 2 3 3 2" xfId="2139" xr:uid="{98548464-8946-427C-890E-D70B207DE1D4}"/>
    <cellStyle name="Moneda [0] 2 2 3 3 2 2" xfId="4780" xr:uid="{22B39AB0-BAC5-4DD0-B475-C16B0A0E2D06}"/>
    <cellStyle name="Moneda [0] 2 2 3 3 2 2 2" xfId="10060" xr:uid="{A89A0335-FFC8-44E7-A1CA-0F3D7EE0C2E6}"/>
    <cellStyle name="Moneda [0] 2 2 3 3 2 2 2 2" xfId="20621" xr:uid="{49D07245-5B2D-4A0E-B9B4-A302B3FD2F42}"/>
    <cellStyle name="Moneda [0] 2 2 3 3 2 2 3" xfId="15341" xr:uid="{FC7952F7-45DA-4057-A8C8-CF0CAD6BC176}"/>
    <cellStyle name="Moneda [0] 2 2 3 3 2 3" xfId="7420" xr:uid="{AE8A4FAF-E99A-48DD-B8C5-E2A9A55E1124}"/>
    <cellStyle name="Moneda [0] 2 2 3 3 2 3 2" xfId="17981" xr:uid="{5CC51FE6-B868-4D53-9050-E3346613974A}"/>
    <cellStyle name="Moneda [0] 2 2 3 3 2 4" xfId="12700" xr:uid="{50F217A5-BF79-4DD1-B7D1-37D92D01EB62}"/>
    <cellStyle name="Moneda [0] 2 2 3 3 3" xfId="3460" xr:uid="{7251CBCC-8CC5-4B1D-866A-6D6AF5C99E61}"/>
    <cellStyle name="Moneda [0] 2 2 3 3 3 2" xfId="8740" xr:uid="{04F8C3D1-051A-4A2B-B2BC-75240FEC996E}"/>
    <cellStyle name="Moneda [0] 2 2 3 3 3 2 2" xfId="19301" xr:uid="{EF7DEAC0-5FC2-4A2E-9612-BC9CACEB7938}"/>
    <cellStyle name="Moneda [0] 2 2 3 3 3 3" xfId="14021" xr:uid="{3B94B31D-2DB4-4716-BEA6-7C2D36C1848F}"/>
    <cellStyle name="Moneda [0] 2 2 3 3 4" xfId="6100" xr:uid="{C2D388B3-2E6F-4E84-A59D-90BB1DCAFB1F}"/>
    <cellStyle name="Moneda [0] 2 2 3 3 4 2" xfId="16661" xr:uid="{E7825949-47E2-413C-8535-212156E53CAF}"/>
    <cellStyle name="Moneda [0] 2 2 3 3 5" xfId="11380" xr:uid="{F1438E0F-DA2B-441F-9347-9A05B80D81CC}"/>
    <cellStyle name="Moneda [0] 2 2 3 4" xfId="1479" xr:uid="{189B6F80-C952-4ADF-9A7C-8D16926B31B2}"/>
    <cellStyle name="Moneda [0] 2 2 3 4 2" xfId="4120" xr:uid="{009A1AFF-1B9D-4BC8-9963-75465B580CB7}"/>
    <cellStyle name="Moneda [0] 2 2 3 4 2 2" xfId="9400" xr:uid="{C92A8250-55FE-40AE-A303-09366C246EF5}"/>
    <cellStyle name="Moneda [0] 2 2 3 4 2 2 2" xfId="19961" xr:uid="{3EE5735A-EBF2-4F2C-A917-A70DA44D0E3B}"/>
    <cellStyle name="Moneda [0] 2 2 3 4 2 3" xfId="14681" xr:uid="{8C2178CD-D66A-4664-829F-48FADBB7EF4B}"/>
    <cellStyle name="Moneda [0] 2 2 3 4 3" xfId="6760" xr:uid="{98C00C9A-B317-4FB9-9B3B-151C46F4FF35}"/>
    <cellStyle name="Moneda [0] 2 2 3 4 3 2" xfId="17321" xr:uid="{9164E0D3-D542-4654-8F8E-1B7E73DEAC0C}"/>
    <cellStyle name="Moneda [0] 2 2 3 4 4" xfId="12040" xr:uid="{9C04637F-40D0-4AAD-AED6-987684E546B5}"/>
    <cellStyle name="Moneda [0] 2 2 3 5" xfId="2800" xr:uid="{6812784D-6A3E-40EB-976E-CE8DF9F26FAB}"/>
    <cellStyle name="Moneda [0] 2 2 3 5 2" xfId="8080" xr:uid="{656A614F-9637-46F8-9A44-5E464D569153}"/>
    <cellStyle name="Moneda [0] 2 2 3 5 2 2" xfId="18641" xr:uid="{2A1033E2-4723-4024-B857-00EF2043F75A}"/>
    <cellStyle name="Moneda [0] 2 2 3 5 3" xfId="13361" xr:uid="{B048F823-3FA3-4CB9-9A0F-1B0204CF0A6D}"/>
    <cellStyle name="Moneda [0] 2 2 3 6" xfId="5440" xr:uid="{C9EC0030-F8A7-42B5-A871-94755B4DE29A}"/>
    <cellStyle name="Moneda [0] 2 2 3 6 2" xfId="16001" xr:uid="{E675BD19-1252-455C-930E-A5AC862B0BAB}"/>
    <cellStyle name="Moneda [0] 2 2 3 7" xfId="10720" xr:uid="{E6FDABFF-64C4-45C0-A098-EB14DF88C7E7}"/>
    <cellStyle name="Moneda [0] 2 2 4" xfId="267" xr:uid="{67E50686-3E7D-46B4-928A-195F47FEA210}"/>
    <cellStyle name="Moneda [0] 2 2 4 2" xfId="597" xr:uid="{9EC3D3D0-DD28-4F21-A56C-E839160FD0FC}"/>
    <cellStyle name="Moneda [0] 2 2 4 2 2" xfId="1257" xr:uid="{2167377E-AC99-4B50-B7AA-D97F6D399CBF}"/>
    <cellStyle name="Moneda [0] 2 2 4 2 2 2" xfId="2578" xr:uid="{FBCE56C2-5398-435E-AD3B-82F2FF1A1A28}"/>
    <cellStyle name="Moneda [0] 2 2 4 2 2 2 2" xfId="5219" xr:uid="{73BE7C4B-9C42-4C27-A43C-CB44AACC12A2}"/>
    <cellStyle name="Moneda [0] 2 2 4 2 2 2 2 2" xfId="10499" xr:uid="{85B53323-A493-4130-B02E-B40EFB91C69D}"/>
    <cellStyle name="Moneda [0] 2 2 4 2 2 2 2 2 2" xfId="21060" xr:uid="{E76CF5AD-BFD6-487F-A141-9FD289A766BD}"/>
    <cellStyle name="Moneda [0] 2 2 4 2 2 2 2 3" xfId="15780" xr:uid="{0ACBB08C-8590-4481-BA6A-B71C77BE4ED8}"/>
    <cellStyle name="Moneda [0] 2 2 4 2 2 2 3" xfId="7859" xr:uid="{0C2132A7-510E-4D2B-AF91-73340E48D05E}"/>
    <cellStyle name="Moneda [0] 2 2 4 2 2 2 3 2" xfId="18420" xr:uid="{58D5C4D5-6985-4DCB-8368-6BD88B1DCC2B}"/>
    <cellStyle name="Moneda [0] 2 2 4 2 2 2 4" xfId="13139" xr:uid="{21E9E8C1-B665-4BA0-967C-288F8519EC52}"/>
    <cellStyle name="Moneda [0] 2 2 4 2 2 3" xfId="3899" xr:uid="{578BDBF4-68BD-4390-BE21-B7DC330789FD}"/>
    <cellStyle name="Moneda [0] 2 2 4 2 2 3 2" xfId="9179" xr:uid="{AADCC152-452F-46CE-977C-1B29B9B86D16}"/>
    <cellStyle name="Moneda [0] 2 2 4 2 2 3 2 2" xfId="19740" xr:uid="{A76251D0-D4E9-4FC8-B881-C75B0210734D}"/>
    <cellStyle name="Moneda [0] 2 2 4 2 2 3 3" xfId="14460" xr:uid="{D488B70A-32F5-49B7-97E4-961698467A2A}"/>
    <cellStyle name="Moneda [0] 2 2 4 2 2 4" xfId="6539" xr:uid="{19BA630A-1A05-46A6-8DEE-4BAAD7724199}"/>
    <cellStyle name="Moneda [0] 2 2 4 2 2 4 2" xfId="17100" xr:uid="{B7E668C4-E536-454B-9BE1-1E39E1A2AFBB}"/>
    <cellStyle name="Moneda [0] 2 2 4 2 2 5" xfId="11819" xr:uid="{55F69407-8AB2-4066-B416-F238CD9C118C}"/>
    <cellStyle name="Moneda [0] 2 2 4 2 3" xfId="1918" xr:uid="{820B7DEC-6609-4901-A3E8-16504061411E}"/>
    <cellStyle name="Moneda [0] 2 2 4 2 3 2" xfId="4559" xr:uid="{5998F4F6-E9AF-4CF9-A7EB-BB7B47E6EC10}"/>
    <cellStyle name="Moneda [0] 2 2 4 2 3 2 2" xfId="9839" xr:uid="{5B6AD9D2-F9E9-415B-8FEF-57FD674C1F48}"/>
    <cellStyle name="Moneda [0] 2 2 4 2 3 2 2 2" xfId="20400" xr:uid="{AA2F2174-D98A-45C9-874C-BB9BB1098BD4}"/>
    <cellStyle name="Moneda [0] 2 2 4 2 3 2 3" xfId="15120" xr:uid="{32CD5C4F-8D4C-473E-AAF0-46D22066FF01}"/>
    <cellStyle name="Moneda [0] 2 2 4 2 3 3" xfId="7199" xr:uid="{391C6BC1-3579-49BF-85A3-6148BC78F9CF}"/>
    <cellStyle name="Moneda [0] 2 2 4 2 3 3 2" xfId="17760" xr:uid="{3B8390BB-80AE-4840-91D6-E874F5B95375}"/>
    <cellStyle name="Moneda [0] 2 2 4 2 3 4" xfId="12479" xr:uid="{832BE3BE-78C3-4AC7-8242-AFB3EC0DC9F4}"/>
    <cellStyle name="Moneda [0] 2 2 4 2 4" xfId="3239" xr:uid="{350CA0A1-A886-4950-A634-78EC7658DC43}"/>
    <cellStyle name="Moneda [0] 2 2 4 2 4 2" xfId="8519" xr:uid="{12792354-7EBE-432B-A15A-400633AEF340}"/>
    <cellStyle name="Moneda [0] 2 2 4 2 4 2 2" xfId="19080" xr:uid="{73479DC4-881C-4D12-A525-FD409DBAA691}"/>
    <cellStyle name="Moneda [0] 2 2 4 2 4 3" xfId="13800" xr:uid="{58B3818A-4898-4944-89C1-A7A69BBA96D4}"/>
    <cellStyle name="Moneda [0] 2 2 4 2 5" xfId="5879" xr:uid="{26BBDD59-4D32-4529-ABDB-F2F87480EE70}"/>
    <cellStyle name="Moneda [0] 2 2 4 2 5 2" xfId="16440" xr:uid="{BF2B742A-9FBD-4193-8D23-BD56C55C7889}"/>
    <cellStyle name="Moneda [0] 2 2 4 2 6" xfId="11159" xr:uid="{61FF8D53-2CB2-4E55-B747-4AFEAC87AF91}"/>
    <cellStyle name="Moneda [0] 2 2 4 3" xfId="928" xr:uid="{232015FD-BA42-44E4-BE6C-AB764ECE19AD}"/>
    <cellStyle name="Moneda [0] 2 2 4 3 2" xfId="2249" xr:uid="{271032D7-1F61-42C3-BB17-5856D9B9A678}"/>
    <cellStyle name="Moneda [0] 2 2 4 3 2 2" xfId="4890" xr:uid="{730A02E0-5D77-4B13-AA7F-D4BB6B3D0AA7}"/>
    <cellStyle name="Moneda [0] 2 2 4 3 2 2 2" xfId="10170" xr:uid="{1675F192-FDD6-43AC-8B96-087AB2BF659B}"/>
    <cellStyle name="Moneda [0] 2 2 4 3 2 2 2 2" xfId="20731" xr:uid="{A07C4D7A-8B00-43D1-9204-58DC51AA59C8}"/>
    <cellStyle name="Moneda [0] 2 2 4 3 2 2 3" xfId="15451" xr:uid="{22DBB26B-7264-415B-B632-F35262BA3571}"/>
    <cellStyle name="Moneda [0] 2 2 4 3 2 3" xfId="7530" xr:uid="{9C012F46-DFDC-49E7-BB7C-49408D078211}"/>
    <cellStyle name="Moneda [0] 2 2 4 3 2 3 2" xfId="18091" xr:uid="{83D033BA-3F5E-444E-A614-34B8E199CEAB}"/>
    <cellStyle name="Moneda [0] 2 2 4 3 2 4" xfId="12810" xr:uid="{7CA5C1AF-2A46-401C-89F4-B1D4922D863F}"/>
    <cellStyle name="Moneda [0] 2 2 4 3 3" xfId="3570" xr:uid="{1DA9A71F-105D-4B27-8C02-EC0B7B61AD28}"/>
    <cellStyle name="Moneda [0] 2 2 4 3 3 2" xfId="8850" xr:uid="{03E17D84-4C3D-4BC6-BE8C-04D877C82F30}"/>
    <cellStyle name="Moneda [0] 2 2 4 3 3 2 2" xfId="19411" xr:uid="{39097123-99CA-48C7-8F7F-51E88E48563C}"/>
    <cellStyle name="Moneda [0] 2 2 4 3 3 3" xfId="14131" xr:uid="{345D4697-3556-4D0D-BA0B-6FFFF649E37E}"/>
    <cellStyle name="Moneda [0] 2 2 4 3 4" xfId="6210" xr:uid="{67CCA679-B83C-4931-9D91-44395001D966}"/>
    <cellStyle name="Moneda [0] 2 2 4 3 4 2" xfId="16771" xr:uid="{9E838400-5C69-4F42-94B4-5306BA3ACAAC}"/>
    <cellStyle name="Moneda [0] 2 2 4 3 5" xfId="11490" xr:uid="{FE5C4B96-BA44-4E13-A78B-FE40D5148439}"/>
    <cellStyle name="Moneda [0] 2 2 4 4" xfId="1589" xr:uid="{9271C698-E509-42D9-BE2C-429CD320080F}"/>
    <cellStyle name="Moneda [0] 2 2 4 4 2" xfId="4230" xr:uid="{03E62423-6F34-4EAB-9038-EB4B289BF215}"/>
    <cellStyle name="Moneda [0] 2 2 4 4 2 2" xfId="9510" xr:uid="{831151D4-6CA9-410B-A530-91277EF76BF5}"/>
    <cellStyle name="Moneda [0] 2 2 4 4 2 2 2" xfId="20071" xr:uid="{FDEB7D60-E1CD-4F04-9606-7F9EA0AF0428}"/>
    <cellStyle name="Moneda [0] 2 2 4 4 2 3" xfId="14791" xr:uid="{D56F52B3-4B9B-4BB0-95E8-BAFFCC4E28B1}"/>
    <cellStyle name="Moneda [0] 2 2 4 4 3" xfId="6870" xr:uid="{87DF318D-439A-41AA-86A6-55D1281FE3A9}"/>
    <cellStyle name="Moneda [0] 2 2 4 4 3 2" xfId="17431" xr:uid="{363A6953-6603-47CD-9ECA-F78AC394C968}"/>
    <cellStyle name="Moneda [0] 2 2 4 4 4" xfId="12150" xr:uid="{14B36E74-4563-4767-A51A-4F15C270C4A4}"/>
    <cellStyle name="Moneda [0] 2 2 4 5" xfId="2910" xr:uid="{388EC556-838D-40FC-9F24-156116C94342}"/>
    <cellStyle name="Moneda [0] 2 2 4 5 2" xfId="8190" xr:uid="{AC9F7CBC-A764-48AC-B2B5-6AF72F4197A9}"/>
    <cellStyle name="Moneda [0] 2 2 4 5 2 2" xfId="18751" xr:uid="{CE3D57DD-66E0-429A-8E7B-650181866D5B}"/>
    <cellStyle name="Moneda [0] 2 2 4 5 3" xfId="13471" xr:uid="{7DF9FF08-C66E-47E4-B9AA-0E03F1156B14}"/>
    <cellStyle name="Moneda [0] 2 2 4 6" xfId="5550" xr:uid="{98287CD1-0B82-4B9A-BC8E-ABFD5479EE8D}"/>
    <cellStyle name="Moneda [0] 2 2 4 6 2" xfId="16111" xr:uid="{F261C005-44CC-4DC1-9E04-E3548876785B}"/>
    <cellStyle name="Moneda [0] 2 2 4 7" xfId="10830" xr:uid="{F65EDF70-5BD2-4BA6-A064-84B5269FBFDB}"/>
    <cellStyle name="Moneda [0] 2 2 5" xfId="376" xr:uid="{1AE04277-83DA-4190-8E00-4A2CEC54AF4F}"/>
    <cellStyle name="Moneda [0] 2 2 5 2" xfId="1037" xr:uid="{71442608-F2B1-4914-A639-7F331D6AF844}"/>
    <cellStyle name="Moneda [0] 2 2 5 2 2" xfId="2358" xr:uid="{CC4A4D76-0D98-4F48-B212-001BBE15FE46}"/>
    <cellStyle name="Moneda [0] 2 2 5 2 2 2" xfId="4999" xr:uid="{F6EBDE2D-7EDE-4F6E-BCF0-40BF2B6D81A6}"/>
    <cellStyle name="Moneda [0] 2 2 5 2 2 2 2" xfId="10279" xr:uid="{B6D40DC0-1842-48E6-B400-D439066C0318}"/>
    <cellStyle name="Moneda [0] 2 2 5 2 2 2 2 2" xfId="20840" xr:uid="{BD2E3190-BD8C-4BD3-B4A9-FE6AC857F00C}"/>
    <cellStyle name="Moneda [0] 2 2 5 2 2 2 3" xfId="15560" xr:uid="{E6466042-F47A-40B8-9889-0C5B2D970960}"/>
    <cellStyle name="Moneda [0] 2 2 5 2 2 3" xfId="7639" xr:uid="{311DD3CD-08A0-42FD-8CF6-F18B9B62E505}"/>
    <cellStyle name="Moneda [0] 2 2 5 2 2 3 2" xfId="18200" xr:uid="{191BA6F0-7AE7-4709-9656-1BE933E421CA}"/>
    <cellStyle name="Moneda [0] 2 2 5 2 2 4" xfId="12919" xr:uid="{6B841EA8-D9EC-4AF1-AE9F-91D081DC15C9}"/>
    <cellStyle name="Moneda [0] 2 2 5 2 3" xfId="3679" xr:uid="{09397853-A49C-4BEB-958E-8EE319477C1F}"/>
    <cellStyle name="Moneda [0] 2 2 5 2 3 2" xfId="8959" xr:uid="{87367389-0F17-4529-9EAF-E89476963FA9}"/>
    <cellStyle name="Moneda [0] 2 2 5 2 3 2 2" xfId="19520" xr:uid="{7572ED83-3A31-4B0D-84A7-7C35FDAFC464}"/>
    <cellStyle name="Moneda [0] 2 2 5 2 3 3" xfId="14240" xr:uid="{998C8865-CE64-4441-A00E-0722E308EC90}"/>
    <cellStyle name="Moneda [0] 2 2 5 2 4" xfId="6319" xr:uid="{EA877D91-3D37-494E-B7E5-A6A3358967F8}"/>
    <cellStyle name="Moneda [0] 2 2 5 2 4 2" xfId="16880" xr:uid="{34248532-7528-4802-8295-2CDB3BA74422}"/>
    <cellStyle name="Moneda [0] 2 2 5 2 5" xfId="11599" xr:uid="{ED7C454C-EA08-49E3-96DB-25AED7E1AA4D}"/>
    <cellStyle name="Moneda [0] 2 2 5 3" xfId="1698" xr:uid="{782AB5AD-9132-48EA-9A50-E30127679B93}"/>
    <cellStyle name="Moneda [0] 2 2 5 3 2" xfId="4339" xr:uid="{BBCC7507-788E-42EA-BB30-5E58D58480E5}"/>
    <cellStyle name="Moneda [0] 2 2 5 3 2 2" xfId="9619" xr:uid="{EB434218-2C1E-4D30-A872-9E9C146510F8}"/>
    <cellStyle name="Moneda [0] 2 2 5 3 2 2 2" xfId="20180" xr:uid="{BBE64F71-28DC-44E9-AD9B-01723DD44708}"/>
    <cellStyle name="Moneda [0] 2 2 5 3 2 3" xfId="14900" xr:uid="{EE9F4C67-BE39-4D08-BC18-A31795307F5B}"/>
    <cellStyle name="Moneda [0] 2 2 5 3 3" xfId="6979" xr:uid="{C37AB7E7-3037-4887-947F-4BAFF7E03240}"/>
    <cellStyle name="Moneda [0] 2 2 5 3 3 2" xfId="17540" xr:uid="{7E9BB65A-ADF2-4499-A0AA-569C5C4FDF88}"/>
    <cellStyle name="Moneda [0] 2 2 5 3 4" xfId="12259" xr:uid="{67F8356F-F338-490A-9800-3A404D076A65}"/>
    <cellStyle name="Moneda [0] 2 2 5 4" xfId="3019" xr:uid="{1D45E9E3-61E6-4F6B-B437-6DBD3E6BF093}"/>
    <cellStyle name="Moneda [0] 2 2 5 4 2" xfId="8299" xr:uid="{D076DF46-2CD5-465B-BBC2-5F3307C161AE}"/>
    <cellStyle name="Moneda [0] 2 2 5 4 2 2" xfId="18860" xr:uid="{62A7B44F-3DD0-4578-85A4-4939716E1B19}"/>
    <cellStyle name="Moneda [0] 2 2 5 4 3" xfId="13580" xr:uid="{3EDBE82F-BF0B-4BEC-8134-9CE45EC70989}"/>
    <cellStyle name="Moneda [0] 2 2 5 5" xfId="5659" xr:uid="{9B4190B3-9BF2-48F0-8B4D-43706B5BD0A5}"/>
    <cellStyle name="Moneda [0] 2 2 5 5 2" xfId="16220" xr:uid="{D67A0BC0-245E-44F6-A519-971984E5E55A}"/>
    <cellStyle name="Moneda [0] 2 2 5 6" xfId="10939" xr:uid="{3E917A6F-CCF4-4DC9-96CC-7CAF987AD54F}"/>
    <cellStyle name="Moneda [0] 2 2 6" xfId="708" xr:uid="{27842E54-57D2-4021-A9AB-9180892ADAEE}"/>
    <cellStyle name="Moneda [0] 2 2 6 2" xfId="2029" xr:uid="{D94FEAF4-0B0A-4D40-B0C5-5856621B2DD7}"/>
    <cellStyle name="Moneda [0] 2 2 6 2 2" xfId="4670" xr:uid="{817AB3EF-C797-4BFE-869C-7EA1B270F187}"/>
    <cellStyle name="Moneda [0] 2 2 6 2 2 2" xfId="9950" xr:uid="{0E65588F-376B-4FC0-BC95-C9AD5BDB61A0}"/>
    <cellStyle name="Moneda [0] 2 2 6 2 2 2 2" xfId="20511" xr:uid="{4CFB03DC-F3F1-48D3-990E-52DC6FD1CC33}"/>
    <cellStyle name="Moneda [0] 2 2 6 2 2 3" xfId="15231" xr:uid="{E1F5F503-728D-4EAD-8AA4-081F31B1B342}"/>
    <cellStyle name="Moneda [0] 2 2 6 2 3" xfId="7310" xr:uid="{DD7D5306-1610-43E7-B9C3-556144854A97}"/>
    <cellStyle name="Moneda [0] 2 2 6 2 3 2" xfId="17871" xr:uid="{4F3A8742-E19C-43C4-96E1-53F96F54B6A4}"/>
    <cellStyle name="Moneda [0] 2 2 6 2 4" xfId="12590" xr:uid="{AD7B8751-ED76-4811-97FD-1503CDD8B533}"/>
    <cellStyle name="Moneda [0] 2 2 6 3" xfId="3350" xr:uid="{6D029565-469C-4B5A-86B6-E7346B04BEFC}"/>
    <cellStyle name="Moneda [0] 2 2 6 3 2" xfId="8630" xr:uid="{41F261AE-9E1E-44A1-A90C-2EB91A3E63C6}"/>
    <cellStyle name="Moneda [0] 2 2 6 3 2 2" xfId="19191" xr:uid="{6D682E49-7D98-439B-AAD0-FE394A78FBB1}"/>
    <cellStyle name="Moneda [0] 2 2 6 3 3" xfId="13911" xr:uid="{E09A281D-1B42-403D-B7BE-9384C340F8FB}"/>
    <cellStyle name="Moneda [0] 2 2 6 4" xfId="5990" xr:uid="{3850CDD3-74BA-47CB-93BA-A0B2BD25F089}"/>
    <cellStyle name="Moneda [0] 2 2 6 4 2" xfId="16551" xr:uid="{020877E4-64B3-4FCB-890A-00FB76B3DD7F}"/>
    <cellStyle name="Moneda [0] 2 2 6 5" xfId="11270" xr:uid="{83719DA9-48F2-4D28-882F-419780A769FD}"/>
    <cellStyle name="Moneda [0] 2 2 7" xfId="1369" xr:uid="{5F51889C-F2E1-4D2B-85A8-7FE3F5E81D2E}"/>
    <cellStyle name="Moneda [0] 2 2 7 2" xfId="4010" xr:uid="{0C7B81BB-DA8D-433B-A47C-AD29FAC5FB97}"/>
    <cellStyle name="Moneda [0] 2 2 7 2 2" xfId="9290" xr:uid="{2155EA8E-6FDE-47DA-A0B9-1B4A8E067505}"/>
    <cellStyle name="Moneda [0] 2 2 7 2 2 2" xfId="19851" xr:uid="{602D13B3-B024-41C8-8463-61EA9C603293}"/>
    <cellStyle name="Moneda [0] 2 2 7 2 3" xfId="14571" xr:uid="{4DFF3DF1-C121-43C9-B4FA-03E38ADD436E}"/>
    <cellStyle name="Moneda [0] 2 2 7 3" xfId="6650" xr:uid="{CF1CA05E-4812-4B2D-85AE-2C0EE51E29E6}"/>
    <cellStyle name="Moneda [0] 2 2 7 3 2" xfId="17211" xr:uid="{DE00D525-E1C1-417D-92F5-AA08DD451657}"/>
    <cellStyle name="Moneda [0] 2 2 7 4" xfId="11930" xr:uid="{172F6438-288E-4DE6-AC58-28A1E441D82A}"/>
    <cellStyle name="Moneda [0] 2 2 8" xfId="2690" xr:uid="{F3F59AD6-A668-42E3-9D3D-C0B28E96F270}"/>
    <cellStyle name="Moneda [0] 2 2 8 2" xfId="7970" xr:uid="{7427DE25-14B5-4787-B835-ADCA2DB29973}"/>
    <cellStyle name="Moneda [0] 2 2 8 2 2" xfId="18531" xr:uid="{9A040C71-20E0-4DD7-8F11-3665446434D8}"/>
    <cellStyle name="Moneda [0] 2 2 8 3" xfId="13251" xr:uid="{5A3E391A-CF2C-45EB-BA05-A674C2F534A1}"/>
    <cellStyle name="Moneda [0] 2 2 9" xfId="5330" xr:uid="{43ADE434-2AC8-4965-94CB-9AB645A42636}"/>
    <cellStyle name="Moneda [0] 2 2 9 2" xfId="15891" xr:uid="{FE6454A0-F6A0-4DC7-88E7-7BBC381B1371}"/>
    <cellStyle name="Moneda [0] 2 3" xfId="72" xr:uid="{48C3CA36-4548-41DE-B0F1-869505DBA805}"/>
    <cellStyle name="Moneda [0] 2 3 2" xfId="184" xr:uid="{48C32147-9DB3-482B-AE6E-24C1F8F6388C}"/>
    <cellStyle name="Moneda [0] 2 3 2 2" xfId="514" xr:uid="{FBC1B62B-A885-40B4-ADC0-6E02E0A83ECE}"/>
    <cellStyle name="Moneda [0] 2 3 2 2 2" xfId="1174" xr:uid="{BC4826D7-6580-4472-AE33-27A84D9E3CD6}"/>
    <cellStyle name="Moneda [0] 2 3 2 2 2 2" xfId="2495" xr:uid="{4376424B-7785-44F6-92E7-2E0EC7B6DE50}"/>
    <cellStyle name="Moneda [0] 2 3 2 2 2 2 2" xfId="5136" xr:uid="{BA10B095-91EA-4CBB-8795-079615725221}"/>
    <cellStyle name="Moneda [0] 2 3 2 2 2 2 2 2" xfId="10416" xr:uid="{19CC22D5-6297-434E-9A51-F9A762642393}"/>
    <cellStyle name="Moneda [0] 2 3 2 2 2 2 2 2 2" xfId="20977" xr:uid="{ACFD8CAC-5EF4-4E6B-96A9-05DDEA57E5C4}"/>
    <cellStyle name="Moneda [0] 2 3 2 2 2 2 2 3" xfId="15697" xr:uid="{BC85EBCE-A083-4E99-A9A0-D8AB91C2B9DA}"/>
    <cellStyle name="Moneda [0] 2 3 2 2 2 2 3" xfId="7776" xr:uid="{E566F646-BF80-481A-BA32-E9888B12E661}"/>
    <cellStyle name="Moneda [0] 2 3 2 2 2 2 3 2" xfId="18337" xr:uid="{11535CB4-3347-41E2-845C-10A1C4D910CF}"/>
    <cellStyle name="Moneda [0] 2 3 2 2 2 2 4" xfId="13056" xr:uid="{79981870-5CAB-4537-84D4-01DAA58F0487}"/>
    <cellStyle name="Moneda [0] 2 3 2 2 2 3" xfId="3816" xr:uid="{69808B2A-6135-43BA-9501-6823DABA75A7}"/>
    <cellStyle name="Moneda [0] 2 3 2 2 2 3 2" xfId="9096" xr:uid="{947668DD-CD9A-440C-BA5C-EAB8D8D5017C}"/>
    <cellStyle name="Moneda [0] 2 3 2 2 2 3 2 2" xfId="19657" xr:uid="{C87A287B-CAD9-4BE8-8414-01A12525E4C4}"/>
    <cellStyle name="Moneda [0] 2 3 2 2 2 3 3" xfId="14377" xr:uid="{1174BD49-0F87-4D82-A456-356DFE338D96}"/>
    <cellStyle name="Moneda [0] 2 3 2 2 2 4" xfId="6456" xr:uid="{0D235766-8200-443A-AE2A-4831BFA6EB6B}"/>
    <cellStyle name="Moneda [0] 2 3 2 2 2 4 2" xfId="17017" xr:uid="{8CD285B1-58CD-402F-81BC-0C7040C17A63}"/>
    <cellStyle name="Moneda [0] 2 3 2 2 2 5" xfId="11736" xr:uid="{07330A4B-7336-4EFF-A4C1-68E41724E010}"/>
    <cellStyle name="Moneda [0] 2 3 2 2 3" xfId="1835" xr:uid="{B3248DF1-23F3-4992-B818-146739999C59}"/>
    <cellStyle name="Moneda [0] 2 3 2 2 3 2" xfId="4476" xr:uid="{D1430F9B-7630-49C6-8692-465817EF061E}"/>
    <cellStyle name="Moneda [0] 2 3 2 2 3 2 2" xfId="9756" xr:uid="{345223B7-523A-43EA-A809-CF09665D2AAE}"/>
    <cellStyle name="Moneda [0] 2 3 2 2 3 2 2 2" xfId="20317" xr:uid="{9C1F61C6-7F42-4CB2-98CD-BF3A00433C6F}"/>
    <cellStyle name="Moneda [0] 2 3 2 2 3 2 3" xfId="15037" xr:uid="{B381D157-26FE-4B18-990B-43C941094B72}"/>
    <cellStyle name="Moneda [0] 2 3 2 2 3 3" xfId="7116" xr:uid="{540B3072-1BF7-4097-968C-41D06E7A190A}"/>
    <cellStyle name="Moneda [0] 2 3 2 2 3 3 2" xfId="17677" xr:uid="{1450472F-7E0C-4081-878F-0377797B82AD}"/>
    <cellStyle name="Moneda [0] 2 3 2 2 3 4" xfId="12396" xr:uid="{579B33D5-2C9D-4C19-8123-9D70D8F9723A}"/>
    <cellStyle name="Moneda [0] 2 3 2 2 4" xfId="3156" xr:uid="{7DEB334E-1DB6-45E1-B3CD-D9BC510392BC}"/>
    <cellStyle name="Moneda [0] 2 3 2 2 4 2" xfId="8436" xr:uid="{86F5DB3D-50F9-4398-AE06-3C2911868343}"/>
    <cellStyle name="Moneda [0] 2 3 2 2 4 2 2" xfId="18997" xr:uid="{0AAF2E35-67B0-4855-A4E3-20FD62449AD8}"/>
    <cellStyle name="Moneda [0] 2 3 2 2 4 3" xfId="13717" xr:uid="{FED2A8D1-AA3B-4952-8299-85E28174C27E}"/>
    <cellStyle name="Moneda [0] 2 3 2 2 5" xfId="5796" xr:uid="{746896AB-A7FC-4520-BB2C-A1A1F435B28D}"/>
    <cellStyle name="Moneda [0] 2 3 2 2 5 2" xfId="16357" xr:uid="{C4BA05C6-A322-4E17-8054-DED60286A986}"/>
    <cellStyle name="Moneda [0] 2 3 2 2 6" xfId="11076" xr:uid="{D4733EA6-E404-4A6D-82D1-57B1B904ADFB}"/>
    <cellStyle name="Moneda [0] 2 3 2 3" xfId="845" xr:uid="{69C2FC56-4C1F-4CE1-8AC4-A716D2F4476E}"/>
    <cellStyle name="Moneda [0] 2 3 2 3 2" xfId="2166" xr:uid="{DE64099C-FA7B-47FF-9CB1-520A063CB68A}"/>
    <cellStyle name="Moneda [0] 2 3 2 3 2 2" xfId="4807" xr:uid="{B7F7CA31-4AED-49A8-B945-E5527493C8C2}"/>
    <cellStyle name="Moneda [0] 2 3 2 3 2 2 2" xfId="10087" xr:uid="{35E72D30-FEA4-47B5-971A-7670B3E3E0CC}"/>
    <cellStyle name="Moneda [0] 2 3 2 3 2 2 2 2" xfId="20648" xr:uid="{3A5EB15A-285C-4855-9FD7-903DE0A3EBC1}"/>
    <cellStyle name="Moneda [0] 2 3 2 3 2 2 3" xfId="15368" xr:uid="{E68B9512-0AC4-4C3A-A6BD-8E6F65A11ACF}"/>
    <cellStyle name="Moneda [0] 2 3 2 3 2 3" xfId="7447" xr:uid="{B4A3231F-30C0-49F2-9561-519AF9A23D05}"/>
    <cellStyle name="Moneda [0] 2 3 2 3 2 3 2" xfId="18008" xr:uid="{BB224EAE-3889-4A27-99DC-F0EF446D99C7}"/>
    <cellStyle name="Moneda [0] 2 3 2 3 2 4" xfId="12727" xr:uid="{116A3837-F379-40C6-B1FC-13D8D8285294}"/>
    <cellStyle name="Moneda [0] 2 3 2 3 3" xfId="3487" xr:uid="{0660DBE6-C756-4F42-A21F-C670F47FFB7D}"/>
    <cellStyle name="Moneda [0] 2 3 2 3 3 2" xfId="8767" xr:uid="{E7B7C56D-8D36-4D69-B504-F24641C979A7}"/>
    <cellStyle name="Moneda [0] 2 3 2 3 3 2 2" xfId="19328" xr:uid="{726FFFF3-1658-4665-B222-392232EE977B}"/>
    <cellStyle name="Moneda [0] 2 3 2 3 3 3" xfId="14048" xr:uid="{53EA8BF9-9AA3-4544-8A64-3822C4FDBECE}"/>
    <cellStyle name="Moneda [0] 2 3 2 3 4" xfId="6127" xr:uid="{CE60E7AA-C4EE-4CD7-B9D4-C6212F1CFBE5}"/>
    <cellStyle name="Moneda [0] 2 3 2 3 4 2" xfId="16688" xr:uid="{0520690A-F89C-4434-AF69-4C741FE66ED3}"/>
    <cellStyle name="Moneda [0] 2 3 2 3 5" xfId="11407" xr:uid="{9292C6E5-E7F3-458C-A773-ACEDA37ECF1B}"/>
    <cellStyle name="Moneda [0] 2 3 2 4" xfId="1506" xr:uid="{27F3A961-FEC2-4195-B0A5-A4E22AF1594D}"/>
    <cellStyle name="Moneda [0] 2 3 2 4 2" xfId="4147" xr:uid="{4C44358B-6826-4D24-8F7A-1F082A875094}"/>
    <cellStyle name="Moneda [0] 2 3 2 4 2 2" xfId="9427" xr:uid="{A29889EF-9447-4C91-8A05-3CD31FCC779F}"/>
    <cellStyle name="Moneda [0] 2 3 2 4 2 2 2" xfId="19988" xr:uid="{6F7DC481-3FC6-4AE6-81E2-A5D3C2085B59}"/>
    <cellStyle name="Moneda [0] 2 3 2 4 2 3" xfId="14708" xr:uid="{5D32DD97-020B-4D7F-BC57-FB28F6DC07BD}"/>
    <cellStyle name="Moneda [0] 2 3 2 4 3" xfId="6787" xr:uid="{F125FFE2-D3A4-469D-B3DE-E3BE7117C8FA}"/>
    <cellStyle name="Moneda [0] 2 3 2 4 3 2" xfId="17348" xr:uid="{691F1E7B-6CAB-4CFD-80E3-5DCDFC17BD31}"/>
    <cellStyle name="Moneda [0] 2 3 2 4 4" xfId="12067" xr:uid="{E25C4D72-2220-449D-83BD-64FC1C85E79B}"/>
    <cellStyle name="Moneda [0] 2 3 2 5" xfId="2827" xr:uid="{247DC3F9-28EC-4C6F-95AC-96981D01330D}"/>
    <cellStyle name="Moneda [0] 2 3 2 5 2" xfId="8107" xr:uid="{E5A0B5D9-A590-47E1-9FB3-039DFF289A1E}"/>
    <cellStyle name="Moneda [0] 2 3 2 5 2 2" xfId="18668" xr:uid="{7A3F77AA-9039-4216-A6E2-BA1353E8C20A}"/>
    <cellStyle name="Moneda [0] 2 3 2 5 3" xfId="13388" xr:uid="{0D143493-7379-4897-A555-29DC8F939D17}"/>
    <cellStyle name="Moneda [0] 2 3 2 6" xfId="5467" xr:uid="{F4AFA9D5-9BAC-42F7-AC2A-50085F514DAD}"/>
    <cellStyle name="Moneda [0] 2 3 2 6 2" xfId="16028" xr:uid="{1122F363-3EB8-4F93-AF46-B2AE87A5300B}"/>
    <cellStyle name="Moneda [0] 2 3 2 7" xfId="10747" xr:uid="{416F07F2-77BC-4073-B966-B646531929EB}"/>
    <cellStyle name="Moneda [0] 2 3 3" xfId="294" xr:uid="{7D07798B-CCF7-494F-BBBB-D0D9936214B3}"/>
    <cellStyle name="Moneda [0] 2 3 3 2" xfId="624" xr:uid="{69F575C5-7482-4EDF-9D7E-4D20A47CDD74}"/>
    <cellStyle name="Moneda [0] 2 3 3 2 2" xfId="1284" xr:uid="{4E04801C-CA6A-486E-B18F-EAA980AF0B30}"/>
    <cellStyle name="Moneda [0] 2 3 3 2 2 2" xfId="2605" xr:uid="{44836A59-ACBD-4F8C-A738-BD2D1831B7FA}"/>
    <cellStyle name="Moneda [0] 2 3 3 2 2 2 2" xfId="5246" xr:uid="{D762902D-9571-4247-983D-240CB407B15D}"/>
    <cellStyle name="Moneda [0] 2 3 3 2 2 2 2 2" xfId="10526" xr:uid="{CFB971EF-6F09-4F55-93A3-5A3CA8CDAD53}"/>
    <cellStyle name="Moneda [0] 2 3 3 2 2 2 2 2 2" xfId="21087" xr:uid="{A09A0DE8-34E6-4CB3-8C12-43881DEA2248}"/>
    <cellStyle name="Moneda [0] 2 3 3 2 2 2 2 3" xfId="15807" xr:uid="{166E91E9-8764-43CA-B5E6-FBB988ABD30A}"/>
    <cellStyle name="Moneda [0] 2 3 3 2 2 2 3" xfId="7886" xr:uid="{E95EE7CA-F1A0-415A-8049-8CF9472F8178}"/>
    <cellStyle name="Moneda [0] 2 3 3 2 2 2 3 2" xfId="18447" xr:uid="{16D81221-A755-4411-85B7-B1436EABB29A}"/>
    <cellStyle name="Moneda [0] 2 3 3 2 2 2 4" xfId="13166" xr:uid="{DA1C2270-AD41-469D-B89F-E082867B5AE5}"/>
    <cellStyle name="Moneda [0] 2 3 3 2 2 3" xfId="3926" xr:uid="{C739CE37-5F8F-472E-A874-AE59734F845F}"/>
    <cellStyle name="Moneda [0] 2 3 3 2 2 3 2" xfId="9206" xr:uid="{808A757C-B46C-403E-8205-C5BBC919834D}"/>
    <cellStyle name="Moneda [0] 2 3 3 2 2 3 2 2" xfId="19767" xr:uid="{165B3BA5-87AA-4C89-B219-89C6F24B4E04}"/>
    <cellStyle name="Moneda [0] 2 3 3 2 2 3 3" xfId="14487" xr:uid="{4EF6210A-A48B-4491-B355-3421B88901C8}"/>
    <cellStyle name="Moneda [0] 2 3 3 2 2 4" xfId="6566" xr:uid="{0121A57C-9B84-46A9-9F39-DB426A19FF67}"/>
    <cellStyle name="Moneda [0] 2 3 3 2 2 4 2" xfId="17127" xr:uid="{B436F743-226A-4884-8259-30E075F300F9}"/>
    <cellStyle name="Moneda [0] 2 3 3 2 2 5" xfId="11846" xr:uid="{440A1232-5B17-4985-BBA4-DABF5B40ED98}"/>
    <cellStyle name="Moneda [0] 2 3 3 2 3" xfId="1945" xr:uid="{67181946-945B-458E-BDB5-33DE2708747E}"/>
    <cellStyle name="Moneda [0] 2 3 3 2 3 2" xfId="4586" xr:uid="{B1B5EAF8-DDB0-4561-9107-BDF8A1AC0B14}"/>
    <cellStyle name="Moneda [0] 2 3 3 2 3 2 2" xfId="9866" xr:uid="{BD7D7A38-25E2-4DA3-9DCB-68925A25FE58}"/>
    <cellStyle name="Moneda [0] 2 3 3 2 3 2 2 2" xfId="20427" xr:uid="{FF883ABD-0AD3-478D-B3DD-F6971BAF4367}"/>
    <cellStyle name="Moneda [0] 2 3 3 2 3 2 3" xfId="15147" xr:uid="{F7194B04-7F4A-497C-B3E6-A0586D93A205}"/>
    <cellStyle name="Moneda [0] 2 3 3 2 3 3" xfId="7226" xr:uid="{199DF26D-7A8A-4067-BE38-F79980540273}"/>
    <cellStyle name="Moneda [0] 2 3 3 2 3 3 2" xfId="17787" xr:uid="{315822C2-2549-4937-B634-4CD207A814E1}"/>
    <cellStyle name="Moneda [0] 2 3 3 2 3 4" xfId="12506" xr:uid="{103673AF-9AD7-495B-B195-60401F72A920}"/>
    <cellStyle name="Moneda [0] 2 3 3 2 4" xfId="3266" xr:uid="{754D65AF-2DB7-4B2B-AE73-77BF43FD84BA}"/>
    <cellStyle name="Moneda [0] 2 3 3 2 4 2" xfId="8546" xr:uid="{C4361293-C4F0-4964-8251-311011F36B5C}"/>
    <cellStyle name="Moneda [0] 2 3 3 2 4 2 2" xfId="19107" xr:uid="{421BAE90-68A3-49D6-BB51-EF3DC29F345B}"/>
    <cellStyle name="Moneda [0] 2 3 3 2 4 3" xfId="13827" xr:uid="{0A965D97-010E-4102-BBC6-43ACA5EDCC7D}"/>
    <cellStyle name="Moneda [0] 2 3 3 2 5" xfId="5906" xr:uid="{293E00B2-CF30-414E-B638-3B475AE36E33}"/>
    <cellStyle name="Moneda [0] 2 3 3 2 5 2" xfId="16467" xr:uid="{02CC4C4B-CAFA-443F-83B9-52DC499F834F}"/>
    <cellStyle name="Moneda [0] 2 3 3 2 6" xfId="11186" xr:uid="{0CD47215-676A-4F5B-B8E2-7F1E51A8BB14}"/>
    <cellStyle name="Moneda [0] 2 3 3 3" xfId="955" xr:uid="{B18F52D2-8EE6-4488-9AE4-F8A3E087FC2A}"/>
    <cellStyle name="Moneda [0] 2 3 3 3 2" xfId="2276" xr:uid="{34A85C22-8476-4F68-86B5-0A40B73BEACB}"/>
    <cellStyle name="Moneda [0] 2 3 3 3 2 2" xfId="4917" xr:uid="{BC1AC033-CFF9-4826-A9C4-443FBAF34772}"/>
    <cellStyle name="Moneda [0] 2 3 3 3 2 2 2" xfId="10197" xr:uid="{D811F888-81A1-419C-9A7C-F108E0D65DFA}"/>
    <cellStyle name="Moneda [0] 2 3 3 3 2 2 2 2" xfId="20758" xr:uid="{187253D4-B363-4989-8E1A-99EEC6762C0D}"/>
    <cellStyle name="Moneda [0] 2 3 3 3 2 2 3" xfId="15478" xr:uid="{267B7F03-F604-499E-A0D1-300CEBCC0D52}"/>
    <cellStyle name="Moneda [0] 2 3 3 3 2 3" xfId="7557" xr:uid="{B5D7A874-923B-470B-B310-F805F159A082}"/>
    <cellStyle name="Moneda [0] 2 3 3 3 2 3 2" xfId="18118" xr:uid="{E2223AAA-C1BE-41C4-9F00-EB2A246121DD}"/>
    <cellStyle name="Moneda [0] 2 3 3 3 2 4" xfId="12837" xr:uid="{F086D170-A668-4309-9219-210B4C006254}"/>
    <cellStyle name="Moneda [0] 2 3 3 3 3" xfId="3597" xr:uid="{456F6F51-8F87-4D8C-AD08-1F72531C3E2F}"/>
    <cellStyle name="Moneda [0] 2 3 3 3 3 2" xfId="8877" xr:uid="{C639E44D-199F-4781-ADF1-DB2412E09277}"/>
    <cellStyle name="Moneda [0] 2 3 3 3 3 2 2" xfId="19438" xr:uid="{B9308EBD-B979-49F6-A4BA-5FCB85688692}"/>
    <cellStyle name="Moneda [0] 2 3 3 3 3 3" xfId="14158" xr:uid="{F6C465D3-58FF-45C2-B805-8C6F7DCC3701}"/>
    <cellStyle name="Moneda [0] 2 3 3 3 4" xfId="6237" xr:uid="{1EC45EF1-3267-49CE-A314-4792912B0419}"/>
    <cellStyle name="Moneda [0] 2 3 3 3 4 2" xfId="16798" xr:uid="{6D53BCBD-C6FB-496D-8BEA-5785C3B0E252}"/>
    <cellStyle name="Moneda [0] 2 3 3 3 5" xfId="11517" xr:uid="{45DDE9B5-A5C7-4BFC-8088-3137395D101C}"/>
    <cellStyle name="Moneda [0] 2 3 3 4" xfId="1616" xr:uid="{6800A663-CCA2-46DB-9439-8E6D86D79093}"/>
    <cellStyle name="Moneda [0] 2 3 3 4 2" xfId="4257" xr:uid="{DEA36077-76C0-40ED-94D7-0A759EA5B602}"/>
    <cellStyle name="Moneda [0] 2 3 3 4 2 2" xfId="9537" xr:uid="{639146A9-E4D6-43A5-99B9-C18CD71C19C3}"/>
    <cellStyle name="Moneda [0] 2 3 3 4 2 2 2" xfId="20098" xr:uid="{BC768105-BFBF-4BD1-B45F-A9E3D8DD47C5}"/>
    <cellStyle name="Moneda [0] 2 3 3 4 2 3" xfId="14818" xr:uid="{8B466F9F-E766-472F-8892-B295DACAE4CF}"/>
    <cellStyle name="Moneda [0] 2 3 3 4 3" xfId="6897" xr:uid="{8EA94302-2A5D-43DB-BA99-7FB06997C6DA}"/>
    <cellStyle name="Moneda [0] 2 3 3 4 3 2" xfId="17458" xr:uid="{EDB71A4B-7661-4B06-9251-E7FB3C9EB015}"/>
    <cellStyle name="Moneda [0] 2 3 3 4 4" xfId="12177" xr:uid="{818C043E-1DE7-4579-B3B1-D99C7B865822}"/>
    <cellStyle name="Moneda [0] 2 3 3 5" xfId="2937" xr:uid="{2E4AE65E-6CCE-408A-A81A-C3CE810F24D4}"/>
    <cellStyle name="Moneda [0] 2 3 3 5 2" xfId="8217" xr:uid="{C624ADB8-6D5F-45AF-8E84-27E11C61CEE5}"/>
    <cellStyle name="Moneda [0] 2 3 3 5 2 2" xfId="18778" xr:uid="{115AFF78-327C-4A40-B6A9-806F3CBCFDCD}"/>
    <cellStyle name="Moneda [0] 2 3 3 5 3" xfId="13498" xr:uid="{8881D991-DBF7-4433-9CAC-C0E1CE78ADC2}"/>
    <cellStyle name="Moneda [0] 2 3 3 6" xfId="5577" xr:uid="{1322DFDA-ED37-4A00-B30A-90AF673BE6FF}"/>
    <cellStyle name="Moneda [0] 2 3 3 6 2" xfId="16138" xr:uid="{37F1CCB8-811A-4D8C-A301-6823958B613B}"/>
    <cellStyle name="Moneda [0] 2 3 3 7" xfId="10857" xr:uid="{8AE5D2F2-9B89-4B0F-B7C1-A1F34A39970B}"/>
    <cellStyle name="Moneda [0] 2 3 4" xfId="403" xr:uid="{FD1E8E70-65DB-4FEB-8F96-F4A8C56AF59D}"/>
    <cellStyle name="Moneda [0] 2 3 4 2" xfId="1064" xr:uid="{D4148D4A-8F6F-4D03-AD56-C886515606E2}"/>
    <cellStyle name="Moneda [0] 2 3 4 2 2" xfId="2385" xr:uid="{8A30A72D-C579-4691-B655-E12503637A8B}"/>
    <cellStyle name="Moneda [0] 2 3 4 2 2 2" xfId="5026" xr:uid="{4F745630-1F9D-4F12-AA81-5988B04AE8BB}"/>
    <cellStyle name="Moneda [0] 2 3 4 2 2 2 2" xfId="10306" xr:uid="{B915B1A3-2D77-41C7-98CE-D0D66DC27181}"/>
    <cellStyle name="Moneda [0] 2 3 4 2 2 2 2 2" xfId="20867" xr:uid="{E96EB242-4278-418E-81E4-327BDB144C70}"/>
    <cellStyle name="Moneda [0] 2 3 4 2 2 2 3" xfId="15587" xr:uid="{F552FE55-411F-4B15-9ABD-E162E6F75704}"/>
    <cellStyle name="Moneda [0] 2 3 4 2 2 3" xfId="7666" xr:uid="{7CC42E2B-BA24-4354-874D-9CFB7ED5251C}"/>
    <cellStyle name="Moneda [0] 2 3 4 2 2 3 2" xfId="18227" xr:uid="{02CF7793-8C79-4826-A915-53904864F83B}"/>
    <cellStyle name="Moneda [0] 2 3 4 2 2 4" xfId="12946" xr:uid="{DAC1BB7D-8531-48AA-A644-29CA160A9868}"/>
    <cellStyle name="Moneda [0] 2 3 4 2 3" xfId="3706" xr:uid="{B228536B-80BC-406D-90E3-1D4BB2F5B0D7}"/>
    <cellStyle name="Moneda [0] 2 3 4 2 3 2" xfId="8986" xr:uid="{FF409A95-9704-4955-BABA-6F2FCDC9F5F6}"/>
    <cellStyle name="Moneda [0] 2 3 4 2 3 2 2" xfId="19547" xr:uid="{5727E542-F7CF-4B16-8E22-2917B7E8D8BF}"/>
    <cellStyle name="Moneda [0] 2 3 4 2 3 3" xfId="14267" xr:uid="{BF629833-21A0-4184-A134-E3277F9A2B13}"/>
    <cellStyle name="Moneda [0] 2 3 4 2 4" xfId="6346" xr:uid="{2BEC661F-EC95-4568-8195-26B717486C14}"/>
    <cellStyle name="Moneda [0] 2 3 4 2 4 2" xfId="16907" xr:uid="{EB929BF0-E5FE-495A-A21C-74E920739C38}"/>
    <cellStyle name="Moneda [0] 2 3 4 2 5" xfId="11626" xr:uid="{169DC298-2EB8-4D1C-AE94-3B6A0DC74AF1}"/>
    <cellStyle name="Moneda [0] 2 3 4 3" xfId="1725" xr:uid="{3DF308D8-A296-4612-8D36-3001D0FA68DB}"/>
    <cellStyle name="Moneda [0] 2 3 4 3 2" xfId="4366" xr:uid="{3ACD7047-9C1D-4953-A0E2-D5EF6759E674}"/>
    <cellStyle name="Moneda [0] 2 3 4 3 2 2" xfId="9646" xr:uid="{5A8CE0CF-DA65-4BCD-A7CC-272DFEFBE4FA}"/>
    <cellStyle name="Moneda [0] 2 3 4 3 2 2 2" xfId="20207" xr:uid="{0F3A23DF-0C74-4A3A-BEF3-433008DF127E}"/>
    <cellStyle name="Moneda [0] 2 3 4 3 2 3" xfId="14927" xr:uid="{4740D212-0643-4A34-B99F-46BD7E15AD29}"/>
    <cellStyle name="Moneda [0] 2 3 4 3 3" xfId="7006" xr:uid="{04CD2CED-BC3E-42E1-A005-FDE8CE06DB9D}"/>
    <cellStyle name="Moneda [0] 2 3 4 3 3 2" xfId="17567" xr:uid="{D045968C-3D26-407F-AD7C-E36880260AF7}"/>
    <cellStyle name="Moneda [0] 2 3 4 3 4" xfId="12286" xr:uid="{4BA9688E-2921-474E-8189-C08BF1879EE4}"/>
    <cellStyle name="Moneda [0] 2 3 4 4" xfId="3046" xr:uid="{A9CA033F-FA4B-43A4-B519-020C0DA7B4DA}"/>
    <cellStyle name="Moneda [0] 2 3 4 4 2" xfId="8326" xr:uid="{53CB6258-3E30-4FCD-86AD-DF5C1E2A1DBE}"/>
    <cellStyle name="Moneda [0] 2 3 4 4 2 2" xfId="18887" xr:uid="{404CCB01-82D4-4DCC-946B-33943CF315AF}"/>
    <cellStyle name="Moneda [0] 2 3 4 4 3" xfId="13607" xr:uid="{33A3383A-0C21-467F-8CA4-E4F4E5FA9FCF}"/>
    <cellStyle name="Moneda [0] 2 3 4 5" xfId="5686" xr:uid="{D60903A3-EA09-46D5-9AC1-D6F6CB7D5200}"/>
    <cellStyle name="Moneda [0] 2 3 4 5 2" xfId="16247" xr:uid="{AD0D9BFD-278E-479F-B3FD-F83311A7BBFC}"/>
    <cellStyle name="Moneda [0] 2 3 4 6" xfId="10966" xr:uid="{FAD158F6-5383-4D82-8A8C-147FB0F0F65E}"/>
    <cellStyle name="Moneda [0] 2 3 5" xfId="735" xr:uid="{32524219-366B-4342-894F-46DB4D2EC605}"/>
    <cellStyle name="Moneda [0] 2 3 5 2" xfId="2056" xr:uid="{634D0843-F01C-4BEF-81C5-4A8DF739D2F2}"/>
    <cellStyle name="Moneda [0] 2 3 5 2 2" xfId="4697" xr:uid="{8D83EC6D-BE76-4BBD-BB36-6C46A6849610}"/>
    <cellStyle name="Moneda [0] 2 3 5 2 2 2" xfId="9977" xr:uid="{663B7821-4B15-499F-BD42-350AB89DC3A6}"/>
    <cellStyle name="Moneda [0] 2 3 5 2 2 2 2" xfId="20538" xr:uid="{2F0469FB-09C5-4C13-A24B-5F2E643AB8F6}"/>
    <cellStyle name="Moneda [0] 2 3 5 2 2 3" xfId="15258" xr:uid="{8599D69B-461A-4DD6-92C4-177F773E3FBA}"/>
    <cellStyle name="Moneda [0] 2 3 5 2 3" xfId="7337" xr:uid="{05314A62-5C69-4B00-8DA4-C979E5C3DBC3}"/>
    <cellStyle name="Moneda [0] 2 3 5 2 3 2" xfId="17898" xr:uid="{D1CC72A6-80DE-40C5-9AC6-38C37DC0B23F}"/>
    <cellStyle name="Moneda [0] 2 3 5 2 4" xfId="12617" xr:uid="{E76EB7D1-5826-4447-8EDB-AC7CB395A332}"/>
    <cellStyle name="Moneda [0] 2 3 5 3" xfId="3377" xr:uid="{6E314875-3ACD-4EC4-8156-8246F83CE625}"/>
    <cellStyle name="Moneda [0] 2 3 5 3 2" xfId="8657" xr:uid="{A9502122-BF8F-4CEF-9027-1B1625B7B4B3}"/>
    <cellStyle name="Moneda [0] 2 3 5 3 2 2" xfId="19218" xr:uid="{77EE8F02-74B3-42E5-A672-F82023C6F0EE}"/>
    <cellStyle name="Moneda [0] 2 3 5 3 3" xfId="13938" xr:uid="{7D790CE6-CA88-4D60-BAEA-BFDE8826D20B}"/>
    <cellStyle name="Moneda [0] 2 3 5 4" xfId="6017" xr:uid="{5310FA65-51E4-484F-BDCA-3ED8FFFD5AB3}"/>
    <cellStyle name="Moneda [0] 2 3 5 4 2" xfId="16578" xr:uid="{3016259D-77D0-4A7C-B199-32ADB8AB4E9B}"/>
    <cellStyle name="Moneda [0] 2 3 5 5" xfId="11297" xr:uid="{60B0A98B-7DD3-4642-8DD2-107B2AEC6F4A}"/>
    <cellStyle name="Moneda [0] 2 3 6" xfId="1396" xr:uid="{A806B0D9-5087-44B2-AF1E-AD3080229930}"/>
    <cellStyle name="Moneda [0] 2 3 6 2" xfId="4037" xr:uid="{700A9E87-3E59-4951-A388-A54E8B18E18C}"/>
    <cellStyle name="Moneda [0] 2 3 6 2 2" xfId="9317" xr:uid="{DAD7FC1D-3A50-4343-86DE-B008D93CB29C}"/>
    <cellStyle name="Moneda [0] 2 3 6 2 2 2" xfId="19878" xr:uid="{1A263AE7-95A9-4A36-9361-45A46BD0A06B}"/>
    <cellStyle name="Moneda [0] 2 3 6 2 3" xfId="14598" xr:uid="{1E8B849C-113F-48E6-A6F7-CDD995C26C2A}"/>
    <cellStyle name="Moneda [0] 2 3 6 3" xfId="6677" xr:uid="{50E3952B-767F-4B8B-93DE-38D889BFFACE}"/>
    <cellStyle name="Moneda [0] 2 3 6 3 2" xfId="17238" xr:uid="{3EAB7229-E795-42EF-9092-A3839223F840}"/>
    <cellStyle name="Moneda [0] 2 3 6 4" xfId="11957" xr:uid="{D69F0854-BCF6-4D56-BB9F-7CDC5D7438E1}"/>
    <cellStyle name="Moneda [0] 2 3 7" xfId="2717" xr:uid="{CC457B58-2C53-438D-B7F6-2F0359FBD27C}"/>
    <cellStyle name="Moneda [0] 2 3 7 2" xfId="7997" xr:uid="{A02469E0-C1A0-46C8-AE26-F48CDAEBCFAC}"/>
    <cellStyle name="Moneda [0] 2 3 7 2 2" xfId="18558" xr:uid="{EE8F6DAE-8EC2-4BC3-920F-2FBD1D55152C}"/>
    <cellStyle name="Moneda [0] 2 3 7 3" xfId="13278" xr:uid="{A6FF14DD-AC37-4FA4-8F1E-F0E4145721E8}"/>
    <cellStyle name="Moneda [0] 2 3 8" xfId="5357" xr:uid="{B143BEFE-5FCD-46FD-B9D3-4A8A82E4CCA0}"/>
    <cellStyle name="Moneda [0] 2 3 8 2" xfId="15918" xr:uid="{E4338C73-6424-4DA4-8C1A-02FC97006C7D}"/>
    <cellStyle name="Moneda [0] 2 3 9" xfId="10637" xr:uid="{CD3817B3-0794-42BA-AEDB-A10450E17BB2}"/>
    <cellStyle name="Moneda [0] 2 4" xfId="133" xr:uid="{7CB562E3-6A84-4E74-A75F-1312EFBF11A2}"/>
    <cellStyle name="Moneda [0] 2 4 2" xfId="463" xr:uid="{2F013DBC-9756-4C8D-A9EC-25152E0AA385}"/>
    <cellStyle name="Moneda [0] 2 4 2 2" xfId="1123" xr:uid="{AA950EB4-1BB4-4E13-B0B5-3FB21A4BE7A4}"/>
    <cellStyle name="Moneda [0] 2 4 2 2 2" xfId="2444" xr:uid="{0BB22C82-D152-4655-8DF7-014A4CE29443}"/>
    <cellStyle name="Moneda [0] 2 4 2 2 2 2" xfId="5085" xr:uid="{53516E24-1F7A-4624-BCE5-2D0D1FFEBEF3}"/>
    <cellStyle name="Moneda [0] 2 4 2 2 2 2 2" xfId="10365" xr:uid="{954B5D87-1D77-4114-B9BB-B6FC570FEAD6}"/>
    <cellStyle name="Moneda [0] 2 4 2 2 2 2 2 2" xfId="20926" xr:uid="{07B1E309-8276-4928-A121-6D76CC151E21}"/>
    <cellStyle name="Moneda [0] 2 4 2 2 2 2 3" xfId="15646" xr:uid="{D666A56F-DD78-43A2-8208-0A1B53DE8376}"/>
    <cellStyle name="Moneda [0] 2 4 2 2 2 3" xfId="7725" xr:uid="{2CC91A03-2D0D-4E28-9A36-703D3917D580}"/>
    <cellStyle name="Moneda [0] 2 4 2 2 2 3 2" xfId="18286" xr:uid="{357D763F-B9D4-40D7-9141-2C277D9369E4}"/>
    <cellStyle name="Moneda [0] 2 4 2 2 2 4" xfId="13005" xr:uid="{42B658E8-3A80-4DC9-BE9F-F0C165EF6068}"/>
    <cellStyle name="Moneda [0] 2 4 2 2 3" xfId="3765" xr:uid="{A6A27D03-052B-46D4-A0BA-05B812D102F0}"/>
    <cellStyle name="Moneda [0] 2 4 2 2 3 2" xfId="9045" xr:uid="{6B250558-AA78-47DC-A276-05E9BC47281C}"/>
    <cellStyle name="Moneda [0] 2 4 2 2 3 2 2" xfId="19606" xr:uid="{41E7939A-2777-4B48-896E-43593D77719E}"/>
    <cellStyle name="Moneda [0] 2 4 2 2 3 3" xfId="14326" xr:uid="{D68BAEB5-AA75-4C48-82DA-7966F672B16E}"/>
    <cellStyle name="Moneda [0] 2 4 2 2 4" xfId="6405" xr:uid="{A36E8EEA-4365-4533-AFDE-CB0503243714}"/>
    <cellStyle name="Moneda [0] 2 4 2 2 4 2" xfId="16966" xr:uid="{EB85CD85-7947-4558-9AB7-A9EB4A8C111D}"/>
    <cellStyle name="Moneda [0] 2 4 2 2 5" xfId="11685" xr:uid="{EE7F58B2-FD0A-4D76-9320-8B69E7E7CC6D}"/>
    <cellStyle name="Moneda [0] 2 4 2 3" xfId="1784" xr:uid="{88398AAC-FE95-45BB-84CB-5A91CE6943DF}"/>
    <cellStyle name="Moneda [0] 2 4 2 3 2" xfId="4425" xr:uid="{4122A203-4CF6-4D2C-9000-7193F2E3BFCE}"/>
    <cellStyle name="Moneda [0] 2 4 2 3 2 2" xfId="9705" xr:uid="{971D8BDB-5C95-4F7D-A8CE-008A788C667E}"/>
    <cellStyle name="Moneda [0] 2 4 2 3 2 2 2" xfId="20266" xr:uid="{691FCC33-2EED-48AB-8B06-5210D5C1B267}"/>
    <cellStyle name="Moneda [0] 2 4 2 3 2 3" xfId="14986" xr:uid="{4A9C0B2C-032E-4423-8A2B-4D50E7229BB8}"/>
    <cellStyle name="Moneda [0] 2 4 2 3 3" xfId="7065" xr:uid="{82773E14-F81B-4D14-BD4D-4F02322A258E}"/>
    <cellStyle name="Moneda [0] 2 4 2 3 3 2" xfId="17626" xr:uid="{C7221C71-795C-4782-BCC3-D0927485F246}"/>
    <cellStyle name="Moneda [0] 2 4 2 3 4" xfId="12345" xr:uid="{5A678899-98E1-4760-851E-223ADC5E448F}"/>
    <cellStyle name="Moneda [0] 2 4 2 4" xfId="3105" xr:uid="{4CD2C466-DDCA-4893-8318-9F1491AADC5D}"/>
    <cellStyle name="Moneda [0] 2 4 2 4 2" xfId="8385" xr:uid="{070E92FE-FFF2-4C21-BCC1-4F5D57DD7997}"/>
    <cellStyle name="Moneda [0] 2 4 2 4 2 2" xfId="18946" xr:uid="{546D81CF-CAC6-4E37-85AF-5E457F4E2044}"/>
    <cellStyle name="Moneda [0] 2 4 2 4 3" xfId="13666" xr:uid="{D5523383-AEDC-45E7-84E6-E0735111EFBF}"/>
    <cellStyle name="Moneda [0] 2 4 2 5" xfId="5745" xr:uid="{79A38716-6CBC-4580-83C9-4BD7719CE46E}"/>
    <cellStyle name="Moneda [0] 2 4 2 5 2" xfId="16306" xr:uid="{3EDFBB71-5E7C-4421-B927-849C6D33DD68}"/>
    <cellStyle name="Moneda [0] 2 4 2 6" xfId="11025" xr:uid="{0F3AA562-577E-4788-92A3-9FBF70C40EB1}"/>
    <cellStyle name="Moneda [0] 2 4 3" xfId="794" xr:uid="{E75985B1-9834-43B8-9894-7F7498840596}"/>
    <cellStyle name="Moneda [0] 2 4 3 2" xfId="2115" xr:uid="{24DCA033-A863-41F4-BB1F-72E6FC73C617}"/>
    <cellStyle name="Moneda [0] 2 4 3 2 2" xfId="4756" xr:uid="{850EA6EB-F614-4111-BE92-52A39B646E01}"/>
    <cellStyle name="Moneda [0] 2 4 3 2 2 2" xfId="10036" xr:uid="{E5961966-A458-4844-AA9A-2EEC2DAD148D}"/>
    <cellStyle name="Moneda [0] 2 4 3 2 2 2 2" xfId="20597" xr:uid="{5299E907-A1BA-466F-86AE-55FC46089575}"/>
    <cellStyle name="Moneda [0] 2 4 3 2 2 3" xfId="15317" xr:uid="{1CFBC8CE-A8C9-44A2-8A82-C0F3E9AB86E1}"/>
    <cellStyle name="Moneda [0] 2 4 3 2 3" xfId="7396" xr:uid="{BA56A812-F5A4-4D8C-8112-5CAE458EA110}"/>
    <cellStyle name="Moneda [0] 2 4 3 2 3 2" xfId="17957" xr:uid="{69627F71-9073-42D1-9B41-7AD0ACE7FDE0}"/>
    <cellStyle name="Moneda [0] 2 4 3 2 4" xfId="12676" xr:uid="{A0D7EC96-9256-4472-A05A-EB524EF088B4}"/>
    <cellStyle name="Moneda [0] 2 4 3 3" xfId="3436" xr:uid="{EBFA53DF-AE7B-4C3E-8E7A-5E3CC41DD35C}"/>
    <cellStyle name="Moneda [0] 2 4 3 3 2" xfId="8716" xr:uid="{CB0FAE31-8493-40CC-8C10-1A206F926FCA}"/>
    <cellStyle name="Moneda [0] 2 4 3 3 2 2" xfId="19277" xr:uid="{365C99B3-2A08-4CC2-9926-92C2F20775FD}"/>
    <cellStyle name="Moneda [0] 2 4 3 3 3" xfId="13997" xr:uid="{85F263C5-BA14-4DD0-AF91-261190FC0A1F}"/>
    <cellStyle name="Moneda [0] 2 4 3 4" xfId="6076" xr:uid="{730C2056-2953-42FA-A474-C7862F602545}"/>
    <cellStyle name="Moneda [0] 2 4 3 4 2" xfId="16637" xr:uid="{16CFEE32-A796-4426-A3EC-0FF631974F52}"/>
    <cellStyle name="Moneda [0] 2 4 3 5" xfId="11356" xr:uid="{AB83FF2E-882B-42B8-ADF0-0608E32B1045}"/>
    <cellStyle name="Moneda [0] 2 4 4" xfId="1455" xr:uid="{A5DC42EF-1D39-4C0B-B367-E1E322D0C5E1}"/>
    <cellStyle name="Moneda [0] 2 4 4 2" xfId="4096" xr:uid="{E443A807-4639-49BE-A96D-5CDFC85495A4}"/>
    <cellStyle name="Moneda [0] 2 4 4 2 2" xfId="9376" xr:uid="{FCADE84F-EDD8-44C9-A080-EFB47F9F2251}"/>
    <cellStyle name="Moneda [0] 2 4 4 2 2 2" xfId="19937" xr:uid="{2DAED3DD-CD04-4FAF-8450-65FB9404B216}"/>
    <cellStyle name="Moneda [0] 2 4 4 2 3" xfId="14657" xr:uid="{EEFEB91F-6F36-458D-AE92-959AB92ADC42}"/>
    <cellStyle name="Moneda [0] 2 4 4 3" xfId="6736" xr:uid="{751EC4F7-3D8B-4741-A2B6-71A17F844638}"/>
    <cellStyle name="Moneda [0] 2 4 4 3 2" xfId="17297" xr:uid="{491476F1-2BB8-4EB2-AED3-6A5440574414}"/>
    <cellStyle name="Moneda [0] 2 4 4 4" xfId="12016" xr:uid="{02EA56DC-DAE4-4064-A0B7-AA3C784F14E6}"/>
    <cellStyle name="Moneda [0] 2 4 5" xfId="2776" xr:uid="{1558C151-63EB-4F8C-8718-5A3C698797B7}"/>
    <cellStyle name="Moneda [0] 2 4 5 2" xfId="8056" xr:uid="{880F3DB7-7D7A-496F-BC1A-8A1F047F914F}"/>
    <cellStyle name="Moneda [0] 2 4 5 2 2" xfId="18617" xr:uid="{81CA7A7B-5D64-4158-B156-C26861019BAB}"/>
    <cellStyle name="Moneda [0] 2 4 5 3" xfId="13337" xr:uid="{8E79558B-F534-4C59-BFD1-2B294B0C44ED}"/>
    <cellStyle name="Moneda [0] 2 4 6" xfId="5416" xr:uid="{2892A682-2718-452B-9BC0-52EF504EC845}"/>
    <cellStyle name="Moneda [0] 2 4 6 2" xfId="15977" xr:uid="{38DCB90B-73BF-4137-95D5-010BB8942EE4}"/>
    <cellStyle name="Moneda [0] 2 4 7" xfId="10696" xr:uid="{1AD2E971-18E4-4D0D-B1F5-0879B29219F8}"/>
    <cellStyle name="Moneda [0] 2 5" xfId="243" xr:uid="{5BE1C854-8A83-4D01-AD8A-355F57D7DC8B}"/>
    <cellStyle name="Moneda [0] 2 5 2" xfId="573" xr:uid="{CE48A16F-0437-4165-AF68-6EA8ADAF6033}"/>
    <cellStyle name="Moneda [0] 2 5 2 2" xfId="1233" xr:uid="{217C8C68-F3A7-4350-8505-54772EE99ABB}"/>
    <cellStyle name="Moneda [0] 2 5 2 2 2" xfId="2554" xr:uid="{362148F4-DD98-4AE1-AEAA-C6DC82289B4F}"/>
    <cellStyle name="Moneda [0] 2 5 2 2 2 2" xfId="5195" xr:uid="{D5AB407D-7B99-4EB3-A35E-3EF616772BAE}"/>
    <cellStyle name="Moneda [0] 2 5 2 2 2 2 2" xfId="10475" xr:uid="{9EC7C74A-4955-4470-A4C5-CDF676531546}"/>
    <cellStyle name="Moneda [0] 2 5 2 2 2 2 2 2" xfId="21036" xr:uid="{8ADA5FD0-61B6-446F-89FF-8EAF14165AC0}"/>
    <cellStyle name="Moneda [0] 2 5 2 2 2 2 3" xfId="15756" xr:uid="{03139F10-EE90-4F3B-8E3C-2BE1DB4221AA}"/>
    <cellStyle name="Moneda [0] 2 5 2 2 2 3" xfId="7835" xr:uid="{DF3D36C8-C18B-4E0B-BD5A-70BC7B259553}"/>
    <cellStyle name="Moneda [0] 2 5 2 2 2 3 2" xfId="18396" xr:uid="{B0F31342-3DE9-4803-B849-1DB2EB73D119}"/>
    <cellStyle name="Moneda [0] 2 5 2 2 2 4" xfId="13115" xr:uid="{1058C9DF-93DA-4559-92A5-D6A11890761E}"/>
    <cellStyle name="Moneda [0] 2 5 2 2 3" xfId="3875" xr:uid="{39903662-7EF7-4B38-9929-CA94B4CB18DF}"/>
    <cellStyle name="Moneda [0] 2 5 2 2 3 2" xfId="9155" xr:uid="{722E8FA6-73B9-469B-AA7D-50D63F4B454C}"/>
    <cellStyle name="Moneda [0] 2 5 2 2 3 2 2" xfId="19716" xr:uid="{F6953314-32C4-421B-9917-F049786F1B40}"/>
    <cellStyle name="Moneda [0] 2 5 2 2 3 3" xfId="14436" xr:uid="{A000EDBC-A63E-4F84-BC88-26F6C7C740DD}"/>
    <cellStyle name="Moneda [0] 2 5 2 2 4" xfId="6515" xr:uid="{49556BBB-40E0-4A69-9332-12202FBCDD04}"/>
    <cellStyle name="Moneda [0] 2 5 2 2 4 2" xfId="17076" xr:uid="{A7530773-7D12-4331-A7CC-E586A073CCAD}"/>
    <cellStyle name="Moneda [0] 2 5 2 2 5" xfId="11795" xr:uid="{94F9BC9A-0B4A-4F2C-8EB0-07D21161D276}"/>
    <cellStyle name="Moneda [0] 2 5 2 3" xfId="1894" xr:uid="{68585EAA-17B0-4B79-91D0-FDA4DAB8D575}"/>
    <cellStyle name="Moneda [0] 2 5 2 3 2" xfId="4535" xr:uid="{8B0A8460-9BA6-4619-A141-788482715588}"/>
    <cellStyle name="Moneda [0] 2 5 2 3 2 2" xfId="9815" xr:uid="{2B4D9378-D4E9-4FDB-BAEA-88C4DB9A28D1}"/>
    <cellStyle name="Moneda [0] 2 5 2 3 2 2 2" xfId="20376" xr:uid="{770DE103-BB85-487A-BE25-841C2201930B}"/>
    <cellStyle name="Moneda [0] 2 5 2 3 2 3" xfId="15096" xr:uid="{10467170-0E02-42DD-AE6A-B0C049361D56}"/>
    <cellStyle name="Moneda [0] 2 5 2 3 3" xfId="7175" xr:uid="{B9438096-92B4-4515-B485-1B44581EA1FB}"/>
    <cellStyle name="Moneda [0] 2 5 2 3 3 2" xfId="17736" xr:uid="{E1BA54D0-D983-4A05-94C9-8FCCABFDD71D}"/>
    <cellStyle name="Moneda [0] 2 5 2 3 4" xfId="12455" xr:uid="{27614267-232A-44C6-856A-CB27C66E8873}"/>
    <cellStyle name="Moneda [0] 2 5 2 4" xfId="3215" xr:uid="{87FCD58E-794B-4BE1-8016-04051ADEBB80}"/>
    <cellStyle name="Moneda [0] 2 5 2 4 2" xfId="8495" xr:uid="{0BAA0B73-C0C6-4D92-AD1E-6C4CA0290C6E}"/>
    <cellStyle name="Moneda [0] 2 5 2 4 2 2" xfId="19056" xr:uid="{23D875B4-EA81-4334-B26A-921A439C9E5D}"/>
    <cellStyle name="Moneda [0] 2 5 2 4 3" xfId="13776" xr:uid="{A29C0D49-F604-48C5-A269-92588543E082}"/>
    <cellStyle name="Moneda [0] 2 5 2 5" xfId="5855" xr:uid="{047D10F7-22FC-48B9-B349-60412D297E5D}"/>
    <cellStyle name="Moneda [0] 2 5 2 5 2" xfId="16416" xr:uid="{2858DD0F-0EA4-479C-8866-00E87FBAA383}"/>
    <cellStyle name="Moneda [0] 2 5 2 6" xfId="11135" xr:uid="{1719DF05-90C7-4073-A2F7-5C240F9FC2E6}"/>
    <cellStyle name="Moneda [0] 2 5 3" xfId="904" xr:uid="{2C73D219-F638-4670-9CD4-6B081C0DAEAD}"/>
    <cellStyle name="Moneda [0] 2 5 3 2" xfId="2225" xr:uid="{E2AA55FF-4C62-49C3-9FE0-B73ED6F76CF7}"/>
    <cellStyle name="Moneda [0] 2 5 3 2 2" xfId="4866" xr:uid="{B60C1B7E-22BC-4691-9AFE-3BF74E268201}"/>
    <cellStyle name="Moneda [0] 2 5 3 2 2 2" xfId="10146" xr:uid="{BE7D1E35-80D3-46F8-81E1-AE077BA85CDC}"/>
    <cellStyle name="Moneda [0] 2 5 3 2 2 2 2" xfId="20707" xr:uid="{1085CDC4-C89C-42D8-9E9B-330515CB1EF9}"/>
    <cellStyle name="Moneda [0] 2 5 3 2 2 3" xfId="15427" xr:uid="{848DE6C3-223B-4105-B70A-B369F833ED89}"/>
    <cellStyle name="Moneda [0] 2 5 3 2 3" xfId="7506" xr:uid="{C4088F40-4FA5-4E3A-9AC2-DDB64563C33D}"/>
    <cellStyle name="Moneda [0] 2 5 3 2 3 2" xfId="18067" xr:uid="{83C50140-82DE-4204-961C-DE3D28D9470A}"/>
    <cellStyle name="Moneda [0] 2 5 3 2 4" xfId="12786" xr:uid="{9A6695B7-B60E-4926-B441-09A20CCA9101}"/>
    <cellStyle name="Moneda [0] 2 5 3 3" xfId="3546" xr:uid="{3BC4A1D9-7DBD-4F3D-A810-DE9D36F63D35}"/>
    <cellStyle name="Moneda [0] 2 5 3 3 2" xfId="8826" xr:uid="{E70BE08F-204F-4C99-B23B-4EE904F75DC7}"/>
    <cellStyle name="Moneda [0] 2 5 3 3 2 2" xfId="19387" xr:uid="{88937DCF-D246-467E-A9D5-3C470838C48A}"/>
    <cellStyle name="Moneda [0] 2 5 3 3 3" xfId="14107" xr:uid="{299E2128-61D4-435F-B76F-F8A23A6B9D14}"/>
    <cellStyle name="Moneda [0] 2 5 3 4" xfId="6186" xr:uid="{198F2811-91E7-455A-9B8D-121750F42CCC}"/>
    <cellStyle name="Moneda [0] 2 5 3 4 2" xfId="16747" xr:uid="{8C624E2F-E458-4AB8-9474-85C487200C14}"/>
    <cellStyle name="Moneda [0] 2 5 3 5" xfId="11466" xr:uid="{5194DAC4-C30F-49D8-96A2-5D4A8C88DB59}"/>
    <cellStyle name="Moneda [0] 2 5 4" xfId="1565" xr:uid="{D13BD9D1-A613-4902-9887-CB6980C9D630}"/>
    <cellStyle name="Moneda [0] 2 5 4 2" xfId="4206" xr:uid="{9CCC8409-509D-4C62-8706-7AB4909D4044}"/>
    <cellStyle name="Moneda [0] 2 5 4 2 2" xfId="9486" xr:uid="{87D35FBD-6E60-422A-A97A-0254F7FE3EB9}"/>
    <cellStyle name="Moneda [0] 2 5 4 2 2 2" xfId="20047" xr:uid="{38CF46DF-F803-439A-B273-F9BEDB6A7673}"/>
    <cellStyle name="Moneda [0] 2 5 4 2 3" xfId="14767" xr:uid="{D3941BF4-0EE4-4EC2-8B4E-835D4AFFDE1D}"/>
    <cellStyle name="Moneda [0] 2 5 4 3" xfId="6846" xr:uid="{4D951EBB-DBD9-45EA-A801-42CDE77E136B}"/>
    <cellStyle name="Moneda [0] 2 5 4 3 2" xfId="17407" xr:uid="{3478AC39-EAE0-4BF6-A147-BBA1CAA47BFC}"/>
    <cellStyle name="Moneda [0] 2 5 4 4" xfId="12126" xr:uid="{CA3F7F9D-096A-478E-90D1-CA8A0F42114F}"/>
    <cellStyle name="Moneda [0] 2 5 5" xfId="2886" xr:uid="{5206DB21-A8BA-484C-AFD1-99C6F1E23431}"/>
    <cellStyle name="Moneda [0] 2 5 5 2" xfId="8166" xr:uid="{87695010-791F-444A-85E4-1F6FFCC3EE84}"/>
    <cellStyle name="Moneda [0] 2 5 5 2 2" xfId="18727" xr:uid="{C66351FA-DE5F-4C1E-8E80-6C3FF4DB57C0}"/>
    <cellStyle name="Moneda [0] 2 5 5 3" xfId="13447" xr:uid="{D85B584B-EE04-4F41-A535-12272D8A9C78}"/>
    <cellStyle name="Moneda [0] 2 5 6" xfId="5526" xr:uid="{818A793F-E2B1-401A-9B80-0E01410AEB5A}"/>
    <cellStyle name="Moneda [0] 2 5 6 2" xfId="16087" xr:uid="{33C2B222-8CC2-4AAD-83B2-B001E54F2A6B}"/>
    <cellStyle name="Moneda [0] 2 5 7" xfId="10806" xr:uid="{95790C33-881C-437F-94BC-9D808E9CFC98}"/>
    <cellStyle name="Moneda [0] 2 6" xfId="352" xr:uid="{30860C8E-24B9-4C22-9020-B99F7B3F8D90}"/>
    <cellStyle name="Moneda [0] 2 6 2" xfId="1013" xr:uid="{502A2D4D-6E5A-49F1-B4F4-7EEB4A150CFC}"/>
    <cellStyle name="Moneda [0] 2 6 2 2" xfId="2334" xr:uid="{16D95865-4C46-4184-890A-C4E6D06FB2C1}"/>
    <cellStyle name="Moneda [0] 2 6 2 2 2" xfId="4975" xr:uid="{969021CE-71A0-41F7-9652-FD2C7DFA264F}"/>
    <cellStyle name="Moneda [0] 2 6 2 2 2 2" xfId="10255" xr:uid="{2C51D0C9-3C99-4A98-AA08-42BEE62AC3D0}"/>
    <cellStyle name="Moneda [0] 2 6 2 2 2 2 2" xfId="20816" xr:uid="{770BDF15-F332-4675-BFC4-1D79D238B978}"/>
    <cellStyle name="Moneda [0] 2 6 2 2 2 3" xfId="15536" xr:uid="{2DEE61AD-562C-44FB-82E7-1990D88DB436}"/>
    <cellStyle name="Moneda [0] 2 6 2 2 3" xfId="7615" xr:uid="{1B7BD693-0097-4642-98A5-EA97AE568BED}"/>
    <cellStyle name="Moneda [0] 2 6 2 2 3 2" xfId="18176" xr:uid="{2744020D-AD36-4D62-B41D-B7889C9AEDEF}"/>
    <cellStyle name="Moneda [0] 2 6 2 2 4" xfId="12895" xr:uid="{30C2997F-D913-4112-8AEB-F2FA9F3F988C}"/>
    <cellStyle name="Moneda [0] 2 6 2 3" xfId="3655" xr:uid="{AEC2AD83-D500-4FB7-8B94-E421FF2E2DB7}"/>
    <cellStyle name="Moneda [0] 2 6 2 3 2" xfId="8935" xr:uid="{A2516B22-ADE2-4AA4-BD4F-91A8FBDEBC74}"/>
    <cellStyle name="Moneda [0] 2 6 2 3 2 2" xfId="19496" xr:uid="{13072CBE-FB03-4597-91D9-4371D9825CD7}"/>
    <cellStyle name="Moneda [0] 2 6 2 3 3" xfId="14216" xr:uid="{AC044F18-3549-408B-A6DB-7F5AB1ACDAAF}"/>
    <cellStyle name="Moneda [0] 2 6 2 4" xfId="6295" xr:uid="{A349330D-732B-44A1-8B81-3DA857A221D3}"/>
    <cellStyle name="Moneda [0] 2 6 2 4 2" xfId="16856" xr:uid="{23A7AE21-89DF-41F3-869E-D1AE5086449B}"/>
    <cellStyle name="Moneda [0] 2 6 2 5" xfId="11575" xr:uid="{0EA95761-EAF7-475B-9479-379699A1C612}"/>
    <cellStyle name="Moneda [0] 2 6 3" xfId="1674" xr:uid="{FCC9215F-3F08-4BCA-B08D-3C148659C353}"/>
    <cellStyle name="Moneda [0] 2 6 3 2" xfId="4315" xr:uid="{27536638-90AB-4CCA-880F-22A5EFB74FC7}"/>
    <cellStyle name="Moneda [0] 2 6 3 2 2" xfId="9595" xr:uid="{40CF2A2F-9403-4C41-A825-DC278C4C365C}"/>
    <cellStyle name="Moneda [0] 2 6 3 2 2 2" xfId="20156" xr:uid="{33520827-D0EA-4874-ADBD-187734098A87}"/>
    <cellStyle name="Moneda [0] 2 6 3 2 3" xfId="14876" xr:uid="{02B0AE26-1637-44A6-952D-200441BED880}"/>
    <cellStyle name="Moneda [0] 2 6 3 3" xfId="6955" xr:uid="{7AE45795-F821-4034-80ED-A8B06760028A}"/>
    <cellStyle name="Moneda [0] 2 6 3 3 2" xfId="17516" xr:uid="{E2E9898D-0BB7-41FC-A182-D01437F134E8}"/>
    <cellStyle name="Moneda [0] 2 6 3 4" xfId="12235" xr:uid="{C76D9F3C-6F0F-40A7-BD67-5AE5F156BD0B}"/>
    <cellStyle name="Moneda [0] 2 6 4" xfId="2995" xr:uid="{BA74EC98-C504-407B-ACB3-70F7EAA80AB2}"/>
    <cellStyle name="Moneda [0] 2 6 4 2" xfId="8275" xr:uid="{D8E0E156-DABF-44BE-8167-F5500CC80B79}"/>
    <cellStyle name="Moneda [0] 2 6 4 2 2" xfId="18836" xr:uid="{F03911BC-C7E0-4FB8-B6CF-3AC930E26116}"/>
    <cellStyle name="Moneda [0] 2 6 4 3" xfId="13556" xr:uid="{E50A63E7-02F7-4CDD-98B0-F3A0950F67DA}"/>
    <cellStyle name="Moneda [0] 2 6 5" xfId="5635" xr:uid="{B77A73EA-1BAF-4D99-ADFE-FDBA4B3991E1}"/>
    <cellStyle name="Moneda [0] 2 6 5 2" xfId="16196" xr:uid="{058FA2F4-BA89-4719-B8FF-6FCF6C756F68}"/>
    <cellStyle name="Moneda [0] 2 6 6" xfId="10915" xr:uid="{51C523A4-F3A9-4537-A184-AE3B5CFA4B3B}"/>
    <cellStyle name="Moneda [0] 2 7" xfId="684" xr:uid="{5F856136-B33C-4761-8A88-BAC1D6338E67}"/>
    <cellStyle name="Moneda [0] 2 7 2" xfId="2005" xr:uid="{88D3500B-8C90-4828-AFC7-305C2E68BBA4}"/>
    <cellStyle name="Moneda [0] 2 7 2 2" xfId="4646" xr:uid="{C40CB363-89DA-4217-8332-609A6E34AAC4}"/>
    <cellStyle name="Moneda [0] 2 7 2 2 2" xfId="9926" xr:uid="{BEAE77F7-0107-4160-81D0-255AF91C85F8}"/>
    <cellStyle name="Moneda [0] 2 7 2 2 2 2" xfId="20487" xr:uid="{BFA312D3-9175-450D-A247-49F49BCEBED3}"/>
    <cellStyle name="Moneda [0] 2 7 2 2 3" xfId="15207" xr:uid="{73A79C0C-DE1F-4ADF-80BD-1A3354B1A435}"/>
    <cellStyle name="Moneda [0] 2 7 2 3" xfId="7286" xr:uid="{F0825752-F5C6-4CB4-9295-6DC7F1EEEE8C}"/>
    <cellStyle name="Moneda [0] 2 7 2 3 2" xfId="17847" xr:uid="{B734C61A-10F3-4257-9083-DF466826CA7C}"/>
    <cellStyle name="Moneda [0] 2 7 2 4" xfId="12566" xr:uid="{B50DD66A-CB77-4E55-9A6F-A0EDADCCE4BB}"/>
    <cellStyle name="Moneda [0] 2 7 3" xfId="3326" xr:uid="{12484AB0-26BB-4917-B716-9884C906CBF0}"/>
    <cellStyle name="Moneda [0] 2 7 3 2" xfId="8606" xr:uid="{98C150B5-0B88-4A50-B813-91B5EB4AEC19}"/>
    <cellStyle name="Moneda [0] 2 7 3 2 2" xfId="19167" xr:uid="{57B3065F-025E-4DF3-AC51-59533D0CC4D4}"/>
    <cellStyle name="Moneda [0] 2 7 3 3" xfId="13887" xr:uid="{CAECC5EB-8CD3-4687-B855-49EB3A22A32B}"/>
    <cellStyle name="Moneda [0] 2 7 4" xfId="5966" xr:uid="{AA9217C7-93EE-49C7-969E-2C32A696C70F}"/>
    <cellStyle name="Moneda [0] 2 7 4 2" xfId="16527" xr:uid="{05E3A119-0941-4271-BC11-217B2C1B75DD}"/>
    <cellStyle name="Moneda [0] 2 7 5" xfId="11246" xr:uid="{9C06B060-CBE4-40ED-93F3-0F8D2DED3AF3}"/>
    <cellStyle name="Moneda [0] 2 8" xfId="1345" xr:uid="{5894A059-3BBA-4D41-84BB-BDDBC70E7CB8}"/>
    <cellStyle name="Moneda [0] 2 8 2" xfId="3986" xr:uid="{C70A6B62-8F5C-4894-B376-978C21452B4B}"/>
    <cellStyle name="Moneda [0] 2 8 2 2" xfId="9266" xr:uid="{92C82EE6-D261-430E-9D31-D2ED8DCCFE48}"/>
    <cellStyle name="Moneda [0] 2 8 2 2 2" xfId="19827" xr:uid="{AE181999-B388-44FB-A1CB-C2DAF474BB0A}"/>
    <cellStyle name="Moneda [0] 2 8 2 3" xfId="14547" xr:uid="{2AB7984A-BEF9-463C-AC3C-C6F23B14D9E4}"/>
    <cellStyle name="Moneda [0] 2 8 3" xfId="6626" xr:uid="{60648A72-190A-461A-8F37-B4BFA0E2B978}"/>
    <cellStyle name="Moneda [0] 2 8 3 2" xfId="17187" xr:uid="{86F1EA57-94BD-4D73-93C7-89A411C35AB6}"/>
    <cellStyle name="Moneda [0] 2 8 4" xfId="11906" xr:uid="{0333D533-A9A6-4915-B506-59A6D038BD5F}"/>
    <cellStyle name="Moneda [0] 2 9" xfId="2666" xr:uid="{9515418D-D8E4-4790-AE42-DF78B191868D}"/>
    <cellStyle name="Moneda [0] 2 9 2" xfId="7946" xr:uid="{7491BA3C-CCE8-4604-8715-006EB78F6E98}"/>
    <cellStyle name="Moneda [0] 2 9 2 2" xfId="18507" xr:uid="{67E7B02E-CE47-43E0-976B-5FCDA54BB952}"/>
    <cellStyle name="Moneda [0] 2 9 3" xfId="13227" xr:uid="{24648377-063D-4EC6-AE95-1ADBB5A1F3E8}"/>
    <cellStyle name="Moneda [0] 3" xfId="28" xr:uid="{6CDC5715-D8B6-4007-BA31-55A64090E52D}"/>
    <cellStyle name="Moneda [0] 3 10" xfId="5313" xr:uid="{51FA20D7-3334-447C-B2B0-9B23A6172D15}"/>
    <cellStyle name="Moneda [0] 3 10 2" xfId="15874" xr:uid="{945F5703-95AE-4EEB-872D-974496A71C4C}"/>
    <cellStyle name="Moneda [0] 3 11" xfId="10593" xr:uid="{689B4B83-C17F-40E2-B838-63FCF9D6AE2A}"/>
    <cellStyle name="Moneda [0] 3 2" xfId="52" xr:uid="{1BEA5000-6B24-44EF-82CD-D8685F81C7A2}"/>
    <cellStyle name="Moneda [0] 3 2 10" xfId="10617" xr:uid="{39BF9CEC-482E-489A-8D49-B10A35CED204}"/>
    <cellStyle name="Moneda [0] 3 2 2" xfId="103" xr:uid="{05F91FF3-9A17-4BB3-91EB-CE16B8094C29}"/>
    <cellStyle name="Moneda [0] 3 2 2 2" xfId="215" xr:uid="{5AE04DDF-DD74-4033-95EE-3A0955DBE3A6}"/>
    <cellStyle name="Moneda [0] 3 2 2 2 2" xfId="545" xr:uid="{80CF4868-FC15-4584-98D5-B3C1F51E26D2}"/>
    <cellStyle name="Moneda [0] 3 2 2 2 2 2" xfId="1205" xr:uid="{542BBD21-095F-4D87-A1E4-57BFCF356582}"/>
    <cellStyle name="Moneda [0] 3 2 2 2 2 2 2" xfId="2526" xr:uid="{F83B18B8-1706-477A-909D-CE24D6DBAD4B}"/>
    <cellStyle name="Moneda [0] 3 2 2 2 2 2 2 2" xfId="5167" xr:uid="{21E01420-DA64-490F-96DB-A91A7C7E3A41}"/>
    <cellStyle name="Moneda [0] 3 2 2 2 2 2 2 2 2" xfId="10447" xr:uid="{C4D4BBB3-E7F8-4E1D-8083-7162823CB2FA}"/>
    <cellStyle name="Moneda [0] 3 2 2 2 2 2 2 2 2 2" xfId="21008" xr:uid="{6BDCA65B-8809-490F-B029-90CCA6A6F086}"/>
    <cellStyle name="Moneda [0] 3 2 2 2 2 2 2 2 3" xfId="15728" xr:uid="{18648CA8-8890-4B62-8371-9BCFFF124340}"/>
    <cellStyle name="Moneda [0] 3 2 2 2 2 2 2 3" xfId="7807" xr:uid="{5BDE22A5-4D9C-4973-8DF4-F8D7D07332C7}"/>
    <cellStyle name="Moneda [0] 3 2 2 2 2 2 2 3 2" xfId="18368" xr:uid="{2984D9FE-4268-4533-91A5-627579E46BF8}"/>
    <cellStyle name="Moneda [0] 3 2 2 2 2 2 2 4" xfId="13087" xr:uid="{1BA59349-9ACF-46FD-B135-64116B73C72C}"/>
    <cellStyle name="Moneda [0] 3 2 2 2 2 2 3" xfId="3847" xr:uid="{7CD08132-7174-4DC4-BE91-87F8C4954E95}"/>
    <cellStyle name="Moneda [0] 3 2 2 2 2 2 3 2" xfId="9127" xr:uid="{379CFB67-94E5-4328-8D77-E40226C13D06}"/>
    <cellStyle name="Moneda [0] 3 2 2 2 2 2 3 2 2" xfId="19688" xr:uid="{DFC0F34E-52B4-465C-8962-0DACE71F8A8F}"/>
    <cellStyle name="Moneda [0] 3 2 2 2 2 2 3 3" xfId="14408" xr:uid="{1DB4D5E6-E5FF-4641-8A93-AFC2BB81AA0B}"/>
    <cellStyle name="Moneda [0] 3 2 2 2 2 2 4" xfId="6487" xr:uid="{71B2E92C-D13B-4254-8AB2-D192B2F811DC}"/>
    <cellStyle name="Moneda [0] 3 2 2 2 2 2 4 2" xfId="17048" xr:uid="{3926CAFD-46F1-4105-B283-ECF8B53ADACA}"/>
    <cellStyle name="Moneda [0] 3 2 2 2 2 2 5" xfId="11767" xr:uid="{106A4AD5-3B04-4C97-935C-CE71697E10D6}"/>
    <cellStyle name="Moneda [0] 3 2 2 2 2 3" xfId="1866" xr:uid="{F07D210A-5B69-4D4C-A0E7-E30C58E98A5B}"/>
    <cellStyle name="Moneda [0] 3 2 2 2 2 3 2" xfId="4507" xr:uid="{7F0860C7-E86A-46EB-97B3-10AC49A44F35}"/>
    <cellStyle name="Moneda [0] 3 2 2 2 2 3 2 2" xfId="9787" xr:uid="{C6E2B14B-0994-4368-AAEB-4DA7B3F45F97}"/>
    <cellStyle name="Moneda [0] 3 2 2 2 2 3 2 2 2" xfId="20348" xr:uid="{913821D0-95FC-435C-A8D4-65899DA66182}"/>
    <cellStyle name="Moneda [0] 3 2 2 2 2 3 2 3" xfId="15068" xr:uid="{67FAE4A5-44D5-4997-84EF-BEFAFE29080A}"/>
    <cellStyle name="Moneda [0] 3 2 2 2 2 3 3" xfId="7147" xr:uid="{165698C3-09C9-4201-8107-BF80355A2536}"/>
    <cellStyle name="Moneda [0] 3 2 2 2 2 3 3 2" xfId="17708" xr:uid="{317665CC-1B82-46D9-9FE1-08EB49330F65}"/>
    <cellStyle name="Moneda [0] 3 2 2 2 2 3 4" xfId="12427" xr:uid="{0C58F539-5A90-4757-8240-74D50D198D5D}"/>
    <cellStyle name="Moneda [0] 3 2 2 2 2 4" xfId="3187" xr:uid="{6138B495-A8EC-473D-8896-1D256B6CC293}"/>
    <cellStyle name="Moneda [0] 3 2 2 2 2 4 2" xfId="8467" xr:uid="{30D314ED-027F-4799-869C-C688DAE466EA}"/>
    <cellStyle name="Moneda [0] 3 2 2 2 2 4 2 2" xfId="19028" xr:uid="{8B9B3E9C-CF06-4C99-8D16-C6B299D6CF50}"/>
    <cellStyle name="Moneda [0] 3 2 2 2 2 4 3" xfId="13748" xr:uid="{E2150CA0-9037-46FC-88C4-E4286333004A}"/>
    <cellStyle name="Moneda [0] 3 2 2 2 2 5" xfId="5827" xr:uid="{6335B230-7482-44AA-8171-6EDE5FEEEFA6}"/>
    <cellStyle name="Moneda [0] 3 2 2 2 2 5 2" xfId="16388" xr:uid="{CC995AB7-11A7-4BE4-8C19-9FF68BAAC581}"/>
    <cellStyle name="Moneda [0] 3 2 2 2 2 6" xfId="11107" xr:uid="{667F9FA4-CFCE-491B-A048-824FC25119CA}"/>
    <cellStyle name="Moneda [0] 3 2 2 2 3" xfId="876" xr:uid="{E2AF23AE-A5B0-411B-9B14-7611314D6C26}"/>
    <cellStyle name="Moneda [0] 3 2 2 2 3 2" xfId="2197" xr:uid="{D9D9432C-317F-4C5A-9896-ECFD77D56C50}"/>
    <cellStyle name="Moneda [0] 3 2 2 2 3 2 2" xfId="4838" xr:uid="{0490E69C-9273-47E0-A654-CFFE1C6CC868}"/>
    <cellStyle name="Moneda [0] 3 2 2 2 3 2 2 2" xfId="10118" xr:uid="{714E5B2B-2437-45C0-A95D-A64A59C71D47}"/>
    <cellStyle name="Moneda [0] 3 2 2 2 3 2 2 2 2" xfId="20679" xr:uid="{73C04279-7849-445D-B841-CE9D7DFA4A75}"/>
    <cellStyle name="Moneda [0] 3 2 2 2 3 2 2 3" xfId="15399" xr:uid="{9709B3CB-F7D2-442F-ADD3-C7B7344B4C36}"/>
    <cellStyle name="Moneda [0] 3 2 2 2 3 2 3" xfId="7478" xr:uid="{783DCB46-5FF7-40C9-9DF5-3F25EB25C573}"/>
    <cellStyle name="Moneda [0] 3 2 2 2 3 2 3 2" xfId="18039" xr:uid="{25CEB1EC-08A3-45E8-8C7D-9655DA72B62E}"/>
    <cellStyle name="Moneda [0] 3 2 2 2 3 2 4" xfId="12758" xr:uid="{0C8DCEC9-EC81-49B2-9C2D-992B977F2B91}"/>
    <cellStyle name="Moneda [0] 3 2 2 2 3 3" xfId="3518" xr:uid="{F4F8866A-E19E-4FEE-B743-ED5FEB4EDCB4}"/>
    <cellStyle name="Moneda [0] 3 2 2 2 3 3 2" xfId="8798" xr:uid="{44F539A3-A9B0-4810-8F5A-C88D1CE98A87}"/>
    <cellStyle name="Moneda [0] 3 2 2 2 3 3 2 2" xfId="19359" xr:uid="{7CE0DFA3-EBC0-454D-BAEA-C7475ACCEDC0}"/>
    <cellStyle name="Moneda [0] 3 2 2 2 3 3 3" xfId="14079" xr:uid="{404A29CB-154A-42A2-B76A-D7EDFE3F6B88}"/>
    <cellStyle name="Moneda [0] 3 2 2 2 3 4" xfId="6158" xr:uid="{E3070D6E-BDC2-46D4-A091-C968A19E3A1E}"/>
    <cellStyle name="Moneda [0] 3 2 2 2 3 4 2" xfId="16719" xr:uid="{7E29DE92-9E7D-4E04-A27C-720263673350}"/>
    <cellStyle name="Moneda [0] 3 2 2 2 3 5" xfId="11438" xr:uid="{090F4C55-AA7B-49FA-8F59-FDFA964E83BF}"/>
    <cellStyle name="Moneda [0] 3 2 2 2 4" xfId="1537" xr:uid="{B51BE830-403F-4B5D-B7E2-2DB758C6CEDA}"/>
    <cellStyle name="Moneda [0] 3 2 2 2 4 2" xfId="4178" xr:uid="{3033CE26-8506-4D54-A1C8-3BEBE756DD38}"/>
    <cellStyle name="Moneda [0] 3 2 2 2 4 2 2" xfId="9458" xr:uid="{87ABBFD0-DAC0-4EB6-AF14-AAC0CB00836A}"/>
    <cellStyle name="Moneda [0] 3 2 2 2 4 2 2 2" xfId="20019" xr:uid="{5948CDC6-70AD-4800-B3EE-BC70BCD484D1}"/>
    <cellStyle name="Moneda [0] 3 2 2 2 4 2 3" xfId="14739" xr:uid="{221B7596-8166-421C-9C13-BA630E21E616}"/>
    <cellStyle name="Moneda [0] 3 2 2 2 4 3" xfId="6818" xr:uid="{9CC23F1D-71A7-494D-81F9-CA76CCCA1506}"/>
    <cellStyle name="Moneda [0] 3 2 2 2 4 3 2" xfId="17379" xr:uid="{DC894DB3-9D2F-4C15-9D0D-45AD0DC2AB9D}"/>
    <cellStyle name="Moneda [0] 3 2 2 2 4 4" xfId="12098" xr:uid="{15C89EBE-2E42-447D-912C-5CDFBAB91F1D}"/>
    <cellStyle name="Moneda [0] 3 2 2 2 5" xfId="2858" xr:uid="{344BC478-BC9C-46FD-A3CB-3820EC579CF5}"/>
    <cellStyle name="Moneda [0] 3 2 2 2 5 2" xfId="8138" xr:uid="{95FCB27C-7246-44DE-B31A-57FC2AAA58C8}"/>
    <cellStyle name="Moneda [0] 3 2 2 2 5 2 2" xfId="18699" xr:uid="{8C0916F1-3A96-4221-818C-1D4002E96A89}"/>
    <cellStyle name="Moneda [0] 3 2 2 2 5 3" xfId="13419" xr:uid="{6D57EF3E-B303-401F-BE50-5AC4A80DFFD8}"/>
    <cellStyle name="Moneda [0] 3 2 2 2 6" xfId="5498" xr:uid="{BCB6F76D-D2E0-467D-B370-23B00C0BF78A}"/>
    <cellStyle name="Moneda [0] 3 2 2 2 6 2" xfId="16059" xr:uid="{FB1734D2-F475-4400-B1A3-F14F291F8A4D}"/>
    <cellStyle name="Moneda [0] 3 2 2 2 7" xfId="10778" xr:uid="{2E3EFE00-4751-4746-82C0-947C7F58B478}"/>
    <cellStyle name="Moneda [0] 3 2 2 3" xfId="325" xr:uid="{C9AB8CC5-DBDC-4FC0-8E28-DFCE59E93D57}"/>
    <cellStyle name="Moneda [0] 3 2 2 3 2" xfId="655" xr:uid="{2DF8E04E-44A7-4D84-B45E-72F239994147}"/>
    <cellStyle name="Moneda [0] 3 2 2 3 2 2" xfId="1315" xr:uid="{E210A296-447D-4C7C-8D42-FD87603C8484}"/>
    <cellStyle name="Moneda [0] 3 2 2 3 2 2 2" xfId="2636" xr:uid="{AF923383-C6BB-42F9-9E44-8EEB4CE1362A}"/>
    <cellStyle name="Moneda [0] 3 2 2 3 2 2 2 2" xfId="5277" xr:uid="{5ABF21E5-C51A-4334-86D1-96161B50F09E}"/>
    <cellStyle name="Moneda [0] 3 2 2 3 2 2 2 2 2" xfId="10557" xr:uid="{AE69AA44-A888-46B6-9D7C-5B2C24426EED}"/>
    <cellStyle name="Moneda [0] 3 2 2 3 2 2 2 2 2 2" xfId="21118" xr:uid="{46B15489-64F9-48B9-9AAC-B7317A7EA03F}"/>
    <cellStyle name="Moneda [0] 3 2 2 3 2 2 2 2 3" xfId="15838" xr:uid="{8B077AD4-56B5-460E-A9BF-7C4F5D6FE7E0}"/>
    <cellStyle name="Moneda [0] 3 2 2 3 2 2 2 3" xfId="7917" xr:uid="{BA0E0FB5-5403-4EAB-808D-EECC444490EB}"/>
    <cellStyle name="Moneda [0] 3 2 2 3 2 2 2 3 2" xfId="18478" xr:uid="{74A1B549-6130-456D-BB59-061F1D86EF1D}"/>
    <cellStyle name="Moneda [0] 3 2 2 3 2 2 2 4" xfId="13197" xr:uid="{D6FC7820-4149-4C44-AE6F-C3F50B9D4EE1}"/>
    <cellStyle name="Moneda [0] 3 2 2 3 2 2 3" xfId="3957" xr:uid="{08627985-FCF1-4929-9112-CBC09ED5D2A7}"/>
    <cellStyle name="Moneda [0] 3 2 2 3 2 2 3 2" xfId="9237" xr:uid="{00B09239-1F33-40DF-A486-B09061958ED4}"/>
    <cellStyle name="Moneda [0] 3 2 2 3 2 2 3 2 2" xfId="19798" xr:uid="{0ABA8C82-9830-4F1A-9634-FA2761A363CA}"/>
    <cellStyle name="Moneda [0] 3 2 2 3 2 2 3 3" xfId="14518" xr:uid="{E31DC6B4-7543-4436-BFAC-C724BCB73646}"/>
    <cellStyle name="Moneda [0] 3 2 2 3 2 2 4" xfId="6597" xr:uid="{231305BD-453D-46C7-9BD3-39E8FA158F76}"/>
    <cellStyle name="Moneda [0] 3 2 2 3 2 2 4 2" xfId="17158" xr:uid="{E3D03602-9F58-4CDC-9463-FC972D861DE0}"/>
    <cellStyle name="Moneda [0] 3 2 2 3 2 2 5" xfId="11877" xr:uid="{AEE92F00-E3D8-459C-9E5D-22A59376CE94}"/>
    <cellStyle name="Moneda [0] 3 2 2 3 2 3" xfId="1976" xr:uid="{899AFA73-3942-46AE-812C-4A42EC653530}"/>
    <cellStyle name="Moneda [0] 3 2 2 3 2 3 2" xfId="4617" xr:uid="{C8180ED2-CF5F-4426-8C43-304E5F2F9F7A}"/>
    <cellStyle name="Moneda [0] 3 2 2 3 2 3 2 2" xfId="9897" xr:uid="{38916FC3-86BE-46FC-B9CA-1342BE62A117}"/>
    <cellStyle name="Moneda [0] 3 2 2 3 2 3 2 2 2" xfId="20458" xr:uid="{20F9C28D-0168-497B-B7D5-B3D9EC9340EC}"/>
    <cellStyle name="Moneda [0] 3 2 2 3 2 3 2 3" xfId="15178" xr:uid="{65ACC361-24EF-40F9-B336-69D3C5794CB6}"/>
    <cellStyle name="Moneda [0] 3 2 2 3 2 3 3" xfId="7257" xr:uid="{C8FAB99E-1360-4849-BC71-1B8CAE185276}"/>
    <cellStyle name="Moneda [0] 3 2 2 3 2 3 3 2" xfId="17818" xr:uid="{4BBC419D-1147-4024-AAA0-5850919B55F5}"/>
    <cellStyle name="Moneda [0] 3 2 2 3 2 3 4" xfId="12537" xr:uid="{B41B3C03-3C63-42C9-8E2D-2B7C93163F64}"/>
    <cellStyle name="Moneda [0] 3 2 2 3 2 4" xfId="3297" xr:uid="{B792D33B-F286-4261-9CD5-75B84EB78E5A}"/>
    <cellStyle name="Moneda [0] 3 2 2 3 2 4 2" xfId="8577" xr:uid="{51FEB23F-32EC-4DE2-B9AE-63193A71610D}"/>
    <cellStyle name="Moneda [0] 3 2 2 3 2 4 2 2" xfId="19138" xr:uid="{C01A953B-1B90-4D77-AAB0-182CFD64358F}"/>
    <cellStyle name="Moneda [0] 3 2 2 3 2 4 3" xfId="13858" xr:uid="{AECDEAE4-4831-4B60-868B-2B988B404F35}"/>
    <cellStyle name="Moneda [0] 3 2 2 3 2 5" xfId="5937" xr:uid="{75A72A67-C395-4EFF-879A-AEEA0D077D07}"/>
    <cellStyle name="Moneda [0] 3 2 2 3 2 5 2" xfId="16498" xr:uid="{A9908B8D-0FAF-4541-85FF-C28E36232373}"/>
    <cellStyle name="Moneda [0] 3 2 2 3 2 6" xfId="11217" xr:uid="{9D5E92C5-BF6D-4697-9795-B73830904B64}"/>
    <cellStyle name="Moneda [0] 3 2 2 3 3" xfId="986" xr:uid="{1451246D-258B-4AEE-AF29-433559EE9802}"/>
    <cellStyle name="Moneda [0] 3 2 2 3 3 2" xfId="2307" xr:uid="{4CE00186-D9FA-4134-8841-B0B6BE6A9C38}"/>
    <cellStyle name="Moneda [0] 3 2 2 3 3 2 2" xfId="4948" xr:uid="{64929FF5-5493-4899-8353-ED0D75E36C87}"/>
    <cellStyle name="Moneda [0] 3 2 2 3 3 2 2 2" xfId="10228" xr:uid="{AA7454D7-9D1A-4500-A975-FCFD550994BF}"/>
    <cellStyle name="Moneda [0] 3 2 2 3 3 2 2 2 2" xfId="20789" xr:uid="{3661E2EA-1DCA-467D-B0A1-E5548C192F63}"/>
    <cellStyle name="Moneda [0] 3 2 2 3 3 2 2 3" xfId="15509" xr:uid="{EAC8CE3A-0586-481B-A1F4-9E74F864D994}"/>
    <cellStyle name="Moneda [0] 3 2 2 3 3 2 3" xfId="7588" xr:uid="{8FB0EDC8-7B83-461E-AFD3-BC5D95AA9B53}"/>
    <cellStyle name="Moneda [0] 3 2 2 3 3 2 3 2" xfId="18149" xr:uid="{D573A292-C1E9-4646-9FD5-B6B5CADEAA66}"/>
    <cellStyle name="Moneda [0] 3 2 2 3 3 2 4" xfId="12868" xr:uid="{CD6393FB-9A37-40C0-A7C6-9331126448E9}"/>
    <cellStyle name="Moneda [0] 3 2 2 3 3 3" xfId="3628" xr:uid="{2C93DF49-ABC2-4269-88DA-7FCB313FF2CA}"/>
    <cellStyle name="Moneda [0] 3 2 2 3 3 3 2" xfId="8908" xr:uid="{AC3FBBF2-B6F7-41E6-96C0-D853D7D4982E}"/>
    <cellStyle name="Moneda [0] 3 2 2 3 3 3 2 2" xfId="19469" xr:uid="{AE96D0D7-03B0-46AE-8391-1AA8C48C661F}"/>
    <cellStyle name="Moneda [0] 3 2 2 3 3 3 3" xfId="14189" xr:uid="{6EE20098-8188-43B2-9B86-7DB81CB60F58}"/>
    <cellStyle name="Moneda [0] 3 2 2 3 3 4" xfId="6268" xr:uid="{4C3AA056-18AC-46F3-8A31-DCCC844EC32B}"/>
    <cellStyle name="Moneda [0] 3 2 2 3 3 4 2" xfId="16829" xr:uid="{4DC81602-CE2A-412B-BDDF-BFF9ED84BC04}"/>
    <cellStyle name="Moneda [0] 3 2 2 3 3 5" xfId="11548" xr:uid="{5904E08C-8A4C-4E89-BBB7-5C13DBB11DFD}"/>
    <cellStyle name="Moneda [0] 3 2 2 3 4" xfId="1647" xr:uid="{6A464D3C-4CBC-4DE2-A935-507174E60BEB}"/>
    <cellStyle name="Moneda [0] 3 2 2 3 4 2" xfId="4288" xr:uid="{6AE7C674-1492-47F5-A790-2095A5433F6B}"/>
    <cellStyle name="Moneda [0] 3 2 2 3 4 2 2" xfId="9568" xr:uid="{4C9713CC-B629-425F-B160-B558A6EA3D88}"/>
    <cellStyle name="Moneda [0] 3 2 2 3 4 2 2 2" xfId="20129" xr:uid="{ADF1515C-B63E-450A-AF3D-0743AF4EA95C}"/>
    <cellStyle name="Moneda [0] 3 2 2 3 4 2 3" xfId="14849" xr:uid="{1CB7B19C-65C4-487A-9924-E4DDF5047F60}"/>
    <cellStyle name="Moneda [0] 3 2 2 3 4 3" xfId="6928" xr:uid="{4936FD2C-A263-4398-9596-632B82318A05}"/>
    <cellStyle name="Moneda [0] 3 2 2 3 4 3 2" xfId="17489" xr:uid="{9C91C72D-A085-43CA-9A12-85E28CC3FD15}"/>
    <cellStyle name="Moneda [0] 3 2 2 3 4 4" xfId="12208" xr:uid="{31E7D882-204A-4EF3-AD7A-01004C6D5372}"/>
    <cellStyle name="Moneda [0] 3 2 2 3 5" xfId="2968" xr:uid="{6DAEA613-4FAD-44BA-BE39-640CA1A119F5}"/>
    <cellStyle name="Moneda [0] 3 2 2 3 5 2" xfId="8248" xr:uid="{13D98795-38E3-4A84-8EB7-6519D4BCDC70}"/>
    <cellStyle name="Moneda [0] 3 2 2 3 5 2 2" xfId="18809" xr:uid="{9FFEC0D7-4AC6-46AB-96C3-6757094F33A1}"/>
    <cellStyle name="Moneda [0] 3 2 2 3 5 3" xfId="13529" xr:uid="{AA27050C-7FD9-4131-90B0-36C4437EB986}"/>
    <cellStyle name="Moneda [0] 3 2 2 3 6" xfId="5608" xr:uid="{736AB8B0-4D4A-40F6-B18D-D8D000E716CD}"/>
    <cellStyle name="Moneda [0] 3 2 2 3 6 2" xfId="16169" xr:uid="{3F193A42-75F9-4993-B187-BF76BE60F6EB}"/>
    <cellStyle name="Moneda [0] 3 2 2 3 7" xfId="10888" xr:uid="{A29C5E24-0E62-4478-B673-60FB6B5D6FBF}"/>
    <cellStyle name="Moneda [0] 3 2 2 4" xfId="434" xr:uid="{B1E82537-4A80-4B64-927C-6C0147F43C2F}"/>
    <cellStyle name="Moneda [0] 3 2 2 4 2" xfId="1095" xr:uid="{7F85B5D9-0D23-4EE9-83DF-76939AC3CA4C}"/>
    <cellStyle name="Moneda [0] 3 2 2 4 2 2" xfId="2416" xr:uid="{3EAFFECE-2D2A-400E-9B5C-75ADD8C17FFD}"/>
    <cellStyle name="Moneda [0] 3 2 2 4 2 2 2" xfId="5057" xr:uid="{936E612A-04CA-4AC8-9DD1-A44CDC682AAD}"/>
    <cellStyle name="Moneda [0] 3 2 2 4 2 2 2 2" xfId="10337" xr:uid="{98AEDE56-50C9-4A73-B3DD-BBE5A8DA1AF1}"/>
    <cellStyle name="Moneda [0] 3 2 2 4 2 2 2 2 2" xfId="20898" xr:uid="{E67F84C6-8A78-4A17-AC93-21525571314F}"/>
    <cellStyle name="Moneda [0] 3 2 2 4 2 2 2 3" xfId="15618" xr:uid="{83564F44-B9CF-4ACE-BE8D-5978B14DF666}"/>
    <cellStyle name="Moneda [0] 3 2 2 4 2 2 3" xfId="7697" xr:uid="{F6F72432-91BE-423A-9211-F5E620A6D17D}"/>
    <cellStyle name="Moneda [0] 3 2 2 4 2 2 3 2" xfId="18258" xr:uid="{5EFABA11-A1AC-471C-9727-D1F961702DF3}"/>
    <cellStyle name="Moneda [0] 3 2 2 4 2 2 4" xfId="12977" xr:uid="{E8964BAB-A11C-4D87-8110-EBC43D01E8C2}"/>
    <cellStyle name="Moneda [0] 3 2 2 4 2 3" xfId="3737" xr:uid="{8C8813A3-A6C3-4B87-8985-DFEA65E220C8}"/>
    <cellStyle name="Moneda [0] 3 2 2 4 2 3 2" xfId="9017" xr:uid="{24635FA9-56CE-471C-873E-0A9897299407}"/>
    <cellStyle name="Moneda [0] 3 2 2 4 2 3 2 2" xfId="19578" xr:uid="{6E978CF8-4F2F-4E3B-930F-BA320F3F070D}"/>
    <cellStyle name="Moneda [0] 3 2 2 4 2 3 3" xfId="14298" xr:uid="{13240FEE-BB7E-46AE-AD7D-0C0B4DB3C835}"/>
    <cellStyle name="Moneda [0] 3 2 2 4 2 4" xfId="6377" xr:uid="{E397CFBF-DB7F-485B-B7A7-66757D1E6D94}"/>
    <cellStyle name="Moneda [0] 3 2 2 4 2 4 2" xfId="16938" xr:uid="{6C47BBD6-10A1-4B4B-B350-81093CA8B416}"/>
    <cellStyle name="Moneda [0] 3 2 2 4 2 5" xfId="11657" xr:uid="{17A74BFF-CC1A-4193-B912-062242EF09D3}"/>
    <cellStyle name="Moneda [0] 3 2 2 4 3" xfId="1756" xr:uid="{0C284E71-CC50-4C47-9F00-D68C469B7CE5}"/>
    <cellStyle name="Moneda [0] 3 2 2 4 3 2" xfId="4397" xr:uid="{E6635285-4D57-4BBF-8425-599F230CBD6D}"/>
    <cellStyle name="Moneda [0] 3 2 2 4 3 2 2" xfId="9677" xr:uid="{83673496-5EB8-4A39-ABAC-13382DA6A0BD}"/>
    <cellStyle name="Moneda [0] 3 2 2 4 3 2 2 2" xfId="20238" xr:uid="{40016366-31A5-41A6-9F02-4BECC4E5BB63}"/>
    <cellStyle name="Moneda [0] 3 2 2 4 3 2 3" xfId="14958" xr:uid="{744052AB-88B4-46AA-8765-32A19E13B0AD}"/>
    <cellStyle name="Moneda [0] 3 2 2 4 3 3" xfId="7037" xr:uid="{F69AD77D-0E43-4CA2-8E28-3805A0BB681D}"/>
    <cellStyle name="Moneda [0] 3 2 2 4 3 3 2" xfId="17598" xr:uid="{A09B1F6D-BA19-4516-B33D-F04DDF04635C}"/>
    <cellStyle name="Moneda [0] 3 2 2 4 3 4" xfId="12317" xr:uid="{CABFD1D6-BE36-46F4-B454-F5E3E4F0B885}"/>
    <cellStyle name="Moneda [0] 3 2 2 4 4" xfId="3077" xr:uid="{A3BA05B5-3106-40EC-97B0-01A94EEE9730}"/>
    <cellStyle name="Moneda [0] 3 2 2 4 4 2" xfId="8357" xr:uid="{FC7BF69C-024D-49FB-801A-383E2686BDC8}"/>
    <cellStyle name="Moneda [0] 3 2 2 4 4 2 2" xfId="18918" xr:uid="{84CB726B-3AB4-4C64-9E33-836EAD249149}"/>
    <cellStyle name="Moneda [0] 3 2 2 4 4 3" xfId="13638" xr:uid="{E1D09C1A-D631-436A-B330-7AD092AF7E76}"/>
    <cellStyle name="Moneda [0] 3 2 2 4 5" xfId="5717" xr:uid="{961AF33D-406A-4FD3-B394-C76D3EAFDF7B}"/>
    <cellStyle name="Moneda [0] 3 2 2 4 5 2" xfId="16278" xr:uid="{33DD0C57-F285-4AEA-8010-EE974687249C}"/>
    <cellStyle name="Moneda [0] 3 2 2 4 6" xfId="10997" xr:uid="{B53D35CB-11FC-44DB-9FD2-79709B5A241F}"/>
    <cellStyle name="Moneda [0] 3 2 2 5" xfId="766" xr:uid="{C68565E0-7DB2-4880-A46C-5E3C136ADB15}"/>
    <cellStyle name="Moneda [0] 3 2 2 5 2" xfId="2087" xr:uid="{16D36ABB-7445-4B2D-B541-CB5A01AD5FB8}"/>
    <cellStyle name="Moneda [0] 3 2 2 5 2 2" xfId="4728" xr:uid="{09458201-075D-4A84-B4D0-FC4271429EC2}"/>
    <cellStyle name="Moneda [0] 3 2 2 5 2 2 2" xfId="10008" xr:uid="{623CC925-5DD6-41D4-B3D5-1E71FA4899F4}"/>
    <cellStyle name="Moneda [0] 3 2 2 5 2 2 2 2" xfId="20569" xr:uid="{50AC987E-365F-46D6-BEF3-5128349BAB1D}"/>
    <cellStyle name="Moneda [0] 3 2 2 5 2 2 3" xfId="15289" xr:uid="{0EFE263E-0F74-481F-AEA0-8FFDD8758E26}"/>
    <cellStyle name="Moneda [0] 3 2 2 5 2 3" xfId="7368" xr:uid="{DFC579B7-19DF-4CFB-84F3-FDA457DD1294}"/>
    <cellStyle name="Moneda [0] 3 2 2 5 2 3 2" xfId="17929" xr:uid="{9926A768-1095-4A36-9045-8F792DB357A3}"/>
    <cellStyle name="Moneda [0] 3 2 2 5 2 4" xfId="12648" xr:uid="{736F8228-19BF-40DD-B706-62010DCB1D52}"/>
    <cellStyle name="Moneda [0] 3 2 2 5 3" xfId="3408" xr:uid="{4CAA015C-51EB-4F51-BED7-9E724D3D2212}"/>
    <cellStyle name="Moneda [0] 3 2 2 5 3 2" xfId="8688" xr:uid="{A09EC3F6-57C1-4746-96F7-C851BDD0EA9E}"/>
    <cellStyle name="Moneda [0] 3 2 2 5 3 2 2" xfId="19249" xr:uid="{5499F6FD-83E4-4D9E-98C0-F749B1706F7A}"/>
    <cellStyle name="Moneda [0] 3 2 2 5 3 3" xfId="13969" xr:uid="{5C26BC7B-03B5-4136-A53C-B505653D8616}"/>
    <cellStyle name="Moneda [0] 3 2 2 5 4" xfId="6048" xr:uid="{26C1870E-1241-43BE-9E65-FE140A6D4B25}"/>
    <cellStyle name="Moneda [0] 3 2 2 5 4 2" xfId="16609" xr:uid="{405999FD-80F8-486A-BDFF-A1C8E87DB223}"/>
    <cellStyle name="Moneda [0] 3 2 2 5 5" xfId="11328" xr:uid="{7EA91695-291E-4499-A556-16E66A4FEBC9}"/>
    <cellStyle name="Moneda [0] 3 2 2 6" xfId="1427" xr:uid="{A565CAEB-0F75-4306-8DBA-7239BDCE9DFF}"/>
    <cellStyle name="Moneda [0] 3 2 2 6 2" xfId="4068" xr:uid="{58F362C7-7C34-413B-81E0-6F3FBEA1ED06}"/>
    <cellStyle name="Moneda [0] 3 2 2 6 2 2" xfId="9348" xr:uid="{60F33DE3-D4E6-4D42-9ADD-1460559D337E}"/>
    <cellStyle name="Moneda [0] 3 2 2 6 2 2 2" xfId="19909" xr:uid="{2DF6B36A-7B99-44C9-9E87-0B85C6144990}"/>
    <cellStyle name="Moneda [0] 3 2 2 6 2 3" xfId="14629" xr:uid="{EB43C29A-33D0-4A2E-A684-3EA899FB8D11}"/>
    <cellStyle name="Moneda [0] 3 2 2 6 3" xfId="6708" xr:uid="{019E69EA-7B17-4737-A2D2-D6DE76D5BAE6}"/>
    <cellStyle name="Moneda [0] 3 2 2 6 3 2" xfId="17269" xr:uid="{8700D43C-3FA0-44FF-8803-E2E8BD689D06}"/>
    <cellStyle name="Moneda [0] 3 2 2 6 4" xfId="11988" xr:uid="{6FC0FABA-47E2-416E-AFED-1B840EA05A13}"/>
    <cellStyle name="Moneda [0] 3 2 2 7" xfId="2748" xr:uid="{D060D7C7-7EA8-4365-BF1F-D428F28334F5}"/>
    <cellStyle name="Moneda [0] 3 2 2 7 2" xfId="8028" xr:uid="{D86154EE-23F0-4912-8D54-688613EE6FA4}"/>
    <cellStyle name="Moneda [0] 3 2 2 7 2 2" xfId="18589" xr:uid="{361EB7F9-F41D-478C-B64F-8CE3640CDB9B}"/>
    <cellStyle name="Moneda [0] 3 2 2 7 3" xfId="13309" xr:uid="{4689DD95-283F-4015-84C3-492E6659E5F4}"/>
    <cellStyle name="Moneda [0] 3 2 2 8" xfId="5388" xr:uid="{27678C23-6913-4EAF-87C2-FF7CAD3E6645}"/>
    <cellStyle name="Moneda [0] 3 2 2 8 2" xfId="15949" xr:uid="{2F02C7BD-3760-4C97-BBE1-F14FA40D26BC}"/>
    <cellStyle name="Moneda [0] 3 2 2 9" xfId="10668" xr:uid="{1724F27F-C511-426F-809D-EB1248DD5D0A}"/>
    <cellStyle name="Moneda [0] 3 2 3" xfId="164" xr:uid="{D337C1E7-C3DF-41C7-BA49-530DEE005FFA}"/>
    <cellStyle name="Moneda [0] 3 2 3 2" xfId="494" xr:uid="{27D9C3C8-5E83-4E6C-81EF-8A64B1DC87C9}"/>
    <cellStyle name="Moneda [0] 3 2 3 2 2" xfId="1154" xr:uid="{EC586E74-9A36-4FB6-BCDD-2621FE59F54A}"/>
    <cellStyle name="Moneda [0] 3 2 3 2 2 2" xfId="2475" xr:uid="{3C4CBB84-DF91-46AF-A661-6E1CB455653B}"/>
    <cellStyle name="Moneda [0] 3 2 3 2 2 2 2" xfId="5116" xr:uid="{3E88F7B0-DD61-4B23-B5AD-7F59F5696FBF}"/>
    <cellStyle name="Moneda [0] 3 2 3 2 2 2 2 2" xfId="10396" xr:uid="{7C716B63-FCBD-422B-966D-421FF5F68502}"/>
    <cellStyle name="Moneda [0] 3 2 3 2 2 2 2 2 2" xfId="20957" xr:uid="{1F3D7CAB-5D39-442E-8B37-D420FACA78B2}"/>
    <cellStyle name="Moneda [0] 3 2 3 2 2 2 2 3" xfId="15677" xr:uid="{CA644E95-76D8-4700-A1C7-F87E866792DB}"/>
    <cellStyle name="Moneda [0] 3 2 3 2 2 2 3" xfId="7756" xr:uid="{E569A18A-2B2B-41DB-819F-9D2C3678DEA7}"/>
    <cellStyle name="Moneda [0] 3 2 3 2 2 2 3 2" xfId="18317" xr:uid="{E44F7373-79EE-4C95-B2C8-5F2BDBB452DE}"/>
    <cellStyle name="Moneda [0] 3 2 3 2 2 2 4" xfId="13036" xr:uid="{3A510BB6-3ACE-41D8-B50F-0F723BF3A6E4}"/>
    <cellStyle name="Moneda [0] 3 2 3 2 2 3" xfId="3796" xr:uid="{27987F72-C643-4229-B1C3-9D611019A409}"/>
    <cellStyle name="Moneda [0] 3 2 3 2 2 3 2" xfId="9076" xr:uid="{DBB727BB-3BB4-478B-8501-C50ED3A55E0C}"/>
    <cellStyle name="Moneda [0] 3 2 3 2 2 3 2 2" xfId="19637" xr:uid="{A1A0801E-713A-4B5D-A130-643CACE3EA37}"/>
    <cellStyle name="Moneda [0] 3 2 3 2 2 3 3" xfId="14357" xr:uid="{8C814C6B-0182-4FFE-8405-2137D5046A84}"/>
    <cellStyle name="Moneda [0] 3 2 3 2 2 4" xfId="6436" xr:uid="{F2530D70-98BF-4C2F-8607-E7A067E863D3}"/>
    <cellStyle name="Moneda [0] 3 2 3 2 2 4 2" xfId="16997" xr:uid="{57650A95-E57B-44BC-BA87-356B9AD2FD7B}"/>
    <cellStyle name="Moneda [0] 3 2 3 2 2 5" xfId="11716" xr:uid="{C0FA0BEC-600F-4334-9FE1-E6E14C09FA07}"/>
    <cellStyle name="Moneda [0] 3 2 3 2 3" xfId="1815" xr:uid="{D05227CE-5F0F-4492-BD49-4EBCCAE8CE60}"/>
    <cellStyle name="Moneda [0] 3 2 3 2 3 2" xfId="4456" xr:uid="{66356711-3849-44D4-8643-78B366CF73DB}"/>
    <cellStyle name="Moneda [0] 3 2 3 2 3 2 2" xfId="9736" xr:uid="{BFBF47B1-CAB2-4BAD-9033-E2CFE105CAF7}"/>
    <cellStyle name="Moneda [0] 3 2 3 2 3 2 2 2" xfId="20297" xr:uid="{0726C77B-F9FA-4323-AF15-E3AB4B703382}"/>
    <cellStyle name="Moneda [0] 3 2 3 2 3 2 3" xfId="15017" xr:uid="{4CD19D85-FF18-4E38-81C5-504EAD24CB21}"/>
    <cellStyle name="Moneda [0] 3 2 3 2 3 3" xfId="7096" xr:uid="{7D765CC3-63AB-48BF-95B5-4F4D67081DA2}"/>
    <cellStyle name="Moneda [0] 3 2 3 2 3 3 2" xfId="17657" xr:uid="{0E2815AA-4FF7-48A5-93CB-640B535789D8}"/>
    <cellStyle name="Moneda [0] 3 2 3 2 3 4" xfId="12376" xr:uid="{D3C15770-DDF5-4EC4-ADBD-7E98E8F3AF08}"/>
    <cellStyle name="Moneda [0] 3 2 3 2 4" xfId="3136" xr:uid="{11D88DD0-0576-4CAF-8241-8F83B0FA1E77}"/>
    <cellStyle name="Moneda [0] 3 2 3 2 4 2" xfId="8416" xr:uid="{72B48469-0218-4550-911B-3FA0D2ED8302}"/>
    <cellStyle name="Moneda [0] 3 2 3 2 4 2 2" xfId="18977" xr:uid="{51AF1FBC-9CAB-4C2C-85A3-C4AA4852C23A}"/>
    <cellStyle name="Moneda [0] 3 2 3 2 4 3" xfId="13697" xr:uid="{DD3D3254-96FA-40D7-B6CE-2EAD6914E93D}"/>
    <cellStyle name="Moneda [0] 3 2 3 2 5" xfId="5776" xr:uid="{552F5DE2-E06C-406C-AAE3-98789F34162F}"/>
    <cellStyle name="Moneda [0] 3 2 3 2 5 2" xfId="16337" xr:uid="{FC3DC0FD-20B9-497F-A2F6-26B7A27E39BD}"/>
    <cellStyle name="Moneda [0] 3 2 3 2 6" xfId="11056" xr:uid="{B6DF33B8-2F29-4909-BEEF-09EAF7A396E5}"/>
    <cellStyle name="Moneda [0] 3 2 3 3" xfId="825" xr:uid="{0DFA8234-6E42-48E3-9220-837CD61CA80A}"/>
    <cellStyle name="Moneda [0] 3 2 3 3 2" xfId="2146" xr:uid="{A1BB95B6-17A8-4043-8FF9-5EAF4B710989}"/>
    <cellStyle name="Moneda [0] 3 2 3 3 2 2" xfId="4787" xr:uid="{112AF257-708C-4006-AD58-3B22C5D27B70}"/>
    <cellStyle name="Moneda [0] 3 2 3 3 2 2 2" xfId="10067" xr:uid="{033A284C-64A5-40E7-9CC0-1E53B9A5DDB0}"/>
    <cellStyle name="Moneda [0] 3 2 3 3 2 2 2 2" xfId="20628" xr:uid="{970C8690-2D46-41F5-924F-0C38401CDEF1}"/>
    <cellStyle name="Moneda [0] 3 2 3 3 2 2 3" xfId="15348" xr:uid="{65CCE4B3-D613-46DB-9E35-3F75C5710C10}"/>
    <cellStyle name="Moneda [0] 3 2 3 3 2 3" xfId="7427" xr:uid="{5FF425E5-882A-4ABE-8E40-320B882B89DB}"/>
    <cellStyle name="Moneda [0] 3 2 3 3 2 3 2" xfId="17988" xr:uid="{A5A7F0E8-EE75-445F-960F-47EFB063A034}"/>
    <cellStyle name="Moneda [0] 3 2 3 3 2 4" xfId="12707" xr:uid="{E3F2CDF4-9219-4012-8D4F-BC59E9124C34}"/>
    <cellStyle name="Moneda [0] 3 2 3 3 3" xfId="3467" xr:uid="{39811533-3AC6-4117-A536-A5479491F580}"/>
    <cellStyle name="Moneda [0] 3 2 3 3 3 2" xfId="8747" xr:uid="{D0415A67-947A-496C-A8FA-B48F90C6746A}"/>
    <cellStyle name="Moneda [0] 3 2 3 3 3 2 2" xfId="19308" xr:uid="{016771FC-CBA7-4F65-8017-A7079D752FD7}"/>
    <cellStyle name="Moneda [0] 3 2 3 3 3 3" xfId="14028" xr:uid="{810010CA-F3E5-42A7-9418-A2945FECEEF1}"/>
    <cellStyle name="Moneda [0] 3 2 3 3 4" xfId="6107" xr:uid="{0F0BE3B8-47AD-4C1F-A19D-D7EB0B19C7A3}"/>
    <cellStyle name="Moneda [0] 3 2 3 3 4 2" xfId="16668" xr:uid="{C5DF045D-5DF8-44F3-BEA1-1E6C82636AE0}"/>
    <cellStyle name="Moneda [0] 3 2 3 3 5" xfId="11387" xr:uid="{F1EB1AA6-6B06-4146-A268-9BC6989BA3F6}"/>
    <cellStyle name="Moneda [0] 3 2 3 4" xfId="1486" xr:uid="{9DF06255-621F-4AE5-A715-B5B65F501835}"/>
    <cellStyle name="Moneda [0] 3 2 3 4 2" xfId="4127" xr:uid="{03573000-F4AA-4776-83FC-26F99CB498DE}"/>
    <cellStyle name="Moneda [0] 3 2 3 4 2 2" xfId="9407" xr:uid="{268DF1DA-F59B-4244-BFEC-5E790A886A03}"/>
    <cellStyle name="Moneda [0] 3 2 3 4 2 2 2" xfId="19968" xr:uid="{477AF960-D764-4945-B820-19477CB1FA28}"/>
    <cellStyle name="Moneda [0] 3 2 3 4 2 3" xfId="14688" xr:uid="{54B6A976-37F4-47DA-B908-35C6E2CB0589}"/>
    <cellStyle name="Moneda [0] 3 2 3 4 3" xfId="6767" xr:uid="{03B00FED-6A08-4A22-8A41-F92B5D13D5F0}"/>
    <cellStyle name="Moneda [0] 3 2 3 4 3 2" xfId="17328" xr:uid="{3963B49D-B1EC-4B46-B82D-9B380ABC74E2}"/>
    <cellStyle name="Moneda [0] 3 2 3 4 4" xfId="12047" xr:uid="{47F1DB84-F20D-448A-B73E-C3C1AFCE0895}"/>
    <cellStyle name="Moneda [0] 3 2 3 5" xfId="2807" xr:uid="{0922E626-0EAC-40A9-A536-61BEEE7D07F3}"/>
    <cellStyle name="Moneda [0] 3 2 3 5 2" xfId="8087" xr:uid="{4DCCC389-3046-4FB5-9770-A8DBDD114E2A}"/>
    <cellStyle name="Moneda [0] 3 2 3 5 2 2" xfId="18648" xr:uid="{939F5CA3-C02B-454F-83E4-C2AC08390AE2}"/>
    <cellStyle name="Moneda [0] 3 2 3 5 3" xfId="13368" xr:uid="{DAB7FF5E-FD3A-4291-A973-01D24EDE2F50}"/>
    <cellStyle name="Moneda [0] 3 2 3 6" xfId="5447" xr:uid="{BC74E646-2520-48C1-8BFC-0184A92572FD}"/>
    <cellStyle name="Moneda [0] 3 2 3 6 2" xfId="16008" xr:uid="{75127EF1-0C13-43D7-9BBB-35D919251056}"/>
    <cellStyle name="Moneda [0] 3 2 3 7" xfId="10727" xr:uid="{4A981A61-9DF7-4ADB-B655-A01451ED9ADF}"/>
    <cellStyle name="Moneda [0] 3 2 4" xfId="274" xr:uid="{9C91FB05-E7C6-47ED-98C0-A936DE44E0E6}"/>
    <cellStyle name="Moneda [0] 3 2 4 2" xfId="604" xr:uid="{E0BD564A-A454-4896-8A3C-EDC69C06FFCB}"/>
    <cellStyle name="Moneda [0] 3 2 4 2 2" xfId="1264" xr:uid="{E8F9E985-2241-4D31-8A6B-DB0D9128ED2F}"/>
    <cellStyle name="Moneda [0] 3 2 4 2 2 2" xfId="2585" xr:uid="{3A61F5B8-CE36-4782-801F-C36C20379DD6}"/>
    <cellStyle name="Moneda [0] 3 2 4 2 2 2 2" xfId="5226" xr:uid="{EA9FF316-E299-42A8-B951-8D20EB2D5782}"/>
    <cellStyle name="Moneda [0] 3 2 4 2 2 2 2 2" xfId="10506" xr:uid="{CE6AC1A2-4EE0-496F-8F5E-3BFC5FD301D0}"/>
    <cellStyle name="Moneda [0] 3 2 4 2 2 2 2 2 2" xfId="21067" xr:uid="{AD881829-813B-43C5-A26F-5BBB1EA7F113}"/>
    <cellStyle name="Moneda [0] 3 2 4 2 2 2 2 3" xfId="15787" xr:uid="{4D1EEDA8-CA94-4C58-BD31-3646F950AE4B}"/>
    <cellStyle name="Moneda [0] 3 2 4 2 2 2 3" xfId="7866" xr:uid="{7C73AE07-F579-4A42-B8A3-B53DF3FAB3F4}"/>
    <cellStyle name="Moneda [0] 3 2 4 2 2 2 3 2" xfId="18427" xr:uid="{D968033B-803A-407B-ADF3-6FA122238C4E}"/>
    <cellStyle name="Moneda [0] 3 2 4 2 2 2 4" xfId="13146" xr:uid="{99144FBC-C2E3-4A48-AB2A-121AF194216D}"/>
    <cellStyle name="Moneda [0] 3 2 4 2 2 3" xfId="3906" xr:uid="{1D8E685C-BF85-463F-A954-F9A8CDEA5CF2}"/>
    <cellStyle name="Moneda [0] 3 2 4 2 2 3 2" xfId="9186" xr:uid="{BFDB4011-5E41-4C2B-AEEB-E4D8BD8A90B4}"/>
    <cellStyle name="Moneda [0] 3 2 4 2 2 3 2 2" xfId="19747" xr:uid="{C828CCDD-C55E-4693-9640-CF54B4C1786F}"/>
    <cellStyle name="Moneda [0] 3 2 4 2 2 3 3" xfId="14467" xr:uid="{DD0E65D4-2854-4AAE-B5F4-905DE683C5D1}"/>
    <cellStyle name="Moneda [0] 3 2 4 2 2 4" xfId="6546" xr:uid="{20DE893F-B7BD-462B-B33E-1065ED261C23}"/>
    <cellStyle name="Moneda [0] 3 2 4 2 2 4 2" xfId="17107" xr:uid="{7317622F-C1B6-49A8-8546-508B6FF22718}"/>
    <cellStyle name="Moneda [0] 3 2 4 2 2 5" xfId="11826" xr:uid="{74C524DA-4C10-43C0-8B0E-B7EAB568B74C}"/>
    <cellStyle name="Moneda [0] 3 2 4 2 3" xfId="1925" xr:uid="{2C66FC3E-23A4-4A78-A049-3536FD0C17BC}"/>
    <cellStyle name="Moneda [0] 3 2 4 2 3 2" xfId="4566" xr:uid="{62C3D8C6-A589-4E31-A476-B50409518903}"/>
    <cellStyle name="Moneda [0] 3 2 4 2 3 2 2" xfId="9846" xr:uid="{12A07F03-E5F2-40EA-94B9-FE5870CE3569}"/>
    <cellStyle name="Moneda [0] 3 2 4 2 3 2 2 2" xfId="20407" xr:uid="{172F5FFC-28EF-4A3F-B380-06B2647C1165}"/>
    <cellStyle name="Moneda [0] 3 2 4 2 3 2 3" xfId="15127" xr:uid="{C9F4AA62-0897-455C-8C7E-CD254A8658D1}"/>
    <cellStyle name="Moneda [0] 3 2 4 2 3 3" xfId="7206" xr:uid="{98E60DA3-2229-4725-95B9-2A4BF70FCBC4}"/>
    <cellStyle name="Moneda [0] 3 2 4 2 3 3 2" xfId="17767" xr:uid="{6003CE6D-F437-41F1-8B57-B6CBDB64FB0D}"/>
    <cellStyle name="Moneda [0] 3 2 4 2 3 4" xfId="12486" xr:uid="{8F609E10-669A-4AE7-AF06-226227DE42E2}"/>
    <cellStyle name="Moneda [0] 3 2 4 2 4" xfId="3246" xr:uid="{9CFBB334-E797-4DAD-B2F4-E6EB05283629}"/>
    <cellStyle name="Moneda [0] 3 2 4 2 4 2" xfId="8526" xr:uid="{AB75307D-FA38-46FE-B799-047003AAE413}"/>
    <cellStyle name="Moneda [0] 3 2 4 2 4 2 2" xfId="19087" xr:uid="{39E16F37-ADB1-41AF-9987-994527714EDF}"/>
    <cellStyle name="Moneda [0] 3 2 4 2 4 3" xfId="13807" xr:uid="{89655AA1-A689-494C-AA6C-E5F406BC0173}"/>
    <cellStyle name="Moneda [0] 3 2 4 2 5" xfId="5886" xr:uid="{2846427B-2A42-41A9-8370-4B8E1930925D}"/>
    <cellStyle name="Moneda [0] 3 2 4 2 5 2" xfId="16447" xr:uid="{827DFB2B-83A1-41F6-AEEF-53BBA53DB6AE}"/>
    <cellStyle name="Moneda [0] 3 2 4 2 6" xfId="11166" xr:uid="{CD6DD06E-BA13-4DA2-B4E3-63E040646C47}"/>
    <cellStyle name="Moneda [0] 3 2 4 3" xfId="935" xr:uid="{D1645763-D634-4C59-BFBF-E9D23CB14D4D}"/>
    <cellStyle name="Moneda [0] 3 2 4 3 2" xfId="2256" xr:uid="{094A9255-118F-41B5-9BE9-A6A888C75E80}"/>
    <cellStyle name="Moneda [0] 3 2 4 3 2 2" xfId="4897" xr:uid="{25EDC078-F8C4-496C-9F8C-E604831B1E71}"/>
    <cellStyle name="Moneda [0] 3 2 4 3 2 2 2" xfId="10177" xr:uid="{B16EC9DA-90D8-4A41-962F-9E69A6786C8A}"/>
    <cellStyle name="Moneda [0] 3 2 4 3 2 2 2 2" xfId="20738" xr:uid="{215A7060-ADBA-4C98-95B7-125231A11F17}"/>
    <cellStyle name="Moneda [0] 3 2 4 3 2 2 3" xfId="15458" xr:uid="{043368BD-7DBD-4A3A-9A33-FE40DE5C6B6C}"/>
    <cellStyle name="Moneda [0] 3 2 4 3 2 3" xfId="7537" xr:uid="{8449F0DA-7F9B-4B37-A60A-80B0B7687FA7}"/>
    <cellStyle name="Moneda [0] 3 2 4 3 2 3 2" xfId="18098" xr:uid="{426C0FA9-F22A-4090-9F1A-E654C1EA2DC0}"/>
    <cellStyle name="Moneda [0] 3 2 4 3 2 4" xfId="12817" xr:uid="{A21134AD-9C29-49A1-99B6-0FBD99C947A8}"/>
    <cellStyle name="Moneda [0] 3 2 4 3 3" xfId="3577" xr:uid="{FB4C0684-2E04-491A-B79B-3D9370B3A8B8}"/>
    <cellStyle name="Moneda [0] 3 2 4 3 3 2" xfId="8857" xr:uid="{7BE91D40-B78B-4D22-818B-5F98E1B9739F}"/>
    <cellStyle name="Moneda [0] 3 2 4 3 3 2 2" xfId="19418" xr:uid="{F942A3DF-0F68-46CF-AF52-6F03BF2843B2}"/>
    <cellStyle name="Moneda [0] 3 2 4 3 3 3" xfId="14138" xr:uid="{440FB734-B882-4099-B5F4-8BEEE133793A}"/>
    <cellStyle name="Moneda [0] 3 2 4 3 4" xfId="6217" xr:uid="{98A543CD-2094-4A89-B2E7-A5B238A23F36}"/>
    <cellStyle name="Moneda [0] 3 2 4 3 4 2" xfId="16778" xr:uid="{044FA172-FB18-423B-80BE-0BF246464F96}"/>
    <cellStyle name="Moneda [0] 3 2 4 3 5" xfId="11497" xr:uid="{7AF8440B-8E76-4B1A-89E6-5BF2945F8DD3}"/>
    <cellStyle name="Moneda [0] 3 2 4 4" xfId="1596" xr:uid="{137DC311-DC1C-4F8E-BB7B-CE8B9F6FF269}"/>
    <cellStyle name="Moneda [0] 3 2 4 4 2" xfId="4237" xr:uid="{F37F38C6-02ED-4157-ACCD-4E71BCD4AD1E}"/>
    <cellStyle name="Moneda [0] 3 2 4 4 2 2" xfId="9517" xr:uid="{AC1E3515-B84B-4F96-A207-68D357FBD09D}"/>
    <cellStyle name="Moneda [0] 3 2 4 4 2 2 2" xfId="20078" xr:uid="{AE4DD18E-3B6A-4D42-A25B-DB86CE94CDB0}"/>
    <cellStyle name="Moneda [0] 3 2 4 4 2 3" xfId="14798" xr:uid="{B6886D60-BB5C-4255-86BB-A61B079EC83D}"/>
    <cellStyle name="Moneda [0] 3 2 4 4 3" xfId="6877" xr:uid="{C4691E5C-DB5F-4BD7-96F0-D3902D190B2D}"/>
    <cellStyle name="Moneda [0] 3 2 4 4 3 2" xfId="17438" xr:uid="{DB7D62E8-F4C4-4A0C-8636-9B41708B7CBA}"/>
    <cellStyle name="Moneda [0] 3 2 4 4 4" xfId="12157" xr:uid="{14FF4565-E593-4164-ADA0-8BD69B1B7648}"/>
    <cellStyle name="Moneda [0] 3 2 4 5" xfId="2917" xr:uid="{61F6BD4C-BFDD-4E6F-B6C7-CA59B2CBB75D}"/>
    <cellStyle name="Moneda [0] 3 2 4 5 2" xfId="8197" xr:uid="{A33792E1-FC39-42B5-B297-167792665834}"/>
    <cellStyle name="Moneda [0] 3 2 4 5 2 2" xfId="18758" xr:uid="{B6BFDEE2-578B-42DF-8CE1-B1CBB5877352}"/>
    <cellStyle name="Moneda [0] 3 2 4 5 3" xfId="13478" xr:uid="{B84D2CBD-CF3D-414D-BB74-CF128C0641BC}"/>
    <cellStyle name="Moneda [0] 3 2 4 6" xfId="5557" xr:uid="{FB2AC0FC-DF2B-4DFB-8472-D597E6CAA649}"/>
    <cellStyle name="Moneda [0] 3 2 4 6 2" xfId="16118" xr:uid="{9F86ECA3-E74C-42EC-85EC-4FC5708F9966}"/>
    <cellStyle name="Moneda [0] 3 2 4 7" xfId="10837" xr:uid="{1A246F5A-4C45-4D5E-8E05-744BC2656895}"/>
    <cellStyle name="Moneda [0] 3 2 5" xfId="383" xr:uid="{073A2436-02C4-4047-9DC9-33282BF62E0E}"/>
    <cellStyle name="Moneda [0] 3 2 5 2" xfId="1044" xr:uid="{77A74A84-9BC9-4A20-B51B-7F0D4808CCBF}"/>
    <cellStyle name="Moneda [0] 3 2 5 2 2" xfId="2365" xr:uid="{7240FEBE-176F-49E3-AE37-8AD215770AF8}"/>
    <cellStyle name="Moneda [0] 3 2 5 2 2 2" xfId="5006" xr:uid="{1076B1B0-4AA7-4C2C-ABA0-F58C3EBAACFD}"/>
    <cellStyle name="Moneda [0] 3 2 5 2 2 2 2" xfId="10286" xr:uid="{43807AFF-4447-4BDE-B376-BF479EC359FA}"/>
    <cellStyle name="Moneda [0] 3 2 5 2 2 2 2 2" xfId="20847" xr:uid="{4434BF45-00A2-4570-80E8-05F59CF2F1FA}"/>
    <cellStyle name="Moneda [0] 3 2 5 2 2 2 3" xfId="15567" xr:uid="{45E81893-8778-4CAA-89B5-693CC79AC375}"/>
    <cellStyle name="Moneda [0] 3 2 5 2 2 3" xfId="7646" xr:uid="{765FC203-F123-4073-9DBD-03BCE6D219D0}"/>
    <cellStyle name="Moneda [0] 3 2 5 2 2 3 2" xfId="18207" xr:uid="{C5D6F221-2E50-46D3-A7CE-9F3CE6792292}"/>
    <cellStyle name="Moneda [0] 3 2 5 2 2 4" xfId="12926" xr:uid="{AE88ED1D-A9A6-4CA8-ADBC-3E159F609758}"/>
    <cellStyle name="Moneda [0] 3 2 5 2 3" xfId="3686" xr:uid="{A3FA3FDB-8506-4084-8789-32CC3D938396}"/>
    <cellStyle name="Moneda [0] 3 2 5 2 3 2" xfId="8966" xr:uid="{1563A512-13F0-4A83-8494-DD64847871BD}"/>
    <cellStyle name="Moneda [0] 3 2 5 2 3 2 2" xfId="19527" xr:uid="{1701EB37-0297-4377-B7BE-E75381ADDDB5}"/>
    <cellStyle name="Moneda [0] 3 2 5 2 3 3" xfId="14247" xr:uid="{D0D15F75-A523-406C-B1F5-0D1738573407}"/>
    <cellStyle name="Moneda [0] 3 2 5 2 4" xfId="6326" xr:uid="{4774ACAF-1169-41EA-8825-5C7E75DFC34E}"/>
    <cellStyle name="Moneda [0] 3 2 5 2 4 2" xfId="16887" xr:uid="{334B5CD4-8C92-4C0E-9D86-FB976FFB3E5D}"/>
    <cellStyle name="Moneda [0] 3 2 5 2 5" xfId="11606" xr:uid="{2B735598-969B-4F3A-B1F3-CCD15E5D3027}"/>
    <cellStyle name="Moneda [0] 3 2 5 3" xfId="1705" xr:uid="{EA5F5F9D-05DC-45FF-BB38-5B9A5634572E}"/>
    <cellStyle name="Moneda [0] 3 2 5 3 2" xfId="4346" xr:uid="{7B46054A-8B9E-4D2A-B741-15F1A95B07F4}"/>
    <cellStyle name="Moneda [0] 3 2 5 3 2 2" xfId="9626" xr:uid="{2E6CC485-89ED-4AA3-82FB-68669BB33999}"/>
    <cellStyle name="Moneda [0] 3 2 5 3 2 2 2" xfId="20187" xr:uid="{D6387C1B-3971-427C-BCC1-FA5F0C7D05F8}"/>
    <cellStyle name="Moneda [0] 3 2 5 3 2 3" xfId="14907" xr:uid="{1A80DDB2-4E72-4EDE-9A4B-32E1D9F6A61D}"/>
    <cellStyle name="Moneda [0] 3 2 5 3 3" xfId="6986" xr:uid="{694D94C4-77E7-4D7D-8D8D-186103F17FB4}"/>
    <cellStyle name="Moneda [0] 3 2 5 3 3 2" xfId="17547" xr:uid="{2C96C3EE-F866-45E1-8656-CA35BC63D921}"/>
    <cellStyle name="Moneda [0] 3 2 5 3 4" xfId="12266" xr:uid="{C8753C57-DC13-472E-BEA0-EA543D25A57E}"/>
    <cellStyle name="Moneda [0] 3 2 5 4" xfId="3026" xr:uid="{4067F9F0-E2A0-43F3-A6D2-DEA720D0025B}"/>
    <cellStyle name="Moneda [0] 3 2 5 4 2" xfId="8306" xr:uid="{23EB8185-7C3C-4963-8E02-1C447E8532DB}"/>
    <cellStyle name="Moneda [0] 3 2 5 4 2 2" xfId="18867" xr:uid="{F3B7584A-03BE-49E1-B80F-6D3B4CFE7A51}"/>
    <cellStyle name="Moneda [0] 3 2 5 4 3" xfId="13587" xr:uid="{A6D929B5-E1B2-4DC5-B400-46318BE310D9}"/>
    <cellStyle name="Moneda [0] 3 2 5 5" xfId="5666" xr:uid="{7E82DAC2-532B-40C4-A034-B9A874BE3688}"/>
    <cellStyle name="Moneda [0] 3 2 5 5 2" xfId="16227" xr:uid="{919CDF4C-A44D-476F-98EF-B0E1FEC67D82}"/>
    <cellStyle name="Moneda [0] 3 2 5 6" xfId="10946" xr:uid="{6C6223CE-48B6-4B15-8856-0CA209B7FD4F}"/>
    <cellStyle name="Moneda [0] 3 2 6" xfId="715" xr:uid="{02779E3C-8857-4274-8BAC-E411E0BF59BD}"/>
    <cellStyle name="Moneda [0] 3 2 6 2" xfId="2036" xr:uid="{551E25D6-12CD-4A11-9A1D-45D610F5E64B}"/>
    <cellStyle name="Moneda [0] 3 2 6 2 2" xfId="4677" xr:uid="{16D118F4-A93D-45FF-A1AA-259D906247D2}"/>
    <cellStyle name="Moneda [0] 3 2 6 2 2 2" xfId="9957" xr:uid="{AD9C39A5-C391-45B9-8A40-08D44A5A8E0E}"/>
    <cellStyle name="Moneda [0] 3 2 6 2 2 2 2" xfId="20518" xr:uid="{7FF70B79-074A-4E70-88B8-7BFCDA33B492}"/>
    <cellStyle name="Moneda [0] 3 2 6 2 2 3" xfId="15238" xr:uid="{7DB17CA3-615D-4D15-9C36-13B4C4E62621}"/>
    <cellStyle name="Moneda [0] 3 2 6 2 3" xfId="7317" xr:uid="{1FEDBBF0-4066-46B5-B947-322CD478F684}"/>
    <cellStyle name="Moneda [0] 3 2 6 2 3 2" xfId="17878" xr:uid="{C7FC44EC-7BD9-4882-8F59-E583DD414398}"/>
    <cellStyle name="Moneda [0] 3 2 6 2 4" xfId="12597" xr:uid="{C79D0945-FCA3-42D4-888E-C1F64AFF5899}"/>
    <cellStyle name="Moneda [0] 3 2 6 3" xfId="3357" xr:uid="{E6B4F047-ECA8-4A2A-A9DE-37950797BFAE}"/>
    <cellStyle name="Moneda [0] 3 2 6 3 2" xfId="8637" xr:uid="{AFA803E8-D9DA-467D-9EAA-61A3A8E40667}"/>
    <cellStyle name="Moneda [0] 3 2 6 3 2 2" xfId="19198" xr:uid="{4E035045-C722-49BB-ADBF-BD856109F0F4}"/>
    <cellStyle name="Moneda [0] 3 2 6 3 3" xfId="13918" xr:uid="{1C538361-F701-4D13-B341-AF5A14E76D38}"/>
    <cellStyle name="Moneda [0] 3 2 6 4" xfId="5997" xr:uid="{96423CCF-C58F-4066-91D0-E092E9A242F0}"/>
    <cellStyle name="Moneda [0] 3 2 6 4 2" xfId="16558" xr:uid="{8460A286-B2BF-4793-A74C-531C936F4E6C}"/>
    <cellStyle name="Moneda [0] 3 2 6 5" xfId="11277" xr:uid="{5BE57923-1B1B-4C38-8E34-95C249E13DFB}"/>
    <cellStyle name="Moneda [0] 3 2 7" xfId="1376" xr:uid="{59206CA9-6CB8-4599-80C1-324CD5B73C5C}"/>
    <cellStyle name="Moneda [0] 3 2 7 2" xfId="4017" xr:uid="{35BC20AD-9C18-4790-9F04-4D02B345E641}"/>
    <cellStyle name="Moneda [0] 3 2 7 2 2" xfId="9297" xr:uid="{7582F707-373D-40B8-B8A4-5F7F6ACDAE82}"/>
    <cellStyle name="Moneda [0] 3 2 7 2 2 2" xfId="19858" xr:uid="{26D1A886-D05B-4286-812C-1D26995B016E}"/>
    <cellStyle name="Moneda [0] 3 2 7 2 3" xfId="14578" xr:uid="{5214458A-7D3D-49E2-835C-2E7B1FE325CE}"/>
    <cellStyle name="Moneda [0] 3 2 7 3" xfId="6657" xr:uid="{5C4B41DA-EB68-4833-BED6-092DA2C4DB76}"/>
    <cellStyle name="Moneda [0] 3 2 7 3 2" xfId="17218" xr:uid="{3700F590-DF18-4822-8A5C-476C04BEB5E6}"/>
    <cellStyle name="Moneda [0] 3 2 7 4" xfId="11937" xr:uid="{3DA684EA-DF66-446D-83A1-14196C411CEC}"/>
    <cellStyle name="Moneda [0] 3 2 8" xfId="2697" xr:uid="{E758D241-92CB-4D0C-A022-098A2609C0DD}"/>
    <cellStyle name="Moneda [0] 3 2 8 2" xfId="7977" xr:uid="{653205ED-ECA6-40F0-BCC1-03678F7B1B46}"/>
    <cellStyle name="Moneda [0] 3 2 8 2 2" xfId="18538" xr:uid="{4C9F42A5-AD8C-452D-B697-E4DBDFD8B98E}"/>
    <cellStyle name="Moneda [0] 3 2 8 3" xfId="13258" xr:uid="{4DC1D01A-76BF-454E-82B2-37C8C50D46FD}"/>
    <cellStyle name="Moneda [0] 3 2 9" xfId="5337" xr:uid="{767BB62A-96FE-4E1E-BF1A-C61A5419DE23}"/>
    <cellStyle name="Moneda [0] 3 2 9 2" xfId="15898" xr:uid="{3E2E3553-CC38-4408-9D0A-B57E5B29012F}"/>
    <cellStyle name="Moneda [0] 3 3" xfId="79" xr:uid="{2F0988AB-AD43-4C82-95DF-81254663B9A6}"/>
    <cellStyle name="Moneda [0] 3 3 2" xfId="191" xr:uid="{490B704E-F110-4F7B-935B-DD60150C508B}"/>
    <cellStyle name="Moneda [0] 3 3 2 2" xfId="521" xr:uid="{B1909350-E4FA-4778-AA16-73D3EB0C4C17}"/>
    <cellStyle name="Moneda [0] 3 3 2 2 2" xfId="1181" xr:uid="{275933E1-E53D-4F80-A28E-49A6198661A3}"/>
    <cellStyle name="Moneda [0] 3 3 2 2 2 2" xfId="2502" xr:uid="{5E8CE9B9-5D30-4686-8E07-4D9918D64CA6}"/>
    <cellStyle name="Moneda [0] 3 3 2 2 2 2 2" xfId="5143" xr:uid="{94379599-4071-4A05-8260-B7FB1D2D3EEF}"/>
    <cellStyle name="Moneda [0] 3 3 2 2 2 2 2 2" xfId="10423" xr:uid="{0DD6E8AB-C1F5-4580-A291-85E803967B71}"/>
    <cellStyle name="Moneda [0] 3 3 2 2 2 2 2 2 2" xfId="20984" xr:uid="{8EEB7B76-9C08-4FE7-9CB6-061379582D55}"/>
    <cellStyle name="Moneda [0] 3 3 2 2 2 2 2 3" xfId="15704" xr:uid="{97029E8F-6F85-4A80-BD5C-0AF25D4DFBA5}"/>
    <cellStyle name="Moneda [0] 3 3 2 2 2 2 3" xfId="7783" xr:uid="{F0BF7C18-BF42-42F1-BCF2-E0DFC6F9F279}"/>
    <cellStyle name="Moneda [0] 3 3 2 2 2 2 3 2" xfId="18344" xr:uid="{5750A526-2F29-44D4-BAC8-4E5143AA39A8}"/>
    <cellStyle name="Moneda [0] 3 3 2 2 2 2 4" xfId="13063" xr:uid="{3B930942-420F-4A48-9659-7F3852B4F39E}"/>
    <cellStyle name="Moneda [0] 3 3 2 2 2 3" xfId="3823" xr:uid="{337F3A37-B53B-4925-A881-B815A4CECC60}"/>
    <cellStyle name="Moneda [0] 3 3 2 2 2 3 2" xfId="9103" xr:uid="{809D9CD2-EAF9-42D1-AFE9-742F217FC76E}"/>
    <cellStyle name="Moneda [0] 3 3 2 2 2 3 2 2" xfId="19664" xr:uid="{E7E330E8-4BA2-4D0F-90B4-C2EAC103BD86}"/>
    <cellStyle name="Moneda [0] 3 3 2 2 2 3 3" xfId="14384" xr:uid="{F6F5B380-E56B-47F9-8413-5074739F2C36}"/>
    <cellStyle name="Moneda [0] 3 3 2 2 2 4" xfId="6463" xr:uid="{37CEC6C7-BC0A-4EF0-AB3F-18521F9B8D4F}"/>
    <cellStyle name="Moneda [0] 3 3 2 2 2 4 2" xfId="17024" xr:uid="{F6F67F4F-43A8-4410-BCD9-760A94D17E66}"/>
    <cellStyle name="Moneda [0] 3 3 2 2 2 5" xfId="11743" xr:uid="{1A2571A3-5D18-4F28-BA96-011C32D594E3}"/>
    <cellStyle name="Moneda [0] 3 3 2 2 3" xfId="1842" xr:uid="{577194BF-C2B2-470E-A225-0B9C9FBB4DD5}"/>
    <cellStyle name="Moneda [0] 3 3 2 2 3 2" xfId="4483" xr:uid="{D43AA0EC-6770-4CF3-B0A0-C4CF5F74C6D7}"/>
    <cellStyle name="Moneda [0] 3 3 2 2 3 2 2" xfId="9763" xr:uid="{21E02A0E-7641-4215-A48B-26B074BA573B}"/>
    <cellStyle name="Moneda [0] 3 3 2 2 3 2 2 2" xfId="20324" xr:uid="{ADF574F8-EAF5-4608-AA51-6D55D8A5E6B8}"/>
    <cellStyle name="Moneda [0] 3 3 2 2 3 2 3" xfId="15044" xr:uid="{71AC3352-66DE-4C24-80A7-62ED14C1BBCF}"/>
    <cellStyle name="Moneda [0] 3 3 2 2 3 3" xfId="7123" xr:uid="{35E94217-6328-4C5F-9535-414675B078E3}"/>
    <cellStyle name="Moneda [0] 3 3 2 2 3 3 2" xfId="17684" xr:uid="{A062AFAD-6C1A-4015-A502-A43A43FA7821}"/>
    <cellStyle name="Moneda [0] 3 3 2 2 3 4" xfId="12403" xr:uid="{D267FE98-80BD-45AB-AE94-94394CF1D920}"/>
    <cellStyle name="Moneda [0] 3 3 2 2 4" xfId="3163" xr:uid="{8A732920-E8C6-4A0A-A9E1-F8AF692D1937}"/>
    <cellStyle name="Moneda [0] 3 3 2 2 4 2" xfId="8443" xr:uid="{C76476AE-5EA3-4302-B69F-77A03DC6CDA4}"/>
    <cellStyle name="Moneda [0] 3 3 2 2 4 2 2" xfId="19004" xr:uid="{DCF1EE9D-8EC4-4E46-8DCB-E5723B283413}"/>
    <cellStyle name="Moneda [0] 3 3 2 2 4 3" xfId="13724" xr:uid="{FCB04FDC-0EF6-4008-9734-2DB23785B88E}"/>
    <cellStyle name="Moneda [0] 3 3 2 2 5" xfId="5803" xr:uid="{A6777A3A-DA1C-4DBA-82F8-3F879DA75699}"/>
    <cellStyle name="Moneda [0] 3 3 2 2 5 2" xfId="16364" xr:uid="{70F14AB1-C8E8-4DE5-A9EC-3183E4DFFD77}"/>
    <cellStyle name="Moneda [0] 3 3 2 2 6" xfId="11083" xr:uid="{2B7BFF2A-21F1-4A9A-8F4B-CCD6933AD0BE}"/>
    <cellStyle name="Moneda [0] 3 3 2 3" xfId="852" xr:uid="{1C60F3CF-1A94-48DB-9C29-31627BB1C0A7}"/>
    <cellStyle name="Moneda [0] 3 3 2 3 2" xfId="2173" xr:uid="{FA204C29-D9CF-40DA-A7E6-398CD60A2438}"/>
    <cellStyle name="Moneda [0] 3 3 2 3 2 2" xfId="4814" xr:uid="{8EB1FA4F-A7E6-4CC4-B234-E144B59011F2}"/>
    <cellStyle name="Moneda [0] 3 3 2 3 2 2 2" xfId="10094" xr:uid="{F3CAA78D-08B5-4FAE-9793-FE8CC5F6D00D}"/>
    <cellStyle name="Moneda [0] 3 3 2 3 2 2 2 2" xfId="20655" xr:uid="{FB1B911B-D723-450D-A8DB-0B6B1EA411A8}"/>
    <cellStyle name="Moneda [0] 3 3 2 3 2 2 3" xfId="15375" xr:uid="{50FB0824-79AE-4D82-8BB4-75675E70A691}"/>
    <cellStyle name="Moneda [0] 3 3 2 3 2 3" xfId="7454" xr:uid="{8C171A1A-6A57-41F4-B87B-48AC847CC9B4}"/>
    <cellStyle name="Moneda [0] 3 3 2 3 2 3 2" xfId="18015" xr:uid="{68DF115E-1D25-445A-932A-63DB20458533}"/>
    <cellStyle name="Moneda [0] 3 3 2 3 2 4" xfId="12734" xr:uid="{7B22E570-DF13-4542-B8C2-40C5E9ACFC88}"/>
    <cellStyle name="Moneda [0] 3 3 2 3 3" xfId="3494" xr:uid="{BB628BB3-9ADB-4FC8-AD91-079DA6A077B0}"/>
    <cellStyle name="Moneda [0] 3 3 2 3 3 2" xfId="8774" xr:uid="{D76BA0DA-D1B2-4397-8296-4B4370D00EDA}"/>
    <cellStyle name="Moneda [0] 3 3 2 3 3 2 2" xfId="19335" xr:uid="{4D84735E-D9EC-4C82-BFD2-00C7FA8423FB}"/>
    <cellStyle name="Moneda [0] 3 3 2 3 3 3" xfId="14055" xr:uid="{01776692-FC30-4088-92E6-0082B5645AF0}"/>
    <cellStyle name="Moneda [0] 3 3 2 3 4" xfId="6134" xr:uid="{169B47B6-8557-4C10-B697-BF2AD06DA6D6}"/>
    <cellStyle name="Moneda [0] 3 3 2 3 4 2" xfId="16695" xr:uid="{1C966F71-69D2-47CB-9770-C3333E09C32D}"/>
    <cellStyle name="Moneda [0] 3 3 2 3 5" xfId="11414" xr:uid="{B2B6DC13-BEB7-4326-9DE6-583103FFE537}"/>
    <cellStyle name="Moneda [0] 3 3 2 4" xfId="1513" xr:uid="{39D87A17-5584-44A3-A6D7-20B90BC9B225}"/>
    <cellStyle name="Moneda [0] 3 3 2 4 2" xfId="4154" xr:uid="{7B4E89F7-D64E-4A7C-BEAF-1F304D47EE57}"/>
    <cellStyle name="Moneda [0] 3 3 2 4 2 2" xfId="9434" xr:uid="{B41F6D2B-0DE7-4200-A6A2-B7E6783A6AF0}"/>
    <cellStyle name="Moneda [0] 3 3 2 4 2 2 2" xfId="19995" xr:uid="{C242E0BB-07DC-44F9-A33A-5CBB8385C006}"/>
    <cellStyle name="Moneda [0] 3 3 2 4 2 3" xfId="14715" xr:uid="{CAD59BA4-A359-4452-A362-1D2E66823F68}"/>
    <cellStyle name="Moneda [0] 3 3 2 4 3" xfId="6794" xr:uid="{70253E06-86EA-4E7E-9A99-EAE9AE980C8C}"/>
    <cellStyle name="Moneda [0] 3 3 2 4 3 2" xfId="17355" xr:uid="{DAFE4247-1725-4492-A7CD-E1E1A07C8A99}"/>
    <cellStyle name="Moneda [0] 3 3 2 4 4" xfId="12074" xr:uid="{79386569-6412-4C39-8CB2-9B61AE21DDA8}"/>
    <cellStyle name="Moneda [0] 3 3 2 5" xfId="2834" xr:uid="{F08E7BE7-3B77-4AE3-85E7-CCB738D24736}"/>
    <cellStyle name="Moneda [0] 3 3 2 5 2" xfId="8114" xr:uid="{47DCBC09-9A14-4C38-A168-B64D96A1D4C5}"/>
    <cellStyle name="Moneda [0] 3 3 2 5 2 2" xfId="18675" xr:uid="{5E82CA94-A980-4191-BF78-E7BCFED933C4}"/>
    <cellStyle name="Moneda [0] 3 3 2 5 3" xfId="13395" xr:uid="{173AD526-386C-4939-B606-CCC957B4564D}"/>
    <cellStyle name="Moneda [0] 3 3 2 6" xfId="5474" xr:uid="{B920F7B4-08CA-464C-BD28-3019899BD9F0}"/>
    <cellStyle name="Moneda [0] 3 3 2 6 2" xfId="16035" xr:uid="{7ACDA083-54F6-45D8-827D-37B0117CF067}"/>
    <cellStyle name="Moneda [0] 3 3 2 7" xfId="10754" xr:uid="{B3B2ACE8-D64D-47AC-85F5-7D537C89FA1B}"/>
    <cellStyle name="Moneda [0] 3 3 3" xfId="301" xr:uid="{2C07073E-1D74-45AA-8E8A-CDDCD53C594F}"/>
    <cellStyle name="Moneda [0] 3 3 3 2" xfId="631" xr:uid="{55C0773F-BAF8-4E14-AF0B-DF464168A33F}"/>
    <cellStyle name="Moneda [0] 3 3 3 2 2" xfId="1291" xr:uid="{0DC428BC-A26F-4C15-ABF0-10B13BC16DA3}"/>
    <cellStyle name="Moneda [0] 3 3 3 2 2 2" xfId="2612" xr:uid="{7DF21D3C-C5E1-44D7-9F37-D1D6E6821D56}"/>
    <cellStyle name="Moneda [0] 3 3 3 2 2 2 2" xfId="5253" xr:uid="{0D4B7D41-F604-4D0C-BC5A-1406061E3985}"/>
    <cellStyle name="Moneda [0] 3 3 3 2 2 2 2 2" xfId="10533" xr:uid="{97F8219F-98A8-4896-9D4F-4E169B99AF9D}"/>
    <cellStyle name="Moneda [0] 3 3 3 2 2 2 2 2 2" xfId="21094" xr:uid="{2354878A-4DBD-48E1-9E55-EB3051FCBA28}"/>
    <cellStyle name="Moneda [0] 3 3 3 2 2 2 2 3" xfId="15814" xr:uid="{6EDCC52E-A56D-44D0-B066-856D76D722BD}"/>
    <cellStyle name="Moneda [0] 3 3 3 2 2 2 3" xfId="7893" xr:uid="{61B9A89C-2E40-46FD-9894-1213F66C01C7}"/>
    <cellStyle name="Moneda [0] 3 3 3 2 2 2 3 2" xfId="18454" xr:uid="{126C052C-0DDA-477B-B217-FA1A7B4E0458}"/>
    <cellStyle name="Moneda [0] 3 3 3 2 2 2 4" xfId="13173" xr:uid="{010FB0AF-E00F-444C-AA2B-6FC2D8E56E02}"/>
    <cellStyle name="Moneda [0] 3 3 3 2 2 3" xfId="3933" xr:uid="{44249212-AC99-4CF6-ACB5-21901AD26E21}"/>
    <cellStyle name="Moneda [0] 3 3 3 2 2 3 2" xfId="9213" xr:uid="{AC34771B-DBBA-40A2-872A-37EB1E9D4E45}"/>
    <cellStyle name="Moneda [0] 3 3 3 2 2 3 2 2" xfId="19774" xr:uid="{F57C79AC-DF45-49D5-95A1-FC78C086DB07}"/>
    <cellStyle name="Moneda [0] 3 3 3 2 2 3 3" xfId="14494" xr:uid="{90F55E5A-B3E3-4AE7-B409-A36CF0854C7B}"/>
    <cellStyle name="Moneda [0] 3 3 3 2 2 4" xfId="6573" xr:uid="{50BE35A0-76CF-490D-9B44-F4B841F38E20}"/>
    <cellStyle name="Moneda [0] 3 3 3 2 2 4 2" xfId="17134" xr:uid="{47FCA0FB-4CBB-4301-878F-3BC8BECD7B98}"/>
    <cellStyle name="Moneda [0] 3 3 3 2 2 5" xfId="11853" xr:uid="{62118D2B-ACEB-4C70-B9AB-676F5CAD5B3A}"/>
    <cellStyle name="Moneda [0] 3 3 3 2 3" xfId="1952" xr:uid="{B905C059-831F-4AD5-B146-08AF4E3AFBFC}"/>
    <cellStyle name="Moneda [0] 3 3 3 2 3 2" xfId="4593" xr:uid="{E8E3A8D6-C367-434D-BCA3-29A4991F41C3}"/>
    <cellStyle name="Moneda [0] 3 3 3 2 3 2 2" xfId="9873" xr:uid="{33FD8AF3-D0D8-4B5E-A931-8051ECF035C3}"/>
    <cellStyle name="Moneda [0] 3 3 3 2 3 2 2 2" xfId="20434" xr:uid="{AF931A93-8844-48DE-B5D9-480D0E1AE514}"/>
    <cellStyle name="Moneda [0] 3 3 3 2 3 2 3" xfId="15154" xr:uid="{4B3E5295-17C8-43F7-8A16-690CE03C4368}"/>
    <cellStyle name="Moneda [0] 3 3 3 2 3 3" xfId="7233" xr:uid="{7A00A9CC-0CF3-45EB-B291-944A03EC5E73}"/>
    <cellStyle name="Moneda [0] 3 3 3 2 3 3 2" xfId="17794" xr:uid="{FB406A35-2454-4E51-ADD1-6E72ACA46A70}"/>
    <cellStyle name="Moneda [0] 3 3 3 2 3 4" xfId="12513" xr:uid="{6BB59E9B-1205-4DD6-96F4-A7FBFDAEBC1B}"/>
    <cellStyle name="Moneda [0] 3 3 3 2 4" xfId="3273" xr:uid="{CED1E16B-22E2-4BE9-98CD-7D94D1620280}"/>
    <cellStyle name="Moneda [0] 3 3 3 2 4 2" xfId="8553" xr:uid="{E5622923-125D-4F5A-9200-8D996D8AC217}"/>
    <cellStyle name="Moneda [0] 3 3 3 2 4 2 2" xfId="19114" xr:uid="{3944C018-6EB8-495A-AB76-7655D8F4D095}"/>
    <cellStyle name="Moneda [0] 3 3 3 2 4 3" xfId="13834" xr:uid="{A9B080B5-27A6-444D-9449-CCD0A7856F9C}"/>
    <cellStyle name="Moneda [0] 3 3 3 2 5" xfId="5913" xr:uid="{8A3A9B71-68E7-4444-93D6-A94C7403187F}"/>
    <cellStyle name="Moneda [0] 3 3 3 2 5 2" xfId="16474" xr:uid="{1779757D-A200-469B-9594-4A02042FE388}"/>
    <cellStyle name="Moneda [0] 3 3 3 2 6" xfId="11193" xr:uid="{A1373666-8A43-494F-A177-EFCE73B3A093}"/>
    <cellStyle name="Moneda [0] 3 3 3 3" xfId="962" xr:uid="{577E7ECB-5A6C-4BA1-BC06-60A6369A6308}"/>
    <cellStyle name="Moneda [0] 3 3 3 3 2" xfId="2283" xr:uid="{EA6335C9-9353-42AD-ABAB-6593A5DCA563}"/>
    <cellStyle name="Moneda [0] 3 3 3 3 2 2" xfId="4924" xr:uid="{8F460AE0-7C7F-4CF0-9F81-18C3D3760C41}"/>
    <cellStyle name="Moneda [0] 3 3 3 3 2 2 2" xfId="10204" xr:uid="{EC38C3EE-49E5-417C-A881-ECD0368D313E}"/>
    <cellStyle name="Moneda [0] 3 3 3 3 2 2 2 2" xfId="20765" xr:uid="{38A54718-EA79-4F66-B211-9BAD391840DA}"/>
    <cellStyle name="Moneda [0] 3 3 3 3 2 2 3" xfId="15485" xr:uid="{03AACC80-E3E0-4F32-B74D-4B64489D6B7F}"/>
    <cellStyle name="Moneda [0] 3 3 3 3 2 3" xfId="7564" xr:uid="{D035A381-025E-4C43-8C04-44C2F789E2DE}"/>
    <cellStyle name="Moneda [0] 3 3 3 3 2 3 2" xfId="18125" xr:uid="{969F482F-1307-4AC3-B435-362C57DA0A3B}"/>
    <cellStyle name="Moneda [0] 3 3 3 3 2 4" xfId="12844" xr:uid="{BEEF2463-C7A0-4CDA-9DDF-752BD0A602DE}"/>
    <cellStyle name="Moneda [0] 3 3 3 3 3" xfId="3604" xr:uid="{E98C439A-223C-43D4-B836-29A4EED38C1A}"/>
    <cellStyle name="Moneda [0] 3 3 3 3 3 2" xfId="8884" xr:uid="{204F328F-5937-4E6F-ADB2-CC9958D40F96}"/>
    <cellStyle name="Moneda [0] 3 3 3 3 3 2 2" xfId="19445" xr:uid="{8E30F458-C6E8-4654-8CD7-9496D820B069}"/>
    <cellStyle name="Moneda [0] 3 3 3 3 3 3" xfId="14165" xr:uid="{15965A50-078A-499B-85D9-ACFC6351A597}"/>
    <cellStyle name="Moneda [0] 3 3 3 3 4" xfId="6244" xr:uid="{BD656635-FFDE-445A-A0AE-FF38135DD062}"/>
    <cellStyle name="Moneda [0] 3 3 3 3 4 2" xfId="16805" xr:uid="{4D603889-509A-4143-AFA8-3672F16A0BBD}"/>
    <cellStyle name="Moneda [0] 3 3 3 3 5" xfId="11524" xr:uid="{3947009A-BC0A-40F9-BE5F-4F98B0A6D878}"/>
    <cellStyle name="Moneda [0] 3 3 3 4" xfId="1623" xr:uid="{366ECE71-52E3-4764-ADC3-CABFC6E9B241}"/>
    <cellStyle name="Moneda [0] 3 3 3 4 2" xfId="4264" xr:uid="{1C24E6A3-9AC1-46FF-90E2-E1345088E7F7}"/>
    <cellStyle name="Moneda [0] 3 3 3 4 2 2" xfId="9544" xr:uid="{821501BD-ACC3-479B-AE06-C094DD296BC0}"/>
    <cellStyle name="Moneda [0] 3 3 3 4 2 2 2" xfId="20105" xr:uid="{DAA5A9A6-CEC9-45FE-8092-249BF22BBC47}"/>
    <cellStyle name="Moneda [0] 3 3 3 4 2 3" xfId="14825" xr:uid="{36DA3158-D0FF-4756-BC12-9C565180F53A}"/>
    <cellStyle name="Moneda [0] 3 3 3 4 3" xfId="6904" xr:uid="{A9D1AB5F-BAE8-4A11-976F-B879CDFE3EB2}"/>
    <cellStyle name="Moneda [0] 3 3 3 4 3 2" xfId="17465" xr:uid="{A2A1BFA0-4475-4293-A1C1-5B5D7005E4F0}"/>
    <cellStyle name="Moneda [0] 3 3 3 4 4" xfId="12184" xr:uid="{36FAEEBA-12DB-4955-B5D9-2CF259825458}"/>
    <cellStyle name="Moneda [0] 3 3 3 5" xfId="2944" xr:uid="{D84503F0-1366-4CB4-B3F4-DF1C0018C286}"/>
    <cellStyle name="Moneda [0] 3 3 3 5 2" xfId="8224" xr:uid="{E78D6A36-7B41-4DA6-A31F-0F7AB351ED8E}"/>
    <cellStyle name="Moneda [0] 3 3 3 5 2 2" xfId="18785" xr:uid="{37F18A06-3CC8-419F-B777-2DA1ABB79C92}"/>
    <cellStyle name="Moneda [0] 3 3 3 5 3" xfId="13505" xr:uid="{A2793522-C23F-401D-B602-97C740E75CDF}"/>
    <cellStyle name="Moneda [0] 3 3 3 6" xfId="5584" xr:uid="{16F918E9-3443-4244-B593-A37E2FCF3BF4}"/>
    <cellStyle name="Moneda [0] 3 3 3 6 2" xfId="16145" xr:uid="{FB885464-FDDD-4719-B503-CAF7BE76CB60}"/>
    <cellStyle name="Moneda [0] 3 3 3 7" xfId="10864" xr:uid="{1BD97226-D0EE-4865-AE1C-C7C7E4513763}"/>
    <cellStyle name="Moneda [0] 3 3 4" xfId="410" xr:uid="{2094FE73-8E83-4059-9735-5DEF0C848EC1}"/>
    <cellStyle name="Moneda [0] 3 3 4 2" xfId="1071" xr:uid="{E35A82DF-03F6-46ED-A71F-A9C9FC712ED5}"/>
    <cellStyle name="Moneda [0] 3 3 4 2 2" xfId="2392" xr:uid="{CCD2AC81-34EF-4701-80CE-F4FFEEC73FBB}"/>
    <cellStyle name="Moneda [0] 3 3 4 2 2 2" xfId="5033" xr:uid="{23988413-C933-43D2-8FD2-8ED4DAE7E1ED}"/>
    <cellStyle name="Moneda [0] 3 3 4 2 2 2 2" xfId="10313" xr:uid="{58F7A47B-B17C-4E66-8E97-7CBC78873BC1}"/>
    <cellStyle name="Moneda [0] 3 3 4 2 2 2 2 2" xfId="20874" xr:uid="{26B261C4-943D-49EF-A4C7-3FA461C9370E}"/>
    <cellStyle name="Moneda [0] 3 3 4 2 2 2 3" xfId="15594" xr:uid="{ADC87591-3B27-4DFD-B71B-F1EE6EF3495D}"/>
    <cellStyle name="Moneda [0] 3 3 4 2 2 3" xfId="7673" xr:uid="{0B49C1CF-5BFD-445A-B619-6695533735D7}"/>
    <cellStyle name="Moneda [0] 3 3 4 2 2 3 2" xfId="18234" xr:uid="{B1BD29E2-C127-451D-939E-504DC89DC5C1}"/>
    <cellStyle name="Moneda [0] 3 3 4 2 2 4" xfId="12953" xr:uid="{5B550E5F-0FFB-4E6D-8679-765D81B5EDB6}"/>
    <cellStyle name="Moneda [0] 3 3 4 2 3" xfId="3713" xr:uid="{75570CE0-9E95-4C85-B510-8EAA95CEA5DB}"/>
    <cellStyle name="Moneda [0] 3 3 4 2 3 2" xfId="8993" xr:uid="{890FDC7D-B6EB-4BF1-9C68-E575C528326A}"/>
    <cellStyle name="Moneda [0] 3 3 4 2 3 2 2" xfId="19554" xr:uid="{394C76F4-A01D-4723-8D21-A44AB20108E3}"/>
    <cellStyle name="Moneda [0] 3 3 4 2 3 3" xfId="14274" xr:uid="{C62320D4-60F4-4EA3-AC9B-06C105BA0B84}"/>
    <cellStyle name="Moneda [0] 3 3 4 2 4" xfId="6353" xr:uid="{EF73E9F8-B18C-4067-B248-E7935DC26C97}"/>
    <cellStyle name="Moneda [0] 3 3 4 2 4 2" xfId="16914" xr:uid="{3B4C90BC-638E-49FF-ACC4-8992A6344FAF}"/>
    <cellStyle name="Moneda [0] 3 3 4 2 5" xfId="11633" xr:uid="{F99E0586-1185-496D-88A1-93107BEFFCA3}"/>
    <cellStyle name="Moneda [0] 3 3 4 3" xfId="1732" xr:uid="{97462DD0-25E6-42EC-9717-B7B2BDE41E70}"/>
    <cellStyle name="Moneda [0] 3 3 4 3 2" xfId="4373" xr:uid="{FA1F225A-9073-4B0B-A7AB-0EC557A7094C}"/>
    <cellStyle name="Moneda [0] 3 3 4 3 2 2" xfId="9653" xr:uid="{2EADC994-BF97-458E-BC15-FD0804AC8E9F}"/>
    <cellStyle name="Moneda [0] 3 3 4 3 2 2 2" xfId="20214" xr:uid="{C7EEC5F8-755A-485E-A3E5-0E06C8D0EAF1}"/>
    <cellStyle name="Moneda [0] 3 3 4 3 2 3" xfId="14934" xr:uid="{FC4A0BF5-1FE2-49E3-A6C3-D204ACFDDBEB}"/>
    <cellStyle name="Moneda [0] 3 3 4 3 3" xfId="7013" xr:uid="{1E0A2199-2A78-4561-B4A1-9E2B7AA3BF74}"/>
    <cellStyle name="Moneda [0] 3 3 4 3 3 2" xfId="17574" xr:uid="{B28E3381-2C3C-4AF6-B32B-207C40A08B94}"/>
    <cellStyle name="Moneda [0] 3 3 4 3 4" xfId="12293" xr:uid="{3A08A3FD-1348-4FA4-A56B-3EE9D025D5FC}"/>
    <cellStyle name="Moneda [0] 3 3 4 4" xfId="3053" xr:uid="{3D099255-119D-4795-B109-0BB0DE175A5A}"/>
    <cellStyle name="Moneda [0] 3 3 4 4 2" xfId="8333" xr:uid="{CC3C4B0F-26BD-46F9-AB69-EFC263AFCBE1}"/>
    <cellStyle name="Moneda [0] 3 3 4 4 2 2" xfId="18894" xr:uid="{334099A2-DB60-4F47-A748-E4CDEBD0C51C}"/>
    <cellStyle name="Moneda [0] 3 3 4 4 3" xfId="13614" xr:uid="{46B6ACE5-87AA-44CE-93C1-76773F6F6F3B}"/>
    <cellStyle name="Moneda [0] 3 3 4 5" xfId="5693" xr:uid="{A8ACAEB8-F2AC-4ADC-8C30-9AAE9CD2D1F7}"/>
    <cellStyle name="Moneda [0] 3 3 4 5 2" xfId="16254" xr:uid="{F1BB6E27-3E3B-476B-8F20-746D0236F1A2}"/>
    <cellStyle name="Moneda [0] 3 3 4 6" xfId="10973" xr:uid="{72330BDA-C61A-4111-A736-23479E42BCD8}"/>
    <cellStyle name="Moneda [0] 3 3 5" xfId="742" xr:uid="{6428A35A-932D-436C-8CB9-E4E3BE60D033}"/>
    <cellStyle name="Moneda [0] 3 3 5 2" xfId="2063" xr:uid="{923BBDBA-F4E8-4B12-8798-5E6E08D74F87}"/>
    <cellStyle name="Moneda [0] 3 3 5 2 2" xfId="4704" xr:uid="{BE367075-0FCA-4282-8583-31C948FEB665}"/>
    <cellStyle name="Moneda [0] 3 3 5 2 2 2" xfId="9984" xr:uid="{459C8493-905C-4857-B444-AF05A4F576C8}"/>
    <cellStyle name="Moneda [0] 3 3 5 2 2 2 2" xfId="20545" xr:uid="{D0D8CEAC-1D50-4C0E-92D6-90E8BAD3A8F0}"/>
    <cellStyle name="Moneda [0] 3 3 5 2 2 3" xfId="15265" xr:uid="{E8385A61-3BB2-4A0F-957E-010243361864}"/>
    <cellStyle name="Moneda [0] 3 3 5 2 3" xfId="7344" xr:uid="{5ABED713-0B85-4766-BC2D-77E62476CAE4}"/>
    <cellStyle name="Moneda [0] 3 3 5 2 3 2" xfId="17905" xr:uid="{868C6DF8-5D69-4CB0-ABA4-4E1427AAF1B4}"/>
    <cellStyle name="Moneda [0] 3 3 5 2 4" xfId="12624" xr:uid="{9D19242A-381B-4223-B700-B1E303206A48}"/>
    <cellStyle name="Moneda [0] 3 3 5 3" xfId="3384" xr:uid="{0B160E4F-1827-4E64-8A5C-023575652AA8}"/>
    <cellStyle name="Moneda [0] 3 3 5 3 2" xfId="8664" xr:uid="{F0C15548-AC4B-49FA-88DF-ADEB0A14D4AB}"/>
    <cellStyle name="Moneda [0] 3 3 5 3 2 2" xfId="19225" xr:uid="{881C0256-17EE-4354-8E43-59CC5A4A4616}"/>
    <cellStyle name="Moneda [0] 3 3 5 3 3" xfId="13945" xr:uid="{7BD57DBD-55BA-43E1-BC78-F9E1B2E7E110}"/>
    <cellStyle name="Moneda [0] 3 3 5 4" xfId="6024" xr:uid="{0AAD67D4-DD74-4608-AE3F-BB23D94C1036}"/>
    <cellStyle name="Moneda [0] 3 3 5 4 2" xfId="16585" xr:uid="{8CC47629-A006-49D6-853F-1BA7D1001215}"/>
    <cellStyle name="Moneda [0] 3 3 5 5" xfId="11304" xr:uid="{9A71E65A-2578-44D9-8E08-8C543D4EDF3F}"/>
    <cellStyle name="Moneda [0] 3 3 6" xfId="1403" xr:uid="{016DC098-BF02-4996-BFA8-AFFA6C2B58C3}"/>
    <cellStyle name="Moneda [0] 3 3 6 2" xfId="4044" xr:uid="{BAECD48F-096D-4328-B705-F19A217D7354}"/>
    <cellStyle name="Moneda [0] 3 3 6 2 2" xfId="9324" xr:uid="{753AE2C8-9CAD-4436-996D-E30D4CA63E45}"/>
    <cellStyle name="Moneda [0] 3 3 6 2 2 2" xfId="19885" xr:uid="{E5975CD9-7589-4EB2-A2FF-DEC6FFAA7B0B}"/>
    <cellStyle name="Moneda [0] 3 3 6 2 3" xfId="14605" xr:uid="{ABD67FAE-5B8F-4891-80F5-C6E515F96D80}"/>
    <cellStyle name="Moneda [0] 3 3 6 3" xfId="6684" xr:uid="{6A80CE45-4725-48EC-9C2F-1298FD3E6D88}"/>
    <cellStyle name="Moneda [0] 3 3 6 3 2" xfId="17245" xr:uid="{D18F8D78-8FF3-4B91-AD7B-13C3E1246BFD}"/>
    <cellStyle name="Moneda [0] 3 3 6 4" xfId="11964" xr:uid="{82E84422-F8AA-4957-8DE4-626F604C1D85}"/>
    <cellStyle name="Moneda [0] 3 3 7" xfId="2724" xr:uid="{899CDE20-C1EF-4365-BC3A-5F1794136DFE}"/>
    <cellStyle name="Moneda [0] 3 3 7 2" xfId="8004" xr:uid="{471C8C9D-385D-4A44-8190-2295478408EB}"/>
    <cellStyle name="Moneda [0] 3 3 7 2 2" xfId="18565" xr:uid="{82BF73BA-A6C4-4B6F-ADBC-0FDE91430EA2}"/>
    <cellStyle name="Moneda [0] 3 3 7 3" xfId="13285" xr:uid="{A718FA2E-6C4C-4940-9FFE-5AC2C7C6CD8B}"/>
    <cellStyle name="Moneda [0] 3 3 8" xfId="5364" xr:uid="{791A6F43-C744-4D79-A357-95BB723C6AC6}"/>
    <cellStyle name="Moneda [0] 3 3 8 2" xfId="15925" xr:uid="{003E819C-64C3-4D51-A71A-D1BD87DE1852}"/>
    <cellStyle name="Moneda [0] 3 3 9" xfId="10644" xr:uid="{91CD5E28-CE6B-41AB-8A73-A9CD8AEAE2A1}"/>
    <cellStyle name="Moneda [0] 3 4" xfId="140" xr:uid="{36BBB15D-E55B-4FA2-948D-CFEB854E10E3}"/>
    <cellStyle name="Moneda [0] 3 4 2" xfId="470" xr:uid="{E2DD3E19-0EDD-4F37-BF5D-7246EBD1B1D6}"/>
    <cellStyle name="Moneda [0] 3 4 2 2" xfId="1130" xr:uid="{46986D88-6F79-4E7C-A125-5F65ECDFEA33}"/>
    <cellStyle name="Moneda [0] 3 4 2 2 2" xfId="2451" xr:uid="{AE1CB2D9-C191-46F5-8F3F-7E2451419490}"/>
    <cellStyle name="Moneda [0] 3 4 2 2 2 2" xfId="5092" xr:uid="{FDBCB1F9-C916-4BAD-A521-4EBEE1D0F14B}"/>
    <cellStyle name="Moneda [0] 3 4 2 2 2 2 2" xfId="10372" xr:uid="{2D86F1CA-DFA0-4036-9F68-8DA68BE9E84E}"/>
    <cellStyle name="Moneda [0] 3 4 2 2 2 2 2 2" xfId="20933" xr:uid="{142565E5-9B3E-451E-B548-C5C430854365}"/>
    <cellStyle name="Moneda [0] 3 4 2 2 2 2 3" xfId="15653" xr:uid="{B9839BD6-FCAC-4BA3-A01B-8DD3379A9551}"/>
    <cellStyle name="Moneda [0] 3 4 2 2 2 3" xfId="7732" xr:uid="{2FF0ADAA-A9B6-462A-92EA-8753143750C1}"/>
    <cellStyle name="Moneda [0] 3 4 2 2 2 3 2" xfId="18293" xr:uid="{3AD2874B-6DC5-48F5-911F-B6CACECA210A}"/>
    <cellStyle name="Moneda [0] 3 4 2 2 2 4" xfId="13012" xr:uid="{BC1F8C71-E18A-4503-9436-B9337ED97152}"/>
    <cellStyle name="Moneda [0] 3 4 2 2 3" xfId="3772" xr:uid="{E93F7423-084E-4EE5-93E4-0ECE63479B4E}"/>
    <cellStyle name="Moneda [0] 3 4 2 2 3 2" xfId="9052" xr:uid="{BCAA5052-F4C6-49ED-B6EC-08F4E57BE0F5}"/>
    <cellStyle name="Moneda [0] 3 4 2 2 3 2 2" xfId="19613" xr:uid="{39B837C3-43CC-4CB9-AB19-58DAF6716940}"/>
    <cellStyle name="Moneda [0] 3 4 2 2 3 3" xfId="14333" xr:uid="{CF3873D1-B7F8-4FC3-A531-232F0C0AD4B7}"/>
    <cellStyle name="Moneda [0] 3 4 2 2 4" xfId="6412" xr:uid="{FD66C357-1F4C-42A8-939C-76F660EE9A03}"/>
    <cellStyle name="Moneda [0] 3 4 2 2 4 2" xfId="16973" xr:uid="{899F8066-33B4-439A-AF13-2384F07A3E22}"/>
    <cellStyle name="Moneda [0] 3 4 2 2 5" xfId="11692" xr:uid="{843C390D-9FD2-401F-9970-040CAE90109C}"/>
    <cellStyle name="Moneda [0] 3 4 2 3" xfId="1791" xr:uid="{6E541592-F3ED-42A4-A931-78AFB4784D1E}"/>
    <cellStyle name="Moneda [0] 3 4 2 3 2" xfId="4432" xr:uid="{5FA44C98-9E65-4E66-8F47-BAFB4291D844}"/>
    <cellStyle name="Moneda [0] 3 4 2 3 2 2" xfId="9712" xr:uid="{310A5115-DBFA-4A55-8472-66904B456F18}"/>
    <cellStyle name="Moneda [0] 3 4 2 3 2 2 2" xfId="20273" xr:uid="{559DB88E-1CEC-453B-B7DE-9F21B1C7C5F3}"/>
    <cellStyle name="Moneda [0] 3 4 2 3 2 3" xfId="14993" xr:uid="{F178ABDA-AD92-4711-8409-0432115C1DB2}"/>
    <cellStyle name="Moneda [0] 3 4 2 3 3" xfId="7072" xr:uid="{366084A9-5502-4686-85E4-923BB60DD069}"/>
    <cellStyle name="Moneda [0] 3 4 2 3 3 2" xfId="17633" xr:uid="{B6D48F20-3908-4DCB-95DF-F0E9EA3274AF}"/>
    <cellStyle name="Moneda [0] 3 4 2 3 4" xfId="12352" xr:uid="{72B630AD-0E15-42CC-A166-E1B758EA2D08}"/>
    <cellStyle name="Moneda [0] 3 4 2 4" xfId="3112" xr:uid="{B1120D46-E74C-4917-B779-6B8B0C5E9B85}"/>
    <cellStyle name="Moneda [0] 3 4 2 4 2" xfId="8392" xr:uid="{C7AC121C-0FC3-4A34-AEB2-512C810A12B3}"/>
    <cellStyle name="Moneda [0] 3 4 2 4 2 2" xfId="18953" xr:uid="{EDD0D2BE-5B01-4B84-A7ED-BD28EA7B7CF8}"/>
    <cellStyle name="Moneda [0] 3 4 2 4 3" xfId="13673" xr:uid="{8AEEEFE9-4F4D-487E-8A28-8B0C1AA777C5}"/>
    <cellStyle name="Moneda [0] 3 4 2 5" xfId="5752" xr:uid="{9DA318B2-9C03-4F48-94D5-594569E69896}"/>
    <cellStyle name="Moneda [0] 3 4 2 5 2" xfId="16313" xr:uid="{D3557B95-63FA-432F-8A50-1F047EA896B3}"/>
    <cellStyle name="Moneda [0] 3 4 2 6" xfId="11032" xr:uid="{3571FA78-E1C9-4B29-B068-F0AE36CFB3A9}"/>
    <cellStyle name="Moneda [0] 3 4 3" xfId="801" xr:uid="{13E9802B-9693-43DD-B565-324BE0E89E0D}"/>
    <cellStyle name="Moneda [0] 3 4 3 2" xfId="2122" xr:uid="{819118A0-F8A2-4426-8513-F1D27F4DACD0}"/>
    <cellStyle name="Moneda [0] 3 4 3 2 2" xfId="4763" xr:uid="{35F736BF-0840-4E66-AD0D-21AEB156F690}"/>
    <cellStyle name="Moneda [0] 3 4 3 2 2 2" xfId="10043" xr:uid="{E49CB9F9-5D74-4AD4-A3E1-CD336020C409}"/>
    <cellStyle name="Moneda [0] 3 4 3 2 2 2 2" xfId="20604" xr:uid="{225C6FEB-D6FF-493E-85BB-C392B5F9222C}"/>
    <cellStyle name="Moneda [0] 3 4 3 2 2 3" xfId="15324" xr:uid="{85861E7D-9267-4D1E-B902-DB6800480B8C}"/>
    <cellStyle name="Moneda [0] 3 4 3 2 3" xfId="7403" xr:uid="{AABD36C9-B006-476E-BA5D-7CC59587AB06}"/>
    <cellStyle name="Moneda [0] 3 4 3 2 3 2" xfId="17964" xr:uid="{BA8586EF-3C2A-4450-B63F-CCFDC27666E6}"/>
    <cellStyle name="Moneda [0] 3 4 3 2 4" xfId="12683" xr:uid="{91A705BC-5177-4FAF-AFF2-9C04EBE4E345}"/>
    <cellStyle name="Moneda [0] 3 4 3 3" xfId="3443" xr:uid="{D90C0BE6-93C9-4EF2-B74D-DF388912C0EC}"/>
    <cellStyle name="Moneda [0] 3 4 3 3 2" xfId="8723" xr:uid="{FAE06DC4-D1FE-4CAB-A5CA-CC0C858AD3B2}"/>
    <cellStyle name="Moneda [0] 3 4 3 3 2 2" xfId="19284" xr:uid="{E68EEF80-1DEA-48BD-B6DF-CEA8729B7D67}"/>
    <cellStyle name="Moneda [0] 3 4 3 3 3" xfId="14004" xr:uid="{4C60DB1B-38A0-47DE-8D4D-8D0AE069D3FF}"/>
    <cellStyle name="Moneda [0] 3 4 3 4" xfId="6083" xr:uid="{5C7B5B0F-B17A-4DCC-A31B-D446BC404BBC}"/>
    <cellStyle name="Moneda [0] 3 4 3 4 2" xfId="16644" xr:uid="{ABEE5DAF-15D5-4BA1-B630-47C4582CB352}"/>
    <cellStyle name="Moneda [0] 3 4 3 5" xfId="11363" xr:uid="{543B92C0-2959-4EE5-82CF-E89E8088AB5E}"/>
    <cellStyle name="Moneda [0] 3 4 4" xfId="1462" xr:uid="{89F714AF-4E6D-4DE1-A3E1-35A517C8A2C2}"/>
    <cellStyle name="Moneda [0] 3 4 4 2" xfId="4103" xr:uid="{ADE4AF48-D51E-4983-A2D0-600F1E1843A8}"/>
    <cellStyle name="Moneda [0] 3 4 4 2 2" xfId="9383" xr:uid="{E0B08B2B-8CE0-47E4-BB01-66FEEE313D01}"/>
    <cellStyle name="Moneda [0] 3 4 4 2 2 2" xfId="19944" xr:uid="{55067E20-7618-4A3E-A7C1-E637EC099333}"/>
    <cellStyle name="Moneda [0] 3 4 4 2 3" xfId="14664" xr:uid="{B40E4C02-FA58-4A76-AACD-DF8385A18411}"/>
    <cellStyle name="Moneda [0] 3 4 4 3" xfId="6743" xr:uid="{70AA0186-56A2-49CA-A528-BCCF194C4FDC}"/>
    <cellStyle name="Moneda [0] 3 4 4 3 2" xfId="17304" xr:uid="{3F442093-4DAB-46F0-8B1C-38AD20F0D904}"/>
    <cellStyle name="Moneda [0] 3 4 4 4" xfId="12023" xr:uid="{8EEF18C4-9306-4550-9CB3-A25F2BF43669}"/>
    <cellStyle name="Moneda [0] 3 4 5" xfId="2783" xr:uid="{08690FCA-CC9A-4E23-8229-F72CC6C7ECFD}"/>
    <cellStyle name="Moneda [0] 3 4 5 2" xfId="8063" xr:uid="{DD56D085-B5EC-40E0-BBD8-78E84104091E}"/>
    <cellStyle name="Moneda [0] 3 4 5 2 2" xfId="18624" xr:uid="{92443CA0-13FC-4D1C-9E6F-F1FBED07B5F3}"/>
    <cellStyle name="Moneda [0] 3 4 5 3" xfId="13344" xr:uid="{28E5F5F9-48B0-422C-8F74-BDFD849CCDD7}"/>
    <cellStyle name="Moneda [0] 3 4 6" xfId="5423" xr:uid="{E7018A4E-FEC2-4445-A86E-42585965802A}"/>
    <cellStyle name="Moneda [0] 3 4 6 2" xfId="15984" xr:uid="{48F3A07C-B305-475B-9D81-B528D47F07AF}"/>
    <cellStyle name="Moneda [0] 3 4 7" xfId="10703" xr:uid="{7B191D94-0C73-4FBD-B7ED-4B5FBD6D5317}"/>
    <cellStyle name="Moneda [0] 3 5" xfId="250" xr:uid="{0C0C3BD6-59E8-4D2E-94F0-A8586D53FA0F}"/>
    <cellStyle name="Moneda [0] 3 5 2" xfId="580" xr:uid="{DBFE2275-02A3-45EF-BA8B-86EF622DEC59}"/>
    <cellStyle name="Moneda [0] 3 5 2 2" xfId="1240" xr:uid="{C16AB512-A144-430C-91FB-370F05513929}"/>
    <cellStyle name="Moneda [0] 3 5 2 2 2" xfId="2561" xr:uid="{A0F55255-245E-4357-A4D3-A71A7FF97518}"/>
    <cellStyle name="Moneda [0] 3 5 2 2 2 2" xfId="5202" xr:uid="{DA8DEB73-BDD8-4071-88B3-FADC568C4BD5}"/>
    <cellStyle name="Moneda [0] 3 5 2 2 2 2 2" xfId="10482" xr:uid="{21C0F061-6FAF-456F-9FCB-449444DFF136}"/>
    <cellStyle name="Moneda [0] 3 5 2 2 2 2 2 2" xfId="21043" xr:uid="{7B200AC3-7A81-4AFB-8386-0CAD68DFE64E}"/>
    <cellStyle name="Moneda [0] 3 5 2 2 2 2 3" xfId="15763" xr:uid="{BBC364EA-BD7E-477F-9F2A-C3BAF9D3F9D1}"/>
    <cellStyle name="Moneda [0] 3 5 2 2 2 3" xfId="7842" xr:uid="{A114CD10-EACA-4F9E-80D7-7C2F62863919}"/>
    <cellStyle name="Moneda [0] 3 5 2 2 2 3 2" xfId="18403" xr:uid="{3CB07100-C4A2-4B42-A532-AD106C057032}"/>
    <cellStyle name="Moneda [0] 3 5 2 2 2 4" xfId="13122" xr:uid="{2EFB6BE5-85AA-4C0E-8016-F757BF66A4DF}"/>
    <cellStyle name="Moneda [0] 3 5 2 2 3" xfId="3882" xr:uid="{E27F3845-BF16-4FF3-BB09-3E60A8CDBA1F}"/>
    <cellStyle name="Moneda [0] 3 5 2 2 3 2" xfId="9162" xr:uid="{F7EFCE93-5907-48FD-8B19-8F6E386E1CCA}"/>
    <cellStyle name="Moneda [0] 3 5 2 2 3 2 2" xfId="19723" xr:uid="{334F11CE-3108-4CB7-A53E-F9100622028B}"/>
    <cellStyle name="Moneda [0] 3 5 2 2 3 3" xfId="14443" xr:uid="{BCB4819A-BBA1-4733-8668-1B13F3433D07}"/>
    <cellStyle name="Moneda [0] 3 5 2 2 4" xfId="6522" xr:uid="{FF03401F-E4EC-4A89-B59F-BCD317490A30}"/>
    <cellStyle name="Moneda [0] 3 5 2 2 4 2" xfId="17083" xr:uid="{78907CB2-90BD-428B-977D-ECA4D42D0DCE}"/>
    <cellStyle name="Moneda [0] 3 5 2 2 5" xfId="11802" xr:uid="{D2F0F2CB-68F6-4690-AFD5-83928AAAE034}"/>
    <cellStyle name="Moneda [0] 3 5 2 3" xfId="1901" xr:uid="{CB81641C-0E21-4C54-A11F-398A981E04CB}"/>
    <cellStyle name="Moneda [0] 3 5 2 3 2" xfId="4542" xr:uid="{668E395C-65E1-401E-AEA3-A3E062A499FF}"/>
    <cellStyle name="Moneda [0] 3 5 2 3 2 2" xfId="9822" xr:uid="{4564C486-BAF7-4E05-B9CD-CB46871D9C8F}"/>
    <cellStyle name="Moneda [0] 3 5 2 3 2 2 2" xfId="20383" xr:uid="{92395597-774B-495C-B11B-1F3BF5552FE7}"/>
    <cellStyle name="Moneda [0] 3 5 2 3 2 3" xfId="15103" xr:uid="{5F504FBC-27E5-4DEF-9216-38DBF6857EDD}"/>
    <cellStyle name="Moneda [0] 3 5 2 3 3" xfId="7182" xr:uid="{0CA5F1BF-0F53-4025-A743-FC7974AAD075}"/>
    <cellStyle name="Moneda [0] 3 5 2 3 3 2" xfId="17743" xr:uid="{59523784-08F5-4ADC-8836-DA72E2834AF3}"/>
    <cellStyle name="Moneda [0] 3 5 2 3 4" xfId="12462" xr:uid="{87D79621-9412-45B5-907A-235E1C26DA56}"/>
    <cellStyle name="Moneda [0] 3 5 2 4" xfId="3222" xr:uid="{27D981A6-4218-4045-8955-08B59FCB10A1}"/>
    <cellStyle name="Moneda [0] 3 5 2 4 2" xfId="8502" xr:uid="{25DFB68A-97B8-459B-ABDD-96DF094D1CF6}"/>
    <cellStyle name="Moneda [0] 3 5 2 4 2 2" xfId="19063" xr:uid="{EC8A78E2-9FE0-4E42-9B03-EB1A4FA923E1}"/>
    <cellStyle name="Moneda [0] 3 5 2 4 3" xfId="13783" xr:uid="{7CA80113-2EEB-46EE-B2B4-1A432A0FE2E8}"/>
    <cellStyle name="Moneda [0] 3 5 2 5" xfId="5862" xr:uid="{7A577FF4-E24C-4498-9AFD-209013120F9D}"/>
    <cellStyle name="Moneda [0] 3 5 2 5 2" xfId="16423" xr:uid="{B46A90AC-DECE-4347-B45B-CEB870EC0C6F}"/>
    <cellStyle name="Moneda [0] 3 5 2 6" xfId="11142" xr:uid="{3C41DC25-3E0B-4335-A93B-72C5F17A8273}"/>
    <cellStyle name="Moneda [0] 3 5 3" xfId="911" xr:uid="{F90AEE4B-6A30-4CE1-8F26-738C4CD71DE3}"/>
    <cellStyle name="Moneda [0] 3 5 3 2" xfId="2232" xr:uid="{E456EC2C-1874-45EE-A3E4-CA06659D392D}"/>
    <cellStyle name="Moneda [0] 3 5 3 2 2" xfId="4873" xr:uid="{51D9266E-5A5A-4DC9-A5DA-7BDAC1DF3569}"/>
    <cellStyle name="Moneda [0] 3 5 3 2 2 2" xfId="10153" xr:uid="{E58D7F2B-F11C-4D43-BCA2-EFE1D609CB90}"/>
    <cellStyle name="Moneda [0] 3 5 3 2 2 2 2" xfId="20714" xr:uid="{9FE651CD-5755-44EF-8502-C1B31B81101E}"/>
    <cellStyle name="Moneda [0] 3 5 3 2 2 3" xfId="15434" xr:uid="{FAF428B3-5779-4ABD-947D-11BFF57A2DB4}"/>
    <cellStyle name="Moneda [0] 3 5 3 2 3" xfId="7513" xr:uid="{5A8B3D91-D23B-4E63-B1D8-1206E6A883C0}"/>
    <cellStyle name="Moneda [0] 3 5 3 2 3 2" xfId="18074" xr:uid="{920DF5E0-E1CF-4C02-942D-B6BE5E272DF2}"/>
    <cellStyle name="Moneda [0] 3 5 3 2 4" xfId="12793" xr:uid="{C3133F14-E0FF-4736-B534-191899A3BFF4}"/>
    <cellStyle name="Moneda [0] 3 5 3 3" xfId="3553" xr:uid="{BC9BD38B-870A-42BB-8D6C-0E762D64B3F3}"/>
    <cellStyle name="Moneda [0] 3 5 3 3 2" xfId="8833" xr:uid="{8DEC08A2-F91F-4B8C-93C1-A816E1DECE5C}"/>
    <cellStyle name="Moneda [0] 3 5 3 3 2 2" xfId="19394" xr:uid="{28ED794D-3B34-42B1-8F97-328424AF796F}"/>
    <cellStyle name="Moneda [0] 3 5 3 3 3" xfId="14114" xr:uid="{DE3290CC-BF3D-457A-B45E-0A0212448920}"/>
    <cellStyle name="Moneda [0] 3 5 3 4" xfId="6193" xr:uid="{AC92BB30-CD9E-45A5-98E6-298D9E24B1A2}"/>
    <cellStyle name="Moneda [0] 3 5 3 4 2" xfId="16754" xr:uid="{4535917C-80AB-4F80-842B-4FFC66015B03}"/>
    <cellStyle name="Moneda [0] 3 5 3 5" xfId="11473" xr:uid="{2DCAB932-7E12-4EA0-A069-EE4FA735461A}"/>
    <cellStyle name="Moneda [0] 3 5 4" xfId="1572" xr:uid="{0BDD854C-F38C-41BF-9FCD-E9D59958BD9B}"/>
    <cellStyle name="Moneda [0] 3 5 4 2" xfId="4213" xr:uid="{1EBA743F-AFC1-4087-B347-38C7B8E65B62}"/>
    <cellStyle name="Moneda [0] 3 5 4 2 2" xfId="9493" xr:uid="{23FD46F2-112B-402D-8DEC-426E75B4CB0C}"/>
    <cellStyle name="Moneda [0] 3 5 4 2 2 2" xfId="20054" xr:uid="{55C1D0FF-8087-404D-8D52-F7619E73F0D6}"/>
    <cellStyle name="Moneda [0] 3 5 4 2 3" xfId="14774" xr:uid="{B01F0E4D-FE16-4F59-8C39-C11BEC222669}"/>
    <cellStyle name="Moneda [0] 3 5 4 3" xfId="6853" xr:uid="{1E1B1FCB-4D0F-4F86-8632-733698293B53}"/>
    <cellStyle name="Moneda [0] 3 5 4 3 2" xfId="17414" xr:uid="{BE85BF8D-FE44-4D0A-99B7-69D101BC5E34}"/>
    <cellStyle name="Moneda [0] 3 5 4 4" xfId="12133" xr:uid="{A5AC769A-19A6-4678-85AC-12DC0EF79435}"/>
    <cellStyle name="Moneda [0] 3 5 5" xfId="2893" xr:uid="{69C2BA99-8B54-4DAA-A36A-B70DA43F7A9B}"/>
    <cellStyle name="Moneda [0] 3 5 5 2" xfId="8173" xr:uid="{BF5F4E89-B019-4976-BC33-1B3A55AD9211}"/>
    <cellStyle name="Moneda [0] 3 5 5 2 2" xfId="18734" xr:uid="{FED45BD6-3CDF-4B2F-9E9A-DCAD9D641ECD}"/>
    <cellStyle name="Moneda [0] 3 5 5 3" xfId="13454" xr:uid="{AF93B835-B981-4B79-9400-011270EC7947}"/>
    <cellStyle name="Moneda [0] 3 5 6" xfId="5533" xr:uid="{102E018C-7ADB-4DA0-9A38-EEAD1D79A536}"/>
    <cellStyle name="Moneda [0] 3 5 6 2" xfId="16094" xr:uid="{01AE8954-349A-4418-880B-EB295ACEC691}"/>
    <cellStyle name="Moneda [0] 3 5 7" xfId="10813" xr:uid="{32F504B2-4D79-44C7-A1A1-EF85EBC44797}"/>
    <cellStyle name="Moneda [0] 3 6" xfId="359" xr:uid="{D61C5D61-E6C8-4AB2-A947-3A0A5CBFA4C2}"/>
    <cellStyle name="Moneda [0] 3 6 2" xfId="1020" xr:uid="{D2A82A20-A1FC-490E-80ED-3874BAB3695C}"/>
    <cellStyle name="Moneda [0] 3 6 2 2" xfId="2341" xr:uid="{9E092213-FC61-4AF0-AC92-3792714C4A4B}"/>
    <cellStyle name="Moneda [0] 3 6 2 2 2" xfId="4982" xr:uid="{759A3081-25EB-4925-8DCC-77ED93F6F0AC}"/>
    <cellStyle name="Moneda [0] 3 6 2 2 2 2" xfId="10262" xr:uid="{8C9E07A5-A510-4DDF-8C67-081B1B965028}"/>
    <cellStyle name="Moneda [0] 3 6 2 2 2 2 2" xfId="20823" xr:uid="{B646A597-7551-44A7-9CE6-DDA004AB8DE5}"/>
    <cellStyle name="Moneda [0] 3 6 2 2 2 3" xfId="15543" xr:uid="{010BB285-904B-4216-8886-61C9F4C80001}"/>
    <cellStyle name="Moneda [0] 3 6 2 2 3" xfId="7622" xr:uid="{3BA06927-C5C4-417C-BA9B-C174667EB4F9}"/>
    <cellStyle name="Moneda [0] 3 6 2 2 3 2" xfId="18183" xr:uid="{7B4146DF-0FD3-4F43-A787-BEEC1DE686D5}"/>
    <cellStyle name="Moneda [0] 3 6 2 2 4" xfId="12902" xr:uid="{F16787EC-FD48-4466-8890-FB43D08E7FA2}"/>
    <cellStyle name="Moneda [0] 3 6 2 3" xfId="3662" xr:uid="{88C378AA-D137-4027-AFED-FFBC5A37E613}"/>
    <cellStyle name="Moneda [0] 3 6 2 3 2" xfId="8942" xr:uid="{B24EFBCC-0740-4F1B-A814-8EE89F8A9D3F}"/>
    <cellStyle name="Moneda [0] 3 6 2 3 2 2" xfId="19503" xr:uid="{CB6B8A75-8F72-4F13-9655-C2C2138AD4A4}"/>
    <cellStyle name="Moneda [0] 3 6 2 3 3" xfId="14223" xr:uid="{D9B35F65-542A-428E-92B5-56B148E13814}"/>
    <cellStyle name="Moneda [0] 3 6 2 4" xfId="6302" xr:uid="{712ED972-9E85-4ACA-9868-421E3BB7CD67}"/>
    <cellStyle name="Moneda [0] 3 6 2 4 2" xfId="16863" xr:uid="{CF178431-3C1B-41C3-BF59-E49B690E9E7F}"/>
    <cellStyle name="Moneda [0] 3 6 2 5" xfId="11582" xr:uid="{2CCDF761-D944-4E1C-B7AE-9616B80CB69F}"/>
    <cellStyle name="Moneda [0] 3 6 3" xfId="1681" xr:uid="{5BC281DB-49E4-4CD1-9E7D-92B59BACF9C8}"/>
    <cellStyle name="Moneda [0] 3 6 3 2" xfId="4322" xr:uid="{DC8FFD62-C288-4266-99D7-8FF175949936}"/>
    <cellStyle name="Moneda [0] 3 6 3 2 2" xfId="9602" xr:uid="{F1845D1D-751F-463D-B275-B7F360A4FDB9}"/>
    <cellStyle name="Moneda [0] 3 6 3 2 2 2" xfId="20163" xr:uid="{79279B28-BC4E-4A8D-B620-0C3BC78D9F02}"/>
    <cellStyle name="Moneda [0] 3 6 3 2 3" xfId="14883" xr:uid="{DC6B5BE3-131F-45D2-9EAC-441183C6ED2A}"/>
    <cellStyle name="Moneda [0] 3 6 3 3" xfId="6962" xr:uid="{A27E099C-549B-4549-9333-2D782F9B3E5A}"/>
    <cellStyle name="Moneda [0] 3 6 3 3 2" xfId="17523" xr:uid="{3FFCC20A-F743-4935-B9FA-8C937B437CB0}"/>
    <cellStyle name="Moneda [0] 3 6 3 4" xfId="12242" xr:uid="{70AFA391-FC24-4249-8CEF-759B7AD68D35}"/>
    <cellStyle name="Moneda [0] 3 6 4" xfId="3002" xr:uid="{5E836C17-BC2A-45B5-90B8-7AB18AD2152D}"/>
    <cellStyle name="Moneda [0] 3 6 4 2" xfId="8282" xr:uid="{9430065D-87A1-462B-AA56-077DCC2773D4}"/>
    <cellStyle name="Moneda [0] 3 6 4 2 2" xfId="18843" xr:uid="{FE6C9B9C-78F0-4F10-AF1C-AA555264AE6D}"/>
    <cellStyle name="Moneda [0] 3 6 4 3" xfId="13563" xr:uid="{5D723196-55A2-41DE-8BF0-3A41446B05A3}"/>
    <cellStyle name="Moneda [0] 3 6 5" xfId="5642" xr:uid="{F92AC9D6-0C3C-4244-9C87-D6479D36B0FD}"/>
    <cellStyle name="Moneda [0] 3 6 5 2" xfId="16203" xr:uid="{84CC4DDF-2F0E-41C3-8C34-79EBC1AD3867}"/>
    <cellStyle name="Moneda [0] 3 6 6" xfId="10922" xr:uid="{3BFB3844-F350-40EC-A540-4A03A4138BE4}"/>
    <cellStyle name="Moneda [0] 3 7" xfId="691" xr:uid="{7896AFCB-4219-4122-98B0-860DA203CF17}"/>
    <cellStyle name="Moneda [0] 3 7 2" xfId="2012" xr:uid="{FB845E66-5B27-4042-9CCE-79D7E187B77D}"/>
    <cellStyle name="Moneda [0] 3 7 2 2" xfId="4653" xr:uid="{848BAB3F-C120-4EFB-84B4-AC1958F7DE1D}"/>
    <cellStyle name="Moneda [0] 3 7 2 2 2" xfId="9933" xr:uid="{DFED940B-763B-472C-8BB7-E719EEE1B571}"/>
    <cellStyle name="Moneda [0] 3 7 2 2 2 2" xfId="20494" xr:uid="{65E5D087-985B-4513-9542-56CAD7A23FBF}"/>
    <cellStyle name="Moneda [0] 3 7 2 2 3" xfId="15214" xr:uid="{D2AF5133-FC7C-465F-9856-213D27476B88}"/>
    <cellStyle name="Moneda [0] 3 7 2 3" xfId="7293" xr:uid="{864EE77E-DB7A-43FF-8A30-DCBDF9B8AB10}"/>
    <cellStyle name="Moneda [0] 3 7 2 3 2" xfId="17854" xr:uid="{6015D6E3-10EC-459E-8177-C5F8D1041BA4}"/>
    <cellStyle name="Moneda [0] 3 7 2 4" xfId="12573" xr:uid="{47222FD8-595F-4831-BECF-97AA3D05AA60}"/>
    <cellStyle name="Moneda [0] 3 7 3" xfId="3333" xr:uid="{D677CD00-69A6-4254-BDAA-EBED4B471F29}"/>
    <cellStyle name="Moneda [0] 3 7 3 2" xfId="8613" xr:uid="{D86BAC80-2654-4E1A-BFA7-5C853DC63287}"/>
    <cellStyle name="Moneda [0] 3 7 3 2 2" xfId="19174" xr:uid="{E8633A60-6FDB-4CF7-855B-6614CDCADCBD}"/>
    <cellStyle name="Moneda [0] 3 7 3 3" xfId="13894" xr:uid="{0E06A0F6-FA9A-4370-A7A1-5B16F2883CEC}"/>
    <cellStyle name="Moneda [0] 3 7 4" xfId="5973" xr:uid="{FD1497D0-FC38-49B9-BFFE-F370DF17CEB0}"/>
    <cellStyle name="Moneda [0] 3 7 4 2" xfId="16534" xr:uid="{16974B6E-42EF-4DDF-B6C8-8800A2F6AC24}"/>
    <cellStyle name="Moneda [0] 3 7 5" xfId="11253" xr:uid="{E6EDFE7D-517D-4C89-9D3A-1625977487CC}"/>
    <cellStyle name="Moneda [0] 3 8" xfId="1352" xr:uid="{49006DDF-D8C2-482D-92B6-03CCA0C53667}"/>
    <cellStyle name="Moneda [0] 3 8 2" xfId="3993" xr:uid="{D68FA05E-9BA9-4371-818B-064DD7E12AF6}"/>
    <cellStyle name="Moneda [0] 3 8 2 2" xfId="9273" xr:uid="{D6123D0B-839D-474B-8374-BCE192872271}"/>
    <cellStyle name="Moneda [0] 3 8 2 2 2" xfId="19834" xr:uid="{08F2015F-5E8F-45A0-BBC2-08C4AC9D5814}"/>
    <cellStyle name="Moneda [0] 3 8 2 3" xfId="14554" xr:uid="{419ADA16-A4FB-4645-BC9E-DFEC119AC435}"/>
    <cellStyle name="Moneda [0] 3 8 3" xfId="6633" xr:uid="{F32BFD41-394E-4F38-B180-77548E922870}"/>
    <cellStyle name="Moneda [0] 3 8 3 2" xfId="17194" xr:uid="{448A81D1-9585-4543-A936-2C9A6654F0B6}"/>
    <cellStyle name="Moneda [0] 3 8 4" xfId="11913" xr:uid="{477D10F7-85E9-4CE8-90F9-4AD7ADE196D3}"/>
    <cellStyle name="Moneda [0] 3 9" xfId="2673" xr:uid="{0962F233-C6DE-49F0-B56E-E9B45EE3B38C}"/>
    <cellStyle name="Moneda [0] 3 9 2" xfId="7953" xr:uid="{C9708EB7-013B-4327-95F4-B5C4A0E4EBAC}"/>
    <cellStyle name="Moneda [0] 3 9 2 2" xfId="18514" xr:uid="{AA9D9948-B5ED-4780-8820-F84A81870C56}"/>
    <cellStyle name="Moneda [0] 3 9 3" xfId="13234" xr:uid="{C671DD4A-A2B0-46E4-87A3-7297179C0F28}"/>
    <cellStyle name="Moneda [0] 4" xfId="38" xr:uid="{C7030BF7-92E7-4CDE-A799-D27F79762462}"/>
    <cellStyle name="Moneda [0] 4 10" xfId="10603" xr:uid="{E68BFFCA-65BC-48B3-88FB-B9678AB02B5F}"/>
    <cellStyle name="Moneda [0] 4 2" xfId="89" xr:uid="{EAF6EAC0-AAFE-4808-8100-7740E66C7305}"/>
    <cellStyle name="Moneda [0] 4 2 2" xfId="201" xr:uid="{C60025DA-D767-432F-AFEA-B32D7669A583}"/>
    <cellStyle name="Moneda [0] 4 2 2 2" xfId="531" xr:uid="{DCD7D053-65FC-46D6-B13F-7040271310E0}"/>
    <cellStyle name="Moneda [0] 4 2 2 2 2" xfId="1191" xr:uid="{F1ACA661-4A4E-4C97-A551-106547AF747F}"/>
    <cellStyle name="Moneda [0] 4 2 2 2 2 2" xfId="2512" xr:uid="{B296EAF8-3091-4875-A850-D41608C1BE1A}"/>
    <cellStyle name="Moneda [0] 4 2 2 2 2 2 2" xfId="5153" xr:uid="{EDE5CCEA-8075-44A8-A908-8E56EF33C6A7}"/>
    <cellStyle name="Moneda [0] 4 2 2 2 2 2 2 2" xfId="10433" xr:uid="{C9CC184C-73AB-475C-BA41-FC6FCED77138}"/>
    <cellStyle name="Moneda [0] 4 2 2 2 2 2 2 2 2" xfId="20994" xr:uid="{B41BF316-072D-4041-8705-88F71D95D70B}"/>
    <cellStyle name="Moneda [0] 4 2 2 2 2 2 2 3" xfId="15714" xr:uid="{4E047C9B-9220-4BAA-9FCE-788D72CCB0B7}"/>
    <cellStyle name="Moneda [0] 4 2 2 2 2 2 3" xfId="7793" xr:uid="{349B046D-DFAE-48A9-94EB-0D1069F81982}"/>
    <cellStyle name="Moneda [0] 4 2 2 2 2 2 3 2" xfId="18354" xr:uid="{57D1DD43-291B-49F6-B184-E4483FEE0347}"/>
    <cellStyle name="Moneda [0] 4 2 2 2 2 2 4" xfId="13073" xr:uid="{0196DED5-6F0C-4FD9-9F6B-70FDC6C07B0B}"/>
    <cellStyle name="Moneda [0] 4 2 2 2 2 3" xfId="3833" xr:uid="{7E4E548F-E366-468F-A1B9-2E3EEFD68951}"/>
    <cellStyle name="Moneda [0] 4 2 2 2 2 3 2" xfId="9113" xr:uid="{BF263143-6EEF-4E6E-B859-C4397606792D}"/>
    <cellStyle name="Moneda [0] 4 2 2 2 2 3 2 2" xfId="19674" xr:uid="{92D57C93-9261-4531-99FC-EAB2B5510B4F}"/>
    <cellStyle name="Moneda [0] 4 2 2 2 2 3 3" xfId="14394" xr:uid="{76B269BB-1B5F-432F-B017-9730AF4DCEEA}"/>
    <cellStyle name="Moneda [0] 4 2 2 2 2 4" xfId="6473" xr:uid="{3FC00A31-365A-48E0-9C81-F95EAEFB7D6B}"/>
    <cellStyle name="Moneda [0] 4 2 2 2 2 4 2" xfId="17034" xr:uid="{FF4B6322-3BB7-4CE3-9D89-3FCBDE44975E}"/>
    <cellStyle name="Moneda [0] 4 2 2 2 2 5" xfId="11753" xr:uid="{B2E50C8A-1A96-458A-B655-EA4876B30EDE}"/>
    <cellStyle name="Moneda [0] 4 2 2 2 3" xfId="1852" xr:uid="{B3D36766-1E8B-4A9E-A374-28E768893DBD}"/>
    <cellStyle name="Moneda [0] 4 2 2 2 3 2" xfId="4493" xr:uid="{7EAD7B42-1EC6-471F-829C-B604588244BE}"/>
    <cellStyle name="Moneda [0] 4 2 2 2 3 2 2" xfId="9773" xr:uid="{648B2008-F86A-45BC-BBF2-49406BD94A7A}"/>
    <cellStyle name="Moneda [0] 4 2 2 2 3 2 2 2" xfId="20334" xr:uid="{997CBF2F-DF45-4184-9FAC-7F456DE6249D}"/>
    <cellStyle name="Moneda [0] 4 2 2 2 3 2 3" xfId="15054" xr:uid="{DE29C0CB-1A8B-4289-9150-A52C6510A20E}"/>
    <cellStyle name="Moneda [0] 4 2 2 2 3 3" xfId="7133" xr:uid="{5CF06739-C9BE-485D-A023-2BE8E5063755}"/>
    <cellStyle name="Moneda [0] 4 2 2 2 3 3 2" xfId="17694" xr:uid="{624BEADB-23BF-440B-86A4-F681E47BB6BD}"/>
    <cellStyle name="Moneda [0] 4 2 2 2 3 4" xfId="12413" xr:uid="{2666D280-834A-4920-B571-82DB3ACC5EBD}"/>
    <cellStyle name="Moneda [0] 4 2 2 2 4" xfId="3173" xr:uid="{ED483A3C-0B2F-4915-8E5A-8F19AC2B2137}"/>
    <cellStyle name="Moneda [0] 4 2 2 2 4 2" xfId="8453" xr:uid="{8AAFA6DE-3C48-4727-9B62-481817B531D4}"/>
    <cellStyle name="Moneda [0] 4 2 2 2 4 2 2" xfId="19014" xr:uid="{E9788E7A-9F28-4C5F-B4C1-C23AD61D1A5F}"/>
    <cellStyle name="Moneda [0] 4 2 2 2 4 3" xfId="13734" xr:uid="{87516806-BDFB-4E1F-820D-C05BE1BCE034}"/>
    <cellStyle name="Moneda [0] 4 2 2 2 5" xfId="5813" xr:uid="{3391E4A3-B250-41A9-BBCB-C7E2209997BF}"/>
    <cellStyle name="Moneda [0] 4 2 2 2 5 2" xfId="16374" xr:uid="{38E277F4-9027-4F38-9356-7FE2D05650C5}"/>
    <cellStyle name="Moneda [0] 4 2 2 2 6" xfId="11093" xr:uid="{A1F5C375-A684-4EFF-B703-B23110B908E4}"/>
    <cellStyle name="Moneda [0] 4 2 2 3" xfId="862" xr:uid="{FD173AA4-3CF3-42D0-9F26-3174765CC508}"/>
    <cellStyle name="Moneda [0] 4 2 2 3 2" xfId="2183" xr:uid="{C5FE3CF2-4A74-46EF-81AB-7E34F3B5F9CA}"/>
    <cellStyle name="Moneda [0] 4 2 2 3 2 2" xfId="4824" xr:uid="{AE5C18F2-67C2-49BD-9151-59B1FAEB64D6}"/>
    <cellStyle name="Moneda [0] 4 2 2 3 2 2 2" xfId="10104" xr:uid="{73DBCB0C-5314-4777-9C81-AF4EB48A1D92}"/>
    <cellStyle name="Moneda [0] 4 2 2 3 2 2 2 2" xfId="20665" xr:uid="{FDE6E40D-43EB-4C03-A881-0249B44DF40B}"/>
    <cellStyle name="Moneda [0] 4 2 2 3 2 2 3" xfId="15385" xr:uid="{EFE0E7A6-5817-4587-AE89-AEB173427E29}"/>
    <cellStyle name="Moneda [0] 4 2 2 3 2 3" xfId="7464" xr:uid="{D0B28963-657B-424B-A1E4-12EC0DF5B8D9}"/>
    <cellStyle name="Moneda [0] 4 2 2 3 2 3 2" xfId="18025" xr:uid="{000D5842-F115-4E53-BECE-12BFEC849B91}"/>
    <cellStyle name="Moneda [0] 4 2 2 3 2 4" xfId="12744" xr:uid="{FCBE244B-B450-4B2F-8C70-9A454245C205}"/>
    <cellStyle name="Moneda [0] 4 2 2 3 3" xfId="3504" xr:uid="{396B0B17-903B-4B24-82C5-3A06D853545B}"/>
    <cellStyle name="Moneda [0] 4 2 2 3 3 2" xfId="8784" xr:uid="{813D73FA-FE4B-4840-8381-7108E224708A}"/>
    <cellStyle name="Moneda [0] 4 2 2 3 3 2 2" xfId="19345" xr:uid="{625D518A-0487-4F98-A62E-C3002FEBA584}"/>
    <cellStyle name="Moneda [0] 4 2 2 3 3 3" xfId="14065" xr:uid="{2263FFEB-AB53-4DEB-9C4C-E5C7BFC7526C}"/>
    <cellStyle name="Moneda [0] 4 2 2 3 4" xfId="6144" xr:uid="{D21215B5-AA62-441D-AC6A-92D529D6665B}"/>
    <cellStyle name="Moneda [0] 4 2 2 3 4 2" xfId="16705" xr:uid="{56509A06-17AC-41FE-9E06-7D1754F7F310}"/>
    <cellStyle name="Moneda [0] 4 2 2 3 5" xfId="11424" xr:uid="{C405A309-E5B7-49E1-B011-19E99FED91FD}"/>
    <cellStyle name="Moneda [0] 4 2 2 4" xfId="1523" xr:uid="{90748FB8-746B-4C91-90CD-425D3F6B263A}"/>
    <cellStyle name="Moneda [0] 4 2 2 4 2" xfId="4164" xr:uid="{07A2E8C1-5100-436C-97A5-420AD029A2AE}"/>
    <cellStyle name="Moneda [0] 4 2 2 4 2 2" xfId="9444" xr:uid="{152E2B9B-90E4-428A-927B-737824CF7601}"/>
    <cellStyle name="Moneda [0] 4 2 2 4 2 2 2" xfId="20005" xr:uid="{D6ABFDE1-562A-419C-9BD9-C43B82CF52A4}"/>
    <cellStyle name="Moneda [0] 4 2 2 4 2 3" xfId="14725" xr:uid="{D196E8A4-8885-4CD7-B44A-0360413695F3}"/>
    <cellStyle name="Moneda [0] 4 2 2 4 3" xfId="6804" xr:uid="{B5EB3513-9983-4D71-903C-69308D35031F}"/>
    <cellStyle name="Moneda [0] 4 2 2 4 3 2" xfId="17365" xr:uid="{65C1F9F1-02FC-4C47-9DE8-753BFF15BB98}"/>
    <cellStyle name="Moneda [0] 4 2 2 4 4" xfId="12084" xr:uid="{6860FA88-DD80-495E-B425-249A5F666D6B}"/>
    <cellStyle name="Moneda [0] 4 2 2 5" xfId="2844" xr:uid="{BD940FFF-6007-4405-8B90-B861000FF925}"/>
    <cellStyle name="Moneda [0] 4 2 2 5 2" xfId="8124" xr:uid="{A27789F9-AAD8-477D-BE31-0BFB80F49676}"/>
    <cellStyle name="Moneda [0] 4 2 2 5 2 2" xfId="18685" xr:uid="{5106EA7D-3A05-4DC6-8F2E-7CF7B34861A6}"/>
    <cellStyle name="Moneda [0] 4 2 2 5 3" xfId="13405" xr:uid="{601B1017-D49A-46A6-AD33-D2AE1D0D4259}"/>
    <cellStyle name="Moneda [0] 4 2 2 6" xfId="5484" xr:uid="{8C227C7F-25FA-4C41-AB39-64A354FD6F5A}"/>
    <cellStyle name="Moneda [0] 4 2 2 6 2" xfId="16045" xr:uid="{3C9ACF28-D728-4D1E-BE6E-65D0C6BC1D2F}"/>
    <cellStyle name="Moneda [0] 4 2 2 7" xfId="10764" xr:uid="{5F85A63E-8227-4547-95D8-217FA1B99F41}"/>
    <cellStyle name="Moneda [0] 4 2 3" xfId="311" xr:uid="{72004ADF-5CDA-48AF-8468-C686B90E8D45}"/>
    <cellStyle name="Moneda [0] 4 2 3 2" xfId="641" xr:uid="{44B3AAFE-2219-4C24-B9F6-69595E2F2919}"/>
    <cellStyle name="Moneda [0] 4 2 3 2 2" xfId="1301" xr:uid="{2BB1861B-EB93-476D-BE4B-F58FD82E339B}"/>
    <cellStyle name="Moneda [0] 4 2 3 2 2 2" xfId="2622" xr:uid="{C18F3FC6-BEBB-4D50-AF65-0A351F2D9A46}"/>
    <cellStyle name="Moneda [0] 4 2 3 2 2 2 2" xfId="5263" xr:uid="{71264DD5-9606-453F-81BB-C455994E0F55}"/>
    <cellStyle name="Moneda [0] 4 2 3 2 2 2 2 2" xfId="10543" xr:uid="{36A06829-CF3F-4F40-B79F-DBB54C8600CD}"/>
    <cellStyle name="Moneda [0] 4 2 3 2 2 2 2 2 2" xfId="21104" xr:uid="{535ADEAB-34C8-4924-9515-3F62C89ECD99}"/>
    <cellStyle name="Moneda [0] 4 2 3 2 2 2 2 3" xfId="15824" xr:uid="{6A2219A5-2B19-4593-A9FD-57107712DCFD}"/>
    <cellStyle name="Moneda [0] 4 2 3 2 2 2 3" xfId="7903" xr:uid="{3A447A40-9C27-4951-907D-C9FD0ADDE2EF}"/>
    <cellStyle name="Moneda [0] 4 2 3 2 2 2 3 2" xfId="18464" xr:uid="{A78DEC6F-3DD8-4F83-81EA-ED56F6BF4B2D}"/>
    <cellStyle name="Moneda [0] 4 2 3 2 2 2 4" xfId="13183" xr:uid="{96334171-A19A-48B1-80F8-346E9A9F116A}"/>
    <cellStyle name="Moneda [0] 4 2 3 2 2 3" xfId="3943" xr:uid="{68F2C9A5-42DD-43A3-9607-2E11824F31C0}"/>
    <cellStyle name="Moneda [0] 4 2 3 2 2 3 2" xfId="9223" xr:uid="{A15DB458-97FE-415D-A378-1D6426354981}"/>
    <cellStyle name="Moneda [0] 4 2 3 2 2 3 2 2" xfId="19784" xr:uid="{82CAE1E7-1C85-44A0-8431-FD114B45D22A}"/>
    <cellStyle name="Moneda [0] 4 2 3 2 2 3 3" xfId="14504" xr:uid="{BD692734-3D8C-4C0E-BA45-04F1474090D1}"/>
    <cellStyle name="Moneda [0] 4 2 3 2 2 4" xfId="6583" xr:uid="{1DF65605-31F9-4766-8745-FFA94953F6F7}"/>
    <cellStyle name="Moneda [0] 4 2 3 2 2 4 2" xfId="17144" xr:uid="{4998149B-7A3C-4E9D-9173-4E0584260257}"/>
    <cellStyle name="Moneda [0] 4 2 3 2 2 5" xfId="11863" xr:uid="{61BDC3F7-565D-4307-AD14-09B442EB3233}"/>
    <cellStyle name="Moneda [0] 4 2 3 2 3" xfId="1962" xr:uid="{22422E8B-CA3E-4384-9ABA-610CA464C8BE}"/>
    <cellStyle name="Moneda [0] 4 2 3 2 3 2" xfId="4603" xr:uid="{BDF4D053-A14D-44CE-BD27-CEA4E2DE13E0}"/>
    <cellStyle name="Moneda [0] 4 2 3 2 3 2 2" xfId="9883" xr:uid="{705C447C-D409-476F-A7A9-B43B2A7FFC6C}"/>
    <cellStyle name="Moneda [0] 4 2 3 2 3 2 2 2" xfId="20444" xr:uid="{119E0367-8C0D-4E12-BAA1-42D6CC046068}"/>
    <cellStyle name="Moneda [0] 4 2 3 2 3 2 3" xfId="15164" xr:uid="{92078ED9-DB91-4AE0-9D77-75AAB65CB97E}"/>
    <cellStyle name="Moneda [0] 4 2 3 2 3 3" xfId="7243" xr:uid="{94696FD3-EB0A-4B60-B9A8-77BBD21B2190}"/>
    <cellStyle name="Moneda [0] 4 2 3 2 3 3 2" xfId="17804" xr:uid="{01D0C2DE-8462-454D-A174-C9A4E1500728}"/>
    <cellStyle name="Moneda [0] 4 2 3 2 3 4" xfId="12523" xr:uid="{38DFAB2F-21FC-4048-BCA9-A06FB498177B}"/>
    <cellStyle name="Moneda [0] 4 2 3 2 4" xfId="3283" xr:uid="{FB70BCF8-3EE9-43E7-A272-AD9AFE71DA33}"/>
    <cellStyle name="Moneda [0] 4 2 3 2 4 2" xfId="8563" xr:uid="{AB9D2F54-87F5-491A-8EC5-845E05C2DA15}"/>
    <cellStyle name="Moneda [0] 4 2 3 2 4 2 2" xfId="19124" xr:uid="{5B31A067-582B-4B13-84D9-E838C4283231}"/>
    <cellStyle name="Moneda [0] 4 2 3 2 4 3" xfId="13844" xr:uid="{FCDF5859-B8D6-41F4-BA34-F922468E894C}"/>
    <cellStyle name="Moneda [0] 4 2 3 2 5" xfId="5923" xr:uid="{41DE1CF2-0E46-48F6-AB42-C5FE9420AB82}"/>
    <cellStyle name="Moneda [0] 4 2 3 2 5 2" xfId="16484" xr:uid="{330EE0BA-1D1E-4916-8FC7-06FE61013EAE}"/>
    <cellStyle name="Moneda [0] 4 2 3 2 6" xfId="11203" xr:uid="{66FD418C-92C6-4574-AE38-2CFBA900DEE4}"/>
    <cellStyle name="Moneda [0] 4 2 3 3" xfId="972" xr:uid="{23EC3F18-A6B3-43CD-829B-718F8E57EBBB}"/>
    <cellStyle name="Moneda [0] 4 2 3 3 2" xfId="2293" xr:uid="{235BD442-20E4-403D-AE8F-DDD6477EBEE4}"/>
    <cellStyle name="Moneda [0] 4 2 3 3 2 2" xfId="4934" xr:uid="{DD661C41-6E28-41DC-864A-719F95AFE955}"/>
    <cellStyle name="Moneda [0] 4 2 3 3 2 2 2" xfId="10214" xr:uid="{023EA994-7264-4A8C-A54D-886025B5F325}"/>
    <cellStyle name="Moneda [0] 4 2 3 3 2 2 2 2" xfId="20775" xr:uid="{1AD25322-CE6C-4B36-BDFF-AF8E7CF81705}"/>
    <cellStyle name="Moneda [0] 4 2 3 3 2 2 3" xfId="15495" xr:uid="{03C5A1A2-383E-4608-B53B-5FCF1B068AB9}"/>
    <cellStyle name="Moneda [0] 4 2 3 3 2 3" xfId="7574" xr:uid="{54591E13-C4A4-4E0E-80BC-281882A16375}"/>
    <cellStyle name="Moneda [0] 4 2 3 3 2 3 2" xfId="18135" xr:uid="{499C5202-74B5-4115-9BE4-68D532B1D34E}"/>
    <cellStyle name="Moneda [0] 4 2 3 3 2 4" xfId="12854" xr:uid="{4544058E-AD44-46D4-BD4C-763754B4FE38}"/>
    <cellStyle name="Moneda [0] 4 2 3 3 3" xfId="3614" xr:uid="{186EDC83-80F1-43CD-A0D5-B447C5FC340A}"/>
    <cellStyle name="Moneda [0] 4 2 3 3 3 2" xfId="8894" xr:uid="{810220E0-E8B8-4AED-85B8-11AFB87F0EEE}"/>
    <cellStyle name="Moneda [0] 4 2 3 3 3 2 2" xfId="19455" xr:uid="{E43DA9C3-17D2-4D05-BCDF-30B7D1555482}"/>
    <cellStyle name="Moneda [0] 4 2 3 3 3 3" xfId="14175" xr:uid="{CBFF9421-E0A6-4598-9488-6FC95F9B2CCD}"/>
    <cellStyle name="Moneda [0] 4 2 3 3 4" xfId="6254" xr:uid="{B29D732F-C7AA-4EE4-B26F-4CD6A7D62410}"/>
    <cellStyle name="Moneda [0] 4 2 3 3 4 2" xfId="16815" xr:uid="{35270C35-45C2-4D7F-AF6A-E0B178305B8C}"/>
    <cellStyle name="Moneda [0] 4 2 3 3 5" xfId="11534" xr:uid="{70AE5D36-6DA2-4E63-9FCC-6FE07F9A149C}"/>
    <cellStyle name="Moneda [0] 4 2 3 4" xfId="1633" xr:uid="{47D84026-6BDE-405A-9B14-BCC5E87F21A7}"/>
    <cellStyle name="Moneda [0] 4 2 3 4 2" xfId="4274" xr:uid="{06EA2351-C9F9-4304-B700-964C06B1C9B8}"/>
    <cellStyle name="Moneda [0] 4 2 3 4 2 2" xfId="9554" xr:uid="{D6C80A15-32F6-4513-A58F-76267B6C3572}"/>
    <cellStyle name="Moneda [0] 4 2 3 4 2 2 2" xfId="20115" xr:uid="{3AFC5F7F-85B0-4ADA-B9EB-B8CF9BA6E26B}"/>
    <cellStyle name="Moneda [0] 4 2 3 4 2 3" xfId="14835" xr:uid="{A7ADE59A-A54F-4A55-9A3D-80DDB70C2A0D}"/>
    <cellStyle name="Moneda [0] 4 2 3 4 3" xfId="6914" xr:uid="{77385F40-ACE2-462F-A365-74037FF3AD9D}"/>
    <cellStyle name="Moneda [0] 4 2 3 4 3 2" xfId="17475" xr:uid="{4ECB8550-309C-4737-8FD0-A44A29645026}"/>
    <cellStyle name="Moneda [0] 4 2 3 4 4" xfId="12194" xr:uid="{6E946AF6-3C45-4F88-873A-6FDF8B14240E}"/>
    <cellStyle name="Moneda [0] 4 2 3 5" xfId="2954" xr:uid="{BDEBA635-6948-4522-85E2-0DD7BF2B69C9}"/>
    <cellStyle name="Moneda [0] 4 2 3 5 2" xfId="8234" xr:uid="{8CC17440-0238-41B2-8C2A-862D50C21E26}"/>
    <cellStyle name="Moneda [0] 4 2 3 5 2 2" xfId="18795" xr:uid="{DE514874-A0A2-4198-8EF1-9F24CD9ABCFC}"/>
    <cellStyle name="Moneda [0] 4 2 3 5 3" xfId="13515" xr:uid="{E7BACC21-12C8-4561-8EC9-5FF03B9BBE75}"/>
    <cellStyle name="Moneda [0] 4 2 3 6" xfId="5594" xr:uid="{48008AB6-C3A1-4588-8B7A-66D84A23ACE9}"/>
    <cellStyle name="Moneda [0] 4 2 3 6 2" xfId="16155" xr:uid="{D77C7380-E51C-4329-A565-194AF6A8A283}"/>
    <cellStyle name="Moneda [0] 4 2 3 7" xfId="10874" xr:uid="{01DE8AEC-0FEC-4AAC-AD8D-7EE7FF4C8CBE}"/>
    <cellStyle name="Moneda [0] 4 2 4" xfId="420" xr:uid="{0F57B350-DCF7-4414-AFFE-1E63F6120A2C}"/>
    <cellStyle name="Moneda [0] 4 2 4 2" xfId="1081" xr:uid="{31ED0269-AE45-4398-9BD0-ACB5E1120B04}"/>
    <cellStyle name="Moneda [0] 4 2 4 2 2" xfId="2402" xr:uid="{8AC14550-BE17-4272-9B96-E7C7125DE6CE}"/>
    <cellStyle name="Moneda [0] 4 2 4 2 2 2" xfId="5043" xr:uid="{55F4C1B0-DD63-4472-BA9A-3BD9C45468A2}"/>
    <cellStyle name="Moneda [0] 4 2 4 2 2 2 2" xfId="10323" xr:uid="{B8248F17-EBDC-4EEB-8037-D1963676C205}"/>
    <cellStyle name="Moneda [0] 4 2 4 2 2 2 2 2" xfId="20884" xr:uid="{5C2DA9CB-9737-4E82-AF95-5EBD02143895}"/>
    <cellStyle name="Moneda [0] 4 2 4 2 2 2 3" xfId="15604" xr:uid="{F0AD532B-5860-4FFE-BBEE-24C84BA0A8B1}"/>
    <cellStyle name="Moneda [0] 4 2 4 2 2 3" xfId="7683" xr:uid="{2C3DD3C0-5C3A-410B-ACB5-CED318BE68E0}"/>
    <cellStyle name="Moneda [0] 4 2 4 2 2 3 2" xfId="18244" xr:uid="{42B0F6DB-DEB0-44ED-8151-04B9C3D1573B}"/>
    <cellStyle name="Moneda [0] 4 2 4 2 2 4" xfId="12963" xr:uid="{2745B2BA-8D51-44ED-83A9-A31D87C34A89}"/>
    <cellStyle name="Moneda [0] 4 2 4 2 3" xfId="3723" xr:uid="{E4C2B93E-C8B0-4DD5-A86F-0B3BAF44C443}"/>
    <cellStyle name="Moneda [0] 4 2 4 2 3 2" xfId="9003" xr:uid="{1583C65A-6212-4C38-9694-1BFDFD717C44}"/>
    <cellStyle name="Moneda [0] 4 2 4 2 3 2 2" xfId="19564" xr:uid="{14FDF43B-04F0-471B-B9FB-5C927CA12F9C}"/>
    <cellStyle name="Moneda [0] 4 2 4 2 3 3" xfId="14284" xr:uid="{1A00BFFC-450C-402F-ABC0-90FD578F7000}"/>
    <cellStyle name="Moneda [0] 4 2 4 2 4" xfId="6363" xr:uid="{7B9219D6-F3ED-4FC6-9A6A-FEA38240D35B}"/>
    <cellStyle name="Moneda [0] 4 2 4 2 4 2" xfId="16924" xr:uid="{88264B51-4109-4D64-BB8E-7C4583ACC2FD}"/>
    <cellStyle name="Moneda [0] 4 2 4 2 5" xfId="11643" xr:uid="{25BE459E-0663-4133-8C6C-438ABB0EE108}"/>
    <cellStyle name="Moneda [0] 4 2 4 3" xfId="1742" xr:uid="{A61806FE-452E-442D-BCC9-9CC2C1D8F6F4}"/>
    <cellStyle name="Moneda [0] 4 2 4 3 2" xfId="4383" xr:uid="{701331D7-C0EC-4836-AEDA-1204F1273F4D}"/>
    <cellStyle name="Moneda [0] 4 2 4 3 2 2" xfId="9663" xr:uid="{1B6ACEE9-9360-4E7B-A047-2AC9BBB36C9B}"/>
    <cellStyle name="Moneda [0] 4 2 4 3 2 2 2" xfId="20224" xr:uid="{2C9CF7DF-9C8A-4C69-87E5-72E9BDAC9B44}"/>
    <cellStyle name="Moneda [0] 4 2 4 3 2 3" xfId="14944" xr:uid="{BAD42B5E-E988-434E-82AA-A6C8588C9162}"/>
    <cellStyle name="Moneda [0] 4 2 4 3 3" xfId="7023" xr:uid="{A48B623B-6AED-4AF8-8CD5-C7DBB43A785E}"/>
    <cellStyle name="Moneda [0] 4 2 4 3 3 2" xfId="17584" xr:uid="{D648155E-C3C1-428B-BFBD-6C47E535D5A0}"/>
    <cellStyle name="Moneda [0] 4 2 4 3 4" xfId="12303" xr:uid="{8BD1DDA3-4DBD-473E-B06B-3E541832D8D2}"/>
    <cellStyle name="Moneda [0] 4 2 4 4" xfId="3063" xr:uid="{DBDDD02E-2D80-43D7-ACB9-3AFD6C1E8E67}"/>
    <cellStyle name="Moneda [0] 4 2 4 4 2" xfId="8343" xr:uid="{B350A0BC-BB1F-4691-8049-A66142E7C0E2}"/>
    <cellStyle name="Moneda [0] 4 2 4 4 2 2" xfId="18904" xr:uid="{1040B17D-8354-46F1-B506-AEF3BBF641B0}"/>
    <cellStyle name="Moneda [0] 4 2 4 4 3" xfId="13624" xr:uid="{73F3086C-130B-4D12-B965-85C18AC38DE6}"/>
    <cellStyle name="Moneda [0] 4 2 4 5" xfId="5703" xr:uid="{74CF09B4-716B-4F27-914A-26E2E9B41999}"/>
    <cellStyle name="Moneda [0] 4 2 4 5 2" xfId="16264" xr:uid="{2A7A89E5-B336-4B44-BFE6-D11A21288480}"/>
    <cellStyle name="Moneda [0] 4 2 4 6" xfId="10983" xr:uid="{FF2A6E45-6FC1-4C8A-B01B-BFEC03505D6A}"/>
    <cellStyle name="Moneda [0] 4 2 5" xfId="752" xr:uid="{BBAB2404-42CC-4E13-B3C6-A398DD6B8C48}"/>
    <cellStyle name="Moneda [0] 4 2 5 2" xfId="2073" xr:uid="{B0394549-DB9B-4655-A89C-F4AAF0BA02F8}"/>
    <cellStyle name="Moneda [0] 4 2 5 2 2" xfId="4714" xr:uid="{DDABB56E-36C7-45F7-92D0-04E7308AEC46}"/>
    <cellStyle name="Moneda [0] 4 2 5 2 2 2" xfId="9994" xr:uid="{2EC0D68A-C2FC-4663-B509-EB704850484F}"/>
    <cellStyle name="Moneda [0] 4 2 5 2 2 2 2" xfId="20555" xr:uid="{4F52451F-D4F4-43CC-9E07-89C7A3923F36}"/>
    <cellStyle name="Moneda [0] 4 2 5 2 2 3" xfId="15275" xr:uid="{35876830-DD90-4FA9-9C92-15FE979DC4AB}"/>
    <cellStyle name="Moneda [0] 4 2 5 2 3" xfId="7354" xr:uid="{F29DC9A2-152A-4D64-8B1C-581ED3A9F7E0}"/>
    <cellStyle name="Moneda [0] 4 2 5 2 3 2" xfId="17915" xr:uid="{87EC6FD9-BB2F-4F14-BE02-21ADC92B56AC}"/>
    <cellStyle name="Moneda [0] 4 2 5 2 4" xfId="12634" xr:uid="{77895239-4C4B-4915-994D-85A62C7DE5E2}"/>
    <cellStyle name="Moneda [0] 4 2 5 3" xfId="3394" xr:uid="{645F2264-6D9B-4F8D-B4B3-E8E239A1F7E2}"/>
    <cellStyle name="Moneda [0] 4 2 5 3 2" xfId="8674" xr:uid="{3C747D34-E77F-4AE5-84C8-87045A0A9F24}"/>
    <cellStyle name="Moneda [0] 4 2 5 3 2 2" xfId="19235" xr:uid="{DD69AF0D-AD38-412B-9463-C6985FD07F62}"/>
    <cellStyle name="Moneda [0] 4 2 5 3 3" xfId="13955" xr:uid="{E2433FA8-8AAD-40E4-A655-B586394385CB}"/>
    <cellStyle name="Moneda [0] 4 2 5 4" xfId="6034" xr:uid="{9B93571C-12B7-4EC4-B6BD-38257D2C7246}"/>
    <cellStyle name="Moneda [0] 4 2 5 4 2" xfId="16595" xr:uid="{8D9452A3-85E4-4BB6-8234-F936A74ADF6B}"/>
    <cellStyle name="Moneda [0] 4 2 5 5" xfId="11314" xr:uid="{B1307F17-10EE-42E3-BD74-EBBAEFB69595}"/>
    <cellStyle name="Moneda [0] 4 2 6" xfId="1413" xr:uid="{B7BE7AB6-8980-4837-B9B5-F3D055464B3F}"/>
    <cellStyle name="Moneda [0] 4 2 6 2" xfId="4054" xr:uid="{606E17F6-30E3-41C5-9904-6FDD76052358}"/>
    <cellStyle name="Moneda [0] 4 2 6 2 2" xfId="9334" xr:uid="{48B52A2C-3B26-4D03-9E69-B55D73E195AA}"/>
    <cellStyle name="Moneda [0] 4 2 6 2 2 2" xfId="19895" xr:uid="{09D3DE19-B645-41C3-8335-3B7075E703FB}"/>
    <cellStyle name="Moneda [0] 4 2 6 2 3" xfId="14615" xr:uid="{99076EF0-4D04-447B-B060-3ECA26C0220E}"/>
    <cellStyle name="Moneda [0] 4 2 6 3" xfId="6694" xr:uid="{E4887D11-AE86-44CF-A448-E6B8C41431EA}"/>
    <cellStyle name="Moneda [0] 4 2 6 3 2" xfId="17255" xr:uid="{C0309220-0412-449C-80EE-0FF1B64A8669}"/>
    <cellStyle name="Moneda [0] 4 2 6 4" xfId="11974" xr:uid="{1AD4EEE5-C52E-4962-A266-F53957E3D589}"/>
    <cellStyle name="Moneda [0] 4 2 7" xfId="2734" xr:uid="{04DB127F-F774-4D97-B1C0-B5FFA46A27E7}"/>
    <cellStyle name="Moneda [0] 4 2 7 2" xfId="8014" xr:uid="{65BB23F0-0BAC-4040-A518-78B8A879923F}"/>
    <cellStyle name="Moneda [0] 4 2 7 2 2" xfId="18575" xr:uid="{29DD86C6-FF61-4C16-AE3B-802D0771A4BC}"/>
    <cellStyle name="Moneda [0] 4 2 7 3" xfId="13295" xr:uid="{30D437CD-8A5F-4E6C-B753-88CAE44870ED}"/>
    <cellStyle name="Moneda [0] 4 2 8" xfId="5374" xr:uid="{A7362D0F-FC2D-44B2-8FE7-AB26C5761130}"/>
    <cellStyle name="Moneda [0] 4 2 8 2" xfId="15935" xr:uid="{F4447CF7-56AD-4A6B-BEF0-F4749F44CA05}"/>
    <cellStyle name="Moneda [0] 4 2 9" xfId="10654" xr:uid="{AA79B278-9C07-41C6-8E62-08E6A6E503A9}"/>
    <cellStyle name="Moneda [0] 4 3" xfId="150" xr:uid="{9A047540-AE14-4C58-BFA1-06E6FABE70D1}"/>
    <cellStyle name="Moneda [0] 4 3 2" xfId="480" xr:uid="{988BE662-1345-4DFC-A5EB-8071FB428C1F}"/>
    <cellStyle name="Moneda [0] 4 3 2 2" xfId="1140" xr:uid="{848F0364-1423-4C14-B442-269C642ABA96}"/>
    <cellStyle name="Moneda [0] 4 3 2 2 2" xfId="2461" xr:uid="{DB3BB15E-8EC1-4758-9829-ABAF32F608FF}"/>
    <cellStyle name="Moneda [0] 4 3 2 2 2 2" xfId="5102" xr:uid="{2292690E-542E-4169-AC6A-9C9DCABDB8B3}"/>
    <cellStyle name="Moneda [0] 4 3 2 2 2 2 2" xfId="10382" xr:uid="{7C877F6D-930F-49A6-8B6C-DB715BCA898A}"/>
    <cellStyle name="Moneda [0] 4 3 2 2 2 2 2 2" xfId="20943" xr:uid="{CEB5198C-CCFE-4817-9E77-3D7EBBEC6244}"/>
    <cellStyle name="Moneda [0] 4 3 2 2 2 2 3" xfId="15663" xr:uid="{F426A4B9-C7FB-48A6-A030-7CE8A8008510}"/>
    <cellStyle name="Moneda [0] 4 3 2 2 2 3" xfId="7742" xr:uid="{080D1469-1D14-41D8-9FA2-BF4A00B78440}"/>
    <cellStyle name="Moneda [0] 4 3 2 2 2 3 2" xfId="18303" xr:uid="{75CBECBD-313B-477F-8F33-92C923F3A448}"/>
    <cellStyle name="Moneda [0] 4 3 2 2 2 4" xfId="13022" xr:uid="{880B3352-C698-4543-926D-CBCA61AED86C}"/>
    <cellStyle name="Moneda [0] 4 3 2 2 3" xfId="3782" xr:uid="{3BBA33C2-7327-4056-B34B-774ECA78078A}"/>
    <cellStyle name="Moneda [0] 4 3 2 2 3 2" xfId="9062" xr:uid="{9ACC9F5A-1BEA-40E8-9879-F35A650F310A}"/>
    <cellStyle name="Moneda [0] 4 3 2 2 3 2 2" xfId="19623" xr:uid="{7D797A7A-9429-44C4-9D96-299C6D72DC8C}"/>
    <cellStyle name="Moneda [0] 4 3 2 2 3 3" xfId="14343" xr:uid="{5DD83AFC-D5B3-4121-AFAD-E032D7718EF5}"/>
    <cellStyle name="Moneda [0] 4 3 2 2 4" xfId="6422" xr:uid="{70451DA9-C379-406A-A9BE-9D941DA3B99B}"/>
    <cellStyle name="Moneda [0] 4 3 2 2 4 2" xfId="16983" xr:uid="{D980D8CF-312E-453B-B6F4-1B972F6CAC98}"/>
    <cellStyle name="Moneda [0] 4 3 2 2 5" xfId="11702" xr:uid="{746833BF-E8EE-4093-9EC7-300374D872A5}"/>
    <cellStyle name="Moneda [0] 4 3 2 3" xfId="1801" xr:uid="{B5DFDDF8-E615-4819-909D-70A2D4B2E69D}"/>
    <cellStyle name="Moneda [0] 4 3 2 3 2" xfId="4442" xr:uid="{E50BA19B-96E9-4CBE-9BDA-6E4849F7FC89}"/>
    <cellStyle name="Moneda [0] 4 3 2 3 2 2" xfId="9722" xr:uid="{3B8EDB5D-6E9B-44F8-9D11-024F3CDDED90}"/>
    <cellStyle name="Moneda [0] 4 3 2 3 2 2 2" xfId="20283" xr:uid="{E25794BB-EFA6-476F-8789-C58359CC216B}"/>
    <cellStyle name="Moneda [0] 4 3 2 3 2 3" xfId="15003" xr:uid="{8978694A-BA1C-401C-85E1-5D66ECB4990D}"/>
    <cellStyle name="Moneda [0] 4 3 2 3 3" xfId="7082" xr:uid="{1A4DA0D5-5B1C-4B6F-BCBB-FD02C57603D0}"/>
    <cellStyle name="Moneda [0] 4 3 2 3 3 2" xfId="17643" xr:uid="{41D09910-FF2F-4FE0-AD79-A23EA4EABFDC}"/>
    <cellStyle name="Moneda [0] 4 3 2 3 4" xfId="12362" xr:uid="{A5DF7683-9063-47EB-91CD-34CB2C490523}"/>
    <cellStyle name="Moneda [0] 4 3 2 4" xfId="3122" xr:uid="{CEFDBAB4-2C85-4CEB-8D33-E9B09BF530D2}"/>
    <cellStyle name="Moneda [0] 4 3 2 4 2" xfId="8402" xr:uid="{797809F9-CDC8-417E-A1D0-9CA43AA7F92E}"/>
    <cellStyle name="Moneda [0] 4 3 2 4 2 2" xfId="18963" xr:uid="{DD857B25-13CB-40E6-B033-28B09D64F085}"/>
    <cellStyle name="Moneda [0] 4 3 2 4 3" xfId="13683" xr:uid="{4870C71C-6D6C-4FD5-BBC0-4036D3460E30}"/>
    <cellStyle name="Moneda [0] 4 3 2 5" xfId="5762" xr:uid="{02F16054-1555-415E-920F-B4ED1B64FAC3}"/>
    <cellStyle name="Moneda [0] 4 3 2 5 2" xfId="16323" xr:uid="{EDFB42BC-BA41-463A-A7C7-0228D0B2582D}"/>
    <cellStyle name="Moneda [0] 4 3 2 6" xfId="11042" xr:uid="{1A36BB30-0CE8-42E7-A1B9-8699AE188855}"/>
    <cellStyle name="Moneda [0] 4 3 3" xfId="811" xr:uid="{A02A2B42-3C5D-456F-8215-30E0EA7D213F}"/>
    <cellStyle name="Moneda [0] 4 3 3 2" xfId="2132" xr:uid="{0588FC53-4CC2-4739-BDE3-1B58A06EEEE6}"/>
    <cellStyle name="Moneda [0] 4 3 3 2 2" xfId="4773" xr:uid="{F871654D-B767-48E3-9F1D-CB22EEA54D20}"/>
    <cellStyle name="Moneda [0] 4 3 3 2 2 2" xfId="10053" xr:uid="{6EC880EA-2723-4F16-880E-96877A2C88FC}"/>
    <cellStyle name="Moneda [0] 4 3 3 2 2 2 2" xfId="20614" xr:uid="{3FA4F5EA-EA3E-4900-A6D6-6B43C6A3B217}"/>
    <cellStyle name="Moneda [0] 4 3 3 2 2 3" xfId="15334" xr:uid="{4DDCF03B-D182-4695-B4E3-AA449A3E1606}"/>
    <cellStyle name="Moneda [0] 4 3 3 2 3" xfId="7413" xr:uid="{ED9F2DAD-4FC3-40B0-A29F-53D1B115EB1C}"/>
    <cellStyle name="Moneda [0] 4 3 3 2 3 2" xfId="17974" xr:uid="{70AE0332-E6CA-4C1C-97E2-4BF9207E00EE}"/>
    <cellStyle name="Moneda [0] 4 3 3 2 4" xfId="12693" xr:uid="{92A9FEEB-3403-4248-B64B-BE32BA29388D}"/>
    <cellStyle name="Moneda [0] 4 3 3 3" xfId="3453" xr:uid="{A5BDE98B-CBAB-453D-BFAB-290AC668450C}"/>
    <cellStyle name="Moneda [0] 4 3 3 3 2" xfId="8733" xr:uid="{ACD3863C-4CE9-4F6C-8E8B-615F2635FDEC}"/>
    <cellStyle name="Moneda [0] 4 3 3 3 2 2" xfId="19294" xr:uid="{E0905888-1151-46F0-9127-E5D1387C5CAD}"/>
    <cellStyle name="Moneda [0] 4 3 3 3 3" xfId="14014" xr:uid="{FA8DF81C-56A4-4550-BEFA-7E18EC6E4A21}"/>
    <cellStyle name="Moneda [0] 4 3 3 4" xfId="6093" xr:uid="{1791FE4F-B83E-411E-9198-ED2909BCC487}"/>
    <cellStyle name="Moneda [0] 4 3 3 4 2" xfId="16654" xr:uid="{0BBE45F4-9347-43C1-8BBF-28BFD9FB8241}"/>
    <cellStyle name="Moneda [0] 4 3 3 5" xfId="11373" xr:uid="{0690345C-C8E0-42FE-8E4A-3AC00F0F0D1B}"/>
    <cellStyle name="Moneda [0] 4 3 4" xfId="1472" xr:uid="{A8EE9078-3A95-42DF-94E2-0831173837F7}"/>
    <cellStyle name="Moneda [0] 4 3 4 2" xfId="4113" xr:uid="{826CCA3E-B9E6-440B-8B95-A17A00EF6BB4}"/>
    <cellStyle name="Moneda [0] 4 3 4 2 2" xfId="9393" xr:uid="{4BEEA3BB-F49F-4392-905A-7A7CB4900E69}"/>
    <cellStyle name="Moneda [0] 4 3 4 2 2 2" xfId="19954" xr:uid="{9750CFCF-61AE-42B9-BA79-0084C40CA093}"/>
    <cellStyle name="Moneda [0] 4 3 4 2 3" xfId="14674" xr:uid="{9E6672FD-E61D-4709-8180-06D2ABC1C49F}"/>
    <cellStyle name="Moneda [0] 4 3 4 3" xfId="6753" xr:uid="{AEF15A1C-9EFE-4A68-9497-286E91AB4236}"/>
    <cellStyle name="Moneda [0] 4 3 4 3 2" xfId="17314" xr:uid="{6DEE9AEE-8949-40B5-83E4-96D581F88067}"/>
    <cellStyle name="Moneda [0] 4 3 4 4" xfId="12033" xr:uid="{B186E273-F0CE-4660-AB9B-28564EF5A3AD}"/>
    <cellStyle name="Moneda [0] 4 3 5" xfId="2793" xr:uid="{32BA5B24-858A-4A0C-8085-29BB9ED9F60E}"/>
    <cellStyle name="Moneda [0] 4 3 5 2" xfId="8073" xr:uid="{70921811-E954-4E3C-82BA-AEDA2B47D5D7}"/>
    <cellStyle name="Moneda [0] 4 3 5 2 2" xfId="18634" xr:uid="{F4BB0739-9812-41D3-A6FF-0C1FEDF5D614}"/>
    <cellStyle name="Moneda [0] 4 3 5 3" xfId="13354" xr:uid="{27B4C533-AF04-447D-A215-6A1B90EDCFBE}"/>
    <cellStyle name="Moneda [0] 4 3 6" xfId="5433" xr:uid="{07E854D4-7955-484B-BB6C-0FD3E06D9185}"/>
    <cellStyle name="Moneda [0] 4 3 6 2" xfId="15994" xr:uid="{D0C4EFA2-423C-4E5E-9256-3B09C25C80C9}"/>
    <cellStyle name="Moneda [0] 4 3 7" xfId="10713" xr:uid="{5D7C26F0-B769-453B-9B08-73EEBD41C0A9}"/>
    <cellStyle name="Moneda [0] 4 4" xfId="260" xr:uid="{8E909432-CAC8-4DB0-A0E6-599DCB534CB1}"/>
    <cellStyle name="Moneda [0] 4 4 2" xfId="590" xr:uid="{87C8619F-0258-40DA-B12D-51D3B1C38E6F}"/>
    <cellStyle name="Moneda [0] 4 4 2 2" xfId="1250" xr:uid="{82E3905E-228F-49CB-92A5-D9711E14DAD5}"/>
    <cellStyle name="Moneda [0] 4 4 2 2 2" xfId="2571" xr:uid="{FE70022D-6BBC-4692-8348-0087A815CB8A}"/>
    <cellStyle name="Moneda [0] 4 4 2 2 2 2" xfId="5212" xr:uid="{B6B02A8D-1EC3-474B-AC52-8D30BF4705A5}"/>
    <cellStyle name="Moneda [0] 4 4 2 2 2 2 2" xfId="10492" xr:uid="{B84913BD-7BC4-40F9-BC40-6213CF53D1F5}"/>
    <cellStyle name="Moneda [0] 4 4 2 2 2 2 2 2" xfId="21053" xr:uid="{2787FD9B-2896-4297-A687-95BC3D3C2215}"/>
    <cellStyle name="Moneda [0] 4 4 2 2 2 2 3" xfId="15773" xr:uid="{09992AAE-5B13-4372-97E9-56D7981EE8C2}"/>
    <cellStyle name="Moneda [0] 4 4 2 2 2 3" xfId="7852" xr:uid="{918575FF-7E73-4EBD-BF15-34739D12865C}"/>
    <cellStyle name="Moneda [0] 4 4 2 2 2 3 2" xfId="18413" xr:uid="{DE8F1539-44DA-431D-87AB-7FE7E0B2C614}"/>
    <cellStyle name="Moneda [0] 4 4 2 2 2 4" xfId="13132" xr:uid="{282DD3A5-E39F-4818-B2E6-A31F0889C470}"/>
    <cellStyle name="Moneda [0] 4 4 2 2 3" xfId="3892" xr:uid="{D3E30487-01E2-498A-8F2E-AC3F40E16073}"/>
    <cellStyle name="Moneda [0] 4 4 2 2 3 2" xfId="9172" xr:uid="{B823D29B-5033-492D-A10E-ACBF0CB10026}"/>
    <cellStyle name="Moneda [0] 4 4 2 2 3 2 2" xfId="19733" xr:uid="{B02A4FC8-A111-40A0-B071-9022F3BA291E}"/>
    <cellStyle name="Moneda [0] 4 4 2 2 3 3" xfId="14453" xr:uid="{C9DB44AB-1E17-4722-9648-F485C7751504}"/>
    <cellStyle name="Moneda [0] 4 4 2 2 4" xfId="6532" xr:uid="{36C4696F-F010-42B3-89A3-B89B69159BBD}"/>
    <cellStyle name="Moneda [0] 4 4 2 2 4 2" xfId="17093" xr:uid="{6C915B2D-F3C6-427F-9547-CCFEF1A9B7AD}"/>
    <cellStyle name="Moneda [0] 4 4 2 2 5" xfId="11812" xr:uid="{2CF23DB4-B2F8-4382-A828-C50DD49A8305}"/>
    <cellStyle name="Moneda [0] 4 4 2 3" xfId="1911" xr:uid="{9DA10867-9A9B-4287-93D6-127978C6D12A}"/>
    <cellStyle name="Moneda [0] 4 4 2 3 2" xfId="4552" xr:uid="{EFD684AB-7937-41C3-99AE-DC67F8A0398D}"/>
    <cellStyle name="Moneda [0] 4 4 2 3 2 2" xfId="9832" xr:uid="{4B888A9A-6CA4-404C-BD5C-74839EB14A40}"/>
    <cellStyle name="Moneda [0] 4 4 2 3 2 2 2" xfId="20393" xr:uid="{4E3D036D-3EAA-41AD-BB94-A89757B389F4}"/>
    <cellStyle name="Moneda [0] 4 4 2 3 2 3" xfId="15113" xr:uid="{D002843B-5D87-4ADF-8B38-428EE422670E}"/>
    <cellStyle name="Moneda [0] 4 4 2 3 3" xfId="7192" xr:uid="{ACA31721-F270-421C-8FDE-9ADE14CB1222}"/>
    <cellStyle name="Moneda [0] 4 4 2 3 3 2" xfId="17753" xr:uid="{172CB0CF-77DA-4995-A95A-F4AE5E7BF045}"/>
    <cellStyle name="Moneda [0] 4 4 2 3 4" xfId="12472" xr:uid="{B0DDBEBA-C33D-4DA9-AD69-02D3F8814890}"/>
    <cellStyle name="Moneda [0] 4 4 2 4" xfId="3232" xr:uid="{8D416F2B-7BC9-447D-ABEA-3B7605AF0314}"/>
    <cellStyle name="Moneda [0] 4 4 2 4 2" xfId="8512" xr:uid="{16CF6F6C-AAB4-4337-9A68-688230A3FC5D}"/>
    <cellStyle name="Moneda [0] 4 4 2 4 2 2" xfId="19073" xr:uid="{7EF0C37C-D683-4371-8E2D-8C84873576F9}"/>
    <cellStyle name="Moneda [0] 4 4 2 4 3" xfId="13793" xr:uid="{EB9EDCC2-DC5E-4134-AF4E-8ED7E0987213}"/>
    <cellStyle name="Moneda [0] 4 4 2 5" xfId="5872" xr:uid="{7F2F1959-B467-4846-845A-680396CEE534}"/>
    <cellStyle name="Moneda [0] 4 4 2 5 2" xfId="16433" xr:uid="{1773EADE-96C5-4E27-A5ED-226119E24F98}"/>
    <cellStyle name="Moneda [0] 4 4 2 6" xfId="11152" xr:uid="{EDD9C1E4-77CA-4BA6-AF73-6D1CC6A5591C}"/>
    <cellStyle name="Moneda [0] 4 4 3" xfId="921" xr:uid="{2D1098B3-E035-497B-ABE8-AA7EFEF777B0}"/>
    <cellStyle name="Moneda [0] 4 4 3 2" xfId="2242" xr:uid="{1F7A8987-C407-42D8-A051-44BD93B33D5C}"/>
    <cellStyle name="Moneda [0] 4 4 3 2 2" xfId="4883" xr:uid="{8E1E28B2-DAB9-43AB-931F-7C70A09E0940}"/>
    <cellStyle name="Moneda [0] 4 4 3 2 2 2" xfId="10163" xr:uid="{45055AA6-D6AC-4AF2-B550-05BDC16EBB0F}"/>
    <cellStyle name="Moneda [0] 4 4 3 2 2 2 2" xfId="20724" xr:uid="{BBF27BCE-08B4-49AD-9CC6-90365BC11BCC}"/>
    <cellStyle name="Moneda [0] 4 4 3 2 2 3" xfId="15444" xr:uid="{BE865703-64B7-4D47-B9BE-BD87697919D3}"/>
    <cellStyle name="Moneda [0] 4 4 3 2 3" xfId="7523" xr:uid="{FD615665-9DC3-4A26-B33C-22DA007B868F}"/>
    <cellStyle name="Moneda [0] 4 4 3 2 3 2" xfId="18084" xr:uid="{271C68E3-E327-49E1-BD2D-8F5D9A78B5D3}"/>
    <cellStyle name="Moneda [0] 4 4 3 2 4" xfId="12803" xr:uid="{BAD22ADA-B747-4471-87AA-56C4E3734C2F}"/>
    <cellStyle name="Moneda [0] 4 4 3 3" xfId="3563" xr:uid="{5D373CCD-D73B-4407-B2B5-E227F4A15D9D}"/>
    <cellStyle name="Moneda [0] 4 4 3 3 2" xfId="8843" xr:uid="{969CA6DE-5D90-4D5A-B357-75190C3C42F4}"/>
    <cellStyle name="Moneda [0] 4 4 3 3 2 2" xfId="19404" xr:uid="{9ACE5E24-5DB6-44E1-96CC-F7CD63E36AA4}"/>
    <cellStyle name="Moneda [0] 4 4 3 3 3" xfId="14124" xr:uid="{A822D225-E867-49D9-9152-3B9AE545166A}"/>
    <cellStyle name="Moneda [0] 4 4 3 4" xfId="6203" xr:uid="{C60D62B0-D1CC-4CD3-8B75-442CB5D5573A}"/>
    <cellStyle name="Moneda [0] 4 4 3 4 2" xfId="16764" xr:uid="{9E412D0D-6D13-45E8-8F16-884F4402031C}"/>
    <cellStyle name="Moneda [0] 4 4 3 5" xfId="11483" xr:uid="{F7DEAE21-DD6C-476E-B9AF-C60B96A8174C}"/>
    <cellStyle name="Moneda [0] 4 4 4" xfId="1582" xr:uid="{3373054C-FE82-482F-93ED-1D8554C482A1}"/>
    <cellStyle name="Moneda [0] 4 4 4 2" xfId="4223" xr:uid="{92A9A3F5-CEFE-4B2F-878C-1EF5804E7F17}"/>
    <cellStyle name="Moneda [0] 4 4 4 2 2" xfId="9503" xr:uid="{C6A8FA50-7545-44B2-A03A-0F5F530DAF8F}"/>
    <cellStyle name="Moneda [0] 4 4 4 2 2 2" xfId="20064" xr:uid="{3BD67985-5744-4130-B693-AED628B112BA}"/>
    <cellStyle name="Moneda [0] 4 4 4 2 3" xfId="14784" xr:uid="{7039BC88-AF50-4E7A-963A-9C0DE6F4A19A}"/>
    <cellStyle name="Moneda [0] 4 4 4 3" xfId="6863" xr:uid="{D27E8355-6AF5-4038-BB2C-DC4868C6A86C}"/>
    <cellStyle name="Moneda [0] 4 4 4 3 2" xfId="17424" xr:uid="{7EE0C74B-96EB-4ADF-A697-EC3F8E3A7C3F}"/>
    <cellStyle name="Moneda [0] 4 4 4 4" xfId="12143" xr:uid="{E6321832-B7B2-478F-B7D7-7DBB3E2C898E}"/>
    <cellStyle name="Moneda [0] 4 4 5" xfId="2903" xr:uid="{18FF775D-8183-4274-A739-FD4D7CE964CD}"/>
    <cellStyle name="Moneda [0] 4 4 5 2" xfId="8183" xr:uid="{1B30A4BD-82EA-4FF6-8FF8-9124B78B6493}"/>
    <cellStyle name="Moneda [0] 4 4 5 2 2" xfId="18744" xr:uid="{57ED204A-CE47-4097-AD52-AEAD219CBE3A}"/>
    <cellStyle name="Moneda [0] 4 4 5 3" xfId="13464" xr:uid="{FFE5BA78-1A87-415E-891B-E440BFFF25E0}"/>
    <cellStyle name="Moneda [0] 4 4 6" xfId="5543" xr:uid="{3CC3B443-1877-4B0E-88B6-2402EA0D4A46}"/>
    <cellStyle name="Moneda [0] 4 4 6 2" xfId="16104" xr:uid="{91733AA0-0A50-4139-B6BA-71970C708215}"/>
    <cellStyle name="Moneda [0] 4 4 7" xfId="10823" xr:uid="{689C6E48-8907-4C14-B95E-AAAE3E0CBB82}"/>
    <cellStyle name="Moneda [0] 4 5" xfId="369" xr:uid="{E1DEF02E-0BDA-480E-B35D-E13876B4085F}"/>
    <cellStyle name="Moneda [0] 4 5 2" xfId="1030" xr:uid="{34BD890E-EE94-4067-A557-30B13B16BDED}"/>
    <cellStyle name="Moneda [0] 4 5 2 2" xfId="2351" xr:uid="{207888C9-E9AE-4511-AD4A-9AB60617D4E3}"/>
    <cellStyle name="Moneda [0] 4 5 2 2 2" xfId="4992" xr:uid="{2945C6CC-15CD-4899-A7E6-328CADF8707E}"/>
    <cellStyle name="Moneda [0] 4 5 2 2 2 2" xfId="10272" xr:uid="{F83BB3C3-01A2-4710-BFA0-84C533113113}"/>
    <cellStyle name="Moneda [0] 4 5 2 2 2 2 2" xfId="20833" xr:uid="{79688C09-FEA1-412E-B138-62E045775659}"/>
    <cellStyle name="Moneda [0] 4 5 2 2 2 3" xfId="15553" xr:uid="{7666CD7B-5ABC-4136-ACF4-881CEA7B5906}"/>
    <cellStyle name="Moneda [0] 4 5 2 2 3" xfId="7632" xr:uid="{245051BC-E567-4ABE-886C-83C8100E5A7A}"/>
    <cellStyle name="Moneda [0] 4 5 2 2 3 2" xfId="18193" xr:uid="{6FA245D7-ECCB-49A1-AE51-4B256A6DBA98}"/>
    <cellStyle name="Moneda [0] 4 5 2 2 4" xfId="12912" xr:uid="{508354B0-0998-4802-B004-F7EC7F62A242}"/>
    <cellStyle name="Moneda [0] 4 5 2 3" xfId="3672" xr:uid="{A5B8D78E-7F43-47C7-A698-944A38BF3D4B}"/>
    <cellStyle name="Moneda [0] 4 5 2 3 2" xfId="8952" xr:uid="{A3D433B3-5060-4015-B7F1-F566A5B831DA}"/>
    <cellStyle name="Moneda [0] 4 5 2 3 2 2" xfId="19513" xr:uid="{9093F445-C577-442A-919A-91D943B453B4}"/>
    <cellStyle name="Moneda [0] 4 5 2 3 3" xfId="14233" xr:uid="{1170A879-78DF-4356-BBA4-FCE17559D7DE}"/>
    <cellStyle name="Moneda [0] 4 5 2 4" xfId="6312" xr:uid="{5E9DE15D-2278-4DD4-B2BB-E2E68C11C71E}"/>
    <cellStyle name="Moneda [0] 4 5 2 4 2" xfId="16873" xr:uid="{9D1D3F7F-79EB-45AC-A771-63E3B3852291}"/>
    <cellStyle name="Moneda [0] 4 5 2 5" xfId="11592" xr:uid="{273E60DF-CF49-4896-94F0-46698B8C2280}"/>
    <cellStyle name="Moneda [0] 4 5 3" xfId="1691" xr:uid="{09C86EE2-4290-4198-8B21-9797224A70C2}"/>
    <cellStyle name="Moneda [0] 4 5 3 2" xfId="4332" xr:uid="{037C6811-5F79-4FB2-8D6D-9E6440206C4A}"/>
    <cellStyle name="Moneda [0] 4 5 3 2 2" xfId="9612" xr:uid="{1E3F96FA-7C4C-4B39-8373-6314694100BA}"/>
    <cellStyle name="Moneda [0] 4 5 3 2 2 2" xfId="20173" xr:uid="{C38E0992-47D2-4F06-8011-00581E9C4598}"/>
    <cellStyle name="Moneda [0] 4 5 3 2 3" xfId="14893" xr:uid="{58B01849-CE25-4CD3-89AA-F2564320AB9E}"/>
    <cellStyle name="Moneda [0] 4 5 3 3" xfId="6972" xr:uid="{53661503-E92F-4537-9A54-C52577D04F47}"/>
    <cellStyle name="Moneda [0] 4 5 3 3 2" xfId="17533" xr:uid="{DC430DCE-1D64-466C-92F8-77D25563E787}"/>
    <cellStyle name="Moneda [0] 4 5 3 4" xfId="12252" xr:uid="{3C0E8F73-44A1-4BF0-9A26-69562FC98C03}"/>
    <cellStyle name="Moneda [0] 4 5 4" xfId="3012" xr:uid="{19C3F7D2-997B-4EA9-B89B-247E8FA295F0}"/>
    <cellStyle name="Moneda [0] 4 5 4 2" xfId="8292" xr:uid="{DD826E0E-557E-4958-A2C4-29A7FA92506B}"/>
    <cellStyle name="Moneda [0] 4 5 4 2 2" xfId="18853" xr:uid="{7C2AE4E6-3460-401E-8706-46D4AF9D4E42}"/>
    <cellStyle name="Moneda [0] 4 5 4 3" xfId="13573" xr:uid="{ABFA2D58-974B-4830-825D-A547ED2D8D37}"/>
    <cellStyle name="Moneda [0] 4 5 5" xfId="5652" xr:uid="{F0B6A7AA-EEA2-43D1-8EE0-6BD5B71C44C1}"/>
    <cellStyle name="Moneda [0] 4 5 5 2" xfId="16213" xr:uid="{51B58691-40CF-499E-8DF7-DA9F668500FC}"/>
    <cellStyle name="Moneda [0] 4 5 6" xfId="10932" xr:uid="{60AF682B-1F28-4413-9E57-F9B5540431DA}"/>
    <cellStyle name="Moneda [0] 4 6" xfId="701" xr:uid="{AAEDC865-BB4E-4CB2-B57F-5C29DD567642}"/>
    <cellStyle name="Moneda [0] 4 6 2" xfId="2022" xr:uid="{B7C8D87F-E382-476E-8B0B-A25B98E1A936}"/>
    <cellStyle name="Moneda [0] 4 6 2 2" xfId="4663" xr:uid="{EDA3F7E3-DC5D-44EA-A5BC-E9C294F2D184}"/>
    <cellStyle name="Moneda [0] 4 6 2 2 2" xfId="9943" xr:uid="{A52256C8-8E15-4F27-8A03-400A123FE388}"/>
    <cellStyle name="Moneda [0] 4 6 2 2 2 2" xfId="20504" xr:uid="{4E534AD5-6B86-4AE0-9A25-D84C4487F8A0}"/>
    <cellStyle name="Moneda [0] 4 6 2 2 3" xfId="15224" xr:uid="{2E165DAE-0C38-4527-A504-693BD96D27C1}"/>
    <cellStyle name="Moneda [0] 4 6 2 3" xfId="7303" xr:uid="{E8B0699E-7123-4508-AB24-7FCACF606134}"/>
    <cellStyle name="Moneda [0] 4 6 2 3 2" xfId="17864" xr:uid="{23823F58-8A53-4FF4-9685-F33B305C8ED3}"/>
    <cellStyle name="Moneda [0] 4 6 2 4" xfId="12583" xr:uid="{410B90A9-6A0A-4183-9200-391F500692B2}"/>
    <cellStyle name="Moneda [0] 4 6 3" xfId="3343" xr:uid="{A3122CCE-DA0D-479E-90F2-E637827DDC91}"/>
    <cellStyle name="Moneda [0] 4 6 3 2" xfId="8623" xr:uid="{F9FB58F8-77C8-4504-B8B2-E32C4E51B781}"/>
    <cellStyle name="Moneda [0] 4 6 3 2 2" xfId="19184" xr:uid="{4435FFEA-FC1B-4F87-AA32-EFDF36AC606E}"/>
    <cellStyle name="Moneda [0] 4 6 3 3" xfId="13904" xr:uid="{56947AD1-2146-4D2D-AC33-D640555C5985}"/>
    <cellStyle name="Moneda [0] 4 6 4" xfId="5983" xr:uid="{19D33C3F-5607-4E5E-80A2-FDE4C33AAF14}"/>
    <cellStyle name="Moneda [0] 4 6 4 2" xfId="16544" xr:uid="{B198D0E1-D11D-45B5-80A5-76F3243E0BDB}"/>
    <cellStyle name="Moneda [0] 4 6 5" xfId="11263" xr:uid="{694B252F-BA9D-48DB-AED6-0BB8C59F5AFB}"/>
    <cellStyle name="Moneda [0] 4 7" xfId="1362" xr:uid="{BC485B0C-FB78-41BC-BCB2-0225711CE1D0}"/>
    <cellStyle name="Moneda [0] 4 7 2" xfId="4003" xr:uid="{75B10B7A-1C4F-4973-BAA2-77C724970DC4}"/>
    <cellStyle name="Moneda [0] 4 7 2 2" xfId="9283" xr:uid="{FCDBBDE1-F890-430B-AAE7-4EB4F8783A2A}"/>
    <cellStyle name="Moneda [0] 4 7 2 2 2" xfId="19844" xr:uid="{5669EA77-A33E-42E4-81E0-F2C9C8B01B3B}"/>
    <cellStyle name="Moneda [0] 4 7 2 3" xfId="14564" xr:uid="{93E78589-0737-4699-B6A8-611322DFDEC6}"/>
    <cellStyle name="Moneda [0] 4 7 3" xfId="6643" xr:uid="{E38CD2CC-EF16-4046-AEDF-105BFA9F9EFA}"/>
    <cellStyle name="Moneda [0] 4 7 3 2" xfId="17204" xr:uid="{37A5B594-C4FD-44ED-83AD-EBFFD08EA337}"/>
    <cellStyle name="Moneda [0] 4 7 4" xfId="11923" xr:uid="{B595F1B4-EA97-46DD-8B90-BF4F358DEADF}"/>
    <cellStyle name="Moneda [0] 4 8" xfId="2683" xr:uid="{6502D10E-081C-4C16-9E35-49CF32F0DF52}"/>
    <cellStyle name="Moneda [0] 4 8 2" xfId="7963" xr:uid="{502BCE69-9A39-480B-98EE-A30ACDA47BA9}"/>
    <cellStyle name="Moneda [0] 4 8 2 2" xfId="18524" xr:uid="{440BDAB3-2C59-4B35-8270-4B5F39C96575}"/>
    <cellStyle name="Moneda [0] 4 8 3" xfId="13244" xr:uid="{29A05416-8FF3-43C3-832A-25FE6AD121B7}"/>
    <cellStyle name="Moneda [0] 4 9" xfId="5323" xr:uid="{033EED26-75AD-4AA2-9225-38EF090B317A}"/>
    <cellStyle name="Moneda [0] 4 9 2" xfId="15884" xr:uid="{31225057-7E1D-4E48-AA79-EF259C3985FC}"/>
    <cellStyle name="Moneda [0] 5" xfId="65" xr:uid="{6F16CBC0-3D52-423F-A546-F2B1AB27D18F}"/>
    <cellStyle name="Moneda [0] 5 2" xfId="177" xr:uid="{12A870B3-8351-4FA2-B82F-DB2FBCCEC94F}"/>
    <cellStyle name="Moneda [0] 5 2 2" xfId="507" xr:uid="{4B4DCACF-AD63-435C-83FA-CAEDF2C5B8B2}"/>
    <cellStyle name="Moneda [0] 5 2 2 2" xfId="1167" xr:uid="{1F80BDDE-DDAC-4528-A8F2-91F3CE58BEE5}"/>
    <cellStyle name="Moneda [0] 5 2 2 2 2" xfId="2488" xr:uid="{FE679953-5519-41F8-8395-70027E2AFD99}"/>
    <cellStyle name="Moneda [0] 5 2 2 2 2 2" xfId="5129" xr:uid="{163B37D4-6325-4C01-8D4C-A630FF77D6BE}"/>
    <cellStyle name="Moneda [0] 5 2 2 2 2 2 2" xfId="10409" xr:uid="{163D9237-E2B2-4D52-89C7-88ECB70278BF}"/>
    <cellStyle name="Moneda [0] 5 2 2 2 2 2 2 2" xfId="20970" xr:uid="{DEE987C0-73C9-4799-8E36-82D17F792A4D}"/>
    <cellStyle name="Moneda [0] 5 2 2 2 2 2 3" xfId="15690" xr:uid="{0FF8B154-AA66-4EF7-AC14-83FDCD6E9A10}"/>
    <cellStyle name="Moneda [0] 5 2 2 2 2 3" xfId="7769" xr:uid="{8DBBFE3C-E925-4FAF-8577-ACD4562F7FEC}"/>
    <cellStyle name="Moneda [0] 5 2 2 2 2 3 2" xfId="18330" xr:uid="{BCF1A996-362E-4A16-B694-D9CB00C2147E}"/>
    <cellStyle name="Moneda [0] 5 2 2 2 2 4" xfId="13049" xr:uid="{9E0BEF75-1DC0-4FDD-B2AC-0E9775B31475}"/>
    <cellStyle name="Moneda [0] 5 2 2 2 3" xfId="3809" xr:uid="{3F59E139-B94D-4CEA-8310-54A8B6BD7CC0}"/>
    <cellStyle name="Moneda [0] 5 2 2 2 3 2" xfId="9089" xr:uid="{2102C7A2-5A47-4CB8-9F5C-99E1524D2A41}"/>
    <cellStyle name="Moneda [0] 5 2 2 2 3 2 2" xfId="19650" xr:uid="{DBFAA88A-17E4-4B14-9A7C-C16A5436718E}"/>
    <cellStyle name="Moneda [0] 5 2 2 2 3 3" xfId="14370" xr:uid="{33A5F841-EC73-4DD1-BA01-824D2852A75A}"/>
    <cellStyle name="Moneda [0] 5 2 2 2 4" xfId="6449" xr:uid="{59A08920-16EC-49F2-8165-4C63876BB082}"/>
    <cellStyle name="Moneda [0] 5 2 2 2 4 2" xfId="17010" xr:uid="{23415560-9131-4B13-9907-A4299F363A49}"/>
    <cellStyle name="Moneda [0] 5 2 2 2 5" xfId="11729" xr:uid="{9329AD0C-49A1-4818-8F44-B98F26586560}"/>
    <cellStyle name="Moneda [0] 5 2 2 3" xfId="1828" xr:uid="{7C7396B7-DF65-4EA0-8252-F47B968BF2CC}"/>
    <cellStyle name="Moneda [0] 5 2 2 3 2" xfId="4469" xr:uid="{B326645B-51B7-4858-89E0-1316741D872C}"/>
    <cellStyle name="Moneda [0] 5 2 2 3 2 2" xfId="9749" xr:uid="{969FFF57-509F-402F-B4C5-16C015212091}"/>
    <cellStyle name="Moneda [0] 5 2 2 3 2 2 2" xfId="20310" xr:uid="{042AEAD3-1FCF-4C12-8504-EFA1399422B6}"/>
    <cellStyle name="Moneda [0] 5 2 2 3 2 3" xfId="15030" xr:uid="{DFAEE096-5081-4D87-A15B-C0C205548B42}"/>
    <cellStyle name="Moneda [0] 5 2 2 3 3" xfId="7109" xr:uid="{3A7C507E-0266-4208-B507-3925CFB95808}"/>
    <cellStyle name="Moneda [0] 5 2 2 3 3 2" xfId="17670" xr:uid="{2414E27C-C819-40F9-B66D-3929CBE53A5D}"/>
    <cellStyle name="Moneda [0] 5 2 2 3 4" xfId="12389" xr:uid="{6CBCFC3B-CD8B-4C4E-8906-9B00DDEAE0DE}"/>
    <cellStyle name="Moneda [0] 5 2 2 4" xfId="3149" xr:uid="{D06060A2-E74E-49A1-AE31-0C2CF95F09A8}"/>
    <cellStyle name="Moneda [0] 5 2 2 4 2" xfId="8429" xr:uid="{5EB47B1B-137A-48BC-80E7-B1EBB12AD248}"/>
    <cellStyle name="Moneda [0] 5 2 2 4 2 2" xfId="18990" xr:uid="{CF0355A8-AFD1-4D5B-B650-79488CD26475}"/>
    <cellStyle name="Moneda [0] 5 2 2 4 3" xfId="13710" xr:uid="{EAA3FC55-1A99-4BC5-8837-A711D44812AD}"/>
    <cellStyle name="Moneda [0] 5 2 2 5" xfId="5789" xr:uid="{7D841D33-C170-48CF-858F-439632C67D5D}"/>
    <cellStyle name="Moneda [0] 5 2 2 5 2" xfId="16350" xr:uid="{83E77F49-4DBE-4ECD-A3AC-9BB860C04FC7}"/>
    <cellStyle name="Moneda [0] 5 2 2 6" xfId="11069" xr:uid="{8EC3B4CA-9787-425B-A132-C5AB8D9AE803}"/>
    <cellStyle name="Moneda [0] 5 2 3" xfId="838" xr:uid="{F67C8FE1-E4F3-40B0-9718-65C7946C0B8A}"/>
    <cellStyle name="Moneda [0] 5 2 3 2" xfId="2159" xr:uid="{4689A62C-08F1-479C-A27C-8992CE0BDBB7}"/>
    <cellStyle name="Moneda [0] 5 2 3 2 2" xfId="4800" xr:uid="{990A53FD-E495-4DD2-8C33-6E7DE5946E81}"/>
    <cellStyle name="Moneda [0] 5 2 3 2 2 2" xfId="10080" xr:uid="{CC36BBFC-0B21-4DD7-B9DC-E2B8C5B723C7}"/>
    <cellStyle name="Moneda [0] 5 2 3 2 2 2 2" xfId="20641" xr:uid="{E31F1DE9-2C64-4D72-8B58-0022EB324A86}"/>
    <cellStyle name="Moneda [0] 5 2 3 2 2 3" xfId="15361" xr:uid="{145FB9C7-4EF4-4356-8237-F4FC044D22B0}"/>
    <cellStyle name="Moneda [0] 5 2 3 2 3" xfId="7440" xr:uid="{114172FF-6D43-4D72-AD95-1C1091B3FD07}"/>
    <cellStyle name="Moneda [0] 5 2 3 2 3 2" xfId="18001" xr:uid="{0CBC6702-7CC8-4389-B7E7-2E506F08EB3D}"/>
    <cellStyle name="Moneda [0] 5 2 3 2 4" xfId="12720" xr:uid="{EFAC5F10-82CF-4412-ABCE-57FA1A0B3E52}"/>
    <cellStyle name="Moneda [0] 5 2 3 3" xfId="3480" xr:uid="{B926F24D-1D5D-4583-91C9-BBFEDFAA2A16}"/>
    <cellStyle name="Moneda [0] 5 2 3 3 2" xfId="8760" xr:uid="{B65D5DA8-D3F2-4455-8DBB-EBE454773DCA}"/>
    <cellStyle name="Moneda [0] 5 2 3 3 2 2" xfId="19321" xr:uid="{6CAFE251-EDC2-460E-AB45-67DD44388219}"/>
    <cellStyle name="Moneda [0] 5 2 3 3 3" xfId="14041" xr:uid="{C0376276-B856-4A6F-A5CE-392A4B55AFE6}"/>
    <cellStyle name="Moneda [0] 5 2 3 4" xfId="6120" xr:uid="{4B39FAA1-1CB6-418F-94EA-A0C1F7524972}"/>
    <cellStyle name="Moneda [0] 5 2 3 4 2" xfId="16681" xr:uid="{12EBDF4F-2763-41F4-BC06-87693E9FC5E4}"/>
    <cellStyle name="Moneda [0] 5 2 3 5" xfId="11400" xr:uid="{C2EF49B5-AE1E-4888-B425-A90E95A149AF}"/>
    <cellStyle name="Moneda [0] 5 2 4" xfId="1499" xr:uid="{900A3C9A-0A80-4A35-86D1-F96FBC366114}"/>
    <cellStyle name="Moneda [0] 5 2 4 2" xfId="4140" xr:uid="{0F361C05-4E34-49BC-9459-E90391886DA9}"/>
    <cellStyle name="Moneda [0] 5 2 4 2 2" xfId="9420" xr:uid="{63997D78-1635-467F-A60C-A41DF85F6F69}"/>
    <cellStyle name="Moneda [0] 5 2 4 2 2 2" xfId="19981" xr:uid="{ACB81966-2EDC-4308-9B9E-0311A25B1BB5}"/>
    <cellStyle name="Moneda [0] 5 2 4 2 3" xfId="14701" xr:uid="{10E9351B-2195-4772-8C2B-84F82AE08775}"/>
    <cellStyle name="Moneda [0] 5 2 4 3" xfId="6780" xr:uid="{0D655158-6504-47ED-9789-1A8163D512F7}"/>
    <cellStyle name="Moneda [0] 5 2 4 3 2" xfId="17341" xr:uid="{FB50C530-AC40-4F36-B7DA-8D8481DF6BC0}"/>
    <cellStyle name="Moneda [0] 5 2 4 4" xfId="12060" xr:uid="{5B792A7A-3524-4A92-AB2B-E25BDA703F94}"/>
    <cellStyle name="Moneda [0] 5 2 5" xfId="2820" xr:uid="{AEF860E2-2F38-4A67-9B30-C738EEA02E71}"/>
    <cellStyle name="Moneda [0] 5 2 5 2" xfId="8100" xr:uid="{1D09CE21-D43A-4238-B927-3D49D9497C6E}"/>
    <cellStyle name="Moneda [0] 5 2 5 2 2" xfId="18661" xr:uid="{A7F6CEDD-7255-4897-ADF0-6FECA73718CE}"/>
    <cellStyle name="Moneda [0] 5 2 5 3" xfId="13381" xr:uid="{E48CCF77-D37B-43F3-B4B9-55354B2CB5B2}"/>
    <cellStyle name="Moneda [0] 5 2 6" xfId="5460" xr:uid="{FB5E6CA3-774C-45D0-937E-7F60816EE5DC}"/>
    <cellStyle name="Moneda [0] 5 2 6 2" xfId="16021" xr:uid="{DF58FC90-F59B-488D-AEB4-071DE42C97A0}"/>
    <cellStyle name="Moneda [0] 5 2 7" xfId="10740" xr:uid="{7CC7E008-D355-4F84-B30C-2D7F9901A6FC}"/>
    <cellStyle name="Moneda [0] 5 3" xfId="287" xr:uid="{278222F2-5361-4F12-8CF6-463751D4C028}"/>
    <cellStyle name="Moneda [0] 5 3 2" xfId="617" xr:uid="{6555F558-A981-4871-A347-9C604EA34621}"/>
    <cellStyle name="Moneda [0] 5 3 2 2" xfId="1277" xr:uid="{96176D62-3C48-4D3C-BFE1-C07276D2572C}"/>
    <cellStyle name="Moneda [0] 5 3 2 2 2" xfId="2598" xr:uid="{668C04DE-C605-4B1B-A4E0-52F7DA4BABF2}"/>
    <cellStyle name="Moneda [0] 5 3 2 2 2 2" xfId="5239" xr:uid="{6B351647-819D-41ED-A3D0-2EBBB57C9601}"/>
    <cellStyle name="Moneda [0] 5 3 2 2 2 2 2" xfId="10519" xr:uid="{598C052A-2327-4518-A32F-B482A9433D52}"/>
    <cellStyle name="Moneda [0] 5 3 2 2 2 2 2 2" xfId="21080" xr:uid="{9628ABFC-FDC8-49B1-A6ED-156F5FDFE2C8}"/>
    <cellStyle name="Moneda [0] 5 3 2 2 2 2 3" xfId="15800" xr:uid="{78018276-283A-4D9D-90D5-E7EB62421FE1}"/>
    <cellStyle name="Moneda [0] 5 3 2 2 2 3" xfId="7879" xr:uid="{63AE7E2F-D012-43A7-83F0-BD63DE074DA7}"/>
    <cellStyle name="Moneda [0] 5 3 2 2 2 3 2" xfId="18440" xr:uid="{A2DC20D0-1F5D-49E7-A1DA-B9FE7F607529}"/>
    <cellStyle name="Moneda [0] 5 3 2 2 2 4" xfId="13159" xr:uid="{34A8DDAE-493A-4609-A2B3-BDC9B701EF18}"/>
    <cellStyle name="Moneda [0] 5 3 2 2 3" xfId="3919" xr:uid="{5088ACC4-5ADA-41EF-8B68-58E49FFF4BB7}"/>
    <cellStyle name="Moneda [0] 5 3 2 2 3 2" xfId="9199" xr:uid="{FB9319EE-97FB-4414-9830-B5935B44A1D4}"/>
    <cellStyle name="Moneda [0] 5 3 2 2 3 2 2" xfId="19760" xr:uid="{45CA4B37-9353-47E1-AB04-80B12235095C}"/>
    <cellStyle name="Moneda [0] 5 3 2 2 3 3" xfId="14480" xr:uid="{B61F79F6-E29E-415F-A89F-7DC384B21AC1}"/>
    <cellStyle name="Moneda [0] 5 3 2 2 4" xfId="6559" xr:uid="{03BC5F69-9F36-44C6-98A9-1BA87FE2D893}"/>
    <cellStyle name="Moneda [0] 5 3 2 2 4 2" xfId="17120" xr:uid="{FFCCF936-C4BB-4BC4-A645-7BD8B370372D}"/>
    <cellStyle name="Moneda [0] 5 3 2 2 5" xfId="11839" xr:uid="{D0B2C5BA-9C0A-4F7E-9890-58688EFE624F}"/>
    <cellStyle name="Moneda [0] 5 3 2 3" xfId="1938" xr:uid="{5F45F2DF-0D5D-41DB-8F7D-D49C5CF6A917}"/>
    <cellStyle name="Moneda [0] 5 3 2 3 2" xfId="4579" xr:uid="{527847EB-E707-45A9-B530-A25AD0C41D2E}"/>
    <cellStyle name="Moneda [0] 5 3 2 3 2 2" xfId="9859" xr:uid="{E59B81E9-7F32-474C-9342-3EB611BE1C64}"/>
    <cellStyle name="Moneda [0] 5 3 2 3 2 2 2" xfId="20420" xr:uid="{F5DC17A3-632F-4D31-9935-6E79622AD5FF}"/>
    <cellStyle name="Moneda [0] 5 3 2 3 2 3" xfId="15140" xr:uid="{8124AC82-5273-450E-BF55-87DE75A72FC4}"/>
    <cellStyle name="Moneda [0] 5 3 2 3 3" xfId="7219" xr:uid="{5B414D87-7A87-4D10-AB8A-EFB1DB0A41DB}"/>
    <cellStyle name="Moneda [0] 5 3 2 3 3 2" xfId="17780" xr:uid="{782F74E3-6A68-4B1A-938A-C64CB62B5FF8}"/>
    <cellStyle name="Moneda [0] 5 3 2 3 4" xfId="12499" xr:uid="{57E7C7DD-AC4A-4DFB-A951-9F8A517008F2}"/>
    <cellStyle name="Moneda [0] 5 3 2 4" xfId="3259" xr:uid="{892589ED-A556-4FB5-89F2-33FEECE33469}"/>
    <cellStyle name="Moneda [0] 5 3 2 4 2" xfId="8539" xr:uid="{490F8DA7-5D38-4FA1-A86A-94EB245F4E62}"/>
    <cellStyle name="Moneda [0] 5 3 2 4 2 2" xfId="19100" xr:uid="{A11E5AF0-D477-4B39-BF4F-4AC9EEA5342D}"/>
    <cellStyle name="Moneda [0] 5 3 2 4 3" xfId="13820" xr:uid="{AC5DD39F-542E-40AE-94C0-13E93F9E3BA1}"/>
    <cellStyle name="Moneda [0] 5 3 2 5" xfId="5899" xr:uid="{DC13F6B2-6AE5-436B-BA86-77CE4AE3E0D9}"/>
    <cellStyle name="Moneda [0] 5 3 2 5 2" xfId="16460" xr:uid="{7F46A30A-827C-44BA-B5D0-EDC8310F827A}"/>
    <cellStyle name="Moneda [0] 5 3 2 6" xfId="11179" xr:uid="{7B9BBC7C-FCE6-4888-9B7C-99E45025386B}"/>
    <cellStyle name="Moneda [0] 5 3 3" xfId="948" xr:uid="{E5A52097-B81C-4EBE-8276-2618EBE48558}"/>
    <cellStyle name="Moneda [0] 5 3 3 2" xfId="2269" xr:uid="{527C732F-01E8-4D51-8D7B-9FEE7236FB36}"/>
    <cellStyle name="Moneda [0] 5 3 3 2 2" xfId="4910" xr:uid="{CD0EE1BA-E999-4686-9E64-77BC6DBDB52F}"/>
    <cellStyle name="Moneda [0] 5 3 3 2 2 2" xfId="10190" xr:uid="{932F6DEB-7D87-48C7-B5B1-220D22955C73}"/>
    <cellStyle name="Moneda [0] 5 3 3 2 2 2 2" xfId="20751" xr:uid="{293F4A93-F9B8-4739-A60A-E3D376CFD2B4}"/>
    <cellStyle name="Moneda [0] 5 3 3 2 2 3" xfId="15471" xr:uid="{B04143CE-EA5E-4A2D-908F-0848B096CB8F}"/>
    <cellStyle name="Moneda [0] 5 3 3 2 3" xfId="7550" xr:uid="{E263AF9B-5573-485B-A5D0-80EB0E46B0C7}"/>
    <cellStyle name="Moneda [0] 5 3 3 2 3 2" xfId="18111" xr:uid="{C5DB3081-B0E9-4E3A-A243-B060F7FEB770}"/>
    <cellStyle name="Moneda [0] 5 3 3 2 4" xfId="12830" xr:uid="{62C5C756-714A-4076-8A6D-B6B08D185827}"/>
    <cellStyle name="Moneda [0] 5 3 3 3" xfId="3590" xr:uid="{8DA3971B-E358-4DC5-AAB0-70C9C0759781}"/>
    <cellStyle name="Moneda [0] 5 3 3 3 2" xfId="8870" xr:uid="{A4659AEA-8A82-41A3-8ED0-9002F0BB4529}"/>
    <cellStyle name="Moneda [0] 5 3 3 3 2 2" xfId="19431" xr:uid="{EEACCE56-F5F2-4568-9BC4-18573F9082F2}"/>
    <cellStyle name="Moneda [0] 5 3 3 3 3" xfId="14151" xr:uid="{A758144A-D400-41DA-9A4C-8F40D03A09CC}"/>
    <cellStyle name="Moneda [0] 5 3 3 4" xfId="6230" xr:uid="{2C613C8D-CAE1-47AD-B209-27BE55DD4817}"/>
    <cellStyle name="Moneda [0] 5 3 3 4 2" xfId="16791" xr:uid="{EC137FF0-FEBA-499D-B59E-17112B822063}"/>
    <cellStyle name="Moneda [0] 5 3 3 5" xfId="11510" xr:uid="{12E61489-EE11-4D85-9F1D-5D7B28004A28}"/>
    <cellStyle name="Moneda [0] 5 3 4" xfId="1609" xr:uid="{F8E10E87-0971-408F-9F69-EBB703377AF7}"/>
    <cellStyle name="Moneda [0] 5 3 4 2" xfId="4250" xr:uid="{E4270718-1E79-4848-8925-F23836CC9D97}"/>
    <cellStyle name="Moneda [0] 5 3 4 2 2" xfId="9530" xr:uid="{EB5392B6-47EC-4D9A-831B-B918D746138C}"/>
    <cellStyle name="Moneda [0] 5 3 4 2 2 2" xfId="20091" xr:uid="{195315AA-C855-446D-AE12-83FB6BBEDF68}"/>
    <cellStyle name="Moneda [0] 5 3 4 2 3" xfId="14811" xr:uid="{D59F8CB4-E59F-4DB3-80EA-9A47CD03943F}"/>
    <cellStyle name="Moneda [0] 5 3 4 3" xfId="6890" xr:uid="{B5D50188-48BE-4F8C-B4FD-3A753D600670}"/>
    <cellStyle name="Moneda [0] 5 3 4 3 2" xfId="17451" xr:uid="{EB2FD6BA-6F98-41A6-AAFC-E7B91D0D0132}"/>
    <cellStyle name="Moneda [0] 5 3 4 4" xfId="12170" xr:uid="{A5187ACD-2F52-4C5C-B1F8-446147DC9A8A}"/>
    <cellStyle name="Moneda [0] 5 3 5" xfId="2930" xr:uid="{8A819C00-EA59-4E93-AAD8-CA549E6DA578}"/>
    <cellStyle name="Moneda [0] 5 3 5 2" xfId="8210" xr:uid="{E29353C7-F6FF-45A3-8337-1CC8CB09843C}"/>
    <cellStyle name="Moneda [0] 5 3 5 2 2" xfId="18771" xr:uid="{7F5CC0C1-A831-4737-BC8A-46158FC70D7B}"/>
    <cellStyle name="Moneda [0] 5 3 5 3" xfId="13491" xr:uid="{03CB1C59-E453-4A2F-9C55-D1DF652FD9BE}"/>
    <cellStyle name="Moneda [0] 5 3 6" xfId="5570" xr:uid="{2D3E22A2-1162-4CF8-8967-33F8A2C31ED0}"/>
    <cellStyle name="Moneda [0] 5 3 6 2" xfId="16131" xr:uid="{9D8301C2-70F0-4973-9379-C840940156C2}"/>
    <cellStyle name="Moneda [0] 5 3 7" xfId="10850" xr:uid="{3BAAF780-0BFA-4F20-BC66-E3213EF31EB5}"/>
    <cellStyle name="Moneda [0] 5 4" xfId="396" xr:uid="{E484073B-5DBF-4093-9DDE-00A67F10BD1C}"/>
    <cellStyle name="Moneda [0] 5 4 2" xfId="1057" xr:uid="{635E43C6-DA9F-4154-9F16-F568C0A3C4B4}"/>
    <cellStyle name="Moneda [0] 5 4 2 2" xfId="2378" xr:uid="{B31FCD69-4819-4C19-AF40-D3B81953A3A6}"/>
    <cellStyle name="Moneda [0] 5 4 2 2 2" xfId="5019" xr:uid="{E526DB97-E3F7-4D69-924B-A18084899062}"/>
    <cellStyle name="Moneda [0] 5 4 2 2 2 2" xfId="10299" xr:uid="{D2712A79-8784-4A86-9534-B4286EB143B1}"/>
    <cellStyle name="Moneda [0] 5 4 2 2 2 2 2" xfId="20860" xr:uid="{BF74005D-5469-4EEE-8AA4-011982399B4A}"/>
    <cellStyle name="Moneda [0] 5 4 2 2 2 3" xfId="15580" xr:uid="{6A03CD54-D385-40D3-8D5F-CD596DFE401D}"/>
    <cellStyle name="Moneda [0] 5 4 2 2 3" xfId="7659" xr:uid="{880645B0-E38C-46E2-B084-91E5C524B401}"/>
    <cellStyle name="Moneda [0] 5 4 2 2 3 2" xfId="18220" xr:uid="{0F55A445-DFDC-40E9-8AB0-0E22E277D052}"/>
    <cellStyle name="Moneda [0] 5 4 2 2 4" xfId="12939" xr:uid="{2B970095-6328-43B8-A1E0-3D21863120DA}"/>
    <cellStyle name="Moneda [0] 5 4 2 3" xfId="3699" xr:uid="{8D019D98-62EE-43BA-BCEC-150B5655C691}"/>
    <cellStyle name="Moneda [0] 5 4 2 3 2" xfId="8979" xr:uid="{D38EB779-DECF-40B3-A8A2-D4CB06F890DD}"/>
    <cellStyle name="Moneda [0] 5 4 2 3 2 2" xfId="19540" xr:uid="{FB7FDE2E-310C-4616-AF3C-3D0E92DCD0D6}"/>
    <cellStyle name="Moneda [0] 5 4 2 3 3" xfId="14260" xr:uid="{032F607C-FBD3-4599-AF72-FE869672614B}"/>
    <cellStyle name="Moneda [0] 5 4 2 4" xfId="6339" xr:uid="{2476CF0D-B2CD-4EE5-A80A-78646B4D4591}"/>
    <cellStyle name="Moneda [0] 5 4 2 4 2" xfId="16900" xr:uid="{2240E33F-A005-449F-80EB-7BDC5C8A6684}"/>
    <cellStyle name="Moneda [0] 5 4 2 5" xfId="11619" xr:uid="{2BC3F12C-8456-4725-87FE-CB1749A4AEE7}"/>
    <cellStyle name="Moneda [0] 5 4 3" xfId="1718" xr:uid="{13F61897-E71E-43EE-AADA-907E910FB186}"/>
    <cellStyle name="Moneda [0] 5 4 3 2" xfId="4359" xr:uid="{3A913B7A-E2AA-471A-BC89-4B0C5F913C94}"/>
    <cellStyle name="Moneda [0] 5 4 3 2 2" xfId="9639" xr:uid="{6C9DEF67-BEB3-43D0-A365-7746688F216C}"/>
    <cellStyle name="Moneda [0] 5 4 3 2 2 2" xfId="20200" xr:uid="{A34C1FF1-E215-4B97-8C11-0AAB625C9AD2}"/>
    <cellStyle name="Moneda [0] 5 4 3 2 3" xfId="14920" xr:uid="{40C0C3AD-C400-4751-AC4E-C7BF83B84823}"/>
    <cellStyle name="Moneda [0] 5 4 3 3" xfId="6999" xr:uid="{41310CB4-12E9-4954-973E-7A211D6050AE}"/>
    <cellStyle name="Moneda [0] 5 4 3 3 2" xfId="17560" xr:uid="{12E86EC6-1F45-49FE-9F4F-5975D80F2AB3}"/>
    <cellStyle name="Moneda [0] 5 4 3 4" xfId="12279" xr:uid="{3E3ECA4D-6922-4886-A676-FCA4F2B944E9}"/>
    <cellStyle name="Moneda [0] 5 4 4" xfId="3039" xr:uid="{0B95BD2E-400B-4EBB-BBBB-CE3C9DF3421B}"/>
    <cellStyle name="Moneda [0] 5 4 4 2" xfId="8319" xr:uid="{548B5C98-C3C8-4B6B-AD00-2FDDC7E2902D}"/>
    <cellStyle name="Moneda [0] 5 4 4 2 2" xfId="18880" xr:uid="{714E024E-7110-40EF-9370-49BC6AF2479C}"/>
    <cellStyle name="Moneda [0] 5 4 4 3" xfId="13600" xr:uid="{4B398366-2191-408D-B85A-E2DD828E3109}"/>
    <cellStyle name="Moneda [0] 5 4 5" xfId="5679" xr:uid="{D3C14B43-5A77-4811-AACA-E7B7A59BC413}"/>
    <cellStyle name="Moneda [0] 5 4 5 2" xfId="16240" xr:uid="{48E9E94D-808E-4273-A44E-CB8177130C8B}"/>
    <cellStyle name="Moneda [0] 5 4 6" xfId="10959" xr:uid="{D29651AE-3192-435B-B103-35247E03B9C7}"/>
    <cellStyle name="Moneda [0] 5 5" xfId="728" xr:uid="{C1B3DA58-6FA9-448D-80AA-1C37EB47A0DA}"/>
    <cellStyle name="Moneda [0] 5 5 2" xfId="2049" xr:uid="{09C7DE0F-AFB8-4143-A548-8D66E56A01F3}"/>
    <cellStyle name="Moneda [0] 5 5 2 2" xfId="4690" xr:uid="{6E1A659E-C7FF-4E13-BDDA-42E0B07A1F21}"/>
    <cellStyle name="Moneda [0] 5 5 2 2 2" xfId="9970" xr:uid="{F72E12BF-1F65-45CB-9E09-F43F82B74309}"/>
    <cellStyle name="Moneda [0] 5 5 2 2 2 2" xfId="20531" xr:uid="{432FDEA9-54D6-4279-B74F-A8828DF80F51}"/>
    <cellStyle name="Moneda [0] 5 5 2 2 3" xfId="15251" xr:uid="{032B1EE1-D533-499F-A178-7F47DAD856C2}"/>
    <cellStyle name="Moneda [0] 5 5 2 3" xfId="7330" xr:uid="{7A14F8C5-B375-4C7A-97C1-C05322BCA41D}"/>
    <cellStyle name="Moneda [0] 5 5 2 3 2" xfId="17891" xr:uid="{C80972CE-63D5-4729-AB81-57725CE70CF4}"/>
    <cellStyle name="Moneda [0] 5 5 2 4" xfId="12610" xr:uid="{755FB288-2385-406C-A878-2C355FE7504A}"/>
    <cellStyle name="Moneda [0] 5 5 3" xfId="3370" xr:uid="{44B688AB-4548-4F34-AD49-136D86DF0D02}"/>
    <cellStyle name="Moneda [0] 5 5 3 2" xfId="8650" xr:uid="{DB5A86BA-B12D-4558-81E3-64F39821E508}"/>
    <cellStyle name="Moneda [0] 5 5 3 2 2" xfId="19211" xr:uid="{A5E4E5F6-2CDC-4F66-9466-5BD2BA012FDB}"/>
    <cellStyle name="Moneda [0] 5 5 3 3" xfId="13931" xr:uid="{C30B49C2-D8B2-4844-A5DC-97172A88D05F}"/>
    <cellStyle name="Moneda [0] 5 5 4" xfId="6010" xr:uid="{3ECF2FB5-5293-40D6-BBC9-62F1BA13F096}"/>
    <cellStyle name="Moneda [0] 5 5 4 2" xfId="16571" xr:uid="{B28A03D3-6151-400C-BE76-AADEC10929C8}"/>
    <cellStyle name="Moneda [0] 5 5 5" xfId="11290" xr:uid="{3257B638-DCE9-4D78-A189-BDEEF212D79E}"/>
    <cellStyle name="Moneda [0] 5 6" xfId="1389" xr:uid="{CB6FF219-1874-4B5E-9E23-3C50DD0A474F}"/>
    <cellStyle name="Moneda [0] 5 6 2" xfId="4030" xr:uid="{66DF89E3-26CC-4FB7-918A-BB67AF831793}"/>
    <cellStyle name="Moneda [0] 5 6 2 2" xfId="9310" xr:uid="{AA313951-E932-402F-876D-AD222DF11565}"/>
    <cellStyle name="Moneda [0] 5 6 2 2 2" xfId="19871" xr:uid="{91AA1CB2-81D7-4974-A506-7B716DE71A51}"/>
    <cellStyle name="Moneda [0] 5 6 2 3" xfId="14591" xr:uid="{765D56A0-E4EE-4DA9-96EC-5AF742D5BB8F}"/>
    <cellStyle name="Moneda [0] 5 6 3" xfId="6670" xr:uid="{0CAA1CC6-967B-4B59-A833-CE3431345478}"/>
    <cellStyle name="Moneda [0] 5 6 3 2" xfId="17231" xr:uid="{153DF6F6-BB4F-40BB-B37B-7957B72B96D7}"/>
    <cellStyle name="Moneda [0] 5 6 4" xfId="11950" xr:uid="{3A9921E1-409F-4AE1-A94C-85C19435996F}"/>
    <cellStyle name="Moneda [0] 5 7" xfId="2710" xr:uid="{C2A414AA-2661-4430-91EC-69A585AF79DC}"/>
    <cellStyle name="Moneda [0] 5 7 2" xfId="7990" xr:uid="{99F060C4-6F71-403E-871A-EF919EF9832E}"/>
    <cellStyle name="Moneda [0] 5 7 2 2" xfId="18551" xr:uid="{EFC5C9FD-D5C7-4186-9DD9-3E8FCE6B3475}"/>
    <cellStyle name="Moneda [0] 5 7 3" xfId="13271" xr:uid="{6808DED8-FB19-47BA-B7FB-BFA7840EC776}"/>
    <cellStyle name="Moneda [0] 5 8" xfId="5350" xr:uid="{8DC292A4-76B9-44AC-BD38-5534C66050B6}"/>
    <cellStyle name="Moneda [0] 5 8 2" xfId="15911" xr:uid="{693EA920-23B2-46FF-9D20-C47A87D4D816}"/>
    <cellStyle name="Moneda [0] 5 9" xfId="10630" xr:uid="{0F33F5C8-FBA1-46D9-809A-49D8DCC33CEA}"/>
    <cellStyle name="Moneda [0] 6" xfId="126" xr:uid="{0D025235-223D-4D02-ADDE-8C9A0118CAD8}"/>
    <cellStyle name="Moneda [0] 6 2" xfId="456" xr:uid="{15D162A4-ED4F-4FE6-8DBE-50353E10C1E4}"/>
    <cellStyle name="Moneda [0] 6 2 2" xfId="1116" xr:uid="{CC1115ED-E3DF-42F9-BD5D-D3388052620A}"/>
    <cellStyle name="Moneda [0] 6 2 2 2" xfId="2437" xr:uid="{55FC2371-501A-4AD5-816E-60F9C8027401}"/>
    <cellStyle name="Moneda [0] 6 2 2 2 2" xfId="5078" xr:uid="{84073B29-2232-4B67-BEC7-3B8528E8E493}"/>
    <cellStyle name="Moneda [0] 6 2 2 2 2 2" xfId="10358" xr:uid="{47544F0F-01DA-4B8B-9EAD-FBBEECBFF8B9}"/>
    <cellStyle name="Moneda [0] 6 2 2 2 2 2 2" xfId="20919" xr:uid="{F8808EC4-6B47-459B-A100-17D4FAD515B4}"/>
    <cellStyle name="Moneda [0] 6 2 2 2 2 3" xfId="15639" xr:uid="{03C4DCCD-D3DC-4B5A-9486-8333AB7117BE}"/>
    <cellStyle name="Moneda [0] 6 2 2 2 3" xfId="7718" xr:uid="{099EAE06-7DFB-48B9-A011-909560E102DF}"/>
    <cellStyle name="Moneda [0] 6 2 2 2 3 2" xfId="18279" xr:uid="{DE91EF2D-3595-4D58-BDCA-11667E0EBD52}"/>
    <cellStyle name="Moneda [0] 6 2 2 2 4" xfId="12998" xr:uid="{F89FAACB-D818-4EB9-AD86-676B8E0AA7C5}"/>
    <cellStyle name="Moneda [0] 6 2 2 3" xfId="3758" xr:uid="{03868C56-6C4F-43D9-AEBA-ACA90F1E8564}"/>
    <cellStyle name="Moneda [0] 6 2 2 3 2" xfId="9038" xr:uid="{F7F395AA-040F-425C-B5C8-0236A77E574A}"/>
    <cellStyle name="Moneda [0] 6 2 2 3 2 2" xfId="19599" xr:uid="{E956A059-5735-4C8E-A305-F1FEE1C97B13}"/>
    <cellStyle name="Moneda [0] 6 2 2 3 3" xfId="14319" xr:uid="{C9BA80F2-2CFA-42BD-B395-039D0539FB4C}"/>
    <cellStyle name="Moneda [0] 6 2 2 4" xfId="6398" xr:uid="{7051AD00-060E-488C-8B0B-050E583B6F92}"/>
    <cellStyle name="Moneda [0] 6 2 2 4 2" xfId="16959" xr:uid="{2955B73E-12BE-4511-9CF4-BBA3387892BF}"/>
    <cellStyle name="Moneda [0] 6 2 2 5" xfId="11678" xr:uid="{5E5BAD2A-01D9-4558-8EF5-F21E90E75D93}"/>
    <cellStyle name="Moneda [0] 6 2 3" xfId="1777" xr:uid="{AEBDA10A-0C9E-45B5-9533-91BFCCD4ADF8}"/>
    <cellStyle name="Moneda [0] 6 2 3 2" xfId="4418" xr:uid="{638783EA-62E2-4987-A2A8-05D1A7727AD5}"/>
    <cellStyle name="Moneda [0] 6 2 3 2 2" xfId="9698" xr:uid="{A2AA99F5-FD2C-4798-8BB6-812BDA16899A}"/>
    <cellStyle name="Moneda [0] 6 2 3 2 2 2" xfId="20259" xr:uid="{69BCC401-5EC1-4B62-BB6F-9D8D8F176CF6}"/>
    <cellStyle name="Moneda [0] 6 2 3 2 3" xfId="14979" xr:uid="{3CF3FE2F-A2E0-492B-AD74-D7755EEDC3AB}"/>
    <cellStyle name="Moneda [0] 6 2 3 3" xfId="7058" xr:uid="{26692DCD-4C6A-4568-9438-9AE6907C4F53}"/>
    <cellStyle name="Moneda [0] 6 2 3 3 2" xfId="17619" xr:uid="{4E270FAF-513E-4223-B015-5D30E9995942}"/>
    <cellStyle name="Moneda [0] 6 2 3 4" xfId="12338" xr:uid="{29833ADB-CCBD-4C44-B04A-E0D39160C62A}"/>
    <cellStyle name="Moneda [0] 6 2 4" xfId="3098" xr:uid="{9E2AA513-B1B4-42D1-8BAF-E214514C2E6E}"/>
    <cellStyle name="Moneda [0] 6 2 4 2" xfId="8378" xr:uid="{2C6BDDE9-7FAB-4208-B74C-C6B33E04FA18}"/>
    <cellStyle name="Moneda [0] 6 2 4 2 2" xfId="18939" xr:uid="{EF94D98C-A14C-4984-812B-C1BCBA342651}"/>
    <cellStyle name="Moneda [0] 6 2 4 3" xfId="13659" xr:uid="{FC5C75FF-E482-47A7-9FD3-F0044642127B}"/>
    <cellStyle name="Moneda [0] 6 2 5" xfId="5738" xr:uid="{D354BACA-6C29-41E8-91EA-21664590CA8C}"/>
    <cellStyle name="Moneda [0] 6 2 5 2" xfId="16299" xr:uid="{AA73D84E-7225-4DAA-9308-371F4E1C9DF1}"/>
    <cellStyle name="Moneda [0] 6 2 6" xfId="11018" xr:uid="{8D4D6D7C-3BCC-493C-B321-2CF0887C7179}"/>
    <cellStyle name="Moneda [0] 6 3" xfId="787" xr:uid="{3B7ECBAF-AC50-40A9-8522-16CDD9CABE61}"/>
    <cellStyle name="Moneda [0] 6 3 2" xfId="2108" xr:uid="{FFF2AEEB-7972-4A9A-BC86-94DB75ED712F}"/>
    <cellStyle name="Moneda [0] 6 3 2 2" xfId="4749" xr:uid="{473B2B64-EFE5-40B0-B5A8-0C32293A64D2}"/>
    <cellStyle name="Moneda [0] 6 3 2 2 2" xfId="10029" xr:uid="{00C1C31E-B9D6-41DD-B6D0-2F3038E825DF}"/>
    <cellStyle name="Moneda [0] 6 3 2 2 2 2" xfId="20590" xr:uid="{67859071-0493-476A-8346-09D96F4D6D7B}"/>
    <cellStyle name="Moneda [0] 6 3 2 2 3" xfId="15310" xr:uid="{A5E0EFE0-4078-467F-9FBD-624D5F2B698E}"/>
    <cellStyle name="Moneda [0] 6 3 2 3" xfId="7389" xr:uid="{F6171494-E660-477F-9FC7-6580D1F5F528}"/>
    <cellStyle name="Moneda [0] 6 3 2 3 2" xfId="17950" xr:uid="{DA3D2E0F-9096-4401-9068-5FA1FC6D08D6}"/>
    <cellStyle name="Moneda [0] 6 3 2 4" xfId="12669" xr:uid="{8C5779FA-7B35-4276-8848-E006301327C4}"/>
    <cellStyle name="Moneda [0] 6 3 3" xfId="3429" xr:uid="{3E5457D7-0B12-4AC9-86C4-E0CAF97D1F88}"/>
    <cellStyle name="Moneda [0] 6 3 3 2" xfId="8709" xr:uid="{1F2609E9-C03F-441A-A190-1DAFFBA2C1F1}"/>
    <cellStyle name="Moneda [0] 6 3 3 2 2" xfId="19270" xr:uid="{0B5DE19C-AC43-4E06-82CC-04F5742B7CC2}"/>
    <cellStyle name="Moneda [0] 6 3 3 3" xfId="13990" xr:uid="{A2A74300-8234-42D6-98C2-C8B328D2F437}"/>
    <cellStyle name="Moneda [0] 6 3 4" xfId="6069" xr:uid="{CC473920-1469-412A-AED0-4013CE16D437}"/>
    <cellStyle name="Moneda [0] 6 3 4 2" xfId="16630" xr:uid="{04230C64-7A90-4E38-A634-F0BF2446CACA}"/>
    <cellStyle name="Moneda [0] 6 3 5" xfId="11349" xr:uid="{23606A35-3009-42CD-97BD-4A44896900E5}"/>
    <cellStyle name="Moneda [0] 6 4" xfId="1448" xr:uid="{51B9F282-E25F-4BF8-A0D9-B00C6A9F98A7}"/>
    <cellStyle name="Moneda [0] 6 4 2" xfId="4089" xr:uid="{00BFACCE-993B-4F0C-9D46-3989B8B19659}"/>
    <cellStyle name="Moneda [0] 6 4 2 2" xfId="9369" xr:uid="{0203A9E0-6A0C-4A3D-A849-DDFEE8945776}"/>
    <cellStyle name="Moneda [0] 6 4 2 2 2" xfId="19930" xr:uid="{D7A95161-56BF-4D8D-8984-A525DEC0AFBB}"/>
    <cellStyle name="Moneda [0] 6 4 2 3" xfId="14650" xr:uid="{F25FCC85-AB01-45EC-9FA5-5189FA2ED0F3}"/>
    <cellStyle name="Moneda [0] 6 4 3" xfId="6729" xr:uid="{B124EC5E-9A47-4974-80D8-C383257F1A1D}"/>
    <cellStyle name="Moneda [0] 6 4 3 2" xfId="17290" xr:uid="{1ED464CF-1263-454D-A506-57BFB5582DC7}"/>
    <cellStyle name="Moneda [0] 6 4 4" xfId="12009" xr:uid="{7725FE44-773E-437B-976A-A0476C4ABCFD}"/>
    <cellStyle name="Moneda [0] 6 5" xfId="2769" xr:uid="{3D2A7D68-55B2-4AFF-9918-681C48463D28}"/>
    <cellStyle name="Moneda [0] 6 5 2" xfId="8049" xr:uid="{6F50D6B8-A03A-4BCD-86A8-D7E9C99A9237}"/>
    <cellStyle name="Moneda [0] 6 5 2 2" xfId="18610" xr:uid="{1CB00FA7-7F44-4BBA-BD4E-9BE2D6282E73}"/>
    <cellStyle name="Moneda [0] 6 5 3" xfId="13330" xr:uid="{3FB6ED9E-5CE2-4C3E-AAD5-9CE2614EE40D}"/>
    <cellStyle name="Moneda [0] 6 6" xfId="5409" xr:uid="{0877F953-A78E-4F5B-8C05-3B0F09153066}"/>
    <cellStyle name="Moneda [0] 6 6 2" xfId="15970" xr:uid="{29A1CC72-DE1A-4B59-B9B8-46B0D21E27E2}"/>
    <cellStyle name="Moneda [0] 6 7" xfId="10689" xr:uid="{F002DE2F-2C1A-4228-9708-F9D884C70378}"/>
    <cellStyle name="Moneda [0] 7" xfId="236" xr:uid="{4A86DC65-2E9B-4C62-AF2F-06F499DA4E5C}"/>
    <cellStyle name="Moneda [0] 7 2" xfId="566" xr:uid="{358F68E1-B170-4E4F-A9B5-B6D0A74AB7FF}"/>
    <cellStyle name="Moneda [0] 7 2 2" xfId="1226" xr:uid="{3DF7FFF4-60D3-4B9B-9AAC-5608F355009C}"/>
    <cellStyle name="Moneda [0] 7 2 2 2" xfId="2547" xr:uid="{1B373207-1764-4BFA-A525-65ABA00A7368}"/>
    <cellStyle name="Moneda [0] 7 2 2 2 2" xfId="5188" xr:uid="{F380C4BD-F7E7-4984-B4FF-8C411D932489}"/>
    <cellStyle name="Moneda [0] 7 2 2 2 2 2" xfId="10468" xr:uid="{57CE2FD1-6A08-4CE7-8D16-41299527699D}"/>
    <cellStyle name="Moneda [0] 7 2 2 2 2 2 2" xfId="21029" xr:uid="{388B701B-0538-4EFE-BBC9-0519E6AC614C}"/>
    <cellStyle name="Moneda [0] 7 2 2 2 2 3" xfId="15749" xr:uid="{11DB65E3-56B2-4F08-9A95-4F53EA056502}"/>
    <cellStyle name="Moneda [0] 7 2 2 2 3" xfId="7828" xr:uid="{0A653AA7-11DD-4485-9E2C-33C194040EBC}"/>
    <cellStyle name="Moneda [0] 7 2 2 2 3 2" xfId="18389" xr:uid="{2B2F8357-8907-4B65-B540-DB776A54DBBC}"/>
    <cellStyle name="Moneda [0] 7 2 2 2 4" xfId="13108" xr:uid="{BCB104A8-0D41-4701-A59F-BBCF7C898E0E}"/>
    <cellStyle name="Moneda [0] 7 2 2 3" xfId="3868" xr:uid="{41372B79-44CD-46CB-9CDA-861CE98E986D}"/>
    <cellStyle name="Moneda [0] 7 2 2 3 2" xfId="9148" xr:uid="{B00A80C4-0FAD-44DD-A7C2-9EBFE04C37B5}"/>
    <cellStyle name="Moneda [0] 7 2 2 3 2 2" xfId="19709" xr:uid="{D699B19C-CF78-43F6-AB6C-0AC3C987130D}"/>
    <cellStyle name="Moneda [0] 7 2 2 3 3" xfId="14429" xr:uid="{E4E9091F-3D65-4227-AA42-CE86BF8DB48A}"/>
    <cellStyle name="Moneda [0] 7 2 2 4" xfId="6508" xr:uid="{67292B1D-2833-4652-8D8D-E97C2C771AF4}"/>
    <cellStyle name="Moneda [0] 7 2 2 4 2" xfId="17069" xr:uid="{28884819-2D02-431C-8333-7A44655F9A09}"/>
    <cellStyle name="Moneda [0] 7 2 2 5" xfId="11788" xr:uid="{619ACD73-E8D1-4E1E-8BF8-5242B9AE46A1}"/>
    <cellStyle name="Moneda [0] 7 2 3" xfId="1887" xr:uid="{93169327-B642-43F2-BF05-10FD6517540C}"/>
    <cellStyle name="Moneda [0] 7 2 3 2" xfId="4528" xr:uid="{F07D84E8-25E4-498A-838B-4D38C568BE6A}"/>
    <cellStyle name="Moneda [0] 7 2 3 2 2" xfId="9808" xr:uid="{9BB04B77-A730-4272-91BD-07CA93503D0E}"/>
    <cellStyle name="Moneda [0] 7 2 3 2 2 2" xfId="20369" xr:uid="{10F77560-33C8-4D1C-811B-482162F090EA}"/>
    <cellStyle name="Moneda [0] 7 2 3 2 3" xfId="15089" xr:uid="{A0754ADC-3816-4ACF-99FB-585AAA315F15}"/>
    <cellStyle name="Moneda [0] 7 2 3 3" xfId="7168" xr:uid="{7FC5026E-79B3-42C6-9E4E-E92AA59F8447}"/>
    <cellStyle name="Moneda [0] 7 2 3 3 2" xfId="17729" xr:uid="{950F17EB-43D6-4255-AD7D-7C17EE75F595}"/>
    <cellStyle name="Moneda [0] 7 2 3 4" xfId="12448" xr:uid="{1868F5B5-24E5-4A80-A872-0DAEB2B7F045}"/>
    <cellStyle name="Moneda [0] 7 2 4" xfId="3208" xr:uid="{B6150D8A-78CB-4CDE-8CFB-819AEF3B3245}"/>
    <cellStyle name="Moneda [0] 7 2 4 2" xfId="8488" xr:uid="{1B87375E-E30F-4804-991E-4C3345B28AF3}"/>
    <cellStyle name="Moneda [0] 7 2 4 2 2" xfId="19049" xr:uid="{E521FFB8-4639-4C1B-8D64-1B6900079325}"/>
    <cellStyle name="Moneda [0] 7 2 4 3" xfId="13769" xr:uid="{F99940AC-C421-41C8-8DF6-367C46B4EDE3}"/>
    <cellStyle name="Moneda [0] 7 2 5" xfId="5848" xr:uid="{69E2889D-0DC9-49FD-AC14-42B5ED078428}"/>
    <cellStyle name="Moneda [0] 7 2 5 2" xfId="16409" xr:uid="{916B047B-0CB4-447C-8573-4944E8050922}"/>
    <cellStyle name="Moneda [0] 7 2 6" xfId="11128" xr:uid="{808C2079-E19A-475E-8891-9CA0C02BF207}"/>
    <cellStyle name="Moneda [0] 7 3" xfId="897" xr:uid="{F16C4770-77BF-446D-BCA3-719CC2F9DA97}"/>
    <cellStyle name="Moneda [0] 7 3 2" xfId="2218" xr:uid="{333A153C-152A-47C6-AC38-D3B3A195C184}"/>
    <cellStyle name="Moneda [0] 7 3 2 2" xfId="4859" xr:uid="{CC2D2C93-D3E6-47A9-B677-BD6F629E0A24}"/>
    <cellStyle name="Moneda [0] 7 3 2 2 2" xfId="10139" xr:uid="{41AC4C78-6BC9-4B2A-A035-1C1283C0BE6C}"/>
    <cellStyle name="Moneda [0] 7 3 2 2 2 2" xfId="20700" xr:uid="{F1050673-C25D-4CAC-8B3E-DE6744EE8EBC}"/>
    <cellStyle name="Moneda [0] 7 3 2 2 3" xfId="15420" xr:uid="{AE134AFB-0E16-4044-B43B-1E333FD2919C}"/>
    <cellStyle name="Moneda [0] 7 3 2 3" xfId="7499" xr:uid="{AC36FA82-273C-407F-9CD4-4F946D448580}"/>
    <cellStyle name="Moneda [0] 7 3 2 3 2" xfId="18060" xr:uid="{BEF430BB-6FD6-48AF-A8CF-850D4C2B3756}"/>
    <cellStyle name="Moneda [0] 7 3 2 4" xfId="12779" xr:uid="{4117225A-8B1A-47B3-890E-B719954A1375}"/>
    <cellStyle name="Moneda [0] 7 3 3" xfId="3539" xr:uid="{2717F967-901D-41E8-ACC9-53B58C54EE6E}"/>
    <cellStyle name="Moneda [0] 7 3 3 2" xfId="8819" xr:uid="{D582AC42-548D-4D54-8BAF-13511C380403}"/>
    <cellStyle name="Moneda [0] 7 3 3 2 2" xfId="19380" xr:uid="{094BE624-F441-4064-A45F-A11763D1D6E9}"/>
    <cellStyle name="Moneda [0] 7 3 3 3" xfId="14100" xr:uid="{9A29767D-3738-4D8F-A7C8-337AD9AD535E}"/>
    <cellStyle name="Moneda [0] 7 3 4" xfId="6179" xr:uid="{5E723532-0A6B-4017-8842-69933D45BE5A}"/>
    <cellStyle name="Moneda [0] 7 3 4 2" xfId="16740" xr:uid="{94D10976-887F-44FE-A3F4-0FC0EBE72CF5}"/>
    <cellStyle name="Moneda [0] 7 3 5" xfId="11459" xr:uid="{BC16D665-F3E4-4866-9FDC-616422455CC6}"/>
    <cellStyle name="Moneda [0] 7 4" xfId="1558" xr:uid="{4724B71A-455A-4D5C-85A5-B9AEC5D50E2F}"/>
    <cellStyle name="Moneda [0] 7 4 2" xfId="4199" xr:uid="{5B2CA183-0A22-4224-8D29-0628A9FE117E}"/>
    <cellStyle name="Moneda [0] 7 4 2 2" xfId="9479" xr:uid="{327CF1BF-DF7D-4776-8CEA-4B48ED979F73}"/>
    <cellStyle name="Moneda [0] 7 4 2 2 2" xfId="20040" xr:uid="{758F7E81-2249-4B50-88C9-717C2CBE8C26}"/>
    <cellStyle name="Moneda [0] 7 4 2 3" xfId="14760" xr:uid="{0E40AD3D-FC56-471C-96DC-A890E118B149}"/>
    <cellStyle name="Moneda [0] 7 4 3" xfId="6839" xr:uid="{695EBA21-9318-4FE6-96E5-05C756FBCF16}"/>
    <cellStyle name="Moneda [0] 7 4 3 2" xfId="17400" xr:uid="{22F912C2-AEC6-4F18-AFAA-1CE8A8DAB3AE}"/>
    <cellStyle name="Moneda [0] 7 4 4" xfId="12119" xr:uid="{D46DEB27-F6F5-4E9B-BCB8-D0279AF9F3A6}"/>
    <cellStyle name="Moneda [0] 7 5" xfId="2879" xr:uid="{494DA3FE-34EA-43D8-B64D-0D9927E6D3A6}"/>
    <cellStyle name="Moneda [0] 7 5 2" xfId="8159" xr:uid="{2E0013E2-49E4-41EC-BA97-8B3C03F6511C}"/>
    <cellStyle name="Moneda [0] 7 5 2 2" xfId="18720" xr:uid="{36792DC6-CAFE-4E1B-AF65-5059BCE3B990}"/>
    <cellStyle name="Moneda [0] 7 5 3" xfId="13440" xr:uid="{AF47AB57-6ADF-4722-892D-12362C15D341}"/>
    <cellStyle name="Moneda [0] 7 6" xfId="5519" xr:uid="{BA1A8E00-F6DC-4DAF-9130-4722E423B495}"/>
    <cellStyle name="Moneda [0] 7 6 2" xfId="16080" xr:uid="{697ADFB6-62B5-4D5E-AB32-5B90EDCB42FA}"/>
    <cellStyle name="Moneda [0] 7 7" xfId="10799" xr:uid="{E678EFA9-71E7-4700-A0FF-F5AF19A50106}"/>
    <cellStyle name="Moneda [0] 8" xfId="345" xr:uid="{41E8CC47-F95C-418A-888B-DCCDDA081FB0}"/>
    <cellStyle name="Moneda [0] 8 2" xfId="1006" xr:uid="{06808346-261B-41B2-8F35-531A987074F3}"/>
    <cellStyle name="Moneda [0] 8 2 2" xfId="2327" xr:uid="{D12D4E15-5DEC-42CF-8AF6-ECC6AAFF3266}"/>
    <cellStyle name="Moneda [0] 8 2 2 2" xfId="4968" xr:uid="{4576C472-050E-4EA6-AA14-7BBC8ADCA3F5}"/>
    <cellStyle name="Moneda [0] 8 2 2 2 2" xfId="10248" xr:uid="{DB6DA909-7B65-4869-BD34-C67E5E00CDFA}"/>
    <cellStyle name="Moneda [0] 8 2 2 2 2 2" xfId="20809" xr:uid="{EC3A2C58-8642-43E0-9EC9-E9338A28361F}"/>
    <cellStyle name="Moneda [0] 8 2 2 2 3" xfId="15529" xr:uid="{277FFEA6-B0DB-4FE6-9CE2-34ACA02F1EBA}"/>
    <cellStyle name="Moneda [0] 8 2 2 3" xfId="7608" xr:uid="{7BC2EA25-8B3E-44EE-B8BF-88892809BA12}"/>
    <cellStyle name="Moneda [0] 8 2 2 3 2" xfId="18169" xr:uid="{9F16FA8D-3773-4EAF-9807-6E9EF10160FE}"/>
    <cellStyle name="Moneda [0] 8 2 2 4" xfId="12888" xr:uid="{DB822334-AFC0-47E1-A87C-893B9F3DCDB1}"/>
    <cellStyle name="Moneda [0] 8 2 3" xfId="3648" xr:uid="{E0E0A423-1C0C-4581-AF71-A3460194F376}"/>
    <cellStyle name="Moneda [0] 8 2 3 2" xfId="8928" xr:uid="{D83221F8-08B5-422D-9FEF-7B6E89E7BE1A}"/>
    <cellStyle name="Moneda [0] 8 2 3 2 2" xfId="19489" xr:uid="{53B47EFB-C06D-4771-B43A-FEC614417DA2}"/>
    <cellStyle name="Moneda [0] 8 2 3 3" xfId="14209" xr:uid="{7D08ABCB-35E6-4213-A822-A2151385EF36}"/>
    <cellStyle name="Moneda [0] 8 2 4" xfId="6288" xr:uid="{C077C984-AF81-46EB-947A-759B6F6B4951}"/>
    <cellStyle name="Moneda [0] 8 2 4 2" xfId="16849" xr:uid="{FE7046DA-9373-4035-BC0F-059DBA87AF5D}"/>
    <cellStyle name="Moneda [0] 8 2 5" xfId="11568" xr:uid="{94165FED-2421-4E7C-A3AF-AA3F8623767D}"/>
    <cellStyle name="Moneda [0] 8 3" xfId="1667" xr:uid="{63657D0B-BF3C-43E9-97C0-A2392F83F134}"/>
    <cellStyle name="Moneda [0] 8 3 2" xfId="4308" xr:uid="{33473C93-E132-4D34-9681-E8F7A7C09511}"/>
    <cellStyle name="Moneda [0] 8 3 2 2" xfId="9588" xr:uid="{428B9C05-02AD-4991-9156-5839ACEA2253}"/>
    <cellStyle name="Moneda [0] 8 3 2 2 2" xfId="20149" xr:uid="{EB8D7770-9C30-47D2-A02D-38ACA0973570}"/>
    <cellStyle name="Moneda [0] 8 3 2 3" xfId="14869" xr:uid="{EACBDE7E-9B0A-4563-AEB4-E9135B831C56}"/>
    <cellStyle name="Moneda [0] 8 3 3" xfId="6948" xr:uid="{87EC52CA-EB5C-4599-9A4C-2B141EE65D22}"/>
    <cellStyle name="Moneda [0] 8 3 3 2" xfId="17509" xr:uid="{F6E1CA4A-3777-471A-84BD-E4E5EBA5073C}"/>
    <cellStyle name="Moneda [0] 8 3 4" xfId="12228" xr:uid="{0E757F58-A2AC-4353-8389-6DEB93F835A9}"/>
    <cellStyle name="Moneda [0] 8 4" xfId="2988" xr:uid="{81676AB8-6C4F-42EC-9F6D-20F5B6F6E2D0}"/>
    <cellStyle name="Moneda [0] 8 4 2" xfId="8268" xr:uid="{37385E74-EFDF-420B-8165-31E4725C1C5E}"/>
    <cellStyle name="Moneda [0] 8 4 2 2" xfId="18829" xr:uid="{26D9A60E-B090-403B-A1D8-409D6FAE1170}"/>
    <cellStyle name="Moneda [0] 8 4 3" xfId="13549" xr:uid="{20B45652-0DFC-45A8-9241-ECC293DC12E8}"/>
    <cellStyle name="Moneda [0] 8 5" xfId="5628" xr:uid="{3B838F1B-73C8-4CFD-A3BE-E0562962825E}"/>
    <cellStyle name="Moneda [0] 8 5 2" xfId="16189" xr:uid="{36244AB7-0EE7-4641-9788-9CC29E70FDDB}"/>
    <cellStyle name="Moneda [0] 8 6" xfId="10908" xr:uid="{926FBF1A-AF3F-40F1-A010-6B5DDC875C16}"/>
    <cellStyle name="Moneda [0] 9" xfId="677" xr:uid="{8DA8AB26-15D0-4F91-B61D-5B933056BDAF}"/>
    <cellStyle name="Moneda [0] 9 2" xfId="1998" xr:uid="{6108E55A-5310-4538-8B0E-DDBBBEB9FE56}"/>
    <cellStyle name="Moneda [0] 9 2 2" xfId="4639" xr:uid="{A366C806-61B0-4DDF-80E8-B59FA1D41268}"/>
    <cellStyle name="Moneda [0] 9 2 2 2" xfId="9919" xr:uid="{AFF37C46-2DB1-4804-8D9F-AAC1EB948D9E}"/>
    <cellStyle name="Moneda [0] 9 2 2 2 2" xfId="20480" xr:uid="{B3B3BC89-6D5D-4F9B-81F3-0FD942FCF2FF}"/>
    <cellStyle name="Moneda [0] 9 2 2 3" xfId="15200" xr:uid="{6096A55A-1F30-4BE5-85D0-73E23AFD432D}"/>
    <cellStyle name="Moneda [0] 9 2 3" xfId="7279" xr:uid="{E38DA6C2-9D73-452A-8BD9-5F7A63B03A9C}"/>
    <cellStyle name="Moneda [0] 9 2 3 2" xfId="17840" xr:uid="{A639A4A7-E330-4D86-AEFE-6D80062734D2}"/>
    <cellStyle name="Moneda [0] 9 2 4" xfId="12559" xr:uid="{1789501A-4D09-4E13-9624-1711BA3B85BC}"/>
    <cellStyle name="Moneda [0] 9 3" xfId="3319" xr:uid="{65E3EEFF-C680-44B4-89FA-C246181BBAC2}"/>
    <cellStyle name="Moneda [0] 9 3 2" xfId="8599" xr:uid="{CA3E939F-6EA3-4437-BBC9-BC3BA985811C}"/>
    <cellStyle name="Moneda [0] 9 3 2 2" xfId="19160" xr:uid="{E833C11B-1053-4F2A-8437-9123D57027E0}"/>
    <cellStyle name="Moneda [0] 9 3 3" xfId="13880" xr:uid="{04D1560B-1AF3-4823-8FF9-CFBC16351307}"/>
    <cellStyle name="Moneda [0] 9 4" xfId="5959" xr:uid="{E54A39CB-EAB1-4EF5-98E2-F1F357EAECF9}"/>
    <cellStyle name="Moneda [0] 9 4 2" xfId="16520" xr:uid="{50096EF1-9BE3-45E5-A9FE-160D26C5A920}"/>
    <cellStyle name="Moneda [0] 9 5" xfId="11239" xr:uid="{C8DEDCB4-E19A-4720-B7FB-72B461D419DA}"/>
    <cellStyle name="Moneda 10" xfId="56" xr:uid="{D26FE453-7F4A-4A7E-9E72-EAD3636DE3FD}"/>
    <cellStyle name="Moneda 10 10" xfId="10621" xr:uid="{15C870F5-7F56-47D3-AF5E-83BF4CAEE807}"/>
    <cellStyle name="Moneda 10 2" xfId="107" xr:uid="{63B7F4E8-A2A7-4C08-939C-7E6CCA33269F}"/>
    <cellStyle name="Moneda 10 2 2" xfId="219" xr:uid="{7FECFF63-2813-4F02-9DA0-AE000C1C32FA}"/>
    <cellStyle name="Moneda 10 2 2 2" xfId="549" xr:uid="{9F6673AF-BBC5-432C-8661-A51618ECC720}"/>
    <cellStyle name="Moneda 10 2 2 2 2" xfId="1209" xr:uid="{FDCA1B4F-C629-4E04-959D-D66879500768}"/>
    <cellStyle name="Moneda 10 2 2 2 2 2" xfId="2530" xr:uid="{0E8A9129-1154-4CEE-89E9-220EC1FC4CF0}"/>
    <cellStyle name="Moneda 10 2 2 2 2 2 2" xfId="5171" xr:uid="{55B9045C-7D91-436B-A96E-21DC444F3BBE}"/>
    <cellStyle name="Moneda 10 2 2 2 2 2 2 2" xfId="10451" xr:uid="{40878EED-09EF-4674-99B6-D4D7981E1508}"/>
    <cellStyle name="Moneda 10 2 2 2 2 2 2 2 2" xfId="21012" xr:uid="{D7CAF402-C6BA-472D-9B86-2EFE9C295149}"/>
    <cellStyle name="Moneda 10 2 2 2 2 2 2 3" xfId="15732" xr:uid="{CF853071-6EEE-401E-8D40-E1D905572432}"/>
    <cellStyle name="Moneda 10 2 2 2 2 2 3" xfId="7811" xr:uid="{EED377C1-8536-4EA5-8CD6-DA5F33075877}"/>
    <cellStyle name="Moneda 10 2 2 2 2 2 3 2" xfId="18372" xr:uid="{E9FB405D-6C31-4BD2-9056-2F97C4072DB5}"/>
    <cellStyle name="Moneda 10 2 2 2 2 2 4" xfId="13091" xr:uid="{4AD30240-2DF2-4800-AC23-28FCA3257B80}"/>
    <cellStyle name="Moneda 10 2 2 2 2 3" xfId="3851" xr:uid="{4752D09B-7372-45D2-9FC9-DB5300D17198}"/>
    <cellStyle name="Moneda 10 2 2 2 2 3 2" xfId="9131" xr:uid="{EF60D111-A896-4300-B973-FF861F7EFBCF}"/>
    <cellStyle name="Moneda 10 2 2 2 2 3 2 2" xfId="19692" xr:uid="{980BD8A5-BE4A-4085-8970-E44759AD053A}"/>
    <cellStyle name="Moneda 10 2 2 2 2 3 3" xfId="14412" xr:uid="{DFD7ACE3-783F-46C6-A2F5-A946C2D4CD9E}"/>
    <cellStyle name="Moneda 10 2 2 2 2 4" xfId="6491" xr:uid="{2E02D39D-036F-4F4E-B725-34EF80379E7E}"/>
    <cellStyle name="Moneda 10 2 2 2 2 4 2" xfId="17052" xr:uid="{7013D0D9-A7B9-4C6D-B409-7ABE0F207D93}"/>
    <cellStyle name="Moneda 10 2 2 2 2 5" xfId="11771" xr:uid="{994FB21E-7772-4379-B8CA-C7F63226DB1C}"/>
    <cellStyle name="Moneda 10 2 2 2 3" xfId="1870" xr:uid="{127C9879-3956-4FFE-84A2-2ADA43DC829A}"/>
    <cellStyle name="Moneda 10 2 2 2 3 2" xfId="4511" xr:uid="{270E5C8C-3D30-441A-B17A-3CB644E75E51}"/>
    <cellStyle name="Moneda 10 2 2 2 3 2 2" xfId="9791" xr:uid="{A580DE83-85D2-4404-A1EA-D04D2A548091}"/>
    <cellStyle name="Moneda 10 2 2 2 3 2 2 2" xfId="20352" xr:uid="{759A721A-8784-47A1-A76A-D626697FE95A}"/>
    <cellStyle name="Moneda 10 2 2 2 3 2 3" xfId="15072" xr:uid="{CA47AFBE-7605-45F1-87CE-51E08B578126}"/>
    <cellStyle name="Moneda 10 2 2 2 3 3" xfId="7151" xr:uid="{61A76ED1-A996-4BA9-86B0-E3C917DE5F65}"/>
    <cellStyle name="Moneda 10 2 2 2 3 3 2" xfId="17712" xr:uid="{F19D1037-F140-4867-9E5F-58ACEEE10F4F}"/>
    <cellStyle name="Moneda 10 2 2 2 3 4" xfId="12431" xr:uid="{490C9BCB-302B-426E-9C4D-16450FD110F1}"/>
    <cellStyle name="Moneda 10 2 2 2 4" xfId="3191" xr:uid="{F5C51370-B09A-4284-9651-56F985F26DA5}"/>
    <cellStyle name="Moneda 10 2 2 2 4 2" xfId="8471" xr:uid="{3B99206C-3EFF-4AB4-9167-36BFBD4A6913}"/>
    <cellStyle name="Moneda 10 2 2 2 4 2 2" xfId="19032" xr:uid="{C5DC1B7E-AAE7-41A1-93D9-E49EA1823331}"/>
    <cellStyle name="Moneda 10 2 2 2 4 3" xfId="13752" xr:uid="{8A3CCDC6-BAE4-4D59-B909-4DDC2151A268}"/>
    <cellStyle name="Moneda 10 2 2 2 5" xfId="5831" xr:uid="{7AC9CC40-BC3A-487B-8A97-AF1FD08A5FB3}"/>
    <cellStyle name="Moneda 10 2 2 2 5 2" xfId="16392" xr:uid="{72CD2772-EB9E-4A4B-8411-FE98C085C353}"/>
    <cellStyle name="Moneda 10 2 2 2 6" xfId="11111" xr:uid="{0EE6DE55-E679-44FD-B47A-0CEF001DA300}"/>
    <cellStyle name="Moneda 10 2 2 3" xfId="880" xr:uid="{3C11718F-E6EB-4D90-B704-22DE8ADDC2CB}"/>
    <cellStyle name="Moneda 10 2 2 3 2" xfId="2201" xr:uid="{CC38097F-D811-4B3E-860E-C9B9FA403A96}"/>
    <cellStyle name="Moneda 10 2 2 3 2 2" xfId="4842" xr:uid="{966F3AB1-C8C4-4ABF-A9EC-527FD242549E}"/>
    <cellStyle name="Moneda 10 2 2 3 2 2 2" xfId="10122" xr:uid="{7E6342A4-47F9-4CAB-9E19-0C9044953464}"/>
    <cellStyle name="Moneda 10 2 2 3 2 2 2 2" xfId="20683" xr:uid="{2DE7EA83-22E4-4340-81B5-19163A6C25D1}"/>
    <cellStyle name="Moneda 10 2 2 3 2 2 3" xfId="15403" xr:uid="{B7F8F9E6-BD46-4D45-858D-27B693056813}"/>
    <cellStyle name="Moneda 10 2 2 3 2 3" xfId="7482" xr:uid="{57B09484-8CFA-4184-93E2-28CE5E847751}"/>
    <cellStyle name="Moneda 10 2 2 3 2 3 2" xfId="18043" xr:uid="{F7D9AF21-FD10-45BC-8994-C108F5926456}"/>
    <cellStyle name="Moneda 10 2 2 3 2 4" xfId="12762" xr:uid="{3A28FCCB-D025-4B10-ACED-AFF64055C150}"/>
    <cellStyle name="Moneda 10 2 2 3 3" xfId="3522" xr:uid="{89311ABF-286A-4807-B898-FD4C8A72C810}"/>
    <cellStyle name="Moneda 10 2 2 3 3 2" xfId="8802" xr:uid="{1F377B75-951F-4676-82BD-F6CB3EACAE36}"/>
    <cellStyle name="Moneda 10 2 2 3 3 2 2" xfId="19363" xr:uid="{AA0D19CA-6582-47CD-B265-AAC30C30BEA8}"/>
    <cellStyle name="Moneda 10 2 2 3 3 3" xfId="14083" xr:uid="{68577814-1D4D-4C19-AA69-3D0DA302056B}"/>
    <cellStyle name="Moneda 10 2 2 3 4" xfId="6162" xr:uid="{0D7AEEF8-4031-4DA7-BA45-640D4D505C26}"/>
    <cellStyle name="Moneda 10 2 2 3 4 2" xfId="16723" xr:uid="{06088EF1-625D-4CCE-8723-67B259CC1F26}"/>
    <cellStyle name="Moneda 10 2 2 3 5" xfId="11442" xr:uid="{DEC74ED4-0F7E-4700-AD9A-5A253D2F4837}"/>
    <cellStyle name="Moneda 10 2 2 4" xfId="1541" xr:uid="{B44C26AB-0851-46A8-9001-AE7144C6631E}"/>
    <cellStyle name="Moneda 10 2 2 4 2" xfId="4182" xr:uid="{7A0D462E-2029-4E2D-8470-2C3C396A258C}"/>
    <cellStyle name="Moneda 10 2 2 4 2 2" xfId="9462" xr:uid="{4F5616B9-1E41-493F-A44E-35F94E35884A}"/>
    <cellStyle name="Moneda 10 2 2 4 2 2 2" xfId="20023" xr:uid="{90A0EB2D-4571-4871-95AC-6383BD132633}"/>
    <cellStyle name="Moneda 10 2 2 4 2 3" xfId="14743" xr:uid="{917E3FAB-2D3B-4AE5-9AEF-A77B0457634C}"/>
    <cellStyle name="Moneda 10 2 2 4 3" xfId="6822" xr:uid="{57C06011-8772-4656-9190-21C6AEA1C73F}"/>
    <cellStyle name="Moneda 10 2 2 4 3 2" xfId="17383" xr:uid="{C9EA7ED0-C463-4C18-937E-7D5123E400DD}"/>
    <cellStyle name="Moneda 10 2 2 4 4" xfId="12102" xr:uid="{002A0003-E7C7-4F14-86E0-2C93B63A8E2C}"/>
    <cellStyle name="Moneda 10 2 2 5" xfId="2862" xr:uid="{2FD58C29-D34D-47F5-834C-AAEBCE38882E}"/>
    <cellStyle name="Moneda 10 2 2 5 2" xfId="8142" xr:uid="{2F9A0C34-0A7E-4901-B1EA-31F7925CA095}"/>
    <cellStyle name="Moneda 10 2 2 5 2 2" xfId="18703" xr:uid="{48CBC309-0994-48EB-AEA7-60FE0E96736F}"/>
    <cellStyle name="Moneda 10 2 2 5 3" xfId="13423" xr:uid="{6850D462-1776-45A1-AFA3-825E77BDE47F}"/>
    <cellStyle name="Moneda 10 2 2 6" xfId="5502" xr:uid="{432CE97D-1E53-4203-A602-44EBE1A8322B}"/>
    <cellStyle name="Moneda 10 2 2 6 2" xfId="16063" xr:uid="{0754CF71-AB5E-49D6-8CFC-AB9CECB2C7D5}"/>
    <cellStyle name="Moneda 10 2 2 7" xfId="10782" xr:uid="{2A6CDBFE-EF47-4333-8C50-7AD8E345C951}"/>
    <cellStyle name="Moneda 10 2 3" xfId="329" xr:uid="{019346E3-677A-4515-9944-0CDA4CB511F7}"/>
    <cellStyle name="Moneda 10 2 3 2" xfId="659" xr:uid="{EFD83366-F0E0-46A1-AE0C-70E20ED935B8}"/>
    <cellStyle name="Moneda 10 2 3 2 2" xfId="1319" xr:uid="{B7E08EC9-3575-42BE-A9A4-9D84FBED8D0E}"/>
    <cellStyle name="Moneda 10 2 3 2 2 2" xfId="2640" xr:uid="{C77E22B2-1DB6-4BAE-8157-29B266D887D8}"/>
    <cellStyle name="Moneda 10 2 3 2 2 2 2" xfId="5281" xr:uid="{A8FAEFE5-88B0-44DE-AF54-95892AA3442E}"/>
    <cellStyle name="Moneda 10 2 3 2 2 2 2 2" xfId="10561" xr:uid="{567715A0-21D5-48CB-A6AB-C539C3D91AC5}"/>
    <cellStyle name="Moneda 10 2 3 2 2 2 2 2 2" xfId="21122" xr:uid="{89F0219D-C4F9-4D50-81AA-EDAC395F2A27}"/>
    <cellStyle name="Moneda 10 2 3 2 2 2 2 3" xfId="15842" xr:uid="{552712A5-2483-4696-ACB1-4C23F285646F}"/>
    <cellStyle name="Moneda 10 2 3 2 2 2 3" xfId="7921" xr:uid="{6ECCD67B-BAA1-4DBF-BF47-145F418113EF}"/>
    <cellStyle name="Moneda 10 2 3 2 2 2 3 2" xfId="18482" xr:uid="{1DB0E348-3D5A-4809-96EB-4D3CC0C04D60}"/>
    <cellStyle name="Moneda 10 2 3 2 2 2 4" xfId="13201" xr:uid="{DD32D08D-91C3-4F59-9A2B-0D5A762920E9}"/>
    <cellStyle name="Moneda 10 2 3 2 2 3" xfId="3961" xr:uid="{4AF8EDAB-5202-44E6-B734-D827085FCDD9}"/>
    <cellStyle name="Moneda 10 2 3 2 2 3 2" xfId="9241" xr:uid="{6D6FF7CB-5F63-447C-BE6C-E837D8CDD23D}"/>
    <cellStyle name="Moneda 10 2 3 2 2 3 2 2" xfId="19802" xr:uid="{6A7F79BE-28C4-48D2-9289-99F77E57335D}"/>
    <cellStyle name="Moneda 10 2 3 2 2 3 3" xfId="14522" xr:uid="{3244C769-402C-41DB-BD4E-26466579BBDE}"/>
    <cellStyle name="Moneda 10 2 3 2 2 4" xfId="6601" xr:uid="{F93EFC9E-789E-48EF-BC6D-B26AC3C67C1E}"/>
    <cellStyle name="Moneda 10 2 3 2 2 4 2" xfId="17162" xr:uid="{32D36E2E-F67D-4313-9924-520A61DE6CB0}"/>
    <cellStyle name="Moneda 10 2 3 2 2 5" xfId="11881" xr:uid="{CDD9C94A-64A9-4721-A6A5-2A6F3CB3487B}"/>
    <cellStyle name="Moneda 10 2 3 2 3" xfId="1980" xr:uid="{6BD6C2D5-EBB1-44D6-9CB6-0885B87025E2}"/>
    <cellStyle name="Moneda 10 2 3 2 3 2" xfId="4621" xr:uid="{767FC28F-656F-4647-87EB-E72DA52E336C}"/>
    <cellStyle name="Moneda 10 2 3 2 3 2 2" xfId="9901" xr:uid="{748A48F0-9C48-480B-84E8-7FDE79A137C9}"/>
    <cellStyle name="Moneda 10 2 3 2 3 2 2 2" xfId="20462" xr:uid="{90714A2E-1C28-433E-92F4-CD75B20C49D7}"/>
    <cellStyle name="Moneda 10 2 3 2 3 2 3" xfId="15182" xr:uid="{39245D77-3515-4523-B053-391E8C54195C}"/>
    <cellStyle name="Moneda 10 2 3 2 3 3" xfId="7261" xr:uid="{1610D3D7-73C5-46DD-B28D-09D40B1262C3}"/>
    <cellStyle name="Moneda 10 2 3 2 3 3 2" xfId="17822" xr:uid="{4C08AE00-53E6-4A77-B4C0-C1A3971178C0}"/>
    <cellStyle name="Moneda 10 2 3 2 3 4" xfId="12541" xr:uid="{E8C876F2-ACA4-473D-B449-BDD706E8700A}"/>
    <cellStyle name="Moneda 10 2 3 2 4" xfId="3301" xr:uid="{337C065E-5057-44AA-AE36-BFB8E9D836AA}"/>
    <cellStyle name="Moneda 10 2 3 2 4 2" xfId="8581" xr:uid="{D311B04D-93E4-4443-A60D-5CB6DA9F78E3}"/>
    <cellStyle name="Moneda 10 2 3 2 4 2 2" xfId="19142" xr:uid="{3A7A229D-5BAD-4661-8C9C-FA19FA165804}"/>
    <cellStyle name="Moneda 10 2 3 2 4 3" xfId="13862" xr:uid="{9272C135-4D8B-4F34-8814-3077B8B6D7EA}"/>
    <cellStyle name="Moneda 10 2 3 2 5" xfId="5941" xr:uid="{B9794A76-CC0E-4238-916D-DA9C1A2F2D97}"/>
    <cellStyle name="Moneda 10 2 3 2 5 2" xfId="16502" xr:uid="{40EE6B00-1C0F-40AA-8AD7-6BBC18107855}"/>
    <cellStyle name="Moneda 10 2 3 2 6" xfId="11221" xr:uid="{6A9DE4F9-0E18-432C-8D26-44154F0C8E47}"/>
    <cellStyle name="Moneda 10 2 3 3" xfId="990" xr:uid="{4440A7CA-5B74-412D-8CDC-8530BA1F3F09}"/>
    <cellStyle name="Moneda 10 2 3 3 2" xfId="2311" xr:uid="{CA6B0283-2641-41F8-B312-E3FB0DA38A89}"/>
    <cellStyle name="Moneda 10 2 3 3 2 2" xfId="4952" xr:uid="{842F56A9-EE44-43FC-A0EF-25183184D1AE}"/>
    <cellStyle name="Moneda 10 2 3 3 2 2 2" xfId="10232" xr:uid="{EB78C7BD-C6A8-4867-BADB-0686819A9DBE}"/>
    <cellStyle name="Moneda 10 2 3 3 2 2 2 2" xfId="20793" xr:uid="{5633926F-605F-4807-B480-497AAC6A7A3B}"/>
    <cellStyle name="Moneda 10 2 3 3 2 2 3" xfId="15513" xr:uid="{5877E153-FD0B-4B70-A220-3D12B983342A}"/>
    <cellStyle name="Moneda 10 2 3 3 2 3" xfId="7592" xr:uid="{E3A7A7D0-A342-4BFA-B3ED-EEC2873A5A95}"/>
    <cellStyle name="Moneda 10 2 3 3 2 3 2" xfId="18153" xr:uid="{7A7533EE-9726-4B54-936F-785DFE484F1C}"/>
    <cellStyle name="Moneda 10 2 3 3 2 4" xfId="12872" xr:uid="{41613477-128F-45DB-B5A4-FB642ECDBAF1}"/>
    <cellStyle name="Moneda 10 2 3 3 3" xfId="3632" xr:uid="{F4E37101-CBCD-42D1-AC25-52345006C140}"/>
    <cellStyle name="Moneda 10 2 3 3 3 2" xfId="8912" xr:uid="{FC4B3E07-D929-4EBA-9664-E5D8AA646DEC}"/>
    <cellStyle name="Moneda 10 2 3 3 3 2 2" xfId="19473" xr:uid="{56952018-9E6C-46A7-BB8D-10B950FD891F}"/>
    <cellStyle name="Moneda 10 2 3 3 3 3" xfId="14193" xr:uid="{7B86D18B-6143-499E-B66B-57F82D4CC4E6}"/>
    <cellStyle name="Moneda 10 2 3 3 4" xfId="6272" xr:uid="{15B9944D-0D52-478E-BFC6-DACB608DB739}"/>
    <cellStyle name="Moneda 10 2 3 3 4 2" xfId="16833" xr:uid="{8E242EB2-976A-4DE6-A651-A2DE66D22741}"/>
    <cellStyle name="Moneda 10 2 3 3 5" xfId="11552" xr:uid="{1B534E40-134F-4708-AF8E-212696BD82FA}"/>
    <cellStyle name="Moneda 10 2 3 4" xfId="1651" xr:uid="{7CFA0239-63E6-4052-8B49-72BD509BD3AA}"/>
    <cellStyle name="Moneda 10 2 3 4 2" xfId="4292" xr:uid="{E95B9775-801E-4530-AC0E-DD6B4BEEA731}"/>
    <cellStyle name="Moneda 10 2 3 4 2 2" xfId="9572" xr:uid="{5589B2A0-8CF1-4546-A324-3651DF86AAFF}"/>
    <cellStyle name="Moneda 10 2 3 4 2 2 2" xfId="20133" xr:uid="{38079EC2-4301-4DA0-9904-4F0670E163CD}"/>
    <cellStyle name="Moneda 10 2 3 4 2 3" xfId="14853" xr:uid="{AE4B135C-B12F-44D9-926D-7103ACBD1FBE}"/>
    <cellStyle name="Moneda 10 2 3 4 3" xfId="6932" xr:uid="{B4D75187-A7A9-4118-B370-968803E30A9C}"/>
    <cellStyle name="Moneda 10 2 3 4 3 2" xfId="17493" xr:uid="{811237E6-2B06-4A48-AAD5-D97AA7769640}"/>
    <cellStyle name="Moneda 10 2 3 4 4" xfId="12212" xr:uid="{636B4EF5-70C6-4877-ADA2-A487D38E56B5}"/>
    <cellStyle name="Moneda 10 2 3 5" xfId="2972" xr:uid="{701D0325-3806-47CF-B253-D131802C749D}"/>
    <cellStyle name="Moneda 10 2 3 5 2" xfId="8252" xr:uid="{D5636E8D-1AE1-49F6-880B-4BA9932524D6}"/>
    <cellStyle name="Moneda 10 2 3 5 2 2" xfId="18813" xr:uid="{D5382D1F-F8E8-4C50-94C0-6E1E37871485}"/>
    <cellStyle name="Moneda 10 2 3 5 3" xfId="13533" xr:uid="{B81A952F-074E-4B1D-9EA7-2BC029440086}"/>
    <cellStyle name="Moneda 10 2 3 6" xfId="5612" xr:uid="{D03F0D23-71D8-4C36-AACA-83937F4BA9F5}"/>
    <cellStyle name="Moneda 10 2 3 6 2" xfId="16173" xr:uid="{11928E43-79D3-4ACB-85E6-EC088CE50E3B}"/>
    <cellStyle name="Moneda 10 2 3 7" xfId="10892" xr:uid="{3842CAD0-DCAC-4BC9-BC17-BB9DD26AB924}"/>
    <cellStyle name="Moneda 10 2 4" xfId="438" xr:uid="{1B363120-B497-445B-81F4-B684BBA110EB}"/>
    <cellStyle name="Moneda 10 2 4 2" xfId="1099" xr:uid="{53176CAC-7BB1-4F9A-A731-0ADE366A8314}"/>
    <cellStyle name="Moneda 10 2 4 2 2" xfId="2420" xr:uid="{96079404-7338-4A55-A0B0-935787384B7C}"/>
    <cellStyle name="Moneda 10 2 4 2 2 2" xfId="5061" xr:uid="{B027CBC0-87B3-48FF-A8CF-5A6FE9BF6ABB}"/>
    <cellStyle name="Moneda 10 2 4 2 2 2 2" xfId="10341" xr:uid="{46CAFFBE-17BD-4694-8A08-9D7BAF6A6427}"/>
    <cellStyle name="Moneda 10 2 4 2 2 2 2 2" xfId="20902" xr:uid="{E7D4840A-0383-41A0-8332-82FF19AE656A}"/>
    <cellStyle name="Moneda 10 2 4 2 2 2 3" xfId="15622" xr:uid="{83B329B0-5F93-441D-B244-8A6745BDA0E3}"/>
    <cellStyle name="Moneda 10 2 4 2 2 3" xfId="7701" xr:uid="{EBB8F8E6-949A-49B8-9715-762BBD4BBDCB}"/>
    <cellStyle name="Moneda 10 2 4 2 2 3 2" xfId="18262" xr:uid="{08B00FC3-9460-4157-9541-D69C520D6BEB}"/>
    <cellStyle name="Moneda 10 2 4 2 2 4" xfId="12981" xr:uid="{572EF141-CB56-4D2E-BA6F-4BAEDE15D94B}"/>
    <cellStyle name="Moneda 10 2 4 2 3" xfId="3741" xr:uid="{2449AA17-E9F1-44DB-A16A-C11BDD94792C}"/>
    <cellStyle name="Moneda 10 2 4 2 3 2" xfId="9021" xr:uid="{FD65CA5D-D82B-40D4-BC3D-E038EAFC4AFD}"/>
    <cellStyle name="Moneda 10 2 4 2 3 2 2" xfId="19582" xr:uid="{ABC87614-40CD-4B26-98DD-BD2350BAE6D9}"/>
    <cellStyle name="Moneda 10 2 4 2 3 3" xfId="14302" xr:uid="{F57961B8-766F-4A63-A834-615852752883}"/>
    <cellStyle name="Moneda 10 2 4 2 4" xfId="6381" xr:uid="{27219049-531F-4FB9-B839-40A37860EAFE}"/>
    <cellStyle name="Moneda 10 2 4 2 4 2" xfId="16942" xr:uid="{20D9CEE5-CFDB-404F-B274-DC4F11D15393}"/>
    <cellStyle name="Moneda 10 2 4 2 5" xfId="11661" xr:uid="{87563893-1DFF-4639-BB7E-19A93AD1286A}"/>
    <cellStyle name="Moneda 10 2 4 3" xfId="1760" xr:uid="{0F1E03CE-2EE6-40A6-BB2F-3E2E63AD6A88}"/>
    <cellStyle name="Moneda 10 2 4 3 2" xfId="4401" xr:uid="{3A273F43-3D04-4FC2-9C7E-4D2E71A8B429}"/>
    <cellStyle name="Moneda 10 2 4 3 2 2" xfId="9681" xr:uid="{7B34A523-0F8B-4419-8C71-ED0745C7075B}"/>
    <cellStyle name="Moneda 10 2 4 3 2 2 2" xfId="20242" xr:uid="{205DD8CA-CF54-4F95-ABD9-F0449EE62E2F}"/>
    <cellStyle name="Moneda 10 2 4 3 2 3" xfId="14962" xr:uid="{A3BB4BCA-9BF7-4D26-AE19-FD3282EF0BF7}"/>
    <cellStyle name="Moneda 10 2 4 3 3" xfId="7041" xr:uid="{E75F5B4B-A299-47C2-8CFD-148D7BDB6147}"/>
    <cellStyle name="Moneda 10 2 4 3 3 2" xfId="17602" xr:uid="{C1D76D75-9CE8-403E-8671-7F9DD9BAA154}"/>
    <cellStyle name="Moneda 10 2 4 3 4" xfId="12321" xr:uid="{BDB69CE4-AA83-4E6B-8793-5616E8B7F7E2}"/>
    <cellStyle name="Moneda 10 2 4 4" xfId="3081" xr:uid="{40F637A2-322C-4B15-9A7F-43BB478E08FB}"/>
    <cellStyle name="Moneda 10 2 4 4 2" xfId="8361" xr:uid="{7E73EE41-A36D-4962-8BEE-43770B1E2A9E}"/>
    <cellStyle name="Moneda 10 2 4 4 2 2" xfId="18922" xr:uid="{2C9D7346-E27B-4B0B-B1B8-CA6C56D01781}"/>
    <cellStyle name="Moneda 10 2 4 4 3" xfId="13642" xr:uid="{967DB9CB-5579-4D73-91E1-68D40C266E68}"/>
    <cellStyle name="Moneda 10 2 4 5" xfId="5721" xr:uid="{09FC7E84-A14D-4E8B-ACC5-7DFFE4477B43}"/>
    <cellStyle name="Moneda 10 2 4 5 2" xfId="16282" xr:uid="{6B0D965A-BD2B-4871-BAC4-E6360FE5FC5E}"/>
    <cellStyle name="Moneda 10 2 4 6" xfId="11001" xr:uid="{F97BEF9B-3241-4D12-8724-04854DA2DDE5}"/>
    <cellStyle name="Moneda 10 2 5" xfId="770" xr:uid="{E3EE5E29-2BF7-4839-9B4B-BB7133E50668}"/>
    <cellStyle name="Moneda 10 2 5 2" xfId="2091" xr:uid="{273CA131-F368-48F1-B852-972796001655}"/>
    <cellStyle name="Moneda 10 2 5 2 2" xfId="4732" xr:uid="{70C65B29-4982-4154-890E-F7A7862A41F0}"/>
    <cellStyle name="Moneda 10 2 5 2 2 2" xfId="10012" xr:uid="{7824CC69-6D02-48AB-9DC7-2733D7A371A8}"/>
    <cellStyle name="Moneda 10 2 5 2 2 2 2" xfId="20573" xr:uid="{B819F8F9-0B8A-4837-ADB9-42B3765DA351}"/>
    <cellStyle name="Moneda 10 2 5 2 2 3" xfId="15293" xr:uid="{DDC9F3D0-52F8-4463-9A43-0D87AA256D14}"/>
    <cellStyle name="Moneda 10 2 5 2 3" xfId="7372" xr:uid="{9EEFA4F6-3BB0-415D-9551-0B98CD760FFE}"/>
    <cellStyle name="Moneda 10 2 5 2 3 2" xfId="17933" xr:uid="{C3EF3838-70B0-4235-A374-7C7D67B061F4}"/>
    <cellStyle name="Moneda 10 2 5 2 4" xfId="12652" xr:uid="{A2F71072-D7FC-4688-9B7C-B61DEFF7DD24}"/>
    <cellStyle name="Moneda 10 2 5 3" xfId="3412" xr:uid="{C1ED5021-80B7-485B-BCE1-6AF21D40B694}"/>
    <cellStyle name="Moneda 10 2 5 3 2" xfId="8692" xr:uid="{5C9E92BA-EC34-4765-AB8C-5CD7540C43CE}"/>
    <cellStyle name="Moneda 10 2 5 3 2 2" xfId="19253" xr:uid="{29747B30-5CD1-46B2-B4EA-EC1961301E3E}"/>
    <cellStyle name="Moneda 10 2 5 3 3" xfId="13973" xr:uid="{C8F8543A-3B32-4FFB-BB9A-9AD477299041}"/>
    <cellStyle name="Moneda 10 2 5 4" xfId="6052" xr:uid="{7C4B2BB5-BE85-495C-919D-E01C89CE0A6C}"/>
    <cellStyle name="Moneda 10 2 5 4 2" xfId="16613" xr:uid="{3D28D2D4-281F-4405-97E1-E514E08C23C2}"/>
    <cellStyle name="Moneda 10 2 5 5" xfId="11332" xr:uid="{56EF81D2-63D0-4DBA-B5A9-B59BC91A9F3D}"/>
    <cellStyle name="Moneda 10 2 6" xfId="1431" xr:uid="{51F76B17-EE1E-40D7-8EC4-61929E55FD50}"/>
    <cellStyle name="Moneda 10 2 6 2" xfId="4072" xr:uid="{FDBB7633-677D-47B2-BC61-AE0426DFA312}"/>
    <cellStyle name="Moneda 10 2 6 2 2" xfId="9352" xr:uid="{85DBB678-F6E9-4A80-A726-A4A2CE420200}"/>
    <cellStyle name="Moneda 10 2 6 2 2 2" xfId="19913" xr:uid="{56B2E269-82AA-40D6-8D43-D94DA9E39FD5}"/>
    <cellStyle name="Moneda 10 2 6 2 3" xfId="14633" xr:uid="{C23DD81B-89A1-48EC-9894-C432862E0D1B}"/>
    <cellStyle name="Moneda 10 2 6 3" xfId="6712" xr:uid="{BD3A12C3-DFA5-4591-98C0-14228B78A963}"/>
    <cellStyle name="Moneda 10 2 6 3 2" xfId="17273" xr:uid="{3407EE12-1B96-4A0A-B26C-95C14F0CD5C2}"/>
    <cellStyle name="Moneda 10 2 6 4" xfId="11992" xr:uid="{97BF4B28-A347-493C-A811-39AA9199EE9A}"/>
    <cellStyle name="Moneda 10 2 7" xfId="2752" xr:uid="{116A3A21-54C2-49AE-9512-2897C7A9D520}"/>
    <cellStyle name="Moneda 10 2 7 2" xfId="8032" xr:uid="{8E1B2E16-1A2A-434B-B514-F9C0ACD38ECF}"/>
    <cellStyle name="Moneda 10 2 7 2 2" xfId="18593" xr:uid="{8E77584E-B447-46FC-B67F-56C7A871A5B5}"/>
    <cellStyle name="Moneda 10 2 7 3" xfId="13313" xr:uid="{83685A4F-0109-4049-95CF-C41EE2471813}"/>
    <cellStyle name="Moneda 10 2 8" xfId="5392" xr:uid="{955FA7C4-47D4-438A-A326-08E243D3678F}"/>
    <cellStyle name="Moneda 10 2 8 2" xfId="15953" xr:uid="{F3A0C7D7-4B9F-4B01-9DA4-00D63F16D18E}"/>
    <cellStyle name="Moneda 10 2 9" xfId="10672" xr:uid="{70E7AC82-6C41-4D12-ABC2-2011EC66A282}"/>
    <cellStyle name="Moneda 10 3" xfId="168" xr:uid="{406308F9-9C46-4DC8-9450-CE67CE2F8A55}"/>
    <cellStyle name="Moneda 10 3 2" xfId="498" xr:uid="{2D2A9217-6F62-4530-A777-F1E9051AC25E}"/>
    <cellStyle name="Moneda 10 3 2 2" xfId="1158" xr:uid="{BF3622E0-9339-4F01-AA97-04D8C80E77D2}"/>
    <cellStyle name="Moneda 10 3 2 2 2" xfId="2479" xr:uid="{16746304-B5E3-45B1-AA77-DA987957FF9A}"/>
    <cellStyle name="Moneda 10 3 2 2 2 2" xfId="5120" xr:uid="{BE0C8CBB-B8D2-40BE-B5AD-79FABDDE9D81}"/>
    <cellStyle name="Moneda 10 3 2 2 2 2 2" xfId="10400" xr:uid="{710D32BE-8249-4279-A5C8-3CE25D9056C5}"/>
    <cellStyle name="Moneda 10 3 2 2 2 2 2 2" xfId="20961" xr:uid="{62C95C31-BC20-4C66-9AE4-8BFD8D05896C}"/>
    <cellStyle name="Moneda 10 3 2 2 2 2 3" xfId="15681" xr:uid="{E95F4D03-86E3-41DF-9D79-9AA03527D6C2}"/>
    <cellStyle name="Moneda 10 3 2 2 2 3" xfId="7760" xr:uid="{8AB0FB30-A4B3-43AE-A13B-9F589038D963}"/>
    <cellStyle name="Moneda 10 3 2 2 2 3 2" xfId="18321" xr:uid="{3B51A7D2-15C5-469C-9273-FFFFD155413D}"/>
    <cellStyle name="Moneda 10 3 2 2 2 4" xfId="13040" xr:uid="{63F9B163-4ED1-4748-B525-071DF6462A2F}"/>
    <cellStyle name="Moneda 10 3 2 2 3" xfId="3800" xr:uid="{F3761F54-6A30-4291-957B-E88C3EA6AD16}"/>
    <cellStyle name="Moneda 10 3 2 2 3 2" xfId="9080" xr:uid="{45936C73-4FCC-4DDB-B7E2-121602DFC4D8}"/>
    <cellStyle name="Moneda 10 3 2 2 3 2 2" xfId="19641" xr:uid="{04EDB668-F0D5-4510-B6D4-A701592DF679}"/>
    <cellStyle name="Moneda 10 3 2 2 3 3" xfId="14361" xr:uid="{89A3CA07-43A7-49D2-A9E0-783CC8A74844}"/>
    <cellStyle name="Moneda 10 3 2 2 4" xfId="6440" xr:uid="{686470FD-C84D-4DA5-AA52-ECB8B1D92803}"/>
    <cellStyle name="Moneda 10 3 2 2 4 2" xfId="17001" xr:uid="{35CEF674-A86F-44E6-82AD-7CCDC776A06E}"/>
    <cellStyle name="Moneda 10 3 2 2 5" xfId="11720" xr:uid="{E21BF05B-B753-484D-8737-AAF69D247F29}"/>
    <cellStyle name="Moneda 10 3 2 3" xfId="1819" xr:uid="{A4398D8F-6320-4125-80DF-A305E38C3FAE}"/>
    <cellStyle name="Moneda 10 3 2 3 2" xfId="4460" xr:uid="{61B27059-EDD6-409D-A14C-73AC91D15243}"/>
    <cellStyle name="Moneda 10 3 2 3 2 2" xfId="9740" xr:uid="{EF856A2F-E603-497A-B206-273748F4BA72}"/>
    <cellStyle name="Moneda 10 3 2 3 2 2 2" xfId="20301" xr:uid="{C48D5EAA-0B72-4746-8E00-C102A707ADC5}"/>
    <cellStyle name="Moneda 10 3 2 3 2 3" xfId="15021" xr:uid="{890787DA-502D-4A9C-8AF2-8F3175861A72}"/>
    <cellStyle name="Moneda 10 3 2 3 3" xfId="7100" xr:uid="{6CC2C934-3E1B-486C-AA64-D662A3BDC779}"/>
    <cellStyle name="Moneda 10 3 2 3 3 2" xfId="17661" xr:uid="{0778885A-11F3-435A-8887-F04E46897684}"/>
    <cellStyle name="Moneda 10 3 2 3 4" xfId="12380" xr:uid="{6E2E561D-7612-44BA-8AD5-DD59840007E0}"/>
    <cellStyle name="Moneda 10 3 2 4" xfId="3140" xr:uid="{7EC0D376-B6B4-4EBB-B277-322E8CD047E0}"/>
    <cellStyle name="Moneda 10 3 2 4 2" xfId="8420" xr:uid="{8B3E5F20-F0CF-489E-920E-AECB9054264C}"/>
    <cellStyle name="Moneda 10 3 2 4 2 2" xfId="18981" xr:uid="{7D991E6D-DCBD-4C8C-A1D5-19D9E148B025}"/>
    <cellStyle name="Moneda 10 3 2 4 3" xfId="13701" xr:uid="{FB9C6231-0A2B-46EF-9DD6-81B58C5C0E7B}"/>
    <cellStyle name="Moneda 10 3 2 5" xfId="5780" xr:uid="{3174A7A8-3D79-4DB6-9AB2-2DA64F16C77C}"/>
    <cellStyle name="Moneda 10 3 2 5 2" xfId="16341" xr:uid="{0643911E-31BF-41C9-B68C-299106186A57}"/>
    <cellStyle name="Moneda 10 3 2 6" xfId="11060" xr:uid="{8CC961E3-8EE4-4856-B11D-7E594F0D4BD5}"/>
    <cellStyle name="Moneda 10 3 3" xfId="829" xr:uid="{8A1DAAF0-86E4-4CE4-AEBA-726DCBE0FFB4}"/>
    <cellStyle name="Moneda 10 3 3 2" xfId="2150" xr:uid="{F0908B55-B36B-4C66-B1AF-1600B33B3F09}"/>
    <cellStyle name="Moneda 10 3 3 2 2" xfId="4791" xr:uid="{DD2666D8-8AE3-4352-A71F-65559E18BBCA}"/>
    <cellStyle name="Moneda 10 3 3 2 2 2" xfId="10071" xr:uid="{583B6C20-9DD1-4C3E-B34F-F1B41FB380E9}"/>
    <cellStyle name="Moneda 10 3 3 2 2 2 2" xfId="20632" xr:uid="{B6653AE4-54EF-4562-81B3-0AF67E00B9F4}"/>
    <cellStyle name="Moneda 10 3 3 2 2 3" xfId="15352" xr:uid="{312DD353-0CB5-450B-B5EE-4072D0BB33D9}"/>
    <cellStyle name="Moneda 10 3 3 2 3" xfId="7431" xr:uid="{9397484B-B867-4A16-8DC1-A09CD20D269C}"/>
    <cellStyle name="Moneda 10 3 3 2 3 2" xfId="17992" xr:uid="{EB70116F-6160-45B2-B3B8-82011002D812}"/>
    <cellStyle name="Moneda 10 3 3 2 4" xfId="12711" xr:uid="{94EA3017-576A-4CFC-8C68-FE21D0D3E628}"/>
    <cellStyle name="Moneda 10 3 3 3" xfId="3471" xr:uid="{55E00F7C-B6AB-4559-AEA4-FC2CC6D7EEE5}"/>
    <cellStyle name="Moneda 10 3 3 3 2" xfId="8751" xr:uid="{D4597BCC-F997-42D3-94CD-FCCEEE9F2BC4}"/>
    <cellStyle name="Moneda 10 3 3 3 2 2" xfId="19312" xr:uid="{294EF314-3B12-4ACD-8DD0-2DFAD3A7CEB2}"/>
    <cellStyle name="Moneda 10 3 3 3 3" xfId="14032" xr:uid="{C9B1199E-A54F-42CB-850A-1D0C0BA73687}"/>
    <cellStyle name="Moneda 10 3 3 4" xfId="6111" xr:uid="{A3A0143F-3369-4448-8D16-0768C3F3FC6D}"/>
    <cellStyle name="Moneda 10 3 3 4 2" xfId="16672" xr:uid="{1A36BA97-D26A-4911-BF23-1308B1722BC7}"/>
    <cellStyle name="Moneda 10 3 3 5" xfId="11391" xr:uid="{9B04D149-4787-4D12-BBFB-18FD457F8C53}"/>
    <cellStyle name="Moneda 10 3 4" xfId="1490" xr:uid="{914524D3-E9B6-46A1-A07B-59B231D2D749}"/>
    <cellStyle name="Moneda 10 3 4 2" xfId="4131" xr:uid="{CD068BA4-B2BE-463A-B612-FBE0D55E5BB6}"/>
    <cellStyle name="Moneda 10 3 4 2 2" xfId="9411" xr:uid="{37E77FD3-FAF2-4CDB-B78E-977B8F0FBB96}"/>
    <cellStyle name="Moneda 10 3 4 2 2 2" xfId="19972" xr:uid="{0492798C-48A1-4C66-847B-0B7190522A0D}"/>
    <cellStyle name="Moneda 10 3 4 2 3" xfId="14692" xr:uid="{AA13594F-FEEA-4653-810E-10490697B9FE}"/>
    <cellStyle name="Moneda 10 3 4 3" xfId="6771" xr:uid="{A8703226-7893-4A2C-9303-38CF4A2F7BBE}"/>
    <cellStyle name="Moneda 10 3 4 3 2" xfId="17332" xr:uid="{D4FB6440-9376-4B5C-A74B-22463A99B22B}"/>
    <cellStyle name="Moneda 10 3 4 4" xfId="12051" xr:uid="{A8B6E270-0BA9-4D49-9D4E-6B0075C89CB9}"/>
    <cellStyle name="Moneda 10 3 5" xfId="2811" xr:uid="{A45E43B6-7B33-4AF8-9081-9BA7EE35F69A}"/>
    <cellStyle name="Moneda 10 3 5 2" xfId="8091" xr:uid="{5EF322AA-C7CE-43F9-A47C-6C857DD18AC0}"/>
    <cellStyle name="Moneda 10 3 5 2 2" xfId="18652" xr:uid="{4337E5CB-5C2D-450D-A9F7-497762E36897}"/>
    <cellStyle name="Moneda 10 3 5 3" xfId="13372" xr:uid="{136FA93D-090B-4724-B897-CBD393A08244}"/>
    <cellStyle name="Moneda 10 3 6" xfId="5451" xr:uid="{E892723F-5B21-46BD-88D2-A488DCF49389}"/>
    <cellStyle name="Moneda 10 3 6 2" xfId="16012" xr:uid="{58A6D44C-7EB7-4761-8851-50AF9C59F399}"/>
    <cellStyle name="Moneda 10 3 7" xfId="10731" xr:uid="{F1E05A06-FF11-4095-BDCB-D3E2E19C8DD2}"/>
    <cellStyle name="Moneda 10 4" xfId="278" xr:uid="{E8802239-DCED-4414-A6C8-E251CA9A1BC1}"/>
    <cellStyle name="Moneda 10 4 2" xfId="608" xr:uid="{32651E62-D6C8-4BDC-806D-8DA7DD7D0001}"/>
    <cellStyle name="Moneda 10 4 2 2" xfId="1268" xr:uid="{12BA5927-BF3E-46E1-BC8F-F417BD00648C}"/>
    <cellStyle name="Moneda 10 4 2 2 2" xfId="2589" xr:uid="{85BC80D8-6C92-4067-8EF9-38EEBB9D29D8}"/>
    <cellStyle name="Moneda 10 4 2 2 2 2" xfId="5230" xr:uid="{66CF6312-D474-4B9B-BEE6-808134F5C79D}"/>
    <cellStyle name="Moneda 10 4 2 2 2 2 2" xfId="10510" xr:uid="{9B0F76DB-0FAA-4898-8FAA-F7B7BF05A167}"/>
    <cellStyle name="Moneda 10 4 2 2 2 2 2 2" xfId="21071" xr:uid="{F7042E5E-8BF3-49C1-BC4D-068F296688C4}"/>
    <cellStyle name="Moneda 10 4 2 2 2 2 3" xfId="15791" xr:uid="{C09EAA43-B4C3-4274-90AA-A7B8E231A95B}"/>
    <cellStyle name="Moneda 10 4 2 2 2 3" xfId="7870" xr:uid="{3BAEB2B9-AF69-4636-B087-DD3AEE07F851}"/>
    <cellStyle name="Moneda 10 4 2 2 2 3 2" xfId="18431" xr:uid="{4A18F1EC-280A-4F5B-B476-F266B9898921}"/>
    <cellStyle name="Moneda 10 4 2 2 2 4" xfId="13150" xr:uid="{1E9CFEBB-8A25-46D1-9086-F4ABB0918CD6}"/>
    <cellStyle name="Moneda 10 4 2 2 3" xfId="3910" xr:uid="{B5591A5C-AA89-4D89-8BBE-3A1014F4AABC}"/>
    <cellStyle name="Moneda 10 4 2 2 3 2" xfId="9190" xr:uid="{1D7B0AA5-5AC8-48FA-9900-ECEF6EB116EA}"/>
    <cellStyle name="Moneda 10 4 2 2 3 2 2" xfId="19751" xr:uid="{0F1C9FEC-C85D-4DD3-8F1C-9F65795F5AC5}"/>
    <cellStyle name="Moneda 10 4 2 2 3 3" xfId="14471" xr:uid="{431B2140-FF3F-4A86-B9E3-B4E4A09B347B}"/>
    <cellStyle name="Moneda 10 4 2 2 4" xfId="6550" xr:uid="{06FA5867-DA32-42DB-A5F8-1A937970FBBB}"/>
    <cellStyle name="Moneda 10 4 2 2 4 2" xfId="17111" xr:uid="{EB9EC838-59A8-4FAC-99E7-6707F69CA66F}"/>
    <cellStyle name="Moneda 10 4 2 2 5" xfId="11830" xr:uid="{81E8BC6D-680B-4150-BC8F-D0CA7431938D}"/>
    <cellStyle name="Moneda 10 4 2 3" xfId="1929" xr:uid="{A975DB23-CD63-4309-A21E-6E928210BEC8}"/>
    <cellStyle name="Moneda 10 4 2 3 2" xfId="4570" xr:uid="{7638A57A-872C-44F7-B940-82C253207CD9}"/>
    <cellStyle name="Moneda 10 4 2 3 2 2" xfId="9850" xr:uid="{F4EEDDBE-D757-408E-A865-C86D9D2AB82F}"/>
    <cellStyle name="Moneda 10 4 2 3 2 2 2" xfId="20411" xr:uid="{B0E049B5-F9D5-434D-8B8C-79E6F3D83F3D}"/>
    <cellStyle name="Moneda 10 4 2 3 2 3" xfId="15131" xr:uid="{E01B6F6E-C9E9-43E5-B5D1-E28691B17C58}"/>
    <cellStyle name="Moneda 10 4 2 3 3" xfId="7210" xr:uid="{E50F8110-36BA-4785-A8EC-DC5737FD7B2B}"/>
    <cellStyle name="Moneda 10 4 2 3 3 2" xfId="17771" xr:uid="{A3A8D2ED-6A3A-47ED-AFF2-6F81377DD13C}"/>
    <cellStyle name="Moneda 10 4 2 3 4" xfId="12490" xr:uid="{46DB5BB5-FE6C-400C-8AA0-5FBEA9121995}"/>
    <cellStyle name="Moneda 10 4 2 4" xfId="3250" xr:uid="{5D9B04C3-7627-42B1-A94C-94AEF7B381D9}"/>
    <cellStyle name="Moneda 10 4 2 4 2" xfId="8530" xr:uid="{FFFF8C1A-5579-469A-9B3E-6C83E046BA3E}"/>
    <cellStyle name="Moneda 10 4 2 4 2 2" xfId="19091" xr:uid="{4CC33254-A4FE-423D-B664-C9C2A9D0301C}"/>
    <cellStyle name="Moneda 10 4 2 4 3" xfId="13811" xr:uid="{4B499798-BF61-46EA-B3D3-BBF35196376D}"/>
    <cellStyle name="Moneda 10 4 2 5" xfId="5890" xr:uid="{886129F8-41C9-4EDE-A8E6-06B919E00DCC}"/>
    <cellStyle name="Moneda 10 4 2 5 2" xfId="16451" xr:uid="{3244F347-2E7D-4717-95CA-7BDE51119AA1}"/>
    <cellStyle name="Moneda 10 4 2 6" xfId="11170" xr:uid="{9569A7F2-E6D4-4EAB-AFAE-19F50B146465}"/>
    <cellStyle name="Moneda 10 4 3" xfId="939" xr:uid="{A52BB83F-72B6-40C5-AD41-191228148329}"/>
    <cellStyle name="Moneda 10 4 3 2" xfId="2260" xr:uid="{F84A1C27-6DB2-45E6-9800-D7944A92CC51}"/>
    <cellStyle name="Moneda 10 4 3 2 2" xfId="4901" xr:uid="{DA1E353F-5224-437B-8E9A-23AF6D624EE7}"/>
    <cellStyle name="Moneda 10 4 3 2 2 2" xfId="10181" xr:uid="{C3AAFC41-FDA6-427D-88FB-57A3699B3667}"/>
    <cellStyle name="Moneda 10 4 3 2 2 2 2" xfId="20742" xr:uid="{EE75D7B3-952C-4891-9806-B7DC717F8E21}"/>
    <cellStyle name="Moneda 10 4 3 2 2 3" xfId="15462" xr:uid="{AA4C2D77-5DF1-4D11-8B9B-2926EDAAAC5D}"/>
    <cellStyle name="Moneda 10 4 3 2 3" xfId="7541" xr:uid="{90E9F66D-0890-4F1A-B214-C859D7C4742B}"/>
    <cellStyle name="Moneda 10 4 3 2 3 2" xfId="18102" xr:uid="{EAFB6E25-DAC3-4E26-BBB7-BF9E50D7A850}"/>
    <cellStyle name="Moneda 10 4 3 2 4" xfId="12821" xr:uid="{251A6730-B488-42E1-9762-064F6E65BAF5}"/>
    <cellStyle name="Moneda 10 4 3 3" xfId="3581" xr:uid="{0FC494C8-FC69-438B-93D5-A241B7A63D84}"/>
    <cellStyle name="Moneda 10 4 3 3 2" xfId="8861" xr:uid="{20943827-406A-4F09-9D89-EB533601CCC1}"/>
    <cellStyle name="Moneda 10 4 3 3 2 2" xfId="19422" xr:uid="{80F3113E-953E-4239-8D4F-53DC953A4757}"/>
    <cellStyle name="Moneda 10 4 3 3 3" xfId="14142" xr:uid="{8685BF9D-0D68-41C0-B8C9-15BE2DD4D39C}"/>
    <cellStyle name="Moneda 10 4 3 4" xfId="6221" xr:uid="{DDAE8663-72E0-4F56-9541-19FCFA951864}"/>
    <cellStyle name="Moneda 10 4 3 4 2" xfId="16782" xr:uid="{9F2E3924-0526-4BCC-8484-2636F07C93ED}"/>
    <cellStyle name="Moneda 10 4 3 5" xfId="11501" xr:uid="{6B9AD3EF-AB0A-4501-8EB9-5E1E38736925}"/>
    <cellStyle name="Moneda 10 4 4" xfId="1600" xr:uid="{FADEF4E6-8B34-4756-8EDE-77D6B107362A}"/>
    <cellStyle name="Moneda 10 4 4 2" xfId="4241" xr:uid="{E5BA74B1-C5A4-4CDC-AB64-6CE4E48DEE1C}"/>
    <cellStyle name="Moneda 10 4 4 2 2" xfId="9521" xr:uid="{6F6E53A8-39A4-4AF7-9EBF-89017CA2B3E3}"/>
    <cellStyle name="Moneda 10 4 4 2 2 2" xfId="20082" xr:uid="{288FB4D9-D61C-49AF-BB2A-A932AF0B5E8C}"/>
    <cellStyle name="Moneda 10 4 4 2 3" xfId="14802" xr:uid="{DCCAD4F1-47B2-48EE-A088-F7BE818E5331}"/>
    <cellStyle name="Moneda 10 4 4 3" xfId="6881" xr:uid="{5AD20301-BBE9-4D7B-8C4B-7192B8A3A532}"/>
    <cellStyle name="Moneda 10 4 4 3 2" xfId="17442" xr:uid="{C403B42B-C6B2-489E-B1B8-85C9640FD463}"/>
    <cellStyle name="Moneda 10 4 4 4" xfId="12161" xr:uid="{EAC0E299-461E-443E-AB39-264B334F3E62}"/>
    <cellStyle name="Moneda 10 4 5" xfId="2921" xr:uid="{D814AF11-873E-496D-A32B-55F5480B9A04}"/>
    <cellStyle name="Moneda 10 4 5 2" xfId="8201" xr:uid="{C59D897D-5227-486B-9032-791AF99F0DC9}"/>
    <cellStyle name="Moneda 10 4 5 2 2" xfId="18762" xr:uid="{10510E58-DB95-4B1E-85D3-422FC77D47FA}"/>
    <cellStyle name="Moneda 10 4 5 3" xfId="13482" xr:uid="{B9E8BDB3-AD66-441D-A436-7E38C4096B76}"/>
    <cellStyle name="Moneda 10 4 6" xfId="5561" xr:uid="{EDF48138-4E65-42B2-BFE9-D30E4FDB029B}"/>
    <cellStyle name="Moneda 10 4 6 2" xfId="16122" xr:uid="{93E99E62-FA68-44C9-9A8E-29EBB2E013CE}"/>
    <cellStyle name="Moneda 10 4 7" xfId="10841" xr:uid="{FEDC18EB-F625-4915-91E4-55A4170A2C18}"/>
    <cellStyle name="Moneda 10 5" xfId="387" xr:uid="{81EF9C6D-86AD-48DC-9E04-95217EF4FAB0}"/>
    <cellStyle name="Moneda 10 5 2" xfId="1048" xr:uid="{06735EDC-07B2-49B5-A524-A3381AE3DCE1}"/>
    <cellStyle name="Moneda 10 5 2 2" xfId="2369" xr:uid="{15D62FA8-AD8F-4C29-8863-01AB4DD680FA}"/>
    <cellStyle name="Moneda 10 5 2 2 2" xfId="5010" xr:uid="{5804723C-F076-4219-B2D0-80E40041F4A3}"/>
    <cellStyle name="Moneda 10 5 2 2 2 2" xfId="10290" xr:uid="{731B8CA7-74E6-4B78-8D30-6C548395A30C}"/>
    <cellStyle name="Moneda 10 5 2 2 2 2 2" xfId="20851" xr:uid="{DD828D2E-E194-4150-B7D3-3949E7AF5926}"/>
    <cellStyle name="Moneda 10 5 2 2 2 3" xfId="15571" xr:uid="{23636186-301F-4844-87DA-863C637C8F43}"/>
    <cellStyle name="Moneda 10 5 2 2 3" xfId="7650" xr:uid="{65870837-2438-44BC-A86D-3706B6696B13}"/>
    <cellStyle name="Moneda 10 5 2 2 3 2" xfId="18211" xr:uid="{1FF1D297-FBEC-4F3F-97BA-9B3B808D5491}"/>
    <cellStyle name="Moneda 10 5 2 2 4" xfId="12930" xr:uid="{ECB6B352-5AF7-4D3C-8724-CE64F81E674F}"/>
    <cellStyle name="Moneda 10 5 2 3" xfId="3690" xr:uid="{CA91C025-7C38-4EA3-B1A7-24FFEA11BE0E}"/>
    <cellStyle name="Moneda 10 5 2 3 2" xfId="8970" xr:uid="{20DB8AB6-6D3F-4C39-A551-E9C8C2F9FCB9}"/>
    <cellStyle name="Moneda 10 5 2 3 2 2" xfId="19531" xr:uid="{A64E4992-3FFA-4CB9-811F-168C46934D35}"/>
    <cellStyle name="Moneda 10 5 2 3 3" xfId="14251" xr:uid="{8A804038-E1BC-485E-94F0-1C4E6E138DD1}"/>
    <cellStyle name="Moneda 10 5 2 4" xfId="6330" xr:uid="{EC2CB9E5-AD60-4DBF-84D0-29830A0D54E6}"/>
    <cellStyle name="Moneda 10 5 2 4 2" xfId="16891" xr:uid="{884FECBF-4617-42A6-9EA7-B961488A978F}"/>
    <cellStyle name="Moneda 10 5 2 5" xfId="11610" xr:uid="{1A800568-414B-479F-BBA0-19293A0EBE52}"/>
    <cellStyle name="Moneda 10 5 3" xfId="1709" xr:uid="{8DE57348-B9F6-4751-AFAF-AA236C2D0D72}"/>
    <cellStyle name="Moneda 10 5 3 2" xfId="4350" xr:uid="{0530D337-39C1-4C4C-A700-B38DFAF3E7FC}"/>
    <cellStyle name="Moneda 10 5 3 2 2" xfId="9630" xr:uid="{36927C9A-B8D9-4583-A611-CC018D6C5F8B}"/>
    <cellStyle name="Moneda 10 5 3 2 2 2" xfId="20191" xr:uid="{EAD96A5A-676F-497C-A49F-318DF5B4C794}"/>
    <cellStyle name="Moneda 10 5 3 2 3" xfId="14911" xr:uid="{6A8D5414-1588-42C2-8D79-CEC34F35725F}"/>
    <cellStyle name="Moneda 10 5 3 3" xfId="6990" xr:uid="{739A62DA-D106-4B7F-9372-EFA171AE640B}"/>
    <cellStyle name="Moneda 10 5 3 3 2" xfId="17551" xr:uid="{6F5B0FC4-7039-4CB8-BA63-1E17AE1B23C9}"/>
    <cellStyle name="Moneda 10 5 3 4" xfId="12270" xr:uid="{6BBCAD30-3827-4437-BFCB-769CBE6BF135}"/>
    <cellStyle name="Moneda 10 5 4" xfId="3030" xr:uid="{178F8DD7-63C1-4A50-B377-7CEC3D2DC6E7}"/>
    <cellStyle name="Moneda 10 5 4 2" xfId="8310" xr:uid="{E03412D9-70C6-4707-8B32-7386C45C4513}"/>
    <cellStyle name="Moneda 10 5 4 2 2" xfId="18871" xr:uid="{BAAE42A0-AA67-45F0-970C-B1AF079E576F}"/>
    <cellStyle name="Moneda 10 5 4 3" xfId="13591" xr:uid="{13D780FD-B985-48FA-AB0E-A8BEBF35C129}"/>
    <cellStyle name="Moneda 10 5 5" xfId="5670" xr:uid="{827549B2-B42B-45C8-B5E3-6DA45EC8572F}"/>
    <cellStyle name="Moneda 10 5 5 2" xfId="16231" xr:uid="{5428ADBC-24B8-42A5-A5E1-31743C3712E1}"/>
    <cellStyle name="Moneda 10 5 6" xfId="10950" xr:uid="{343B57C6-F9F7-4E12-BD2A-103CC290E4CB}"/>
    <cellStyle name="Moneda 10 6" xfId="719" xr:uid="{BB3A2DE0-3286-4215-9B9B-CBE0018838F0}"/>
    <cellStyle name="Moneda 10 6 2" xfId="2040" xr:uid="{9272C373-34F3-4661-A04B-4105E67B289D}"/>
    <cellStyle name="Moneda 10 6 2 2" xfId="4681" xr:uid="{70884E6F-6AA3-47DF-B5CE-049EAC5B482F}"/>
    <cellStyle name="Moneda 10 6 2 2 2" xfId="9961" xr:uid="{B1878211-0C92-4A02-9A61-0F810D28C9F4}"/>
    <cellStyle name="Moneda 10 6 2 2 2 2" xfId="20522" xr:uid="{00349674-57CB-4B3A-A8E5-9E7ED09C0185}"/>
    <cellStyle name="Moneda 10 6 2 2 3" xfId="15242" xr:uid="{0388C600-33D2-4F67-B23D-45BE7753A142}"/>
    <cellStyle name="Moneda 10 6 2 3" xfId="7321" xr:uid="{8F9E8F2C-1D14-4DB0-BF6D-704232022DA2}"/>
    <cellStyle name="Moneda 10 6 2 3 2" xfId="17882" xr:uid="{A41F36E5-655C-4959-90E7-25A02D01B804}"/>
    <cellStyle name="Moneda 10 6 2 4" xfId="12601" xr:uid="{E1B6DA33-03A8-4853-853B-326F44C30568}"/>
    <cellStyle name="Moneda 10 6 3" xfId="3361" xr:uid="{75111618-0ED2-4378-B481-727B5E5B1A70}"/>
    <cellStyle name="Moneda 10 6 3 2" xfId="8641" xr:uid="{34DCB132-8E5E-4FB8-83DC-8832B1F28AB3}"/>
    <cellStyle name="Moneda 10 6 3 2 2" xfId="19202" xr:uid="{5926FA3E-09A5-4633-BFA8-939ABAD77FE7}"/>
    <cellStyle name="Moneda 10 6 3 3" xfId="13922" xr:uid="{CE83685A-8A12-45C4-9146-E9437EB6A1D8}"/>
    <cellStyle name="Moneda 10 6 4" xfId="6001" xr:uid="{55528553-2E76-4C57-8B79-3A47A14136DF}"/>
    <cellStyle name="Moneda 10 6 4 2" xfId="16562" xr:uid="{EF90CEED-6754-4F4A-A05F-840565B50644}"/>
    <cellStyle name="Moneda 10 6 5" xfId="11281" xr:uid="{CABFDD82-BD1C-4669-A517-6B0D678A2B19}"/>
    <cellStyle name="Moneda 10 7" xfId="1380" xr:uid="{28E9CD97-A8A2-43ED-A7C4-CAC3B22CF23F}"/>
    <cellStyle name="Moneda 10 7 2" xfId="4021" xr:uid="{BCA994A2-2A0C-45D0-BE1B-C2F08B610D87}"/>
    <cellStyle name="Moneda 10 7 2 2" xfId="9301" xr:uid="{6C15F27C-CD01-44FB-B72A-EDA255692891}"/>
    <cellStyle name="Moneda 10 7 2 2 2" xfId="19862" xr:uid="{B0DF69AC-E755-4A64-8925-67923B400910}"/>
    <cellStyle name="Moneda 10 7 2 3" xfId="14582" xr:uid="{0E0A4ED5-A4A8-4DA1-ADEA-78CE855E6620}"/>
    <cellStyle name="Moneda 10 7 3" xfId="6661" xr:uid="{A574AB66-A758-4541-B718-5C4C1B2A207C}"/>
    <cellStyle name="Moneda 10 7 3 2" xfId="17222" xr:uid="{FA46AC30-461E-428C-B07B-C9C8F2366EC2}"/>
    <cellStyle name="Moneda 10 7 4" xfId="11941" xr:uid="{E5EFFFF1-1A8F-419A-AA7B-E9F0A54A02A3}"/>
    <cellStyle name="Moneda 10 8" xfId="2701" xr:uid="{644BEAAF-5B2D-4E96-BF16-283A2B506F39}"/>
    <cellStyle name="Moneda 10 8 2" xfId="7981" xr:uid="{B081CC56-EBE3-448B-BC6A-53A01D2F6FEE}"/>
    <cellStyle name="Moneda 10 8 2 2" xfId="18542" xr:uid="{62936676-662B-4E7C-9859-F0F3AC341E98}"/>
    <cellStyle name="Moneda 10 8 3" xfId="13262" xr:uid="{B758EFD5-EE2B-4441-9A77-47CCBA2416DE}"/>
    <cellStyle name="Moneda 10 9" xfId="5341" xr:uid="{C1BB6874-683C-4753-9E53-8EDBA5ACBD8C}"/>
    <cellStyle name="Moneda 10 9 2" xfId="15902" xr:uid="{3D5AA79F-6DCA-4878-82CF-078496436364}"/>
    <cellStyle name="Moneda 11" xfId="57" xr:uid="{C1A341A2-7275-4E7A-BD71-26FC455C35BE}"/>
    <cellStyle name="Moneda 11 10" xfId="10622" xr:uid="{D1CCE9F8-8273-48BF-A1F4-EE8F9F313C3C}"/>
    <cellStyle name="Moneda 11 2" xfId="108" xr:uid="{A2A3AF90-4266-495B-B281-F34389D3E35A}"/>
    <cellStyle name="Moneda 11 2 2" xfId="220" xr:uid="{25A46E10-5F4E-49B5-8EC1-45AE333F1D1E}"/>
    <cellStyle name="Moneda 11 2 2 2" xfId="550" xr:uid="{56652EA9-2A1A-49DA-B950-2AD7505C7D8C}"/>
    <cellStyle name="Moneda 11 2 2 2 2" xfId="1210" xr:uid="{BBD79E8F-FE93-4D58-9CB4-8E69A56BED16}"/>
    <cellStyle name="Moneda 11 2 2 2 2 2" xfId="2531" xr:uid="{C85A6DCA-B06B-416C-9826-2135C082D175}"/>
    <cellStyle name="Moneda 11 2 2 2 2 2 2" xfId="5172" xr:uid="{9D5AE923-772A-4A13-88D3-6D62A1B1BDAF}"/>
    <cellStyle name="Moneda 11 2 2 2 2 2 2 2" xfId="10452" xr:uid="{8B9225C6-0FCF-4A6B-9573-03EC404A5B27}"/>
    <cellStyle name="Moneda 11 2 2 2 2 2 2 2 2" xfId="21013" xr:uid="{4EFF006B-6F23-4A5C-95EE-9DF2E486E5F3}"/>
    <cellStyle name="Moneda 11 2 2 2 2 2 2 3" xfId="15733" xr:uid="{863D8555-C9B9-4F77-B439-AE609146D0BD}"/>
    <cellStyle name="Moneda 11 2 2 2 2 2 3" xfId="7812" xr:uid="{DAE4B930-5D20-43F8-B3E0-387A2ADE5C81}"/>
    <cellStyle name="Moneda 11 2 2 2 2 2 3 2" xfId="18373" xr:uid="{8F4E153B-F32B-4F75-92D6-00FD7ED57B5F}"/>
    <cellStyle name="Moneda 11 2 2 2 2 2 4" xfId="13092" xr:uid="{2A031ACB-100A-4D0F-B647-1D2974CC70B9}"/>
    <cellStyle name="Moneda 11 2 2 2 2 3" xfId="3852" xr:uid="{A73226AC-51ED-47CA-84EA-F2A274BFE755}"/>
    <cellStyle name="Moneda 11 2 2 2 2 3 2" xfId="9132" xr:uid="{F5982339-051D-4527-93F4-7C33E79F2639}"/>
    <cellStyle name="Moneda 11 2 2 2 2 3 2 2" xfId="19693" xr:uid="{6E778FB0-2F35-49DC-84CA-8F12F1930ED8}"/>
    <cellStyle name="Moneda 11 2 2 2 2 3 3" xfId="14413" xr:uid="{56632301-42A7-4186-AF6D-A8EED5E9AFD2}"/>
    <cellStyle name="Moneda 11 2 2 2 2 4" xfId="6492" xr:uid="{9AD778FC-965A-414F-9ACD-EF266ACB421F}"/>
    <cellStyle name="Moneda 11 2 2 2 2 4 2" xfId="17053" xr:uid="{AA1517F3-0DF0-4D58-AEA2-530C161ED5A3}"/>
    <cellStyle name="Moneda 11 2 2 2 2 5" xfId="11772" xr:uid="{8333D487-C78E-4C04-88FF-02DA53EEF8F3}"/>
    <cellStyle name="Moneda 11 2 2 2 3" xfId="1871" xr:uid="{E8C71178-DE78-40D4-ACA5-82D72C61664E}"/>
    <cellStyle name="Moneda 11 2 2 2 3 2" xfId="4512" xr:uid="{CBDB67C1-1D45-470A-AC6B-7D8879A51096}"/>
    <cellStyle name="Moneda 11 2 2 2 3 2 2" xfId="9792" xr:uid="{4E816575-FE39-4ECF-9F88-B28602B81411}"/>
    <cellStyle name="Moneda 11 2 2 2 3 2 2 2" xfId="20353" xr:uid="{00E238B1-6CE6-41F0-8AB8-0B8A9C1517BC}"/>
    <cellStyle name="Moneda 11 2 2 2 3 2 3" xfId="15073" xr:uid="{BEC7239E-A69A-4A1A-AD8B-31A3C3869F8C}"/>
    <cellStyle name="Moneda 11 2 2 2 3 3" xfId="7152" xr:uid="{3B147BA1-C9D6-4E9F-8A85-39848E28B4C5}"/>
    <cellStyle name="Moneda 11 2 2 2 3 3 2" xfId="17713" xr:uid="{66A9797E-287B-4740-9726-981ED3948202}"/>
    <cellStyle name="Moneda 11 2 2 2 3 4" xfId="12432" xr:uid="{B798BA5B-B90B-4792-B22B-082C290288A3}"/>
    <cellStyle name="Moneda 11 2 2 2 4" xfId="3192" xr:uid="{0575144E-D38A-4BC1-9C4C-D5EFC0EE4BDB}"/>
    <cellStyle name="Moneda 11 2 2 2 4 2" xfId="8472" xr:uid="{703545F9-AE0C-4E71-87BE-AF5A454190D3}"/>
    <cellStyle name="Moneda 11 2 2 2 4 2 2" xfId="19033" xr:uid="{25B84691-B6C3-456A-B0AA-59EDC4AA7C56}"/>
    <cellStyle name="Moneda 11 2 2 2 4 3" xfId="13753" xr:uid="{E5BE9F69-1C6D-404A-AC46-63193291C453}"/>
    <cellStyle name="Moneda 11 2 2 2 5" xfId="5832" xr:uid="{45893822-7B10-4792-AB3A-ADB237727D02}"/>
    <cellStyle name="Moneda 11 2 2 2 5 2" xfId="16393" xr:uid="{F7CE8A30-1773-4EE6-87DA-F7A853B7A720}"/>
    <cellStyle name="Moneda 11 2 2 2 6" xfId="11112" xr:uid="{ECFA18EC-B620-4D75-9F75-6E2015A813A4}"/>
    <cellStyle name="Moneda 11 2 2 3" xfId="881" xr:uid="{56F2EC72-217A-4FA1-B0F1-3A4DDD10D9A1}"/>
    <cellStyle name="Moneda 11 2 2 3 2" xfId="2202" xr:uid="{7A5AC1F8-E4A9-4573-8F79-F74E0BB55890}"/>
    <cellStyle name="Moneda 11 2 2 3 2 2" xfId="4843" xr:uid="{76C00F0A-5669-4D80-9080-470942407446}"/>
    <cellStyle name="Moneda 11 2 2 3 2 2 2" xfId="10123" xr:uid="{1024E113-C86D-4514-9326-96B7638F7055}"/>
    <cellStyle name="Moneda 11 2 2 3 2 2 2 2" xfId="20684" xr:uid="{094B31E3-A622-4CA4-B21D-07DC6D3C6E3B}"/>
    <cellStyle name="Moneda 11 2 2 3 2 2 3" xfId="15404" xr:uid="{81DDD987-B5F2-490A-B3A7-44E029499EFB}"/>
    <cellStyle name="Moneda 11 2 2 3 2 3" xfId="7483" xr:uid="{EC0ACF4C-20B3-40A8-B451-89430743D110}"/>
    <cellStyle name="Moneda 11 2 2 3 2 3 2" xfId="18044" xr:uid="{E2E235F2-13D9-4C16-BEEA-03EB371F9DCB}"/>
    <cellStyle name="Moneda 11 2 2 3 2 4" xfId="12763" xr:uid="{4D2F3B35-8B16-4B5D-8C7F-6D31162394B2}"/>
    <cellStyle name="Moneda 11 2 2 3 3" xfId="3523" xr:uid="{A7DD663B-2B19-45D8-BD93-D7B2E9228C46}"/>
    <cellStyle name="Moneda 11 2 2 3 3 2" xfId="8803" xr:uid="{A30CD523-E378-426C-A62D-36807721B5CD}"/>
    <cellStyle name="Moneda 11 2 2 3 3 2 2" xfId="19364" xr:uid="{D130898D-9BB5-48A3-B949-55D8A0DA0AA4}"/>
    <cellStyle name="Moneda 11 2 2 3 3 3" xfId="14084" xr:uid="{F050C30F-EF48-4EDC-A560-0C36CA4ADFA3}"/>
    <cellStyle name="Moneda 11 2 2 3 4" xfId="6163" xr:uid="{776AF0BA-760E-415F-8C70-D18FD7D832E9}"/>
    <cellStyle name="Moneda 11 2 2 3 4 2" xfId="16724" xr:uid="{265E2A3B-D3C5-41D5-9AA3-EEEFC757B14C}"/>
    <cellStyle name="Moneda 11 2 2 3 5" xfId="11443" xr:uid="{EB476D92-67B0-4CEC-850C-743591911467}"/>
    <cellStyle name="Moneda 11 2 2 4" xfId="1542" xr:uid="{F04F10E2-3CAB-48A1-844C-7BCAF36E2519}"/>
    <cellStyle name="Moneda 11 2 2 4 2" xfId="4183" xr:uid="{EB856B61-51D2-4635-A527-99D9D8ED8292}"/>
    <cellStyle name="Moneda 11 2 2 4 2 2" xfId="9463" xr:uid="{A4754453-1EC8-48D6-B475-54593617C05F}"/>
    <cellStyle name="Moneda 11 2 2 4 2 2 2" xfId="20024" xr:uid="{9E4B2DF1-CF6D-4652-A54B-37F255B54744}"/>
    <cellStyle name="Moneda 11 2 2 4 2 3" xfId="14744" xr:uid="{9BE5959D-6512-44D2-A165-FF36694C2CC6}"/>
    <cellStyle name="Moneda 11 2 2 4 3" xfId="6823" xr:uid="{D3C95BE7-39FC-4318-824C-641ED4B23775}"/>
    <cellStyle name="Moneda 11 2 2 4 3 2" xfId="17384" xr:uid="{A18704ED-F39C-43FA-9D8A-AD57631C87CF}"/>
    <cellStyle name="Moneda 11 2 2 4 4" xfId="12103" xr:uid="{D87628A6-5C20-4C31-A196-4979AAA7CAA0}"/>
    <cellStyle name="Moneda 11 2 2 5" xfId="2863" xr:uid="{B0C0332A-1DC3-49EE-A165-DD834467FCC7}"/>
    <cellStyle name="Moneda 11 2 2 5 2" xfId="8143" xr:uid="{0E7E40E4-48BF-4150-B703-CC861A1BC2F6}"/>
    <cellStyle name="Moneda 11 2 2 5 2 2" xfId="18704" xr:uid="{24EC95A6-3837-41D5-977F-631D5F3DD0B1}"/>
    <cellStyle name="Moneda 11 2 2 5 3" xfId="13424" xr:uid="{B480514A-21C8-4400-8840-81C55DD23648}"/>
    <cellStyle name="Moneda 11 2 2 6" xfId="5503" xr:uid="{BCA75C5C-4FEF-4C87-A9FF-F9EA8D642F89}"/>
    <cellStyle name="Moneda 11 2 2 6 2" xfId="16064" xr:uid="{FAB1271C-AE54-44C7-AE80-66E18D1872D2}"/>
    <cellStyle name="Moneda 11 2 2 7" xfId="10783" xr:uid="{1A724DC8-8072-437D-98B4-153D89772ECE}"/>
    <cellStyle name="Moneda 11 2 3" xfId="330" xr:uid="{940B2C35-9D18-43E6-AC33-BD160354613C}"/>
    <cellStyle name="Moneda 11 2 3 2" xfId="660" xr:uid="{A9F2BE6A-8488-4B15-A857-C3D7856C4438}"/>
    <cellStyle name="Moneda 11 2 3 2 2" xfId="1320" xr:uid="{162D9EDD-970E-4E77-8AEA-8FA3BDCD434C}"/>
    <cellStyle name="Moneda 11 2 3 2 2 2" xfId="2641" xr:uid="{5E3AA77D-441D-4F19-85DB-A6B06F013C79}"/>
    <cellStyle name="Moneda 11 2 3 2 2 2 2" xfId="5282" xr:uid="{67AF5BF4-ADA3-498C-AF06-CA14AA4755B9}"/>
    <cellStyle name="Moneda 11 2 3 2 2 2 2 2" xfId="10562" xr:uid="{D95BE445-3A35-461D-8445-6E1B2B8ACDFD}"/>
    <cellStyle name="Moneda 11 2 3 2 2 2 2 2 2" xfId="21123" xr:uid="{B57E70B8-599A-4BEC-9FC3-382E189DAEF3}"/>
    <cellStyle name="Moneda 11 2 3 2 2 2 2 3" xfId="15843" xr:uid="{39DD2AFA-E73E-4F7E-84C5-ACBEC67A9D92}"/>
    <cellStyle name="Moneda 11 2 3 2 2 2 3" xfId="7922" xr:uid="{E3C5B334-6E5B-42C7-8583-2AC19B20392C}"/>
    <cellStyle name="Moneda 11 2 3 2 2 2 3 2" xfId="18483" xr:uid="{ACD3E34C-F981-457F-88E9-77EF0733E298}"/>
    <cellStyle name="Moneda 11 2 3 2 2 2 4" xfId="13202" xr:uid="{1607E922-D2C0-41A4-AF0E-4F15B0355F72}"/>
    <cellStyle name="Moneda 11 2 3 2 2 3" xfId="3962" xr:uid="{0ACA6869-EA44-4D4E-86B4-608CE8963C50}"/>
    <cellStyle name="Moneda 11 2 3 2 2 3 2" xfId="9242" xr:uid="{27CB6E08-E1C1-4CF3-B7ED-3618A81F5B74}"/>
    <cellStyle name="Moneda 11 2 3 2 2 3 2 2" xfId="19803" xr:uid="{D491F3B2-4AAD-4325-919B-61EED17C2435}"/>
    <cellStyle name="Moneda 11 2 3 2 2 3 3" xfId="14523" xr:uid="{2B76F28F-08CF-4D95-BB6D-A2D5957475E9}"/>
    <cellStyle name="Moneda 11 2 3 2 2 4" xfId="6602" xr:uid="{C8508DC0-A2AE-43EA-B568-7855C5621224}"/>
    <cellStyle name="Moneda 11 2 3 2 2 4 2" xfId="17163" xr:uid="{D92F8739-43B1-47DA-A667-79D44AB08E13}"/>
    <cellStyle name="Moneda 11 2 3 2 2 5" xfId="11882" xr:uid="{A6BC48E5-5826-4056-87E8-E3A580CDFDC7}"/>
    <cellStyle name="Moneda 11 2 3 2 3" xfId="1981" xr:uid="{777ACB68-7E2A-4CA4-BEA3-FCF6F9B2D858}"/>
    <cellStyle name="Moneda 11 2 3 2 3 2" xfId="4622" xr:uid="{07E83874-E2BA-480D-87A7-46D942DA44D7}"/>
    <cellStyle name="Moneda 11 2 3 2 3 2 2" xfId="9902" xr:uid="{00DD175B-3FAA-4A93-866F-AFB6D4486447}"/>
    <cellStyle name="Moneda 11 2 3 2 3 2 2 2" xfId="20463" xr:uid="{85280094-B9F2-44B7-A8B7-401D0BFAD8EB}"/>
    <cellStyle name="Moneda 11 2 3 2 3 2 3" xfId="15183" xr:uid="{2F7475DB-311A-4D5E-A2F2-93D99A1900EB}"/>
    <cellStyle name="Moneda 11 2 3 2 3 3" xfId="7262" xr:uid="{C4E9388A-FA17-426C-875C-9B2483AE9114}"/>
    <cellStyle name="Moneda 11 2 3 2 3 3 2" xfId="17823" xr:uid="{A75363FD-B67D-4A72-A772-DB466A00DE28}"/>
    <cellStyle name="Moneda 11 2 3 2 3 4" xfId="12542" xr:uid="{3CFA2660-1ABE-48EB-8E26-4C54777AB7FA}"/>
    <cellStyle name="Moneda 11 2 3 2 4" xfId="3302" xr:uid="{01D4D11A-2948-4C3E-966E-AB61E80A8DFC}"/>
    <cellStyle name="Moneda 11 2 3 2 4 2" xfId="8582" xr:uid="{D299D31A-97D5-410F-8CC8-263A0941D427}"/>
    <cellStyle name="Moneda 11 2 3 2 4 2 2" xfId="19143" xr:uid="{D3F8D0DB-2102-49DC-9DC7-455313F142EA}"/>
    <cellStyle name="Moneda 11 2 3 2 4 3" xfId="13863" xr:uid="{CB89CB81-918F-447A-AF21-71472223DFD0}"/>
    <cellStyle name="Moneda 11 2 3 2 5" xfId="5942" xr:uid="{DB1F9CF0-B7F3-4DAD-A0CC-AF9B7B4122D9}"/>
    <cellStyle name="Moneda 11 2 3 2 5 2" xfId="16503" xr:uid="{A6D55BEB-246C-41C4-B96F-5CCDF1D4B0C7}"/>
    <cellStyle name="Moneda 11 2 3 2 6" xfId="11222" xr:uid="{6D7217CF-3D8D-4FD0-9408-CC61C3D724EF}"/>
    <cellStyle name="Moneda 11 2 3 3" xfId="991" xr:uid="{E50DABDC-E4B9-4B35-B867-9DF2E955167C}"/>
    <cellStyle name="Moneda 11 2 3 3 2" xfId="2312" xr:uid="{2548A397-003C-435F-8663-7E6EC847D243}"/>
    <cellStyle name="Moneda 11 2 3 3 2 2" xfId="4953" xr:uid="{A48E8767-7B24-4168-9624-9AE8E8E295F2}"/>
    <cellStyle name="Moneda 11 2 3 3 2 2 2" xfId="10233" xr:uid="{E48421DF-83EE-48A2-AD7A-9EE0AF73FB0E}"/>
    <cellStyle name="Moneda 11 2 3 3 2 2 2 2" xfId="20794" xr:uid="{CB581896-DBD3-4542-B6AA-55BC32084FFF}"/>
    <cellStyle name="Moneda 11 2 3 3 2 2 3" xfId="15514" xr:uid="{59A7658C-433D-4DD4-BBBE-ACF8C58A28D7}"/>
    <cellStyle name="Moneda 11 2 3 3 2 3" xfId="7593" xr:uid="{9C3D582B-E150-4F09-86A8-A65C83A29728}"/>
    <cellStyle name="Moneda 11 2 3 3 2 3 2" xfId="18154" xr:uid="{5FC1764B-2CA3-442F-B376-F2A2F90B8C11}"/>
    <cellStyle name="Moneda 11 2 3 3 2 4" xfId="12873" xr:uid="{EE564EA6-C096-4C1B-9533-9885AAB32923}"/>
    <cellStyle name="Moneda 11 2 3 3 3" xfId="3633" xr:uid="{4CAC1D6A-D087-4E00-9228-4DDCD7CEFD1F}"/>
    <cellStyle name="Moneda 11 2 3 3 3 2" xfId="8913" xr:uid="{E11DDE26-3816-468E-B867-6A69F8123712}"/>
    <cellStyle name="Moneda 11 2 3 3 3 2 2" xfId="19474" xr:uid="{2FAD89D8-4196-4BDA-9D12-B1B2B9A751ED}"/>
    <cellStyle name="Moneda 11 2 3 3 3 3" xfId="14194" xr:uid="{64A307EA-BD94-4F2A-AC34-E462BE6C3327}"/>
    <cellStyle name="Moneda 11 2 3 3 4" xfId="6273" xr:uid="{8FFF73DE-6A2D-4534-8295-784600032507}"/>
    <cellStyle name="Moneda 11 2 3 3 4 2" xfId="16834" xr:uid="{D1E0233A-BF71-45EF-B9BE-A114C62E8D7E}"/>
    <cellStyle name="Moneda 11 2 3 3 5" xfId="11553" xr:uid="{5D440B75-01A6-4E89-A068-A1D5DF28E22C}"/>
    <cellStyle name="Moneda 11 2 3 4" xfId="1652" xr:uid="{157F0C4C-7517-4A82-974C-2C4D78D6D5E2}"/>
    <cellStyle name="Moneda 11 2 3 4 2" xfId="4293" xr:uid="{BE619036-0A37-4945-A07B-709D309B082F}"/>
    <cellStyle name="Moneda 11 2 3 4 2 2" xfId="9573" xr:uid="{EEFE87F4-658F-41C6-8B8A-66BBCD37AA07}"/>
    <cellStyle name="Moneda 11 2 3 4 2 2 2" xfId="20134" xr:uid="{B50E6BDD-43AD-4EEE-9DB6-078BCE11F2C1}"/>
    <cellStyle name="Moneda 11 2 3 4 2 3" xfId="14854" xr:uid="{9AFC1B0E-5D48-43B6-B002-670F968DE037}"/>
    <cellStyle name="Moneda 11 2 3 4 3" xfId="6933" xr:uid="{0B957DD8-2457-4A9F-97D8-A37754EE711A}"/>
    <cellStyle name="Moneda 11 2 3 4 3 2" xfId="17494" xr:uid="{79057D3F-CD15-44EB-869D-56BED1AA2521}"/>
    <cellStyle name="Moneda 11 2 3 4 4" xfId="12213" xr:uid="{A4C4AC11-21FE-4FD0-B255-32A0BE799CC7}"/>
    <cellStyle name="Moneda 11 2 3 5" xfId="2973" xr:uid="{56CE76F2-2A7B-4347-B1AE-4FDF57CC8499}"/>
    <cellStyle name="Moneda 11 2 3 5 2" xfId="8253" xr:uid="{78B7FE4A-D581-443C-AD3A-0F27D6C42600}"/>
    <cellStyle name="Moneda 11 2 3 5 2 2" xfId="18814" xr:uid="{62E7DCDF-229E-4D7B-AC3E-B07BC0099F4D}"/>
    <cellStyle name="Moneda 11 2 3 5 3" xfId="13534" xr:uid="{D5C9A04B-C62C-46E1-893F-F2D992CFB61B}"/>
    <cellStyle name="Moneda 11 2 3 6" xfId="5613" xr:uid="{C0ABF892-6162-4FB3-A70A-0CD676FA7C73}"/>
    <cellStyle name="Moneda 11 2 3 6 2" xfId="16174" xr:uid="{3413C3B9-0390-454A-A7D3-C4336EC3B9FB}"/>
    <cellStyle name="Moneda 11 2 3 7" xfId="10893" xr:uid="{3FE3AC91-CC6D-4883-B17C-F674A517F601}"/>
    <cellStyle name="Moneda 11 2 4" xfId="439" xr:uid="{CAAD1001-4544-4603-B3A0-FFE55B1D0E0D}"/>
    <cellStyle name="Moneda 11 2 4 2" xfId="1100" xr:uid="{F3F8E57C-EEE9-4CA2-B8BD-FA6ADCD63B6F}"/>
    <cellStyle name="Moneda 11 2 4 2 2" xfId="2421" xr:uid="{AB29874A-88F0-4EA9-BB5B-10612614A98B}"/>
    <cellStyle name="Moneda 11 2 4 2 2 2" xfId="5062" xr:uid="{C8D91D7F-144C-4EF5-A138-94A243399AA8}"/>
    <cellStyle name="Moneda 11 2 4 2 2 2 2" xfId="10342" xr:uid="{43A2FF24-6F4F-4517-91A5-29FD4E66A42F}"/>
    <cellStyle name="Moneda 11 2 4 2 2 2 2 2" xfId="20903" xr:uid="{0E9156E7-C98F-4967-ACCD-E9CB09CBD1A7}"/>
    <cellStyle name="Moneda 11 2 4 2 2 2 3" xfId="15623" xr:uid="{0BCE42D2-7E05-485A-9067-ADB9EC26117B}"/>
    <cellStyle name="Moneda 11 2 4 2 2 3" xfId="7702" xr:uid="{08113817-033A-4B5C-BF7A-59DA9084E2D6}"/>
    <cellStyle name="Moneda 11 2 4 2 2 3 2" xfId="18263" xr:uid="{F0A7E3C5-B024-4D9C-9D34-03B30E861A50}"/>
    <cellStyle name="Moneda 11 2 4 2 2 4" xfId="12982" xr:uid="{E7293D62-5EA4-4C97-80F9-5C2B97F1E41D}"/>
    <cellStyle name="Moneda 11 2 4 2 3" xfId="3742" xr:uid="{E92CFA11-1121-4925-B667-7EA6C72EA283}"/>
    <cellStyle name="Moneda 11 2 4 2 3 2" xfId="9022" xr:uid="{D0EFFED6-6711-4BE7-B78E-89AAB797EB29}"/>
    <cellStyle name="Moneda 11 2 4 2 3 2 2" xfId="19583" xr:uid="{267F0771-DCA6-4CA9-B672-E253158C3453}"/>
    <cellStyle name="Moneda 11 2 4 2 3 3" xfId="14303" xr:uid="{DCE00145-3F78-4E66-9EAC-FE898A3DEBBE}"/>
    <cellStyle name="Moneda 11 2 4 2 4" xfId="6382" xr:uid="{87EE8E35-E84E-419B-AB93-FAD6699AAEA6}"/>
    <cellStyle name="Moneda 11 2 4 2 4 2" xfId="16943" xr:uid="{45DA689A-BFA8-4D31-B0D3-185D7ED04179}"/>
    <cellStyle name="Moneda 11 2 4 2 5" xfId="11662" xr:uid="{1E4F785A-550F-4DBD-BD25-5C98ED764EF5}"/>
    <cellStyle name="Moneda 11 2 4 3" xfId="1761" xr:uid="{112EC6D8-B364-492D-AED7-CE66B35F5F69}"/>
    <cellStyle name="Moneda 11 2 4 3 2" xfId="4402" xr:uid="{F9804AE9-4605-4972-9BB4-03BD4BF9134D}"/>
    <cellStyle name="Moneda 11 2 4 3 2 2" xfId="9682" xr:uid="{8AB9F5F7-91F5-4BAA-9296-32E5B325140E}"/>
    <cellStyle name="Moneda 11 2 4 3 2 2 2" xfId="20243" xr:uid="{F89CEF1A-0D4F-4ED8-925A-5B19C97A9A8D}"/>
    <cellStyle name="Moneda 11 2 4 3 2 3" xfId="14963" xr:uid="{D1ECA1BE-4711-4211-9A40-59540D54342C}"/>
    <cellStyle name="Moneda 11 2 4 3 3" xfId="7042" xr:uid="{AC69E629-C01F-4548-B6CC-B8EC40FB6C59}"/>
    <cellStyle name="Moneda 11 2 4 3 3 2" xfId="17603" xr:uid="{2D3BC1BE-0170-46A5-B9F7-B4900AFB6321}"/>
    <cellStyle name="Moneda 11 2 4 3 4" xfId="12322" xr:uid="{D59DE509-6CE9-47A3-9C33-82D45EF08EF0}"/>
    <cellStyle name="Moneda 11 2 4 4" xfId="3082" xr:uid="{4387449F-EC32-4021-AA4E-AACD0BA8C395}"/>
    <cellStyle name="Moneda 11 2 4 4 2" xfId="8362" xr:uid="{1855DE3D-E7A1-41C9-816E-37939D65D3F8}"/>
    <cellStyle name="Moneda 11 2 4 4 2 2" xfId="18923" xr:uid="{E11ECA10-34F2-44D3-9356-EEDD3366908A}"/>
    <cellStyle name="Moneda 11 2 4 4 3" xfId="13643" xr:uid="{8255D244-AA8B-49F3-BE3A-65150CAB438F}"/>
    <cellStyle name="Moneda 11 2 4 5" xfId="5722" xr:uid="{4728F6BE-888C-41B7-B087-0B0CE4322F04}"/>
    <cellStyle name="Moneda 11 2 4 5 2" xfId="16283" xr:uid="{573100C4-D0C0-447D-ABA4-4BC438999244}"/>
    <cellStyle name="Moneda 11 2 4 6" xfId="11002" xr:uid="{861771B5-AC38-4DE7-B217-64565F457543}"/>
    <cellStyle name="Moneda 11 2 5" xfId="771" xr:uid="{C84F6894-0F78-4430-8625-AFDF9FE2FF9F}"/>
    <cellStyle name="Moneda 11 2 5 2" xfId="2092" xr:uid="{FD14242C-97A2-4C20-972A-950A09B27D5A}"/>
    <cellStyle name="Moneda 11 2 5 2 2" xfId="4733" xr:uid="{DF33FD6E-5EC7-4F1D-9350-18FD07BC5975}"/>
    <cellStyle name="Moneda 11 2 5 2 2 2" xfId="10013" xr:uid="{16D90B72-B49E-431C-917F-CFF5CABE539F}"/>
    <cellStyle name="Moneda 11 2 5 2 2 2 2" xfId="20574" xr:uid="{313BD0DD-D369-440B-989F-19118B7D4622}"/>
    <cellStyle name="Moneda 11 2 5 2 2 3" xfId="15294" xr:uid="{58206F6A-E71E-436D-B158-6168888D82BC}"/>
    <cellStyle name="Moneda 11 2 5 2 3" xfId="7373" xr:uid="{6FA3912E-F86E-4C48-B63C-3F9C8C3B0444}"/>
    <cellStyle name="Moneda 11 2 5 2 3 2" xfId="17934" xr:uid="{22DF64CF-D4C4-4A08-8A3E-83F3AAADD752}"/>
    <cellStyle name="Moneda 11 2 5 2 4" xfId="12653" xr:uid="{6FF9C798-FD33-4CA0-909F-AC4C4AED00A7}"/>
    <cellStyle name="Moneda 11 2 5 3" xfId="3413" xr:uid="{74CB18F3-020D-43E1-A11B-6C2C4610B06A}"/>
    <cellStyle name="Moneda 11 2 5 3 2" xfId="8693" xr:uid="{6D99F0E3-490A-4EFE-8630-61F942C6D9EA}"/>
    <cellStyle name="Moneda 11 2 5 3 2 2" xfId="19254" xr:uid="{ABFB3E4C-3C40-478C-AFFC-A36C390386B1}"/>
    <cellStyle name="Moneda 11 2 5 3 3" xfId="13974" xr:uid="{10860888-ACE9-4F2D-96C0-15D44946BED4}"/>
    <cellStyle name="Moneda 11 2 5 4" xfId="6053" xr:uid="{7632BE3D-6484-4748-AFD9-FB090B47B5D4}"/>
    <cellStyle name="Moneda 11 2 5 4 2" xfId="16614" xr:uid="{46E42CAE-BA0F-46CF-B3F6-D474F438D85F}"/>
    <cellStyle name="Moneda 11 2 5 5" xfId="11333" xr:uid="{EB80A659-EBDC-4BAE-ADE2-A3439EEE799D}"/>
    <cellStyle name="Moneda 11 2 6" xfId="1432" xr:uid="{47F37AA8-F6CF-42E7-A9E6-EFE71B1D0E51}"/>
    <cellStyle name="Moneda 11 2 6 2" xfId="4073" xr:uid="{82F36E1A-FFEC-44A3-B8F9-2740D34C4876}"/>
    <cellStyle name="Moneda 11 2 6 2 2" xfId="9353" xr:uid="{C895B81F-3548-4273-9442-49A75B3AC7D1}"/>
    <cellStyle name="Moneda 11 2 6 2 2 2" xfId="19914" xr:uid="{DE7660FB-568F-421D-92D4-B89FEC66F340}"/>
    <cellStyle name="Moneda 11 2 6 2 3" xfId="14634" xr:uid="{CC2B0506-8091-474A-810D-5F4CD7946175}"/>
    <cellStyle name="Moneda 11 2 6 3" xfId="6713" xr:uid="{091130F8-564E-4C93-B3E1-85277841D699}"/>
    <cellStyle name="Moneda 11 2 6 3 2" xfId="17274" xr:uid="{ECA30D8E-DF2D-42F2-BEEE-B26848A38903}"/>
    <cellStyle name="Moneda 11 2 6 4" xfId="11993" xr:uid="{186E5102-388E-458A-B563-5789C6246D0E}"/>
    <cellStyle name="Moneda 11 2 7" xfId="2753" xr:uid="{42E0419D-A1BF-4D78-9776-19EA91F20B1F}"/>
    <cellStyle name="Moneda 11 2 7 2" xfId="8033" xr:uid="{A2CFA026-516D-4CA3-B6AB-70CCD2078D8C}"/>
    <cellStyle name="Moneda 11 2 7 2 2" xfId="18594" xr:uid="{1406F65A-4128-4DA5-8F58-07D90B32F28D}"/>
    <cellStyle name="Moneda 11 2 7 3" xfId="13314" xr:uid="{2DA595D9-287D-4867-8EE2-F75CB901F993}"/>
    <cellStyle name="Moneda 11 2 8" xfId="5393" xr:uid="{8F9694BC-4996-45AB-95E4-8ACFC41A9318}"/>
    <cellStyle name="Moneda 11 2 8 2" xfId="15954" xr:uid="{AE96AB38-9481-4E09-8624-AD3CE570BA0A}"/>
    <cellStyle name="Moneda 11 2 9" xfId="10673" xr:uid="{FD3D9333-F414-4269-B497-B2E6F4EE5B7B}"/>
    <cellStyle name="Moneda 11 3" xfId="169" xr:uid="{AC709883-CCBB-46C4-A431-8EDFEDD6C142}"/>
    <cellStyle name="Moneda 11 3 2" xfId="499" xr:uid="{BB50B072-6C38-46E1-8C05-84A5821F18F2}"/>
    <cellStyle name="Moneda 11 3 2 2" xfId="1159" xr:uid="{B17485EC-70DB-4C8A-93F9-9E4CD69F2359}"/>
    <cellStyle name="Moneda 11 3 2 2 2" xfId="2480" xr:uid="{35F732E6-2C2D-4A39-A9EE-1DD1E8E249E5}"/>
    <cellStyle name="Moneda 11 3 2 2 2 2" xfId="5121" xr:uid="{087A08C4-0DF1-4C89-B81A-F4F74CF768FA}"/>
    <cellStyle name="Moneda 11 3 2 2 2 2 2" xfId="10401" xr:uid="{3E163C11-CCC8-4846-A523-E88C9595B6A3}"/>
    <cellStyle name="Moneda 11 3 2 2 2 2 2 2" xfId="20962" xr:uid="{B5783EB6-730C-46CF-935D-24C1954B106B}"/>
    <cellStyle name="Moneda 11 3 2 2 2 2 3" xfId="15682" xr:uid="{3A0A3760-57F5-42E2-93CF-CCD637D0D29A}"/>
    <cellStyle name="Moneda 11 3 2 2 2 3" xfId="7761" xr:uid="{A097037A-A3A3-4A75-AC45-A952FBC4EB8A}"/>
    <cellStyle name="Moneda 11 3 2 2 2 3 2" xfId="18322" xr:uid="{50E3DE61-8014-465E-971D-4CCD75A80A7E}"/>
    <cellStyle name="Moneda 11 3 2 2 2 4" xfId="13041" xr:uid="{A70E01B3-298C-430B-9F16-5FAC7453F0F3}"/>
    <cellStyle name="Moneda 11 3 2 2 3" xfId="3801" xr:uid="{740062DA-DEFC-48D0-9E71-81E58AAD4989}"/>
    <cellStyle name="Moneda 11 3 2 2 3 2" xfId="9081" xr:uid="{786BE1EB-E975-463B-A5CD-E4F0F091F77A}"/>
    <cellStyle name="Moneda 11 3 2 2 3 2 2" xfId="19642" xr:uid="{CA2E85AA-AEF2-4BA0-AB66-32174E6FF867}"/>
    <cellStyle name="Moneda 11 3 2 2 3 3" xfId="14362" xr:uid="{2B236A82-E6B8-41A3-BB83-E6CFB4BD076D}"/>
    <cellStyle name="Moneda 11 3 2 2 4" xfId="6441" xr:uid="{9E50B705-2D23-4DC3-92D3-4B1E0BF67797}"/>
    <cellStyle name="Moneda 11 3 2 2 4 2" xfId="17002" xr:uid="{D014AD70-F1DE-4CA6-8F80-52D1EBF78862}"/>
    <cellStyle name="Moneda 11 3 2 2 5" xfId="11721" xr:uid="{C779ECDE-0C09-4383-9FEF-AA941D9CBA59}"/>
    <cellStyle name="Moneda 11 3 2 3" xfId="1820" xr:uid="{28324AFE-230B-472A-98FB-9904759D257E}"/>
    <cellStyle name="Moneda 11 3 2 3 2" xfId="4461" xr:uid="{7D2ACEA0-1B36-4544-AAF9-85838F5B3240}"/>
    <cellStyle name="Moneda 11 3 2 3 2 2" xfId="9741" xr:uid="{1B2EC7E8-BF59-4500-9EA3-6B4A68B39CC0}"/>
    <cellStyle name="Moneda 11 3 2 3 2 2 2" xfId="20302" xr:uid="{1ADEF64F-0BBF-46F1-88C6-F4ADD03DF6B3}"/>
    <cellStyle name="Moneda 11 3 2 3 2 3" xfId="15022" xr:uid="{689A4C3C-7286-410A-9AB9-450E7177DA2A}"/>
    <cellStyle name="Moneda 11 3 2 3 3" xfId="7101" xr:uid="{2339F3A3-3B92-4DF3-BA69-B40EFF0D5D0D}"/>
    <cellStyle name="Moneda 11 3 2 3 3 2" xfId="17662" xr:uid="{C82D48E2-2C85-4665-A027-ACCC20BA8388}"/>
    <cellStyle name="Moneda 11 3 2 3 4" xfId="12381" xr:uid="{C1A045EE-0FB3-43CF-902A-8CE2F86B3590}"/>
    <cellStyle name="Moneda 11 3 2 4" xfId="3141" xr:uid="{2640278A-0FCE-478C-8E5A-30C211A3F2C2}"/>
    <cellStyle name="Moneda 11 3 2 4 2" xfId="8421" xr:uid="{2F67F48A-6B4B-43A1-A605-520DCD046B25}"/>
    <cellStyle name="Moneda 11 3 2 4 2 2" xfId="18982" xr:uid="{BA962B60-4502-421F-9F4A-B198B7785CEE}"/>
    <cellStyle name="Moneda 11 3 2 4 3" xfId="13702" xr:uid="{8E6F1120-0AB0-4DC1-8633-18B8E2E49CEA}"/>
    <cellStyle name="Moneda 11 3 2 5" xfId="5781" xr:uid="{0C582DF4-8C37-4E70-96F4-A02372409277}"/>
    <cellStyle name="Moneda 11 3 2 5 2" xfId="16342" xr:uid="{7B39FD1E-5FE6-4674-8E2C-BAEB24987141}"/>
    <cellStyle name="Moneda 11 3 2 6" xfId="11061" xr:uid="{125649B6-E1A9-4EBF-B4BC-E65096D52A0D}"/>
    <cellStyle name="Moneda 11 3 3" xfId="830" xr:uid="{6DB0D5C6-F1D9-4993-AC7D-3B20A171FFEB}"/>
    <cellStyle name="Moneda 11 3 3 2" xfId="2151" xr:uid="{25599D43-B829-4533-81CA-F3AB6BFE6A39}"/>
    <cellStyle name="Moneda 11 3 3 2 2" xfId="4792" xr:uid="{7573D83D-0614-445D-A290-36B452B40E15}"/>
    <cellStyle name="Moneda 11 3 3 2 2 2" xfId="10072" xr:uid="{E512A9F2-0210-4134-9319-195D2BFD16DB}"/>
    <cellStyle name="Moneda 11 3 3 2 2 2 2" xfId="20633" xr:uid="{75253DC6-CA92-4304-B87F-4CBF21E8098C}"/>
    <cellStyle name="Moneda 11 3 3 2 2 3" xfId="15353" xr:uid="{834C9BCD-DD5F-4165-9332-32103A381272}"/>
    <cellStyle name="Moneda 11 3 3 2 3" xfId="7432" xr:uid="{D078E33D-DD9D-46E2-B42F-C17572B6FA8D}"/>
    <cellStyle name="Moneda 11 3 3 2 3 2" xfId="17993" xr:uid="{221CA2FA-C257-421B-8035-F13ED826D204}"/>
    <cellStyle name="Moneda 11 3 3 2 4" xfId="12712" xr:uid="{2C066160-5B91-4851-957E-8645010DB14A}"/>
    <cellStyle name="Moneda 11 3 3 3" xfId="3472" xr:uid="{8E2A3270-2252-4CF9-831B-E334D236AB1C}"/>
    <cellStyle name="Moneda 11 3 3 3 2" xfId="8752" xr:uid="{77550BDB-30D7-4740-A6CC-4B8AEA1CB7CA}"/>
    <cellStyle name="Moneda 11 3 3 3 2 2" xfId="19313" xr:uid="{85B6F1F0-5801-484A-815B-782519FA34FF}"/>
    <cellStyle name="Moneda 11 3 3 3 3" xfId="14033" xr:uid="{99FAB8B7-AA20-4ADA-8C8D-1F55DA0A1F00}"/>
    <cellStyle name="Moneda 11 3 3 4" xfId="6112" xr:uid="{078451DB-4D1A-454A-A28B-DDCF87EB4B01}"/>
    <cellStyle name="Moneda 11 3 3 4 2" xfId="16673" xr:uid="{3D2D875F-1437-4C1E-8EC0-C0728EADCD1B}"/>
    <cellStyle name="Moneda 11 3 3 5" xfId="11392" xr:uid="{F2E90685-48F1-4697-BD36-4D2D69301C77}"/>
    <cellStyle name="Moneda 11 3 4" xfId="1491" xr:uid="{174C8B59-2722-49E2-9455-38C7717A98A3}"/>
    <cellStyle name="Moneda 11 3 4 2" xfId="4132" xr:uid="{C8ACB0EA-5D3A-4C99-874A-56A8FA16F43B}"/>
    <cellStyle name="Moneda 11 3 4 2 2" xfId="9412" xr:uid="{7A601698-B5CF-43EA-8790-088200948EA9}"/>
    <cellStyle name="Moneda 11 3 4 2 2 2" xfId="19973" xr:uid="{AB832442-C2D3-46AA-B2F1-227F15CED960}"/>
    <cellStyle name="Moneda 11 3 4 2 3" xfId="14693" xr:uid="{18D81FF5-24E5-46CF-AA1D-A607BC0F31C4}"/>
    <cellStyle name="Moneda 11 3 4 3" xfId="6772" xr:uid="{945A2593-2E48-42F6-A81F-E7AA93040384}"/>
    <cellStyle name="Moneda 11 3 4 3 2" xfId="17333" xr:uid="{55127811-4D82-4F3C-9F28-A965C46A5172}"/>
    <cellStyle name="Moneda 11 3 4 4" xfId="12052" xr:uid="{63A7D871-E012-4522-AA96-1FD33D2C24D2}"/>
    <cellStyle name="Moneda 11 3 5" xfId="2812" xr:uid="{DDB872A2-2593-4186-8F28-D043AC2CD66E}"/>
    <cellStyle name="Moneda 11 3 5 2" xfId="8092" xr:uid="{F9A4B8C1-F528-4EC9-A201-8284D815BF41}"/>
    <cellStyle name="Moneda 11 3 5 2 2" xfId="18653" xr:uid="{8FF93215-B94E-4749-889C-C6860E947C67}"/>
    <cellStyle name="Moneda 11 3 5 3" xfId="13373" xr:uid="{BBAB71EE-41C5-4571-B2D5-8CF2665085FF}"/>
    <cellStyle name="Moneda 11 3 6" xfId="5452" xr:uid="{54698D0E-AB39-46EB-8AF8-1615946C080D}"/>
    <cellStyle name="Moneda 11 3 6 2" xfId="16013" xr:uid="{76321EA8-FB7B-44D2-991B-9D072B54B07B}"/>
    <cellStyle name="Moneda 11 3 7" xfId="10732" xr:uid="{2828CAB0-5A21-48BE-920B-755668A943B2}"/>
    <cellStyle name="Moneda 11 4" xfId="279" xr:uid="{1FD8B732-CF71-4D34-AE00-6E1580F498A4}"/>
    <cellStyle name="Moneda 11 4 2" xfId="609" xr:uid="{557E62E9-3DC7-4F3B-9226-A85FA9CA09BA}"/>
    <cellStyle name="Moneda 11 4 2 2" xfId="1269" xr:uid="{C1EA0804-F024-42F4-9043-5234D0EF955D}"/>
    <cellStyle name="Moneda 11 4 2 2 2" xfId="2590" xr:uid="{ABEC2624-6271-4975-A0C3-35097307C575}"/>
    <cellStyle name="Moneda 11 4 2 2 2 2" xfId="5231" xr:uid="{70BF71A4-1A22-4EDD-881A-9828EDC5CB1B}"/>
    <cellStyle name="Moneda 11 4 2 2 2 2 2" xfId="10511" xr:uid="{68D0CE9B-98A1-44B4-A105-B0B42C87ED16}"/>
    <cellStyle name="Moneda 11 4 2 2 2 2 2 2" xfId="21072" xr:uid="{1AC4FDFC-E904-41BA-A77F-294BD5E19B6C}"/>
    <cellStyle name="Moneda 11 4 2 2 2 2 3" xfId="15792" xr:uid="{315D7A08-FECA-4B59-9F28-86B15CB70DEF}"/>
    <cellStyle name="Moneda 11 4 2 2 2 3" xfId="7871" xr:uid="{CCB2994F-D852-4689-864E-A8CA9107D4CA}"/>
    <cellStyle name="Moneda 11 4 2 2 2 3 2" xfId="18432" xr:uid="{3B90B430-6112-43C3-B5E9-A2C8C8866A9A}"/>
    <cellStyle name="Moneda 11 4 2 2 2 4" xfId="13151" xr:uid="{3DFA57BF-A42F-4F1D-B19B-17C3A8EFC4D1}"/>
    <cellStyle name="Moneda 11 4 2 2 3" xfId="3911" xr:uid="{6BB7852A-0862-4197-A988-9A2A431A6F9E}"/>
    <cellStyle name="Moneda 11 4 2 2 3 2" xfId="9191" xr:uid="{5291D3C8-0F1C-477A-B7C1-E98EC0DD21EC}"/>
    <cellStyle name="Moneda 11 4 2 2 3 2 2" xfId="19752" xr:uid="{E452546A-B7C6-4679-BE3D-3E12EAD46CBB}"/>
    <cellStyle name="Moneda 11 4 2 2 3 3" xfId="14472" xr:uid="{88A28B4C-40F9-4DD9-A041-3BD239C97DE1}"/>
    <cellStyle name="Moneda 11 4 2 2 4" xfId="6551" xr:uid="{709CDE23-4FF0-4A9A-95D6-57D3AAFD8F0B}"/>
    <cellStyle name="Moneda 11 4 2 2 4 2" xfId="17112" xr:uid="{F5699539-FDB2-4BDC-93E5-2408135CCA9C}"/>
    <cellStyle name="Moneda 11 4 2 2 5" xfId="11831" xr:uid="{EFE4C714-B155-41F4-BA00-0993F42A3DDB}"/>
    <cellStyle name="Moneda 11 4 2 3" xfId="1930" xr:uid="{AA4B3087-66B9-4FDF-AAAF-AAA2E39E8223}"/>
    <cellStyle name="Moneda 11 4 2 3 2" xfId="4571" xr:uid="{560AA8D7-E4E2-4668-92AE-B1C71D05D057}"/>
    <cellStyle name="Moneda 11 4 2 3 2 2" xfId="9851" xr:uid="{12CBA204-8162-446B-AD14-C85C0A3BF0C0}"/>
    <cellStyle name="Moneda 11 4 2 3 2 2 2" xfId="20412" xr:uid="{D7E321BB-298A-4D8A-8340-C38307EFA78F}"/>
    <cellStyle name="Moneda 11 4 2 3 2 3" xfId="15132" xr:uid="{0340D41C-5ED6-4128-8000-D842B5A1130F}"/>
    <cellStyle name="Moneda 11 4 2 3 3" xfId="7211" xr:uid="{BD6BC8A6-B8D5-4A30-B212-0F561996C0E1}"/>
    <cellStyle name="Moneda 11 4 2 3 3 2" xfId="17772" xr:uid="{2D2E74CF-BF77-4802-AE7C-70E8D5C45CCA}"/>
    <cellStyle name="Moneda 11 4 2 3 4" xfId="12491" xr:uid="{0B44834B-556B-4C9A-B0C8-FE82F8B8E60D}"/>
    <cellStyle name="Moneda 11 4 2 4" xfId="3251" xr:uid="{E14D78C3-791A-4260-A218-DC6F63DE8381}"/>
    <cellStyle name="Moneda 11 4 2 4 2" xfId="8531" xr:uid="{4B1F2667-2823-4782-8890-256AB4C5AF01}"/>
    <cellStyle name="Moneda 11 4 2 4 2 2" xfId="19092" xr:uid="{B6144EA6-DD77-4ADE-8DA7-92A556D18D12}"/>
    <cellStyle name="Moneda 11 4 2 4 3" xfId="13812" xr:uid="{5C5B841E-58F3-4938-A086-234817B2456C}"/>
    <cellStyle name="Moneda 11 4 2 5" xfId="5891" xr:uid="{B1092645-9B95-407B-B6DC-02CAB82A7FF8}"/>
    <cellStyle name="Moneda 11 4 2 5 2" xfId="16452" xr:uid="{C9C31A01-9A6A-48E5-9A77-555EA83B578C}"/>
    <cellStyle name="Moneda 11 4 2 6" xfId="11171" xr:uid="{4B6E05F9-E586-4481-8CFC-2D79178B588D}"/>
    <cellStyle name="Moneda 11 4 3" xfId="940" xr:uid="{6CC70DE9-E234-4612-A8C4-6AFB5BD084C1}"/>
    <cellStyle name="Moneda 11 4 3 2" xfId="2261" xr:uid="{E262DB34-0132-4A8E-AF6C-EBF124C27A99}"/>
    <cellStyle name="Moneda 11 4 3 2 2" xfId="4902" xr:uid="{A561A46D-8068-4721-86F7-96A41F5C9556}"/>
    <cellStyle name="Moneda 11 4 3 2 2 2" xfId="10182" xr:uid="{58C227CD-F8E6-4898-9CB4-3920DA77FE3A}"/>
    <cellStyle name="Moneda 11 4 3 2 2 2 2" xfId="20743" xr:uid="{F9F28AA0-A7F9-4385-8B63-067499750357}"/>
    <cellStyle name="Moneda 11 4 3 2 2 3" xfId="15463" xr:uid="{612C834B-4A6E-4647-9B78-257944643F9C}"/>
    <cellStyle name="Moneda 11 4 3 2 3" xfId="7542" xr:uid="{051B8A9C-6E18-4E23-9C09-B4B08E8B066B}"/>
    <cellStyle name="Moneda 11 4 3 2 3 2" xfId="18103" xr:uid="{740A13E8-09DA-4855-83F3-747018373DA0}"/>
    <cellStyle name="Moneda 11 4 3 2 4" xfId="12822" xr:uid="{5160D1D9-E47A-47A5-A23B-7898E7E146D8}"/>
    <cellStyle name="Moneda 11 4 3 3" xfId="3582" xr:uid="{D2DC50FF-CF10-4622-8F14-0A97569DF90A}"/>
    <cellStyle name="Moneda 11 4 3 3 2" xfId="8862" xr:uid="{E7569175-A0AE-44F1-9972-24BCB9B33819}"/>
    <cellStyle name="Moneda 11 4 3 3 2 2" xfId="19423" xr:uid="{8D7BF0CA-09EC-4A62-87F5-338F2638B711}"/>
    <cellStyle name="Moneda 11 4 3 3 3" xfId="14143" xr:uid="{CE69B3B3-CB34-45F4-A3AF-E6BD96ADCFE8}"/>
    <cellStyle name="Moneda 11 4 3 4" xfId="6222" xr:uid="{430101C9-84E8-42E9-B684-C2CEC61ACC94}"/>
    <cellStyle name="Moneda 11 4 3 4 2" xfId="16783" xr:uid="{F664D4C6-70C4-4A97-9DFB-CBEB63D0AF88}"/>
    <cellStyle name="Moneda 11 4 3 5" xfId="11502" xr:uid="{720B28E3-5234-46E9-A6F0-E59FE023B192}"/>
    <cellStyle name="Moneda 11 4 4" xfId="1601" xr:uid="{BA0D22C9-1475-436E-B859-DDE12A15B259}"/>
    <cellStyle name="Moneda 11 4 4 2" xfId="4242" xr:uid="{2ED9D29B-0965-4782-A059-21E6D1AED0F6}"/>
    <cellStyle name="Moneda 11 4 4 2 2" xfId="9522" xr:uid="{7400D686-8F27-41E7-9764-70F1E958E5E8}"/>
    <cellStyle name="Moneda 11 4 4 2 2 2" xfId="20083" xr:uid="{E5C0AE55-7EB0-4C59-8983-282C07F336FF}"/>
    <cellStyle name="Moneda 11 4 4 2 3" xfId="14803" xr:uid="{338C3C33-469C-40BC-B59A-F8B2915BDECB}"/>
    <cellStyle name="Moneda 11 4 4 3" xfId="6882" xr:uid="{A3E9453A-BFF3-48B4-BBF6-525F10C9667D}"/>
    <cellStyle name="Moneda 11 4 4 3 2" xfId="17443" xr:uid="{329EFA59-43B3-4CC5-9A0A-9F7F84D2CD4D}"/>
    <cellStyle name="Moneda 11 4 4 4" xfId="12162" xr:uid="{1E923BD1-08E7-4C19-8F87-97055942CC3A}"/>
    <cellStyle name="Moneda 11 4 5" xfId="2922" xr:uid="{33C4AA66-DB84-4EC5-8AF7-606922E48C38}"/>
    <cellStyle name="Moneda 11 4 5 2" xfId="8202" xr:uid="{D2D0755D-7144-46F6-A64A-E5EE2FB3579C}"/>
    <cellStyle name="Moneda 11 4 5 2 2" xfId="18763" xr:uid="{6ABC687A-D8E6-427B-AC13-07C31CEF78A9}"/>
    <cellStyle name="Moneda 11 4 5 3" xfId="13483" xr:uid="{7785A319-D659-45D2-A1EB-98A6B4B90FDD}"/>
    <cellStyle name="Moneda 11 4 6" xfId="5562" xr:uid="{9E08B058-6AE3-4BEE-8358-66E898E5B30E}"/>
    <cellStyle name="Moneda 11 4 6 2" xfId="16123" xr:uid="{F44A8A0F-53D8-49C9-92D0-FB4F359E274D}"/>
    <cellStyle name="Moneda 11 4 7" xfId="10842" xr:uid="{DE8BF0A2-E434-468A-918D-42BF2C683126}"/>
    <cellStyle name="Moneda 11 5" xfId="388" xr:uid="{04D62157-0B01-4A8B-B1F9-BC01761D6902}"/>
    <cellStyle name="Moneda 11 5 2" xfId="1049" xr:uid="{5BE6F4AD-9784-4DB7-B267-46C8469F78C1}"/>
    <cellStyle name="Moneda 11 5 2 2" xfId="2370" xr:uid="{37B9205C-040D-4C1E-B02A-BAD13824B650}"/>
    <cellStyle name="Moneda 11 5 2 2 2" xfId="5011" xr:uid="{3F5D15EF-35B3-4941-BC54-8CA057F62E22}"/>
    <cellStyle name="Moneda 11 5 2 2 2 2" xfId="10291" xr:uid="{0CCDA7E1-6979-4864-B4DB-2AD94311A4FA}"/>
    <cellStyle name="Moneda 11 5 2 2 2 2 2" xfId="20852" xr:uid="{B26F78F7-837F-464F-A04C-18F58108C077}"/>
    <cellStyle name="Moneda 11 5 2 2 2 3" xfId="15572" xr:uid="{DBE2ADE4-22C6-4D73-8172-24FE6B0470A1}"/>
    <cellStyle name="Moneda 11 5 2 2 3" xfId="7651" xr:uid="{778EBC7D-14E0-4B2A-A93F-815EAFA8585B}"/>
    <cellStyle name="Moneda 11 5 2 2 3 2" xfId="18212" xr:uid="{BE3D3CD0-516C-4221-AFA6-70DBF1F097F0}"/>
    <cellStyle name="Moneda 11 5 2 2 4" xfId="12931" xr:uid="{68BEF54F-0D74-4A12-96B1-A52D28B79A02}"/>
    <cellStyle name="Moneda 11 5 2 3" xfId="3691" xr:uid="{063645D7-7445-463F-AC13-CB351EFD81F6}"/>
    <cellStyle name="Moneda 11 5 2 3 2" xfId="8971" xr:uid="{ADCDC72E-139D-47CC-BDBD-406BAF4B36D1}"/>
    <cellStyle name="Moneda 11 5 2 3 2 2" xfId="19532" xr:uid="{1C835FE4-BCB7-4F7A-A350-E0359DC71B93}"/>
    <cellStyle name="Moneda 11 5 2 3 3" xfId="14252" xr:uid="{7C513B0C-89E5-4A80-B09A-8676C63DEEBD}"/>
    <cellStyle name="Moneda 11 5 2 4" xfId="6331" xr:uid="{A3857353-6859-4915-A3FC-34915F10F736}"/>
    <cellStyle name="Moneda 11 5 2 4 2" xfId="16892" xr:uid="{3CB4D627-AC45-43EE-BBB8-23CC3B695976}"/>
    <cellStyle name="Moneda 11 5 2 5" xfId="11611" xr:uid="{758D4558-4B96-46D8-B36D-08B89BB90888}"/>
    <cellStyle name="Moneda 11 5 3" xfId="1710" xr:uid="{76205657-F881-4BBE-8051-CBAB6B2D4860}"/>
    <cellStyle name="Moneda 11 5 3 2" xfId="4351" xr:uid="{E5B31BDA-69E9-4722-8ED4-C7C63032D3E3}"/>
    <cellStyle name="Moneda 11 5 3 2 2" xfId="9631" xr:uid="{D7A8BFAC-4267-4B45-92E1-73709C94719F}"/>
    <cellStyle name="Moneda 11 5 3 2 2 2" xfId="20192" xr:uid="{C1D8B13C-CC61-4E9C-B19D-0D80D528A02C}"/>
    <cellStyle name="Moneda 11 5 3 2 3" xfId="14912" xr:uid="{A1B8A682-D3E0-4A01-97ED-FA1A7C15FEAF}"/>
    <cellStyle name="Moneda 11 5 3 3" xfId="6991" xr:uid="{8E5F234E-590A-4683-B167-7988986DFF04}"/>
    <cellStyle name="Moneda 11 5 3 3 2" xfId="17552" xr:uid="{6EEB73A5-4B30-478D-85A1-040195835FD5}"/>
    <cellStyle name="Moneda 11 5 3 4" xfId="12271" xr:uid="{63A980ED-3F30-426E-AA63-ABB5A697FCE0}"/>
    <cellStyle name="Moneda 11 5 4" xfId="3031" xr:uid="{5FC05A73-4063-49A4-BFA6-70789F080817}"/>
    <cellStyle name="Moneda 11 5 4 2" xfId="8311" xr:uid="{98BFBE95-2347-4D41-9CE9-F24C955308BA}"/>
    <cellStyle name="Moneda 11 5 4 2 2" xfId="18872" xr:uid="{A611590A-7706-415A-9857-1B224DDF0FFF}"/>
    <cellStyle name="Moneda 11 5 4 3" xfId="13592" xr:uid="{9B392387-F70B-437A-8B09-184C20A11E51}"/>
    <cellStyle name="Moneda 11 5 5" xfId="5671" xr:uid="{7FA7D9D1-A333-4BFC-94B0-D7F8C75894F1}"/>
    <cellStyle name="Moneda 11 5 5 2" xfId="16232" xr:uid="{85793E34-2E70-4E7C-91DC-9C46FE14FF6D}"/>
    <cellStyle name="Moneda 11 5 6" xfId="10951" xr:uid="{DA591592-CB75-458D-8B30-51C6CB8264E3}"/>
    <cellStyle name="Moneda 11 6" xfId="720" xr:uid="{D123CB5D-AB7B-4962-B5E1-294C2E297421}"/>
    <cellStyle name="Moneda 11 6 2" xfId="2041" xr:uid="{73540BA5-2BFA-4953-8819-5C45CA55105C}"/>
    <cellStyle name="Moneda 11 6 2 2" xfId="4682" xr:uid="{CC1B1E94-1D0D-4E20-B4C5-D94FCAC2ED79}"/>
    <cellStyle name="Moneda 11 6 2 2 2" xfId="9962" xr:uid="{E8BD741D-C8BD-4931-952F-C8E44A47D9E2}"/>
    <cellStyle name="Moneda 11 6 2 2 2 2" xfId="20523" xr:uid="{28B7A25A-3C7B-4648-BBCB-304C938D3D43}"/>
    <cellStyle name="Moneda 11 6 2 2 3" xfId="15243" xr:uid="{ED28EC41-7356-4222-933A-F3799E92D9FB}"/>
    <cellStyle name="Moneda 11 6 2 3" xfId="7322" xr:uid="{9F29FC80-8482-46C1-80CD-CDD3B4AF4B0E}"/>
    <cellStyle name="Moneda 11 6 2 3 2" xfId="17883" xr:uid="{B09C17FF-879D-4F94-8846-E7116CDE0D31}"/>
    <cellStyle name="Moneda 11 6 2 4" xfId="12602" xr:uid="{D3D26F1F-B799-4004-A148-8F91FC8A2242}"/>
    <cellStyle name="Moneda 11 6 3" xfId="3362" xr:uid="{C9990E76-8A36-4A83-BF1A-91FB6CB58067}"/>
    <cellStyle name="Moneda 11 6 3 2" xfId="8642" xr:uid="{44B95A22-75A7-4711-93C6-686885B51518}"/>
    <cellStyle name="Moneda 11 6 3 2 2" xfId="19203" xr:uid="{74567ECB-8EC2-429E-8AD4-91000678FC68}"/>
    <cellStyle name="Moneda 11 6 3 3" xfId="13923" xr:uid="{7368D1E7-A511-4ED0-A019-31CF82CEA9EC}"/>
    <cellStyle name="Moneda 11 6 4" xfId="6002" xr:uid="{437AE0DA-3D7D-40A3-BC01-1D8AF17CF579}"/>
    <cellStyle name="Moneda 11 6 4 2" xfId="16563" xr:uid="{945B3FA5-8432-45ED-8595-4631F24AD89C}"/>
    <cellStyle name="Moneda 11 6 5" xfId="11282" xr:uid="{B9B8DECF-36D2-406D-B661-4C28E64C933D}"/>
    <cellStyle name="Moneda 11 7" xfId="1381" xr:uid="{E433B8EB-BB93-43EA-B29F-382D046EEF0B}"/>
    <cellStyle name="Moneda 11 7 2" xfId="4022" xr:uid="{92B55986-C0BB-45D8-B90D-49159B4989E1}"/>
    <cellStyle name="Moneda 11 7 2 2" xfId="9302" xr:uid="{CA01E104-CBF4-40B8-B3FC-27E6878DB96F}"/>
    <cellStyle name="Moneda 11 7 2 2 2" xfId="19863" xr:uid="{3328F1D6-56E6-4EC5-8ED2-7819E924C17C}"/>
    <cellStyle name="Moneda 11 7 2 3" xfId="14583" xr:uid="{13107D25-7BBF-4045-997F-BE974392D01C}"/>
    <cellStyle name="Moneda 11 7 3" xfId="6662" xr:uid="{1F8B84B7-F029-48FC-BE69-DD392929D422}"/>
    <cellStyle name="Moneda 11 7 3 2" xfId="17223" xr:uid="{C1773F6C-A1B4-4B11-BB90-FE9DEF20C47F}"/>
    <cellStyle name="Moneda 11 7 4" xfId="11942" xr:uid="{DF5F37A8-9F3B-4C9F-938E-6783D408B497}"/>
    <cellStyle name="Moneda 11 8" xfId="2702" xr:uid="{B10F29D2-4D16-4DB7-8011-EB17B3E58930}"/>
    <cellStyle name="Moneda 11 8 2" xfId="7982" xr:uid="{8DB76ADC-61C4-4E1A-B8C5-9FF8D19D11AB}"/>
    <cellStyle name="Moneda 11 8 2 2" xfId="18543" xr:uid="{E0C26BC5-0BB5-4A88-B205-48C568F653D7}"/>
    <cellStyle name="Moneda 11 8 3" xfId="13263" xr:uid="{1384638E-88D8-4704-9079-A94D09CAE5D3}"/>
    <cellStyle name="Moneda 11 9" xfId="5342" xr:uid="{8C400F08-8AB7-4448-AB22-D76EB88AAA20}"/>
    <cellStyle name="Moneda 11 9 2" xfId="15903" xr:uid="{EE2862F1-2229-42EC-9FE0-475B71EF9358}"/>
    <cellStyle name="Moneda 12" xfId="58" xr:uid="{D335C83D-DF74-45E1-BC8A-2D56AA955972}"/>
    <cellStyle name="Moneda 12 2" xfId="170" xr:uid="{2A0C0EED-C048-4B93-9CDE-9962BA825ED9}"/>
    <cellStyle name="Moneda 12 2 2" xfId="500" xr:uid="{B1A69557-A0DB-4728-A19D-FCDC55B2B50C}"/>
    <cellStyle name="Moneda 12 2 2 2" xfId="1160" xr:uid="{1D201C8B-02A3-403F-9DA7-64BD0832CDBD}"/>
    <cellStyle name="Moneda 12 2 2 2 2" xfId="2481" xr:uid="{47FD26A0-24CF-4BAE-B011-E1D7A0DF17A6}"/>
    <cellStyle name="Moneda 12 2 2 2 2 2" xfId="5122" xr:uid="{878F219A-275B-41E6-8347-592CBEB4FB4B}"/>
    <cellStyle name="Moneda 12 2 2 2 2 2 2" xfId="10402" xr:uid="{44842ED0-65DD-40BF-9CC9-788E639976ED}"/>
    <cellStyle name="Moneda 12 2 2 2 2 2 2 2" xfId="20963" xr:uid="{FF518094-1551-4CF3-AD66-EBD1552A3526}"/>
    <cellStyle name="Moneda 12 2 2 2 2 2 3" xfId="15683" xr:uid="{5538A6CD-316F-4216-AE3E-764AD07183FA}"/>
    <cellStyle name="Moneda 12 2 2 2 2 3" xfId="7762" xr:uid="{18E45961-AA81-4569-9949-107C847A05BF}"/>
    <cellStyle name="Moneda 12 2 2 2 2 3 2" xfId="18323" xr:uid="{92B5BFF6-9C27-4DC6-A7B3-CD81DBC27F75}"/>
    <cellStyle name="Moneda 12 2 2 2 2 4" xfId="13042" xr:uid="{EE605172-4116-4527-AC5F-F90E440E4C79}"/>
    <cellStyle name="Moneda 12 2 2 2 3" xfId="3802" xr:uid="{672CD66C-E533-416C-A134-BD6807D3DD86}"/>
    <cellStyle name="Moneda 12 2 2 2 3 2" xfId="9082" xr:uid="{33C83AD0-65F8-462D-A39D-6FE1ACF313EC}"/>
    <cellStyle name="Moneda 12 2 2 2 3 2 2" xfId="19643" xr:uid="{9B2B71A2-F3FB-4E98-B54A-0B830AD0D55C}"/>
    <cellStyle name="Moneda 12 2 2 2 3 3" xfId="14363" xr:uid="{0AF1C3F3-683B-400B-AC93-87F3ED1519BB}"/>
    <cellStyle name="Moneda 12 2 2 2 4" xfId="6442" xr:uid="{4CFE41A3-131A-4EEB-A367-5E179DCA35F3}"/>
    <cellStyle name="Moneda 12 2 2 2 4 2" xfId="17003" xr:uid="{9D4FCBC9-3036-4B02-8085-A38A103F1254}"/>
    <cellStyle name="Moneda 12 2 2 2 5" xfId="11722" xr:uid="{341BA2D4-BE24-4BD8-AD02-0B74472AC1CC}"/>
    <cellStyle name="Moneda 12 2 2 3" xfId="1821" xr:uid="{4B65E7D4-1A6A-45B6-A900-F283E8A11AB3}"/>
    <cellStyle name="Moneda 12 2 2 3 2" xfId="4462" xr:uid="{C421F5A7-D42B-4ABB-8311-0E63AD533643}"/>
    <cellStyle name="Moneda 12 2 2 3 2 2" xfId="9742" xr:uid="{F4B2AEB2-E665-45E0-9902-4FD47EE5FBC5}"/>
    <cellStyle name="Moneda 12 2 2 3 2 2 2" xfId="20303" xr:uid="{4BDDBA26-EA29-42EA-AE5F-6FC7C729E279}"/>
    <cellStyle name="Moneda 12 2 2 3 2 3" xfId="15023" xr:uid="{F25813E8-9D3A-4CAB-A72F-85C51A1E1407}"/>
    <cellStyle name="Moneda 12 2 2 3 3" xfId="7102" xr:uid="{9979FA80-3B08-4FEC-8607-1D5CF197CE05}"/>
    <cellStyle name="Moneda 12 2 2 3 3 2" xfId="17663" xr:uid="{C0E7B4AF-CA6C-4EB9-AA66-359356CB6076}"/>
    <cellStyle name="Moneda 12 2 2 3 4" xfId="12382" xr:uid="{5DF7E1F4-9705-4D98-A470-6EACA73458F8}"/>
    <cellStyle name="Moneda 12 2 2 4" xfId="3142" xr:uid="{F18CFB24-04FF-454F-8A4C-1639F00A210F}"/>
    <cellStyle name="Moneda 12 2 2 4 2" xfId="8422" xr:uid="{145DE7D5-9F60-4236-8BE6-60269F1F27F8}"/>
    <cellStyle name="Moneda 12 2 2 4 2 2" xfId="18983" xr:uid="{FC6A1295-ED34-48C7-B91D-3A9E962981C6}"/>
    <cellStyle name="Moneda 12 2 2 4 3" xfId="13703" xr:uid="{0CA630CC-2F63-472B-8FBE-1B85FF5ACA06}"/>
    <cellStyle name="Moneda 12 2 2 5" xfId="5782" xr:uid="{D7A907EB-F0A4-4D3C-A236-CA7D2CEDA107}"/>
    <cellStyle name="Moneda 12 2 2 5 2" xfId="16343" xr:uid="{BF10CD3D-4763-4329-BB92-AE1EF61F4307}"/>
    <cellStyle name="Moneda 12 2 2 6" xfId="11062" xr:uid="{FB54413A-5953-4BBB-96BC-E1ECFFE3108E}"/>
    <cellStyle name="Moneda 12 2 3" xfId="831" xr:uid="{A61C1B75-51E5-4E5A-BA62-732045DADB5D}"/>
    <cellStyle name="Moneda 12 2 3 2" xfId="2152" xr:uid="{0E916EC7-FC5B-4303-B220-D9BD64079E78}"/>
    <cellStyle name="Moneda 12 2 3 2 2" xfId="4793" xr:uid="{AFEB9D57-E425-498E-BD82-6A91D3FF6788}"/>
    <cellStyle name="Moneda 12 2 3 2 2 2" xfId="10073" xr:uid="{AC9CB061-ECF6-4C6D-A506-C3AC3BADFD55}"/>
    <cellStyle name="Moneda 12 2 3 2 2 2 2" xfId="20634" xr:uid="{48916013-2C53-4215-94B8-0375AF97A073}"/>
    <cellStyle name="Moneda 12 2 3 2 2 3" xfId="15354" xr:uid="{799AB5A0-BE56-497A-A527-BFDF61DFD1D2}"/>
    <cellStyle name="Moneda 12 2 3 2 3" xfId="7433" xr:uid="{A6EF5BAC-07BF-4366-AA9C-6863F61A9E4F}"/>
    <cellStyle name="Moneda 12 2 3 2 3 2" xfId="17994" xr:uid="{D6D3A5D7-2E40-48F8-918E-D0DE32CC6B54}"/>
    <cellStyle name="Moneda 12 2 3 2 4" xfId="12713" xr:uid="{8DF119A8-14A7-4104-A284-BB8747967F1A}"/>
    <cellStyle name="Moneda 12 2 3 3" xfId="3473" xr:uid="{8D7CF461-A842-47E9-B186-7BEA04B6B5AC}"/>
    <cellStyle name="Moneda 12 2 3 3 2" xfId="8753" xr:uid="{7ECD369C-27A6-4FA2-88B3-8A8C1ADF2AD3}"/>
    <cellStyle name="Moneda 12 2 3 3 2 2" xfId="19314" xr:uid="{8277DB92-8C17-413C-A2F7-FBC94758F276}"/>
    <cellStyle name="Moneda 12 2 3 3 3" xfId="14034" xr:uid="{184B077F-29D8-4010-B8FD-9DBCACAEA6B8}"/>
    <cellStyle name="Moneda 12 2 3 4" xfId="6113" xr:uid="{7E019028-FB72-44B7-B417-14FCE92572FE}"/>
    <cellStyle name="Moneda 12 2 3 4 2" xfId="16674" xr:uid="{6FCB4B61-718B-470E-91EF-CF33792DFA38}"/>
    <cellStyle name="Moneda 12 2 3 5" xfId="11393" xr:uid="{96FB066D-A9D7-4DAE-8E49-44B441DC36B1}"/>
    <cellStyle name="Moneda 12 2 4" xfId="1492" xr:uid="{9EA474C8-652A-41A4-8DBF-0A69EC043486}"/>
    <cellStyle name="Moneda 12 2 4 2" xfId="4133" xr:uid="{F5292C2D-5340-4945-98D5-993EC83EE0DE}"/>
    <cellStyle name="Moneda 12 2 4 2 2" xfId="9413" xr:uid="{A8FFF530-59B7-4F25-91BD-B29D7FD081F9}"/>
    <cellStyle name="Moneda 12 2 4 2 2 2" xfId="19974" xr:uid="{D0C01F0C-8C92-49C2-AD8C-64C0D4C3D3B8}"/>
    <cellStyle name="Moneda 12 2 4 2 3" xfId="14694" xr:uid="{57B50744-C202-4101-A9EC-EA1A11A4F178}"/>
    <cellStyle name="Moneda 12 2 4 3" xfId="6773" xr:uid="{0D64A404-4D7D-447F-9BFC-EC19F48E30CF}"/>
    <cellStyle name="Moneda 12 2 4 3 2" xfId="17334" xr:uid="{BABCD0A6-3E7A-4E3A-BB70-8194A66447AC}"/>
    <cellStyle name="Moneda 12 2 4 4" xfId="12053" xr:uid="{18A6CF0C-62B9-4F48-B454-0BF15FF44144}"/>
    <cellStyle name="Moneda 12 2 5" xfId="2813" xr:uid="{CA5C020B-3AE8-4FD1-BB0F-BE54555F9714}"/>
    <cellStyle name="Moneda 12 2 5 2" xfId="8093" xr:uid="{749F276A-91CD-4B87-B24E-AF97E9BA8EE9}"/>
    <cellStyle name="Moneda 12 2 5 2 2" xfId="18654" xr:uid="{7E43A6C6-1FDE-46F4-B4DA-422C2CB6C124}"/>
    <cellStyle name="Moneda 12 2 5 3" xfId="13374" xr:uid="{C3D91E49-B5A0-4DBE-8FF0-5369D221C411}"/>
    <cellStyle name="Moneda 12 2 6" xfId="5453" xr:uid="{CCB2BF80-1E67-42F6-BA72-54625DF4B945}"/>
    <cellStyle name="Moneda 12 2 6 2" xfId="16014" xr:uid="{A30F8622-57E6-4D39-96DB-2DD71FAFEAB3}"/>
    <cellStyle name="Moneda 12 2 7" xfId="10733" xr:uid="{B6DF6FC4-3DC5-47AA-B489-574855F0138C}"/>
    <cellStyle name="Moneda 12 3" xfId="280" xr:uid="{65BE9354-7FB4-46F3-8641-EF93566D257C}"/>
    <cellStyle name="Moneda 12 3 2" xfId="610" xr:uid="{42935B20-D2C6-415A-A7A2-A11906663752}"/>
    <cellStyle name="Moneda 12 3 2 2" xfId="1270" xr:uid="{1954A94E-2394-428D-B5D1-465652EB5ED7}"/>
    <cellStyle name="Moneda 12 3 2 2 2" xfId="2591" xr:uid="{AC3F2E25-8099-4F62-9A81-466BFC1DF622}"/>
    <cellStyle name="Moneda 12 3 2 2 2 2" xfId="5232" xr:uid="{1D30933B-5C1D-44CD-9176-6CACDDD128EF}"/>
    <cellStyle name="Moneda 12 3 2 2 2 2 2" xfId="10512" xr:uid="{8F95A0AE-BAE9-4DC1-97E4-51E2C965CEB7}"/>
    <cellStyle name="Moneda 12 3 2 2 2 2 2 2" xfId="21073" xr:uid="{7657A283-0589-4125-B647-85C96C588BAD}"/>
    <cellStyle name="Moneda 12 3 2 2 2 2 3" xfId="15793" xr:uid="{3AC06082-D05C-492C-BAEB-EB4EE82D3152}"/>
    <cellStyle name="Moneda 12 3 2 2 2 3" xfId="7872" xr:uid="{21492135-9593-4448-B871-2345B952725F}"/>
    <cellStyle name="Moneda 12 3 2 2 2 3 2" xfId="18433" xr:uid="{7E844AE1-D8D5-4FC5-8262-5D230AC01DCA}"/>
    <cellStyle name="Moneda 12 3 2 2 2 4" xfId="13152" xr:uid="{A3A77D15-EDBB-4EA6-B476-F394180832FE}"/>
    <cellStyle name="Moneda 12 3 2 2 3" xfId="3912" xr:uid="{F133F7E9-769F-4BA6-B21D-FDC244E4A9DC}"/>
    <cellStyle name="Moneda 12 3 2 2 3 2" xfId="9192" xr:uid="{CE28C064-5C05-4D20-B1E2-4E37A588B911}"/>
    <cellStyle name="Moneda 12 3 2 2 3 2 2" xfId="19753" xr:uid="{72CE5003-91FC-4503-B22F-C9EAF9AD7E4C}"/>
    <cellStyle name="Moneda 12 3 2 2 3 3" xfId="14473" xr:uid="{B7A054D8-9DDB-4ED9-B8B9-0EB411B7EE0C}"/>
    <cellStyle name="Moneda 12 3 2 2 4" xfId="6552" xr:uid="{B65FD024-AFA1-487E-871A-A4776FBEAE03}"/>
    <cellStyle name="Moneda 12 3 2 2 4 2" xfId="17113" xr:uid="{2E0661ED-B505-4D58-B930-5252017BA2A0}"/>
    <cellStyle name="Moneda 12 3 2 2 5" xfId="11832" xr:uid="{27C9FC1A-6758-4959-98A7-47978D301B1C}"/>
    <cellStyle name="Moneda 12 3 2 3" xfId="1931" xr:uid="{09D34A46-BF4E-4EF8-B835-DF1A64DA6C51}"/>
    <cellStyle name="Moneda 12 3 2 3 2" xfId="4572" xr:uid="{45134ECF-D43A-4D0C-8BB7-649A9035D01A}"/>
    <cellStyle name="Moneda 12 3 2 3 2 2" xfId="9852" xr:uid="{AD21073D-ACC2-4508-A2CC-885B8902C9EC}"/>
    <cellStyle name="Moneda 12 3 2 3 2 2 2" xfId="20413" xr:uid="{D16549F3-3F19-4C45-9B0E-2C9D7391BB45}"/>
    <cellStyle name="Moneda 12 3 2 3 2 3" xfId="15133" xr:uid="{70522407-A47A-4C69-89E4-5C31EE2C5DB1}"/>
    <cellStyle name="Moneda 12 3 2 3 3" xfId="7212" xr:uid="{6D2410CB-DD28-4888-A62B-0AC7B8FEF14A}"/>
    <cellStyle name="Moneda 12 3 2 3 3 2" xfId="17773" xr:uid="{4C5C9EC6-C1B9-4D16-839F-C8049C075DA5}"/>
    <cellStyle name="Moneda 12 3 2 3 4" xfId="12492" xr:uid="{6E73924C-27A3-435A-BDC2-B2008B6B99B5}"/>
    <cellStyle name="Moneda 12 3 2 4" xfId="3252" xr:uid="{2E82369C-5011-4A34-AFC6-803CD30AF3E5}"/>
    <cellStyle name="Moneda 12 3 2 4 2" xfId="8532" xr:uid="{EBAE0F6D-BB07-46C1-A41B-C04618DE2B67}"/>
    <cellStyle name="Moneda 12 3 2 4 2 2" xfId="19093" xr:uid="{1CEC953A-4238-43EB-866A-7A4172F61816}"/>
    <cellStyle name="Moneda 12 3 2 4 3" xfId="13813" xr:uid="{86A3CCAB-91D3-473A-8F6B-524183B113A5}"/>
    <cellStyle name="Moneda 12 3 2 5" xfId="5892" xr:uid="{D6D5548A-6781-426A-B659-574A2EAFF380}"/>
    <cellStyle name="Moneda 12 3 2 5 2" xfId="16453" xr:uid="{F127884F-A4DF-4DF6-BEC3-A3C478EF2D3E}"/>
    <cellStyle name="Moneda 12 3 2 6" xfId="11172" xr:uid="{07989BD6-4E14-4765-A7BF-6A5DAAFFCEC8}"/>
    <cellStyle name="Moneda 12 3 3" xfId="941" xr:uid="{48A0A5D0-E3D7-4F2C-973B-02FB5CA23710}"/>
    <cellStyle name="Moneda 12 3 3 2" xfId="2262" xr:uid="{A61F8F7A-A98C-4A21-894D-44CA1AA2CDA1}"/>
    <cellStyle name="Moneda 12 3 3 2 2" xfId="4903" xr:uid="{F90F85C5-80F0-4520-A15D-C4638AD31F73}"/>
    <cellStyle name="Moneda 12 3 3 2 2 2" xfId="10183" xr:uid="{0B1BD625-CA79-4ABB-B231-69CD039C8B68}"/>
    <cellStyle name="Moneda 12 3 3 2 2 2 2" xfId="20744" xr:uid="{DB113A6C-A8D2-49FB-BD93-F6D3704E2F35}"/>
    <cellStyle name="Moneda 12 3 3 2 2 3" xfId="15464" xr:uid="{A52A9F6D-A3AD-47A4-902B-FF9F40A9928A}"/>
    <cellStyle name="Moneda 12 3 3 2 3" xfId="7543" xr:uid="{30A04593-78D5-42E7-9F25-2ACF40E64F8E}"/>
    <cellStyle name="Moneda 12 3 3 2 3 2" xfId="18104" xr:uid="{55F13CAC-33B0-4D15-B080-90E47C3072A3}"/>
    <cellStyle name="Moneda 12 3 3 2 4" xfId="12823" xr:uid="{EF2ED876-D934-4DFA-85F7-F5A8BECE4DDA}"/>
    <cellStyle name="Moneda 12 3 3 3" xfId="3583" xr:uid="{35F69A8F-C93D-46A6-913F-C378431CE8FF}"/>
    <cellStyle name="Moneda 12 3 3 3 2" xfId="8863" xr:uid="{6ED0511A-B78F-4427-978A-BB2DB608E4A7}"/>
    <cellStyle name="Moneda 12 3 3 3 2 2" xfId="19424" xr:uid="{AE39AC02-33E1-4284-A693-1B622888422A}"/>
    <cellStyle name="Moneda 12 3 3 3 3" xfId="14144" xr:uid="{76CE5E45-F15D-4722-8D14-41BE3ED0FF80}"/>
    <cellStyle name="Moneda 12 3 3 4" xfId="6223" xr:uid="{BE452F22-5588-4CD1-9530-C65AAC9021A0}"/>
    <cellStyle name="Moneda 12 3 3 4 2" xfId="16784" xr:uid="{14D1B535-F5C0-4544-894D-D2A65D452729}"/>
    <cellStyle name="Moneda 12 3 3 5" xfId="11503" xr:uid="{37657790-AA0A-416F-8F17-D3215BC6F656}"/>
    <cellStyle name="Moneda 12 3 4" xfId="1602" xr:uid="{4014F567-D55F-45B2-9575-6EEF9B4CCB8E}"/>
    <cellStyle name="Moneda 12 3 4 2" xfId="4243" xr:uid="{ACB36B23-AF48-437E-AB82-991CBA30A056}"/>
    <cellStyle name="Moneda 12 3 4 2 2" xfId="9523" xr:uid="{61E016A6-5416-498A-8095-B8D02F666145}"/>
    <cellStyle name="Moneda 12 3 4 2 2 2" xfId="20084" xr:uid="{343CFE1D-7971-4732-8137-C5C39F464EC9}"/>
    <cellStyle name="Moneda 12 3 4 2 3" xfId="14804" xr:uid="{1D418923-D4DE-4400-922B-A63DCA237628}"/>
    <cellStyle name="Moneda 12 3 4 3" xfId="6883" xr:uid="{45F436C1-31AD-49FE-9FA0-F743167CBDFE}"/>
    <cellStyle name="Moneda 12 3 4 3 2" xfId="17444" xr:uid="{1C1B5AFA-3CF1-4D13-A730-E1A92437622C}"/>
    <cellStyle name="Moneda 12 3 4 4" xfId="12163" xr:uid="{27205CB0-1E32-4556-87D3-DFA4B071A1E1}"/>
    <cellStyle name="Moneda 12 3 5" xfId="2923" xr:uid="{C398D70E-63D0-4E33-8F7C-6BD965FA1385}"/>
    <cellStyle name="Moneda 12 3 5 2" xfId="8203" xr:uid="{C1C544F3-A6CC-42AA-85E3-4843BB4842CE}"/>
    <cellStyle name="Moneda 12 3 5 2 2" xfId="18764" xr:uid="{9736854B-7C75-4426-B1AC-C8951FB4C575}"/>
    <cellStyle name="Moneda 12 3 5 3" xfId="13484" xr:uid="{6AB6C0C6-A663-4579-9593-1AA2EB751821}"/>
    <cellStyle name="Moneda 12 3 6" xfId="5563" xr:uid="{5CABF5F9-B6AC-45B6-9492-8CBFF1E27F42}"/>
    <cellStyle name="Moneda 12 3 6 2" xfId="16124" xr:uid="{9C074355-6209-4360-9C02-E309C1441ECD}"/>
    <cellStyle name="Moneda 12 3 7" xfId="10843" xr:uid="{E4CB3556-78C5-438E-9DBB-3C5F78F635DF}"/>
    <cellStyle name="Moneda 12 4" xfId="389" xr:uid="{2C7ACCD6-A9E1-4884-A25A-F8D8DDC6C5BB}"/>
    <cellStyle name="Moneda 12 4 2" xfId="1050" xr:uid="{39DFC667-83F3-4017-9011-61935D9C37EA}"/>
    <cellStyle name="Moneda 12 4 2 2" xfId="2371" xr:uid="{4D98C18E-26B5-42E0-85FD-7A33EB31BD05}"/>
    <cellStyle name="Moneda 12 4 2 2 2" xfId="5012" xr:uid="{482940AB-0F0A-4D4D-8A30-C9035D9D3E0D}"/>
    <cellStyle name="Moneda 12 4 2 2 2 2" xfId="10292" xr:uid="{E47F21D8-8765-4B8A-AF9E-6A68CCC1940A}"/>
    <cellStyle name="Moneda 12 4 2 2 2 2 2" xfId="20853" xr:uid="{3868AECB-5AA6-485B-BE26-32AA3FA5316B}"/>
    <cellStyle name="Moneda 12 4 2 2 2 3" xfId="15573" xr:uid="{54CD50FC-F458-4575-9284-A6572ADD3F4D}"/>
    <cellStyle name="Moneda 12 4 2 2 3" xfId="7652" xr:uid="{5DD612BA-7534-43E3-BA42-0E3DC3FADFE0}"/>
    <cellStyle name="Moneda 12 4 2 2 3 2" xfId="18213" xr:uid="{5EA4A5DC-DBEE-4E5C-85EC-5561D100CB20}"/>
    <cellStyle name="Moneda 12 4 2 2 4" xfId="12932" xr:uid="{EB396B85-5F03-4E6D-9CC5-E81DC5515B37}"/>
    <cellStyle name="Moneda 12 4 2 3" xfId="3692" xr:uid="{A211D8D6-5DDC-4B90-84DC-F50C7A62BAFE}"/>
    <cellStyle name="Moneda 12 4 2 3 2" xfId="8972" xr:uid="{CC04B5E3-5016-40A9-A362-D8E4401CCB17}"/>
    <cellStyle name="Moneda 12 4 2 3 2 2" xfId="19533" xr:uid="{1E1D8850-24E0-406F-B071-19160AB8E2C1}"/>
    <cellStyle name="Moneda 12 4 2 3 3" xfId="14253" xr:uid="{C0203233-0136-4F8B-BABF-AB0ABDFA062F}"/>
    <cellStyle name="Moneda 12 4 2 4" xfId="6332" xr:uid="{6E43E47C-49C2-4EB6-AD85-D26FA1908F71}"/>
    <cellStyle name="Moneda 12 4 2 4 2" xfId="16893" xr:uid="{A445D89A-70C2-45C0-90F6-585CB92A9249}"/>
    <cellStyle name="Moneda 12 4 2 5" xfId="11612" xr:uid="{2EBFD5AD-7CC4-483A-A88B-25B33A3DEEBA}"/>
    <cellStyle name="Moneda 12 4 3" xfId="1711" xr:uid="{D54C75E2-E4C8-4CC6-8EDB-2F4ECF5BB3CC}"/>
    <cellStyle name="Moneda 12 4 3 2" xfId="4352" xr:uid="{A594EB98-209D-4455-A692-0016255C9632}"/>
    <cellStyle name="Moneda 12 4 3 2 2" xfId="9632" xr:uid="{B1F4E0DB-821C-4F7F-AE6F-161BBD230F27}"/>
    <cellStyle name="Moneda 12 4 3 2 2 2" xfId="20193" xr:uid="{22EB0B60-C5F8-48A6-8818-8544ED6D38A8}"/>
    <cellStyle name="Moneda 12 4 3 2 3" xfId="14913" xr:uid="{1D3EB88B-5027-4D14-ACB6-5581E3E2DAF3}"/>
    <cellStyle name="Moneda 12 4 3 3" xfId="6992" xr:uid="{48633975-32F9-4C6C-A1F6-A3F913DC383A}"/>
    <cellStyle name="Moneda 12 4 3 3 2" xfId="17553" xr:uid="{D90368E5-79B9-488B-A2E7-D62404A7DE67}"/>
    <cellStyle name="Moneda 12 4 3 4" xfId="12272" xr:uid="{E2B3ECF8-319E-466D-89FD-46C663AE9B7D}"/>
    <cellStyle name="Moneda 12 4 4" xfId="3032" xr:uid="{D5D2C86B-4C5A-4D94-B8B1-E8D6919701C3}"/>
    <cellStyle name="Moneda 12 4 4 2" xfId="8312" xr:uid="{879002A5-84F8-471F-BF3A-D2C476F3279A}"/>
    <cellStyle name="Moneda 12 4 4 2 2" xfId="18873" xr:uid="{A20117AF-0137-441C-81B1-114D8695ADA7}"/>
    <cellStyle name="Moneda 12 4 4 3" xfId="13593" xr:uid="{70E7B27B-1511-4A32-8612-5A958358150D}"/>
    <cellStyle name="Moneda 12 4 5" xfId="5672" xr:uid="{C9B72D4C-8A69-4F9A-B8B4-48410AEE4D17}"/>
    <cellStyle name="Moneda 12 4 5 2" xfId="16233" xr:uid="{7EA48CA7-8448-44B6-822C-1684135E95E4}"/>
    <cellStyle name="Moneda 12 4 6" xfId="10952" xr:uid="{1B139FA5-8842-4B42-A1B2-831341890A8F}"/>
    <cellStyle name="Moneda 12 5" xfId="721" xr:uid="{1100B5D8-A46B-4541-898D-704EB6D0A64B}"/>
    <cellStyle name="Moneda 12 5 2" xfId="2042" xr:uid="{AE74FC12-1C7E-474D-86B3-5762E86C702C}"/>
    <cellStyle name="Moneda 12 5 2 2" xfId="4683" xr:uid="{9AF6239B-CF78-4C50-A1F3-11BB17CBCC79}"/>
    <cellStyle name="Moneda 12 5 2 2 2" xfId="9963" xr:uid="{AC4A6C86-AD15-4484-B5B7-CF65B18C147D}"/>
    <cellStyle name="Moneda 12 5 2 2 2 2" xfId="20524" xr:uid="{D2D4EFCE-C3AE-4E56-B673-1D439F1D1595}"/>
    <cellStyle name="Moneda 12 5 2 2 3" xfId="15244" xr:uid="{1F2DC218-5940-486C-89C6-F86A5D0AD5A2}"/>
    <cellStyle name="Moneda 12 5 2 3" xfId="7323" xr:uid="{855549AC-2F34-4022-9E8B-A6C27A2A5CE4}"/>
    <cellStyle name="Moneda 12 5 2 3 2" xfId="17884" xr:uid="{81B62DE1-3ADA-4377-A503-9E32EC8EF396}"/>
    <cellStyle name="Moneda 12 5 2 4" xfId="12603" xr:uid="{DA766B5D-0AC4-4614-87BD-ADCC6FB63C5B}"/>
    <cellStyle name="Moneda 12 5 3" xfId="3363" xr:uid="{9DF64756-AD86-43E9-92D8-D42E0F289765}"/>
    <cellStyle name="Moneda 12 5 3 2" xfId="8643" xr:uid="{1E9F0375-FBF9-41D8-AADF-CA651A65EA32}"/>
    <cellStyle name="Moneda 12 5 3 2 2" xfId="19204" xr:uid="{CD477FBD-F452-4934-A041-764A0A68EC32}"/>
    <cellStyle name="Moneda 12 5 3 3" xfId="13924" xr:uid="{629A0BC0-AE8E-450A-AEB2-F11344EEE875}"/>
    <cellStyle name="Moneda 12 5 4" xfId="6003" xr:uid="{F7BB4E10-58A7-4233-9889-9096017E07C0}"/>
    <cellStyle name="Moneda 12 5 4 2" xfId="16564" xr:uid="{8FB17A92-08D6-4BBF-8BC6-97C53997A9E0}"/>
    <cellStyle name="Moneda 12 5 5" xfId="11283" xr:uid="{956DD54F-5450-47AB-9C04-B5135492E7A2}"/>
    <cellStyle name="Moneda 12 6" xfId="1382" xr:uid="{50D4FED8-D21E-4113-B263-B6FCD615580D}"/>
    <cellStyle name="Moneda 12 6 2" xfId="4023" xr:uid="{6C6C2F64-27D9-47B8-B833-AE392145F1AC}"/>
    <cellStyle name="Moneda 12 6 2 2" xfId="9303" xr:uid="{5CBC373F-E052-4A44-A92D-BF86CA0059A4}"/>
    <cellStyle name="Moneda 12 6 2 2 2" xfId="19864" xr:uid="{7A697E50-83F7-4417-9199-109F7C8DAD3C}"/>
    <cellStyle name="Moneda 12 6 2 3" xfId="14584" xr:uid="{3ECF458D-EE74-414F-BF6D-77DE2BBC6FFA}"/>
    <cellStyle name="Moneda 12 6 3" xfId="6663" xr:uid="{9C920746-7B56-46E8-9B7A-CE48996375CB}"/>
    <cellStyle name="Moneda 12 6 3 2" xfId="17224" xr:uid="{0E7A0060-3C9A-4059-B842-EAA7BAC5C000}"/>
    <cellStyle name="Moneda 12 6 4" xfId="11943" xr:uid="{A749F109-64C6-4C03-940D-3A43F11F8949}"/>
    <cellStyle name="Moneda 12 7" xfId="2703" xr:uid="{298F6ED8-F3E8-4373-9785-238812EC8408}"/>
    <cellStyle name="Moneda 12 7 2" xfId="7983" xr:uid="{B95FD3FE-81A1-4278-9FFA-F1FEFA80DB3C}"/>
    <cellStyle name="Moneda 12 7 2 2" xfId="18544" xr:uid="{F9E2D8C6-E9F8-4837-9276-55D3FAB95723}"/>
    <cellStyle name="Moneda 12 7 3" xfId="13264" xr:uid="{ABEF39F2-0EDE-4EEB-B7C0-F93D7E432D9E}"/>
    <cellStyle name="Moneda 12 8" xfId="5343" xr:uid="{8B3482C5-26ED-44E2-BE11-A0DEFDD63E55}"/>
    <cellStyle name="Moneda 12 8 2" xfId="15904" xr:uid="{483A3ABA-11A6-43B3-9BB6-002D52842DEC}"/>
    <cellStyle name="Moneda 12 9" xfId="10623" xr:uid="{14AEA296-2F05-46CF-AD9E-FD4AEAC25FA5}"/>
    <cellStyle name="Moneda 13" xfId="60" xr:uid="{458ED34C-1853-4F4A-8582-B7720D0EA1B9}"/>
    <cellStyle name="Moneda 13 2" xfId="172" xr:uid="{75A5D497-BF82-497E-89DA-BAA006B44E09}"/>
    <cellStyle name="Moneda 13 2 2" xfId="502" xr:uid="{6866F637-D7E8-4575-8E8A-AFD81A6A690A}"/>
    <cellStyle name="Moneda 13 2 2 2" xfId="1162" xr:uid="{45231DF2-204A-4062-B508-628344E06FC2}"/>
    <cellStyle name="Moneda 13 2 2 2 2" xfId="2483" xr:uid="{0DD829D3-9D96-4BF6-B7DE-A7B569492158}"/>
    <cellStyle name="Moneda 13 2 2 2 2 2" xfId="5124" xr:uid="{59974C74-DC4B-4854-8777-0D255043736F}"/>
    <cellStyle name="Moneda 13 2 2 2 2 2 2" xfId="10404" xr:uid="{555147CC-80B7-4725-93B6-4A1926B1F046}"/>
    <cellStyle name="Moneda 13 2 2 2 2 2 2 2" xfId="20965" xr:uid="{846B6CBA-32B3-4288-BF7F-A40474D259CD}"/>
    <cellStyle name="Moneda 13 2 2 2 2 2 3" xfId="15685" xr:uid="{AEFAF860-9D7E-41B6-AA22-35EF5CA80E4C}"/>
    <cellStyle name="Moneda 13 2 2 2 2 3" xfId="7764" xr:uid="{B77F9C7B-B668-46F3-8CB4-B2F392CF922D}"/>
    <cellStyle name="Moneda 13 2 2 2 2 3 2" xfId="18325" xr:uid="{DD314C41-0AAC-418C-976F-790BEF23AFA4}"/>
    <cellStyle name="Moneda 13 2 2 2 2 4" xfId="13044" xr:uid="{E5835210-66A9-4C52-B70B-F627CF684A67}"/>
    <cellStyle name="Moneda 13 2 2 2 3" xfId="3804" xr:uid="{E5797F7C-6D97-4633-8D60-75042C8D3CC3}"/>
    <cellStyle name="Moneda 13 2 2 2 3 2" xfId="9084" xr:uid="{39E92026-4C32-40C4-8FDD-0AFFAA50115D}"/>
    <cellStyle name="Moneda 13 2 2 2 3 2 2" xfId="19645" xr:uid="{C96B4054-A10D-478D-BE85-9C36C1495CAF}"/>
    <cellStyle name="Moneda 13 2 2 2 3 3" xfId="14365" xr:uid="{AAB722DC-592A-4402-BD0E-3B71D2B9A0FD}"/>
    <cellStyle name="Moneda 13 2 2 2 4" xfId="6444" xr:uid="{B0115FDB-4A54-48E2-ADEB-F7F779D6F8FB}"/>
    <cellStyle name="Moneda 13 2 2 2 4 2" xfId="17005" xr:uid="{8A06BA51-BE8C-47F0-9087-DCDF8C3F54C9}"/>
    <cellStyle name="Moneda 13 2 2 2 5" xfId="11724" xr:uid="{CFF5C46C-9C44-4F19-AA76-9936328F3D19}"/>
    <cellStyle name="Moneda 13 2 2 3" xfId="1823" xr:uid="{1FB9BED7-5E70-457A-A0A5-00CD9FD8DBFB}"/>
    <cellStyle name="Moneda 13 2 2 3 2" xfId="4464" xr:uid="{D53C91AF-5B58-41EF-A1BC-83E9BEEBC891}"/>
    <cellStyle name="Moneda 13 2 2 3 2 2" xfId="9744" xr:uid="{F9AC30C2-5BE2-4D1A-923C-73985EBE7F30}"/>
    <cellStyle name="Moneda 13 2 2 3 2 2 2" xfId="20305" xr:uid="{3BB7D3E5-2BE4-4175-82CF-F56980588417}"/>
    <cellStyle name="Moneda 13 2 2 3 2 3" xfId="15025" xr:uid="{EF695407-7B59-47FC-BA2F-C17B0133B299}"/>
    <cellStyle name="Moneda 13 2 2 3 3" xfId="7104" xr:uid="{CC86B8D3-0803-4F6D-845C-F16D69CCDD6B}"/>
    <cellStyle name="Moneda 13 2 2 3 3 2" xfId="17665" xr:uid="{EB8E177A-B624-44BD-BA10-2661EE0708DE}"/>
    <cellStyle name="Moneda 13 2 2 3 4" xfId="12384" xr:uid="{24FE99E8-B6DC-4456-8415-671AF04BC3C0}"/>
    <cellStyle name="Moneda 13 2 2 4" xfId="3144" xr:uid="{0F11860B-CA51-43F2-9030-A4FDFCE26175}"/>
    <cellStyle name="Moneda 13 2 2 4 2" xfId="8424" xr:uid="{BD770217-B899-451B-AEC5-A16B026487AD}"/>
    <cellStyle name="Moneda 13 2 2 4 2 2" xfId="18985" xr:uid="{84000F55-8E0E-4B84-9F21-DC89B236A7D6}"/>
    <cellStyle name="Moneda 13 2 2 4 3" xfId="13705" xr:uid="{750A0B0B-6135-460C-8211-008542887472}"/>
    <cellStyle name="Moneda 13 2 2 5" xfId="5784" xr:uid="{C2FDBC07-134B-4661-BFB6-F5A9B4875D89}"/>
    <cellStyle name="Moneda 13 2 2 5 2" xfId="16345" xr:uid="{ADDDA070-D911-495F-869E-4873F5172F30}"/>
    <cellStyle name="Moneda 13 2 2 6" xfId="11064" xr:uid="{66B53BA6-1242-4D5C-941F-7B33CD9FBEC6}"/>
    <cellStyle name="Moneda 13 2 3" xfId="833" xr:uid="{E2725BE9-5AE2-45C4-8069-F480C565A49E}"/>
    <cellStyle name="Moneda 13 2 3 2" xfId="2154" xr:uid="{7D5A0202-6A77-4B43-A9DB-28978AC5571F}"/>
    <cellStyle name="Moneda 13 2 3 2 2" xfId="4795" xr:uid="{7403F27B-41ED-45AD-BCDF-3EE6FA3033C9}"/>
    <cellStyle name="Moneda 13 2 3 2 2 2" xfId="10075" xr:uid="{11C44A54-4C50-4765-96E7-70A9312C94FD}"/>
    <cellStyle name="Moneda 13 2 3 2 2 2 2" xfId="20636" xr:uid="{759B4AF2-1279-423F-8C87-4A30623ABD08}"/>
    <cellStyle name="Moneda 13 2 3 2 2 3" xfId="15356" xr:uid="{406E55F3-EDCB-42A2-8895-CC6D719FDDD2}"/>
    <cellStyle name="Moneda 13 2 3 2 3" xfId="7435" xr:uid="{1AF83E81-162A-47F3-984F-4C37E4037D68}"/>
    <cellStyle name="Moneda 13 2 3 2 3 2" xfId="17996" xr:uid="{4814006F-EF30-4C12-92C7-8F355B07996C}"/>
    <cellStyle name="Moneda 13 2 3 2 4" xfId="12715" xr:uid="{558D18DF-67A2-4B75-B447-DE770B7D8293}"/>
    <cellStyle name="Moneda 13 2 3 3" xfId="3475" xr:uid="{9F66A2E7-4904-4645-BDF0-9CB35F589E81}"/>
    <cellStyle name="Moneda 13 2 3 3 2" xfId="8755" xr:uid="{96CD549F-89D0-4785-90D3-F47D13D8C40D}"/>
    <cellStyle name="Moneda 13 2 3 3 2 2" xfId="19316" xr:uid="{C9D2FC08-453A-4046-BA99-3CAC7F80E490}"/>
    <cellStyle name="Moneda 13 2 3 3 3" xfId="14036" xr:uid="{28100540-F885-46CB-8A1D-E034F9E21F6A}"/>
    <cellStyle name="Moneda 13 2 3 4" xfId="6115" xr:uid="{9EE2058B-B653-45DD-B641-ABCFC93E2C0C}"/>
    <cellStyle name="Moneda 13 2 3 4 2" xfId="16676" xr:uid="{8D24DAA6-6AC2-4B3E-8346-A0624891DFC1}"/>
    <cellStyle name="Moneda 13 2 3 5" xfId="11395" xr:uid="{38A83AAE-7F67-40AE-8DF5-61F46F80D9BE}"/>
    <cellStyle name="Moneda 13 2 4" xfId="1494" xr:uid="{4325D962-EE05-4FF9-9117-87D26E975D3B}"/>
    <cellStyle name="Moneda 13 2 4 2" xfId="4135" xr:uid="{8245F38E-B08D-4E48-911C-7F2C575C311E}"/>
    <cellStyle name="Moneda 13 2 4 2 2" xfId="9415" xr:uid="{76182071-72F2-41DC-B292-74034B7C9DEA}"/>
    <cellStyle name="Moneda 13 2 4 2 2 2" xfId="19976" xr:uid="{EA327D19-E609-4B82-80B8-C926BC94F1F7}"/>
    <cellStyle name="Moneda 13 2 4 2 3" xfId="14696" xr:uid="{0E41BAE8-2496-4754-87FC-D499E0ABB2D5}"/>
    <cellStyle name="Moneda 13 2 4 3" xfId="6775" xr:uid="{40ED55C0-9FB8-42C2-A557-9647E397B5EC}"/>
    <cellStyle name="Moneda 13 2 4 3 2" xfId="17336" xr:uid="{3223AF99-DB24-460C-BDE5-5FA1458EC973}"/>
    <cellStyle name="Moneda 13 2 4 4" xfId="12055" xr:uid="{6C6B952F-B2CA-4B9C-A06F-EE19FB4B0181}"/>
    <cellStyle name="Moneda 13 2 5" xfId="2815" xr:uid="{E4D4C418-7C95-4D37-81EF-80C9D2AB448A}"/>
    <cellStyle name="Moneda 13 2 5 2" xfId="8095" xr:uid="{5813C630-6EB8-4C3A-A717-D348A9EB7209}"/>
    <cellStyle name="Moneda 13 2 5 2 2" xfId="18656" xr:uid="{8ECCC137-4DBC-4CB2-AC76-4C3E97DF1392}"/>
    <cellStyle name="Moneda 13 2 5 3" xfId="13376" xr:uid="{84E35937-E1FC-41BF-A6AA-96EB12BC8ABB}"/>
    <cellStyle name="Moneda 13 2 6" xfId="5455" xr:uid="{524875F5-0FE7-4959-A328-D91933DBEE37}"/>
    <cellStyle name="Moneda 13 2 6 2" xfId="16016" xr:uid="{80C8F29E-B68E-401C-9740-7F13F35697F6}"/>
    <cellStyle name="Moneda 13 2 7" xfId="10735" xr:uid="{8B560B54-C179-4181-8FA0-2390AEF6789E}"/>
    <cellStyle name="Moneda 13 3" xfId="282" xr:uid="{4656FDD3-E9AB-4EEC-8533-45ED226CEA25}"/>
    <cellStyle name="Moneda 13 3 2" xfId="612" xr:uid="{E137643D-3078-410E-818D-C837354505B6}"/>
    <cellStyle name="Moneda 13 3 2 2" xfId="1272" xr:uid="{3EBB6020-99CD-4E91-9728-2D8FB109045A}"/>
    <cellStyle name="Moneda 13 3 2 2 2" xfId="2593" xr:uid="{D0DA4279-12C0-4BD1-B12A-86B6DB7BD716}"/>
    <cellStyle name="Moneda 13 3 2 2 2 2" xfId="5234" xr:uid="{A9729E99-C36F-49D0-9CED-D3315B91FB40}"/>
    <cellStyle name="Moneda 13 3 2 2 2 2 2" xfId="10514" xr:uid="{58C91182-68A2-4647-9E7E-B845AC3B817D}"/>
    <cellStyle name="Moneda 13 3 2 2 2 2 2 2" xfId="21075" xr:uid="{D9A2E352-69D0-4FF5-A0E3-6876DD433F61}"/>
    <cellStyle name="Moneda 13 3 2 2 2 2 3" xfId="15795" xr:uid="{D3C2369C-4AC0-4085-8664-498EC7E0F820}"/>
    <cellStyle name="Moneda 13 3 2 2 2 3" xfId="7874" xr:uid="{B6B9555D-E1BF-4B8A-9BE5-8D42D25F4B8F}"/>
    <cellStyle name="Moneda 13 3 2 2 2 3 2" xfId="18435" xr:uid="{C4845532-31D4-4FB6-AF69-979DF85664A7}"/>
    <cellStyle name="Moneda 13 3 2 2 2 4" xfId="13154" xr:uid="{1F1F8370-1259-4967-95F5-F3BEE5D5E05C}"/>
    <cellStyle name="Moneda 13 3 2 2 3" xfId="3914" xr:uid="{7FAB1FBF-7C27-4F6B-84DC-AFDF660AC810}"/>
    <cellStyle name="Moneda 13 3 2 2 3 2" xfId="9194" xr:uid="{37057890-50FA-4A45-8869-6C96E4E0F017}"/>
    <cellStyle name="Moneda 13 3 2 2 3 2 2" xfId="19755" xr:uid="{E1C82326-8034-4882-A200-A933F9D6B767}"/>
    <cellStyle name="Moneda 13 3 2 2 3 3" xfId="14475" xr:uid="{3BEA4AB3-21E4-4DC4-90EC-87B6E39B2F0A}"/>
    <cellStyle name="Moneda 13 3 2 2 4" xfId="6554" xr:uid="{72F98361-77C7-45EE-866F-7826DBBE9467}"/>
    <cellStyle name="Moneda 13 3 2 2 4 2" xfId="17115" xr:uid="{75734D06-2E25-41CA-AE9C-1A037D8F2186}"/>
    <cellStyle name="Moneda 13 3 2 2 5" xfId="11834" xr:uid="{292B18CC-5191-475B-B613-E9777C012ACC}"/>
    <cellStyle name="Moneda 13 3 2 3" xfId="1933" xr:uid="{CC33514A-3DB6-4669-9C63-DBB2B6A1DB42}"/>
    <cellStyle name="Moneda 13 3 2 3 2" xfId="4574" xr:uid="{26DAD50F-8027-46B5-A658-842F1512926B}"/>
    <cellStyle name="Moneda 13 3 2 3 2 2" xfId="9854" xr:uid="{4B710D3F-119D-493A-A1EB-F8C4007E6B10}"/>
    <cellStyle name="Moneda 13 3 2 3 2 2 2" xfId="20415" xr:uid="{103934B6-0CF1-499F-8FCF-74930CC3C1DE}"/>
    <cellStyle name="Moneda 13 3 2 3 2 3" xfId="15135" xr:uid="{1698A0E9-0405-45CE-8CFF-4567100EECEE}"/>
    <cellStyle name="Moneda 13 3 2 3 3" xfId="7214" xr:uid="{A8D82917-D764-465F-9ABD-05443B904277}"/>
    <cellStyle name="Moneda 13 3 2 3 3 2" xfId="17775" xr:uid="{408EEB18-08ED-4C6D-A500-0FFB299B61EC}"/>
    <cellStyle name="Moneda 13 3 2 3 4" xfId="12494" xr:uid="{A8F825A8-DF9D-4CB7-A0DA-BB76CCEE83C2}"/>
    <cellStyle name="Moneda 13 3 2 4" xfId="3254" xr:uid="{AA619B5B-EA23-44CA-A7E4-D79532E57CB6}"/>
    <cellStyle name="Moneda 13 3 2 4 2" xfId="8534" xr:uid="{BD736C73-86EB-47D4-B303-5E3B119D6284}"/>
    <cellStyle name="Moneda 13 3 2 4 2 2" xfId="19095" xr:uid="{2A12939E-E036-406F-9120-3CE2DDAB890D}"/>
    <cellStyle name="Moneda 13 3 2 4 3" xfId="13815" xr:uid="{8AD9D8F2-D237-4898-AF47-719EA5E7972B}"/>
    <cellStyle name="Moneda 13 3 2 5" xfId="5894" xr:uid="{56298A68-7F05-4C85-BCA0-BB4DD7256F8F}"/>
    <cellStyle name="Moneda 13 3 2 5 2" xfId="16455" xr:uid="{109B92E4-2AF7-4247-BCE4-F1C19B9725E3}"/>
    <cellStyle name="Moneda 13 3 2 6" xfId="11174" xr:uid="{16AA2C92-FE02-4A10-BA07-40691A869C19}"/>
    <cellStyle name="Moneda 13 3 3" xfId="943" xr:uid="{DD812055-F0C7-4FA7-A46B-438922B131D9}"/>
    <cellStyle name="Moneda 13 3 3 2" xfId="2264" xr:uid="{53CD3BF4-1C48-4045-9C4A-CD0664155311}"/>
    <cellStyle name="Moneda 13 3 3 2 2" xfId="4905" xr:uid="{64A934DE-78D0-4904-B6F1-2057009F4EEA}"/>
    <cellStyle name="Moneda 13 3 3 2 2 2" xfId="10185" xr:uid="{DC5C0520-8877-420B-9088-E38675B3735F}"/>
    <cellStyle name="Moneda 13 3 3 2 2 2 2" xfId="20746" xr:uid="{96CC4EDA-8C73-450C-92D1-1E8AA8D63F26}"/>
    <cellStyle name="Moneda 13 3 3 2 2 3" xfId="15466" xr:uid="{D891744F-6726-44EB-8675-60B2D0F9ED93}"/>
    <cellStyle name="Moneda 13 3 3 2 3" xfId="7545" xr:uid="{5A5C173F-56A8-4609-AF70-4DF3AA8D5473}"/>
    <cellStyle name="Moneda 13 3 3 2 3 2" xfId="18106" xr:uid="{CE314B05-8B92-43E1-A964-34F898AB2DB9}"/>
    <cellStyle name="Moneda 13 3 3 2 4" xfId="12825" xr:uid="{34DC699C-118A-48EF-AD08-EB142B7E60B2}"/>
    <cellStyle name="Moneda 13 3 3 3" xfId="3585" xr:uid="{FB1A1277-C9A4-4D51-8253-D70EF1B8D6BA}"/>
    <cellStyle name="Moneda 13 3 3 3 2" xfId="8865" xr:uid="{47570A01-E3A5-412E-B2D1-1CD559FD868A}"/>
    <cellStyle name="Moneda 13 3 3 3 2 2" xfId="19426" xr:uid="{58864BC1-1E27-4CD0-B2D0-924325201EAD}"/>
    <cellStyle name="Moneda 13 3 3 3 3" xfId="14146" xr:uid="{8A918DD5-95C5-4CEF-B91F-9D80672F1905}"/>
    <cellStyle name="Moneda 13 3 3 4" xfId="6225" xr:uid="{B2A8DCDA-B8EA-4200-A92C-AD02F2940594}"/>
    <cellStyle name="Moneda 13 3 3 4 2" xfId="16786" xr:uid="{EDA13454-6EEA-4D27-8F22-10A5724C6EF3}"/>
    <cellStyle name="Moneda 13 3 3 5" xfId="11505" xr:uid="{86AA9440-0171-46AE-B5B1-0C45B088B52A}"/>
    <cellStyle name="Moneda 13 3 4" xfId="1604" xr:uid="{CB03A141-6F15-42F5-9F63-3748FB2312D2}"/>
    <cellStyle name="Moneda 13 3 4 2" xfId="4245" xr:uid="{34361FE2-EF9C-4803-909A-D0C250FDEDD6}"/>
    <cellStyle name="Moneda 13 3 4 2 2" xfId="9525" xr:uid="{F81ABF65-61D5-4639-A9A5-FD97030AADF3}"/>
    <cellStyle name="Moneda 13 3 4 2 2 2" xfId="20086" xr:uid="{6249F11C-A288-497E-891D-86F9772C2F0C}"/>
    <cellStyle name="Moneda 13 3 4 2 3" xfId="14806" xr:uid="{6E659E54-0428-44D8-BC42-00A95C596707}"/>
    <cellStyle name="Moneda 13 3 4 3" xfId="6885" xr:uid="{D669AD18-5FD7-4061-BBF8-DA249B75E961}"/>
    <cellStyle name="Moneda 13 3 4 3 2" xfId="17446" xr:uid="{8138458E-6696-4DA0-978A-DC5D8B8ED4C4}"/>
    <cellStyle name="Moneda 13 3 4 4" xfId="12165" xr:uid="{AE0B2796-F9BE-4E36-9489-C83A0E167187}"/>
    <cellStyle name="Moneda 13 3 5" xfId="2925" xr:uid="{341E9A41-9A55-4CAD-9C50-2BF86592B014}"/>
    <cellStyle name="Moneda 13 3 5 2" xfId="8205" xr:uid="{B919F138-3937-47DA-9EC9-2DA0B72E935A}"/>
    <cellStyle name="Moneda 13 3 5 2 2" xfId="18766" xr:uid="{10285298-82B9-43D1-97A8-67F4D8FF62A7}"/>
    <cellStyle name="Moneda 13 3 5 3" xfId="13486" xr:uid="{28090EC5-2567-4275-A74C-A8AF0D38F26D}"/>
    <cellStyle name="Moneda 13 3 6" xfId="5565" xr:uid="{C0FE20BB-4EF1-4320-AA92-77F7945B3084}"/>
    <cellStyle name="Moneda 13 3 6 2" xfId="16126" xr:uid="{26F729DE-E9E1-49C7-8DA8-B2980007DBC0}"/>
    <cellStyle name="Moneda 13 3 7" xfId="10845" xr:uid="{6FBB90D9-F55F-4B74-A2D6-A5A073634E6A}"/>
    <cellStyle name="Moneda 13 4" xfId="391" xr:uid="{85C53EC5-9492-4929-ACC8-6A10C77D48F0}"/>
    <cellStyle name="Moneda 13 4 2" xfId="1052" xr:uid="{E9332F60-8DEB-47DF-B46C-5C68FA9BF31B}"/>
    <cellStyle name="Moneda 13 4 2 2" xfId="2373" xr:uid="{63BF63E1-6CBE-4E7B-B066-6CB40716BE37}"/>
    <cellStyle name="Moneda 13 4 2 2 2" xfId="5014" xr:uid="{9B10E609-2711-47CE-A25B-CD1845376E81}"/>
    <cellStyle name="Moneda 13 4 2 2 2 2" xfId="10294" xr:uid="{88661C10-3A51-48B2-AA5E-DCC4253552B1}"/>
    <cellStyle name="Moneda 13 4 2 2 2 2 2" xfId="20855" xr:uid="{AA7FA121-462E-4FD7-AC06-B10EDED90DCA}"/>
    <cellStyle name="Moneda 13 4 2 2 2 3" xfId="15575" xr:uid="{870B9EC5-CACB-471C-B0B0-D0C75FDE1F1C}"/>
    <cellStyle name="Moneda 13 4 2 2 3" xfId="7654" xr:uid="{A2D7952B-C68D-488A-A765-423F96CB37A2}"/>
    <cellStyle name="Moneda 13 4 2 2 3 2" xfId="18215" xr:uid="{A9643522-29F4-4FF0-A892-822B14880F8D}"/>
    <cellStyle name="Moneda 13 4 2 2 4" xfId="12934" xr:uid="{9EA50D43-3E56-421D-B534-951D6A256943}"/>
    <cellStyle name="Moneda 13 4 2 3" xfId="3694" xr:uid="{7801E60C-F226-419D-B675-5E85C5708892}"/>
    <cellStyle name="Moneda 13 4 2 3 2" xfId="8974" xr:uid="{EF453F75-BD4E-4ED2-B68D-C730F4ABFD09}"/>
    <cellStyle name="Moneda 13 4 2 3 2 2" xfId="19535" xr:uid="{360837CA-CC51-4314-9F1B-DC1B34B053D0}"/>
    <cellStyle name="Moneda 13 4 2 3 3" xfId="14255" xr:uid="{47400721-1DE1-453B-9F3F-8D23DE221891}"/>
    <cellStyle name="Moneda 13 4 2 4" xfId="6334" xr:uid="{871D01C4-DEA1-406D-A68F-C751A97A34DD}"/>
    <cellStyle name="Moneda 13 4 2 4 2" xfId="16895" xr:uid="{49973CBA-5554-4567-896F-4FFB17AA6D9D}"/>
    <cellStyle name="Moneda 13 4 2 5" xfId="11614" xr:uid="{10E0555A-6A5E-4C73-AAB5-91E83D2405F3}"/>
    <cellStyle name="Moneda 13 4 3" xfId="1713" xr:uid="{E8DCF811-C325-4CB4-BA71-B5E339F209C9}"/>
    <cellStyle name="Moneda 13 4 3 2" xfId="4354" xr:uid="{FBF48C70-6C93-447E-9103-EA7AD0583AE3}"/>
    <cellStyle name="Moneda 13 4 3 2 2" xfId="9634" xr:uid="{A6D92342-AAED-44D7-85C7-B9E5B18DFD60}"/>
    <cellStyle name="Moneda 13 4 3 2 2 2" xfId="20195" xr:uid="{9BAFA1AE-053D-4546-A0F4-67E0063339E9}"/>
    <cellStyle name="Moneda 13 4 3 2 3" xfId="14915" xr:uid="{F393115C-58E7-448A-947B-11EB0E9416B2}"/>
    <cellStyle name="Moneda 13 4 3 3" xfId="6994" xr:uid="{704BB912-2F09-4717-838F-87DE1E4420B5}"/>
    <cellStyle name="Moneda 13 4 3 3 2" xfId="17555" xr:uid="{F110C271-47A1-4170-B3EB-22173AA311B5}"/>
    <cellStyle name="Moneda 13 4 3 4" xfId="12274" xr:uid="{8889FD30-3F90-4A69-856B-31AD77E22F5E}"/>
    <cellStyle name="Moneda 13 4 4" xfId="3034" xr:uid="{A3EC9165-6B41-4052-B518-76C73526B398}"/>
    <cellStyle name="Moneda 13 4 4 2" xfId="8314" xr:uid="{76DAC827-011E-4729-9A0C-1A45DEAC0BE8}"/>
    <cellStyle name="Moneda 13 4 4 2 2" xfId="18875" xr:uid="{3CF77671-FBBD-4484-82D1-D8EFCD7304FA}"/>
    <cellStyle name="Moneda 13 4 4 3" xfId="13595" xr:uid="{FE19BCBE-DFEE-4294-BF28-7693DBB6149A}"/>
    <cellStyle name="Moneda 13 4 5" xfId="5674" xr:uid="{93706849-8A91-4EE4-8CC6-8C877E0C4A0D}"/>
    <cellStyle name="Moneda 13 4 5 2" xfId="16235" xr:uid="{089774CD-0E17-4641-B0E8-F3F072E40F29}"/>
    <cellStyle name="Moneda 13 4 6" xfId="10954" xr:uid="{749B8DFF-A022-4AA4-B7D0-6D1A1209B773}"/>
    <cellStyle name="Moneda 13 5" xfId="723" xr:uid="{57C0C12D-3765-4622-9509-90FD317504B6}"/>
    <cellStyle name="Moneda 13 5 2" xfId="2044" xr:uid="{98287A0A-F5DD-4F0D-A2FD-F437F2C2FD0E}"/>
    <cellStyle name="Moneda 13 5 2 2" xfId="4685" xr:uid="{8AE28DD6-DC78-40BD-B300-BCB5B0E3DB7D}"/>
    <cellStyle name="Moneda 13 5 2 2 2" xfId="9965" xr:uid="{645152D4-640E-49B6-9622-2F609D0F2960}"/>
    <cellStyle name="Moneda 13 5 2 2 2 2" xfId="20526" xr:uid="{ED32F985-23EC-4FE1-B46A-1B5C7750EAA5}"/>
    <cellStyle name="Moneda 13 5 2 2 3" xfId="15246" xr:uid="{16BB8B75-0455-42B1-AE9C-D3AA9AD28832}"/>
    <cellStyle name="Moneda 13 5 2 3" xfId="7325" xr:uid="{68F73502-F47B-40E2-9F80-03B8DBD2ADD1}"/>
    <cellStyle name="Moneda 13 5 2 3 2" xfId="17886" xr:uid="{485B24D3-AF48-4153-AF3A-3B1007DC8FA9}"/>
    <cellStyle name="Moneda 13 5 2 4" xfId="12605" xr:uid="{5F617162-17BA-4A19-AE13-E3B426388BB8}"/>
    <cellStyle name="Moneda 13 5 3" xfId="3365" xr:uid="{D63F8B2A-BEE5-4DB7-84A3-A12188E8005D}"/>
    <cellStyle name="Moneda 13 5 3 2" xfId="8645" xr:uid="{BAB10048-9702-4CE9-ADDC-9D3D715A0986}"/>
    <cellStyle name="Moneda 13 5 3 2 2" xfId="19206" xr:uid="{0F422AE3-D8FA-4150-9535-24F8F28CADBD}"/>
    <cellStyle name="Moneda 13 5 3 3" xfId="13926" xr:uid="{9B1EACEA-955A-4F12-B4C1-FA52774321D3}"/>
    <cellStyle name="Moneda 13 5 4" xfId="6005" xr:uid="{FE86E55C-16FA-4DDB-93DF-2ACBEA063D68}"/>
    <cellStyle name="Moneda 13 5 4 2" xfId="16566" xr:uid="{189E2177-6623-4C0A-9A52-63795BF492F6}"/>
    <cellStyle name="Moneda 13 5 5" xfId="11285" xr:uid="{E942AE1C-4AA2-4A6F-879F-1F452C8CC178}"/>
    <cellStyle name="Moneda 13 6" xfId="1384" xr:uid="{D895F8EC-F41A-47DD-B873-6E53E8CD6B1F}"/>
    <cellStyle name="Moneda 13 6 2" xfId="4025" xr:uid="{DB402668-D736-4B29-98B0-9E186960111F}"/>
    <cellStyle name="Moneda 13 6 2 2" xfId="9305" xr:uid="{15A15C50-8DCA-47C1-B7E0-DBFF89A62B81}"/>
    <cellStyle name="Moneda 13 6 2 2 2" xfId="19866" xr:uid="{82954D45-0244-4577-B767-067E8FFCFC40}"/>
    <cellStyle name="Moneda 13 6 2 3" xfId="14586" xr:uid="{E47D4A11-5895-4EB4-8224-3522E28144B9}"/>
    <cellStyle name="Moneda 13 6 3" xfId="6665" xr:uid="{3D760912-63B0-4DB9-A547-F36255F46A20}"/>
    <cellStyle name="Moneda 13 6 3 2" xfId="17226" xr:uid="{F80BAA40-D240-43D6-B76F-9C8B2206B4DA}"/>
    <cellStyle name="Moneda 13 6 4" xfId="11945" xr:uid="{FC39EF41-A0DB-4190-A70C-00EB42C2F1D6}"/>
    <cellStyle name="Moneda 13 7" xfId="2705" xr:uid="{91BB2604-8889-4017-BCC3-B57F5A8E833D}"/>
    <cellStyle name="Moneda 13 7 2" xfId="7985" xr:uid="{9CAA88F5-1388-483A-81CA-CFBE93093C01}"/>
    <cellStyle name="Moneda 13 7 2 2" xfId="18546" xr:uid="{137919BD-F187-408D-B620-EFD0C6B76CAD}"/>
    <cellStyle name="Moneda 13 7 3" xfId="13266" xr:uid="{6250F515-45AF-4E83-BEFA-A0CE2341775F}"/>
    <cellStyle name="Moneda 13 8" xfId="5345" xr:uid="{863F27BF-239C-402B-B44D-DBA9BEDC78B2}"/>
    <cellStyle name="Moneda 13 8 2" xfId="15906" xr:uid="{3F7499E7-6174-4B1B-8AA8-044CD33B02B1}"/>
    <cellStyle name="Moneda 13 9" xfId="10625" xr:uid="{13E1765A-08F9-4FE2-8630-C6469305338D}"/>
    <cellStyle name="Moneda 14" xfId="109" xr:uid="{236AE07A-9F75-46EC-870C-213E3B42CC20}"/>
    <cellStyle name="Moneda 14 2" xfId="221" xr:uid="{61474207-A9CD-4F48-84DE-312CD8A2C1EE}"/>
    <cellStyle name="Moneda 14 2 2" xfId="551" xr:uid="{938FBFEE-1854-436E-A00F-3578A66D85DC}"/>
    <cellStyle name="Moneda 14 2 2 2" xfId="1211" xr:uid="{093D1F57-1CE8-44F7-B1C7-784575992FC6}"/>
    <cellStyle name="Moneda 14 2 2 2 2" xfId="2532" xr:uid="{C4D7C901-EA27-4283-AD48-72EBF529A76D}"/>
    <cellStyle name="Moneda 14 2 2 2 2 2" xfId="5173" xr:uid="{EEE0D3F7-38DD-401C-957A-F6F7F906D677}"/>
    <cellStyle name="Moneda 14 2 2 2 2 2 2" xfId="10453" xr:uid="{E25741B5-E41A-4669-BCB4-B114F706A56A}"/>
    <cellStyle name="Moneda 14 2 2 2 2 2 2 2" xfId="21014" xr:uid="{CBD3976A-35C7-467C-8F41-8DB25F42088B}"/>
    <cellStyle name="Moneda 14 2 2 2 2 2 3" xfId="15734" xr:uid="{6BB2A08C-8175-44B7-B5D9-01D5C63056F2}"/>
    <cellStyle name="Moneda 14 2 2 2 2 3" xfId="7813" xr:uid="{2DF3BBD2-0F73-40F5-8D59-DB422B468F1D}"/>
    <cellStyle name="Moneda 14 2 2 2 2 3 2" xfId="18374" xr:uid="{E2C29D7F-4F71-4C5C-8E9D-9BA2B243A975}"/>
    <cellStyle name="Moneda 14 2 2 2 2 4" xfId="13093" xr:uid="{D057D40C-8FDF-40A9-85E2-B37F6F79DC8B}"/>
    <cellStyle name="Moneda 14 2 2 2 3" xfId="3853" xr:uid="{11A661BF-A3C6-46CD-AAB0-85FC2B77FC2E}"/>
    <cellStyle name="Moneda 14 2 2 2 3 2" xfId="9133" xr:uid="{B5D767A2-F50A-4235-8A0F-78E62C25DA97}"/>
    <cellStyle name="Moneda 14 2 2 2 3 2 2" xfId="19694" xr:uid="{4ADA9685-6101-442D-8063-F90E107D8228}"/>
    <cellStyle name="Moneda 14 2 2 2 3 3" xfId="14414" xr:uid="{E87E3733-32F4-4964-A5DD-0EFCAA23A013}"/>
    <cellStyle name="Moneda 14 2 2 2 4" xfId="6493" xr:uid="{38282E41-6187-46A0-A004-A85489916FFD}"/>
    <cellStyle name="Moneda 14 2 2 2 4 2" xfId="17054" xr:uid="{97E33F75-CCF3-4C92-8C3A-057DA4AE5B3B}"/>
    <cellStyle name="Moneda 14 2 2 2 5" xfId="11773" xr:uid="{03CEEEE3-A71A-4B3D-BECC-F45A526BA797}"/>
    <cellStyle name="Moneda 14 2 2 3" xfId="1872" xr:uid="{4C9312D5-DC71-4EFD-BC8D-CFC5E1C1DF6B}"/>
    <cellStyle name="Moneda 14 2 2 3 2" xfId="4513" xr:uid="{1CBEAF09-6DAE-4191-BC25-E516839B3CDF}"/>
    <cellStyle name="Moneda 14 2 2 3 2 2" xfId="9793" xr:uid="{974AA1F7-0295-44E7-A36F-1E2F4B97CEBE}"/>
    <cellStyle name="Moneda 14 2 2 3 2 2 2" xfId="20354" xr:uid="{430804AF-1C79-4C19-A4B3-6320E5D03199}"/>
    <cellStyle name="Moneda 14 2 2 3 2 3" xfId="15074" xr:uid="{75DBBF81-C7A0-4101-B44F-937F4C9C9A92}"/>
    <cellStyle name="Moneda 14 2 2 3 3" xfId="7153" xr:uid="{7C9B4FB4-B32D-45A2-9042-14E3F2C05412}"/>
    <cellStyle name="Moneda 14 2 2 3 3 2" xfId="17714" xr:uid="{43416A7C-29E3-4370-8DD2-DA9FEC97452D}"/>
    <cellStyle name="Moneda 14 2 2 3 4" xfId="12433" xr:uid="{784FE0D5-5E14-4CBD-8147-C2E81BB4F80F}"/>
    <cellStyle name="Moneda 14 2 2 4" xfId="3193" xr:uid="{97C26A21-6F76-4A17-8B86-F19C8C8C04FC}"/>
    <cellStyle name="Moneda 14 2 2 4 2" xfId="8473" xr:uid="{492FDE87-1AD9-42D3-A394-654ED7A04079}"/>
    <cellStyle name="Moneda 14 2 2 4 2 2" xfId="19034" xr:uid="{60E41FD2-5345-4993-99DC-321E3A409C3C}"/>
    <cellStyle name="Moneda 14 2 2 4 3" xfId="13754" xr:uid="{1E7B6025-AA5E-49D7-8DE4-BA3D0B786212}"/>
    <cellStyle name="Moneda 14 2 2 5" xfId="5833" xr:uid="{146ED51D-5A97-4D03-B101-0AE011F0948C}"/>
    <cellStyle name="Moneda 14 2 2 5 2" xfId="16394" xr:uid="{30C7B59E-33A7-4655-B2A7-2EF37D453E06}"/>
    <cellStyle name="Moneda 14 2 2 6" xfId="11113" xr:uid="{CB74B8FC-2156-4F52-9793-0617C4EA1068}"/>
    <cellStyle name="Moneda 14 2 3" xfId="882" xr:uid="{83FCD115-47FD-45BF-9585-F2CCC9A451DB}"/>
    <cellStyle name="Moneda 14 2 3 2" xfId="2203" xr:uid="{7E449A64-9CC3-44C1-85C9-7F8CD041F285}"/>
    <cellStyle name="Moneda 14 2 3 2 2" xfId="4844" xr:uid="{19D38A64-ECB4-46EC-9B9E-B79418A1D36C}"/>
    <cellStyle name="Moneda 14 2 3 2 2 2" xfId="10124" xr:uid="{7954C9D6-10B1-4EB1-B2BD-F7C97A3759A7}"/>
    <cellStyle name="Moneda 14 2 3 2 2 2 2" xfId="20685" xr:uid="{1E6C99AB-7133-4FD2-9670-9BA4D800725D}"/>
    <cellStyle name="Moneda 14 2 3 2 2 3" xfId="15405" xr:uid="{F506E026-D142-46B5-A605-ACDA1B0F3A54}"/>
    <cellStyle name="Moneda 14 2 3 2 3" xfId="7484" xr:uid="{AFBADBAC-CCF2-4E34-ACA4-3EDC2FA20AE8}"/>
    <cellStyle name="Moneda 14 2 3 2 3 2" xfId="18045" xr:uid="{5522212F-FE70-4FD4-AE58-5472FA4DBCD2}"/>
    <cellStyle name="Moneda 14 2 3 2 4" xfId="12764" xr:uid="{55A46B4E-5425-4827-A503-B9CDCA3374B3}"/>
    <cellStyle name="Moneda 14 2 3 3" xfId="3524" xr:uid="{9113942F-0844-4DDF-9807-82691C84A9AA}"/>
    <cellStyle name="Moneda 14 2 3 3 2" xfId="8804" xr:uid="{4EA7853E-35AC-40F0-AC30-31D0EE3004B4}"/>
    <cellStyle name="Moneda 14 2 3 3 2 2" xfId="19365" xr:uid="{1506B854-8A71-4423-B096-A01B8726DB75}"/>
    <cellStyle name="Moneda 14 2 3 3 3" xfId="14085" xr:uid="{8BC7162F-D4ED-40A6-ACD9-960A772D8EAE}"/>
    <cellStyle name="Moneda 14 2 3 4" xfId="6164" xr:uid="{19A4768B-82FE-4E6D-9155-3D1F4A41F0DF}"/>
    <cellStyle name="Moneda 14 2 3 4 2" xfId="16725" xr:uid="{25E92552-8E6C-4A07-B35C-BEB65727B630}"/>
    <cellStyle name="Moneda 14 2 3 5" xfId="11444" xr:uid="{D6D06A42-90AC-48F9-AA5D-40D099DEC1B2}"/>
    <cellStyle name="Moneda 14 2 4" xfId="1543" xr:uid="{166C5039-25AA-4ADC-A6D6-CEE5A2E19E3A}"/>
    <cellStyle name="Moneda 14 2 4 2" xfId="4184" xr:uid="{03DB4992-3E1F-4ED1-9BAA-BDEE75ED6BCC}"/>
    <cellStyle name="Moneda 14 2 4 2 2" xfId="9464" xr:uid="{88E8051C-BD0F-43E2-BDB5-3738FA0305B2}"/>
    <cellStyle name="Moneda 14 2 4 2 2 2" xfId="20025" xr:uid="{D1E45890-3079-4885-9E48-01830695F5FD}"/>
    <cellStyle name="Moneda 14 2 4 2 3" xfId="14745" xr:uid="{4153714F-8705-4F81-81C5-C04C376AF2FB}"/>
    <cellStyle name="Moneda 14 2 4 3" xfId="6824" xr:uid="{C16D624D-518E-4C00-8ECD-B736DC15BF7B}"/>
    <cellStyle name="Moneda 14 2 4 3 2" xfId="17385" xr:uid="{34A9C3FB-E6B2-4D9A-B478-5D9F38214995}"/>
    <cellStyle name="Moneda 14 2 4 4" xfId="12104" xr:uid="{F2CACA3C-5BF6-47F7-862E-4D53FE1E283C}"/>
    <cellStyle name="Moneda 14 2 5" xfId="2864" xr:uid="{DBB1DFDF-5934-4F5E-B235-C4A938D9B24B}"/>
    <cellStyle name="Moneda 14 2 5 2" xfId="8144" xr:uid="{F142631E-3AE6-43D6-8CE6-AAAF1EBD4A40}"/>
    <cellStyle name="Moneda 14 2 5 2 2" xfId="18705" xr:uid="{270E5888-975A-4C61-AF3E-11514AB02389}"/>
    <cellStyle name="Moneda 14 2 5 3" xfId="13425" xr:uid="{884FD0AF-F9E9-4AEA-BA3C-17F970BC5F23}"/>
    <cellStyle name="Moneda 14 2 6" xfId="5504" xr:uid="{1F8BDB43-AC7D-4002-9DAB-A62F41E6F46C}"/>
    <cellStyle name="Moneda 14 2 6 2" xfId="16065" xr:uid="{F12E0F60-15D3-44B2-814F-418254508B6D}"/>
    <cellStyle name="Moneda 14 2 7" xfId="10784" xr:uid="{AB1A20BC-DECC-4F4C-A2A2-5667E989740D}"/>
    <cellStyle name="Moneda 14 3" xfId="331" xr:uid="{76BF1974-9538-4423-8881-8F201100EBA9}"/>
    <cellStyle name="Moneda 14 3 2" xfId="661" xr:uid="{6612CD62-EE2C-416C-94E0-43CECC32BDAF}"/>
    <cellStyle name="Moneda 14 3 2 2" xfId="1321" xr:uid="{A2A0C76B-6444-493C-ADC9-57C5A59ED340}"/>
    <cellStyle name="Moneda 14 3 2 2 2" xfId="2642" xr:uid="{A8D30983-26F5-4596-91D7-312FF4ADA19A}"/>
    <cellStyle name="Moneda 14 3 2 2 2 2" xfId="5283" xr:uid="{E01E54EF-66D4-4C0A-9999-1E62C58FCA1F}"/>
    <cellStyle name="Moneda 14 3 2 2 2 2 2" xfId="10563" xr:uid="{138B1284-36F2-4326-8B70-AD2F38A1A060}"/>
    <cellStyle name="Moneda 14 3 2 2 2 2 2 2" xfId="21124" xr:uid="{11D7A233-FC90-4AAB-BC78-FA255987AC33}"/>
    <cellStyle name="Moneda 14 3 2 2 2 2 3" xfId="15844" xr:uid="{A5B07CEA-ACC0-4329-A1BC-BD9056B8335D}"/>
    <cellStyle name="Moneda 14 3 2 2 2 3" xfId="7923" xr:uid="{D9DE2C20-37CB-4196-B8EE-51305164A716}"/>
    <cellStyle name="Moneda 14 3 2 2 2 3 2" xfId="18484" xr:uid="{1E001E97-5C20-41E1-AB37-96DA9D72E084}"/>
    <cellStyle name="Moneda 14 3 2 2 2 4" xfId="13203" xr:uid="{DF6C50D4-3609-4DEC-8412-E9E8A8B8D2AD}"/>
    <cellStyle name="Moneda 14 3 2 2 3" xfId="3963" xr:uid="{6FB27C87-0B24-4C9F-9461-C5C06C68B45E}"/>
    <cellStyle name="Moneda 14 3 2 2 3 2" xfId="9243" xr:uid="{D37C3CE8-85A6-48F7-8D46-496344152923}"/>
    <cellStyle name="Moneda 14 3 2 2 3 2 2" xfId="19804" xr:uid="{3E38C10A-64B7-49A5-8097-A1091E484DC4}"/>
    <cellStyle name="Moneda 14 3 2 2 3 3" xfId="14524" xr:uid="{6E072DFC-F5F8-4950-8260-AE20A7D123F0}"/>
    <cellStyle name="Moneda 14 3 2 2 4" xfId="6603" xr:uid="{E049C52B-0F7B-445A-82CB-E6808ED5B39F}"/>
    <cellStyle name="Moneda 14 3 2 2 4 2" xfId="17164" xr:uid="{A2F45831-9556-40AF-8E58-CAA1E30830A5}"/>
    <cellStyle name="Moneda 14 3 2 2 5" xfId="11883" xr:uid="{1B2BD7BD-01F0-497D-89B6-F28F6AA8F39D}"/>
    <cellStyle name="Moneda 14 3 2 3" xfId="1982" xr:uid="{9BF54D7D-2205-49CB-85EC-D7937E77AA21}"/>
    <cellStyle name="Moneda 14 3 2 3 2" xfId="4623" xr:uid="{7DDC0660-BC1B-4437-99C7-A35B5025379C}"/>
    <cellStyle name="Moneda 14 3 2 3 2 2" xfId="9903" xr:uid="{7B826CF8-7779-42C8-A651-208FAF69159D}"/>
    <cellStyle name="Moneda 14 3 2 3 2 2 2" xfId="20464" xr:uid="{ED09F6A9-DAD7-4DBB-ADBF-80E4F9A147D2}"/>
    <cellStyle name="Moneda 14 3 2 3 2 3" xfId="15184" xr:uid="{BD8AABB0-DD13-481B-A174-4E30850BFCD7}"/>
    <cellStyle name="Moneda 14 3 2 3 3" xfId="7263" xr:uid="{FB538A22-6906-4689-96B8-5ED726E451E0}"/>
    <cellStyle name="Moneda 14 3 2 3 3 2" xfId="17824" xr:uid="{FAB1A2CE-040A-4FD1-8D1B-67A0B9D02460}"/>
    <cellStyle name="Moneda 14 3 2 3 4" xfId="12543" xr:uid="{EA7E472C-F35B-4785-8891-D56C80458C73}"/>
    <cellStyle name="Moneda 14 3 2 4" xfId="3303" xr:uid="{BA5C8735-979A-48ED-A16B-D881F040EF1E}"/>
    <cellStyle name="Moneda 14 3 2 4 2" xfId="8583" xr:uid="{30E745BD-49E5-424D-81DE-6C700D8B986C}"/>
    <cellStyle name="Moneda 14 3 2 4 2 2" xfId="19144" xr:uid="{B1D3AB38-10A6-4246-AEB6-547ED6616B13}"/>
    <cellStyle name="Moneda 14 3 2 4 3" xfId="13864" xr:uid="{1B7A036C-F306-4AB5-9076-E4506B6216A1}"/>
    <cellStyle name="Moneda 14 3 2 5" xfId="5943" xr:uid="{8A98E31E-CD87-4086-8B5A-C15AB95F8B76}"/>
    <cellStyle name="Moneda 14 3 2 5 2" xfId="16504" xr:uid="{3C22E31B-58D3-4459-8C70-B7497D66A6AD}"/>
    <cellStyle name="Moneda 14 3 2 6" xfId="11223" xr:uid="{5A947302-344B-4605-977F-940ACB614C4C}"/>
    <cellStyle name="Moneda 14 3 3" xfId="992" xr:uid="{73777DE6-A641-4385-AF83-C51351BA48A3}"/>
    <cellStyle name="Moneda 14 3 3 2" xfId="2313" xr:uid="{33F67FF0-B235-45A2-9135-B13094CDCAF0}"/>
    <cellStyle name="Moneda 14 3 3 2 2" xfId="4954" xr:uid="{7EDB1B2C-5272-4A6D-B75C-AEA82FF5499F}"/>
    <cellStyle name="Moneda 14 3 3 2 2 2" xfId="10234" xr:uid="{1812BB6A-C4CD-433D-8D07-AD8F13C1EA66}"/>
    <cellStyle name="Moneda 14 3 3 2 2 2 2" xfId="20795" xr:uid="{ADA587F1-F8FB-43D8-BF9C-434B347E3BDE}"/>
    <cellStyle name="Moneda 14 3 3 2 2 3" xfId="15515" xr:uid="{C3321E8C-9BC3-4DBD-99AA-4AA333781B9B}"/>
    <cellStyle name="Moneda 14 3 3 2 3" xfId="7594" xr:uid="{9445833D-47F4-4C89-9EAB-0488036EB71E}"/>
    <cellStyle name="Moneda 14 3 3 2 3 2" xfId="18155" xr:uid="{FD282CE8-5A6E-4523-88BF-C0E729DB9C3D}"/>
    <cellStyle name="Moneda 14 3 3 2 4" xfId="12874" xr:uid="{844F7CFD-5CEC-4E31-BFF8-E55E1424DFCD}"/>
    <cellStyle name="Moneda 14 3 3 3" xfId="3634" xr:uid="{47F01409-57DC-45AF-9409-71348DDFD683}"/>
    <cellStyle name="Moneda 14 3 3 3 2" xfId="8914" xr:uid="{82A7C499-F16E-49FC-B417-A8CDB2E4481D}"/>
    <cellStyle name="Moneda 14 3 3 3 2 2" xfId="19475" xr:uid="{58058AC2-24FA-42D8-A8E5-D200C89ED14C}"/>
    <cellStyle name="Moneda 14 3 3 3 3" xfId="14195" xr:uid="{71B51175-041E-404E-A4BB-54B20C528C91}"/>
    <cellStyle name="Moneda 14 3 3 4" xfId="6274" xr:uid="{2A78F683-9B75-446A-A0D6-E8DA33CAB020}"/>
    <cellStyle name="Moneda 14 3 3 4 2" xfId="16835" xr:uid="{7E9DE990-E590-4CEE-8459-9E2C88C6555C}"/>
    <cellStyle name="Moneda 14 3 3 5" xfId="11554" xr:uid="{FF6E9A36-6038-4B65-9AC5-7E35C9ED0BA9}"/>
    <cellStyle name="Moneda 14 3 4" xfId="1653" xr:uid="{68060FB9-4501-4158-894F-36FABB0C67F2}"/>
    <cellStyle name="Moneda 14 3 4 2" xfId="4294" xr:uid="{6C475C2E-9721-4C00-9DDB-7694CA7560C4}"/>
    <cellStyle name="Moneda 14 3 4 2 2" xfId="9574" xr:uid="{35BC0C59-1E4A-4ED9-8566-3DE58EAAA0D9}"/>
    <cellStyle name="Moneda 14 3 4 2 2 2" xfId="20135" xr:uid="{C79C32E2-A0FC-4CFF-87B1-391DCB987B3E}"/>
    <cellStyle name="Moneda 14 3 4 2 3" xfId="14855" xr:uid="{3FA18B3F-F17A-43BF-B4CD-B320AC3BE038}"/>
    <cellStyle name="Moneda 14 3 4 3" xfId="6934" xr:uid="{B983798D-3EEA-4DCA-94A5-58E6FA202114}"/>
    <cellStyle name="Moneda 14 3 4 3 2" xfId="17495" xr:uid="{A17FA04C-D42C-438F-9B8E-4624905F5BC9}"/>
    <cellStyle name="Moneda 14 3 4 4" xfId="12214" xr:uid="{89D4828F-7E9F-4AF3-9E1B-E51AEE4FA3CD}"/>
    <cellStyle name="Moneda 14 3 5" xfId="2974" xr:uid="{C071CF91-63A1-47EB-9626-FC8D28B648CB}"/>
    <cellStyle name="Moneda 14 3 5 2" xfId="8254" xr:uid="{50FCBA84-56E6-4407-ACE8-A8DA38F1ED4D}"/>
    <cellStyle name="Moneda 14 3 5 2 2" xfId="18815" xr:uid="{C8FDF470-F980-4F80-B503-B78F965E08DE}"/>
    <cellStyle name="Moneda 14 3 5 3" xfId="13535" xr:uid="{DD7C8A2E-A3E5-4515-9107-A82E1B226D8D}"/>
    <cellStyle name="Moneda 14 3 6" xfId="5614" xr:uid="{0D8D7D50-E947-4B6E-8EAF-835CE68795AD}"/>
    <cellStyle name="Moneda 14 3 6 2" xfId="16175" xr:uid="{18E6BF74-8257-4DF0-8B84-D9E44CA1780D}"/>
    <cellStyle name="Moneda 14 3 7" xfId="10894" xr:uid="{95928F24-96BC-4F85-9FDF-29F196410432}"/>
    <cellStyle name="Moneda 14 4" xfId="440" xr:uid="{F8830BF9-F031-44F9-9DA1-8873D31053E1}"/>
    <cellStyle name="Moneda 14 4 2" xfId="1101" xr:uid="{89846607-7F7A-4153-95EB-CFC377017156}"/>
    <cellStyle name="Moneda 14 4 2 2" xfId="2422" xr:uid="{4656B5E4-52B8-4AAD-AFF2-4F2D26894EF8}"/>
    <cellStyle name="Moneda 14 4 2 2 2" xfId="5063" xr:uid="{535A59C7-66D6-4C13-A012-CA80F6EEF9E0}"/>
    <cellStyle name="Moneda 14 4 2 2 2 2" xfId="10343" xr:uid="{D0395956-DB2B-43B0-8B68-42446A4227BD}"/>
    <cellStyle name="Moneda 14 4 2 2 2 2 2" xfId="20904" xr:uid="{BFC8555B-D9CF-4D3B-A294-32DF85DE7A08}"/>
    <cellStyle name="Moneda 14 4 2 2 2 3" xfId="15624" xr:uid="{F034AC83-9BE8-4A13-A60F-5A62AA3056D6}"/>
    <cellStyle name="Moneda 14 4 2 2 3" xfId="7703" xr:uid="{D31F588C-72BB-475F-9ECA-3D17A49DA76C}"/>
    <cellStyle name="Moneda 14 4 2 2 3 2" xfId="18264" xr:uid="{104F1866-0F70-42CF-BEBA-AF1819B0B168}"/>
    <cellStyle name="Moneda 14 4 2 2 4" xfId="12983" xr:uid="{CF735814-78D1-48A7-834A-990120A38F4B}"/>
    <cellStyle name="Moneda 14 4 2 3" xfId="3743" xr:uid="{AB8CC9BA-984C-4A5E-A3FE-E2C62525FA99}"/>
    <cellStyle name="Moneda 14 4 2 3 2" xfId="9023" xr:uid="{F7FF7F0A-9074-46A6-8641-9D427099DE21}"/>
    <cellStyle name="Moneda 14 4 2 3 2 2" xfId="19584" xr:uid="{99AED3E6-7959-4F49-A6E8-F47D5596E10D}"/>
    <cellStyle name="Moneda 14 4 2 3 3" xfId="14304" xr:uid="{CA8C3354-D090-4FDC-843C-B7844DB3C584}"/>
    <cellStyle name="Moneda 14 4 2 4" xfId="6383" xr:uid="{D5DA7DCB-172C-4C2D-97C9-BA217976E701}"/>
    <cellStyle name="Moneda 14 4 2 4 2" xfId="16944" xr:uid="{F334F040-00EF-4F96-9EEC-A5F2C3FB6197}"/>
    <cellStyle name="Moneda 14 4 2 5" xfId="11663" xr:uid="{A107080E-E7C5-4F78-B795-91325FCFB226}"/>
    <cellStyle name="Moneda 14 4 3" xfId="1762" xr:uid="{A437ABFA-2A54-4106-80E5-502661ACBFCD}"/>
    <cellStyle name="Moneda 14 4 3 2" xfId="4403" xr:uid="{7253CE2D-30C1-4909-848C-839D6C1C1775}"/>
    <cellStyle name="Moneda 14 4 3 2 2" xfId="9683" xr:uid="{DF5AC053-0514-471C-B0F7-60A407490BA9}"/>
    <cellStyle name="Moneda 14 4 3 2 2 2" xfId="20244" xr:uid="{CA6B44C1-C4AD-40B7-8639-822FD7F72B5D}"/>
    <cellStyle name="Moneda 14 4 3 2 3" xfId="14964" xr:uid="{C9976A33-3664-4D2C-92ED-093F1396156B}"/>
    <cellStyle name="Moneda 14 4 3 3" xfId="7043" xr:uid="{906F47EC-A41A-4AD6-A6CF-BD12880809A5}"/>
    <cellStyle name="Moneda 14 4 3 3 2" xfId="17604" xr:uid="{9EBC50D1-DB1E-4104-91C4-073DC66E524D}"/>
    <cellStyle name="Moneda 14 4 3 4" xfId="12323" xr:uid="{59B10C40-F4DF-416F-85A8-C65C7AC793A1}"/>
    <cellStyle name="Moneda 14 4 4" xfId="3083" xr:uid="{B4195CA2-28F2-4552-8A25-FCB35636DC30}"/>
    <cellStyle name="Moneda 14 4 4 2" xfId="8363" xr:uid="{E4C46CE8-C8A4-4669-A31D-988E216DF3CC}"/>
    <cellStyle name="Moneda 14 4 4 2 2" xfId="18924" xr:uid="{09D0FB53-96BF-4A2B-8A5C-E5BE1796D342}"/>
    <cellStyle name="Moneda 14 4 4 3" xfId="13644" xr:uid="{EEFF7520-7200-499A-9196-C508F2178BF8}"/>
    <cellStyle name="Moneda 14 4 5" xfId="5723" xr:uid="{A0C0362F-DF48-4A2B-9521-F0337DA8A79A}"/>
    <cellStyle name="Moneda 14 4 5 2" xfId="16284" xr:uid="{D039AF16-337D-4CF9-8484-597EE962A3C4}"/>
    <cellStyle name="Moneda 14 4 6" xfId="11003" xr:uid="{8AD14CD4-8958-4818-B3A7-D074B3BA4386}"/>
    <cellStyle name="Moneda 14 5" xfId="772" xr:uid="{B308ADEC-B650-4160-AF62-343202180DAE}"/>
    <cellStyle name="Moneda 14 5 2" xfId="2093" xr:uid="{7299994A-4239-4AA7-83BA-A0C5A0394097}"/>
    <cellStyle name="Moneda 14 5 2 2" xfId="4734" xr:uid="{AB8F9686-8F5D-46AB-91D8-A626042699F1}"/>
    <cellStyle name="Moneda 14 5 2 2 2" xfId="10014" xr:uid="{D8F1E831-7817-444F-B158-BDF05B3842CA}"/>
    <cellStyle name="Moneda 14 5 2 2 2 2" xfId="20575" xr:uid="{3CF75C63-F55E-4F99-BE8D-04809F534ADB}"/>
    <cellStyle name="Moneda 14 5 2 2 3" xfId="15295" xr:uid="{4E3DEF5D-BD1C-4316-849F-14C5D6BD6CD7}"/>
    <cellStyle name="Moneda 14 5 2 3" xfId="7374" xr:uid="{45D2D28E-5296-42B7-8E32-A020FEA1562A}"/>
    <cellStyle name="Moneda 14 5 2 3 2" xfId="17935" xr:uid="{50712AAC-6D80-43A8-B8C5-A7EB5CF0251A}"/>
    <cellStyle name="Moneda 14 5 2 4" xfId="12654" xr:uid="{716AD0C6-9B7A-46D7-813E-7F882E81A7FB}"/>
    <cellStyle name="Moneda 14 5 3" xfId="3414" xr:uid="{B6EECE7E-A800-48D6-85D8-C256E9E65CDF}"/>
    <cellStyle name="Moneda 14 5 3 2" xfId="8694" xr:uid="{C83D7051-2E5D-4E7A-A677-6FC4B773E08A}"/>
    <cellStyle name="Moneda 14 5 3 2 2" xfId="19255" xr:uid="{9D55040A-26A4-43E3-8569-A77AC0A05F97}"/>
    <cellStyle name="Moneda 14 5 3 3" xfId="13975" xr:uid="{B0572122-359C-4857-9AA9-608114717C44}"/>
    <cellStyle name="Moneda 14 5 4" xfId="6054" xr:uid="{CA263EBA-FF56-4745-A04A-752712785091}"/>
    <cellStyle name="Moneda 14 5 4 2" xfId="16615" xr:uid="{DAB49F7B-D973-47CD-A6B0-36C5BD1570E0}"/>
    <cellStyle name="Moneda 14 5 5" xfId="11334" xr:uid="{FC744C05-2BA1-4C11-A000-47FA9B4F375B}"/>
    <cellStyle name="Moneda 14 6" xfId="1433" xr:uid="{194C48DA-1FA8-414C-BBE6-5AEFC4998968}"/>
    <cellStyle name="Moneda 14 6 2" xfId="4074" xr:uid="{8E7B040C-E0F2-4C88-8C62-47F41C8B4C93}"/>
    <cellStyle name="Moneda 14 6 2 2" xfId="9354" xr:uid="{E4B912B6-7DF5-4161-8A93-DB7456E0395D}"/>
    <cellStyle name="Moneda 14 6 2 2 2" xfId="19915" xr:uid="{4F622E2E-1A32-4356-A435-A735A8C305C6}"/>
    <cellStyle name="Moneda 14 6 2 3" xfId="14635" xr:uid="{81715FF8-FE3C-4F62-A393-E1937095B8AC}"/>
    <cellStyle name="Moneda 14 6 3" xfId="6714" xr:uid="{E15E1D72-EDA2-4C81-8C2F-44BF229FC2C1}"/>
    <cellStyle name="Moneda 14 6 3 2" xfId="17275" xr:uid="{44BDCE47-2EF9-4CF8-AE72-74F016F3D799}"/>
    <cellStyle name="Moneda 14 6 4" xfId="11994" xr:uid="{8E5BC655-7452-4440-A07A-3853787A1A1B}"/>
    <cellStyle name="Moneda 14 7" xfId="2754" xr:uid="{68CE8D0B-1D7B-4219-89EB-56B16F7032C7}"/>
    <cellStyle name="Moneda 14 7 2" xfId="8034" xr:uid="{4A4876D1-129E-4C10-86EE-A17A45E22A57}"/>
    <cellStyle name="Moneda 14 7 2 2" xfId="18595" xr:uid="{3CE4DEBB-4810-4BBC-9DCC-C3CB44FEC4D0}"/>
    <cellStyle name="Moneda 14 7 3" xfId="13315" xr:uid="{52E34D0F-5332-450A-807C-6EF51F05989B}"/>
    <cellStyle name="Moneda 14 8" xfId="5394" xr:uid="{F00CD8A4-9AAD-41AD-B58B-EE7708808C9A}"/>
    <cellStyle name="Moneda 14 8 2" xfId="15955" xr:uid="{88B9E9C9-6F03-41B0-B981-536BCB7CE1CF}"/>
    <cellStyle name="Moneda 14 9" xfId="10674" xr:uid="{ECAD6128-68F9-4A0E-801B-8A320A4CB122}"/>
    <cellStyle name="Moneda 15" xfId="111" xr:uid="{E9DED535-5AA6-4713-9049-03CD258AD5EC}"/>
    <cellStyle name="Moneda 15 2" xfId="222" xr:uid="{7B2D8377-DDFC-4E01-81A9-711B0133A288}"/>
    <cellStyle name="Moneda 15 2 2" xfId="552" xr:uid="{EEA3F23E-5296-471B-8B2E-5FBDD9BC602B}"/>
    <cellStyle name="Moneda 15 2 2 2" xfId="1212" xr:uid="{51333654-7572-4B92-B253-617C0E0FDC99}"/>
    <cellStyle name="Moneda 15 2 2 2 2" xfId="2533" xr:uid="{985A3C67-3FC0-4E52-803E-8C07490A2CF5}"/>
    <cellStyle name="Moneda 15 2 2 2 2 2" xfId="5174" xr:uid="{048CE2B1-2AAD-40C9-AC88-1735CB342792}"/>
    <cellStyle name="Moneda 15 2 2 2 2 2 2" xfId="10454" xr:uid="{D580335A-35C3-4130-A9D3-C9864F06F908}"/>
    <cellStyle name="Moneda 15 2 2 2 2 2 2 2" xfId="21015" xr:uid="{11AD36B7-DC83-453E-943F-A5C6BF42FD4B}"/>
    <cellStyle name="Moneda 15 2 2 2 2 2 3" xfId="15735" xr:uid="{984843B4-04F7-4B6E-958B-27076E55AEFF}"/>
    <cellStyle name="Moneda 15 2 2 2 2 3" xfId="7814" xr:uid="{5E4A7E77-F8E6-4F07-9865-2DFEDB624F8B}"/>
    <cellStyle name="Moneda 15 2 2 2 2 3 2" xfId="18375" xr:uid="{93C84A14-D30E-42E0-BE9F-4765C4CAF1B1}"/>
    <cellStyle name="Moneda 15 2 2 2 2 4" xfId="13094" xr:uid="{E796A676-695D-4B48-9436-07575EEF1402}"/>
    <cellStyle name="Moneda 15 2 2 2 3" xfId="3854" xr:uid="{3F947C51-5106-4AAB-83FD-BA844C85C04B}"/>
    <cellStyle name="Moneda 15 2 2 2 3 2" xfId="9134" xr:uid="{8C5EB2B1-8A48-49AE-AEA2-35F2FB36A108}"/>
    <cellStyle name="Moneda 15 2 2 2 3 2 2" xfId="19695" xr:uid="{89B71240-BD5A-4AC7-90DF-42C5DC22F908}"/>
    <cellStyle name="Moneda 15 2 2 2 3 3" xfId="14415" xr:uid="{97A543F7-AF2E-4D51-94D6-3EB4BDAA5B65}"/>
    <cellStyle name="Moneda 15 2 2 2 4" xfId="6494" xr:uid="{12DE2000-AABB-444C-9D16-1ECFAF25CE3B}"/>
    <cellStyle name="Moneda 15 2 2 2 4 2" xfId="17055" xr:uid="{84C66DF7-E89B-4FF7-A31A-DF18CF0E0DDA}"/>
    <cellStyle name="Moneda 15 2 2 2 5" xfId="11774" xr:uid="{3AE6028F-93B6-4196-B091-BA007317C4D5}"/>
    <cellStyle name="Moneda 15 2 2 3" xfId="1873" xr:uid="{DEB0D4C9-F7B4-42C0-9925-DF3207D56658}"/>
    <cellStyle name="Moneda 15 2 2 3 2" xfId="4514" xr:uid="{52FC91FF-1AE6-4BCE-863C-A8E6847E8032}"/>
    <cellStyle name="Moneda 15 2 2 3 2 2" xfId="9794" xr:uid="{CC89FEC9-99BD-47B0-AB42-7931F4B2D82C}"/>
    <cellStyle name="Moneda 15 2 2 3 2 2 2" xfId="20355" xr:uid="{1FB3FEB0-DE08-432B-9B85-EEB684E06FDD}"/>
    <cellStyle name="Moneda 15 2 2 3 2 3" xfId="15075" xr:uid="{49081589-721E-40A1-936E-163DC78826B7}"/>
    <cellStyle name="Moneda 15 2 2 3 3" xfId="7154" xr:uid="{CCC06623-4C69-4BC4-AC03-03AA8783EAC9}"/>
    <cellStyle name="Moneda 15 2 2 3 3 2" xfId="17715" xr:uid="{9CAA2AE7-20A4-48E6-9F43-B439FB16CB06}"/>
    <cellStyle name="Moneda 15 2 2 3 4" xfId="12434" xr:uid="{B9422679-0DD8-4372-AC25-76401F399C2E}"/>
    <cellStyle name="Moneda 15 2 2 4" xfId="3194" xr:uid="{43F08985-3C51-44CF-B58C-52D9E61EEF0A}"/>
    <cellStyle name="Moneda 15 2 2 4 2" xfId="8474" xr:uid="{697CEDF2-29A6-4E8A-8273-DCE2DEBBB40B}"/>
    <cellStyle name="Moneda 15 2 2 4 2 2" xfId="19035" xr:uid="{9A50696D-C3B9-4DA7-A7C5-EBC97058DAC2}"/>
    <cellStyle name="Moneda 15 2 2 4 3" xfId="13755" xr:uid="{2D565015-9A90-44BD-AA32-F41D3EDC290F}"/>
    <cellStyle name="Moneda 15 2 2 5" xfId="5834" xr:uid="{C024D567-242B-446E-8A73-7918DA2E4121}"/>
    <cellStyle name="Moneda 15 2 2 5 2" xfId="16395" xr:uid="{C673FA5A-E70D-400E-A632-DD25078DE24C}"/>
    <cellStyle name="Moneda 15 2 2 6" xfId="11114" xr:uid="{B2C4A5C4-99A9-4C17-A17C-CE2AC023EAB5}"/>
    <cellStyle name="Moneda 15 2 3" xfId="883" xr:uid="{EE66851C-5ED2-447E-9032-0C1E65E63E79}"/>
    <cellStyle name="Moneda 15 2 3 2" xfId="2204" xr:uid="{0F7DC5B8-9C91-4E33-860B-E4C08EAD535C}"/>
    <cellStyle name="Moneda 15 2 3 2 2" xfId="4845" xr:uid="{03E37153-8D5E-4E94-BB1D-B1724E7A9DF7}"/>
    <cellStyle name="Moneda 15 2 3 2 2 2" xfId="10125" xr:uid="{B4F4D6BC-0F83-4A40-AAEC-1D0088251F17}"/>
    <cellStyle name="Moneda 15 2 3 2 2 2 2" xfId="20686" xr:uid="{7CA1215B-FF1A-49B9-971C-B3856689DA63}"/>
    <cellStyle name="Moneda 15 2 3 2 2 3" xfId="15406" xr:uid="{6EA138E7-1127-4427-9BE3-2AE057F30509}"/>
    <cellStyle name="Moneda 15 2 3 2 3" xfId="7485" xr:uid="{29A53CB3-3547-4136-BD76-39663547FF99}"/>
    <cellStyle name="Moneda 15 2 3 2 3 2" xfId="18046" xr:uid="{20079937-1F49-4E17-ACE0-0C62DA86448F}"/>
    <cellStyle name="Moneda 15 2 3 2 4" xfId="12765" xr:uid="{84BD2D47-59A3-4181-8EFF-FD21EF14A53F}"/>
    <cellStyle name="Moneda 15 2 3 3" xfId="3525" xr:uid="{71DB5BEC-F86E-4877-A3A7-84F0E2901A8C}"/>
    <cellStyle name="Moneda 15 2 3 3 2" xfId="8805" xr:uid="{0A23D210-1289-4EBF-89E6-DE36682B5035}"/>
    <cellStyle name="Moneda 15 2 3 3 2 2" xfId="19366" xr:uid="{830538B5-01EB-4C63-9169-3DA49986165C}"/>
    <cellStyle name="Moneda 15 2 3 3 3" xfId="14086" xr:uid="{7A0A30EB-2F78-4CB8-B7C8-B2C7040CD0D3}"/>
    <cellStyle name="Moneda 15 2 3 4" xfId="6165" xr:uid="{9F9A9068-AB0B-4B9F-8A45-3D06FB9E0C72}"/>
    <cellStyle name="Moneda 15 2 3 4 2" xfId="16726" xr:uid="{E5BBB854-2D8C-469F-A2D4-DF946E150FD1}"/>
    <cellStyle name="Moneda 15 2 3 5" xfId="11445" xr:uid="{015219D2-4D4B-4AE6-BD6E-ECF17F88659B}"/>
    <cellStyle name="Moneda 15 2 4" xfId="1544" xr:uid="{44B0245C-9DF1-4FC4-A046-B768D17AA089}"/>
    <cellStyle name="Moneda 15 2 4 2" xfId="4185" xr:uid="{C219A8DA-3FDA-46FC-9D8A-B462D6663133}"/>
    <cellStyle name="Moneda 15 2 4 2 2" xfId="9465" xr:uid="{C9564A52-17AA-46A7-A427-9D2AF1E99434}"/>
    <cellStyle name="Moneda 15 2 4 2 2 2" xfId="20026" xr:uid="{78A801D2-AED0-47D8-93C3-A1FF20944BC4}"/>
    <cellStyle name="Moneda 15 2 4 2 3" xfId="14746" xr:uid="{5BEEF9CA-2564-4E04-93EA-0AC2897FB428}"/>
    <cellStyle name="Moneda 15 2 4 3" xfId="6825" xr:uid="{78B0ED1E-8F23-4CCD-8EE9-4E8822071D6F}"/>
    <cellStyle name="Moneda 15 2 4 3 2" xfId="17386" xr:uid="{AA2AB3F1-C7A6-4A96-9ECA-2E4DD53B1F53}"/>
    <cellStyle name="Moneda 15 2 4 4" xfId="12105" xr:uid="{DB7A5CE2-7717-4F9E-98FE-980AE618CBAB}"/>
    <cellStyle name="Moneda 15 2 5" xfId="2865" xr:uid="{5293E8AC-EE39-45B3-A17B-CB28BCADF4CE}"/>
    <cellStyle name="Moneda 15 2 5 2" xfId="8145" xr:uid="{570CC217-D8C0-4711-9A9C-F6D046BA6EE8}"/>
    <cellStyle name="Moneda 15 2 5 2 2" xfId="18706" xr:uid="{483F0676-8F55-4FB9-B7F9-0BD2433BAB94}"/>
    <cellStyle name="Moneda 15 2 5 3" xfId="13426" xr:uid="{A6822459-79F7-4F5F-8762-F79E482528C4}"/>
    <cellStyle name="Moneda 15 2 6" xfId="5505" xr:uid="{A21CCDC7-CDB1-4B3E-AC91-9F3AF9BCBE45}"/>
    <cellStyle name="Moneda 15 2 6 2" xfId="16066" xr:uid="{300E7C48-6E44-4682-9677-C9BA6A9F2774}"/>
    <cellStyle name="Moneda 15 2 7" xfId="10785" xr:uid="{D95B237D-5E11-4B38-842B-EBD424D72481}"/>
    <cellStyle name="Moneda 15 3" xfId="332" xr:uid="{746A5155-0E54-47C4-BBE8-D856DC248757}"/>
    <cellStyle name="Moneda 15 3 2" xfId="662" xr:uid="{D6D4E39B-A438-4C39-AD0C-405CC3B4ADA3}"/>
    <cellStyle name="Moneda 15 3 2 2" xfId="1322" xr:uid="{E9045F4B-E9FC-4D7B-940B-D2B8CF15DB2B}"/>
    <cellStyle name="Moneda 15 3 2 2 2" xfId="2643" xr:uid="{9F4CB05C-A4BD-4FAE-AE36-A1AE3B815C41}"/>
    <cellStyle name="Moneda 15 3 2 2 2 2" xfId="5284" xr:uid="{5213E6E6-0FBB-4428-85D1-2F62F85D18F3}"/>
    <cellStyle name="Moneda 15 3 2 2 2 2 2" xfId="10564" xr:uid="{7D4CAB90-2AD9-4DC6-A82E-B786330C6B97}"/>
    <cellStyle name="Moneda 15 3 2 2 2 2 2 2" xfId="21125" xr:uid="{BAF01AE1-3151-49B2-BB43-F200938B09C1}"/>
    <cellStyle name="Moneda 15 3 2 2 2 2 3" xfId="15845" xr:uid="{00628660-205C-4B1B-BD04-FAB6F554150E}"/>
    <cellStyle name="Moneda 15 3 2 2 2 3" xfId="7924" xr:uid="{A6D190EE-B78E-4991-9AA9-458322C1922F}"/>
    <cellStyle name="Moneda 15 3 2 2 2 3 2" xfId="18485" xr:uid="{A3FA6D2A-6D2E-43C8-9191-FEC9962DE8FC}"/>
    <cellStyle name="Moneda 15 3 2 2 2 4" xfId="13204" xr:uid="{98E9D40D-63E7-421B-B9B3-7AF9ED979A13}"/>
    <cellStyle name="Moneda 15 3 2 2 3" xfId="3964" xr:uid="{0FA424EA-EA5C-4378-9700-F3FC5F512FF3}"/>
    <cellStyle name="Moneda 15 3 2 2 3 2" xfId="9244" xr:uid="{DDE5F4BB-D841-4501-842E-75D4267C3AD6}"/>
    <cellStyle name="Moneda 15 3 2 2 3 2 2" xfId="19805" xr:uid="{A1A33D70-C919-4B6C-A5B9-9775282FBC24}"/>
    <cellStyle name="Moneda 15 3 2 2 3 3" xfId="14525" xr:uid="{AD15214B-7361-4D7D-88E9-67A04771A95B}"/>
    <cellStyle name="Moneda 15 3 2 2 4" xfId="6604" xr:uid="{3D3282CB-1B5C-4045-AED2-112EBA165A3F}"/>
    <cellStyle name="Moneda 15 3 2 2 4 2" xfId="17165" xr:uid="{A36254B9-F54D-425D-B951-7F64A271A931}"/>
    <cellStyle name="Moneda 15 3 2 2 5" xfId="11884" xr:uid="{5F1C4E47-9BEA-4306-B83E-89FB96521251}"/>
    <cellStyle name="Moneda 15 3 2 3" xfId="1983" xr:uid="{C40599B0-4FA3-4D8A-898E-F8DBF984EB21}"/>
    <cellStyle name="Moneda 15 3 2 3 2" xfId="4624" xr:uid="{3D193F77-244D-4043-8516-7333F8342D6D}"/>
    <cellStyle name="Moneda 15 3 2 3 2 2" xfId="9904" xr:uid="{E0D23C2B-668D-4CE9-89BE-5715E0FF40EC}"/>
    <cellStyle name="Moneda 15 3 2 3 2 2 2" xfId="20465" xr:uid="{C5DFBFEB-D0B0-4CE0-814D-4FDC4B65E765}"/>
    <cellStyle name="Moneda 15 3 2 3 2 3" xfId="15185" xr:uid="{762A706C-7065-4437-8C05-CC770F55DD51}"/>
    <cellStyle name="Moneda 15 3 2 3 3" xfId="7264" xr:uid="{6B7FA136-0D0B-4E6A-89A3-6006E1099D60}"/>
    <cellStyle name="Moneda 15 3 2 3 3 2" xfId="17825" xr:uid="{5BD7304F-4F90-4F24-A261-1143A56A2343}"/>
    <cellStyle name="Moneda 15 3 2 3 4" xfId="12544" xr:uid="{267BD26B-B59E-4663-900A-AEE840592831}"/>
    <cellStyle name="Moneda 15 3 2 4" xfId="3304" xr:uid="{56651632-FD61-4F61-B0D2-74D79E84F501}"/>
    <cellStyle name="Moneda 15 3 2 4 2" xfId="8584" xr:uid="{EC5A6E63-B5C1-42CE-B1D8-5C267F5CC836}"/>
    <cellStyle name="Moneda 15 3 2 4 2 2" xfId="19145" xr:uid="{7EE87AC5-ED52-431F-9DC0-F467EEE36F99}"/>
    <cellStyle name="Moneda 15 3 2 4 3" xfId="13865" xr:uid="{C4372DD0-D48A-48A9-A42C-1BBEBFAFA111}"/>
    <cellStyle name="Moneda 15 3 2 5" xfId="5944" xr:uid="{A5FAEFE8-A780-4B41-A56B-28EB2A43A333}"/>
    <cellStyle name="Moneda 15 3 2 5 2" xfId="16505" xr:uid="{F693BEA7-B14C-44F3-A084-447EC9A8D952}"/>
    <cellStyle name="Moneda 15 3 2 6" xfId="11224" xr:uid="{07E27F0B-D6B8-4D53-A0EF-B46714E1BC39}"/>
    <cellStyle name="Moneda 15 3 3" xfId="993" xr:uid="{CD99F560-9209-44E7-92E5-5723AB6A04ED}"/>
    <cellStyle name="Moneda 15 3 3 2" xfId="2314" xr:uid="{9544060C-3721-4F19-AAD5-62CDB3873BC7}"/>
    <cellStyle name="Moneda 15 3 3 2 2" xfId="4955" xr:uid="{491AAF25-F55F-4376-969B-8E141178FEDB}"/>
    <cellStyle name="Moneda 15 3 3 2 2 2" xfId="10235" xr:uid="{88DC3992-8583-4EBD-9CAC-C23A6A5E551D}"/>
    <cellStyle name="Moneda 15 3 3 2 2 2 2" xfId="20796" xr:uid="{51255C21-1FAC-4FD0-B3BE-F3632E144AEE}"/>
    <cellStyle name="Moneda 15 3 3 2 2 3" xfId="15516" xr:uid="{D082EF33-6B11-4283-A737-AF9C1B63E1AE}"/>
    <cellStyle name="Moneda 15 3 3 2 3" xfId="7595" xr:uid="{DF8076CC-0D4B-4C46-8133-2037BDE3104E}"/>
    <cellStyle name="Moneda 15 3 3 2 3 2" xfId="18156" xr:uid="{EFB1462A-CA5E-4952-9B08-5E8154D6FB90}"/>
    <cellStyle name="Moneda 15 3 3 2 4" xfId="12875" xr:uid="{F325D991-608C-4FDE-9D71-1B238F0D25CE}"/>
    <cellStyle name="Moneda 15 3 3 3" xfId="3635" xr:uid="{1AFFE539-B058-4682-8C4C-CBD2362A3D2E}"/>
    <cellStyle name="Moneda 15 3 3 3 2" xfId="8915" xr:uid="{F7AD1CAE-5C6B-4E0C-8529-1CD0D993A87B}"/>
    <cellStyle name="Moneda 15 3 3 3 2 2" xfId="19476" xr:uid="{EA4A4053-C694-403C-AA23-6C6AA848281B}"/>
    <cellStyle name="Moneda 15 3 3 3 3" xfId="14196" xr:uid="{5B94904A-CD53-46A1-B4A0-0A03C0A88DEB}"/>
    <cellStyle name="Moneda 15 3 3 4" xfId="6275" xr:uid="{C39BDC08-FDC6-4AEB-8599-3CD5125008E1}"/>
    <cellStyle name="Moneda 15 3 3 4 2" xfId="16836" xr:uid="{6D6586E6-0178-4310-B089-847CB064F079}"/>
    <cellStyle name="Moneda 15 3 3 5" xfId="11555" xr:uid="{C2225C81-22F0-420C-948D-9F1E9F19D531}"/>
    <cellStyle name="Moneda 15 3 4" xfId="1654" xr:uid="{EC98491E-CC2E-4B15-B725-35316541B4A6}"/>
    <cellStyle name="Moneda 15 3 4 2" xfId="4295" xr:uid="{772D050E-9CC4-4A12-AB6A-E8B74BB513E6}"/>
    <cellStyle name="Moneda 15 3 4 2 2" xfId="9575" xr:uid="{0CF483BA-1A57-43F9-B378-E969920CAE7F}"/>
    <cellStyle name="Moneda 15 3 4 2 2 2" xfId="20136" xr:uid="{C70E4134-CFC9-4C2F-BAEB-8F31457B81C5}"/>
    <cellStyle name="Moneda 15 3 4 2 3" xfId="14856" xr:uid="{98A184DA-C7DF-478C-B6A0-2B1074CD0956}"/>
    <cellStyle name="Moneda 15 3 4 3" xfId="6935" xr:uid="{2A37A7D8-C21B-4870-B94D-3751ACB31E51}"/>
    <cellStyle name="Moneda 15 3 4 3 2" xfId="17496" xr:uid="{B81ADB5E-BC57-4DE5-A7A9-7E13165C6A9F}"/>
    <cellStyle name="Moneda 15 3 4 4" xfId="12215" xr:uid="{46A09C47-CA48-4A4B-B59A-70CF81979E1A}"/>
    <cellStyle name="Moneda 15 3 5" xfId="2975" xr:uid="{7FC0C01F-4C26-4993-BA7C-ACBF7A252F74}"/>
    <cellStyle name="Moneda 15 3 5 2" xfId="8255" xr:uid="{E2E5A389-1B90-4F56-B4CB-65FA09C3295C}"/>
    <cellStyle name="Moneda 15 3 5 2 2" xfId="18816" xr:uid="{4C51665E-E0CA-4E8C-84BC-78565E4D9DB8}"/>
    <cellStyle name="Moneda 15 3 5 3" xfId="13536" xr:uid="{D05F9984-1E59-4906-AEE8-3E07500D8220}"/>
    <cellStyle name="Moneda 15 3 6" xfId="5615" xr:uid="{E4C0427A-C5AF-454B-8D71-F8EB397697AF}"/>
    <cellStyle name="Moneda 15 3 6 2" xfId="16176" xr:uid="{17C872B6-B0E1-4A5C-8F60-2CEC773B3127}"/>
    <cellStyle name="Moneda 15 3 7" xfId="10895" xr:uid="{6E3AAE0F-77EF-4EB9-AE4B-3B2516C2CD7B}"/>
    <cellStyle name="Moneda 15 4" xfId="441" xr:uid="{379180CF-06A0-4A03-9B05-C16DCD59754C}"/>
    <cellStyle name="Moneda 15 4 2" xfId="1102" xr:uid="{EC4F50FE-30AF-4AF5-BA3D-1963FCD44E6D}"/>
    <cellStyle name="Moneda 15 4 2 2" xfId="2423" xr:uid="{101DBA48-69BF-4E20-ADFD-30317466D7B4}"/>
    <cellStyle name="Moneda 15 4 2 2 2" xfId="5064" xr:uid="{6F124454-C3B6-4369-986C-9D43300F1883}"/>
    <cellStyle name="Moneda 15 4 2 2 2 2" xfId="10344" xr:uid="{31EE8349-F12C-495D-9E53-5A2BE7C5E016}"/>
    <cellStyle name="Moneda 15 4 2 2 2 2 2" xfId="20905" xr:uid="{4130E5C0-B429-4979-88A4-D36B468B71B3}"/>
    <cellStyle name="Moneda 15 4 2 2 2 3" xfId="15625" xr:uid="{4F5856F7-D585-47F1-A3B5-BDF06239B780}"/>
    <cellStyle name="Moneda 15 4 2 2 3" xfId="7704" xr:uid="{FD185192-99E0-43EA-9FA7-7EBB29891D27}"/>
    <cellStyle name="Moneda 15 4 2 2 3 2" xfId="18265" xr:uid="{944DD4FD-05E0-4D24-ADB9-DF48893ED2FF}"/>
    <cellStyle name="Moneda 15 4 2 2 4" xfId="12984" xr:uid="{3963C690-7663-4160-91D0-D1322F862F2C}"/>
    <cellStyle name="Moneda 15 4 2 3" xfId="3744" xr:uid="{E0FFC449-3372-482B-8810-34465ADD8333}"/>
    <cellStyle name="Moneda 15 4 2 3 2" xfId="9024" xr:uid="{1AC9AC35-B206-43D1-BC37-7A246A5C6C08}"/>
    <cellStyle name="Moneda 15 4 2 3 2 2" xfId="19585" xr:uid="{501C3527-EEA3-4525-88CD-9C6AD8E642A8}"/>
    <cellStyle name="Moneda 15 4 2 3 3" xfId="14305" xr:uid="{2EA2E099-9DAA-441C-85A4-A2A74D40F579}"/>
    <cellStyle name="Moneda 15 4 2 4" xfId="6384" xr:uid="{20E64565-8A10-446C-9F28-A6D2F7A0A971}"/>
    <cellStyle name="Moneda 15 4 2 4 2" xfId="16945" xr:uid="{E6DDEE3E-E510-4B37-9393-BB9B22BD407A}"/>
    <cellStyle name="Moneda 15 4 2 5" xfId="11664" xr:uid="{04F6310A-D1DC-4C1F-93BE-695DA3055BA0}"/>
    <cellStyle name="Moneda 15 4 3" xfId="1763" xr:uid="{4FB9B856-D30E-4C80-8423-9B14C32E3550}"/>
    <cellStyle name="Moneda 15 4 3 2" xfId="4404" xr:uid="{B079D572-1E00-4BE0-AFD7-AF8D4FE4166C}"/>
    <cellStyle name="Moneda 15 4 3 2 2" xfId="9684" xr:uid="{E841DB61-A669-419E-A898-3F90806E34A1}"/>
    <cellStyle name="Moneda 15 4 3 2 2 2" xfId="20245" xr:uid="{538998B9-12B9-4F1F-91F3-0922D817E65F}"/>
    <cellStyle name="Moneda 15 4 3 2 3" xfId="14965" xr:uid="{C37E0A1A-BB68-4E5D-815B-7A0DED31030A}"/>
    <cellStyle name="Moneda 15 4 3 3" xfId="7044" xr:uid="{1ACC9D0C-9796-473C-B051-86C660FCB668}"/>
    <cellStyle name="Moneda 15 4 3 3 2" xfId="17605" xr:uid="{DE73165B-FF5D-4570-B28D-F52B484C4E4C}"/>
    <cellStyle name="Moneda 15 4 3 4" xfId="12324" xr:uid="{540279DE-EC1B-42C3-8FD5-397BE617B02C}"/>
    <cellStyle name="Moneda 15 4 4" xfId="3084" xr:uid="{CC29FFDC-084F-4297-AC98-1813FF180B82}"/>
    <cellStyle name="Moneda 15 4 4 2" xfId="8364" xr:uid="{C949DE2D-1A39-47C9-8821-B4E4C98A25C6}"/>
    <cellStyle name="Moneda 15 4 4 2 2" xfId="18925" xr:uid="{B8535633-11F6-416A-9832-FF3C8CCF7008}"/>
    <cellStyle name="Moneda 15 4 4 3" xfId="13645" xr:uid="{86B270F5-B416-44B1-9C14-6F61310D8E4A}"/>
    <cellStyle name="Moneda 15 4 5" xfId="5724" xr:uid="{8A714DA4-3449-462F-8831-37467C7E74BC}"/>
    <cellStyle name="Moneda 15 4 5 2" xfId="16285" xr:uid="{9FEC52C4-91EF-4ABB-8A8A-D71C2CD3FC11}"/>
    <cellStyle name="Moneda 15 4 6" xfId="11004" xr:uid="{23809FF9-870D-41E7-A932-31C409412B1E}"/>
    <cellStyle name="Moneda 15 5" xfId="773" xr:uid="{82C3CFFA-0AE5-459B-A66F-1ADAB8506A37}"/>
    <cellStyle name="Moneda 15 5 2" xfId="2094" xr:uid="{66BE00EC-BFD5-4357-B0A7-9CB0A39D246D}"/>
    <cellStyle name="Moneda 15 5 2 2" xfId="4735" xr:uid="{F02293DF-45A8-40D3-855D-3198F8FCF86B}"/>
    <cellStyle name="Moneda 15 5 2 2 2" xfId="10015" xr:uid="{B50D3995-A25F-4290-BF1D-687C25532460}"/>
    <cellStyle name="Moneda 15 5 2 2 2 2" xfId="20576" xr:uid="{6504FE61-45F5-4EE1-9551-2B9538FF560B}"/>
    <cellStyle name="Moneda 15 5 2 2 3" xfId="15296" xr:uid="{4B7FCF49-36C4-4D9E-B83D-B52382EAB948}"/>
    <cellStyle name="Moneda 15 5 2 3" xfId="7375" xr:uid="{FE1A7B30-6741-4CA8-AC39-DB3FE1A3C307}"/>
    <cellStyle name="Moneda 15 5 2 3 2" xfId="17936" xr:uid="{FD8D361C-CE85-41EC-8DBF-2BE984D8FB5C}"/>
    <cellStyle name="Moneda 15 5 2 4" xfId="12655" xr:uid="{30AC91EA-B650-46BF-B93B-967BF6D8FA25}"/>
    <cellStyle name="Moneda 15 5 3" xfId="3415" xr:uid="{0C222636-305C-4594-A90C-B8D351DFEC90}"/>
    <cellStyle name="Moneda 15 5 3 2" xfId="8695" xr:uid="{67164D5F-3824-4DE7-8C86-A44C7D8740B6}"/>
    <cellStyle name="Moneda 15 5 3 2 2" xfId="19256" xr:uid="{CE6F5F8B-EA3A-441F-BD91-DE9083D90FA2}"/>
    <cellStyle name="Moneda 15 5 3 3" xfId="13976" xr:uid="{60DC605B-2C9E-4981-8B38-1A55E0DFE786}"/>
    <cellStyle name="Moneda 15 5 4" xfId="6055" xr:uid="{CC6B6E8F-E689-44B0-A70C-CCDE96EA30C9}"/>
    <cellStyle name="Moneda 15 5 4 2" xfId="16616" xr:uid="{7BA3CFBB-34D6-4632-9C01-9352F4B875E8}"/>
    <cellStyle name="Moneda 15 5 5" xfId="11335" xr:uid="{B6DE2E4F-B3BB-4F6C-A5D2-91CC91B9385A}"/>
    <cellStyle name="Moneda 15 6" xfId="1434" xr:uid="{18DE249A-2FC9-46CD-9757-8543719DBC40}"/>
    <cellStyle name="Moneda 15 6 2" xfId="4075" xr:uid="{5760BA2E-7C8F-4465-AF75-E4E7B44FC4C9}"/>
    <cellStyle name="Moneda 15 6 2 2" xfId="9355" xr:uid="{871CAF0E-FA0E-4538-85CE-A51FBE4EC354}"/>
    <cellStyle name="Moneda 15 6 2 2 2" xfId="19916" xr:uid="{626CB9E2-6A16-43D3-B45B-8C4F782DE2B2}"/>
    <cellStyle name="Moneda 15 6 2 3" xfId="14636" xr:uid="{B0374747-6FDA-4B20-91C8-F6FDB5C64342}"/>
    <cellStyle name="Moneda 15 6 3" xfId="6715" xr:uid="{3711C7B1-1AEB-4D6A-8BFF-428A7E7B9EED}"/>
    <cellStyle name="Moneda 15 6 3 2" xfId="17276" xr:uid="{5F664D1B-ACC4-45B3-82FE-DD190D0BAFAF}"/>
    <cellStyle name="Moneda 15 6 4" xfId="11995" xr:uid="{5E477CD7-D730-447D-869F-A624F856FE59}"/>
    <cellStyle name="Moneda 15 7" xfId="2755" xr:uid="{5C2E8EBB-5C14-4B6E-B046-1B44C4EBCA58}"/>
    <cellStyle name="Moneda 15 7 2" xfId="8035" xr:uid="{B0194935-8D77-444B-BD55-6EA535E885AE}"/>
    <cellStyle name="Moneda 15 7 2 2" xfId="18596" xr:uid="{92BD0621-EC5A-43FE-9EA3-D7D3F30BE61F}"/>
    <cellStyle name="Moneda 15 7 3" xfId="13316" xr:uid="{CD5CDAA4-E4BE-4BA3-A122-4C3213B4DA6B}"/>
    <cellStyle name="Moneda 15 8" xfId="5395" xr:uid="{08873BF5-8FCD-49AD-A33E-9FDF4FAB3873}"/>
    <cellStyle name="Moneda 15 8 2" xfId="15956" xr:uid="{F1B3200B-EE35-4B8B-A496-52B62DA8006E}"/>
    <cellStyle name="Moneda 15 9" xfId="10675" xr:uid="{869ABE02-665C-4B2A-8527-81972FF2C702}"/>
    <cellStyle name="Moneda 16" xfId="112" xr:uid="{A96095DC-2414-4ABF-8014-21E5D7420389}"/>
    <cellStyle name="Moneda 16 2" xfId="223" xr:uid="{4CC748F5-555F-4CDB-8531-180F91B96B08}"/>
    <cellStyle name="Moneda 16 2 2" xfId="553" xr:uid="{0CBF33D0-271B-4AFF-B82B-A1C3D7F434B7}"/>
    <cellStyle name="Moneda 16 2 2 2" xfId="1213" xr:uid="{9F08C2FB-1C3C-4B4C-89FF-512DFB7BEBE8}"/>
    <cellStyle name="Moneda 16 2 2 2 2" xfId="2534" xr:uid="{5B2B0749-5684-4CF0-827F-E5CB4EB73EE5}"/>
    <cellStyle name="Moneda 16 2 2 2 2 2" xfId="5175" xr:uid="{9A5D6F9E-7538-499F-9AC3-C47A6D143825}"/>
    <cellStyle name="Moneda 16 2 2 2 2 2 2" xfId="10455" xr:uid="{67E49554-E424-4D20-9BC5-556D7C787C96}"/>
    <cellStyle name="Moneda 16 2 2 2 2 2 2 2" xfId="21016" xr:uid="{E82A0E3C-DEBD-4D8A-8187-15C2CD838694}"/>
    <cellStyle name="Moneda 16 2 2 2 2 2 3" xfId="15736" xr:uid="{117B87EF-A832-44EF-AA3C-5B16B78705BB}"/>
    <cellStyle name="Moneda 16 2 2 2 2 3" xfId="7815" xr:uid="{F336D09A-A9F8-43DB-9FD6-5E211BFA1D28}"/>
    <cellStyle name="Moneda 16 2 2 2 2 3 2" xfId="18376" xr:uid="{F9C8F407-C9E9-4301-8799-54F829B9113D}"/>
    <cellStyle name="Moneda 16 2 2 2 2 4" xfId="13095" xr:uid="{86BCA30F-35ED-4871-A4D9-0DE02BA350BD}"/>
    <cellStyle name="Moneda 16 2 2 2 3" xfId="3855" xr:uid="{A2CA4F2F-D6D8-4223-952F-95A2276493FD}"/>
    <cellStyle name="Moneda 16 2 2 2 3 2" xfId="9135" xr:uid="{6D41BC99-5385-43DA-8E6A-72D49CFD1164}"/>
    <cellStyle name="Moneda 16 2 2 2 3 2 2" xfId="19696" xr:uid="{D1F5725F-BEC7-4C79-BF90-30FDF4CA715E}"/>
    <cellStyle name="Moneda 16 2 2 2 3 3" xfId="14416" xr:uid="{A0828537-6FC5-4AE5-A6DB-9780832A7ADB}"/>
    <cellStyle name="Moneda 16 2 2 2 4" xfId="6495" xr:uid="{F59A33C7-3494-4788-B7B7-0543FAA75C33}"/>
    <cellStyle name="Moneda 16 2 2 2 4 2" xfId="17056" xr:uid="{2D70E676-8908-490F-AA86-6B0B7632D6AC}"/>
    <cellStyle name="Moneda 16 2 2 2 5" xfId="11775" xr:uid="{0D9D7BA1-3714-42F4-A196-0257D7E36005}"/>
    <cellStyle name="Moneda 16 2 2 3" xfId="1874" xr:uid="{79654248-0DFD-4218-8239-8C103D8F5C00}"/>
    <cellStyle name="Moneda 16 2 2 3 2" xfId="4515" xr:uid="{712F4F9F-28F9-4B37-B49D-61E31B6C39B1}"/>
    <cellStyle name="Moneda 16 2 2 3 2 2" xfId="9795" xr:uid="{A9A4B82F-D972-4699-B7E8-F0DB91E55F16}"/>
    <cellStyle name="Moneda 16 2 2 3 2 2 2" xfId="20356" xr:uid="{482E55F0-73DC-49A1-AE34-78EAA2CD71EF}"/>
    <cellStyle name="Moneda 16 2 2 3 2 3" xfId="15076" xr:uid="{6C14B1F5-0B2F-499C-A93B-40E02942617E}"/>
    <cellStyle name="Moneda 16 2 2 3 3" xfId="7155" xr:uid="{F19125A7-AA05-46F0-B745-0043B5399BEE}"/>
    <cellStyle name="Moneda 16 2 2 3 3 2" xfId="17716" xr:uid="{6F848D9B-676F-47A0-A0D0-918A75EE7058}"/>
    <cellStyle name="Moneda 16 2 2 3 4" xfId="12435" xr:uid="{9CCE8585-4203-47DC-A985-9103A30F0875}"/>
    <cellStyle name="Moneda 16 2 2 4" xfId="3195" xr:uid="{74071E51-9ADF-41BD-BFF6-AB0AE7B80359}"/>
    <cellStyle name="Moneda 16 2 2 4 2" xfId="8475" xr:uid="{621379ED-DB93-4C09-8F51-7A664DD0159A}"/>
    <cellStyle name="Moneda 16 2 2 4 2 2" xfId="19036" xr:uid="{3D42631B-243E-42B8-881D-BED3384786C3}"/>
    <cellStyle name="Moneda 16 2 2 4 3" xfId="13756" xr:uid="{28E05C26-84A2-46B4-A4CA-AEFF07FE11E5}"/>
    <cellStyle name="Moneda 16 2 2 5" xfId="5835" xr:uid="{D0B90A3C-B8EA-463F-815C-900CFB2AB706}"/>
    <cellStyle name="Moneda 16 2 2 5 2" xfId="16396" xr:uid="{2CFC3442-9039-4973-8357-79C22F1111E4}"/>
    <cellStyle name="Moneda 16 2 2 6" xfId="11115" xr:uid="{A3659C33-53D6-4AF8-944B-1EA97D8E2A25}"/>
    <cellStyle name="Moneda 16 2 3" xfId="884" xr:uid="{2504BE29-4BCB-45F7-BCB4-69B3E28905AE}"/>
    <cellStyle name="Moneda 16 2 3 2" xfId="2205" xr:uid="{8115A458-F5C1-4346-8D96-C0FC9DA05DBB}"/>
    <cellStyle name="Moneda 16 2 3 2 2" xfId="4846" xr:uid="{E6B74FCD-8DF1-4323-9217-DA9806B78E14}"/>
    <cellStyle name="Moneda 16 2 3 2 2 2" xfId="10126" xr:uid="{ACFC7F67-4D76-4B9B-AB8B-368E00CAA627}"/>
    <cellStyle name="Moneda 16 2 3 2 2 2 2" xfId="20687" xr:uid="{B85EE3DF-1A5E-44A5-8B57-DAF7AE3DE568}"/>
    <cellStyle name="Moneda 16 2 3 2 2 3" xfId="15407" xr:uid="{546CE567-27CD-4873-ADCC-4AABB50DDBA1}"/>
    <cellStyle name="Moneda 16 2 3 2 3" xfId="7486" xr:uid="{265EA0BB-CD85-4C18-9E41-AC4BDC77C540}"/>
    <cellStyle name="Moneda 16 2 3 2 3 2" xfId="18047" xr:uid="{77BBB198-1926-4A83-B495-5B4B9FF600EE}"/>
    <cellStyle name="Moneda 16 2 3 2 4" xfId="12766" xr:uid="{9F5CB8A7-9E4A-45BF-9424-998CD7618410}"/>
    <cellStyle name="Moneda 16 2 3 3" xfId="3526" xr:uid="{BE3E76F6-B7FE-48F0-B908-2295BB0446B3}"/>
    <cellStyle name="Moneda 16 2 3 3 2" xfId="8806" xr:uid="{427F2ED3-E767-41E9-841A-654E1756A02F}"/>
    <cellStyle name="Moneda 16 2 3 3 2 2" xfId="19367" xr:uid="{63014E66-90ED-4796-A79C-59030C4162AF}"/>
    <cellStyle name="Moneda 16 2 3 3 3" xfId="14087" xr:uid="{60C8A260-C34A-4C58-A671-D69DAC4B61E3}"/>
    <cellStyle name="Moneda 16 2 3 4" xfId="6166" xr:uid="{100B83CB-751A-4B09-BDFE-A6477C35A678}"/>
    <cellStyle name="Moneda 16 2 3 4 2" xfId="16727" xr:uid="{1390FFF6-CC02-4B91-893E-182763E4D165}"/>
    <cellStyle name="Moneda 16 2 3 5" xfId="11446" xr:uid="{5BF36671-ABAD-43E2-B38C-54CFA266E626}"/>
    <cellStyle name="Moneda 16 2 4" xfId="1545" xr:uid="{F0959E16-92C2-49DE-BE41-B3F3A3C71E4F}"/>
    <cellStyle name="Moneda 16 2 4 2" xfId="4186" xr:uid="{B9858A1F-6949-4AE5-89E1-133509DCF8FE}"/>
    <cellStyle name="Moneda 16 2 4 2 2" xfId="9466" xr:uid="{C5156E9D-DDD2-4838-B7F6-5F1A7C0FBC72}"/>
    <cellStyle name="Moneda 16 2 4 2 2 2" xfId="20027" xr:uid="{97C87264-2E68-4EA6-97E0-42F0A873D55E}"/>
    <cellStyle name="Moneda 16 2 4 2 3" xfId="14747" xr:uid="{4CBAA66C-91A1-4606-818A-F99921165AC3}"/>
    <cellStyle name="Moneda 16 2 4 3" xfId="6826" xr:uid="{36B8AAC2-F9F6-4198-934A-2D22A1885CF3}"/>
    <cellStyle name="Moneda 16 2 4 3 2" xfId="17387" xr:uid="{837CA58F-C63B-457F-9CDC-FAB012A6F49B}"/>
    <cellStyle name="Moneda 16 2 4 4" xfId="12106" xr:uid="{575F3A34-CEA1-438A-AF8C-5418F9149D19}"/>
    <cellStyle name="Moneda 16 2 5" xfId="2866" xr:uid="{FFB6EF57-742C-406C-A2AC-943DA9AF3109}"/>
    <cellStyle name="Moneda 16 2 5 2" xfId="8146" xr:uid="{B9C2C688-C859-4858-8587-4C04B129EB3F}"/>
    <cellStyle name="Moneda 16 2 5 2 2" xfId="18707" xr:uid="{8C6624FD-4837-418F-88EB-C2B8AE79390F}"/>
    <cellStyle name="Moneda 16 2 5 3" xfId="13427" xr:uid="{0A8E770A-887E-4E44-AD77-5086E70CE45C}"/>
    <cellStyle name="Moneda 16 2 6" xfId="5506" xr:uid="{627F2029-542C-47D4-A8D1-1E44A7AED07F}"/>
    <cellStyle name="Moneda 16 2 6 2" xfId="16067" xr:uid="{FAD8B930-7B7F-4062-8D38-DE723F84D06B}"/>
    <cellStyle name="Moneda 16 2 7" xfId="10786" xr:uid="{7489EAC9-7DAC-4420-B9D7-E28E1FB77B6A}"/>
    <cellStyle name="Moneda 16 3" xfId="333" xr:uid="{22649829-DC3F-4E06-BC0B-B2069B59EB80}"/>
    <cellStyle name="Moneda 16 3 2" xfId="663" xr:uid="{13BFD96E-0D50-46EA-B688-FA37FA2870E6}"/>
    <cellStyle name="Moneda 16 3 2 2" xfId="1323" xr:uid="{DEBD363C-479F-4D9B-BE27-871A5BB628F2}"/>
    <cellStyle name="Moneda 16 3 2 2 2" xfId="2644" xr:uid="{D2567930-2C79-45A9-95A0-1D62FEDC7F05}"/>
    <cellStyle name="Moneda 16 3 2 2 2 2" xfId="5285" xr:uid="{A9D45ED7-D966-43D0-877B-48845E8F1223}"/>
    <cellStyle name="Moneda 16 3 2 2 2 2 2" xfId="10565" xr:uid="{9EB1AE0F-F1FD-49E6-B824-A2C07A487149}"/>
    <cellStyle name="Moneda 16 3 2 2 2 2 2 2" xfId="21126" xr:uid="{3B1C86BA-DB3A-4337-940C-2CF375D1F6C9}"/>
    <cellStyle name="Moneda 16 3 2 2 2 2 3" xfId="15846" xr:uid="{476C6695-E5B4-4031-B73B-7C68E251FEDC}"/>
    <cellStyle name="Moneda 16 3 2 2 2 3" xfId="7925" xr:uid="{D0E5D610-3949-4362-A306-1BB23506FF43}"/>
    <cellStyle name="Moneda 16 3 2 2 2 3 2" xfId="18486" xr:uid="{773E131A-A0B2-4FEE-A8D9-042F04EEC61F}"/>
    <cellStyle name="Moneda 16 3 2 2 2 4" xfId="13205" xr:uid="{A1DB2644-1B6B-4889-8C68-E8DB15806FCE}"/>
    <cellStyle name="Moneda 16 3 2 2 3" xfId="3965" xr:uid="{ADABB6FD-5CA4-42B9-8782-7BF7CC373F2C}"/>
    <cellStyle name="Moneda 16 3 2 2 3 2" xfId="9245" xr:uid="{FEABD6E2-846D-41F1-A515-64622FA27EEE}"/>
    <cellStyle name="Moneda 16 3 2 2 3 2 2" xfId="19806" xr:uid="{2B0204FA-3CA1-4B94-A83E-4F2857345713}"/>
    <cellStyle name="Moneda 16 3 2 2 3 3" xfId="14526" xr:uid="{6A6F7576-C20E-4F0F-8C6E-5E89C3BC75D0}"/>
    <cellStyle name="Moneda 16 3 2 2 4" xfId="6605" xr:uid="{47DAAE4A-9ABE-4B9E-9610-396C0A2943D5}"/>
    <cellStyle name="Moneda 16 3 2 2 4 2" xfId="17166" xr:uid="{0ACA4C46-D874-47A6-B028-985DAF7F3200}"/>
    <cellStyle name="Moneda 16 3 2 2 5" xfId="11885" xr:uid="{27C4CDE4-D5E0-4AA7-A02A-A1599F883AD5}"/>
    <cellStyle name="Moneda 16 3 2 3" xfId="1984" xr:uid="{B38D54F3-6238-4138-A49A-343AD2C6E81C}"/>
    <cellStyle name="Moneda 16 3 2 3 2" xfId="4625" xr:uid="{3C0CDDC1-9E0D-413D-9F6B-5BF570B6294E}"/>
    <cellStyle name="Moneda 16 3 2 3 2 2" xfId="9905" xr:uid="{3495332C-6FC2-4E6A-86B3-9420C85B3C53}"/>
    <cellStyle name="Moneda 16 3 2 3 2 2 2" xfId="20466" xr:uid="{C996E17E-85DF-4FAA-9AA6-A25EAF98BE3F}"/>
    <cellStyle name="Moneda 16 3 2 3 2 3" xfId="15186" xr:uid="{F470A4E0-9C1D-4011-9761-86BF85510F0A}"/>
    <cellStyle name="Moneda 16 3 2 3 3" xfId="7265" xr:uid="{3F3DF961-5391-40DD-83F9-49664ED40C4D}"/>
    <cellStyle name="Moneda 16 3 2 3 3 2" xfId="17826" xr:uid="{625F12EA-1497-4B16-96D1-7235B34FA9B6}"/>
    <cellStyle name="Moneda 16 3 2 3 4" xfId="12545" xr:uid="{1248A5DE-AEEB-4E31-989F-71D62F165A13}"/>
    <cellStyle name="Moneda 16 3 2 4" xfId="3305" xr:uid="{592B6801-AE8F-411D-8833-BE04D1093782}"/>
    <cellStyle name="Moneda 16 3 2 4 2" xfId="8585" xr:uid="{5E86FB82-3008-469E-B79F-72B20B984E2C}"/>
    <cellStyle name="Moneda 16 3 2 4 2 2" xfId="19146" xr:uid="{58EB6042-1ED1-40C8-8BE1-FF7D5EB7BC65}"/>
    <cellStyle name="Moneda 16 3 2 4 3" xfId="13866" xr:uid="{44724477-3E7E-44F7-A6B0-ECD14F5E366B}"/>
    <cellStyle name="Moneda 16 3 2 5" xfId="5945" xr:uid="{353E9E6D-1E78-4F23-9A0A-446303E4BDC4}"/>
    <cellStyle name="Moneda 16 3 2 5 2" xfId="16506" xr:uid="{ABD93541-B07D-4AB3-A288-F4AFA6D6EC58}"/>
    <cellStyle name="Moneda 16 3 2 6" xfId="11225" xr:uid="{75F5B16A-142A-4626-AD34-FD1BED819781}"/>
    <cellStyle name="Moneda 16 3 3" xfId="994" xr:uid="{BC1EABD3-A946-4804-98CD-AFA5D5508151}"/>
    <cellStyle name="Moneda 16 3 3 2" xfId="2315" xr:uid="{1CDD9C5B-A516-418B-AB73-FC4100F218A3}"/>
    <cellStyle name="Moneda 16 3 3 2 2" xfId="4956" xr:uid="{AE0CA4D4-A2A9-459D-B19B-05EE89A015A7}"/>
    <cellStyle name="Moneda 16 3 3 2 2 2" xfId="10236" xr:uid="{0EADF701-EE82-463B-A7F6-F6A785BF043F}"/>
    <cellStyle name="Moneda 16 3 3 2 2 2 2" xfId="20797" xr:uid="{82044BC2-FCE3-4798-836B-D67AEC7AF902}"/>
    <cellStyle name="Moneda 16 3 3 2 2 3" xfId="15517" xr:uid="{B10618EE-1683-47AD-95A2-A4B917840970}"/>
    <cellStyle name="Moneda 16 3 3 2 3" xfId="7596" xr:uid="{4748BD9C-21A3-4B35-B377-D1ED0FDAC4E1}"/>
    <cellStyle name="Moneda 16 3 3 2 3 2" xfId="18157" xr:uid="{C7B153F1-3398-4760-99DD-53C48F382684}"/>
    <cellStyle name="Moneda 16 3 3 2 4" xfId="12876" xr:uid="{3BEAE5F9-1FDA-4D9B-801E-6F6D2EA3FF4C}"/>
    <cellStyle name="Moneda 16 3 3 3" xfId="3636" xr:uid="{44620B79-A73A-4C5A-BEB8-4DC8078C0E7E}"/>
    <cellStyle name="Moneda 16 3 3 3 2" xfId="8916" xr:uid="{81F08AA4-36B2-4541-8A32-EB4CFF9A46FA}"/>
    <cellStyle name="Moneda 16 3 3 3 2 2" xfId="19477" xr:uid="{3468809B-B9F6-4F06-AB26-B6176E100EF4}"/>
    <cellStyle name="Moneda 16 3 3 3 3" xfId="14197" xr:uid="{9E16DD4B-307E-4989-9A69-C486BE17E6D1}"/>
    <cellStyle name="Moneda 16 3 3 4" xfId="6276" xr:uid="{3E796400-3D7B-4039-8072-1FF53AB55B19}"/>
    <cellStyle name="Moneda 16 3 3 4 2" xfId="16837" xr:uid="{ACCA0FA5-A65B-4A06-AC72-1BA15D9CC565}"/>
    <cellStyle name="Moneda 16 3 3 5" xfId="11556" xr:uid="{408ABD26-D9E7-40DD-ACFD-0B1F558F9966}"/>
    <cellStyle name="Moneda 16 3 4" xfId="1655" xr:uid="{9306220A-A2AB-481C-9DB7-F1BEB70ECB5E}"/>
    <cellStyle name="Moneda 16 3 4 2" xfId="4296" xr:uid="{2EBE404C-F866-40A4-BADF-104F09AAA17B}"/>
    <cellStyle name="Moneda 16 3 4 2 2" xfId="9576" xr:uid="{324678CB-EA3A-4A7C-AEEA-C741299A76D4}"/>
    <cellStyle name="Moneda 16 3 4 2 2 2" xfId="20137" xr:uid="{ACBD1D00-1B9E-4405-A418-4F60C5CE4E8E}"/>
    <cellStyle name="Moneda 16 3 4 2 3" xfId="14857" xr:uid="{F0833E0F-B2F7-42C4-99D0-10D28B26BD80}"/>
    <cellStyle name="Moneda 16 3 4 3" xfId="6936" xr:uid="{8EAE78AC-655A-46A7-9927-F1BA878825BE}"/>
    <cellStyle name="Moneda 16 3 4 3 2" xfId="17497" xr:uid="{DBF4DA96-FAD4-4613-A274-B86F43E316A9}"/>
    <cellStyle name="Moneda 16 3 4 4" xfId="12216" xr:uid="{40749AE9-F95E-463C-94A2-3C443A963C55}"/>
    <cellStyle name="Moneda 16 3 5" xfId="2976" xr:uid="{8D0334F2-22EB-4F64-88F3-C61E294C2570}"/>
    <cellStyle name="Moneda 16 3 5 2" xfId="8256" xr:uid="{F9CC5609-F73C-409E-A181-7D92E2624B7A}"/>
    <cellStyle name="Moneda 16 3 5 2 2" xfId="18817" xr:uid="{C161B4F8-B3DA-49FE-B30A-E5B36B536559}"/>
    <cellStyle name="Moneda 16 3 5 3" xfId="13537" xr:uid="{0BE4BC07-C959-40C9-88CB-504E10CFE4DA}"/>
    <cellStyle name="Moneda 16 3 6" xfId="5616" xr:uid="{F84F2A12-9E62-4533-ADF6-1FC9518B638D}"/>
    <cellStyle name="Moneda 16 3 6 2" xfId="16177" xr:uid="{326A0D5F-CA69-4A8C-993B-D738A280767C}"/>
    <cellStyle name="Moneda 16 3 7" xfId="10896" xr:uid="{6535C5D2-68C0-4E9B-8971-63D118A885AD}"/>
    <cellStyle name="Moneda 16 4" xfId="442" xr:uid="{669E6E76-940D-4263-8948-B8132985557B}"/>
    <cellStyle name="Moneda 16 4 2" xfId="1103" xr:uid="{2468DA88-9EED-4940-A445-91EEA0946B89}"/>
    <cellStyle name="Moneda 16 4 2 2" xfId="2424" xr:uid="{1C9C7566-DC76-4964-817A-14FBA892D0F2}"/>
    <cellStyle name="Moneda 16 4 2 2 2" xfId="5065" xr:uid="{8507D538-E0FC-4590-A086-F457FA800941}"/>
    <cellStyle name="Moneda 16 4 2 2 2 2" xfId="10345" xr:uid="{3060E9D1-9EB6-42BC-B935-52AF8809880B}"/>
    <cellStyle name="Moneda 16 4 2 2 2 2 2" xfId="20906" xr:uid="{5B0DCEB0-6043-48F8-A3A6-875745B3F0FF}"/>
    <cellStyle name="Moneda 16 4 2 2 2 3" xfId="15626" xr:uid="{2F037F11-B7FA-4A7A-B804-51480EAED650}"/>
    <cellStyle name="Moneda 16 4 2 2 3" xfId="7705" xr:uid="{1D7977A8-2B8A-4ADD-B2C7-5E329690F1F8}"/>
    <cellStyle name="Moneda 16 4 2 2 3 2" xfId="18266" xr:uid="{7D004FB4-B994-42AD-9DDB-52164A26C5A5}"/>
    <cellStyle name="Moneda 16 4 2 2 4" xfId="12985" xr:uid="{9D6F5740-B9C5-4AEB-9175-0EF404FBEEAC}"/>
    <cellStyle name="Moneda 16 4 2 3" xfId="3745" xr:uid="{ED56BF0A-5100-42E4-9448-39A64B0040F4}"/>
    <cellStyle name="Moneda 16 4 2 3 2" xfId="9025" xr:uid="{6FFD0C97-ED22-402B-ACC4-1738766BCB74}"/>
    <cellStyle name="Moneda 16 4 2 3 2 2" xfId="19586" xr:uid="{D5186BA9-1C5E-48D3-ABDF-A369F0EFB7EC}"/>
    <cellStyle name="Moneda 16 4 2 3 3" xfId="14306" xr:uid="{A0C48574-F93D-449B-BD47-108EE6AE08C7}"/>
    <cellStyle name="Moneda 16 4 2 4" xfId="6385" xr:uid="{8F7D4D7E-A797-488C-81D3-7ACBB6F03F93}"/>
    <cellStyle name="Moneda 16 4 2 4 2" xfId="16946" xr:uid="{E42A3DC5-2ECD-4AFE-8462-07D9980E0D5C}"/>
    <cellStyle name="Moneda 16 4 2 5" xfId="11665" xr:uid="{9BB7BDF2-80E2-4620-A648-0420C1133DF1}"/>
    <cellStyle name="Moneda 16 4 3" xfId="1764" xr:uid="{26A66D8D-0E82-4F91-8030-C8227D185B9F}"/>
    <cellStyle name="Moneda 16 4 3 2" xfId="4405" xr:uid="{CD4C8834-E85A-41E8-AF8B-19FE7FB33D07}"/>
    <cellStyle name="Moneda 16 4 3 2 2" xfId="9685" xr:uid="{E654C304-011C-4006-9EA3-8767AD8A11C3}"/>
    <cellStyle name="Moneda 16 4 3 2 2 2" xfId="20246" xr:uid="{797F20B2-92F5-4DA7-BD4A-4A05BAF946F9}"/>
    <cellStyle name="Moneda 16 4 3 2 3" xfId="14966" xr:uid="{B6FE739F-DAC1-4D1E-87DA-0AD342824B3B}"/>
    <cellStyle name="Moneda 16 4 3 3" xfId="7045" xr:uid="{4D2763F1-7135-49F6-9F6D-26929006339B}"/>
    <cellStyle name="Moneda 16 4 3 3 2" xfId="17606" xr:uid="{B77C6CAC-4B84-48E4-940B-F0393A9DF181}"/>
    <cellStyle name="Moneda 16 4 3 4" xfId="12325" xr:uid="{24A42699-00D7-4812-910C-D94026D41612}"/>
    <cellStyle name="Moneda 16 4 4" xfId="3085" xr:uid="{791B4FEF-6014-4658-82E5-658261DE80E5}"/>
    <cellStyle name="Moneda 16 4 4 2" xfId="8365" xr:uid="{CF57AAC3-C857-45E5-A4D1-F698577032C0}"/>
    <cellStyle name="Moneda 16 4 4 2 2" xfId="18926" xr:uid="{2A518147-1A60-4A25-89B7-7BBEAE94B935}"/>
    <cellStyle name="Moneda 16 4 4 3" xfId="13646" xr:uid="{D46B547A-EB8E-4870-8E44-218014CF57FF}"/>
    <cellStyle name="Moneda 16 4 5" xfId="5725" xr:uid="{6F2A64A4-6639-47EA-85FC-640A1196F35B}"/>
    <cellStyle name="Moneda 16 4 5 2" xfId="16286" xr:uid="{1E355040-A9D9-41BF-B2D3-7C68FBDD20F8}"/>
    <cellStyle name="Moneda 16 4 6" xfId="11005" xr:uid="{C0685417-9A4C-4D38-8CE5-B0B91B8802B5}"/>
    <cellStyle name="Moneda 16 5" xfId="774" xr:uid="{565181F3-4E41-489C-964D-DAE223E3525C}"/>
    <cellStyle name="Moneda 16 5 2" xfId="2095" xr:uid="{34F953EC-DDFB-41CD-8F38-A9EE77B04571}"/>
    <cellStyle name="Moneda 16 5 2 2" xfId="4736" xr:uid="{FE2E33E3-7DEE-4F47-A1E8-9604D020AA16}"/>
    <cellStyle name="Moneda 16 5 2 2 2" xfId="10016" xr:uid="{4FC98B7A-3DCA-4D56-B8B8-E3219CC7451E}"/>
    <cellStyle name="Moneda 16 5 2 2 2 2" xfId="20577" xr:uid="{2A2A70C0-A146-4120-8F1A-D7BFD9963339}"/>
    <cellStyle name="Moneda 16 5 2 2 3" xfId="15297" xr:uid="{53E67CB7-B62C-4ED1-9A44-C08C96D59B4A}"/>
    <cellStyle name="Moneda 16 5 2 3" xfId="7376" xr:uid="{99C7C492-C10D-4905-A1DB-682B9430BCA3}"/>
    <cellStyle name="Moneda 16 5 2 3 2" xfId="17937" xr:uid="{3AAC2E05-68F4-4134-A708-9137062E77BA}"/>
    <cellStyle name="Moneda 16 5 2 4" xfId="12656" xr:uid="{197BA67A-1AB5-4489-B63F-FD523420C296}"/>
    <cellStyle name="Moneda 16 5 3" xfId="3416" xr:uid="{3185CD3A-05C5-4B19-9221-BE3C364F6A36}"/>
    <cellStyle name="Moneda 16 5 3 2" xfId="8696" xr:uid="{C913AFFF-DB10-450E-BA99-78ACBE2D4A56}"/>
    <cellStyle name="Moneda 16 5 3 2 2" xfId="19257" xr:uid="{7605004A-A3DF-4D68-867F-0CC1526101A1}"/>
    <cellStyle name="Moneda 16 5 3 3" xfId="13977" xr:uid="{B000CE07-AD50-4D9B-9663-87AC1BD7DE35}"/>
    <cellStyle name="Moneda 16 5 4" xfId="6056" xr:uid="{10BF37C6-9421-413B-8260-79803510AEBB}"/>
    <cellStyle name="Moneda 16 5 4 2" xfId="16617" xr:uid="{BC4EFA77-FF6F-480F-9D0B-FF750C5445FD}"/>
    <cellStyle name="Moneda 16 5 5" xfId="11336" xr:uid="{EA753442-9979-4127-BBEC-420275F477F6}"/>
    <cellStyle name="Moneda 16 6" xfId="1435" xr:uid="{3C5BE5CB-B11D-494A-8073-63C9129805D3}"/>
    <cellStyle name="Moneda 16 6 2" xfId="4076" xr:uid="{33316494-2A0A-4EE3-B539-7AB42BA1D629}"/>
    <cellStyle name="Moneda 16 6 2 2" xfId="9356" xr:uid="{AD92023D-25D8-4899-A676-0B7155F18CF9}"/>
    <cellStyle name="Moneda 16 6 2 2 2" xfId="19917" xr:uid="{4FF676A9-7D08-46D2-B5B0-10307EA1E8DD}"/>
    <cellStyle name="Moneda 16 6 2 3" xfId="14637" xr:uid="{5FB982F4-D5F2-4225-8FDC-7A8BAD457202}"/>
    <cellStyle name="Moneda 16 6 3" xfId="6716" xr:uid="{A41961B1-124E-49D7-AD10-5DEFB724D08E}"/>
    <cellStyle name="Moneda 16 6 3 2" xfId="17277" xr:uid="{0E82060E-A769-40BE-A882-0366027E5C3B}"/>
    <cellStyle name="Moneda 16 6 4" xfId="11996" xr:uid="{15B45FC7-73AD-41AD-A5FA-E78CD956E476}"/>
    <cellStyle name="Moneda 16 7" xfId="2756" xr:uid="{F0049519-42F3-47F3-8E8F-39EEE0DE6F07}"/>
    <cellStyle name="Moneda 16 7 2" xfId="8036" xr:uid="{60A05D74-DC77-404B-A06A-EA0C8D1670D5}"/>
    <cellStyle name="Moneda 16 7 2 2" xfId="18597" xr:uid="{B324AAD3-C193-4510-BE30-DB2F13009274}"/>
    <cellStyle name="Moneda 16 7 3" xfId="13317" xr:uid="{E90376E0-E3BF-4504-8C74-DE4CA913139B}"/>
    <cellStyle name="Moneda 16 8" xfId="5396" xr:uid="{6C37A5A0-B1FC-416B-A130-954D8C8E3E63}"/>
    <cellStyle name="Moneda 16 8 2" xfId="15957" xr:uid="{3AD87822-D4E5-46DE-9B7C-491F04BE2D2A}"/>
    <cellStyle name="Moneda 16 9" xfId="10676" xr:uid="{AED3221A-790E-4116-8AB4-19D73A8AF114}"/>
    <cellStyle name="Moneda 17" xfId="113" xr:uid="{1E6ACB8C-DECF-4E63-936F-3CB938AF3D03}"/>
    <cellStyle name="Moneda 17 2" xfId="224" xr:uid="{B3A812BB-FEF8-4FE4-8A9C-8A0EEBEC76A5}"/>
    <cellStyle name="Moneda 17 2 2" xfId="554" xr:uid="{162F5274-E466-4C7A-9C4D-57B154B5693F}"/>
    <cellStyle name="Moneda 17 2 2 2" xfId="1214" xr:uid="{27C144EA-6D1E-4566-BCA3-8BE8F1D4E7CA}"/>
    <cellStyle name="Moneda 17 2 2 2 2" xfId="2535" xr:uid="{21F5444A-CC4C-4E79-AA90-E5F794936701}"/>
    <cellStyle name="Moneda 17 2 2 2 2 2" xfId="5176" xr:uid="{4771ADC7-A208-4AA2-995A-E3F2B8A403B3}"/>
    <cellStyle name="Moneda 17 2 2 2 2 2 2" xfId="10456" xr:uid="{98069C88-51FB-4C95-B410-EA7413DC0CAA}"/>
    <cellStyle name="Moneda 17 2 2 2 2 2 2 2" xfId="21017" xr:uid="{9DB29BBE-A943-4CC5-8D65-C237496E9A2C}"/>
    <cellStyle name="Moneda 17 2 2 2 2 2 3" xfId="15737" xr:uid="{5B747A62-47B8-4A4F-A530-4BF6AEC2F4DD}"/>
    <cellStyle name="Moneda 17 2 2 2 2 3" xfId="7816" xr:uid="{7C63D364-90ED-4189-B75A-25F4AC6EDBCA}"/>
    <cellStyle name="Moneda 17 2 2 2 2 3 2" xfId="18377" xr:uid="{BE25DCD9-5DA0-4845-B78E-8A2F23A526F3}"/>
    <cellStyle name="Moneda 17 2 2 2 2 4" xfId="13096" xr:uid="{A92E38BC-C8AC-4960-B700-7896D0A9E527}"/>
    <cellStyle name="Moneda 17 2 2 2 3" xfId="3856" xr:uid="{600B93F2-B910-4F46-B796-157F076AA4D2}"/>
    <cellStyle name="Moneda 17 2 2 2 3 2" xfId="9136" xr:uid="{81F0D911-EA01-4160-88B8-42E3A306D12A}"/>
    <cellStyle name="Moneda 17 2 2 2 3 2 2" xfId="19697" xr:uid="{42A188CA-0612-4F1E-A1BB-12038EAD2D19}"/>
    <cellStyle name="Moneda 17 2 2 2 3 3" xfId="14417" xr:uid="{4CEF27BB-5604-474A-9EE5-1071744BBA73}"/>
    <cellStyle name="Moneda 17 2 2 2 4" xfId="6496" xr:uid="{36CE407A-6C2C-45A5-838B-6481906ACD9D}"/>
    <cellStyle name="Moneda 17 2 2 2 4 2" xfId="17057" xr:uid="{096A01AD-3ADA-40CD-9B0F-E71AB85EC623}"/>
    <cellStyle name="Moneda 17 2 2 2 5" xfId="11776" xr:uid="{CBA424F0-726C-43B1-B979-57EBCA5C5EED}"/>
    <cellStyle name="Moneda 17 2 2 3" xfId="1875" xr:uid="{3BDF1F84-4EE1-40F7-ADDA-4933AF8C3851}"/>
    <cellStyle name="Moneda 17 2 2 3 2" xfId="4516" xr:uid="{57CD7C57-16BB-4CCF-911D-E70215161393}"/>
    <cellStyle name="Moneda 17 2 2 3 2 2" xfId="9796" xr:uid="{0BB6C024-0334-459E-9DA1-2604365B0EB4}"/>
    <cellStyle name="Moneda 17 2 2 3 2 2 2" xfId="20357" xr:uid="{F61BA9FA-4249-47EA-B650-3477FC123491}"/>
    <cellStyle name="Moneda 17 2 2 3 2 3" xfId="15077" xr:uid="{73E71B07-12A0-4778-889A-A7955BD5DD69}"/>
    <cellStyle name="Moneda 17 2 2 3 3" xfId="7156" xr:uid="{82A05227-BCC2-4884-ABBB-4DF0506BEDD2}"/>
    <cellStyle name="Moneda 17 2 2 3 3 2" xfId="17717" xr:uid="{10AF15D9-43A7-40B5-8F5A-BCBF71F7D576}"/>
    <cellStyle name="Moneda 17 2 2 3 4" xfId="12436" xr:uid="{030595FB-50A4-4C6C-898E-080BA82329CE}"/>
    <cellStyle name="Moneda 17 2 2 4" xfId="3196" xr:uid="{E8AF09AA-261B-4F85-BC28-B55FC130E940}"/>
    <cellStyle name="Moneda 17 2 2 4 2" xfId="8476" xr:uid="{37888085-EF51-4142-9D21-DD4D4F0ACE3C}"/>
    <cellStyle name="Moneda 17 2 2 4 2 2" xfId="19037" xr:uid="{CDA85784-47D7-46C2-B5FC-1A88DF6CA001}"/>
    <cellStyle name="Moneda 17 2 2 4 3" xfId="13757" xr:uid="{A9EC10E1-E3E1-475D-9334-F5394D4391BA}"/>
    <cellStyle name="Moneda 17 2 2 5" xfId="5836" xr:uid="{3B61E1D2-8FF5-4668-90B4-7CFFD945C6AC}"/>
    <cellStyle name="Moneda 17 2 2 5 2" xfId="16397" xr:uid="{BFE60AB3-3857-4037-9C4C-F1782E15CD56}"/>
    <cellStyle name="Moneda 17 2 2 6" xfId="11116" xr:uid="{201CB70A-1630-4382-BD4B-0BFD58DEDCC3}"/>
    <cellStyle name="Moneda 17 2 3" xfId="885" xr:uid="{45AAF897-154A-42F0-91E7-D14A5139829F}"/>
    <cellStyle name="Moneda 17 2 3 2" xfId="2206" xr:uid="{A5F284DE-8C42-4A4F-8A5F-3F00EC2E0829}"/>
    <cellStyle name="Moneda 17 2 3 2 2" xfId="4847" xr:uid="{6CF51348-2FE8-455B-951D-4A3A6E49C4AB}"/>
    <cellStyle name="Moneda 17 2 3 2 2 2" xfId="10127" xr:uid="{698EBC3E-BA2E-4966-A9D2-0ED56C0C57C0}"/>
    <cellStyle name="Moneda 17 2 3 2 2 2 2" xfId="20688" xr:uid="{8F62EABA-C60E-4CE1-8784-39325E0741CC}"/>
    <cellStyle name="Moneda 17 2 3 2 2 3" xfId="15408" xr:uid="{32B07E43-FCC3-4A4B-BD73-213588F347CE}"/>
    <cellStyle name="Moneda 17 2 3 2 3" xfId="7487" xr:uid="{C6464A64-858F-4D80-8A51-FB8CA20B9303}"/>
    <cellStyle name="Moneda 17 2 3 2 3 2" xfId="18048" xr:uid="{E751316D-AC52-47F9-83CF-EB320537AED5}"/>
    <cellStyle name="Moneda 17 2 3 2 4" xfId="12767" xr:uid="{284BDCB7-3393-4E05-83B7-1D9B2EFA0923}"/>
    <cellStyle name="Moneda 17 2 3 3" xfId="3527" xr:uid="{D936E862-6E75-4D8D-B2A1-C05DF5AD65BC}"/>
    <cellStyle name="Moneda 17 2 3 3 2" xfId="8807" xr:uid="{7AE91AE4-4383-4C47-A39F-59C184899CFD}"/>
    <cellStyle name="Moneda 17 2 3 3 2 2" xfId="19368" xr:uid="{C9DCD807-C80A-42A6-A973-BC05F63FF19F}"/>
    <cellStyle name="Moneda 17 2 3 3 3" xfId="14088" xr:uid="{6BFFF179-A4FE-42F9-86E0-EDA244E41E80}"/>
    <cellStyle name="Moneda 17 2 3 4" xfId="6167" xr:uid="{E27B4EDC-2587-4F5E-A09E-7C531986331E}"/>
    <cellStyle name="Moneda 17 2 3 4 2" xfId="16728" xr:uid="{F9952D3A-45DD-4851-AB3B-4667353F9253}"/>
    <cellStyle name="Moneda 17 2 3 5" xfId="11447" xr:uid="{26FC73FA-4253-469E-8488-EEF73DA6ED4A}"/>
    <cellStyle name="Moneda 17 2 4" xfId="1546" xr:uid="{4E8FBA39-4BAE-4136-95D0-5525AF25A580}"/>
    <cellStyle name="Moneda 17 2 4 2" xfId="4187" xr:uid="{5D8CDD1A-4BDC-4AFA-8435-32B7C970DC9D}"/>
    <cellStyle name="Moneda 17 2 4 2 2" xfId="9467" xr:uid="{4DBBA304-B6C7-4A59-827B-7C92B35BCB1E}"/>
    <cellStyle name="Moneda 17 2 4 2 2 2" xfId="20028" xr:uid="{73582B84-5240-4783-A4FD-9B89E4708576}"/>
    <cellStyle name="Moneda 17 2 4 2 3" xfId="14748" xr:uid="{D3918576-AD2F-427E-BFCC-0C413E948598}"/>
    <cellStyle name="Moneda 17 2 4 3" xfId="6827" xr:uid="{0235FDCF-9960-4F84-952F-19AD87FD0242}"/>
    <cellStyle name="Moneda 17 2 4 3 2" xfId="17388" xr:uid="{53EA4A9E-CF29-4C0C-A09C-D07A6788CCAB}"/>
    <cellStyle name="Moneda 17 2 4 4" xfId="12107" xr:uid="{B6D7A280-98BB-4087-BCA8-DDF76F9FDAB5}"/>
    <cellStyle name="Moneda 17 2 5" xfId="2867" xr:uid="{9088C162-BE86-47C8-89AC-F6E7F1D23EE7}"/>
    <cellStyle name="Moneda 17 2 5 2" xfId="8147" xr:uid="{FD76EEE7-D207-4E0E-8B83-8AF9093894C4}"/>
    <cellStyle name="Moneda 17 2 5 2 2" xfId="18708" xr:uid="{735441C5-8645-4A92-BB9E-79F8589106FA}"/>
    <cellStyle name="Moneda 17 2 5 3" xfId="13428" xr:uid="{073FE129-035E-41FA-8488-4712D417747F}"/>
    <cellStyle name="Moneda 17 2 6" xfId="5507" xr:uid="{61BEECB0-B231-4E69-A294-7AFE86DDAD34}"/>
    <cellStyle name="Moneda 17 2 6 2" xfId="16068" xr:uid="{67917152-4DF5-4BEF-AA8F-391F9E8DCC4A}"/>
    <cellStyle name="Moneda 17 2 7" xfId="10787" xr:uid="{1360D392-85EC-455C-B73E-431F55217F85}"/>
    <cellStyle name="Moneda 17 3" xfId="334" xr:uid="{AD26D3D8-7B18-434A-83D3-E4909F4CD98D}"/>
    <cellStyle name="Moneda 17 3 2" xfId="664" xr:uid="{6FB67349-55B8-46CB-98F3-42C67A87A1C2}"/>
    <cellStyle name="Moneda 17 3 2 2" xfId="1324" xr:uid="{AA84631A-5F80-4CD6-8E72-1F4D5F451868}"/>
    <cellStyle name="Moneda 17 3 2 2 2" xfId="2645" xr:uid="{242D48BB-26DE-45A5-8802-0D6F5B2CF5A6}"/>
    <cellStyle name="Moneda 17 3 2 2 2 2" xfId="5286" xr:uid="{7C178132-8A5E-4D4A-A39E-2416953F1F99}"/>
    <cellStyle name="Moneda 17 3 2 2 2 2 2" xfId="10566" xr:uid="{A34AAE3A-3B9B-4539-95D8-D42F168DE9DE}"/>
    <cellStyle name="Moneda 17 3 2 2 2 2 2 2" xfId="21127" xr:uid="{D4F1B55F-F683-456B-8ADB-3002FA3C91C1}"/>
    <cellStyle name="Moneda 17 3 2 2 2 2 3" xfId="15847" xr:uid="{F836E199-AB4F-4060-815B-2182AF0B1636}"/>
    <cellStyle name="Moneda 17 3 2 2 2 3" xfId="7926" xr:uid="{C9D494B1-CE12-4C5C-821B-86798E902AA9}"/>
    <cellStyle name="Moneda 17 3 2 2 2 3 2" xfId="18487" xr:uid="{EADEFC42-C4DA-4C32-8491-EC69EB7532DE}"/>
    <cellStyle name="Moneda 17 3 2 2 2 4" xfId="13206" xr:uid="{AB4D2630-928C-4F36-9E1E-B66CCC7D8DBB}"/>
    <cellStyle name="Moneda 17 3 2 2 3" xfId="3966" xr:uid="{182B4883-1E39-4844-8181-633D871405C8}"/>
    <cellStyle name="Moneda 17 3 2 2 3 2" xfId="9246" xr:uid="{FC4685B7-F6E3-4F81-A7AE-4117217A4F78}"/>
    <cellStyle name="Moneda 17 3 2 2 3 2 2" xfId="19807" xr:uid="{D56DCE83-DC64-4A1F-9F7E-8239901572F3}"/>
    <cellStyle name="Moneda 17 3 2 2 3 3" xfId="14527" xr:uid="{A36AEA79-5473-4BF1-A10D-85E3D550E9B9}"/>
    <cellStyle name="Moneda 17 3 2 2 4" xfId="6606" xr:uid="{7C6B635F-E6CB-4650-9D86-F3DCAF83049E}"/>
    <cellStyle name="Moneda 17 3 2 2 4 2" xfId="17167" xr:uid="{60313EFC-C50E-4290-80C5-273E3B038145}"/>
    <cellStyle name="Moneda 17 3 2 2 5" xfId="11886" xr:uid="{52A1BD46-47A6-4542-BD70-6B6053896C00}"/>
    <cellStyle name="Moneda 17 3 2 3" xfId="1985" xr:uid="{26A754BE-AE92-4B1B-BFEF-AF223F5C63D6}"/>
    <cellStyle name="Moneda 17 3 2 3 2" xfId="4626" xr:uid="{0557DBD5-5A83-439F-B562-9C16469FC3F6}"/>
    <cellStyle name="Moneda 17 3 2 3 2 2" xfId="9906" xr:uid="{30DBC7D2-39D0-43BC-96DE-523B47011A90}"/>
    <cellStyle name="Moneda 17 3 2 3 2 2 2" xfId="20467" xr:uid="{3EABCB7B-8614-467F-A117-E3C35C8BC9D4}"/>
    <cellStyle name="Moneda 17 3 2 3 2 3" xfId="15187" xr:uid="{6A585FFE-A8A4-4603-8930-83F289829FD1}"/>
    <cellStyle name="Moneda 17 3 2 3 3" xfId="7266" xr:uid="{A2457383-5EB9-489E-B819-DBAF6BBBE346}"/>
    <cellStyle name="Moneda 17 3 2 3 3 2" xfId="17827" xr:uid="{C0516449-BA71-4367-9C62-50320CE6FB62}"/>
    <cellStyle name="Moneda 17 3 2 3 4" xfId="12546" xr:uid="{008B99A6-7B77-43C8-BAD0-E4FF52AF3636}"/>
    <cellStyle name="Moneda 17 3 2 4" xfId="3306" xr:uid="{644DF416-D2AC-455F-8E83-2E4BB6A1A100}"/>
    <cellStyle name="Moneda 17 3 2 4 2" xfId="8586" xr:uid="{51FBE987-D74B-4656-AE31-4A4BF0193EEB}"/>
    <cellStyle name="Moneda 17 3 2 4 2 2" xfId="19147" xr:uid="{7AB0FBCB-2016-434A-9628-CCFBCB8A5E25}"/>
    <cellStyle name="Moneda 17 3 2 4 3" xfId="13867" xr:uid="{B4C58C80-72DB-4B5E-B4E9-42D86902D30A}"/>
    <cellStyle name="Moneda 17 3 2 5" xfId="5946" xr:uid="{F0601447-9443-4651-A8CA-0180406F96A3}"/>
    <cellStyle name="Moneda 17 3 2 5 2" xfId="16507" xr:uid="{5788752B-8D76-4B83-9BB5-9E144AC699B6}"/>
    <cellStyle name="Moneda 17 3 2 6" xfId="11226" xr:uid="{9D0E9B66-9938-4017-BCF2-271899D5B274}"/>
    <cellStyle name="Moneda 17 3 3" xfId="995" xr:uid="{7526A8C3-5EAD-45C8-9CB1-D118A3287185}"/>
    <cellStyle name="Moneda 17 3 3 2" xfId="2316" xr:uid="{026E7D74-C709-4A56-A8AB-7B04AB47A966}"/>
    <cellStyle name="Moneda 17 3 3 2 2" xfId="4957" xr:uid="{89174260-2188-4943-A45D-D96AA504FE9B}"/>
    <cellStyle name="Moneda 17 3 3 2 2 2" xfId="10237" xr:uid="{A129B122-7B9D-4893-8815-703FAC2D7AD8}"/>
    <cellStyle name="Moneda 17 3 3 2 2 2 2" xfId="20798" xr:uid="{AC9836AC-BDCD-420C-AAAB-BB459D26FDD6}"/>
    <cellStyle name="Moneda 17 3 3 2 2 3" xfId="15518" xr:uid="{9B0F75F2-0B8C-4234-9B00-DF9CD6748469}"/>
    <cellStyle name="Moneda 17 3 3 2 3" xfId="7597" xr:uid="{16081A7D-83DE-4C3F-AE42-898804A259A6}"/>
    <cellStyle name="Moneda 17 3 3 2 3 2" xfId="18158" xr:uid="{F248A7FA-EBE5-4E78-AB83-4AB662A832A4}"/>
    <cellStyle name="Moneda 17 3 3 2 4" xfId="12877" xr:uid="{BF13FD25-232E-47B9-8633-A76C4F57720E}"/>
    <cellStyle name="Moneda 17 3 3 3" xfId="3637" xr:uid="{505648E1-7BB4-4D2B-A4F2-7C22718FA8A2}"/>
    <cellStyle name="Moneda 17 3 3 3 2" xfId="8917" xr:uid="{12363E15-B3E1-4912-B40E-BD7055F9EA3F}"/>
    <cellStyle name="Moneda 17 3 3 3 2 2" xfId="19478" xr:uid="{591D416E-B633-46B7-9058-ABB808332805}"/>
    <cellStyle name="Moneda 17 3 3 3 3" xfId="14198" xr:uid="{698C167E-E470-4310-889F-99474AF8A622}"/>
    <cellStyle name="Moneda 17 3 3 4" xfId="6277" xr:uid="{A799301C-91F1-40E0-A536-C233C0D74E8C}"/>
    <cellStyle name="Moneda 17 3 3 4 2" xfId="16838" xr:uid="{E2D1302B-5798-41FA-8B39-E2A50A6ADC5A}"/>
    <cellStyle name="Moneda 17 3 3 5" xfId="11557" xr:uid="{16A9F00F-4CDF-4B8F-B976-38A73809541F}"/>
    <cellStyle name="Moneda 17 3 4" xfId="1656" xr:uid="{9A9E1D7A-58BB-4EEA-9326-1CCE0AC896D2}"/>
    <cellStyle name="Moneda 17 3 4 2" xfId="4297" xr:uid="{82BD401A-04EE-44A1-9E2F-9E9B9C1623E9}"/>
    <cellStyle name="Moneda 17 3 4 2 2" xfId="9577" xr:uid="{487E0CC0-78F6-4CF8-892F-2D59B119C64F}"/>
    <cellStyle name="Moneda 17 3 4 2 2 2" xfId="20138" xr:uid="{BD874CAE-6AD6-4CDA-BF22-CE46EEC594E2}"/>
    <cellStyle name="Moneda 17 3 4 2 3" xfId="14858" xr:uid="{E5E993BD-9524-475F-9C2C-97B90765B4AB}"/>
    <cellStyle name="Moneda 17 3 4 3" xfId="6937" xr:uid="{BEB8B780-860B-44EA-8A84-9435DD213F7F}"/>
    <cellStyle name="Moneda 17 3 4 3 2" xfId="17498" xr:uid="{D7E56325-6596-438F-ABD5-CE0EB2C3FE7E}"/>
    <cellStyle name="Moneda 17 3 4 4" xfId="12217" xr:uid="{8E9A0FBC-994E-4C1C-9D2D-8EEC51601145}"/>
    <cellStyle name="Moneda 17 3 5" xfId="2977" xr:uid="{FE9696A8-3783-45A8-BDF8-719B067F8A1F}"/>
    <cellStyle name="Moneda 17 3 5 2" xfId="8257" xr:uid="{1344F055-73FB-4852-93A4-014D88F6B603}"/>
    <cellStyle name="Moneda 17 3 5 2 2" xfId="18818" xr:uid="{F6BFD12F-1915-4BF5-900F-B5620C7C9667}"/>
    <cellStyle name="Moneda 17 3 5 3" xfId="13538" xr:uid="{F8254D76-A28C-4AF6-B380-5981D5240214}"/>
    <cellStyle name="Moneda 17 3 6" xfId="5617" xr:uid="{83CEDF7C-8CAF-4DD3-A185-EA4EEE418AA5}"/>
    <cellStyle name="Moneda 17 3 6 2" xfId="16178" xr:uid="{760AE778-121A-4AAF-ABDD-72D07D819BAF}"/>
    <cellStyle name="Moneda 17 3 7" xfId="10897" xr:uid="{C0464AF3-4FD7-42BA-A4CC-60D3D9EF86C6}"/>
    <cellStyle name="Moneda 17 4" xfId="443" xr:uid="{116E5F08-AFBE-49DE-A0FA-2B3B25A508E1}"/>
    <cellStyle name="Moneda 17 4 2" xfId="1104" xr:uid="{A10BE375-7214-4901-95DF-F3E362F18CF8}"/>
    <cellStyle name="Moneda 17 4 2 2" xfId="2425" xr:uid="{C6181C9F-B649-41DB-97D2-A8D514168275}"/>
    <cellStyle name="Moneda 17 4 2 2 2" xfId="5066" xr:uid="{A5F0D32A-BA6D-4958-A4FD-227325D20811}"/>
    <cellStyle name="Moneda 17 4 2 2 2 2" xfId="10346" xr:uid="{751953BC-8013-4752-9C80-4AF01601B205}"/>
    <cellStyle name="Moneda 17 4 2 2 2 2 2" xfId="20907" xr:uid="{0F8EC1EB-462C-4C22-B689-093349E50942}"/>
    <cellStyle name="Moneda 17 4 2 2 2 3" xfId="15627" xr:uid="{514DDEFE-A82D-4532-B209-18B4D670190B}"/>
    <cellStyle name="Moneda 17 4 2 2 3" xfId="7706" xr:uid="{E2F2AC7B-96EA-49AF-AF16-5E693250E740}"/>
    <cellStyle name="Moneda 17 4 2 2 3 2" xfId="18267" xr:uid="{12EF17BF-01EF-4377-9165-DC88C16B5DCA}"/>
    <cellStyle name="Moneda 17 4 2 2 4" xfId="12986" xr:uid="{C3F34D31-E3B7-46C2-845D-EB2A9BC0F746}"/>
    <cellStyle name="Moneda 17 4 2 3" xfId="3746" xr:uid="{428D3590-71B8-4DD0-A2CD-76DA1E4EC3AD}"/>
    <cellStyle name="Moneda 17 4 2 3 2" xfId="9026" xr:uid="{3A78B2A8-03EF-4758-AC2B-A48CD72F15AB}"/>
    <cellStyle name="Moneda 17 4 2 3 2 2" xfId="19587" xr:uid="{651808DE-97F7-474A-80A8-B5D4761AECAE}"/>
    <cellStyle name="Moneda 17 4 2 3 3" xfId="14307" xr:uid="{7F60B789-B37B-4719-BF9A-1972FAFED3D2}"/>
    <cellStyle name="Moneda 17 4 2 4" xfId="6386" xr:uid="{E5DD2880-E77D-46F7-8FCF-4A9CFC3FAE8B}"/>
    <cellStyle name="Moneda 17 4 2 4 2" xfId="16947" xr:uid="{66E69DE3-A379-4AA5-9151-625CC549787D}"/>
    <cellStyle name="Moneda 17 4 2 5" xfId="11666" xr:uid="{46B285F8-1859-4C31-ABC9-C19EE5719F05}"/>
    <cellStyle name="Moneda 17 4 3" xfId="1765" xr:uid="{9995EF81-CCF4-4636-A3F3-F6BCF5666C62}"/>
    <cellStyle name="Moneda 17 4 3 2" xfId="4406" xr:uid="{64E6847B-AC15-4E8B-98C3-0B9F62E52E4A}"/>
    <cellStyle name="Moneda 17 4 3 2 2" xfId="9686" xr:uid="{E7A1656E-F410-4EF2-98F4-A3BB9B1AB577}"/>
    <cellStyle name="Moneda 17 4 3 2 2 2" xfId="20247" xr:uid="{2FE60808-02F7-4F37-9700-1055E87B7A14}"/>
    <cellStyle name="Moneda 17 4 3 2 3" xfId="14967" xr:uid="{FA074E6A-800D-4DCE-841F-366F33BAC6AC}"/>
    <cellStyle name="Moneda 17 4 3 3" xfId="7046" xr:uid="{D0F1ED1B-EBE7-4E26-8CCC-79E02C846224}"/>
    <cellStyle name="Moneda 17 4 3 3 2" xfId="17607" xr:uid="{4A2F7D8B-D467-411A-82DB-F2B4C108C40D}"/>
    <cellStyle name="Moneda 17 4 3 4" xfId="12326" xr:uid="{F8260946-F71A-443E-A8B2-8B3C3A4EAD0E}"/>
    <cellStyle name="Moneda 17 4 4" xfId="3086" xr:uid="{5D15D662-75FE-415D-B51A-1D4A26311626}"/>
    <cellStyle name="Moneda 17 4 4 2" xfId="8366" xr:uid="{F9CF07FA-764E-4559-BAFD-565D2FD64B2B}"/>
    <cellStyle name="Moneda 17 4 4 2 2" xfId="18927" xr:uid="{603E4BEC-54DC-4AFB-B1A3-F7482B5DAE66}"/>
    <cellStyle name="Moneda 17 4 4 3" xfId="13647" xr:uid="{9CBB8D87-3D53-40AB-A269-2C454E011C5C}"/>
    <cellStyle name="Moneda 17 4 5" xfId="5726" xr:uid="{DE765A7E-1B83-4366-AD19-E832952E7D98}"/>
    <cellStyle name="Moneda 17 4 5 2" xfId="16287" xr:uid="{B684E670-B82B-4A1C-B8B9-0DB52345C824}"/>
    <cellStyle name="Moneda 17 4 6" xfId="11006" xr:uid="{67DC256B-FF89-403B-81F3-7C9D3D00BEA0}"/>
    <cellStyle name="Moneda 17 5" xfId="775" xr:uid="{EC902130-8BE9-4276-A964-B8CA43197A1B}"/>
    <cellStyle name="Moneda 17 5 2" xfId="2096" xr:uid="{CCB58464-65F3-44BC-BD95-5ED18991D5A7}"/>
    <cellStyle name="Moneda 17 5 2 2" xfId="4737" xr:uid="{217EBAFB-AD65-4B27-A38B-AAA79D131BEB}"/>
    <cellStyle name="Moneda 17 5 2 2 2" xfId="10017" xr:uid="{B136672D-37CF-4DD6-B5F2-AFF54BC770DE}"/>
    <cellStyle name="Moneda 17 5 2 2 2 2" xfId="20578" xr:uid="{BA7C2B4D-0C4F-4277-8DD7-9FA406E52D81}"/>
    <cellStyle name="Moneda 17 5 2 2 3" xfId="15298" xr:uid="{CC6E0117-01CD-4E9B-B9F5-8BE0C5726760}"/>
    <cellStyle name="Moneda 17 5 2 3" xfId="7377" xr:uid="{BB5095AE-D5E2-4C69-BF20-229869954549}"/>
    <cellStyle name="Moneda 17 5 2 3 2" xfId="17938" xr:uid="{30F3E3E7-3496-434A-9C6A-10D77F5EE404}"/>
    <cellStyle name="Moneda 17 5 2 4" xfId="12657" xr:uid="{2470A7EB-6725-4B12-89EF-9967B4A707B9}"/>
    <cellStyle name="Moneda 17 5 3" xfId="3417" xr:uid="{DFDE897E-CA58-4A75-83EF-F83A3AE0EA75}"/>
    <cellStyle name="Moneda 17 5 3 2" xfId="8697" xr:uid="{59930C07-E3B2-4285-B45B-CE3EE6B6A050}"/>
    <cellStyle name="Moneda 17 5 3 2 2" xfId="19258" xr:uid="{37DEE250-3B41-45E0-B08F-64D44376E2D8}"/>
    <cellStyle name="Moneda 17 5 3 3" xfId="13978" xr:uid="{56C4F0C5-2533-4BBE-989A-255C72B4F4E9}"/>
    <cellStyle name="Moneda 17 5 4" xfId="6057" xr:uid="{342AFD2F-233A-4432-AA72-23B47A8E33B1}"/>
    <cellStyle name="Moneda 17 5 4 2" xfId="16618" xr:uid="{328BF0E2-6225-44CF-BA09-9214FA068202}"/>
    <cellStyle name="Moneda 17 5 5" xfId="11337" xr:uid="{ED0BC665-5B3E-4FAF-BE1D-62E04BA242AD}"/>
    <cellStyle name="Moneda 17 6" xfId="1436" xr:uid="{66662EB3-3FFF-406A-A770-9EDD727F4C74}"/>
    <cellStyle name="Moneda 17 6 2" xfId="4077" xr:uid="{689CB990-BD49-4387-9A5A-C193DE082909}"/>
    <cellStyle name="Moneda 17 6 2 2" xfId="9357" xr:uid="{C6AC9C41-63BF-4687-B5A8-E8B8E9730673}"/>
    <cellStyle name="Moneda 17 6 2 2 2" xfId="19918" xr:uid="{2951AD71-A824-4B6E-B744-5312916F3C1A}"/>
    <cellStyle name="Moneda 17 6 2 3" xfId="14638" xr:uid="{62957A38-03A5-42B7-BCF0-FC09D7E2314C}"/>
    <cellStyle name="Moneda 17 6 3" xfId="6717" xr:uid="{4FA67483-BB43-4C7A-A93A-39D56503942F}"/>
    <cellStyle name="Moneda 17 6 3 2" xfId="17278" xr:uid="{C157B9EF-F37C-4362-AD1F-E349523D504C}"/>
    <cellStyle name="Moneda 17 6 4" xfId="11997" xr:uid="{091D1684-6E18-406B-931B-F444374366AA}"/>
    <cellStyle name="Moneda 17 7" xfId="2757" xr:uid="{D6C00FF3-199C-4ACA-99A3-E046C51B0DE0}"/>
    <cellStyle name="Moneda 17 7 2" xfId="8037" xr:uid="{AC276EE6-E54B-470B-B0E8-F370BA0026A9}"/>
    <cellStyle name="Moneda 17 7 2 2" xfId="18598" xr:uid="{2FDBC544-3042-4B7C-A0FB-4B4AE0CB1C23}"/>
    <cellStyle name="Moneda 17 7 3" xfId="13318" xr:uid="{0A7A045F-C508-4F3F-9AB1-D87E75F1876E}"/>
    <cellStyle name="Moneda 17 8" xfId="5397" xr:uid="{A4973BCA-20DA-4F0B-A650-B3A486E94F11}"/>
    <cellStyle name="Moneda 17 8 2" xfId="15958" xr:uid="{E2612837-8B27-4161-9070-3BD28D4750A2}"/>
    <cellStyle name="Moneda 17 9" xfId="10677" xr:uid="{C1A0ABC4-6445-47EC-A9FE-39BF408FAEBC}"/>
    <cellStyle name="Moneda 18" xfId="114" xr:uid="{19477301-64B5-4CA3-ABC6-39FA9649F25F}"/>
    <cellStyle name="Moneda 18 2" xfId="225" xr:uid="{4A91C9E1-394E-4477-9EC3-0EEFA8991286}"/>
    <cellStyle name="Moneda 18 2 2" xfId="555" xr:uid="{A52D9620-3009-4128-BDC7-4BA1EAB41917}"/>
    <cellStyle name="Moneda 18 2 2 2" xfId="1215" xr:uid="{9E321328-C57B-4366-8526-DE4F840BAD23}"/>
    <cellStyle name="Moneda 18 2 2 2 2" xfId="2536" xr:uid="{F02C507C-1F18-4DA5-AD49-568E8BFF506B}"/>
    <cellStyle name="Moneda 18 2 2 2 2 2" xfId="5177" xr:uid="{DEC3E00D-879A-43B3-9D26-56DF4E89DCB5}"/>
    <cellStyle name="Moneda 18 2 2 2 2 2 2" xfId="10457" xr:uid="{81603A07-5150-4A40-BFCD-52DAE9553553}"/>
    <cellStyle name="Moneda 18 2 2 2 2 2 2 2" xfId="21018" xr:uid="{A602CCBB-5FB4-4430-BB08-635944310A2A}"/>
    <cellStyle name="Moneda 18 2 2 2 2 2 3" xfId="15738" xr:uid="{15D682AB-A2AE-4AA7-874E-9D03A4610654}"/>
    <cellStyle name="Moneda 18 2 2 2 2 3" xfId="7817" xr:uid="{86404670-C9C6-4C0A-A841-36924A8AEB43}"/>
    <cellStyle name="Moneda 18 2 2 2 2 3 2" xfId="18378" xr:uid="{FBC6D94A-BE42-40FF-B45C-0CF51F0B125B}"/>
    <cellStyle name="Moneda 18 2 2 2 2 4" xfId="13097" xr:uid="{CFC80D25-12CA-49D1-A383-C28B7706C030}"/>
    <cellStyle name="Moneda 18 2 2 2 3" xfId="3857" xr:uid="{6B5CEABE-EDE0-4BA5-B0B1-5449CB16E891}"/>
    <cellStyle name="Moneda 18 2 2 2 3 2" xfId="9137" xr:uid="{1C93C50E-7B35-4E9C-9379-3C0DAC1E282E}"/>
    <cellStyle name="Moneda 18 2 2 2 3 2 2" xfId="19698" xr:uid="{A6CD5D7C-F763-40AB-B9EE-850B5AF5E33F}"/>
    <cellStyle name="Moneda 18 2 2 2 3 3" xfId="14418" xr:uid="{4E73CF8A-BF03-4C5F-AF8E-D0BEBC30C5C4}"/>
    <cellStyle name="Moneda 18 2 2 2 4" xfId="6497" xr:uid="{481FA7C1-45A9-4236-9C2A-8A49AD0AF35C}"/>
    <cellStyle name="Moneda 18 2 2 2 4 2" xfId="17058" xr:uid="{D4FE1B70-F739-4CBF-8049-FD5D7C34747F}"/>
    <cellStyle name="Moneda 18 2 2 2 5" xfId="11777" xr:uid="{E4A0203E-42D4-4730-84F7-0F99ABAC98CB}"/>
    <cellStyle name="Moneda 18 2 2 3" xfId="1876" xr:uid="{DAC08651-B772-4627-859F-806988B69E91}"/>
    <cellStyle name="Moneda 18 2 2 3 2" xfId="4517" xr:uid="{80927992-AD3F-43EB-848F-40AB9DE5C3D8}"/>
    <cellStyle name="Moneda 18 2 2 3 2 2" xfId="9797" xr:uid="{287222F0-F181-441C-A5FD-C7F685A4CA76}"/>
    <cellStyle name="Moneda 18 2 2 3 2 2 2" xfId="20358" xr:uid="{53ECBBCA-A811-43AF-8A88-2141C413C756}"/>
    <cellStyle name="Moneda 18 2 2 3 2 3" xfId="15078" xr:uid="{4AE4FC63-2FEF-4BEA-B17C-966D9B75552A}"/>
    <cellStyle name="Moneda 18 2 2 3 3" xfId="7157" xr:uid="{5DE5EA88-4369-4724-B4A0-763AC20401BB}"/>
    <cellStyle name="Moneda 18 2 2 3 3 2" xfId="17718" xr:uid="{E1116F40-9707-41D9-8A9B-D01CB1CF3E9A}"/>
    <cellStyle name="Moneda 18 2 2 3 4" xfId="12437" xr:uid="{E8BD7324-A14C-4C47-86E7-0C0255ED78FF}"/>
    <cellStyle name="Moneda 18 2 2 4" xfId="3197" xr:uid="{55FBD96A-BBA1-426B-B2B1-F0BCD4011584}"/>
    <cellStyle name="Moneda 18 2 2 4 2" xfId="8477" xr:uid="{5E66D569-461C-4645-AEB9-9A57CC5C45C6}"/>
    <cellStyle name="Moneda 18 2 2 4 2 2" xfId="19038" xr:uid="{29FBE789-9730-4351-8C28-65A9441A6EB3}"/>
    <cellStyle name="Moneda 18 2 2 4 3" xfId="13758" xr:uid="{A46D1E98-7729-4D48-813D-448DE70D27AA}"/>
    <cellStyle name="Moneda 18 2 2 5" xfId="5837" xr:uid="{B4247528-E44C-47D8-B3A9-AF7083BFA672}"/>
    <cellStyle name="Moneda 18 2 2 5 2" xfId="16398" xr:uid="{A3F837D1-8BCD-4642-BE8B-B9716A74400E}"/>
    <cellStyle name="Moneda 18 2 2 6" xfId="11117" xr:uid="{B45AA4F3-81C0-434C-B33C-1D9497F8123C}"/>
    <cellStyle name="Moneda 18 2 3" xfId="886" xr:uid="{77849EA2-8B53-4D52-BC87-F926F13D5A1B}"/>
    <cellStyle name="Moneda 18 2 3 2" xfId="2207" xr:uid="{6C45AB35-FFFC-4FFF-BA8E-821310152B62}"/>
    <cellStyle name="Moneda 18 2 3 2 2" xfId="4848" xr:uid="{BCCB45F1-EB65-4F24-B569-3AA7125914A6}"/>
    <cellStyle name="Moneda 18 2 3 2 2 2" xfId="10128" xr:uid="{A04E1B81-1FD8-450A-9C77-A8E4E6E785E3}"/>
    <cellStyle name="Moneda 18 2 3 2 2 2 2" xfId="20689" xr:uid="{CE7F68E5-6E24-4562-A542-1CA3D385E1F6}"/>
    <cellStyle name="Moneda 18 2 3 2 2 3" xfId="15409" xr:uid="{3C3FFEC0-B525-4C7F-BB52-A64DBB2E4BB1}"/>
    <cellStyle name="Moneda 18 2 3 2 3" xfId="7488" xr:uid="{0E079DD4-5A67-447C-8651-F609659E4CCF}"/>
    <cellStyle name="Moneda 18 2 3 2 3 2" xfId="18049" xr:uid="{D975E0C6-965B-4EE0-A1CA-52B7F1FAE728}"/>
    <cellStyle name="Moneda 18 2 3 2 4" xfId="12768" xr:uid="{4B7AAA16-9412-4D24-AD47-FA423D935470}"/>
    <cellStyle name="Moneda 18 2 3 3" xfId="3528" xr:uid="{978789CC-05F0-4594-943E-E2D0214BB679}"/>
    <cellStyle name="Moneda 18 2 3 3 2" xfId="8808" xr:uid="{C0FD9E87-D45D-4158-B1B1-F685F8C772AE}"/>
    <cellStyle name="Moneda 18 2 3 3 2 2" xfId="19369" xr:uid="{D7B0B8C6-8EA1-4682-9088-7EC1B40CFD38}"/>
    <cellStyle name="Moneda 18 2 3 3 3" xfId="14089" xr:uid="{3FE01C6F-0C97-423F-9B3F-97264C15D65B}"/>
    <cellStyle name="Moneda 18 2 3 4" xfId="6168" xr:uid="{652C2B62-DCF5-4EFF-86C4-060D24AFE988}"/>
    <cellStyle name="Moneda 18 2 3 4 2" xfId="16729" xr:uid="{59ED4A45-5A1F-4283-B2D1-EF97DB95C103}"/>
    <cellStyle name="Moneda 18 2 3 5" xfId="11448" xr:uid="{E1C09731-1982-404D-9656-EBD347B68D48}"/>
    <cellStyle name="Moneda 18 2 4" xfId="1547" xr:uid="{58E1FC5F-F538-47BA-9934-7090A190ADED}"/>
    <cellStyle name="Moneda 18 2 4 2" xfId="4188" xr:uid="{0DF535E4-F3F4-4F9E-8680-04EBF6EA6F85}"/>
    <cellStyle name="Moneda 18 2 4 2 2" xfId="9468" xr:uid="{EF57627A-74FC-47BE-B28C-AD42C07E8D4B}"/>
    <cellStyle name="Moneda 18 2 4 2 2 2" xfId="20029" xr:uid="{98B132CB-3E3F-420E-9415-C9FDC0603173}"/>
    <cellStyle name="Moneda 18 2 4 2 3" xfId="14749" xr:uid="{22C857C7-9F98-4678-AED2-BF28B44ED8EA}"/>
    <cellStyle name="Moneda 18 2 4 3" xfId="6828" xr:uid="{0A02EABE-F276-4D12-AE14-80D4359FA0E4}"/>
    <cellStyle name="Moneda 18 2 4 3 2" xfId="17389" xr:uid="{CDA60699-BA00-41DA-BF07-6CB732DE2E7D}"/>
    <cellStyle name="Moneda 18 2 4 4" xfId="12108" xr:uid="{F4A1920E-586C-44DB-B599-3D5F61DA29C1}"/>
    <cellStyle name="Moneda 18 2 5" xfId="2868" xr:uid="{35B33977-AC0D-412A-86C2-6B85465D191C}"/>
    <cellStyle name="Moneda 18 2 5 2" xfId="8148" xr:uid="{06A745CC-2AB5-42DE-A8CF-1E121FC961AD}"/>
    <cellStyle name="Moneda 18 2 5 2 2" xfId="18709" xr:uid="{B87306C2-A30D-45E0-9C6B-1CB385278DD8}"/>
    <cellStyle name="Moneda 18 2 5 3" xfId="13429" xr:uid="{D49563AF-A548-4AD9-8370-34675E9295BA}"/>
    <cellStyle name="Moneda 18 2 6" xfId="5508" xr:uid="{379F28DC-0DA3-4C2A-8104-3BFF23F2234F}"/>
    <cellStyle name="Moneda 18 2 6 2" xfId="16069" xr:uid="{A616DC45-16F9-4CB6-B137-345E7DEDF0F4}"/>
    <cellStyle name="Moneda 18 2 7" xfId="10788" xr:uid="{3D60EBF9-9896-41F9-A30B-AA3846E96604}"/>
    <cellStyle name="Moneda 18 3" xfId="335" xr:uid="{95259E90-7FC6-4B69-B21F-8CB3FDDDC678}"/>
    <cellStyle name="Moneda 18 3 2" xfId="665" xr:uid="{8F9FA0E2-04ED-4457-96A8-43ECCD328CD5}"/>
    <cellStyle name="Moneda 18 3 2 2" xfId="1325" xr:uid="{D139222A-926D-4F38-9E95-B2E13C8E15DD}"/>
    <cellStyle name="Moneda 18 3 2 2 2" xfId="2646" xr:uid="{C9AFDDBC-067B-4E46-9336-7ED34A1F327C}"/>
    <cellStyle name="Moneda 18 3 2 2 2 2" xfId="5287" xr:uid="{7332B1BC-5B7A-4890-8A3A-3067A9B2E53F}"/>
    <cellStyle name="Moneda 18 3 2 2 2 2 2" xfId="10567" xr:uid="{88ACA099-FAF0-4813-B8E7-0950219D9701}"/>
    <cellStyle name="Moneda 18 3 2 2 2 2 2 2" xfId="21128" xr:uid="{21040CF1-8E57-4AB3-ADDD-3A2A3BEA4D84}"/>
    <cellStyle name="Moneda 18 3 2 2 2 2 3" xfId="15848" xr:uid="{46673C7B-234E-4847-B997-6B0C2A17BBC2}"/>
    <cellStyle name="Moneda 18 3 2 2 2 3" xfId="7927" xr:uid="{2DC03BD9-1787-469F-84B6-3FD8F1A15146}"/>
    <cellStyle name="Moneda 18 3 2 2 2 3 2" xfId="18488" xr:uid="{0716F645-4B5A-4DD9-A30C-9096C150FBCD}"/>
    <cellStyle name="Moneda 18 3 2 2 2 4" xfId="13207" xr:uid="{D4E90342-8948-4E56-806C-8DAB7A559438}"/>
    <cellStyle name="Moneda 18 3 2 2 3" xfId="3967" xr:uid="{9D0EF0BA-0C7A-4385-A764-2FF2AC2B7CED}"/>
    <cellStyle name="Moneda 18 3 2 2 3 2" xfId="9247" xr:uid="{FD03E28C-5ADD-4E51-BC21-4857FC3A9443}"/>
    <cellStyle name="Moneda 18 3 2 2 3 2 2" xfId="19808" xr:uid="{1C2174C9-8959-4A7C-8D7B-5929BCD84521}"/>
    <cellStyle name="Moneda 18 3 2 2 3 3" xfId="14528" xr:uid="{693D9199-BC2C-4DB7-87C5-653F8532153A}"/>
    <cellStyle name="Moneda 18 3 2 2 4" xfId="6607" xr:uid="{D4BD0BC1-3E20-482D-83B0-1B99182165C5}"/>
    <cellStyle name="Moneda 18 3 2 2 4 2" xfId="17168" xr:uid="{96E63242-5974-408C-84FB-44DC18F3A4AD}"/>
    <cellStyle name="Moneda 18 3 2 2 5" xfId="11887" xr:uid="{ACA228DD-540F-42B6-B1E4-9332EF4ECA31}"/>
    <cellStyle name="Moneda 18 3 2 3" xfId="1986" xr:uid="{FE08F8C7-EB86-4C49-9F09-A4793CB3E319}"/>
    <cellStyle name="Moneda 18 3 2 3 2" xfId="4627" xr:uid="{544897A5-B9F7-4033-A5F4-44B05ADCB52A}"/>
    <cellStyle name="Moneda 18 3 2 3 2 2" xfId="9907" xr:uid="{A3AD2FD1-24FB-4EAA-8798-AB4D7CBA5A6B}"/>
    <cellStyle name="Moneda 18 3 2 3 2 2 2" xfId="20468" xr:uid="{1AF2EA49-5B19-44E2-8E28-3929CAE7EAC4}"/>
    <cellStyle name="Moneda 18 3 2 3 2 3" xfId="15188" xr:uid="{E758DF44-F060-4C78-BFFF-109CBB4F0F94}"/>
    <cellStyle name="Moneda 18 3 2 3 3" xfId="7267" xr:uid="{D33C31F5-EE3B-4A62-930D-ABE2E585F3CE}"/>
    <cellStyle name="Moneda 18 3 2 3 3 2" xfId="17828" xr:uid="{67E8DD6C-2D50-47C0-99FE-4874218259ED}"/>
    <cellStyle name="Moneda 18 3 2 3 4" xfId="12547" xr:uid="{C07D2714-2BCD-47AB-8B4D-A46BBC8BE9C9}"/>
    <cellStyle name="Moneda 18 3 2 4" xfId="3307" xr:uid="{FB24C96A-50B8-40DB-9D53-AAC34AE04CA7}"/>
    <cellStyle name="Moneda 18 3 2 4 2" xfId="8587" xr:uid="{D7403832-D4D1-4819-8AA0-0957CABA07E2}"/>
    <cellStyle name="Moneda 18 3 2 4 2 2" xfId="19148" xr:uid="{0AF811EF-3A36-4D99-AAA9-E7B40346912A}"/>
    <cellStyle name="Moneda 18 3 2 4 3" xfId="13868" xr:uid="{E2110687-B8F4-4131-B924-D1284D07CCC2}"/>
    <cellStyle name="Moneda 18 3 2 5" xfId="5947" xr:uid="{4B280290-A56A-4790-B5A3-06226E2CC78A}"/>
    <cellStyle name="Moneda 18 3 2 5 2" xfId="16508" xr:uid="{7EE73063-0864-47DE-8554-66472496E0B0}"/>
    <cellStyle name="Moneda 18 3 2 6" xfId="11227" xr:uid="{FBC929B2-6CF8-4294-A4DB-1D0703115F9E}"/>
    <cellStyle name="Moneda 18 3 3" xfId="996" xr:uid="{A23E7DD6-0B64-4E24-AEDF-C2A06F1E8E8C}"/>
    <cellStyle name="Moneda 18 3 3 2" xfId="2317" xr:uid="{848612FF-0025-4D6B-A30B-9A899EFB4F80}"/>
    <cellStyle name="Moneda 18 3 3 2 2" xfId="4958" xr:uid="{F6A0956C-3C55-4823-8BBC-5B6F26716E06}"/>
    <cellStyle name="Moneda 18 3 3 2 2 2" xfId="10238" xr:uid="{E5944C11-1802-418B-9743-B0343FDAF419}"/>
    <cellStyle name="Moneda 18 3 3 2 2 2 2" xfId="20799" xr:uid="{075FA7BF-40DB-420C-AC1C-C1961ABCD9F7}"/>
    <cellStyle name="Moneda 18 3 3 2 2 3" xfId="15519" xr:uid="{3D561B48-96D1-4A88-AD9B-87568934E9B5}"/>
    <cellStyle name="Moneda 18 3 3 2 3" xfId="7598" xr:uid="{2C20975E-FBAC-4F6C-82BD-CE863EDAA3C7}"/>
    <cellStyle name="Moneda 18 3 3 2 3 2" xfId="18159" xr:uid="{EAB9D415-9BF1-495F-A2EE-D3A9581B2900}"/>
    <cellStyle name="Moneda 18 3 3 2 4" xfId="12878" xr:uid="{ED549422-6D6F-42D0-9E39-6E6E9770CB16}"/>
    <cellStyle name="Moneda 18 3 3 3" xfId="3638" xr:uid="{9488638D-BF59-4EA9-8802-C9D3DC1ED0DB}"/>
    <cellStyle name="Moneda 18 3 3 3 2" xfId="8918" xr:uid="{E6528C7F-56E5-4E91-9C4F-0DEE5DC24338}"/>
    <cellStyle name="Moneda 18 3 3 3 2 2" xfId="19479" xr:uid="{0B2F68EA-1384-4B17-BDF1-49FE909917EB}"/>
    <cellStyle name="Moneda 18 3 3 3 3" xfId="14199" xr:uid="{103057B8-E841-48DC-A906-6C54EFEEB703}"/>
    <cellStyle name="Moneda 18 3 3 4" xfId="6278" xr:uid="{11B36FFB-9EC9-48BC-AF01-307D4B82CA56}"/>
    <cellStyle name="Moneda 18 3 3 4 2" xfId="16839" xr:uid="{7C3716C8-DF79-4917-BED8-9AA4826FAACA}"/>
    <cellStyle name="Moneda 18 3 3 5" xfId="11558" xr:uid="{121A92AC-7532-4A07-AAC9-8295E922FFC6}"/>
    <cellStyle name="Moneda 18 3 4" xfId="1657" xr:uid="{BFF8BB63-EE36-4D20-A995-99BC3B6E1085}"/>
    <cellStyle name="Moneda 18 3 4 2" xfId="4298" xr:uid="{63B0B14F-77A7-4365-84FB-507DEAFA5E80}"/>
    <cellStyle name="Moneda 18 3 4 2 2" xfId="9578" xr:uid="{362617A9-5867-4CCC-81ED-1A8AD7F2E7FE}"/>
    <cellStyle name="Moneda 18 3 4 2 2 2" xfId="20139" xr:uid="{D5C0AC04-8CC6-48BB-8645-4438BC04FD9D}"/>
    <cellStyle name="Moneda 18 3 4 2 3" xfId="14859" xr:uid="{3609ECC6-8338-4818-948E-DA42827CECBE}"/>
    <cellStyle name="Moneda 18 3 4 3" xfId="6938" xr:uid="{6370F040-216D-447A-9C7B-DB3241C0E023}"/>
    <cellStyle name="Moneda 18 3 4 3 2" xfId="17499" xr:uid="{CCB6BF6C-3FA8-4C6E-AD64-7046BD968C7C}"/>
    <cellStyle name="Moneda 18 3 4 4" xfId="12218" xr:uid="{2937CB02-1697-43D3-8B70-3777ADDDAE19}"/>
    <cellStyle name="Moneda 18 3 5" xfId="2978" xr:uid="{CDAF9484-E8E3-4C7B-A3CC-F2BED96386B5}"/>
    <cellStyle name="Moneda 18 3 5 2" xfId="8258" xr:uid="{72235658-8BFC-430F-B494-01282A30727C}"/>
    <cellStyle name="Moneda 18 3 5 2 2" xfId="18819" xr:uid="{7426EF90-98AD-47B5-B368-F49A8773E17C}"/>
    <cellStyle name="Moneda 18 3 5 3" xfId="13539" xr:uid="{C0693A85-DDCD-4895-9562-DCA2577324EA}"/>
    <cellStyle name="Moneda 18 3 6" xfId="5618" xr:uid="{71F70B02-E8B1-4B1B-8D80-AB7BDFD73A07}"/>
    <cellStyle name="Moneda 18 3 6 2" xfId="16179" xr:uid="{7FA6AC62-1FEF-4568-96E0-CC53849452F6}"/>
    <cellStyle name="Moneda 18 3 7" xfId="10898" xr:uid="{620483D7-B5E1-419F-932D-708E8B2F9A49}"/>
    <cellStyle name="Moneda 18 4" xfId="444" xr:uid="{D1871962-B674-49E9-884F-FECA52D0746E}"/>
    <cellStyle name="Moneda 18 4 2" xfId="1105" xr:uid="{490BBE39-3C65-4157-AB78-72AD1051908D}"/>
    <cellStyle name="Moneda 18 4 2 2" xfId="2426" xr:uid="{A3424F67-11BA-4E08-BC66-198F4F602418}"/>
    <cellStyle name="Moneda 18 4 2 2 2" xfId="5067" xr:uid="{2C35E69D-04B0-4101-984A-A0B71E3F3C66}"/>
    <cellStyle name="Moneda 18 4 2 2 2 2" xfId="10347" xr:uid="{0EAE8644-FB74-4FCC-96F6-7939B1464C4B}"/>
    <cellStyle name="Moneda 18 4 2 2 2 2 2" xfId="20908" xr:uid="{6F3AC7B9-3BED-4634-816B-BEE900472B43}"/>
    <cellStyle name="Moneda 18 4 2 2 2 3" xfId="15628" xr:uid="{14672094-BE32-4FB6-AA95-C2AD429E0526}"/>
    <cellStyle name="Moneda 18 4 2 2 3" xfId="7707" xr:uid="{73B36704-942B-4959-833B-2766FE0672CA}"/>
    <cellStyle name="Moneda 18 4 2 2 3 2" xfId="18268" xr:uid="{BFB47380-CF5A-4E01-B394-5BD45EFC4A25}"/>
    <cellStyle name="Moneda 18 4 2 2 4" xfId="12987" xr:uid="{E8717A65-EC4E-4990-9EA4-4807093DBA8F}"/>
    <cellStyle name="Moneda 18 4 2 3" xfId="3747" xr:uid="{6E1285B3-6A9B-41F7-8336-BB8702B31360}"/>
    <cellStyle name="Moneda 18 4 2 3 2" xfId="9027" xr:uid="{E93125FD-3668-47FF-81F8-C10AE75001E5}"/>
    <cellStyle name="Moneda 18 4 2 3 2 2" xfId="19588" xr:uid="{CE9A68D4-D281-47E7-8A4A-D3ACC7B60899}"/>
    <cellStyle name="Moneda 18 4 2 3 3" xfId="14308" xr:uid="{095592E0-68FE-42B0-B250-5E9EBF79D4C8}"/>
    <cellStyle name="Moneda 18 4 2 4" xfId="6387" xr:uid="{9C7EF0AC-8C76-4605-A720-24FA952FF7D4}"/>
    <cellStyle name="Moneda 18 4 2 4 2" xfId="16948" xr:uid="{56D3DB5C-6221-4943-B771-850F74E3BB36}"/>
    <cellStyle name="Moneda 18 4 2 5" xfId="11667" xr:uid="{C193195D-E993-452D-AC78-DA806959E378}"/>
    <cellStyle name="Moneda 18 4 3" xfId="1766" xr:uid="{3EDED0A6-1BA8-4C8F-9C30-10393310E83A}"/>
    <cellStyle name="Moneda 18 4 3 2" xfId="4407" xr:uid="{9D132FC6-EA46-45D6-A627-294E1AA58C28}"/>
    <cellStyle name="Moneda 18 4 3 2 2" xfId="9687" xr:uid="{7BC40BF7-B07D-4AE0-AFFE-692455C5A114}"/>
    <cellStyle name="Moneda 18 4 3 2 2 2" xfId="20248" xr:uid="{A77D2D97-7D0D-4AAB-9A2C-FF35D0FD71CC}"/>
    <cellStyle name="Moneda 18 4 3 2 3" xfId="14968" xr:uid="{9174110D-B6BD-43DA-981F-8782B72604FC}"/>
    <cellStyle name="Moneda 18 4 3 3" xfId="7047" xr:uid="{9E8A11AE-A1F6-4373-B7ED-48C659BF79F8}"/>
    <cellStyle name="Moneda 18 4 3 3 2" xfId="17608" xr:uid="{3BBA9131-91C7-4EAF-B425-BD2A297D48F4}"/>
    <cellStyle name="Moneda 18 4 3 4" xfId="12327" xr:uid="{C74DF539-BC25-4DF5-8394-7A8CB7BBDD04}"/>
    <cellStyle name="Moneda 18 4 4" xfId="3087" xr:uid="{2C49D5D6-800E-46CF-A474-BABCF6899898}"/>
    <cellStyle name="Moneda 18 4 4 2" xfId="8367" xr:uid="{4864ED94-FC0E-4B05-B4B4-E33B5B81640D}"/>
    <cellStyle name="Moneda 18 4 4 2 2" xfId="18928" xr:uid="{33FECD92-15C2-4885-A82F-21275AA12B34}"/>
    <cellStyle name="Moneda 18 4 4 3" xfId="13648" xr:uid="{95E9F72B-BEA3-4E74-843F-F06B42E85696}"/>
    <cellStyle name="Moneda 18 4 5" xfId="5727" xr:uid="{278D6903-3E37-435B-95C1-17A20B072DDB}"/>
    <cellStyle name="Moneda 18 4 5 2" xfId="16288" xr:uid="{D0D5209B-B987-4125-B50C-5712F174E988}"/>
    <cellStyle name="Moneda 18 4 6" xfId="11007" xr:uid="{17BB6D00-421D-4DBF-A67F-490ADCE142C3}"/>
    <cellStyle name="Moneda 18 5" xfId="776" xr:uid="{A614B158-22B2-43BE-9DFB-ADF84215B686}"/>
    <cellStyle name="Moneda 18 5 2" xfId="2097" xr:uid="{5A1F474C-7304-48FC-81E1-FE3C062FF625}"/>
    <cellStyle name="Moneda 18 5 2 2" xfId="4738" xr:uid="{C6BF745D-7BDE-4FEF-8B22-B3696A3E4D9A}"/>
    <cellStyle name="Moneda 18 5 2 2 2" xfId="10018" xr:uid="{16DFBF10-6645-418A-8A7D-D910D701E231}"/>
    <cellStyle name="Moneda 18 5 2 2 2 2" xfId="20579" xr:uid="{2EADBA9E-5734-4BD4-918E-7D978FA396A4}"/>
    <cellStyle name="Moneda 18 5 2 2 3" xfId="15299" xr:uid="{049D825C-6708-4B33-925F-B530B49FE982}"/>
    <cellStyle name="Moneda 18 5 2 3" xfId="7378" xr:uid="{34E79B89-CA91-4501-B02C-A33ABAD6D118}"/>
    <cellStyle name="Moneda 18 5 2 3 2" xfId="17939" xr:uid="{96EA2F16-531F-4D55-916F-8103251965F9}"/>
    <cellStyle name="Moneda 18 5 2 4" xfId="12658" xr:uid="{4102C44C-F82A-4382-B194-0C35F03A8CE2}"/>
    <cellStyle name="Moneda 18 5 3" xfId="3418" xr:uid="{0BA11D9D-9EE0-47B3-B8C5-7F4AA72A2892}"/>
    <cellStyle name="Moneda 18 5 3 2" xfId="8698" xr:uid="{D2533855-F632-4499-8975-73340C93CDB5}"/>
    <cellStyle name="Moneda 18 5 3 2 2" xfId="19259" xr:uid="{21ADBE42-7049-40F5-8362-67C79B6C2A30}"/>
    <cellStyle name="Moneda 18 5 3 3" xfId="13979" xr:uid="{1E501973-D595-4D27-BE23-77F9A4867D65}"/>
    <cellStyle name="Moneda 18 5 4" xfId="6058" xr:uid="{0501ECB3-3B38-40A5-80FE-201CEC870772}"/>
    <cellStyle name="Moneda 18 5 4 2" xfId="16619" xr:uid="{CBBFEBEA-DBFA-4BA3-87D8-F49C19892268}"/>
    <cellStyle name="Moneda 18 5 5" xfId="11338" xr:uid="{D575605F-77D7-4FC3-A168-5BBBD607DF6B}"/>
    <cellStyle name="Moneda 18 6" xfId="1437" xr:uid="{8E3DB6B5-CF29-4F7E-A5D6-40EA2E8357CA}"/>
    <cellStyle name="Moneda 18 6 2" xfId="4078" xr:uid="{0E8EA538-1233-4BAD-8AE3-9FFB48897EA8}"/>
    <cellStyle name="Moneda 18 6 2 2" xfId="9358" xr:uid="{2F711DE9-CF70-4016-94F2-A30F46872CA5}"/>
    <cellStyle name="Moneda 18 6 2 2 2" xfId="19919" xr:uid="{E0D71CAB-8DD0-42A5-8ED8-4915D17016CC}"/>
    <cellStyle name="Moneda 18 6 2 3" xfId="14639" xr:uid="{0AFE893F-98E6-4F91-8551-CCF1469A8FB4}"/>
    <cellStyle name="Moneda 18 6 3" xfId="6718" xr:uid="{41A3439E-B60F-419F-A79A-300AB4366B32}"/>
    <cellStyle name="Moneda 18 6 3 2" xfId="17279" xr:uid="{B10AA260-010E-41CE-87AB-F523AC9EB753}"/>
    <cellStyle name="Moneda 18 6 4" xfId="11998" xr:uid="{46B9F221-7081-4E82-AE90-3F0475881DE2}"/>
    <cellStyle name="Moneda 18 7" xfId="2758" xr:uid="{AAF5D5A6-0484-4B8C-B262-8268F7162BF4}"/>
    <cellStyle name="Moneda 18 7 2" xfId="8038" xr:uid="{F85DEE35-8262-4824-A1B5-CE447DB93185}"/>
    <cellStyle name="Moneda 18 7 2 2" xfId="18599" xr:uid="{ED477402-CDE2-4091-BCA5-F24296F46D7E}"/>
    <cellStyle name="Moneda 18 7 3" xfId="13319" xr:uid="{7D8B3F61-EAFA-4B70-B568-7E9DE88584DD}"/>
    <cellStyle name="Moneda 18 8" xfId="5398" xr:uid="{96B00EB1-3C01-4A61-B8B9-9D0BCEC32A71}"/>
    <cellStyle name="Moneda 18 8 2" xfId="15959" xr:uid="{B214F224-53E2-4BFB-AEFF-B2DD3A394D3D}"/>
    <cellStyle name="Moneda 18 9" xfId="10678" xr:uid="{BCBB943B-EA34-49F9-B988-3701539D8D14}"/>
    <cellStyle name="Moneda 19" xfId="115" xr:uid="{47905E04-DCF3-4CA1-AADB-CD2EA9042103}"/>
    <cellStyle name="Moneda 19 2" xfId="226" xr:uid="{B596728F-FFAF-4B35-823A-28123692A118}"/>
    <cellStyle name="Moneda 19 2 2" xfId="556" xr:uid="{11C0BE44-4152-40CC-9C4A-A755A49A3B92}"/>
    <cellStyle name="Moneda 19 2 2 2" xfId="1216" xr:uid="{2249150E-D3E9-432A-8F77-A6CD1C895301}"/>
    <cellStyle name="Moneda 19 2 2 2 2" xfId="2537" xr:uid="{B0C6ED51-B505-48B1-AC50-ACC0E396A8B0}"/>
    <cellStyle name="Moneda 19 2 2 2 2 2" xfId="5178" xr:uid="{7478D521-CC5C-4225-8B96-09FD8C8C8488}"/>
    <cellStyle name="Moneda 19 2 2 2 2 2 2" xfId="10458" xr:uid="{68372605-1995-48BE-B516-1DE869A592B9}"/>
    <cellStyle name="Moneda 19 2 2 2 2 2 2 2" xfId="21019" xr:uid="{678B654F-04DB-4328-B4DD-74B25D3302B8}"/>
    <cellStyle name="Moneda 19 2 2 2 2 2 3" xfId="15739" xr:uid="{EC5EB15D-1E90-418B-86B0-4B8AD75CC08F}"/>
    <cellStyle name="Moneda 19 2 2 2 2 3" xfId="7818" xr:uid="{440C2A16-C090-409F-ADC3-DC2EB0FFC459}"/>
    <cellStyle name="Moneda 19 2 2 2 2 3 2" xfId="18379" xr:uid="{B5D0BDC5-4439-4CD6-BB94-AF9AFD4A1971}"/>
    <cellStyle name="Moneda 19 2 2 2 2 4" xfId="13098" xr:uid="{8531E9B5-7D3D-497D-A9CA-78328017937A}"/>
    <cellStyle name="Moneda 19 2 2 2 3" xfId="3858" xr:uid="{0127F366-9350-4399-BA3D-3C803AC182C5}"/>
    <cellStyle name="Moneda 19 2 2 2 3 2" xfId="9138" xr:uid="{2B6218F8-9309-4B3B-A9A6-CE118B2A5631}"/>
    <cellStyle name="Moneda 19 2 2 2 3 2 2" xfId="19699" xr:uid="{1694D482-59CE-434C-AF51-E72D66D92484}"/>
    <cellStyle name="Moneda 19 2 2 2 3 3" xfId="14419" xr:uid="{697853E7-25C1-435E-BA27-7089ABFDB915}"/>
    <cellStyle name="Moneda 19 2 2 2 4" xfId="6498" xr:uid="{FA851B83-063A-438C-B5D2-180959240E56}"/>
    <cellStyle name="Moneda 19 2 2 2 4 2" xfId="17059" xr:uid="{012A957D-44D5-46BF-9A8D-F77DD968916A}"/>
    <cellStyle name="Moneda 19 2 2 2 5" xfId="11778" xr:uid="{450EB7DB-E82F-4537-9270-6148E934F3B0}"/>
    <cellStyle name="Moneda 19 2 2 3" xfId="1877" xr:uid="{4C74ECAB-A826-482F-A40F-587484ABEDC8}"/>
    <cellStyle name="Moneda 19 2 2 3 2" xfId="4518" xr:uid="{DF9B029B-311D-4606-961E-25A778DBA9CD}"/>
    <cellStyle name="Moneda 19 2 2 3 2 2" xfId="9798" xr:uid="{A18D04DB-6238-4B7E-8B64-C053F1C4B4E2}"/>
    <cellStyle name="Moneda 19 2 2 3 2 2 2" xfId="20359" xr:uid="{58EE479A-CD1D-4778-B48C-69DC403E9339}"/>
    <cellStyle name="Moneda 19 2 2 3 2 3" xfId="15079" xr:uid="{4F37DFF5-5DBF-4E55-A134-B246A0370929}"/>
    <cellStyle name="Moneda 19 2 2 3 3" xfId="7158" xr:uid="{A632F267-8E9C-4595-85A7-691B687ED34F}"/>
    <cellStyle name="Moneda 19 2 2 3 3 2" xfId="17719" xr:uid="{B57D20E4-0D6E-4794-AB81-5FFB3D2047ED}"/>
    <cellStyle name="Moneda 19 2 2 3 4" xfId="12438" xr:uid="{019DAA26-4168-4CF8-9BEA-655C30B12B4C}"/>
    <cellStyle name="Moneda 19 2 2 4" xfId="3198" xr:uid="{6A853F24-7BDB-4AEB-AB34-1F32D854102B}"/>
    <cellStyle name="Moneda 19 2 2 4 2" xfId="8478" xr:uid="{434AB092-5FDA-47B3-A8AE-CC18F4942C66}"/>
    <cellStyle name="Moneda 19 2 2 4 2 2" xfId="19039" xr:uid="{8EDCF291-2B8A-42DE-918D-275E621E85D0}"/>
    <cellStyle name="Moneda 19 2 2 4 3" xfId="13759" xr:uid="{BEE02AA6-16E0-408C-807B-A8A1513E0A3F}"/>
    <cellStyle name="Moneda 19 2 2 5" xfId="5838" xr:uid="{6BAAA895-25F0-47AA-AE7A-532B18911209}"/>
    <cellStyle name="Moneda 19 2 2 5 2" xfId="16399" xr:uid="{BE4AEC73-AB75-4FF0-979F-5B83F4EA0DB9}"/>
    <cellStyle name="Moneda 19 2 2 6" xfId="11118" xr:uid="{F25CB74F-834E-4E2B-BF5D-DC90FE813E7C}"/>
    <cellStyle name="Moneda 19 2 3" xfId="887" xr:uid="{54FE56B4-477E-4CE3-A66D-E53EBF5ACCD0}"/>
    <cellStyle name="Moneda 19 2 3 2" xfId="2208" xr:uid="{63542898-2737-4CF8-A00E-FF324D723B38}"/>
    <cellStyle name="Moneda 19 2 3 2 2" xfId="4849" xr:uid="{FBE9C076-33CD-4A95-98DB-C1F48F12DC44}"/>
    <cellStyle name="Moneda 19 2 3 2 2 2" xfId="10129" xr:uid="{4CA52A9C-A740-47B2-8AB9-8826CF614AB9}"/>
    <cellStyle name="Moneda 19 2 3 2 2 2 2" xfId="20690" xr:uid="{D2D3F40B-7D0D-444A-AA93-7A057349581D}"/>
    <cellStyle name="Moneda 19 2 3 2 2 3" xfId="15410" xr:uid="{2DAFA050-61A6-435A-A972-D23CF6008012}"/>
    <cellStyle name="Moneda 19 2 3 2 3" xfId="7489" xr:uid="{62BF6EB1-699F-437A-BD30-865746628418}"/>
    <cellStyle name="Moneda 19 2 3 2 3 2" xfId="18050" xr:uid="{B477DC47-1A35-4768-9DAB-274164EEC6A8}"/>
    <cellStyle name="Moneda 19 2 3 2 4" xfId="12769" xr:uid="{49548DD5-B844-4724-B25D-77B217F7F901}"/>
    <cellStyle name="Moneda 19 2 3 3" xfId="3529" xr:uid="{2EC4E4F4-A191-4177-889F-8541F3A39D36}"/>
    <cellStyle name="Moneda 19 2 3 3 2" xfId="8809" xr:uid="{DC40D25A-036D-43B1-9C1A-159AFE7AF3B0}"/>
    <cellStyle name="Moneda 19 2 3 3 2 2" xfId="19370" xr:uid="{73F310D0-BC1D-4394-930E-50AACE1631DA}"/>
    <cellStyle name="Moneda 19 2 3 3 3" xfId="14090" xr:uid="{7DA52EC8-0A66-48D5-937A-5745BA2FD728}"/>
    <cellStyle name="Moneda 19 2 3 4" xfId="6169" xr:uid="{AB04FF0B-AB52-4CBC-AAD8-F8958C91D5FA}"/>
    <cellStyle name="Moneda 19 2 3 4 2" xfId="16730" xr:uid="{2409FF44-9179-4A8A-9BA3-F85C6E77F124}"/>
    <cellStyle name="Moneda 19 2 3 5" xfId="11449" xr:uid="{A981B7B0-EE17-4217-AF69-716241BD8B65}"/>
    <cellStyle name="Moneda 19 2 4" xfId="1548" xr:uid="{AC4DE5FF-5619-4334-84FE-74F10546BAFD}"/>
    <cellStyle name="Moneda 19 2 4 2" xfId="4189" xr:uid="{166BCF8B-6162-4BFA-9A14-CB1C0A93C21E}"/>
    <cellStyle name="Moneda 19 2 4 2 2" xfId="9469" xr:uid="{FC826BD9-B944-4E81-A763-3EB542AF0353}"/>
    <cellStyle name="Moneda 19 2 4 2 2 2" xfId="20030" xr:uid="{046B5F40-5E1B-4324-842E-D5B4B3B6E601}"/>
    <cellStyle name="Moneda 19 2 4 2 3" xfId="14750" xr:uid="{5783DA52-9637-4986-AD11-9BD144DBC58A}"/>
    <cellStyle name="Moneda 19 2 4 3" xfId="6829" xr:uid="{820DD3D2-6267-441D-9E18-ED43690B36DD}"/>
    <cellStyle name="Moneda 19 2 4 3 2" xfId="17390" xr:uid="{CAE72D2D-33FC-419B-A0F2-47992190A9AE}"/>
    <cellStyle name="Moneda 19 2 4 4" xfId="12109" xr:uid="{7AB6185C-C923-4932-A044-590319DCBDD4}"/>
    <cellStyle name="Moneda 19 2 5" xfId="2869" xr:uid="{9193E6EB-C284-47F6-BDAA-D79C3334D679}"/>
    <cellStyle name="Moneda 19 2 5 2" xfId="8149" xr:uid="{7C71FB50-C74C-4A1F-9813-37BFF3B28A6D}"/>
    <cellStyle name="Moneda 19 2 5 2 2" xfId="18710" xr:uid="{7B2A769E-042C-4AD8-A665-E880E8DBC4F8}"/>
    <cellStyle name="Moneda 19 2 5 3" xfId="13430" xr:uid="{5DD66211-C977-4E71-A90D-07E179D1BAFE}"/>
    <cellStyle name="Moneda 19 2 6" xfId="5509" xr:uid="{9D0B8DCA-629E-4B15-857A-31FDBAABDDF4}"/>
    <cellStyle name="Moneda 19 2 6 2" xfId="16070" xr:uid="{6F463445-1C00-46AA-9206-20E6A2B3649E}"/>
    <cellStyle name="Moneda 19 2 7" xfId="10789" xr:uid="{4FCD7A97-3331-43E5-9DB1-20DA4F52DF9C}"/>
    <cellStyle name="Moneda 19 3" xfId="336" xr:uid="{A41873E0-D7CD-4D84-B277-AC67AA398D01}"/>
    <cellStyle name="Moneda 19 3 2" xfId="666" xr:uid="{44D6308B-8471-4784-A1FC-9FC1C3964990}"/>
    <cellStyle name="Moneda 19 3 2 2" xfId="1326" xr:uid="{4DCCE447-CFA4-4C2A-8D89-5ECB46DD4B16}"/>
    <cellStyle name="Moneda 19 3 2 2 2" xfId="2647" xr:uid="{A3AFDD90-EFE4-466A-A888-8CE03C5DB45C}"/>
    <cellStyle name="Moneda 19 3 2 2 2 2" xfId="5288" xr:uid="{2B799655-2FD0-485A-9B15-7A95F98F769E}"/>
    <cellStyle name="Moneda 19 3 2 2 2 2 2" xfId="10568" xr:uid="{E1546E18-D910-4999-BCF4-2EF5D6D23E6D}"/>
    <cellStyle name="Moneda 19 3 2 2 2 2 2 2" xfId="21129" xr:uid="{C0D1F4EB-23C1-425C-BAED-3A0E34985D05}"/>
    <cellStyle name="Moneda 19 3 2 2 2 2 3" xfId="15849" xr:uid="{BA08ED58-A86A-4C22-AB66-7F9FA6BFA9C2}"/>
    <cellStyle name="Moneda 19 3 2 2 2 3" xfId="7928" xr:uid="{2F295AE0-7FE9-418E-BA41-05F725A3ACF6}"/>
    <cellStyle name="Moneda 19 3 2 2 2 3 2" xfId="18489" xr:uid="{1329A320-5357-4876-AF91-F3346FC1C71B}"/>
    <cellStyle name="Moneda 19 3 2 2 2 4" xfId="13208" xr:uid="{8ADE59BD-D772-48BD-944B-4CBE2A1F084B}"/>
    <cellStyle name="Moneda 19 3 2 2 3" xfId="3968" xr:uid="{A179FEB8-EC6B-4BE1-8A6C-EE8DB4FE1800}"/>
    <cellStyle name="Moneda 19 3 2 2 3 2" xfId="9248" xr:uid="{7AC9CB08-5857-43C1-B634-7B0D716B3DC8}"/>
    <cellStyle name="Moneda 19 3 2 2 3 2 2" xfId="19809" xr:uid="{562EA326-81C4-4024-A8BC-DE4753F535E0}"/>
    <cellStyle name="Moneda 19 3 2 2 3 3" xfId="14529" xr:uid="{37738510-3871-4677-AC09-F2E9947EEE26}"/>
    <cellStyle name="Moneda 19 3 2 2 4" xfId="6608" xr:uid="{F80408CA-0C1A-4DF3-83CF-904118921BCC}"/>
    <cellStyle name="Moneda 19 3 2 2 4 2" xfId="17169" xr:uid="{EF47049D-0636-4577-B268-C096458B9454}"/>
    <cellStyle name="Moneda 19 3 2 2 5" xfId="11888" xr:uid="{3C160A74-FB47-443B-8D8E-77C1F1299DA7}"/>
    <cellStyle name="Moneda 19 3 2 3" xfId="1987" xr:uid="{583D9183-7654-44CB-BF26-92F9EBA6BAFE}"/>
    <cellStyle name="Moneda 19 3 2 3 2" xfId="4628" xr:uid="{4822C894-D947-42BA-9878-A0526684CB2D}"/>
    <cellStyle name="Moneda 19 3 2 3 2 2" xfId="9908" xr:uid="{7540F8BC-1FB2-4934-B1AE-D23517700087}"/>
    <cellStyle name="Moneda 19 3 2 3 2 2 2" xfId="20469" xr:uid="{15A5BE74-A8A1-4EDC-B50A-4A077AB0D7D1}"/>
    <cellStyle name="Moneda 19 3 2 3 2 3" xfId="15189" xr:uid="{7FCDC152-CC88-4B70-B2B5-270C6203FD42}"/>
    <cellStyle name="Moneda 19 3 2 3 3" xfId="7268" xr:uid="{539A16FC-C478-4518-899A-53CCCE924B3C}"/>
    <cellStyle name="Moneda 19 3 2 3 3 2" xfId="17829" xr:uid="{B38931C7-25D8-499B-B07D-087011BF64CC}"/>
    <cellStyle name="Moneda 19 3 2 3 4" xfId="12548" xr:uid="{BDF56855-5B3C-482A-AFFC-57C3D5F362FE}"/>
    <cellStyle name="Moneda 19 3 2 4" xfId="3308" xr:uid="{4008905C-2149-4898-B371-D2F22291D8CA}"/>
    <cellStyle name="Moneda 19 3 2 4 2" xfId="8588" xr:uid="{D651955D-D794-4926-9194-9F059CFE413D}"/>
    <cellStyle name="Moneda 19 3 2 4 2 2" xfId="19149" xr:uid="{1D5C0482-9F1F-46C6-841A-301C1D7CFD88}"/>
    <cellStyle name="Moneda 19 3 2 4 3" xfId="13869" xr:uid="{AD0D3647-9499-4CF2-8DBA-FAF46F372412}"/>
    <cellStyle name="Moneda 19 3 2 5" xfId="5948" xr:uid="{077C7D83-4D76-4F49-9772-C2B1366E6FC9}"/>
    <cellStyle name="Moneda 19 3 2 5 2" xfId="16509" xr:uid="{ED9AA3E2-EAAC-4FC0-B186-565093246682}"/>
    <cellStyle name="Moneda 19 3 2 6" xfId="11228" xr:uid="{1C625E65-48A7-4AF2-8461-86AD060959F9}"/>
    <cellStyle name="Moneda 19 3 3" xfId="997" xr:uid="{AD6A8501-774E-46E0-8D82-6C43688C832E}"/>
    <cellStyle name="Moneda 19 3 3 2" xfId="2318" xr:uid="{8B0932A0-0262-49F2-87D7-945CE6096D10}"/>
    <cellStyle name="Moneda 19 3 3 2 2" xfId="4959" xr:uid="{C487E86A-1838-45C2-A28C-E987C57CFDB3}"/>
    <cellStyle name="Moneda 19 3 3 2 2 2" xfId="10239" xr:uid="{8C88F836-0139-42BD-A17A-ED65466FCE30}"/>
    <cellStyle name="Moneda 19 3 3 2 2 2 2" xfId="20800" xr:uid="{8CC10FA5-B089-4F11-B636-DC93F8AE3F83}"/>
    <cellStyle name="Moneda 19 3 3 2 2 3" xfId="15520" xr:uid="{41F60C4B-A42A-46D6-B973-6E3E64E00CC0}"/>
    <cellStyle name="Moneda 19 3 3 2 3" xfId="7599" xr:uid="{FC0F25B1-4915-4BEC-B128-FFEAAE688673}"/>
    <cellStyle name="Moneda 19 3 3 2 3 2" xfId="18160" xr:uid="{088743D1-5911-4C00-A580-42F893AD386C}"/>
    <cellStyle name="Moneda 19 3 3 2 4" xfId="12879" xr:uid="{53CA2A12-1ED1-4539-BDF6-E074570DAEDC}"/>
    <cellStyle name="Moneda 19 3 3 3" xfId="3639" xr:uid="{2BD719EA-BF76-478D-86EC-D42D4EA94AF3}"/>
    <cellStyle name="Moneda 19 3 3 3 2" xfId="8919" xr:uid="{82CB895A-C03C-4407-8C3C-712F36FBD9F6}"/>
    <cellStyle name="Moneda 19 3 3 3 2 2" xfId="19480" xr:uid="{1787C27C-CFEC-4106-80FA-1DC26F2F6D5B}"/>
    <cellStyle name="Moneda 19 3 3 3 3" xfId="14200" xr:uid="{9CF9250D-1BAD-4FF9-9020-9732E424F7EB}"/>
    <cellStyle name="Moneda 19 3 3 4" xfId="6279" xr:uid="{0D8D6F64-DFA6-4965-ADDF-14B41AEB205B}"/>
    <cellStyle name="Moneda 19 3 3 4 2" xfId="16840" xr:uid="{5F4C8CC1-CCF4-47C6-AB90-E49FFC50F2E0}"/>
    <cellStyle name="Moneda 19 3 3 5" xfId="11559" xr:uid="{CBCE6DE5-D515-47BC-B1AA-42626A577D41}"/>
    <cellStyle name="Moneda 19 3 4" xfId="1658" xr:uid="{6F6B14CC-3820-4F3C-93A7-8A1DFA5AAAE2}"/>
    <cellStyle name="Moneda 19 3 4 2" xfId="4299" xr:uid="{4775468F-A643-4F65-B4AE-55FB62F7538D}"/>
    <cellStyle name="Moneda 19 3 4 2 2" xfId="9579" xr:uid="{8CEC27B0-0AFB-4CDD-A903-989B9D0BFED4}"/>
    <cellStyle name="Moneda 19 3 4 2 2 2" xfId="20140" xr:uid="{5C041F03-71D6-44C3-B333-B37231DCFB42}"/>
    <cellStyle name="Moneda 19 3 4 2 3" xfId="14860" xr:uid="{437734E5-6A3B-4B2E-B948-C5F608DE4D82}"/>
    <cellStyle name="Moneda 19 3 4 3" xfId="6939" xr:uid="{7AD8DD8F-5CA1-41C8-98D2-BC141B2A1713}"/>
    <cellStyle name="Moneda 19 3 4 3 2" xfId="17500" xr:uid="{7DEB8D16-077E-488E-B819-56D1340A046B}"/>
    <cellStyle name="Moneda 19 3 4 4" xfId="12219" xr:uid="{845239ED-9A9F-4171-93E1-E1BC0059F079}"/>
    <cellStyle name="Moneda 19 3 5" xfId="2979" xr:uid="{2430EE2B-414E-440B-8565-E51E4C11AB97}"/>
    <cellStyle name="Moneda 19 3 5 2" xfId="8259" xr:uid="{860C7306-1F49-4097-94B8-FC88EB062D20}"/>
    <cellStyle name="Moneda 19 3 5 2 2" xfId="18820" xr:uid="{A0384849-626F-421C-BF6C-E331D6BCB586}"/>
    <cellStyle name="Moneda 19 3 5 3" xfId="13540" xr:uid="{B424FAA4-6B7A-4DE0-8774-82A827549C85}"/>
    <cellStyle name="Moneda 19 3 6" xfId="5619" xr:uid="{C19B5C6D-64B5-472A-80E7-208DEA53578C}"/>
    <cellStyle name="Moneda 19 3 6 2" xfId="16180" xr:uid="{B2AA2F56-901F-438E-9CAC-5304D75AC20F}"/>
    <cellStyle name="Moneda 19 3 7" xfId="10899" xr:uid="{C366F8E2-3864-4B84-8822-C7B8B9B3F77F}"/>
    <cellStyle name="Moneda 19 4" xfId="445" xr:uid="{153179B6-4246-47FD-8CFE-D6C16558D3DC}"/>
    <cellStyle name="Moneda 19 4 2" xfId="1106" xr:uid="{F795B153-44F6-4799-B7B3-488151C457E5}"/>
    <cellStyle name="Moneda 19 4 2 2" xfId="2427" xr:uid="{72873927-8B6A-45B7-8A32-2BC72E7862E0}"/>
    <cellStyle name="Moneda 19 4 2 2 2" xfId="5068" xr:uid="{4E126666-2F4D-4128-BB7E-03D3E65A67D2}"/>
    <cellStyle name="Moneda 19 4 2 2 2 2" xfId="10348" xr:uid="{D93BDB3A-B41A-4931-A1EB-74954581A18B}"/>
    <cellStyle name="Moneda 19 4 2 2 2 2 2" xfId="20909" xr:uid="{ECADFA05-12A3-431B-BA7F-0D755DF02170}"/>
    <cellStyle name="Moneda 19 4 2 2 2 3" xfId="15629" xr:uid="{D980F8DA-0FF7-476F-9A64-3517D577D77D}"/>
    <cellStyle name="Moneda 19 4 2 2 3" xfId="7708" xr:uid="{BF802804-B460-4C3D-A88C-D5F7D7E9B383}"/>
    <cellStyle name="Moneda 19 4 2 2 3 2" xfId="18269" xr:uid="{2754DFFD-1924-4302-8CDC-ABBFF9DBAB7F}"/>
    <cellStyle name="Moneda 19 4 2 2 4" xfId="12988" xr:uid="{25EA0D6D-EF51-4D22-98C5-588C3B1E5123}"/>
    <cellStyle name="Moneda 19 4 2 3" xfId="3748" xr:uid="{F1019B13-AD61-4129-AF89-EC7660AE6F13}"/>
    <cellStyle name="Moneda 19 4 2 3 2" xfId="9028" xr:uid="{5E755588-2F8D-4F34-BF6D-FDAD33052638}"/>
    <cellStyle name="Moneda 19 4 2 3 2 2" xfId="19589" xr:uid="{64E7F911-7718-4305-8382-AFF0D98EEE91}"/>
    <cellStyle name="Moneda 19 4 2 3 3" xfId="14309" xr:uid="{612D2721-BB88-4484-A986-07D90DF2928F}"/>
    <cellStyle name="Moneda 19 4 2 4" xfId="6388" xr:uid="{5A596CA4-C2F4-4AFD-A650-903FD712A8E0}"/>
    <cellStyle name="Moneda 19 4 2 4 2" xfId="16949" xr:uid="{B1222AC5-5C0A-4132-BA60-F4A00C99F37C}"/>
    <cellStyle name="Moneda 19 4 2 5" xfId="11668" xr:uid="{52C93045-492C-432C-AF5B-75119FD2C721}"/>
    <cellStyle name="Moneda 19 4 3" xfId="1767" xr:uid="{D837222B-6195-4056-B91E-0414C9DFDB21}"/>
    <cellStyle name="Moneda 19 4 3 2" xfId="4408" xr:uid="{93DA9C56-ADC7-4837-87D9-88ED833C5CE1}"/>
    <cellStyle name="Moneda 19 4 3 2 2" xfId="9688" xr:uid="{5C2277D3-C3CD-46FC-8F20-97B7D0B8B3FF}"/>
    <cellStyle name="Moneda 19 4 3 2 2 2" xfId="20249" xr:uid="{78BD674A-C6F4-471C-A8A1-48B0C3A6EEF8}"/>
    <cellStyle name="Moneda 19 4 3 2 3" xfId="14969" xr:uid="{7E6D5C14-59A8-48B0-B61A-BE6B23BA6FB0}"/>
    <cellStyle name="Moneda 19 4 3 3" xfId="7048" xr:uid="{46205E86-6094-4762-B43D-771CA254BD4E}"/>
    <cellStyle name="Moneda 19 4 3 3 2" xfId="17609" xr:uid="{B18C2895-EF4C-4787-B0EB-9AD1850AB587}"/>
    <cellStyle name="Moneda 19 4 3 4" xfId="12328" xr:uid="{89EF63FC-EB5A-4880-9896-23DAA32CEA40}"/>
    <cellStyle name="Moneda 19 4 4" xfId="3088" xr:uid="{B0F75BB3-16E9-4981-9D23-03A88FA7FCE3}"/>
    <cellStyle name="Moneda 19 4 4 2" xfId="8368" xr:uid="{93C6FE46-CC1A-4B77-B3DA-D8ACFCC89714}"/>
    <cellStyle name="Moneda 19 4 4 2 2" xfId="18929" xr:uid="{0919F848-CD71-4390-B37B-D77E5D031497}"/>
    <cellStyle name="Moneda 19 4 4 3" xfId="13649" xr:uid="{FD16D94F-F103-4822-8BBB-9FBCD7989840}"/>
    <cellStyle name="Moneda 19 4 5" xfId="5728" xr:uid="{9BEBB22F-A104-430E-97BA-07FC867B7B90}"/>
    <cellStyle name="Moneda 19 4 5 2" xfId="16289" xr:uid="{95A24AB8-6C5B-4A34-A8F4-CAF25C5EB8A6}"/>
    <cellStyle name="Moneda 19 4 6" xfId="11008" xr:uid="{B4E46B83-6DAB-4990-B2CC-4B4B3E4CACAB}"/>
    <cellStyle name="Moneda 19 5" xfId="777" xr:uid="{AAE7DE2F-D45D-41C5-90A5-B3FD6195B3A6}"/>
    <cellStyle name="Moneda 19 5 2" xfId="2098" xr:uid="{E204C9BD-03F9-4BE0-BCA8-831E4CCFEB3D}"/>
    <cellStyle name="Moneda 19 5 2 2" xfId="4739" xr:uid="{80CD5C4D-E9C8-4F5D-BE96-0B0CD69EBB0B}"/>
    <cellStyle name="Moneda 19 5 2 2 2" xfId="10019" xr:uid="{3DD51F4C-0E60-4427-803D-C19675960FC2}"/>
    <cellStyle name="Moneda 19 5 2 2 2 2" xfId="20580" xr:uid="{AFA3605F-7284-42F6-A1E5-DA4D2C9A3235}"/>
    <cellStyle name="Moneda 19 5 2 2 3" xfId="15300" xr:uid="{C3FBD1B5-FF68-4155-803E-806A0EBE7A59}"/>
    <cellStyle name="Moneda 19 5 2 3" xfId="7379" xr:uid="{709FD47F-96A2-4B7D-91FB-7975871DE6D5}"/>
    <cellStyle name="Moneda 19 5 2 3 2" xfId="17940" xr:uid="{41AFA8E9-3590-40A3-A8C5-55156A3B621E}"/>
    <cellStyle name="Moneda 19 5 2 4" xfId="12659" xr:uid="{BCB5A91D-5EC7-4D76-B54A-10E739E05F89}"/>
    <cellStyle name="Moneda 19 5 3" xfId="3419" xr:uid="{C89DC98F-632A-4795-9EAC-8B0494E3EA41}"/>
    <cellStyle name="Moneda 19 5 3 2" xfId="8699" xr:uid="{975A717A-8720-4F85-9369-4F6B4EB319D9}"/>
    <cellStyle name="Moneda 19 5 3 2 2" xfId="19260" xr:uid="{D09D4283-D8F0-4C1B-9FDF-BA08A9D68DA7}"/>
    <cellStyle name="Moneda 19 5 3 3" xfId="13980" xr:uid="{6A39E4B5-1040-4EFD-BB34-7CFD7ED3A97A}"/>
    <cellStyle name="Moneda 19 5 4" xfId="6059" xr:uid="{E40A0DD2-7BE4-4B24-AF6D-CF725F53A3B3}"/>
    <cellStyle name="Moneda 19 5 4 2" xfId="16620" xr:uid="{18D21197-D5F5-418B-873A-D258BF80D435}"/>
    <cellStyle name="Moneda 19 5 5" xfId="11339" xr:uid="{33BD2303-38DC-4047-8664-66227F4EA1D6}"/>
    <cellStyle name="Moneda 19 6" xfId="1438" xr:uid="{7B72EF1A-10CE-4553-B97C-45ECC842795A}"/>
    <cellStyle name="Moneda 19 6 2" xfId="4079" xr:uid="{3F92BAD0-53E7-4D56-B181-E15F841D664E}"/>
    <cellStyle name="Moneda 19 6 2 2" xfId="9359" xr:uid="{A0E1376A-16EE-40D9-A3AB-34C1AD058C62}"/>
    <cellStyle name="Moneda 19 6 2 2 2" xfId="19920" xr:uid="{62F6E88A-F188-47E7-8FC5-614C74CB9F0F}"/>
    <cellStyle name="Moneda 19 6 2 3" xfId="14640" xr:uid="{02ACD792-2511-4418-BA7E-3F9AAFB73703}"/>
    <cellStyle name="Moneda 19 6 3" xfId="6719" xr:uid="{B79367F8-D18F-4D8A-9835-793E2CF2E449}"/>
    <cellStyle name="Moneda 19 6 3 2" xfId="17280" xr:uid="{B5F43ED2-99F0-4885-B2DF-A42029EBBE7C}"/>
    <cellStyle name="Moneda 19 6 4" xfId="11999" xr:uid="{1664B79C-FA16-4DC9-8B10-B198E7F40FD3}"/>
    <cellStyle name="Moneda 19 7" xfId="2759" xr:uid="{8E6E26BB-5995-4F57-871A-646D9330706B}"/>
    <cellStyle name="Moneda 19 7 2" xfId="8039" xr:uid="{D9ED8090-F953-4893-9F2B-EEAAC4007948}"/>
    <cellStyle name="Moneda 19 7 2 2" xfId="18600" xr:uid="{7AB00FFC-CECB-4270-BF1D-B7098653C0E4}"/>
    <cellStyle name="Moneda 19 7 3" xfId="13320" xr:uid="{C3034E12-B92E-45E2-83B6-B045C7E4368A}"/>
    <cellStyle name="Moneda 19 8" xfId="5399" xr:uid="{8ACC6833-0E85-4BE3-B009-8F2471705A2F}"/>
    <cellStyle name="Moneda 19 8 2" xfId="15960" xr:uid="{87E6893C-30DF-42B2-98DF-2BFD254D564D}"/>
    <cellStyle name="Moneda 19 9" xfId="10679" xr:uid="{FBA12C15-7CA1-4931-8D50-1C57EA1683F6}"/>
    <cellStyle name="Moneda 2" xfId="5" xr:uid="{00000000-0005-0000-0000-000002000000}"/>
    <cellStyle name="Moneda 2 10" xfId="672" xr:uid="{80A1C01B-8F41-4702-911E-E2D3171F8777}"/>
    <cellStyle name="Moneda 2 10 2" xfId="1993" xr:uid="{E4910D91-7C76-47FC-96C0-080770A411C1}"/>
    <cellStyle name="Moneda 2 10 2 2" xfId="4634" xr:uid="{62E1695D-B520-4156-96A0-9474828A92C9}"/>
    <cellStyle name="Moneda 2 10 2 2 2" xfId="9914" xr:uid="{F5D21401-E36F-4F3A-A64A-26016CFDABEB}"/>
    <cellStyle name="Moneda 2 10 2 2 2 2" xfId="20475" xr:uid="{52B371ED-BD0F-403B-9FA9-97F186E4EC52}"/>
    <cellStyle name="Moneda 2 10 2 2 3" xfId="15195" xr:uid="{D14FDCE6-5CB3-4E0E-A7B6-436C295C8950}"/>
    <cellStyle name="Moneda 2 10 2 3" xfId="7274" xr:uid="{6538C88D-1493-4E40-9C0A-38BA9E2F3666}"/>
    <cellStyle name="Moneda 2 10 2 3 2" xfId="17835" xr:uid="{1E2A8C0A-062A-4250-AF84-7BB435196313}"/>
    <cellStyle name="Moneda 2 10 2 4" xfId="12554" xr:uid="{EAA59485-440C-4FA1-9C8D-43B473174D29}"/>
    <cellStyle name="Moneda 2 10 3" xfId="3314" xr:uid="{F3FA6DC3-764E-4F3F-9CE1-C8A8D964943A}"/>
    <cellStyle name="Moneda 2 10 3 2" xfId="8594" xr:uid="{32F27BC9-B280-46EE-ABA7-EBF736C30091}"/>
    <cellStyle name="Moneda 2 10 3 2 2" xfId="19155" xr:uid="{410E1895-85B1-4A53-A7C2-A44A8D9DFAE7}"/>
    <cellStyle name="Moneda 2 10 3 3" xfId="13875" xr:uid="{ECE755BD-DF95-4C73-8E64-ECD522753614}"/>
    <cellStyle name="Moneda 2 10 4" xfId="5954" xr:uid="{264710B1-8C27-4B02-A582-0E380D782CCB}"/>
    <cellStyle name="Moneda 2 10 4 2" xfId="16515" xr:uid="{4D1AC0BE-9922-455A-AEAC-B9CA6A7C5208}"/>
    <cellStyle name="Moneda 2 10 5" xfId="11234" xr:uid="{367E00B6-515A-40BA-9F56-3337CF4A4014}"/>
    <cellStyle name="Moneda 2 11" xfId="1333" xr:uid="{3018A6F7-F02C-4A29-B781-D51B32D3298A}"/>
    <cellStyle name="Moneda 2 11 2" xfId="3974" xr:uid="{1D465F76-1DF0-452C-8D3D-CC3422D5ACF1}"/>
    <cellStyle name="Moneda 2 11 2 2" xfId="9254" xr:uid="{6D60AF96-2E41-4E05-A4EF-A5337183B535}"/>
    <cellStyle name="Moneda 2 11 2 2 2" xfId="19815" xr:uid="{90D3915B-FEE9-4C42-B64C-728E409BAB9D}"/>
    <cellStyle name="Moneda 2 11 2 3" xfId="14535" xr:uid="{34A019E0-9FEC-4142-AA72-D3E2EDF48FB4}"/>
    <cellStyle name="Moneda 2 11 3" xfId="6614" xr:uid="{A8A11B46-AED7-40FF-B50F-923738590039}"/>
    <cellStyle name="Moneda 2 11 3 2" xfId="17175" xr:uid="{B2A41EEB-E2AE-4ED0-ABFD-44C86F103140}"/>
    <cellStyle name="Moneda 2 11 4" xfId="11894" xr:uid="{7C51BEEF-5CEE-4768-87AC-D5D5C3D30E06}"/>
    <cellStyle name="Moneda 2 12" xfId="2654" xr:uid="{75257652-9909-41E0-885E-E2E7041D12C2}"/>
    <cellStyle name="Moneda 2 12 2" xfId="7934" xr:uid="{D677AB7B-1AC4-4B18-9975-66CF6CB53DB9}"/>
    <cellStyle name="Moneda 2 12 2 2" xfId="18495" xr:uid="{7F67F762-BDB1-4C77-B28C-735D94A2D48C}"/>
    <cellStyle name="Moneda 2 12 3" xfId="13215" xr:uid="{8469FABB-511F-44C9-9D92-DE4ED36DFD9E}"/>
    <cellStyle name="Moneda 2 13" xfId="5294" xr:uid="{6E66A092-FD60-490F-AA2E-D05235C29540}"/>
    <cellStyle name="Moneda 2 13 2" xfId="15855" xr:uid="{926C2BF2-2299-4E5E-88EC-CA8201FA8F95}"/>
    <cellStyle name="Moneda 2 14" xfId="10574" xr:uid="{1AC69D31-714B-47FC-A345-961C3F5977FE}"/>
    <cellStyle name="Moneda 2 2" xfId="11" xr:uid="{DC5A5D34-55C3-4CD1-AA34-ACF8595764E0}"/>
    <cellStyle name="Moneda 2 2 10" xfId="1336" xr:uid="{BBC2B0C5-009B-4E12-9556-FC2001D31C5F}"/>
    <cellStyle name="Moneda 2 2 10 2" xfId="3977" xr:uid="{8E013DE8-AAD4-42C2-8415-4E1AE9337A65}"/>
    <cellStyle name="Moneda 2 2 10 2 2" xfId="9257" xr:uid="{CBAFBFC1-6826-48EA-AAC7-03953F528BC0}"/>
    <cellStyle name="Moneda 2 2 10 2 2 2" xfId="19818" xr:uid="{A950B514-7157-4976-B8D9-FF0540E954EE}"/>
    <cellStyle name="Moneda 2 2 10 2 3" xfId="14538" xr:uid="{053B02D6-8873-49BD-B622-07982BF9CB2B}"/>
    <cellStyle name="Moneda 2 2 10 3" xfId="6617" xr:uid="{9F25C9C6-18CF-4033-A5D4-0116EF58F6F7}"/>
    <cellStyle name="Moneda 2 2 10 3 2" xfId="17178" xr:uid="{4C861D85-C866-48EF-9A2C-AA3365D42EA1}"/>
    <cellStyle name="Moneda 2 2 10 4" xfId="11897" xr:uid="{90D7D6C6-5965-4683-AB82-039BCEEEC5FB}"/>
    <cellStyle name="Moneda 2 2 11" xfId="2657" xr:uid="{22FA5580-D531-4449-8AF2-B30E69F8E11F}"/>
    <cellStyle name="Moneda 2 2 11 2" xfId="7937" xr:uid="{F3E15968-0C43-438F-B17F-81881215C14C}"/>
    <cellStyle name="Moneda 2 2 11 2 2" xfId="18498" xr:uid="{3F16C518-BFA6-4454-905E-ECA3CABAFB32}"/>
    <cellStyle name="Moneda 2 2 11 3" xfId="13218" xr:uid="{CC5F562B-5772-4B77-B0ED-0835DB302617}"/>
    <cellStyle name="Moneda 2 2 12" xfId="5297" xr:uid="{59CBC461-22A1-4935-9B3A-7A9C48DE37B1}"/>
    <cellStyle name="Moneda 2 2 12 2" xfId="15858" xr:uid="{3EB4BE7A-D797-4B31-9B9E-85D1C4A2FD51}"/>
    <cellStyle name="Moneda 2 2 13" xfId="10577" xr:uid="{21FAA9B4-51A0-4A92-8134-579CB9666C10}"/>
    <cellStyle name="Moneda 2 2 2" xfId="19" xr:uid="{A0EC4B11-C8C8-4400-A9D9-5AFAFFA8D1AE}"/>
    <cellStyle name="Moneda 2 2 2 10" xfId="5304" xr:uid="{B17D1048-0FE0-4BB2-8FB9-8EF435707345}"/>
    <cellStyle name="Moneda 2 2 2 10 2" xfId="15865" xr:uid="{D853B43C-3E1A-4661-A041-FC47A690410A}"/>
    <cellStyle name="Moneda 2 2 2 11" xfId="10584" xr:uid="{6F0867C6-78C2-4918-AED0-EAD4A9AA0083}"/>
    <cellStyle name="Moneda 2 2 2 2" xfId="43" xr:uid="{617DE076-C34A-462D-9BF6-9E626FC10575}"/>
    <cellStyle name="Moneda 2 2 2 2 10" xfId="10608" xr:uid="{1AD76888-5A09-43FF-A7EF-A6F12ADEEF11}"/>
    <cellStyle name="Moneda 2 2 2 2 2" xfId="94" xr:uid="{D67176AD-1224-4834-B51D-8D9D52691896}"/>
    <cellStyle name="Moneda 2 2 2 2 2 2" xfId="206" xr:uid="{EBE407A7-3099-4495-98B2-03A8745D3803}"/>
    <cellStyle name="Moneda 2 2 2 2 2 2 2" xfId="536" xr:uid="{3CAFD9A5-0780-4320-95C0-FC0BA981F1C8}"/>
    <cellStyle name="Moneda 2 2 2 2 2 2 2 2" xfId="1196" xr:uid="{26FC0224-DF7D-4101-AA02-7523848DCCF3}"/>
    <cellStyle name="Moneda 2 2 2 2 2 2 2 2 2" xfId="2517" xr:uid="{79AA6F83-B91E-456A-A62E-E758C3B9C61E}"/>
    <cellStyle name="Moneda 2 2 2 2 2 2 2 2 2 2" xfId="5158" xr:uid="{7DA0C42F-58BD-4945-A212-D08650538E8D}"/>
    <cellStyle name="Moneda 2 2 2 2 2 2 2 2 2 2 2" xfId="10438" xr:uid="{353BFF0D-6C8F-452C-9271-4719635F96FA}"/>
    <cellStyle name="Moneda 2 2 2 2 2 2 2 2 2 2 2 2" xfId="20999" xr:uid="{D746D75A-4742-4F2A-8CA3-470B92AACD2F}"/>
    <cellStyle name="Moneda 2 2 2 2 2 2 2 2 2 2 3" xfId="15719" xr:uid="{E30671B7-D3A0-458A-9945-CA92AE4D5424}"/>
    <cellStyle name="Moneda 2 2 2 2 2 2 2 2 2 3" xfId="7798" xr:uid="{011FF886-79BB-4743-BB38-85E28243C00B}"/>
    <cellStyle name="Moneda 2 2 2 2 2 2 2 2 2 3 2" xfId="18359" xr:uid="{69AE88E8-85A8-429D-9AA4-000D88BD24CD}"/>
    <cellStyle name="Moneda 2 2 2 2 2 2 2 2 2 4" xfId="13078" xr:uid="{C8159E6F-E56A-44D0-8679-279BE82D8CD1}"/>
    <cellStyle name="Moneda 2 2 2 2 2 2 2 2 3" xfId="3838" xr:uid="{19682869-C437-446E-904F-CA9431675046}"/>
    <cellStyle name="Moneda 2 2 2 2 2 2 2 2 3 2" xfId="9118" xr:uid="{B8963937-EBD3-4F36-8F43-1FAC5DF9CB03}"/>
    <cellStyle name="Moneda 2 2 2 2 2 2 2 2 3 2 2" xfId="19679" xr:uid="{6F548D39-A8FC-42E2-95F0-0F412E747016}"/>
    <cellStyle name="Moneda 2 2 2 2 2 2 2 2 3 3" xfId="14399" xr:uid="{E3532828-2D5C-44DC-922F-66098617C137}"/>
    <cellStyle name="Moneda 2 2 2 2 2 2 2 2 4" xfId="6478" xr:uid="{1D0F18C4-DC15-4EE1-A7AC-8C1C7D12977A}"/>
    <cellStyle name="Moneda 2 2 2 2 2 2 2 2 4 2" xfId="17039" xr:uid="{63BA97E2-80F2-48D3-B0F1-CBA8EABF28F3}"/>
    <cellStyle name="Moneda 2 2 2 2 2 2 2 2 5" xfId="11758" xr:uid="{AF622ECE-6A66-4191-868C-813769CCCA6B}"/>
    <cellStyle name="Moneda 2 2 2 2 2 2 2 3" xfId="1857" xr:uid="{4EDE2454-E755-44DD-A1AB-B7B95CAA88C3}"/>
    <cellStyle name="Moneda 2 2 2 2 2 2 2 3 2" xfId="4498" xr:uid="{52309C80-8D3A-4549-B2F7-76D041832B12}"/>
    <cellStyle name="Moneda 2 2 2 2 2 2 2 3 2 2" xfId="9778" xr:uid="{DD0AA933-CD6E-456E-AD4D-8C21590A7B2A}"/>
    <cellStyle name="Moneda 2 2 2 2 2 2 2 3 2 2 2" xfId="20339" xr:uid="{2C979D6B-4D7F-4526-BC7C-729273993880}"/>
    <cellStyle name="Moneda 2 2 2 2 2 2 2 3 2 3" xfId="15059" xr:uid="{8C95DAD6-B5A1-4616-9651-DFEEF6082FF7}"/>
    <cellStyle name="Moneda 2 2 2 2 2 2 2 3 3" xfId="7138" xr:uid="{819B8DFB-FEE4-4C06-8C56-1FEAC10E2242}"/>
    <cellStyle name="Moneda 2 2 2 2 2 2 2 3 3 2" xfId="17699" xr:uid="{3648B08B-9831-49E1-8118-CA04CDC15CDB}"/>
    <cellStyle name="Moneda 2 2 2 2 2 2 2 3 4" xfId="12418" xr:uid="{A9FB64D0-CCA2-44CE-8DEA-3F91249EAFCD}"/>
    <cellStyle name="Moneda 2 2 2 2 2 2 2 4" xfId="3178" xr:uid="{D1704E9C-B3FF-4F05-A1FF-F7921F9B3D2B}"/>
    <cellStyle name="Moneda 2 2 2 2 2 2 2 4 2" xfId="8458" xr:uid="{63F1A343-7B03-40D4-90DF-775FCF2BA869}"/>
    <cellStyle name="Moneda 2 2 2 2 2 2 2 4 2 2" xfId="19019" xr:uid="{6EC13464-998E-403C-8D03-3406D6920CB9}"/>
    <cellStyle name="Moneda 2 2 2 2 2 2 2 4 3" xfId="13739" xr:uid="{B161D0DD-E9A9-4DE5-A5F8-29A59362FEB2}"/>
    <cellStyle name="Moneda 2 2 2 2 2 2 2 5" xfId="5818" xr:uid="{23830E49-014B-4230-9976-6A82D08A0818}"/>
    <cellStyle name="Moneda 2 2 2 2 2 2 2 5 2" xfId="16379" xr:uid="{F3DD77D8-13D2-49D0-AF6E-1D7E3EB87259}"/>
    <cellStyle name="Moneda 2 2 2 2 2 2 2 6" xfId="11098" xr:uid="{39A7B05E-1DAF-43F7-947A-C4F95824F729}"/>
    <cellStyle name="Moneda 2 2 2 2 2 2 3" xfId="867" xr:uid="{385AD105-B243-4DC8-8D67-2ED464A4F04F}"/>
    <cellStyle name="Moneda 2 2 2 2 2 2 3 2" xfId="2188" xr:uid="{90FD726D-105C-4ED4-977C-7333E6B67AE9}"/>
    <cellStyle name="Moneda 2 2 2 2 2 2 3 2 2" xfId="4829" xr:uid="{3BA610E7-B21B-4134-BAC5-BF650C25AA31}"/>
    <cellStyle name="Moneda 2 2 2 2 2 2 3 2 2 2" xfId="10109" xr:uid="{57CF3F2D-F3E5-4531-939B-D83C74420446}"/>
    <cellStyle name="Moneda 2 2 2 2 2 2 3 2 2 2 2" xfId="20670" xr:uid="{56F96241-DF0A-4460-91C0-60D9665A18C1}"/>
    <cellStyle name="Moneda 2 2 2 2 2 2 3 2 2 3" xfId="15390" xr:uid="{010B6981-49F6-4EAB-9CA5-F91F8ADFCDD5}"/>
    <cellStyle name="Moneda 2 2 2 2 2 2 3 2 3" xfId="7469" xr:uid="{103C0715-5793-4151-9EB1-1B69019BFD1A}"/>
    <cellStyle name="Moneda 2 2 2 2 2 2 3 2 3 2" xfId="18030" xr:uid="{C5B80B94-B2DE-48B8-9F59-CE94BE9E9E0A}"/>
    <cellStyle name="Moneda 2 2 2 2 2 2 3 2 4" xfId="12749" xr:uid="{E45B80BC-F60C-4A0C-963C-A546AD8D1905}"/>
    <cellStyle name="Moneda 2 2 2 2 2 2 3 3" xfId="3509" xr:uid="{66749E58-105B-46E8-BCB1-7621749AA65D}"/>
    <cellStyle name="Moneda 2 2 2 2 2 2 3 3 2" xfId="8789" xr:uid="{881DFB03-EBC5-4BBF-9778-D7E15A22F3C8}"/>
    <cellStyle name="Moneda 2 2 2 2 2 2 3 3 2 2" xfId="19350" xr:uid="{6BA7CA74-920E-4FE4-8B91-0E86D4A06939}"/>
    <cellStyle name="Moneda 2 2 2 2 2 2 3 3 3" xfId="14070" xr:uid="{109B47F0-6E19-4351-B0F8-4D590786BBF0}"/>
    <cellStyle name="Moneda 2 2 2 2 2 2 3 4" xfId="6149" xr:uid="{48924F86-5DAA-4422-9EF0-1CB8260DE09D}"/>
    <cellStyle name="Moneda 2 2 2 2 2 2 3 4 2" xfId="16710" xr:uid="{D19BEC8B-8D6C-48B7-8364-B2ADA39EA342}"/>
    <cellStyle name="Moneda 2 2 2 2 2 2 3 5" xfId="11429" xr:uid="{03B4D74A-FB55-4A8E-B441-A4A727EE5600}"/>
    <cellStyle name="Moneda 2 2 2 2 2 2 4" xfId="1528" xr:uid="{8762FAA0-AD2C-49E0-A61D-EA093074993D}"/>
    <cellStyle name="Moneda 2 2 2 2 2 2 4 2" xfId="4169" xr:uid="{CD1FD930-AE1E-40BD-B9F8-EC8BAE4BB403}"/>
    <cellStyle name="Moneda 2 2 2 2 2 2 4 2 2" xfId="9449" xr:uid="{153716C6-7400-4CCF-9361-E01711632B2D}"/>
    <cellStyle name="Moneda 2 2 2 2 2 2 4 2 2 2" xfId="20010" xr:uid="{9A6FB446-3495-44A3-B1AD-074038203204}"/>
    <cellStyle name="Moneda 2 2 2 2 2 2 4 2 3" xfId="14730" xr:uid="{BC946E7B-7728-4249-BAE6-5BF627CBBB7D}"/>
    <cellStyle name="Moneda 2 2 2 2 2 2 4 3" xfId="6809" xr:uid="{22BCC438-FCE2-40B8-A79B-98A230D7F5E7}"/>
    <cellStyle name="Moneda 2 2 2 2 2 2 4 3 2" xfId="17370" xr:uid="{1D43430D-AE60-4C2F-A06C-14E1E0BDF657}"/>
    <cellStyle name="Moneda 2 2 2 2 2 2 4 4" xfId="12089" xr:uid="{C6572438-59CD-4F4D-9ED4-49A8F4BA2DD0}"/>
    <cellStyle name="Moneda 2 2 2 2 2 2 5" xfId="2849" xr:uid="{240D929A-5305-4AF9-848F-F3922F267CC8}"/>
    <cellStyle name="Moneda 2 2 2 2 2 2 5 2" xfId="8129" xr:uid="{0BDD7113-1844-4123-992E-30B61BE75B9B}"/>
    <cellStyle name="Moneda 2 2 2 2 2 2 5 2 2" xfId="18690" xr:uid="{9E4326E2-75A9-4E4A-B1F8-636B67067BDB}"/>
    <cellStyle name="Moneda 2 2 2 2 2 2 5 3" xfId="13410" xr:uid="{D1ADCF1B-FC7E-4B08-886E-891A1E890B42}"/>
    <cellStyle name="Moneda 2 2 2 2 2 2 6" xfId="5489" xr:uid="{75D30A74-3F2D-4282-A24D-18D483799A6A}"/>
    <cellStyle name="Moneda 2 2 2 2 2 2 6 2" xfId="16050" xr:uid="{839D4EBD-415F-44EE-9CDB-C4C3462F33FC}"/>
    <cellStyle name="Moneda 2 2 2 2 2 2 7" xfId="10769" xr:uid="{8D8DF7D9-2937-4A7B-8FB7-FE0E3847CD98}"/>
    <cellStyle name="Moneda 2 2 2 2 2 3" xfId="316" xr:uid="{F80446B9-E515-4026-8447-BAAEFED94FA2}"/>
    <cellStyle name="Moneda 2 2 2 2 2 3 2" xfId="646" xr:uid="{2F7892FE-E669-46F7-A8FA-509E8DAFCCA9}"/>
    <cellStyle name="Moneda 2 2 2 2 2 3 2 2" xfId="1306" xr:uid="{BAD96348-B438-41C5-90E7-D866A16BAAF0}"/>
    <cellStyle name="Moneda 2 2 2 2 2 3 2 2 2" xfId="2627" xr:uid="{B7E9F0D2-52D5-47B7-8722-2A92804F1CEE}"/>
    <cellStyle name="Moneda 2 2 2 2 2 3 2 2 2 2" xfId="5268" xr:uid="{D393D0AA-1339-42B8-906B-8BFFC3F0CBE0}"/>
    <cellStyle name="Moneda 2 2 2 2 2 3 2 2 2 2 2" xfId="10548" xr:uid="{AC11BC59-B4EE-45C6-9AD5-3F823226D551}"/>
    <cellStyle name="Moneda 2 2 2 2 2 3 2 2 2 2 2 2" xfId="21109" xr:uid="{4929376E-4D22-4167-B1D7-4FEFD678D279}"/>
    <cellStyle name="Moneda 2 2 2 2 2 3 2 2 2 2 3" xfId="15829" xr:uid="{A2C392D7-3D32-4994-B008-99FBFC31538B}"/>
    <cellStyle name="Moneda 2 2 2 2 2 3 2 2 2 3" xfId="7908" xr:uid="{D174B7B8-2881-4B9D-8B08-5BAF492621ED}"/>
    <cellStyle name="Moneda 2 2 2 2 2 3 2 2 2 3 2" xfId="18469" xr:uid="{9A28F6D7-C1BB-4E88-B8EE-2771B7AAC2D9}"/>
    <cellStyle name="Moneda 2 2 2 2 2 3 2 2 2 4" xfId="13188" xr:uid="{86445135-832D-443C-B99E-00BBE6A361E2}"/>
    <cellStyle name="Moneda 2 2 2 2 2 3 2 2 3" xfId="3948" xr:uid="{7AF0EC0A-4C22-4AA8-A8CB-504CD7A3B295}"/>
    <cellStyle name="Moneda 2 2 2 2 2 3 2 2 3 2" xfId="9228" xr:uid="{C15F13D8-B384-4FA0-96A5-943BD3145969}"/>
    <cellStyle name="Moneda 2 2 2 2 2 3 2 2 3 2 2" xfId="19789" xr:uid="{B986F4B5-935C-441A-9C7D-165EA01E9A90}"/>
    <cellStyle name="Moneda 2 2 2 2 2 3 2 2 3 3" xfId="14509" xr:uid="{F47FE87E-BE48-44A6-8DEC-15D75651AB05}"/>
    <cellStyle name="Moneda 2 2 2 2 2 3 2 2 4" xfId="6588" xr:uid="{5875DECF-D8BC-4914-AE3A-34C17779806A}"/>
    <cellStyle name="Moneda 2 2 2 2 2 3 2 2 4 2" xfId="17149" xr:uid="{164109BC-745A-42C2-BEB5-71BD82CD916E}"/>
    <cellStyle name="Moneda 2 2 2 2 2 3 2 2 5" xfId="11868" xr:uid="{D9381718-3B4B-4838-B30C-F65933943FF5}"/>
    <cellStyle name="Moneda 2 2 2 2 2 3 2 3" xfId="1967" xr:uid="{DC4C976C-480F-471D-B86E-755A0EEAACE8}"/>
    <cellStyle name="Moneda 2 2 2 2 2 3 2 3 2" xfId="4608" xr:uid="{DFE5D7AF-8F0C-4FDC-BB23-257889232BEF}"/>
    <cellStyle name="Moneda 2 2 2 2 2 3 2 3 2 2" xfId="9888" xr:uid="{F9563D27-7372-4103-BDD0-7926211EEF04}"/>
    <cellStyle name="Moneda 2 2 2 2 2 3 2 3 2 2 2" xfId="20449" xr:uid="{92E5BD4A-D258-47C8-BE0E-AFE633CE3798}"/>
    <cellStyle name="Moneda 2 2 2 2 2 3 2 3 2 3" xfId="15169" xr:uid="{E02D8FA6-2269-43A0-81AE-BBB8D4FDC7F3}"/>
    <cellStyle name="Moneda 2 2 2 2 2 3 2 3 3" xfId="7248" xr:uid="{58F07D84-1450-488C-A012-A6B9CAA29961}"/>
    <cellStyle name="Moneda 2 2 2 2 2 3 2 3 3 2" xfId="17809" xr:uid="{347F8336-80D5-41F2-B7C8-ED2AC3520D29}"/>
    <cellStyle name="Moneda 2 2 2 2 2 3 2 3 4" xfId="12528" xr:uid="{8D7C3444-0FD2-433F-A533-99CE90A292DA}"/>
    <cellStyle name="Moneda 2 2 2 2 2 3 2 4" xfId="3288" xr:uid="{860DD388-3ACC-4D74-AC27-657474FFFA68}"/>
    <cellStyle name="Moneda 2 2 2 2 2 3 2 4 2" xfId="8568" xr:uid="{2F3AAA55-6859-413D-9E53-3DA6D42053AE}"/>
    <cellStyle name="Moneda 2 2 2 2 2 3 2 4 2 2" xfId="19129" xr:uid="{2F49DD78-89AD-454B-AB71-6C8FC02928B7}"/>
    <cellStyle name="Moneda 2 2 2 2 2 3 2 4 3" xfId="13849" xr:uid="{B642BA92-83DF-40F8-88FF-1C8443EC3685}"/>
    <cellStyle name="Moneda 2 2 2 2 2 3 2 5" xfId="5928" xr:uid="{E954C9D8-500E-4D9A-B961-D8E0A420BC16}"/>
    <cellStyle name="Moneda 2 2 2 2 2 3 2 5 2" xfId="16489" xr:uid="{E8A13D65-3DA2-4CA7-B824-A43B4D974C2B}"/>
    <cellStyle name="Moneda 2 2 2 2 2 3 2 6" xfId="11208" xr:uid="{6E2EAB18-6CC3-4DF8-8C56-D4BB5B914688}"/>
    <cellStyle name="Moneda 2 2 2 2 2 3 3" xfId="977" xr:uid="{9A9F3DB2-E3D3-4BEE-AD6E-0444F7D31355}"/>
    <cellStyle name="Moneda 2 2 2 2 2 3 3 2" xfId="2298" xr:uid="{1B46A772-97D5-4A40-9251-8E75E9D5D244}"/>
    <cellStyle name="Moneda 2 2 2 2 2 3 3 2 2" xfId="4939" xr:uid="{4947E57B-E966-419C-AB1D-9EDC1F37B8F7}"/>
    <cellStyle name="Moneda 2 2 2 2 2 3 3 2 2 2" xfId="10219" xr:uid="{4358B229-5D5A-41D8-98FF-E6E53A749DCE}"/>
    <cellStyle name="Moneda 2 2 2 2 2 3 3 2 2 2 2" xfId="20780" xr:uid="{73852EF7-202E-4259-81C7-24DECA9F845E}"/>
    <cellStyle name="Moneda 2 2 2 2 2 3 3 2 2 3" xfId="15500" xr:uid="{B4309A90-2689-4346-A7AA-102ECBCBC07B}"/>
    <cellStyle name="Moneda 2 2 2 2 2 3 3 2 3" xfId="7579" xr:uid="{4D2A2534-CCCB-42AE-8CDF-EFDC747579D2}"/>
    <cellStyle name="Moneda 2 2 2 2 2 3 3 2 3 2" xfId="18140" xr:uid="{F6312958-BCBF-435D-BA69-054E25922402}"/>
    <cellStyle name="Moneda 2 2 2 2 2 3 3 2 4" xfId="12859" xr:uid="{14B80173-B8ED-41A9-9A5F-87BCE645C1C5}"/>
    <cellStyle name="Moneda 2 2 2 2 2 3 3 3" xfId="3619" xr:uid="{CCDB2198-BCF4-44EA-818D-8A465877ECEA}"/>
    <cellStyle name="Moneda 2 2 2 2 2 3 3 3 2" xfId="8899" xr:uid="{B9B18AB9-98FF-413F-B4ED-A3CE7E924759}"/>
    <cellStyle name="Moneda 2 2 2 2 2 3 3 3 2 2" xfId="19460" xr:uid="{FEF0485D-E338-45A9-9D58-070CC983C5A4}"/>
    <cellStyle name="Moneda 2 2 2 2 2 3 3 3 3" xfId="14180" xr:uid="{97E50CB2-FB02-4DE4-9E64-2CF08ED24B7A}"/>
    <cellStyle name="Moneda 2 2 2 2 2 3 3 4" xfId="6259" xr:uid="{12365403-6F41-40B9-AD5F-AAD839A0313A}"/>
    <cellStyle name="Moneda 2 2 2 2 2 3 3 4 2" xfId="16820" xr:uid="{036A6AEB-FED5-47F2-B7BB-4AA9AEF95625}"/>
    <cellStyle name="Moneda 2 2 2 2 2 3 3 5" xfId="11539" xr:uid="{637646BE-B5F9-41CC-9A2D-8DB56528200F}"/>
    <cellStyle name="Moneda 2 2 2 2 2 3 4" xfId="1638" xr:uid="{623A8074-5EDC-401A-9C23-B6ED994FDD91}"/>
    <cellStyle name="Moneda 2 2 2 2 2 3 4 2" xfId="4279" xr:uid="{F7E16DC8-313E-4F31-9D7F-A352DADDA630}"/>
    <cellStyle name="Moneda 2 2 2 2 2 3 4 2 2" xfId="9559" xr:uid="{5BBAA32C-9219-4876-90D0-2D8DDE466EBC}"/>
    <cellStyle name="Moneda 2 2 2 2 2 3 4 2 2 2" xfId="20120" xr:uid="{5707C661-4C8F-4F25-9E68-88CCC2C976C2}"/>
    <cellStyle name="Moneda 2 2 2 2 2 3 4 2 3" xfId="14840" xr:uid="{497A3F72-0628-4D58-8C2C-08DAE3BC498E}"/>
    <cellStyle name="Moneda 2 2 2 2 2 3 4 3" xfId="6919" xr:uid="{F51E9702-DD27-4992-A172-55C54666001B}"/>
    <cellStyle name="Moneda 2 2 2 2 2 3 4 3 2" xfId="17480" xr:uid="{EDFAC645-9D3D-436D-A178-089CA13FE619}"/>
    <cellStyle name="Moneda 2 2 2 2 2 3 4 4" xfId="12199" xr:uid="{95CB90F0-992E-49AC-924C-12B9B34AA409}"/>
    <cellStyle name="Moneda 2 2 2 2 2 3 5" xfId="2959" xr:uid="{37542D06-2896-43E7-B200-8BBFDBEDA6B9}"/>
    <cellStyle name="Moneda 2 2 2 2 2 3 5 2" xfId="8239" xr:uid="{F8F2B1DB-7187-449D-AFC6-6324EE744BF3}"/>
    <cellStyle name="Moneda 2 2 2 2 2 3 5 2 2" xfId="18800" xr:uid="{569D8481-B83D-4150-A560-0980E5C2EBD5}"/>
    <cellStyle name="Moneda 2 2 2 2 2 3 5 3" xfId="13520" xr:uid="{82595F8A-5589-4E17-8FE6-FEA80AA70059}"/>
    <cellStyle name="Moneda 2 2 2 2 2 3 6" xfId="5599" xr:uid="{22C82076-55DE-4C97-A0B7-F957FCBBAAC4}"/>
    <cellStyle name="Moneda 2 2 2 2 2 3 6 2" xfId="16160" xr:uid="{C6FA0C77-DAA1-4525-BA3F-14EE61DF7B5F}"/>
    <cellStyle name="Moneda 2 2 2 2 2 3 7" xfId="10879" xr:uid="{33F6F5DA-AD3C-4299-833E-597D8D59C844}"/>
    <cellStyle name="Moneda 2 2 2 2 2 4" xfId="425" xr:uid="{98CD39ED-A84E-4951-B40E-289A489B8219}"/>
    <cellStyle name="Moneda 2 2 2 2 2 4 2" xfId="1086" xr:uid="{D46DFA82-A673-476A-83A7-BE0C04F69D62}"/>
    <cellStyle name="Moneda 2 2 2 2 2 4 2 2" xfId="2407" xr:uid="{B3F07FA3-3672-48C7-9003-43B42C38A2B0}"/>
    <cellStyle name="Moneda 2 2 2 2 2 4 2 2 2" xfId="5048" xr:uid="{1C5B1B83-1A54-4BCA-BC0E-2EC11E3EF315}"/>
    <cellStyle name="Moneda 2 2 2 2 2 4 2 2 2 2" xfId="10328" xr:uid="{3D19F2C1-F7BA-498A-AF7A-E054546903BF}"/>
    <cellStyle name="Moneda 2 2 2 2 2 4 2 2 2 2 2" xfId="20889" xr:uid="{E445698F-1D4E-4139-BB46-A03BF5EA84D2}"/>
    <cellStyle name="Moneda 2 2 2 2 2 4 2 2 2 3" xfId="15609" xr:uid="{601BF73D-75E8-4ACB-AB31-37385B059598}"/>
    <cellStyle name="Moneda 2 2 2 2 2 4 2 2 3" xfId="7688" xr:uid="{5B74477D-0367-4FFB-B1CB-89AF0B9722E1}"/>
    <cellStyle name="Moneda 2 2 2 2 2 4 2 2 3 2" xfId="18249" xr:uid="{FAF84490-3108-4218-B647-A8163C7F77F9}"/>
    <cellStyle name="Moneda 2 2 2 2 2 4 2 2 4" xfId="12968" xr:uid="{EB7F1BC0-9D03-45B4-8107-9329F3F2CD4E}"/>
    <cellStyle name="Moneda 2 2 2 2 2 4 2 3" xfId="3728" xr:uid="{1B32800E-D2DF-4723-8FAB-536FE6EB6597}"/>
    <cellStyle name="Moneda 2 2 2 2 2 4 2 3 2" xfId="9008" xr:uid="{95241160-78DC-4B63-BF42-FF8C4F127AFD}"/>
    <cellStyle name="Moneda 2 2 2 2 2 4 2 3 2 2" xfId="19569" xr:uid="{BEBCC714-4575-484C-9CD3-DDBA54FF9425}"/>
    <cellStyle name="Moneda 2 2 2 2 2 4 2 3 3" xfId="14289" xr:uid="{C48554A4-8A4B-4C49-866E-FF3F76A3D942}"/>
    <cellStyle name="Moneda 2 2 2 2 2 4 2 4" xfId="6368" xr:uid="{AC958DB1-D9BB-4781-8B23-9141113F5F3D}"/>
    <cellStyle name="Moneda 2 2 2 2 2 4 2 4 2" xfId="16929" xr:uid="{FF8400E9-AB52-42DE-BDEC-EA135D03AE65}"/>
    <cellStyle name="Moneda 2 2 2 2 2 4 2 5" xfId="11648" xr:uid="{4A2A90D3-B4C1-4C61-9292-D88C8A6034BA}"/>
    <cellStyle name="Moneda 2 2 2 2 2 4 3" xfId="1747" xr:uid="{9A2F1BD4-1C0D-41AB-9350-3247004D4704}"/>
    <cellStyle name="Moneda 2 2 2 2 2 4 3 2" xfId="4388" xr:uid="{964FBC33-7B1F-4927-AA0B-E1AC88BE13A6}"/>
    <cellStyle name="Moneda 2 2 2 2 2 4 3 2 2" xfId="9668" xr:uid="{5C341C78-BFF9-4188-8044-33C649897FBB}"/>
    <cellStyle name="Moneda 2 2 2 2 2 4 3 2 2 2" xfId="20229" xr:uid="{21192EF9-C64C-4811-9833-A4F6C8B954DB}"/>
    <cellStyle name="Moneda 2 2 2 2 2 4 3 2 3" xfId="14949" xr:uid="{9F48ABAC-54C3-43A2-9AF5-9C508D64FBF1}"/>
    <cellStyle name="Moneda 2 2 2 2 2 4 3 3" xfId="7028" xr:uid="{8DC05D53-B8F8-4A86-A3D6-511327D606A9}"/>
    <cellStyle name="Moneda 2 2 2 2 2 4 3 3 2" xfId="17589" xr:uid="{E6CEDA68-A9DA-40E5-A2E6-45891861AE97}"/>
    <cellStyle name="Moneda 2 2 2 2 2 4 3 4" xfId="12308" xr:uid="{4F209717-589A-4D79-9110-3F50338D9F57}"/>
    <cellStyle name="Moneda 2 2 2 2 2 4 4" xfId="3068" xr:uid="{D69A3C10-2D88-4BF7-9B75-F5149F74AE72}"/>
    <cellStyle name="Moneda 2 2 2 2 2 4 4 2" xfId="8348" xr:uid="{4FC47A3A-7931-42F1-8B5F-9D8B50074594}"/>
    <cellStyle name="Moneda 2 2 2 2 2 4 4 2 2" xfId="18909" xr:uid="{9027F9A2-EE74-49C7-AA20-255669FD470B}"/>
    <cellStyle name="Moneda 2 2 2 2 2 4 4 3" xfId="13629" xr:uid="{395996DA-1084-49E5-8852-9B4C57917C42}"/>
    <cellStyle name="Moneda 2 2 2 2 2 4 5" xfId="5708" xr:uid="{76E654DE-830E-43CD-922F-8BFD602D93A5}"/>
    <cellStyle name="Moneda 2 2 2 2 2 4 5 2" xfId="16269" xr:uid="{348823C1-0D71-45F3-86DD-23F746A6FB9F}"/>
    <cellStyle name="Moneda 2 2 2 2 2 4 6" xfId="10988" xr:uid="{2D651747-876B-43D9-B15C-140E33A986C0}"/>
    <cellStyle name="Moneda 2 2 2 2 2 5" xfId="757" xr:uid="{F1E8CA5F-1210-4AC1-ADA4-C3A3BE876D1F}"/>
    <cellStyle name="Moneda 2 2 2 2 2 5 2" xfId="2078" xr:uid="{AD858628-7D2E-4947-AC4A-075D74950461}"/>
    <cellStyle name="Moneda 2 2 2 2 2 5 2 2" xfId="4719" xr:uid="{91CEDD4E-8ED5-439B-A3D2-C27FFB5D8B19}"/>
    <cellStyle name="Moneda 2 2 2 2 2 5 2 2 2" xfId="9999" xr:uid="{A7257ED7-F1BA-4393-901E-7C40CA08EEB6}"/>
    <cellStyle name="Moneda 2 2 2 2 2 5 2 2 2 2" xfId="20560" xr:uid="{2469A9BF-E344-491B-B588-25CA887A4CC5}"/>
    <cellStyle name="Moneda 2 2 2 2 2 5 2 2 3" xfId="15280" xr:uid="{76B4341E-FCCA-47D5-9A00-A44F4B2B5325}"/>
    <cellStyle name="Moneda 2 2 2 2 2 5 2 3" xfId="7359" xr:uid="{5C9395C0-DF21-446E-9BF1-3B60413693BE}"/>
    <cellStyle name="Moneda 2 2 2 2 2 5 2 3 2" xfId="17920" xr:uid="{9C997546-E403-49E9-A3BE-C109CA6FE898}"/>
    <cellStyle name="Moneda 2 2 2 2 2 5 2 4" xfId="12639" xr:uid="{8E400202-4003-4922-9133-E8A489F99E58}"/>
    <cellStyle name="Moneda 2 2 2 2 2 5 3" xfId="3399" xr:uid="{C193D4AF-7073-44AF-89DF-F734C1E9A1D9}"/>
    <cellStyle name="Moneda 2 2 2 2 2 5 3 2" xfId="8679" xr:uid="{37E385EF-3838-4703-A2DA-9B91E550E01B}"/>
    <cellStyle name="Moneda 2 2 2 2 2 5 3 2 2" xfId="19240" xr:uid="{DE604ADC-AB75-47DD-B4CD-40259B933C33}"/>
    <cellStyle name="Moneda 2 2 2 2 2 5 3 3" xfId="13960" xr:uid="{E95981E0-69AA-4B08-8390-167D720761C2}"/>
    <cellStyle name="Moneda 2 2 2 2 2 5 4" xfId="6039" xr:uid="{35B9B4A5-640F-4852-8572-36673D7A66C3}"/>
    <cellStyle name="Moneda 2 2 2 2 2 5 4 2" xfId="16600" xr:uid="{C0D01E65-A399-47D5-BABD-52F18891FC40}"/>
    <cellStyle name="Moneda 2 2 2 2 2 5 5" xfId="11319" xr:uid="{871FC6D0-90EB-45C1-A489-243E4CB80C11}"/>
    <cellStyle name="Moneda 2 2 2 2 2 6" xfId="1418" xr:uid="{6D2A4715-2A58-4FE4-8C44-A4AF19B1F9EE}"/>
    <cellStyle name="Moneda 2 2 2 2 2 6 2" xfId="4059" xr:uid="{55683BE2-08A3-407A-B7B5-C5B36AFA9AEC}"/>
    <cellStyle name="Moneda 2 2 2 2 2 6 2 2" xfId="9339" xr:uid="{D84C27AC-8871-46AB-910A-3F6F1571A1B9}"/>
    <cellStyle name="Moneda 2 2 2 2 2 6 2 2 2" xfId="19900" xr:uid="{73F2ED6B-7642-491D-AC83-064F8CDAC9D8}"/>
    <cellStyle name="Moneda 2 2 2 2 2 6 2 3" xfId="14620" xr:uid="{BB3156BC-E995-4085-9E1E-9042D60171AC}"/>
    <cellStyle name="Moneda 2 2 2 2 2 6 3" xfId="6699" xr:uid="{8EB03900-9C35-4187-9A27-1133605DAF6B}"/>
    <cellStyle name="Moneda 2 2 2 2 2 6 3 2" xfId="17260" xr:uid="{52D67004-ADD8-4B01-957F-3D9788D3B708}"/>
    <cellStyle name="Moneda 2 2 2 2 2 6 4" xfId="11979" xr:uid="{153DE0F9-B654-454C-B943-59CA733A73AD}"/>
    <cellStyle name="Moneda 2 2 2 2 2 7" xfId="2739" xr:uid="{D250488A-C3D3-4513-BDC1-5977AF77CF36}"/>
    <cellStyle name="Moneda 2 2 2 2 2 7 2" xfId="8019" xr:uid="{ED20CE2F-79CD-4924-961F-8D3374D5624E}"/>
    <cellStyle name="Moneda 2 2 2 2 2 7 2 2" xfId="18580" xr:uid="{1149160E-B089-4E68-86C6-89458A86F9FF}"/>
    <cellStyle name="Moneda 2 2 2 2 2 7 3" xfId="13300" xr:uid="{9394EB2D-E246-4545-9729-A1EE405D84B2}"/>
    <cellStyle name="Moneda 2 2 2 2 2 8" xfId="5379" xr:uid="{E72E6041-6096-4CB2-8A67-E93185791C90}"/>
    <cellStyle name="Moneda 2 2 2 2 2 8 2" xfId="15940" xr:uid="{BA2EF7CF-5D6E-4FFC-BA97-F4F45110A52C}"/>
    <cellStyle name="Moneda 2 2 2 2 2 9" xfId="10659" xr:uid="{F7DBD0D1-2477-4664-A50A-B681DEEED1E4}"/>
    <cellStyle name="Moneda 2 2 2 2 3" xfId="155" xr:uid="{CB93AE0B-C3D6-4656-8C6D-BA0A962FE488}"/>
    <cellStyle name="Moneda 2 2 2 2 3 2" xfId="485" xr:uid="{57EBC349-E42B-4A02-B2A1-AA494319B1F7}"/>
    <cellStyle name="Moneda 2 2 2 2 3 2 2" xfId="1145" xr:uid="{C1EBDD36-7E85-47DC-9BCC-E6E79D0A6D74}"/>
    <cellStyle name="Moneda 2 2 2 2 3 2 2 2" xfId="2466" xr:uid="{3B3C543D-FE1E-4626-8CB6-2A5E7466FE99}"/>
    <cellStyle name="Moneda 2 2 2 2 3 2 2 2 2" xfId="5107" xr:uid="{01655F40-85CE-417F-9098-E418B5829527}"/>
    <cellStyle name="Moneda 2 2 2 2 3 2 2 2 2 2" xfId="10387" xr:uid="{F72850FC-61CF-4410-ADAD-743DD43A26F8}"/>
    <cellStyle name="Moneda 2 2 2 2 3 2 2 2 2 2 2" xfId="20948" xr:uid="{8F828014-A291-4A2D-BB5D-F91D8B360964}"/>
    <cellStyle name="Moneda 2 2 2 2 3 2 2 2 2 3" xfId="15668" xr:uid="{304ADF84-B652-4BB0-B2D7-BEDD67ECCDAA}"/>
    <cellStyle name="Moneda 2 2 2 2 3 2 2 2 3" xfId="7747" xr:uid="{B3768198-3605-4EAE-ACD4-88AC63564768}"/>
    <cellStyle name="Moneda 2 2 2 2 3 2 2 2 3 2" xfId="18308" xr:uid="{4C2D0D8A-E4AB-44BF-9B2F-A750D6F6D3A7}"/>
    <cellStyle name="Moneda 2 2 2 2 3 2 2 2 4" xfId="13027" xr:uid="{30C61260-3386-4178-93AA-A528D9287DDE}"/>
    <cellStyle name="Moneda 2 2 2 2 3 2 2 3" xfId="3787" xr:uid="{D0AA51BD-4278-4F25-B1D1-E115D7F462B0}"/>
    <cellStyle name="Moneda 2 2 2 2 3 2 2 3 2" xfId="9067" xr:uid="{9040A944-E110-4235-9006-D42B7D8646AB}"/>
    <cellStyle name="Moneda 2 2 2 2 3 2 2 3 2 2" xfId="19628" xr:uid="{DCA833F1-F643-45D0-BB9B-3259F76A6ECB}"/>
    <cellStyle name="Moneda 2 2 2 2 3 2 2 3 3" xfId="14348" xr:uid="{5343A23F-B72B-4BDD-9D22-98B190EEA884}"/>
    <cellStyle name="Moneda 2 2 2 2 3 2 2 4" xfId="6427" xr:uid="{40C703A4-A6A6-4DD6-A580-DE247069B011}"/>
    <cellStyle name="Moneda 2 2 2 2 3 2 2 4 2" xfId="16988" xr:uid="{2EB35020-6181-4112-A837-FE5AF9C99263}"/>
    <cellStyle name="Moneda 2 2 2 2 3 2 2 5" xfId="11707" xr:uid="{F275BCB2-7EBA-4BB9-A945-DDFF6F1103BA}"/>
    <cellStyle name="Moneda 2 2 2 2 3 2 3" xfId="1806" xr:uid="{5EDE6C6C-7CA0-4134-AE03-E5C46820EB57}"/>
    <cellStyle name="Moneda 2 2 2 2 3 2 3 2" xfId="4447" xr:uid="{C56A3851-61DD-4A86-9234-11718A255382}"/>
    <cellStyle name="Moneda 2 2 2 2 3 2 3 2 2" xfId="9727" xr:uid="{92EC299F-994E-4739-A969-AECBD0D4E47B}"/>
    <cellStyle name="Moneda 2 2 2 2 3 2 3 2 2 2" xfId="20288" xr:uid="{6CE86645-4CE6-444F-BB9D-C125B07A92E6}"/>
    <cellStyle name="Moneda 2 2 2 2 3 2 3 2 3" xfId="15008" xr:uid="{E3A5D293-2F30-4D17-8AE9-B2573C650C04}"/>
    <cellStyle name="Moneda 2 2 2 2 3 2 3 3" xfId="7087" xr:uid="{2EAF2793-BF4D-4BDD-A9A1-E75A49B31507}"/>
    <cellStyle name="Moneda 2 2 2 2 3 2 3 3 2" xfId="17648" xr:uid="{52FFE01C-AD1F-47A8-9277-A51614DBB325}"/>
    <cellStyle name="Moneda 2 2 2 2 3 2 3 4" xfId="12367" xr:uid="{1C6625A7-CF8E-42EC-A7EF-9DB54EA143E3}"/>
    <cellStyle name="Moneda 2 2 2 2 3 2 4" xfId="3127" xr:uid="{204CEDA0-6731-4222-9165-354C951762FB}"/>
    <cellStyle name="Moneda 2 2 2 2 3 2 4 2" xfId="8407" xr:uid="{3C8CB0C5-88B7-43FC-9912-3EEEFB10E5ED}"/>
    <cellStyle name="Moneda 2 2 2 2 3 2 4 2 2" xfId="18968" xr:uid="{C1E68CFC-9356-4524-B3C8-897608D7D5C8}"/>
    <cellStyle name="Moneda 2 2 2 2 3 2 4 3" xfId="13688" xr:uid="{7CFF43B2-2097-4B8F-BE6F-3C609C93194E}"/>
    <cellStyle name="Moneda 2 2 2 2 3 2 5" xfId="5767" xr:uid="{5A07ABD8-D612-4A3D-A7B2-1C44B6A3D27C}"/>
    <cellStyle name="Moneda 2 2 2 2 3 2 5 2" xfId="16328" xr:uid="{BBFA259D-52CB-4A93-97C4-E29FD19FB670}"/>
    <cellStyle name="Moneda 2 2 2 2 3 2 6" xfId="11047" xr:uid="{1C372B05-E750-48B7-BAAF-AB31EEDDA224}"/>
    <cellStyle name="Moneda 2 2 2 2 3 3" xfId="816" xr:uid="{A9C2CB70-72FB-4100-881C-A20171AF457E}"/>
    <cellStyle name="Moneda 2 2 2 2 3 3 2" xfId="2137" xr:uid="{FACA4A46-2C34-4056-85A8-EF0A7496C02B}"/>
    <cellStyle name="Moneda 2 2 2 2 3 3 2 2" xfId="4778" xr:uid="{23C85D40-2F75-43FA-A23D-89B6E8AE98D7}"/>
    <cellStyle name="Moneda 2 2 2 2 3 3 2 2 2" xfId="10058" xr:uid="{45DBB37C-59F9-4CFB-8AEA-38757D4E7E66}"/>
    <cellStyle name="Moneda 2 2 2 2 3 3 2 2 2 2" xfId="20619" xr:uid="{C43EEB51-4B8B-4C99-B9B8-222676315FEE}"/>
    <cellStyle name="Moneda 2 2 2 2 3 3 2 2 3" xfId="15339" xr:uid="{22D681F8-8353-4E83-BA34-CD834082319D}"/>
    <cellStyle name="Moneda 2 2 2 2 3 3 2 3" xfId="7418" xr:uid="{17EF6175-273C-4118-9470-47DBC94A75DE}"/>
    <cellStyle name="Moneda 2 2 2 2 3 3 2 3 2" xfId="17979" xr:uid="{3F27B5A0-EEFE-4393-8093-F6C3F0985774}"/>
    <cellStyle name="Moneda 2 2 2 2 3 3 2 4" xfId="12698" xr:uid="{F80C76AF-32F8-41DB-8030-05CA09B4D8C0}"/>
    <cellStyle name="Moneda 2 2 2 2 3 3 3" xfId="3458" xr:uid="{BA816C16-4B84-47C3-8F44-8C49193544D9}"/>
    <cellStyle name="Moneda 2 2 2 2 3 3 3 2" xfId="8738" xr:uid="{7DEE35E9-5938-4C76-9611-C79ED974B3C6}"/>
    <cellStyle name="Moneda 2 2 2 2 3 3 3 2 2" xfId="19299" xr:uid="{0D5B4E24-F2F0-4595-B245-5D83F00962F5}"/>
    <cellStyle name="Moneda 2 2 2 2 3 3 3 3" xfId="14019" xr:uid="{BD388721-0235-444E-BABE-2B002FC3FA45}"/>
    <cellStyle name="Moneda 2 2 2 2 3 3 4" xfId="6098" xr:uid="{3964AE66-3DFB-455D-9D68-3EC533F6F07D}"/>
    <cellStyle name="Moneda 2 2 2 2 3 3 4 2" xfId="16659" xr:uid="{562C811F-0203-432C-B9E9-E6534D8D119B}"/>
    <cellStyle name="Moneda 2 2 2 2 3 3 5" xfId="11378" xr:uid="{69B39139-AA2B-488E-AA0D-125FB8D213A1}"/>
    <cellStyle name="Moneda 2 2 2 2 3 4" xfId="1477" xr:uid="{B4559D55-3C92-49D7-B676-A4926E5A9B85}"/>
    <cellStyle name="Moneda 2 2 2 2 3 4 2" xfId="4118" xr:uid="{19E21F34-ABE0-44F9-9803-94458E07EFC1}"/>
    <cellStyle name="Moneda 2 2 2 2 3 4 2 2" xfId="9398" xr:uid="{44200DA5-18D9-455A-8127-D378E15DE487}"/>
    <cellStyle name="Moneda 2 2 2 2 3 4 2 2 2" xfId="19959" xr:uid="{635ED052-01B1-4B0D-8F09-E73086E9257F}"/>
    <cellStyle name="Moneda 2 2 2 2 3 4 2 3" xfId="14679" xr:uid="{547E1303-7E08-4A21-96F4-375A3C8B3866}"/>
    <cellStyle name="Moneda 2 2 2 2 3 4 3" xfId="6758" xr:uid="{64032131-5003-4428-B595-0A99D32E367D}"/>
    <cellStyle name="Moneda 2 2 2 2 3 4 3 2" xfId="17319" xr:uid="{79A1DE26-0F9B-42DB-ABCC-E53528585A4A}"/>
    <cellStyle name="Moneda 2 2 2 2 3 4 4" xfId="12038" xr:uid="{E93EE261-BE33-49B8-B552-9F08AE66D1AE}"/>
    <cellStyle name="Moneda 2 2 2 2 3 5" xfId="2798" xr:uid="{B042D568-56B4-47F1-A6C3-DB869A115593}"/>
    <cellStyle name="Moneda 2 2 2 2 3 5 2" xfId="8078" xr:uid="{34B60576-6FE4-4C58-9BC9-A93F1C9C2083}"/>
    <cellStyle name="Moneda 2 2 2 2 3 5 2 2" xfId="18639" xr:uid="{D9E6ECEA-6313-4070-86E3-87BC036B669D}"/>
    <cellStyle name="Moneda 2 2 2 2 3 5 3" xfId="13359" xr:uid="{2F9B6A51-8D11-4CC8-8386-0736E6CD5399}"/>
    <cellStyle name="Moneda 2 2 2 2 3 6" xfId="5438" xr:uid="{7A80D21B-2465-4F70-803E-5ABAD7D73467}"/>
    <cellStyle name="Moneda 2 2 2 2 3 6 2" xfId="15999" xr:uid="{66575566-B229-4E81-A81C-7A1A6FDCCA8C}"/>
    <cellStyle name="Moneda 2 2 2 2 3 7" xfId="10718" xr:uid="{D499E155-CCE1-4512-833E-0630722FB2BD}"/>
    <cellStyle name="Moneda 2 2 2 2 4" xfId="265" xr:uid="{E5554698-20AA-48DE-B9F3-01228CA24B54}"/>
    <cellStyle name="Moneda 2 2 2 2 4 2" xfId="595" xr:uid="{8BD8A836-5E50-476F-82EF-5843C05284E2}"/>
    <cellStyle name="Moneda 2 2 2 2 4 2 2" xfId="1255" xr:uid="{E4BFA8C5-FC28-4304-A21D-56C2AF723A29}"/>
    <cellStyle name="Moneda 2 2 2 2 4 2 2 2" xfId="2576" xr:uid="{0E39FD8C-E410-4FF8-8082-645F527CD138}"/>
    <cellStyle name="Moneda 2 2 2 2 4 2 2 2 2" xfId="5217" xr:uid="{46149E0A-480C-4E59-9F3F-DBC2B363F2CF}"/>
    <cellStyle name="Moneda 2 2 2 2 4 2 2 2 2 2" xfId="10497" xr:uid="{599C7649-9596-4C1C-91ED-2D3968944DB6}"/>
    <cellStyle name="Moneda 2 2 2 2 4 2 2 2 2 2 2" xfId="21058" xr:uid="{62FF905D-7EF8-4A81-9926-CC5ACE6B1BA1}"/>
    <cellStyle name="Moneda 2 2 2 2 4 2 2 2 2 3" xfId="15778" xr:uid="{E6F79C95-5E41-4097-9A8B-C58192F1780C}"/>
    <cellStyle name="Moneda 2 2 2 2 4 2 2 2 3" xfId="7857" xr:uid="{3361556B-F0C6-43FA-B879-2C0DA87ADBDD}"/>
    <cellStyle name="Moneda 2 2 2 2 4 2 2 2 3 2" xfId="18418" xr:uid="{4CF107EF-48F0-4B42-8DDE-60F799D9AD62}"/>
    <cellStyle name="Moneda 2 2 2 2 4 2 2 2 4" xfId="13137" xr:uid="{5DB1F6A8-D5BB-4748-BA9D-EBC3CFFECD4A}"/>
    <cellStyle name="Moneda 2 2 2 2 4 2 2 3" xfId="3897" xr:uid="{8B1D24FE-F4D7-4200-ACB9-A51CBA59A331}"/>
    <cellStyle name="Moneda 2 2 2 2 4 2 2 3 2" xfId="9177" xr:uid="{F56F1F3D-2212-4E27-8B17-2A189022F46F}"/>
    <cellStyle name="Moneda 2 2 2 2 4 2 2 3 2 2" xfId="19738" xr:uid="{548516E7-D3AA-452D-B765-1F326C7783E6}"/>
    <cellStyle name="Moneda 2 2 2 2 4 2 2 3 3" xfId="14458" xr:uid="{4FAB2F55-EFA4-4B16-93CA-8D0CB2F324EF}"/>
    <cellStyle name="Moneda 2 2 2 2 4 2 2 4" xfId="6537" xr:uid="{D2B94E05-4E67-485B-A1D2-F17ADAEB32F5}"/>
    <cellStyle name="Moneda 2 2 2 2 4 2 2 4 2" xfId="17098" xr:uid="{7CE103A2-0AB2-4625-BBCD-E036DCC2F760}"/>
    <cellStyle name="Moneda 2 2 2 2 4 2 2 5" xfId="11817" xr:uid="{2F68E4A3-B301-41EC-80B0-D3A660B1A619}"/>
    <cellStyle name="Moneda 2 2 2 2 4 2 3" xfId="1916" xr:uid="{4A903A34-19C0-4DE0-9840-A40DEA57B05F}"/>
    <cellStyle name="Moneda 2 2 2 2 4 2 3 2" xfId="4557" xr:uid="{195D9337-41EF-41A7-A240-452A55AD330B}"/>
    <cellStyle name="Moneda 2 2 2 2 4 2 3 2 2" xfId="9837" xr:uid="{031D42D9-5C5D-477E-9DD7-2C42AD5C3D41}"/>
    <cellStyle name="Moneda 2 2 2 2 4 2 3 2 2 2" xfId="20398" xr:uid="{46873B75-DF19-4F9D-B759-58EC433E7E76}"/>
    <cellStyle name="Moneda 2 2 2 2 4 2 3 2 3" xfId="15118" xr:uid="{531F5A1D-0354-4EF6-B2B0-68D94795721E}"/>
    <cellStyle name="Moneda 2 2 2 2 4 2 3 3" xfId="7197" xr:uid="{E52E18BA-47A1-417F-A183-579127749DA2}"/>
    <cellStyle name="Moneda 2 2 2 2 4 2 3 3 2" xfId="17758" xr:uid="{CF76F456-A2E3-4C4B-8E15-FF617932197B}"/>
    <cellStyle name="Moneda 2 2 2 2 4 2 3 4" xfId="12477" xr:uid="{B6DA794E-5D22-46F0-9FE2-F219C016A84E}"/>
    <cellStyle name="Moneda 2 2 2 2 4 2 4" xfId="3237" xr:uid="{B093825E-A8D0-47E3-A04F-DBF96921D3DB}"/>
    <cellStyle name="Moneda 2 2 2 2 4 2 4 2" xfId="8517" xr:uid="{B84E3F0E-55DD-4EB4-92A1-5C544BC449C4}"/>
    <cellStyle name="Moneda 2 2 2 2 4 2 4 2 2" xfId="19078" xr:uid="{2A6E8E2F-44ED-43E2-81F9-8C665A644593}"/>
    <cellStyle name="Moneda 2 2 2 2 4 2 4 3" xfId="13798" xr:uid="{689DACF4-93F8-4AC8-87BD-03090FC7D8DD}"/>
    <cellStyle name="Moneda 2 2 2 2 4 2 5" xfId="5877" xr:uid="{205B354A-5D3E-4D7E-B121-4B3097EE6FFC}"/>
    <cellStyle name="Moneda 2 2 2 2 4 2 5 2" xfId="16438" xr:uid="{6A1BDF54-E74A-4514-9877-9C490E38AD78}"/>
    <cellStyle name="Moneda 2 2 2 2 4 2 6" xfId="11157" xr:uid="{5CD50512-5827-42C7-A93B-B624D74B0F29}"/>
    <cellStyle name="Moneda 2 2 2 2 4 3" xfId="926" xr:uid="{ECA48ADD-EEC0-4A4D-8CCC-9BADBAC07395}"/>
    <cellStyle name="Moneda 2 2 2 2 4 3 2" xfId="2247" xr:uid="{3065098B-A77F-43CD-A593-AA7C52260235}"/>
    <cellStyle name="Moneda 2 2 2 2 4 3 2 2" xfId="4888" xr:uid="{9C526C29-C3EF-42A9-AF22-EB74394A6D9B}"/>
    <cellStyle name="Moneda 2 2 2 2 4 3 2 2 2" xfId="10168" xr:uid="{92551C83-9DF9-4F4A-8D5E-96D006DBC43F}"/>
    <cellStyle name="Moneda 2 2 2 2 4 3 2 2 2 2" xfId="20729" xr:uid="{766B7A61-FA72-4E82-8A8E-457C6BF48D72}"/>
    <cellStyle name="Moneda 2 2 2 2 4 3 2 2 3" xfId="15449" xr:uid="{242EB09F-0E5D-4478-AB66-D2E77DAA2029}"/>
    <cellStyle name="Moneda 2 2 2 2 4 3 2 3" xfId="7528" xr:uid="{16FD2AE0-B09E-4BC5-ACE3-AFF26834B8B9}"/>
    <cellStyle name="Moneda 2 2 2 2 4 3 2 3 2" xfId="18089" xr:uid="{EE7B2C20-BD7F-43DD-831F-CE95F373ADD6}"/>
    <cellStyle name="Moneda 2 2 2 2 4 3 2 4" xfId="12808" xr:uid="{0A2582B5-9E16-4A62-84AD-8DD3F3591482}"/>
    <cellStyle name="Moneda 2 2 2 2 4 3 3" xfId="3568" xr:uid="{6F558A01-BF0E-4B5A-9518-CFB1AF2D4BBA}"/>
    <cellStyle name="Moneda 2 2 2 2 4 3 3 2" xfId="8848" xr:uid="{590FE2AC-B947-4611-A408-A17FCF276F27}"/>
    <cellStyle name="Moneda 2 2 2 2 4 3 3 2 2" xfId="19409" xr:uid="{3DE6B2AD-CF57-4A8E-B6C7-03FC5C51024E}"/>
    <cellStyle name="Moneda 2 2 2 2 4 3 3 3" xfId="14129" xr:uid="{34C1849D-7DD3-4099-9E46-9B90D0C28A45}"/>
    <cellStyle name="Moneda 2 2 2 2 4 3 4" xfId="6208" xr:uid="{3CEABF79-E221-4C3E-A5F2-4B8C4AB0C8AC}"/>
    <cellStyle name="Moneda 2 2 2 2 4 3 4 2" xfId="16769" xr:uid="{BEFD6CC6-A286-40B3-8430-06CD9237B56B}"/>
    <cellStyle name="Moneda 2 2 2 2 4 3 5" xfId="11488" xr:uid="{F002A0CF-128E-41F2-9E70-8A12462A45BD}"/>
    <cellStyle name="Moneda 2 2 2 2 4 4" xfId="1587" xr:uid="{EF066ADC-0B4C-4B2F-A272-ECB9D070B9E4}"/>
    <cellStyle name="Moneda 2 2 2 2 4 4 2" xfId="4228" xr:uid="{B13FB391-F438-4CAB-A2E3-CF79F7EF2AD7}"/>
    <cellStyle name="Moneda 2 2 2 2 4 4 2 2" xfId="9508" xr:uid="{A93D1486-0FAD-4991-B743-EB40ADA0A2EB}"/>
    <cellStyle name="Moneda 2 2 2 2 4 4 2 2 2" xfId="20069" xr:uid="{5604F8FA-DD69-4A3E-8213-EFEA6F65107F}"/>
    <cellStyle name="Moneda 2 2 2 2 4 4 2 3" xfId="14789" xr:uid="{ED8837EF-A893-4D1A-BC0F-177421278994}"/>
    <cellStyle name="Moneda 2 2 2 2 4 4 3" xfId="6868" xr:uid="{E830FD9F-A2F7-4A7B-A8BB-15639EC7F590}"/>
    <cellStyle name="Moneda 2 2 2 2 4 4 3 2" xfId="17429" xr:uid="{8AB4D141-3281-4EA2-A8BE-116D6EFCCFC3}"/>
    <cellStyle name="Moneda 2 2 2 2 4 4 4" xfId="12148" xr:uid="{1E32160B-77D1-4ACD-8FC0-EF20D286F391}"/>
    <cellStyle name="Moneda 2 2 2 2 4 5" xfId="2908" xr:uid="{ADEF7A37-7EC7-46E0-A219-4BD6188CC296}"/>
    <cellStyle name="Moneda 2 2 2 2 4 5 2" xfId="8188" xr:uid="{4D0FF2CC-9278-45D2-97A4-778D6AA5DCCF}"/>
    <cellStyle name="Moneda 2 2 2 2 4 5 2 2" xfId="18749" xr:uid="{ED716691-5311-423E-AED2-C7E77798368F}"/>
    <cellStyle name="Moneda 2 2 2 2 4 5 3" xfId="13469" xr:uid="{FB04E668-E8C6-4438-B4CF-B792099E5766}"/>
    <cellStyle name="Moneda 2 2 2 2 4 6" xfId="5548" xr:uid="{B3FE0F5F-031E-4BDB-9F4F-558143424B8E}"/>
    <cellStyle name="Moneda 2 2 2 2 4 6 2" xfId="16109" xr:uid="{7FFD769F-E82A-40F9-8D04-61DFFADA2A57}"/>
    <cellStyle name="Moneda 2 2 2 2 4 7" xfId="10828" xr:uid="{C1265E82-5893-4763-9A5D-F1497E40CE05}"/>
    <cellStyle name="Moneda 2 2 2 2 5" xfId="374" xr:uid="{93A6D3AB-29B1-48A3-8810-2440494C6BBE}"/>
    <cellStyle name="Moneda 2 2 2 2 5 2" xfId="1035" xr:uid="{7661A723-7ACB-4E0A-B307-FF00C7A968FA}"/>
    <cellStyle name="Moneda 2 2 2 2 5 2 2" xfId="2356" xr:uid="{75C17D70-1D75-4717-9C1A-5CC66CBB851A}"/>
    <cellStyle name="Moneda 2 2 2 2 5 2 2 2" xfId="4997" xr:uid="{8FABF13F-656B-4FA9-B142-9753FF44A84B}"/>
    <cellStyle name="Moneda 2 2 2 2 5 2 2 2 2" xfId="10277" xr:uid="{488286B2-437E-432E-915F-BCEDCFCAD9B7}"/>
    <cellStyle name="Moneda 2 2 2 2 5 2 2 2 2 2" xfId="20838" xr:uid="{62BE6698-4395-4A8D-A9B0-B3C53DD2B1BF}"/>
    <cellStyle name="Moneda 2 2 2 2 5 2 2 2 3" xfId="15558" xr:uid="{6A92365D-68E8-4947-B9A4-F2DCFBC07F05}"/>
    <cellStyle name="Moneda 2 2 2 2 5 2 2 3" xfId="7637" xr:uid="{8F6434D7-FE9A-4413-A52C-E4A2D5ADA6C0}"/>
    <cellStyle name="Moneda 2 2 2 2 5 2 2 3 2" xfId="18198" xr:uid="{7F536C9C-7A90-485B-B397-F58F14859C32}"/>
    <cellStyle name="Moneda 2 2 2 2 5 2 2 4" xfId="12917" xr:uid="{A763E177-3876-4C8A-A88D-E6D035B3F029}"/>
    <cellStyle name="Moneda 2 2 2 2 5 2 3" xfId="3677" xr:uid="{BCDD94C8-1239-45E6-8863-AA6C6B6A99FB}"/>
    <cellStyle name="Moneda 2 2 2 2 5 2 3 2" xfId="8957" xr:uid="{34D6FA54-ADE9-4031-A63C-CC06948863C6}"/>
    <cellStyle name="Moneda 2 2 2 2 5 2 3 2 2" xfId="19518" xr:uid="{BD72929B-FDC3-47CD-9DB7-6EDD01A4252A}"/>
    <cellStyle name="Moneda 2 2 2 2 5 2 3 3" xfId="14238" xr:uid="{BFDBF7A4-C5BD-45B0-975D-23BE34FBE307}"/>
    <cellStyle name="Moneda 2 2 2 2 5 2 4" xfId="6317" xr:uid="{13DC2A02-027D-4124-ABEB-B88D5DFE2023}"/>
    <cellStyle name="Moneda 2 2 2 2 5 2 4 2" xfId="16878" xr:uid="{D21869D6-96B4-44F4-B937-C352990585CE}"/>
    <cellStyle name="Moneda 2 2 2 2 5 2 5" xfId="11597" xr:uid="{C7A24CA8-AC1E-4D1A-ABF4-8076DFE80B5D}"/>
    <cellStyle name="Moneda 2 2 2 2 5 3" xfId="1696" xr:uid="{040E469F-87BD-4204-8AF9-7B034E8355DD}"/>
    <cellStyle name="Moneda 2 2 2 2 5 3 2" xfId="4337" xr:uid="{ABA0CB85-BF54-4CF4-BFE6-BEF998BC75F7}"/>
    <cellStyle name="Moneda 2 2 2 2 5 3 2 2" xfId="9617" xr:uid="{6EBF2C82-7AAD-4F4D-8202-40E6F20406C2}"/>
    <cellStyle name="Moneda 2 2 2 2 5 3 2 2 2" xfId="20178" xr:uid="{69DB4C53-1F6F-4E32-A96D-328324E9D211}"/>
    <cellStyle name="Moneda 2 2 2 2 5 3 2 3" xfId="14898" xr:uid="{5464C6DA-6C6F-4B7B-825D-27D884757536}"/>
    <cellStyle name="Moneda 2 2 2 2 5 3 3" xfId="6977" xr:uid="{ACA270CF-A228-46F2-BE04-61B550DAD69F}"/>
    <cellStyle name="Moneda 2 2 2 2 5 3 3 2" xfId="17538" xr:uid="{C0E48931-D701-4AD5-84B4-502245C32B38}"/>
    <cellStyle name="Moneda 2 2 2 2 5 3 4" xfId="12257" xr:uid="{31AB977E-BEA0-4927-B504-BAF0D6577706}"/>
    <cellStyle name="Moneda 2 2 2 2 5 4" xfId="3017" xr:uid="{0249E4BD-C92C-41E9-BF41-0C79F50FA1A2}"/>
    <cellStyle name="Moneda 2 2 2 2 5 4 2" xfId="8297" xr:uid="{31C39054-DF70-45A5-A8C7-1257184091A6}"/>
    <cellStyle name="Moneda 2 2 2 2 5 4 2 2" xfId="18858" xr:uid="{0FB08855-0D67-4211-BC99-4DE1AC40143D}"/>
    <cellStyle name="Moneda 2 2 2 2 5 4 3" xfId="13578" xr:uid="{A1109F97-8A56-4654-B758-711D23AFB6E3}"/>
    <cellStyle name="Moneda 2 2 2 2 5 5" xfId="5657" xr:uid="{D9687A33-5ED3-44F8-BEDD-5F16954D70E6}"/>
    <cellStyle name="Moneda 2 2 2 2 5 5 2" xfId="16218" xr:uid="{63F29645-7FB5-4C5D-AA7F-6F150E7DF21B}"/>
    <cellStyle name="Moneda 2 2 2 2 5 6" xfId="10937" xr:uid="{D812DB31-C8B8-43AF-A652-D0559E3CACC9}"/>
    <cellStyle name="Moneda 2 2 2 2 6" xfId="706" xr:uid="{4F054D83-DD96-4672-A4E6-5D863D03711A}"/>
    <cellStyle name="Moneda 2 2 2 2 6 2" xfId="2027" xr:uid="{4E5CBB2D-869E-403B-BDEF-9E4D8277B733}"/>
    <cellStyle name="Moneda 2 2 2 2 6 2 2" xfId="4668" xr:uid="{94E54CBE-00D5-4A78-B2CA-2B1152F2EAD4}"/>
    <cellStyle name="Moneda 2 2 2 2 6 2 2 2" xfId="9948" xr:uid="{8EED1939-CE6B-4790-A7A9-5D757C723CA8}"/>
    <cellStyle name="Moneda 2 2 2 2 6 2 2 2 2" xfId="20509" xr:uid="{0BFDDE59-3BE5-45B9-9318-AE80D2455E8C}"/>
    <cellStyle name="Moneda 2 2 2 2 6 2 2 3" xfId="15229" xr:uid="{6FA513A2-8DFB-4D74-9A63-A1C460F8112C}"/>
    <cellStyle name="Moneda 2 2 2 2 6 2 3" xfId="7308" xr:uid="{73625641-D77A-49E7-BBFB-64B7EEE5BC8C}"/>
    <cellStyle name="Moneda 2 2 2 2 6 2 3 2" xfId="17869" xr:uid="{41D7DB57-9F2F-4335-B65E-E5DC4F997A7E}"/>
    <cellStyle name="Moneda 2 2 2 2 6 2 4" xfId="12588" xr:uid="{8F4672D0-454E-49FE-B5C3-DC34E0633541}"/>
    <cellStyle name="Moneda 2 2 2 2 6 3" xfId="3348" xr:uid="{BD55388F-06DF-439C-ADFB-4D36E6265ED2}"/>
    <cellStyle name="Moneda 2 2 2 2 6 3 2" xfId="8628" xr:uid="{0C720F16-D77D-401D-8452-411693C415D2}"/>
    <cellStyle name="Moneda 2 2 2 2 6 3 2 2" xfId="19189" xr:uid="{24E041E7-5371-4557-BFC2-9B2213601094}"/>
    <cellStyle name="Moneda 2 2 2 2 6 3 3" xfId="13909" xr:uid="{627F42DE-649C-45D3-8A25-1A1A3495BD06}"/>
    <cellStyle name="Moneda 2 2 2 2 6 4" xfId="5988" xr:uid="{BA4396AD-B6BB-467A-B584-D4CA9516B60C}"/>
    <cellStyle name="Moneda 2 2 2 2 6 4 2" xfId="16549" xr:uid="{26207F9D-F121-4F57-AE44-8B7471C8420C}"/>
    <cellStyle name="Moneda 2 2 2 2 6 5" xfId="11268" xr:uid="{575EC405-D9A9-4A16-A706-9507776D9D83}"/>
    <cellStyle name="Moneda 2 2 2 2 7" xfId="1367" xr:uid="{A3563DD4-BDC2-418D-A71E-35802C6424B4}"/>
    <cellStyle name="Moneda 2 2 2 2 7 2" xfId="4008" xr:uid="{2071B4A0-94F9-4A48-AA51-92C62A09F009}"/>
    <cellStyle name="Moneda 2 2 2 2 7 2 2" xfId="9288" xr:uid="{26196DE7-5A6E-407E-ACEB-45D53AA755E6}"/>
    <cellStyle name="Moneda 2 2 2 2 7 2 2 2" xfId="19849" xr:uid="{E4D13B1C-9B1D-4134-91A3-830D7BC8F6AC}"/>
    <cellStyle name="Moneda 2 2 2 2 7 2 3" xfId="14569" xr:uid="{B690BEFD-8A8F-421F-A668-B943004AAEA0}"/>
    <cellStyle name="Moneda 2 2 2 2 7 3" xfId="6648" xr:uid="{EDF2B9B1-87EF-42D5-8EBA-11C35BFEE21E}"/>
    <cellStyle name="Moneda 2 2 2 2 7 3 2" xfId="17209" xr:uid="{E05EDEE0-6249-4F0C-9130-8E96A0C14672}"/>
    <cellStyle name="Moneda 2 2 2 2 7 4" xfId="11928" xr:uid="{DA12381D-BBB2-4D7E-AF60-AA5AA426AC5D}"/>
    <cellStyle name="Moneda 2 2 2 2 8" xfId="2688" xr:uid="{6EC82FA2-649E-4584-995B-1B87D17092F6}"/>
    <cellStyle name="Moneda 2 2 2 2 8 2" xfId="7968" xr:uid="{DB7382A5-2580-4E81-945E-3A3A28DF8D37}"/>
    <cellStyle name="Moneda 2 2 2 2 8 2 2" xfId="18529" xr:uid="{CB1FE549-6177-44A2-9860-492455E9199D}"/>
    <cellStyle name="Moneda 2 2 2 2 8 3" xfId="13249" xr:uid="{7830164D-5793-464B-A909-E35E27276769}"/>
    <cellStyle name="Moneda 2 2 2 2 9" xfId="5328" xr:uid="{3F61B5C4-2163-497F-9A1C-6CB8BD2F1894}"/>
    <cellStyle name="Moneda 2 2 2 2 9 2" xfId="15889" xr:uid="{103FA9DC-7D75-4A08-A844-0EBEF8845406}"/>
    <cellStyle name="Moneda 2 2 2 3" xfId="70" xr:uid="{C2B35F5F-EAF4-4004-A66A-39F28B33219F}"/>
    <cellStyle name="Moneda 2 2 2 3 2" xfId="182" xr:uid="{43B832F7-A0EF-4727-A44A-AD40E1AFBB59}"/>
    <cellStyle name="Moneda 2 2 2 3 2 2" xfId="512" xr:uid="{3D76035A-75D2-4A13-A04D-1B264EDE021D}"/>
    <cellStyle name="Moneda 2 2 2 3 2 2 2" xfId="1172" xr:uid="{0A0E84E1-9A48-43B0-9C55-94CA7E13A1B1}"/>
    <cellStyle name="Moneda 2 2 2 3 2 2 2 2" xfId="2493" xr:uid="{AF680C80-DDA1-40F4-8D38-36213D1EA11A}"/>
    <cellStyle name="Moneda 2 2 2 3 2 2 2 2 2" xfId="5134" xr:uid="{CDD39873-E6AF-4E79-839A-951D992B31AD}"/>
    <cellStyle name="Moneda 2 2 2 3 2 2 2 2 2 2" xfId="10414" xr:uid="{558FB070-3EBF-4CFF-A4B0-F91507B0FF1D}"/>
    <cellStyle name="Moneda 2 2 2 3 2 2 2 2 2 2 2" xfId="20975" xr:uid="{0FBA8B72-64E7-439A-929A-3CD74CA5818E}"/>
    <cellStyle name="Moneda 2 2 2 3 2 2 2 2 2 3" xfId="15695" xr:uid="{4B994621-529A-440C-9F4E-DD200EA74764}"/>
    <cellStyle name="Moneda 2 2 2 3 2 2 2 2 3" xfId="7774" xr:uid="{61D5D9AB-6567-435A-99DB-E327E3F43082}"/>
    <cellStyle name="Moneda 2 2 2 3 2 2 2 2 3 2" xfId="18335" xr:uid="{ACE3CC03-7439-4E8E-A2BC-61CC6345043F}"/>
    <cellStyle name="Moneda 2 2 2 3 2 2 2 2 4" xfId="13054" xr:uid="{45FCF075-D58B-47ED-AD39-0BECC96227C3}"/>
    <cellStyle name="Moneda 2 2 2 3 2 2 2 3" xfId="3814" xr:uid="{A0751BF4-E59B-4A88-AE24-767216390364}"/>
    <cellStyle name="Moneda 2 2 2 3 2 2 2 3 2" xfId="9094" xr:uid="{21E5F3E7-D725-43C1-BC83-E5FC47AE0A1E}"/>
    <cellStyle name="Moneda 2 2 2 3 2 2 2 3 2 2" xfId="19655" xr:uid="{A7990B80-DC03-458D-A53C-87843CB6645D}"/>
    <cellStyle name="Moneda 2 2 2 3 2 2 2 3 3" xfId="14375" xr:uid="{905C9711-CF31-42C3-BF35-2B3C449FDAFA}"/>
    <cellStyle name="Moneda 2 2 2 3 2 2 2 4" xfId="6454" xr:uid="{9973270C-1D49-4F75-9F84-8432E187414B}"/>
    <cellStyle name="Moneda 2 2 2 3 2 2 2 4 2" xfId="17015" xr:uid="{67B54D71-C6F6-43DA-B9B8-8212E18C69F2}"/>
    <cellStyle name="Moneda 2 2 2 3 2 2 2 5" xfId="11734" xr:uid="{E50B3E0C-348A-4C17-9F52-0BCE4D364432}"/>
    <cellStyle name="Moneda 2 2 2 3 2 2 3" xfId="1833" xr:uid="{AF8A497F-6EE2-481E-9CB9-760FDF2A891D}"/>
    <cellStyle name="Moneda 2 2 2 3 2 2 3 2" xfId="4474" xr:uid="{88BEB8C0-951C-434B-845A-F45723539C94}"/>
    <cellStyle name="Moneda 2 2 2 3 2 2 3 2 2" xfId="9754" xr:uid="{FEF53446-9B61-495C-8716-622508B604FD}"/>
    <cellStyle name="Moneda 2 2 2 3 2 2 3 2 2 2" xfId="20315" xr:uid="{ABEE0ABF-A242-4C92-8A30-C986857B9F29}"/>
    <cellStyle name="Moneda 2 2 2 3 2 2 3 2 3" xfId="15035" xr:uid="{4BC1325B-553C-43B0-8D7D-6E00E22801D5}"/>
    <cellStyle name="Moneda 2 2 2 3 2 2 3 3" xfId="7114" xr:uid="{DE42E01C-08EB-4074-9710-E93D07710595}"/>
    <cellStyle name="Moneda 2 2 2 3 2 2 3 3 2" xfId="17675" xr:uid="{58C4B022-0AC3-4CFF-9260-808203B82BB1}"/>
    <cellStyle name="Moneda 2 2 2 3 2 2 3 4" xfId="12394" xr:uid="{AE7AC18B-D121-4F15-AD23-995468AE3718}"/>
    <cellStyle name="Moneda 2 2 2 3 2 2 4" xfId="3154" xr:uid="{92B7F5B9-7D81-4C76-916E-A4A317A8B2E5}"/>
    <cellStyle name="Moneda 2 2 2 3 2 2 4 2" xfId="8434" xr:uid="{75999972-9BA9-444C-A7CE-E20CF89FBD9A}"/>
    <cellStyle name="Moneda 2 2 2 3 2 2 4 2 2" xfId="18995" xr:uid="{885CCD3D-2C72-46E7-A9A2-501CB20B3D1A}"/>
    <cellStyle name="Moneda 2 2 2 3 2 2 4 3" xfId="13715" xr:uid="{A66E9C7D-E150-47C9-BDD8-B95272FF1E7C}"/>
    <cellStyle name="Moneda 2 2 2 3 2 2 5" xfId="5794" xr:uid="{85DC1E92-79EE-4E5F-8A74-2B1DBAD3EAD0}"/>
    <cellStyle name="Moneda 2 2 2 3 2 2 5 2" xfId="16355" xr:uid="{56A75350-2703-483F-A2B2-CA42A9587DC4}"/>
    <cellStyle name="Moneda 2 2 2 3 2 2 6" xfId="11074" xr:uid="{980362BD-7DCE-4414-B94B-3C861464286D}"/>
    <cellStyle name="Moneda 2 2 2 3 2 3" xfId="843" xr:uid="{F6A2C5F7-97E5-4564-B39A-47CEC7402A3C}"/>
    <cellStyle name="Moneda 2 2 2 3 2 3 2" xfId="2164" xr:uid="{53CB414D-3999-4A9D-8C92-52D7F7B28502}"/>
    <cellStyle name="Moneda 2 2 2 3 2 3 2 2" xfId="4805" xr:uid="{7D6FD5A3-5837-4A1B-8503-B6B5E00E5F53}"/>
    <cellStyle name="Moneda 2 2 2 3 2 3 2 2 2" xfId="10085" xr:uid="{E494B456-A0F1-46D0-B298-EC796F8E3FB7}"/>
    <cellStyle name="Moneda 2 2 2 3 2 3 2 2 2 2" xfId="20646" xr:uid="{E7CD861A-E726-4CE3-BCC0-5B4CE6FAC717}"/>
    <cellStyle name="Moneda 2 2 2 3 2 3 2 2 3" xfId="15366" xr:uid="{16402622-8DCD-4566-97A1-308D13D03A3E}"/>
    <cellStyle name="Moneda 2 2 2 3 2 3 2 3" xfId="7445" xr:uid="{253F192D-0047-4551-BAA6-5C907210E11C}"/>
    <cellStyle name="Moneda 2 2 2 3 2 3 2 3 2" xfId="18006" xr:uid="{5F987F2E-DAE9-4A8B-B57D-E63809464B4B}"/>
    <cellStyle name="Moneda 2 2 2 3 2 3 2 4" xfId="12725" xr:uid="{112B0D5E-F965-4462-AE54-79AA9B5A3685}"/>
    <cellStyle name="Moneda 2 2 2 3 2 3 3" xfId="3485" xr:uid="{CE2E534D-2886-4DAB-82B8-8DF6937632A7}"/>
    <cellStyle name="Moneda 2 2 2 3 2 3 3 2" xfId="8765" xr:uid="{F22153C9-1EE2-4897-9995-87B137195E30}"/>
    <cellStyle name="Moneda 2 2 2 3 2 3 3 2 2" xfId="19326" xr:uid="{FF45E206-860F-4E33-B4A8-24E63F35DAE4}"/>
    <cellStyle name="Moneda 2 2 2 3 2 3 3 3" xfId="14046" xr:uid="{DC5F30A7-9087-4A6F-ABCF-5A30B49BABCC}"/>
    <cellStyle name="Moneda 2 2 2 3 2 3 4" xfId="6125" xr:uid="{2191A292-CD8C-4E03-A5BD-342DFEB8D4A9}"/>
    <cellStyle name="Moneda 2 2 2 3 2 3 4 2" xfId="16686" xr:uid="{7B686B54-6D01-4365-844B-8DB7B7785D80}"/>
    <cellStyle name="Moneda 2 2 2 3 2 3 5" xfId="11405" xr:uid="{1AE2AD67-D161-45A8-BC3D-610E45EFB0A9}"/>
    <cellStyle name="Moneda 2 2 2 3 2 4" xfId="1504" xr:uid="{919D1888-3F0C-4B93-9E6C-E2ED7912EBD2}"/>
    <cellStyle name="Moneda 2 2 2 3 2 4 2" xfId="4145" xr:uid="{FCA70AC9-F89E-4CA4-AF1F-936978C2E9C7}"/>
    <cellStyle name="Moneda 2 2 2 3 2 4 2 2" xfId="9425" xr:uid="{F627DCBE-F3D8-4A1A-B23A-B15000FED9BA}"/>
    <cellStyle name="Moneda 2 2 2 3 2 4 2 2 2" xfId="19986" xr:uid="{59B68D4B-2DAB-4B90-B15D-877FC1879C21}"/>
    <cellStyle name="Moneda 2 2 2 3 2 4 2 3" xfId="14706" xr:uid="{3429B139-26D4-4B4B-BC21-F479AAD1E515}"/>
    <cellStyle name="Moneda 2 2 2 3 2 4 3" xfId="6785" xr:uid="{5AB1DE7D-1669-4A68-9145-C01D6CBAF2A0}"/>
    <cellStyle name="Moneda 2 2 2 3 2 4 3 2" xfId="17346" xr:uid="{81E40AA4-FE86-445E-9448-122EB8D97386}"/>
    <cellStyle name="Moneda 2 2 2 3 2 4 4" xfId="12065" xr:uid="{A0F88C0D-DA55-417C-A26B-08A062480F7E}"/>
    <cellStyle name="Moneda 2 2 2 3 2 5" xfId="2825" xr:uid="{DD3624B4-44E9-41B4-AC8C-9BDA8FB07AF4}"/>
    <cellStyle name="Moneda 2 2 2 3 2 5 2" xfId="8105" xr:uid="{19282779-DA50-479A-9255-29ABBA6125C9}"/>
    <cellStyle name="Moneda 2 2 2 3 2 5 2 2" xfId="18666" xr:uid="{4C6DC382-114E-4A8B-9EB1-60ABFEFCDA5E}"/>
    <cellStyle name="Moneda 2 2 2 3 2 5 3" xfId="13386" xr:uid="{BAE07189-C55C-4EA7-8DAA-361FE81F2E67}"/>
    <cellStyle name="Moneda 2 2 2 3 2 6" xfId="5465" xr:uid="{45F77F1D-298D-4AA2-A1E7-87E33F603D66}"/>
    <cellStyle name="Moneda 2 2 2 3 2 6 2" xfId="16026" xr:uid="{8655B21C-8EDE-4132-8D6C-A45986666A94}"/>
    <cellStyle name="Moneda 2 2 2 3 2 7" xfId="10745" xr:uid="{F083F068-C442-4683-899B-A37BE382C3B6}"/>
    <cellStyle name="Moneda 2 2 2 3 3" xfId="292" xr:uid="{BAFC6E1D-F483-4236-9453-2D24A33FAC56}"/>
    <cellStyle name="Moneda 2 2 2 3 3 2" xfId="622" xr:uid="{6E30FB1D-9439-4D81-B373-3E572A213A28}"/>
    <cellStyle name="Moneda 2 2 2 3 3 2 2" xfId="1282" xr:uid="{0CA21AEF-5E9C-463A-9381-E4C4982D3279}"/>
    <cellStyle name="Moneda 2 2 2 3 3 2 2 2" xfId="2603" xr:uid="{182A09DA-2AB3-4610-AE3C-7B1147132D21}"/>
    <cellStyle name="Moneda 2 2 2 3 3 2 2 2 2" xfId="5244" xr:uid="{7A141B7B-8A96-4990-BCB8-71913E660EAB}"/>
    <cellStyle name="Moneda 2 2 2 3 3 2 2 2 2 2" xfId="10524" xr:uid="{5F507224-4C44-45CB-8FCF-27A7D65BE78E}"/>
    <cellStyle name="Moneda 2 2 2 3 3 2 2 2 2 2 2" xfId="21085" xr:uid="{AEA73700-3E81-42A3-9B0D-98D707522223}"/>
    <cellStyle name="Moneda 2 2 2 3 3 2 2 2 2 3" xfId="15805" xr:uid="{D77008D8-D04E-496B-91B3-8994E5252901}"/>
    <cellStyle name="Moneda 2 2 2 3 3 2 2 2 3" xfId="7884" xr:uid="{A9762E0E-B247-4950-A6B7-5FEA18B490C8}"/>
    <cellStyle name="Moneda 2 2 2 3 3 2 2 2 3 2" xfId="18445" xr:uid="{F4AD4B8E-E71F-4056-AE09-880D5C39B0CA}"/>
    <cellStyle name="Moneda 2 2 2 3 3 2 2 2 4" xfId="13164" xr:uid="{A5FBC5FB-E1E7-490C-8A57-7436DA4D03EC}"/>
    <cellStyle name="Moneda 2 2 2 3 3 2 2 3" xfId="3924" xr:uid="{8AEB9F66-2556-4DBA-9342-6FEFE46781E4}"/>
    <cellStyle name="Moneda 2 2 2 3 3 2 2 3 2" xfId="9204" xr:uid="{A02FC691-597F-4F77-8914-15A92E485C6B}"/>
    <cellStyle name="Moneda 2 2 2 3 3 2 2 3 2 2" xfId="19765" xr:uid="{F4D17D50-DF52-4B5E-A6DE-1F6EDA94B21F}"/>
    <cellStyle name="Moneda 2 2 2 3 3 2 2 3 3" xfId="14485" xr:uid="{4D05F3B5-C354-4C7F-8DDB-21BE4C0F2429}"/>
    <cellStyle name="Moneda 2 2 2 3 3 2 2 4" xfId="6564" xr:uid="{79F45ADF-4124-4AA1-AAC9-C511053152F4}"/>
    <cellStyle name="Moneda 2 2 2 3 3 2 2 4 2" xfId="17125" xr:uid="{3110CC8D-50AF-461F-9105-9DA4407E6280}"/>
    <cellStyle name="Moneda 2 2 2 3 3 2 2 5" xfId="11844" xr:uid="{375D7E4A-72EB-46AD-8141-9BE7B504D921}"/>
    <cellStyle name="Moneda 2 2 2 3 3 2 3" xfId="1943" xr:uid="{0CABC7A4-9C27-4120-AAF3-635552C6DD42}"/>
    <cellStyle name="Moneda 2 2 2 3 3 2 3 2" xfId="4584" xr:uid="{7CA441B9-059A-44E5-BC62-5DC11C78A1A7}"/>
    <cellStyle name="Moneda 2 2 2 3 3 2 3 2 2" xfId="9864" xr:uid="{C42A0B77-2C09-464B-B40F-ECF3219949DE}"/>
    <cellStyle name="Moneda 2 2 2 3 3 2 3 2 2 2" xfId="20425" xr:uid="{D98AEF28-FFF5-48BB-86AA-4B215766546E}"/>
    <cellStyle name="Moneda 2 2 2 3 3 2 3 2 3" xfId="15145" xr:uid="{E596FF5B-1379-4F7F-B4BA-2745146B3442}"/>
    <cellStyle name="Moneda 2 2 2 3 3 2 3 3" xfId="7224" xr:uid="{DF85CFC4-E67E-4DAF-B0CE-5200CEE221AC}"/>
    <cellStyle name="Moneda 2 2 2 3 3 2 3 3 2" xfId="17785" xr:uid="{2CC61956-A950-4459-9DA2-7F268912E656}"/>
    <cellStyle name="Moneda 2 2 2 3 3 2 3 4" xfId="12504" xr:uid="{C8F0A1AB-0901-48DB-9E0A-DA3CEADE2DA9}"/>
    <cellStyle name="Moneda 2 2 2 3 3 2 4" xfId="3264" xr:uid="{E1CEADA5-50B6-4E4F-AC8A-AD650AD5901E}"/>
    <cellStyle name="Moneda 2 2 2 3 3 2 4 2" xfId="8544" xr:uid="{44C9E2BF-3D94-43BF-B9F2-2ED155CCF4B0}"/>
    <cellStyle name="Moneda 2 2 2 3 3 2 4 2 2" xfId="19105" xr:uid="{F528755D-414C-45CF-97D6-85E14BC15E12}"/>
    <cellStyle name="Moneda 2 2 2 3 3 2 4 3" xfId="13825" xr:uid="{50B5FE37-53BF-466B-A926-01AA325AF689}"/>
    <cellStyle name="Moneda 2 2 2 3 3 2 5" xfId="5904" xr:uid="{7326490E-3A15-4990-A207-DADF6B8E92FE}"/>
    <cellStyle name="Moneda 2 2 2 3 3 2 5 2" xfId="16465" xr:uid="{CC9A0693-840D-4A5A-9ED9-6D4888395696}"/>
    <cellStyle name="Moneda 2 2 2 3 3 2 6" xfId="11184" xr:uid="{3A181C29-8D53-4376-8CC7-D40A0B92018C}"/>
    <cellStyle name="Moneda 2 2 2 3 3 3" xfId="953" xr:uid="{251E0933-24F0-4C1E-A53F-AA032D93CA2D}"/>
    <cellStyle name="Moneda 2 2 2 3 3 3 2" xfId="2274" xr:uid="{25657F0F-32A9-4E0A-859A-5E71C6B85AA8}"/>
    <cellStyle name="Moneda 2 2 2 3 3 3 2 2" xfId="4915" xr:uid="{5658F35A-9FA1-4DB9-999A-9C2D01CC4B34}"/>
    <cellStyle name="Moneda 2 2 2 3 3 3 2 2 2" xfId="10195" xr:uid="{D61C4732-1354-4606-892C-BC31D445E18D}"/>
    <cellStyle name="Moneda 2 2 2 3 3 3 2 2 2 2" xfId="20756" xr:uid="{E221BDFB-3B01-4AF3-9FA1-5D2670438C3D}"/>
    <cellStyle name="Moneda 2 2 2 3 3 3 2 2 3" xfId="15476" xr:uid="{F3669B8B-C2BC-4949-94FE-5BD3C0687ED3}"/>
    <cellStyle name="Moneda 2 2 2 3 3 3 2 3" xfId="7555" xr:uid="{51EEADC3-2BF7-4F12-9BF8-0F27B2339A9D}"/>
    <cellStyle name="Moneda 2 2 2 3 3 3 2 3 2" xfId="18116" xr:uid="{44F8B84E-89E8-4AE0-9F1F-73B7C10E3721}"/>
    <cellStyle name="Moneda 2 2 2 3 3 3 2 4" xfId="12835" xr:uid="{EB5A1105-B781-4AFC-9399-AE6014B57FAE}"/>
    <cellStyle name="Moneda 2 2 2 3 3 3 3" xfId="3595" xr:uid="{3BAD2ECB-BB98-4BAB-82FC-60C16018DE54}"/>
    <cellStyle name="Moneda 2 2 2 3 3 3 3 2" xfId="8875" xr:uid="{D6884808-6F6B-42E1-A7B5-ABF097764025}"/>
    <cellStyle name="Moneda 2 2 2 3 3 3 3 2 2" xfId="19436" xr:uid="{71D05730-17D1-46DF-9C9E-11833F087DAB}"/>
    <cellStyle name="Moneda 2 2 2 3 3 3 3 3" xfId="14156" xr:uid="{46BEDF85-A1F5-4793-B108-1FBCBE0218B2}"/>
    <cellStyle name="Moneda 2 2 2 3 3 3 4" xfId="6235" xr:uid="{9D5AFF17-2987-427B-8F17-03B16880362A}"/>
    <cellStyle name="Moneda 2 2 2 3 3 3 4 2" xfId="16796" xr:uid="{F0414DAC-0873-4FD8-B7A4-15AD46FD45C8}"/>
    <cellStyle name="Moneda 2 2 2 3 3 3 5" xfId="11515" xr:uid="{8A551F71-A52F-481A-BB09-61DE21007AF6}"/>
    <cellStyle name="Moneda 2 2 2 3 3 4" xfId="1614" xr:uid="{EA2177C6-ED58-4E95-9097-FCEEED9AF114}"/>
    <cellStyle name="Moneda 2 2 2 3 3 4 2" xfId="4255" xr:uid="{54F21FBD-4916-4609-ABB6-0906560FA642}"/>
    <cellStyle name="Moneda 2 2 2 3 3 4 2 2" xfId="9535" xr:uid="{B25EFDC3-FBFA-406C-B2FA-B948BF3C41F7}"/>
    <cellStyle name="Moneda 2 2 2 3 3 4 2 2 2" xfId="20096" xr:uid="{C3C148EB-C90C-4091-A2C6-E75B74B40C24}"/>
    <cellStyle name="Moneda 2 2 2 3 3 4 2 3" xfId="14816" xr:uid="{021055B4-E43E-40A6-9BDE-2EC20AB88325}"/>
    <cellStyle name="Moneda 2 2 2 3 3 4 3" xfId="6895" xr:uid="{CF0012B2-D9D7-40B7-87D2-937344738356}"/>
    <cellStyle name="Moneda 2 2 2 3 3 4 3 2" xfId="17456" xr:uid="{F997C9C9-CC69-4572-95F8-B56157CD7E56}"/>
    <cellStyle name="Moneda 2 2 2 3 3 4 4" xfId="12175" xr:uid="{CCC414E2-2707-4BF7-BACF-0676F7AEDB2E}"/>
    <cellStyle name="Moneda 2 2 2 3 3 5" xfId="2935" xr:uid="{B77BED86-152F-4525-AED6-0A4C9D98DB6F}"/>
    <cellStyle name="Moneda 2 2 2 3 3 5 2" xfId="8215" xr:uid="{0DEC9D75-093F-44C6-BED3-B75B5DCECD40}"/>
    <cellStyle name="Moneda 2 2 2 3 3 5 2 2" xfId="18776" xr:uid="{6ABAF210-1319-4E1A-A6EE-D510CF7A3950}"/>
    <cellStyle name="Moneda 2 2 2 3 3 5 3" xfId="13496" xr:uid="{B8DEB186-F080-4983-A1B6-907EDB068719}"/>
    <cellStyle name="Moneda 2 2 2 3 3 6" xfId="5575" xr:uid="{17649EA0-0751-44F8-A58F-4883E1276F79}"/>
    <cellStyle name="Moneda 2 2 2 3 3 6 2" xfId="16136" xr:uid="{82A37A22-337F-4B80-B720-7FD41E3144F6}"/>
    <cellStyle name="Moneda 2 2 2 3 3 7" xfId="10855" xr:uid="{070750BB-A7EA-4496-A98A-9705604C9AF5}"/>
    <cellStyle name="Moneda 2 2 2 3 4" xfId="401" xr:uid="{FDE37D01-947C-4417-866D-5263E5321FF7}"/>
    <cellStyle name="Moneda 2 2 2 3 4 2" xfId="1062" xr:uid="{C6AC4F1E-F6C1-4A33-8936-1C99DB88C770}"/>
    <cellStyle name="Moneda 2 2 2 3 4 2 2" xfId="2383" xr:uid="{C33501A0-86D7-419C-BEAD-2B478215EB68}"/>
    <cellStyle name="Moneda 2 2 2 3 4 2 2 2" xfId="5024" xr:uid="{8A6E0A37-AE40-4858-B9D6-10872AA44315}"/>
    <cellStyle name="Moneda 2 2 2 3 4 2 2 2 2" xfId="10304" xr:uid="{8759CD68-F18A-4FD3-BDE1-16E53DDAF8D9}"/>
    <cellStyle name="Moneda 2 2 2 3 4 2 2 2 2 2" xfId="20865" xr:uid="{11E73E92-CB50-4685-8956-E733A78931B1}"/>
    <cellStyle name="Moneda 2 2 2 3 4 2 2 2 3" xfId="15585" xr:uid="{CD3FB120-7D5F-4355-A4C0-B02C2F78BB5E}"/>
    <cellStyle name="Moneda 2 2 2 3 4 2 2 3" xfId="7664" xr:uid="{E9C6E9BF-0858-4AD3-BC17-1EB291C8CCA7}"/>
    <cellStyle name="Moneda 2 2 2 3 4 2 2 3 2" xfId="18225" xr:uid="{F613EDC1-C59C-42DD-925B-5224FB6F593D}"/>
    <cellStyle name="Moneda 2 2 2 3 4 2 2 4" xfId="12944" xr:uid="{B72329EF-12B4-4637-A4CD-0D835562885E}"/>
    <cellStyle name="Moneda 2 2 2 3 4 2 3" xfId="3704" xr:uid="{E37F5AA1-375A-45A8-BD10-847D30E1C086}"/>
    <cellStyle name="Moneda 2 2 2 3 4 2 3 2" xfId="8984" xr:uid="{0A55B3A6-9C31-4FFE-BFF5-68AC4EB26434}"/>
    <cellStyle name="Moneda 2 2 2 3 4 2 3 2 2" xfId="19545" xr:uid="{0EEA5BB0-111E-480B-875F-A9FBB16C5672}"/>
    <cellStyle name="Moneda 2 2 2 3 4 2 3 3" xfId="14265" xr:uid="{D1D4F155-1E34-4E6E-8C6A-679F53FD7429}"/>
    <cellStyle name="Moneda 2 2 2 3 4 2 4" xfId="6344" xr:uid="{3D18BC51-17D9-432D-AEB9-E6B1AFAD7A91}"/>
    <cellStyle name="Moneda 2 2 2 3 4 2 4 2" xfId="16905" xr:uid="{E5412F4C-93C0-406B-A424-7CEF41AD8B1E}"/>
    <cellStyle name="Moneda 2 2 2 3 4 2 5" xfId="11624" xr:uid="{30DE278B-42AF-4DBB-A92A-0895C9B6C4C6}"/>
    <cellStyle name="Moneda 2 2 2 3 4 3" xfId="1723" xr:uid="{5A451C47-139F-467A-B214-A8DC55276886}"/>
    <cellStyle name="Moneda 2 2 2 3 4 3 2" xfId="4364" xr:uid="{B08F4324-F8FF-4266-A03C-8C845B6736FE}"/>
    <cellStyle name="Moneda 2 2 2 3 4 3 2 2" xfId="9644" xr:uid="{D1B72336-0121-4C95-A438-C3CECB2CAF2C}"/>
    <cellStyle name="Moneda 2 2 2 3 4 3 2 2 2" xfId="20205" xr:uid="{3D5639A8-8298-4528-A54E-3416864B8E84}"/>
    <cellStyle name="Moneda 2 2 2 3 4 3 2 3" xfId="14925" xr:uid="{FFE1D8F5-2426-4A96-B6BC-414D1F3D7AFD}"/>
    <cellStyle name="Moneda 2 2 2 3 4 3 3" xfId="7004" xr:uid="{C89D1AA7-58F5-4A01-B4FD-5608D1FCC784}"/>
    <cellStyle name="Moneda 2 2 2 3 4 3 3 2" xfId="17565" xr:uid="{AC684471-BC63-47DE-9584-DA6C6FF10876}"/>
    <cellStyle name="Moneda 2 2 2 3 4 3 4" xfId="12284" xr:uid="{E624487B-8B5E-49A0-8749-48CDE43AB5B9}"/>
    <cellStyle name="Moneda 2 2 2 3 4 4" xfId="3044" xr:uid="{7BE9F889-5883-4ECE-91F0-F53A705A2F2A}"/>
    <cellStyle name="Moneda 2 2 2 3 4 4 2" xfId="8324" xr:uid="{5FDF02EB-4973-4591-9BBB-6E0EEFA391B1}"/>
    <cellStyle name="Moneda 2 2 2 3 4 4 2 2" xfId="18885" xr:uid="{FC765BB9-0575-46F4-95D9-96D8F9B95AB3}"/>
    <cellStyle name="Moneda 2 2 2 3 4 4 3" xfId="13605" xr:uid="{8E8A0581-505A-4DD9-ADCD-B7BED36D8999}"/>
    <cellStyle name="Moneda 2 2 2 3 4 5" xfId="5684" xr:uid="{6B2BF4D1-B698-4FD0-A2A2-4D0826EA3FD8}"/>
    <cellStyle name="Moneda 2 2 2 3 4 5 2" xfId="16245" xr:uid="{49F00D3E-24FA-4F03-8034-1FBE90164BAF}"/>
    <cellStyle name="Moneda 2 2 2 3 4 6" xfId="10964" xr:uid="{77B47F12-D4E8-48B5-BA84-D885E7512F4A}"/>
    <cellStyle name="Moneda 2 2 2 3 5" xfId="733" xr:uid="{C7F6F605-431B-46AC-82CF-4E44F7C1C34E}"/>
    <cellStyle name="Moneda 2 2 2 3 5 2" xfId="2054" xr:uid="{FC06AD88-110A-435F-BF42-54099A9195B3}"/>
    <cellStyle name="Moneda 2 2 2 3 5 2 2" xfId="4695" xr:uid="{3CD44A90-B191-4D8A-9D3A-F1FB8AB5D137}"/>
    <cellStyle name="Moneda 2 2 2 3 5 2 2 2" xfId="9975" xr:uid="{4F9278E3-6C65-4551-A188-C95C888C3BFA}"/>
    <cellStyle name="Moneda 2 2 2 3 5 2 2 2 2" xfId="20536" xr:uid="{D511C551-5E2A-4257-96A8-9A96A7E59955}"/>
    <cellStyle name="Moneda 2 2 2 3 5 2 2 3" xfId="15256" xr:uid="{48914C74-B49F-4BBD-9271-3F371009C5CC}"/>
    <cellStyle name="Moneda 2 2 2 3 5 2 3" xfId="7335" xr:uid="{0611259E-309F-403F-BAC9-FA9CBD36DE63}"/>
    <cellStyle name="Moneda 2 2 2 3 5 2 3 2" xfId="17896" xr:uid="{0124020D-CEE7-4A93-8482-2981037FF2BA}"/>
    <cellStyle name="Moneda 2 2 2 3 5 2 4" xfId="12615" xr:uid="{95C2A28C-19B2-4B6D-BF7E-9826A6BB40E5}"/>
    <cellStyle name="Moneda 2 2 2 3 5 3" xfId="3375" xr:uid="{2EA19C1D-285A-43C1-AFE1-81D484697C26}"/>
    <cellStyle name="Moneda 2 2 2 3 5 3 2" xfId="8655" xr:uid="{5DBEBA5A-CBA3-49D1-BED3-3FE1B67F1871}"/>
    <cellStyle name="Moneda 2 2 2 3 5 3 2 2" xfId="19216" xr:uid="{C8434CFD-6F1D-4522-B280-76F8CE4133F3}"/>
    <cellStyle name="Moneda 2 2 2 3 5 3 3" xfId="13936" xr:uid="{A94E9971-18AE-4D54-911B-FB5F8DCC2714}"/>
    <cellStyle name="Moneda 2 2 2 3 5 4" xfId="6015" xr:uid="{BA3DD08C-3937-4C3B-B177-F4FC2DB3AA1B}"/>
    <cellStyle name="Moneda 2 2 2 3 5 4 2" xfId="16576" xr:uid="{ED797F04-0D56-43BD-85DE-57932F28E6A6}"/>
    <cellStyle name="Moneda 2 2 2 3 5 5" xfId="11295" xr:uid="{B26B0D18-85F0-40EC-AB8E-D74D680D3E4E}"/>
    <cellStyle name="Moneda 2 2 2 3 6" xfId="1394" xr:uid="{FB5844B8-1072-49C1-ACCB-5F69EA06246B}"/>
    <cellStyle name="Moneda 2 2 2 3 6 2" xfId="4035" xr:uid="{9B2C7D9A-EA5E-4A96-8AB0-F9B0B82D633F}"/>
    <cellStyle name="Moneda 2 2 2 3 6 2 2" xfId="9315" xr:uid="{B583276D-CEF6-47F0-B5F0-0BEAA13274BC}"/>
    <cellStyle name="Moneda 2 2 2 3 6 2 2 2" xfId="19876" xr:uid="{6C4397D1-974A-43ED-9805-4F764DB64778}"/>
    <cellStyle name="Moneda 2 2 2 3 6 2 3" xfId="14596" xr:uid="{F26B8B7E-D1C5-4096-8735-DDD3D75A7760}"/>
    <cellStyle name="Moneda 2 2 2 3 6 3" xfId="6675" xr:uid="{91C70952-4A38-4A82-A63A-BBE406DB8987}"/>
    <cellStyle name="Moneda 2 2 2 3 6 3 2" xfId="17236" xr:uid="{5C7A0F40-0E39-47A3-B911-9D54E26BAD62}"/>
    <cellStyle name="Moneda 2 2 2 3 6 4" xfId="11955" xr:uid="{EAACAC22-AB52-48BB-83FD-5666DD936A80}"/>
    <cellStyle name="Moneda 2 2 2 3 7" xfId="2715" xr:uid="{7F8E346C-1344-473C-B6AB-020F568C1AAC}"/>
    <cellStyle name="Moneda 2 2 2 3 7 2" xfId="7995" xr:uid="{623D8B02-330C-4C4A-8028-9B2D87BDF142}"/>
    <cellStyle name="Moneda 2 2 2 3 7 2 2" xfId="18556" xr:uid="{4BF87901-3519-4073-A4A8-62B8FE92F5B0}"/>
    <cellStyle name="Moneda 2 2 2 3 7 3" xfId="13276" xr:uid="{69DCB809-84F8-453C-A770-9300560271FA}"/>
    <cellStyle name="Moneda 2 2 2 3 8" xfId="5355" xr:uid="{C1000665-5F47-4814-A997-4C0C6524F6D7}"/>
    <cellStyle name="Moneda 2 2 2 3 8 2" xfId="15916" xr:uid="{47D26FC1-9D37-4212-817F-6FA7C7BAEFCF}"/>
    <cellStyle name="Moneda 2 2 2 3 9" xfId="10635" xr:uid="{5BC51708-B675-4D15-85D7-079809215E22}"/>
    <cellStyle name="Moneda 2 2 2 4" xfId="131" xr:uid="{0BBC62D4-B0C9-47D8-B6EA-34E1582DC67B}"/>
    <cellStyle name="Moneda 2 2 2 4 2" xfId="461" xr:uid="{E0A82696-FF73-479C-B22E-73B5A3449A80}"/>
    <cellStyle name="Moneda 2 2 2 4 2 2" xfId="1121" xr:uid="{0BF29F0E-96F7-45E4-90BC-D3CEB2B569F0}"/>
    <cellStyle name="Moneda 2 2 2 4 2 2 2" xfId="2442" xr:uid="{267E698D-A882-406D-A720-CDEB09C79655}"/>
    <cellStyle name="Moneda 2 2 2 4 2 2 2 2" xfId="5083" xr:uid="{3355CB0C-D015-4258-A68E-CB53DF6D1CF8}"/>
    <cellStyle name="Moneda 2 2 2 4 2 2 2 2 2" xfId="10363" xr:uid="{4676D2DA-8C9F-4999-9296-D2FC69E9AA7F}"/>
    <cellStyle name="Moneda 2 2 2 4 2 2 2 2 2 2" xfId="20924" xr:uid="{42829680-16FD-4793-87B9-94D2DA4C82CF}"/>
    <cellStyle name="Moneda 2 2 2 4 2 2 2 2 3" xfId="15644" xr:uid="{98441048-1A5C-4D97-9840-831E2ADA3CB8}"/>
    <cellStyle name="Moneda 2 2 2 4 2 2 2 3" xfId="7723" xr:uid="{2E5947EF-7D13-4F86-AD55-CC803D5B97F2}"/>
    <cellStyle name="Moneda 2 2 2 4 2 2 2 3 2" xfId="18284" xr:uid="{A35C68D7-1903-45CF-932E-FF1C057A0590}"/>
    <cellStyle name="Moneda 2 2 2 4 2 2 2 4" xfId="13003" xr:uid="{430D9181-B0C1-4E18-8FE6-14C0A5A1D2D5}"/>
    <cellStyle name="Moneda 2 2 2 4 2 2 3" xfId="3763" xr:uid="{4BE81BBB-9336-4DF7-B10D-DDE775D03AD9}"/>
    <cellStyle name="Moneda 2 2 2 4 2 2 3 2" xfId="9043" xr:uid="{C702B2BA-B72E-4A9D-98C4-EAD1448D451E}"/>
    <cellStyle name="Moneda 2 2 2 4 2 2 3 2 2" xfId="19604" xr:uid="{2E55A251-831E-4414-8673-5B12FB8F8905}"/>
    <cellStyle name="Moneda 2 2 2 4 2 2 3 3" xfId="14324" xr:uid="{601EDCCB-16E5-4EE3-AE32-F72A00B1D437}"/>
    <cellStyle name="Moneda 2 2 2 4 2 2 4" xfId="6403" xr:uid="{2FB64200-F9C8-49DF-A91C-0E4A15E581EA}"/>
    <cellStyle name="Moneda 2 2 2 4 2 2 4 2" xfId="16964" xr:uid="{431453DB-9582-46C1-BE9B-23586076AEA8}"/>
    <cellStyle name="Moneda 2 2 2 4 2 2 5" xfId="11683" xr:uid="{F07719A7-5AED-47BF-84CC-CE0FA9C413CA}"/>
    <cellStyle name="Moneda 2 2 2 4 2 3" xfId="1782" xr:uid="{3083EC19-4BB5-4CCD-BBFC-7447CA4151F3}"/>
    <cellStyle name="Moneda 2 2 2 4 2 3 2" xfId="4423" xr:uid="{D6BD41FC-517F-4967-8045-DBBE147C4274}"/>
    <cellStyle name="Moneda 2 2 2 4 2 3 2 2" xfId="9703" xr:uid="{5E8F3BE8-AF19-490E-AA83-6631DD4A1BCE}"/>
    <cellStyle name="Moneda 2 2 2 4 2 3 2 2 2" xfId="20264" xr:uid="{7E4C4139-D727-4A5D-9A1E-1C40FDF1EF9D}"/>
    <cellStyle name="Moneda 2 2 2 4 2 3 2 3" xfId="14984" xr:uid="{46D2CC8D-4AB9-40C4-84CB-9D5988AF937B}"/>
    <cellStyle name="Moneda 2 2 2 4 2 3 3" xfId="7063" xr:uid="{76817943-2E36-4FD9-A2D2-7FCFF38191F3}"/>
    <cellStyle name="Moneda 2 2 2 4 2 3 3 2" xfId="17624" xr:uid="{FF9B9EB8-2E49-4358-9F3E-FFC6D36A4402}"/>
    <cellStyle name="Moneda 2 2 2 4 2 3 4" xfId="12343" xr:uid="{0DA716EC-8979-4580-8CD7-87C06E750613}"/>
    <cellStyle name="Moneda 2 2 2 4 2 4" xfId="3103" xr:uid="{7894229C-8B5A-432B-B46C-28E9F6B7B521}"/>
    <cellStyle name="Moneda 2 2 2 4 2 4 2" xfId="8383" xr:uid="{4E9B8D8C-F4BC-4FE8-BABE-F60884548C1C}"/>
    <cellStyle name="Moneda 2 2 2 4 2 4 2 2" xfId="18944" xr:uid="{AB83CF82-025F-4085-8D1D-1D72C9A06003}"/>
    <cellStyle name="Moneda 2 2 2 4 2 4 3" xfId="13664" xr:uid="{9FC22C5A-F5F2-4DB1-8C8F-AD1D89AAFBA6}"/>
    <cellStyle name="Moneda 2 2 2 4 2 5" xfId="5743" xr:uid="{CA10805E-89EF-4483-B8C4-F6F5CC22A1E3}"/>
    <cellStyle name="Moneda 2 2 2 4 2 5 2" xfId="16304" xr:uid="{E5014E0C-BB10-4089-B9E2-41D7888DC737}"/>
    <cellStyle name="Moneda 2 2 2 4 2 6" xfId="11023" xr:uid="{D0D8CE87-12AF-449C-990A-3A0C6A139073}"/>
    <cellStyle name="Moneda 2 2 2 4 3" xfId="792" xr:uid="{69E20EF1-1206-47F7-B8BB-20A2EC42546D}"/>
    <cellStyle name="Moneda 2 2 2 4 3 2" xfId="2113" xr:uid="{3022AF5F-9E0C-4E6E-A534-AB8708E492E3}"/>
    <cellStyle name="Moneda 2 2 2 4 3 2 2" xfId="4754" xr:uid="{47EC3E32-7A6C-46A2-A558-793C867F0B41}"/>
    <cellStyle name="Moneda 2 2 2 4 3 2 2 2" xfId="10034" xr:uid="{B2C6D418-B67B-4597-83A4-39B895FCE7D5}"/>
    <cellStyle name="Moneda 2 2 2 4 3 2 2 2 2" xfId="20595" xr:uid="{AF353F4E-BBFE-417C-A09F-18745E548D9C}"/>
    <cellStyle name="Moneda 2 2 2 4 3 2 2 3" xfId="15315" xr:uid="{A5F3EFD2-F5EF-439D-B345-CAF1F55FCB74}"/>
    <cellStyle name="Moneda 2 2 2 4 3 2 3" xfId="7394" xr:uid="{D7F99BF1-4F2A-4074-8E06-2ED2750CED6B}"/>
    <cellStyle name="Moneda 2 2 2 4 3 2 3 2" xfId="17955" xr:uid="{40F1519B-02DE-4B5E-A73D-89D084DCA093}"/>
    <cellStyle name="Moneda 2 2 2 4 3 2 4" xfId="12674" xr:uid="{E931ABF2-5CE3-47C0-9DE3-A9D7B74A3DD1}"/>
    <cellStyle name="Moneda 2 2 2 4 3 3" xfId="3434" xr:uid="{0CBBB66D-CE67-4CC9-9B12-5D1805C34021}"/>
    <cellStyle name="Moneda 2 2 2 4 3 3 2" xfId="8714" xr:uid="{E8F7C6A4-6FF2-4FD6-A2D4-C733B29F32BF}"/>
    <cellStyle name="Moneda 2 2 2 4 3 3 2 2" xfId="19275" xr:uid="{B7E8DD60-7828-47BF-8902-20B165FEED44}"/>
    <cellStyle name="Moneda 2 2 2 4 3 3 3" xfId="13995" xr:uid="{6195CA19-2C1C-45A7-8A49-E9CEEC9C1210}"/>
    <cellStyle name="Moneda 2 2 2 4 3 4" xfId="6074" xr:uid="{14FA6E63-BD83-45A0-9EEF-C07A12C3C38D}"/>
    <cellStyle name="Moneda 2 2 2 4 3 4 2" xfId="16635" xr:uid="{326BFAAC-E824-4281-9089-2C3A59D94586}"/>
    <cellStyle name="Moneda 2 2 2 4 3 5" xfId="11354" xr:uid="{374278AD-55F8-4D72-8F84-99D731AA4CD0}"/>
    <cellStyle name="Moneda 2 2 2 4 4" xfId="1453" xr:uid="{98B21445-1941-44EA-8A5C-2F736AC128A1}"/>
    <cellStyle name="Moneda 2 2 2 4 4 2" xfId="4094" xr:uid="{964D6950-5A34-4518-96DB-E783CF99C076}"/>
    <cellStyle name="Moneda 2 2 2 4 4 2 2" xfId="9374" xr:uid="{A0229C42-0966-4A92-B862-AF6A2FBA881B}"/>
    <cellStyle name="Moneda 2 2 2 4 4 2 2 2" xfId="19935" xr:uid="{FD683E6A-927D-4D4C-A4B6-3EF1AA222B71}"/>
    <cellStyle name="Moneda 2 2 2 4 4 2 3" xfId="14655" xr:uid="{5832E1A2-231C-4DB0-A728-8D05782D18E5}"/>
    <cellStyle name="Moneda 2 2 2 4 4 3" xfId="6734" xr:uid="{97F20CA5-7013-46A6-86BA-CE91B8D6129B}"/>
    <cellStyle name="Moneda 2 2 2 4 4 3 2" xfId="17295" xr:uid="{70B3F69C-AC59-40F0-92B1-FE836D8F0D0B}"/>
    <cellStyle name="Moneda 2 2 2 4 4 4" xfId="12014" xr:uid="{8B4934F6-518F-46F0-8FD3-745AFEB0A663}"/>
    <cellStyle name="Moneda 2 2 2 4 5" xfId="2774" xr:uid="{00EEE6A6-3C95-4F50-A2ED-E346310BF4FC}"/>
    <cellStyle name="Moneda 2 2 2 4 5 2" xfId="8054" xr:uid="{26534A8F-90C6-4B66-804F-1240265DA576}"/>
    <cellStyle name="Moneda 2 2 2 4 5 2 2" xfId="18615" xr:uid="{5AEE4CD6-084F-4973-B94B-1DFE3B22B1D7}"/>
    <cellStyle name="Moneda 2 2 2 4 5 3" xfId="13335" xr:uid="{C84D1F6B-C35F-4A04-B937-2D185612D31C}"/>
    <cellStyle name="Moneda 2 2 2 4 6" xfId="5414" xr:uid="{86596070-9488-4559-BB3F-AC6A01C09AEB}"/>
    <cellStyle name="Moneda 2 2 2 4 6 2" xfId="15975" xr:uid="{B69D073C-19C2-440D-BE55-144DC9C243DA}"/>
    <cellStyle name="Moneda 2 2 2 4 7" xfId="10694" xr:uid="{F7DEDDA8-4290-4B03-A138-AA4A9EA19BDF}"/>
    <cellStyle name="Moneda 2 2 2 5" xfId="241" xr:uid="{7F9C5536-85DA-403B-A262-0FD71865289B}"/>
    <cellStyle name="Moneda 2 2 2 5 2" xfId="571" xr:uid="{229E676F-2D0C-4F73-9EF6-284C750CD431}"/>
    <cellStyle name="Moneda 2 2 2 5 2 2" xfId="1231" xr:uid="{490A701C-5F14-4845-BCC5-B96BC583E722}"/>
    <cellStyle name="Moneda 2 2 2 5 2 2 2" xfId="2552" xr:uid="{D2D4516E-70CA-48F6-92B2-3613E35EC678}"/>
    <cellStyle name="Moneda 2 2 2 5 2 2 2 2" xfId="5193" xr:uid="{FAFE7352-1DD5-407E-BEEE-0A1B12D916B3}"/>
    <cellStyle name="Moneda 2 2 2 5 2 2 2 2 2" xfId="10473" xr:uid="{7ADEBE82-2217-455D-AD3A-27A6C1A41038}"/>
    <cellStyle name="Moneda 2 2 2 5 2 2 2 2 2 2" xfId="21034" xr:uid="{E8BF1EF7-64CF-4917-A4A6-54B5550A544F}"/>
    <cellStyle name="Moneda 2 2 2 5 2 2 2 2 3" xfId="15754" xr:uid="{EF72D68A-5AE5-4EFA-8CCA-459A4BD56613}"/>
    <cellStyle name="Moneda 2 2 2 5 2 2 2 3" xfId="7833" xr:uid="{DB75D9A8-FBC0-45C1-AC24-DE77B1188675}"/>
    <cellStyle name="Moneda 2 2 2 5 2 2 2 3 2" xfId="18394" xr:uid="{F2C99890-A359-416A-96F8-403EF5F695E6}"/>
    <cellStyle name="Moneda 2 2 2 5 2 2 2 4" xfId="13113" xr:uid="{D15C2324-5667-48EC-8D9D-061E3ACD54C9}"/>
    <cellStyle name="Moneda 2 2 2 5 2 2 3" xfId="3873" xr:uid="{943037CB-1985-4B6A-9D7F-B9F2EB8D863D}"/>
    <cellStyle name="Moneda 2 2 2 5 2 2 3 2" xfId="9153" xr:uid="{4840CBBE-AD71-4B35-9216-5B6368FEBE17}"/>
    <cellStyle name="Moneda 2 2 2 5 2 2 3 2 2" xfId="19714" xr:uid="{E45FF697-1579-4809-BCB2-3CBDDB8CFB07}"/>
    <cellStyle name="Moneda 2 2 2 5 2 2 3 3" xfId="14434" xr:uid="{F2D29559-0046-43B0-BB75-37A4EF568B38}"/>
    <cellStyle name="Moneda 2 2 2 5 2 2 4" xfId="6513" xr:uid="{FE04D300-EB1F-48A4-90E1-E3EDC26FE05B}"/>
    <cellStyle name="Moneda 2 2 2 5 2 2 4 2" xfId="17074" xr:uid="{08B125C8-ED32-431F-8057-C73DA23C1689}"/>
    <cellStyle name="Moneda 2 2 2 5 2 2 5" xfId="11793" xr:uid="{0D7380FE-1DC0-4BE5-B1DD-87521ACC212D}"/>
    <cellStyle name="Moneda 2 2 2 5 2 3" xfId="1892" xr:uid="{BFC4EA0D-E857-4827-983E-518D1BB3AE8B}"/>
    <cellStyle name="Moneda 2 2 2 5 2 3 2" xfId="4533" xr:uid="{1420C2EF-F2FD-47C6-830E-1C876A710F63}"/>
    <cellStyle name="Moneda 2 2 2 5 2 3 2 2" xfId="9813" xr:uid="{0C0E3799-9D85-4130-A5F6-C5F35E9D4F43}"/>
    <cellStyle name="Moneda 2 2 2 5 2 3 2 2 2" xfId="20374" xr:uid="{52740AB5-98CE-4AF6-B683-E67A3B4454EF}"/>
    <cellStyle name="Moneda 2 2 2 5 2 3 2 3" xfId="15094" xr:uid="{E742838E-9F66-4682-B909-1FEB4AB627BE}"/>
    <cellStyle name="Moneda 2 2 2 5 2 3 3" xfId="7173" xr:uid="{80D780FF-285A-447E-8AE4-DC8B50A7F30C}"/>
    <cellStyle name="Moneda 2 2 2 5 2 3 3 2" xfId="17734" xr:uid="{D42513DB-41B5-492A-9ADF-0570F818500E}"/>
    <cellStyle name="Moneda 2 2 2 5 2 3 4" xfId="12453" xr:uid="{81CA899F-39A7-468C-9C26-283466EE2410}"/>
    <cellStyle name="Moneda 2 2 2 5 2 4" xfId="3213" xr:uid="{E5574151-49BF-4697-8287-BB68AE809549}"/>
    <cellStyle name="Moneda 2 2 2 5 2 4 2" xfId="8493" xr:uid="{CE4FB370-53C8-4057-A420-BE15F418056E}"/>
    <cellStyle name="Moneda 2 2 2 5 2 4 2 2" xfId="19054" xr:uid="{756E6B8C-DB90-467F-86C7-AC98B0335583}"/>
    <cellStyle name="Moneda 2 2 2 5 2 4 3" xfId="13774" xr:uid="{0E2BA22F-9FE4-44CF-996C-B91B92987C38}"/>
    <cellStyle name="Moneda 2 2 2 5 2 5" xfId="5853" xr:uid="{E14656FB-774C-4987-9D11-BAB012A73F7A}"/>
    <cellStyle name="Moneda 2 2 2 5 2 5 2" xfId="16414" xr:uid="{5EAB582E-E971-4C3C-8021-A16559EA2277}"/>
    <cellStyle name="Moneda 2 2 2 5 2 6" xfId="11133" xr:uid="{6D1378BC-6D0A-4F7E-9F50-D26C264F50BC}"/>
    <cellStyle name="Moneda 2 2 2 5 3" xfId="902" xr:uid="{98546E0F-DFC6-40D3-B3F5-72797CDC7B65}"/>
    <cellStyle name="Moneda 2 2 2 5 3 2" xfId="2223" xr:uid="{B2FBCBCB-0E1E-4084-8261-BE7D315E0EDA}"/>
    <cellStyle name="Moneda 2 2 2 5 3 2 2" xfId="4864" xr:uid="{0B6683CA-6113-48A0-A19C-D9058E3AC636}"/>
    <cellStyle name="Moneda 2 2 2 5 3 2 2 2" xfId="10144" xr:uid="{948BABB8-B68B-4CF9-8BD1-2A4F70F27B33}"/>
    <cellStyle name="Moneda 2 2 2 5 3 2 2 2 2" xfId="20705" xr:uid="{9BAEF5AA-B6BE-4508-B19A-AD1AF23CF2BE}"/>
    <cellStyle name="Moneda 2 2 2 5 3 2 2 3" xfId="15425" xr:uid="{E289F817-DC44-4D22-B63D-94D941FACAF4}"/>
    <cellStyle name="Moneda 2 2 2 5 3 2 3" xfId="7504" xr:uid="{12914EB9-C940-4E44-BED4-501C295FA4BF}"/>
    <cellStyle name="Moneda 2 2 2 5 3 2 3 2" xfId="18065" xr:uid="{55D5FF01-18A5-4F27-B291-D3F7AA07ABE0}"/>
    <cellStyle name="Moneda 2 2 2 5 3 2 4" xfId="12784" xr:uid="{A13F128F-4A0E-4E86-8E46-111A4DE059AC}"/>
    <cellStyle name="Moneda 2 2 2 5 3 3" xfId="3544" xr:uid="{DA2245D3-3CCB-4E73-BB8C-9EAE1C6EDFA8}"/>
    <cellStyle name="Moneda 2 2 2 5 3 3 2" xfId="8824" xr:uid="{DA878639-0FFB-4A72-A199-5B8636BD9435}"/>
    <cellStyle name="Moneda 2 2 2 5 3 3 2 2" xfId="19385" xr:uid="{8CF43D96-F589-433A-852C-E23E8CE63284}"/>
    <cellStyle name="Moneda 2 2 2 5 3 3 3" xfId="14105" xr:uid="{EBAC6E8C-9082-4588-B25E-464521E194E1}"/>
    <cellStyle name="Moneda 2 2 2 5 3 4" xfId="6184" xr:uid="{DFE2D5EA-F680-4218-A64B-C840476BF643}"/>
    <cellStyle name="Moneda 2 2 2 5 3 4 2" xfId="16745" xr:uid="{BDD4F859-88FD-4085-A461-311A6FAEE580}"/>
    <cellStyle name="Moneda 2 2 2 5 3 5" xfId="11464" xr:uid="{E51FB349-0A49-44E4-8888-DB726A217407}"/>
    <cellStyle name="Moneda 2 2 2 5 4" xfId="1563" xr:uid="{8C278C93-D52A-4048-99EB-71DBC9C2A9A1}"/>
    <cellStyle name="Moneda 2 2 2 5 4 2" xfId="4204" xr:uid="{C0F1966C-72A7-4CE5-BEE5-E80DFDC29442}"/>
    <cellStyle name="Moneda 2 2 2 5 4 2 2" xfId="9484" xr:uid="{F586BFEA-2360-46A1-8C11-B63649227153}"/>
    <cellStyle name="Moneda 2 2 2 5 4 2 2 2" xfId="20045" xr:uid="{EEED778A-2737-408B-81D9-B64444EB020C}"/>
    <cellStyle name="Moneda 2 2 2 5 4 2 3" xfId="14765" xr:uid="{F0C76D62-4EFF-4A0F-9C13-AEF07C561D83}"/>
    <cellStyle name="Moneda 2 2 2 5 4 3" xfId="6844" xr:uid="{5BC77C31-66F0-4710-9E8F-96183BB9E308}"/>
    <cellStyle name="Moneda 2 2 2 5 4 3 2" xfId="17405" xr:uid="{2C79024C-C252-4B76-9106-66AAB2C9E4A0}"/>
    <cellStyle name="Moneda 2 2 2 5 4 4" xfId="12124" xr:uid="{03E844B2-C612-4D21-9A50-7E4F5BE7885C}"/>
    <cellStyle name="Moneda 2 2 2 5 5" xfId="2884" xr:uid="{B6EC7DF5-B075-4630-A8C6-62B409AB3318}"/>
    <cellStyle name="Moneda 2 2 2 5 5 2" xfId="8164" xr:uid="{4B3D1A1C-28C7-4E3F-B71E-51291899A465}"/>
    <cellStyle name="Moneda 2 2 2 5 5 2 2" xfId="18725" xr:uid="{D6D31A78-F39B-474C-AE66-4F62B3578B90}"/>
    <cellStyle name="Moneda 2 2 2 5 5 3" xfId="13445" xr:uid="{9B6D1BE8-7C56-4702-B8C9-49576A335AD7}"/>
    <cellStyle name="Moneda 2 2 2 5 6" xfId="5524" xr:uid="{A27F029B-5FB8-4DA7-9869-FB3337ED6076}"/>
    <cellStyle name="Moneda 2 2 2 5 6 2" xfId="16085" xr:uid="{56AB60D3-B0E3-404F-88B4-4AAD2AF54AFE}"/>
    <cellStyle name="Moneda 2 2 2 5 7" xfId="10804" xr:uid="{B7C387CD-77D0-4A73-A8E4-030AC7BFE3DD}"/>
    <cellStyle name="Moneda 2 2 2 6" xfId="350" xr:uid="{190B08A7-73B4-4CDC-B6AD-8DB7ED109E44}"/>
    <cellStyle name="Moneda 2 2 2 6 2" xfId="1011" xr:uid="{97AF0320-A71E-4BF2-9E81-A1F986A43959}"/>
    <cellStyle name="Moneda 2 2 2 6 2 2" xfId="2332" xr:uid="{3FD531D9-4576-496D-A74F-6999C70B3C2F}"/>
    <cellStyle name="Moneda 2 2 2 6 2 2 2" xfId="4973" xr:uid="{8A230FB5-1318-43D0-A338-3ECDED7363B4}"/>
    <cellStyle name="Moneda 2 2 2 6 2 2 2 2" xfId="10253" xr:uid="{A9CBA00F-86B8-46E5-B0B5-163D5776CBEA}"/>
    <cellStyle name="Moneda 2 2 2 6 2 2 2 2 2" xfId="20814" xr:uid="{5D13C658-6502-4F2E-BB16-ABC1AAC0F8A1}"/>
    <cellStyle name="Moneda 2 2 2 6 2 2 2 3" xfId="15534" xr:uid="{D1187455-3269-47E5-8147-6D325D1A7759}"/>
    <cellStyle name="Moneda 2 2 2 6 2 2 3" xfId="7613" xr:uid="{18853DE5-A3A5-4228-AA87-4D580E4A8E2C}"/>
    <cellStyle name="Moneda 2 2 2 6 2 2 3 2" xfId="18174" xr:uid="{CA6E6C37-7C38-4BD0-A168-E7BA6FCCF6BF}"/>
    <cellStyle name="Moneda 2 2 2 6 2 2 4" xfId="12893" xr:uid="{245ABD68-BFB4-4261-B4D7-3A17038D5884}"/>
    <cellStyle name="Moneda 2 2 2 6 2 3" xfId="3653" xr:uid="{CE8A82F6-0695-4420-900B-A9189B42379B}"/>
    <cellStyle name="Moneda 2 2 2 6 2 3 2" xfId="8933" xr:uid="{9CB27DDE-9189-4251-9CDB-3FB1DA25AEB6}"/>
    <cellStyle name="Moneda 2 2 2 6 2 3 2 2" xfId="19494" xr:uid="{686F56A1-12BA-4A3B-AA02-F15DD9BFE194}"/>
    <cellStyle name="Moneda 2 2 2 6 2 3 3" xfId="14214" xr:uid="{CAD560F8-1324-4DF9-85BB-E0F32E27C1B3}"/>
    <cellStyle name="Moneda 2 2 2 6 2 4" xfId="6293" xr:uid="{76F98014-C712-4591-B645-7555CE20E532}"/>
    <cellStyle name="Moneda 2 2 2 6 2 4 2" xfId="16854" xr:uid="{94C325B5-F88B-4825-AB50-0BF203CC7AFB}"/>
    <cellStyle name="Moneda 2 2 2 6 2 5" xfId="11573" xr:uid="{26D4D834-9FDC-43C3-B35C-AC4594F026DB}"/>
    <cellStyle name="Moneda 2 2 2 6 3" xfId="1672" xr:uid="{B7B44ECF-8D3E-409A-9A12-401FFF254996}"/>
    <cellStyle name="Moneda 2 2 2 6 3 2" xfId="4313" xr:uid="{01D50D3A-6322-4715-ABB4-2DB2CE0BBF80}"/>
    <cellStyle name="Moneda 2 2 2 6 3 2 2" xfId="9593" xr:uid="{7CCCB3D9-0D13-4EA4-B899-3487CFC456B7}"/>
    <cellStyle name="Moneda 2 2 2 6 3 2 2 2" xfId="20154" xr:uid="{37E62D47-8F99-407E-BA6C-A3873742124B}"/>
    <cellStyle name="Moneda 2 2 2 6 3 2 3" xfId="14874" xr:uid="{C82A2AB6-D726-4C10-9D64-3EC2F11AF75D}"/>
    <cellStyle name="Moneda 2 2 2 6 3 3" xfId="6953" xr:uid="{84368B87-A96B-4962-9CB1-972D171E8DFE}"/>
    <cellStyle name="Moneda 2 2 2 6 3 3 2" xfId="17514" xr:uid="{8DACE691-8062-4DC9-8E7C-B3D75C3110E3}"/>
    <cellStyle name="Moneda 2 2 2 6 3 4" xfId="12233" xr:uid="{58C71904-0770-4462-84A4-A5D86A717C9D}"/>
    <cellStyle name="Moneda 2 2 2 6 4" xfId="2993" xr:uid="{642BAE27-192A-4A82-9A8D-17E9290FF66B}"/>
    <cellStyle name="Moneda 2 2 2 6 4 2" xfId="8273" xr:uid="{638409A2-766D-4A11-B721-855F04EB6E5A}"/>
    <cellStyle name="Moneda 2 2 2 6 4 2 2" xfId="18834" xr:uid="{2AFDEF17-C7CC-4A0A-8874-6EC12D35D1D7}"/>
    <cellStyle name="Moneda 2 2 2 6 4 3" xfId="13554" xr:uid="{4740A5EA-3397-4CCD-9A6B-294104A22920}"/>
    <cellStyle name="Moneda 2 2 2 6 5" xfId="5633" xr:uid="{BC05EBCE-22D4-4BD8-A497-9434806F9EE3}"/>
    <cellStyle name="Moneda 2 2 2 6 5 2" xfId="16194" xr:uid="{09EC4FFE-2271-4138-9640-8F8D59727363}"/>
    <cellStyle name="Moneda 2 2 2 6 6" xfId="10913" xr:uid="{A43356C5-2834-41BC-B73D-1C4C5B1604A0}"/>
    <cellStyle name="Moneda 2 2 2 7" xfId="682" xr:uid="{84781E9E-7A72-4CFF-B1FA-0633C5952D12}"/>
    <cellStyle name="Moneda 2 2 2 7 2" xfId="2003" xr:uid="{09518F13-445E-4589-9BCA-1656085C73CA}"/>
    <cellStyle name="Moneda 2 2 2 7 2 2" xfId="4644" xr:uid="{95572EB2-FDC8-450D-9662-35CFA90710E4}"/>
    <cellStyle name="Moneda 2 2 2 7 2 2 2" xfId="9924" xr:uid="{90099282-4144-4FEA-84C9-05D4AAC18BE4}"/>
    <cellStyle name="Moneda 2 2 2 7 2 2 2 2" xfId="20485" xr:uid="{FE0F78C3-CFE6-4E22-B1D5-87FCAD285F53}"/>
    <cellStyle name="Moneda 2 2 2 7 2 2 3" xfId="15205" xr:uid="{D8AC3145-0F3B-46E3-8CD9-7C7142E78BC9}"/>
    <cellStyle name="Moneda 2 2 2 7 2 3" xfId="7284" xr:uid="{2FE25A6D-36D2-4382-986E-9EB3020C95D0}"/>
    <cellStyle name="Moneda 2 2 2 7 2 3 2" xfId="17845" xr:uid="{B7FC39AE-EF13-4E78-996E-2545744C6141}"/>
    <cellStyle name="Moneda 2 2 2 7 2 4" xfId="12564" xr:uid="{55AA2FF2-8F24-4D47-9932-910F597F7B01}"/>
    <cellStyle name="Moneda 2 2 2 7 3" xfId="3324" xr:uid="{F83A8ACB-3D16-4725-BAD1-B02D8CAA4E84}"/>
    <cellStyle name="Moneda 2 2 2 7 3 2" xfId="8604" xr:uid="{C44E7442-4AFF-44D7-818D-AD4E80FB9751}"/>
    <cellStyle name="Moneda 2 2 2 7 3 2 2" xfId="19165" xr:uid="{CF346C11-6337-45F9-B09B-DAF977998613}"/>
    <cellStyle name="Moneda 2 2 2 7 3 3" xfId="13885" xr:uid="{4F3612FE-CC24-4BAB-8AFF-0C2780488D38}"/>
    <cellStyle name="Moneda 2 2 2 7 4" xfId="5964" xr:uid="{9F6D9C58-BB4D-4389-90C4-37C5933675C7}"/>
    <cellStyle name="Moneda 2 2 2 7 4 2" xfId="16525" xr:uid="{316EAC90-AA22-4D2F-9AFD-E68502D7A258}"/>
    <cellStyle name="Moneda 2 2 2 7 5" xfId="11244" xr:uid="{258BF706-4C20-46FC-9F43-820B3AB955E2}"/>
    <cellStyle name="Moneda 2 2 2 8" xfId="1343" xr:uid="{98C8A0D6-18A4-441C-A409-966505D16AD5}"/>
    <cellStyle name="Moneda 2 2 2 8 2" xfId="3984" xr:uid="{B990EF81-D071-4EAB-8C73-FBA0AC7EFC72}"/>
    <cellStyle name="Moneda 2 2 2 8 2 2" xfId="9264" xr:uid="{7C07D51C-BB5B-4796-9201-11C4D97E0EBA}"/>
    <cellStyle name="Moneda 2 2 2 8 2 2 2" xfId="19825" xr:uid="{7084DBE2-96D1-4A5C-97AF-728604223A5B}"/>
    <cellStyle name="Moneda 2 2 2 8 2 3" xfId="14545" xr:uid="{CA341B81-CAFF-4851-8A33-ABC457C78763}"/>
    <cellStyle name="Moneda 2 2 2 8 3" xfId="6624" xr:uid="{0098288F-4426-4489-8093-1A8AB0F22D79}"/>
    <cellStyle name="Moneda 2 2 2 8 3 2" xfId="17185" xr:uid="{A401AAE7-9173-4D31-B794-75EE000491E2}"/>
    <cellStyle name="Moneda 2 2 2 8 4" xfId="11904" xr:uid="{318134B1-40BD-4C21-8AD5-69F6B08916E0}"/>
    <cellStyle name="Moneda 2 2 2 9" xfId="2664" xr:uid="{AABE0C14-3F0F-4517-BA97-C5A14072827B}"/>
    <cellStyle name="Moneda 2 2 2 9 2" xfId="7944" xr:uid="{F4647BDC-9ACA-4EB1-8422-767B9F30F915}"/>
    <cellStyle name="Moneda 2 2 2 9 2 2" xfId="18505" xr:uid="{CCE34888-B184-449D-9D8E-608A0C9AA807}"/>
    <cellStyle name="Moneda 2 2 2 9 3" xfId="13225" xr:uid="{FAEBAC06-8F9D-4D25-B1A0-EEC6B9890969}"/>
    <cellStyle name="Moneda 2 2 3" xfId="26" xr:uid="{C3F80EB9-E845-40B2-A10E-0D00CDAC2EBB}"/>
    <cellStyle name="Moneda 2 2 3 10" xfId="5311" xr:uid="{80F15AD3-865C-4A64-A5DA-DD349B1694C8}"/>
    <cellStyle name="Moneda 2 2 3 10 2" xfId="15872" xr:uid="{8C360E67-47A4-4130-89A1-14D7405A4AE2}"/>
    <cellStyle name="Moneda 2 2 3 11" xfId="10591" xr:uid="{BD884CC6-C4C2-4285-872C-CCBB240EFA6C}"/>
    <cellStyle name="Moneda 2 2 3 2" xfId="50" xr:uid="{D1E51F5A-75F6-45F1-B824-E159BB1E925E}"/>
    <cellStyle name="Moneda 2 2 3 2 10" xfId="10615" xr:uid="{833A0AA4-2C88-4F35-84EB-CF73181243D8}"/>
    <cellStyle name="Moneda 2 2 3 2 2" xfId="101" xr:uid="{60D4AB9B-61C4-4A73-B0C5-513630129E01}"/>
    <cellStyle name="Moneda 2 2 3 2 2 2" xfId="213" xr:uid="{E15CA83D-3D23-4271-BBD4-441482800E8B}"/>
    <cellStyle name="Moneda 2 2 3 2 2 2 2" xfId="543" xr:uid="{7DAB8273-8305-4C35-BB63-D2752F31AF84}"/>
    <cellStyle name="Moneda 2 2 3 2 2 2 2 2" xfId="1203" xr:uid="{47548845-EB52-414E-B7D6-B574B6C5C27C}"/>
    <cellStyle name="Moneda 2 2 3 2 2 2 2 2 2" xfId="2524" xr:uid="{07FB6C48-9150-465F-89C9-1D771D03FB3C}"/>
    <cellStyle name="Moneda 2 2 3 2 2 2 2 2 2 2" xfId="5165" xr:uid="{C471C6F7-E0DC-4D4F-879E-04044CB7E5C1}"/>
    <cellStyle name="Moneda 2 2 3 2 2 2 2 2 2 2 2" xfId="10445" xr:uid="{A36DA1EC-0896-47EC-91B1-92C746AC9C13}"/>
    <cellStyle name="Moneda 2 2 3 2 2 2 2 2 2 2 2 2" xfId="21006" xr:uid="{F9E42632-63C2-4903-AAF6-6423FDD15D3B}"/>
    <cellStyle name="Moneda 2 2 3 2 2 2 2 2 2 2 3" xfId="15726" xr:uid="{A363AE6B-DB6A-4E23-B418-51DB8A54B9B8}"/>
    <cellStyle name="Moneda 2 2 3 2 2 2 2 2 2 3" xfId="7805" xr:uid="{1AB7F1B0-EC8D-4EFC-AD09-B6CAFB7827BE}"/>
    <cellStyle name="Moneda 2 2 3 2 2 2 2 2 2 3 2" xfId="18366" xr:uid="{8AD1EE49-72C3-4DFA-9790-D529D7F42F48}"/>
    <cellStyle name="Moneda 2 2 3 2 2 2 2 2 2 4" xfId="13085" xr:uid="{40DC85F4-5578-4E78-9FAD-2FC6478D6112}"/>
    <cellStyle name="Moneda 2 2 3 2 2 2 2 2 3" xfId="3845" xr:uid="{33E9DBB7-F416-454B-9934-E977886BFF46}"/>
    <cellStyle name="Moneda 2 2 3 2 2 2 2 2 3 2" xfId="9125" xr:uid="{09AFD4D6-1741-4858-A910-78341FD1AB92}"/>
    <cellStyle name="Moneda 2 2 3 2 2 2 2 2 3 2 2" xfId="19686" xr:uid="{739559DB-4DEB-4694-992A-DF613330DD27}"/>
    <cellStyle name="Moneda 2 2 3 2 2 2 2 2 3 3" xfId="14406" xr:uid="{43CD9B1E-F177-4276-92B9-19AAFB2F93B4}"/>
    <cellStyle name="Moneda 2 2 3 2 2 2 2 2 4" xfId="6485" xr:uid="{D6960B70-CE10-4CA0-A458-7C703F96370D}"/>
    <cellStyle name="Moneda 2 2 3 2 2 2 2 2 4 2" xfId="17046" xr:uid="{281B9740-3D51-4D43-835B-A463953D9546}"/>
    <cellStyle name="Moneda 2 2 3 2 2 2 2 2 5" xfId="11765" xr:uid="{63DC7166-78E6-4246-BA26-9868ACBFB714}"/>
    <cellStyle name="Moneda 2 2 3 2 2 2 2 3" xfId="1864" xr:uid="{873E191B-77A3-4B97-8606-EA56677357E1}"/>
    <cellStyle name="Moneda 2 2 3 2 2 2 2 3 2" xfId="4505" xr:uid="{0B728310-5919-4A03-B8EB-703B0714D49D}"/>
    <cellStyle name="Moneda 2 2 3 2 2 2 2 3 2 2" xfId="9785" xr:uid="{49846920-DA3E-4E0C-9065-A79AC77E2858}"/>
    <cellStyle name="Moneda 2 2 3 2 2 2 2 3 2 2 2" xfId="20346" xr:uid="{8C1C5033-7BDE-44FF-8C3E-24193BE99B08}"/>
    <cellStyle name="Moneda 2 2 3 2 2 2 2 3 2 3" xfId="15066" xr:uid="{90183739-4F03-43B1-9243-7DC2CAA40E27}"/>
    <cellStyle name="Moneda 2 2 3 2 2 2 2 3 3" xfId="7145" xr:uid="{28348DC4-0659-4718-B5A8-6EEA25254C3A}"/>
    <cellStyle name="Moneda 2 2 3 2 2 2 2 3 3 2" xfId="17706" xr:uid="{1E34AFD0-9A51-48E1-A08D-DCEFA9C4E98B}"/>
    <cellStyle name="Moneda 2 2 3 2 2 2 2 3 4" xfId="12425" xr:uid="{8B098789-770F-49A1-87C9-07F61234310E}"/>
    <cellStyle name="Moneda 2 2 3 2 2 2 2 4" xfId="3185" xr:uid="{F0B22A52-5DE6-4AF9-B97A-B8926F15D52D}"/>
    <cellStyle name="Moneda 2 2 3 2 2 2 2 4 2" xfId="8465" xr:uid="{403266CD-4C1F-41F7-9796-0E2A7F5AF7C4}"/>
    <cellStyle name="Moneda 2 2 3 2 2 2 2 4 2 2" xfId="19026" xr:uid="{68CA5ABA-2105-43B7-BBC6-6C18F3EE52A7}"/>
    <cellStyle name="Moneda 2 2 3 2 2 2 2 4 3" xfId="13746" xr:uid="{BB872A7E-CAA6-49B9-B338-CBBBC818DDA2}"/>
    <cellStyle name="Moneda 2 2 3 2 2 2 2 5" xfId="5825" xr:uid="{17778211-3E09-4446-B930-8DE4824587B3}"/>
    <cellStyle name="Moneda 2 2 3 2 2 2 2 5 2" xfId="16386" xr:uid="{CDBD66B6-5383-4623-A177-DD34742AF27C}"/>
    <cellStyle name="Moneda 2 2 3 2 2 2 2 6" xfId="11105" xr:uid="{1F35FE1C-B656-486C-9E64-928F8D1FEF9B}"/>
    <cellStyle name="Moneda 2 2 3 2 2 2 3" xfId="874" xr:uid="{03784881-DB2F-4C5D-8EAC-03AB4328E512}"/>
    <cellStyle name="Moneda 2 2 3 2 2 2 3 2" xfId="2195" xr:uid="{4F080B73-AD26-41E8-A3DF-16AAD96AFB1D}"/>
    <cellStyle name="Moneda 2 2 3 2 2 2 3 2 2" xfId="4836" xr:uid="{E5EB6E1B-91AD-4B1C-B1D3-5690D1316026}"/>
    <cellStyle name="Moneda 2 2 3 2 2 2 3 2 2 2" xfId="10116" xr:uid="{FCC8EB7D-5679-4D8A-8239-B9DCFFEE9634}"/>
    <cellStyle name="Moneda 2 2 3 2 2 2 3 2 2 2 2" xfId="20677" xr:uid="{0F64776F-30FA-4C3D-A985-4C6E95C9050A}"/>
    <cellStyle name="Moneda 2 2 3 2 2 2 3 2 2 3" xfId="15397" xr:uid="{89043CC5-BE91-4C54-AE82-9A6163C2BDBE}"/>
    <cellStyle name="Moneda 2 2 3 2 2 2 3 2 3" xfId="7476" xr:uid="{E60792C9-8E69-4CDA-BFFD-0DD8F01FD4D3}"/>
    <cellStyle name="Moneda 2 2 3 2 2 2 3 2 3 2" xfId="18037" xr:uid="{C44E4DAE-FC86-4128-AAA3-A733496E37A2}"/>
    <cellStyle name="Moneda 2 2 3 2 2 2 3 2 4" xfId="12756" xr:uid="{0FE9A89C-75E8-4B1C-B047-070D7579ACA8}"/>
    <cellStyle name="Moneda 2 2 3 2 2 2 3 3" xfId="3516" xr:uid="{12328021-021D-48C1-AD0E-F6EEC047D0E0}"/>
    <cellStyle name="Moneda 2 2 3 2 2 2 3 3 2" xfId="8796" xr:uid="{8023991E-2900-4648-BCF0-CE53DC3C2AB0}"/>
    <cellStyle name="Moneda 2 2 3 2 2 2 3 3 2 2" xfId="19357" xr:uid="{2F486855-647C-4C35-9677-C8899AF6B55F}"/>
    <cellStyle name="Moneda 2 2 3 2 2 2 3 3 3" xfId="14077" xr:uid="{D5EB8D02-9388-4334-BAD6-8AB029D6FBB2}"/>
    <cellStyle name="Moneda 2 2 3 2 2 2 3 4" xfId="6156" xr:uid="{87097999-250A-49EA-B64B-09DB2E95FD5B}"/>
    <cellStyle name="Moneda 2 2 3 2 2 2 3 4 2" xfId="16717" xr:uid="{01E7B517-E5D8-443E-A322-AF63B218FC5D}"/>
    <cellStyle name="Moneda 2 2 3 2 2 2 3 5" xfId="11436" xr:uid="{3A8BDFEF-0C40-4158-A102-550C8B9BCAE6}"/>
    <cellStyle name="Moneda 2 2 3 2 2 2 4" xfId="1535" xr:uid="{BC037A18-5038-4F70-A831-B38A4D6AD41E}"/>
    <cellStyle name="Moneda 2 2 3 2 2 2 4 2" xfId="4176" xr:uid="{64A17728-9E76-4F27-92FA-0366258D473A}"/>
    <cellStyle name="Moneda 2 2 3 2 2 2 4 2 2" xfId="9456" xr:uid="{E3066DC5-4EFA-4E2C-A089-7BEC31DEEFFB}"/>
    <cellStyle name="Moneda 2 2 3 2 2 2 4 2 2 2" xfId="20017" xr:uid="{A2273D56-34A6-4BBB-9A89-06096966C906}"/>
    <cellStyle name="Moneda 2 2 3 2 2 2 4 2 3" xfId="14737" xr:uid="{B63B799F-C9C5-456D-9F78-CB008768773A}"/>
    <cellStyle name="Moneda 2 2 3 2 2 2 4 3" xfId="6816" xr:uid="{33F0D0F4-1B2A-47F5-BA20-341154ABF27A}"/>
    <cellStyle name="Moneda 2 2 3 2 2 2 4 3 2" xfId="17377" xr:uid="{4C24CDE8-8FAF-4D1F-8179-5FED03308C9E}"/>
    <cellStyle name="Moneda 2 2 3 2 2 2 4 4" xfId="12096" xr:uid="{4DEBAA31-98AE-4A4B-8973-19E9E0B46F14}"/>
    <cellStyle name="Moneda 2 2 3 2 2 2 5" xfId="2856" xr:uid="{32199CDF-1AF1-451C-A179-CD14EA531000}"/>
    <cellStyle name="Moneda 2 2 3 2 2 2 5 2" xfId="8136" xr:uid="{A51854E3-972D-4E4A-A20A-EA4577793041}"/>
    <cellStyle name="Moneda 2 2 3 2 2 2 5 2 2" xfId="18697" xr:uid="{F2A232B7-8D0A-4001-8F10-4E7ED7298493}"/>
    <cellStyle name="Moneda 2 2 3 2 2 2 5 3" xfId="13417" xr:uid="{CEC5C890-E1AA-458C-9986-04270A005A4D}"/>
    <cellStyle name="Moneda 2 2 3 2 2 2 6" xfId="5496" xr:uid="{A0EA2ED1-9D92-433E-8B06-7E25D63D0A72}"/>
    <cellStyle name="Moneda 2 2 3 2 2 2 6 2" xfId="16057" xr:uid="{CACF9805-F35F-4C5C-966A-874F88F0E39D}"/>
    <cellStyle name="Moneda 2 2 3 2 2 2 7" xfId="10776" xr:uid="{DC3355C4-FD72-430B-A830-CA9F54A4550A}"/>
    <cellStyle name="Moneda 2 2 3 2 2 3" xfId="323" xr:uid="{7A5E61CA-B9B4-412F-BED5-3BB4CB58F795}"/>
    <cellStyle name="Moneda 2 2 3 2 2 3 2" xfId="653" xr:uid="{1DB8EA5D-F91C-453F-9DAC-98F9E8F9884E}"/>
    <cellStyle name="Moneda 2 2 3 2 2 3 2 2" xfId="1313" xr:uid="{5A8915A9-EDD4-4AD8-A825-69D58D320B94}"/>
    <cellStyle name="Moneda 2 2 3 2 2 3 2 2 2" xfId="2634" xr:uid="{EEDE2B63-1D82-4918-9EE7-055919F9AF9E}"/>
    <cellStyle name="Moneda 2 2 3 2 2 3 2 2 2 2" xfId="5275" xr:uid="{419B202B-589C-4F6E-9844-DD5BD73A135F}"/>
    <cellStyle name="Moneda 2 2 3 2 2 3 2 2 2 2 2" xfId="10555" xr:uid="{006ECD5A-4966-4959-85D3-70411BE0370A}"/>
    <cellStyle name="Moneda 2 2 3 2 2 3 2 2 2 2 2 2" xfId="21116" xr:uid="{F996716E-0E6A-4739-AA54-4FAD797FCCBD}"/>
    <cellStyle name="Moneda 2 2 3 2 2 3 2 2 2 2 3" xfId="15836" xr:uid="{4AE2C88D-8D07-42BC-BE76-75FC2BF2A9E4}"/>
    <cellStyle name="Moneda 2 2 3 2 2 3 2 2 2 3" xfId="7915" xr:uid="{AD25F8F0-A78A-4FEB-9360-511F46D8DBF9}"/>
    <cellStyle name="Moneda 2 2 3 2 2 3 2 2 2 3 2" xfId="18476" xr:uid="{48B4E1B8-9D71-427D-AE17-120CF4776E59}"/>
    <cellStyle name="Moneda 2 2 3 2 2 3 2 2 2 4" xfId="13195" xr:uid="{013EAA4A-DA9B-42B2-A784-68839CBA24E3}"/>
    <cellStyle name="Moneda 2 2 3 2 2 3 2 2 3" xfId="3955" xr:uid="{099CFA21-8CA5-44BA-9BD2-29EF310377C0}"/>
    <cellStyle name="Moneda 2 2 3 2 2 3 2 2 3 2" xfId="9235" xr:uid="{B293E0F9-CD8C-4AA2-80FF-A01F2F4547F2}"/>
    <cellStyle name="Moneda 2 2 3 2 2 3 2 2 3 2 2" xfId="19796" xr:uid="{FC724AF0-703D-4706-997A-839ECE072CAA}"/>
    <cellStyle name="Moneda 2 2 3 2 2 3 2 2 3 3" xfId="14516" xr:uid="{248BBE58-067B-478A-9954-8A6B901614CF}"/>
    <cellStyle name="Moneda 2 2 3 2 2 3 2 2 4" xfId="6595" xr:uid="{59D57496-7336-4B44-B433-B35F11FD4214}"/>
    <cellStyle name="Moneda 2 2 3 2 2 3 2 2 4 2" xfId="17156" xr:uid="{AA705EC2-1270-4677-BADC-F51099BED7D5}"/>
    <cellStyle name="Moneda 2 2 3 2 2 3 2 2 5" xfId="11875" xr:uid="{3C9B1BA1-EE02-4AE6-A49E-7355108B611E}"/>
    <cellStyle name="Moneda 2 2 3 2 2 3 2 3" xfId="1974" xr:uid="{311FC1A4-30EC-4E15-9B31-72474A1C4C12}"/>
    <cellStyle name="Moneda 2 2 3 2 2 3 2 3 2" xfId="4615" xr:uid="{3551879B-1507-492A-AF5C-DF4239386A4C}"/>
    <cellStyle name="Moneda 2 2 3 2 2 3 2 3 2 2" xfId="9895" xr:uid="{8B15E08F-1812-47B7-9DEC-D95F3DD0C563}"/>
    <cellStyle name="Moneda 2 2 3 2 2 3 2 3 2 2 2" xfId="20456" xr:uid="{1697AD5C-A648-45F2-80A6-CF035FCC60A0}"/>
    <cellStyle name="Moneda 2 2 3 2 2 3 2 3 2 3" xfId="15176" xr:uid="{AE4837B3-19F4-42E6-BECF-F8958D6006B3}"/>
    <cellStyle name="Moneda 2 2 3 2 2 3 2 3 3" xfId="7255" xr:uid="{F61E33B7-282A-46FA-9EBB-44B6BF851469}"/>
    <cellStyle name="Moneda 2 2 3 2 2 3 2 3 3 2" xfId="17816" xr:uid="{46673378-8B52-4423-8D98-E7FBB9F4607F}"/>
    <cellStyle name="Moneda 2 2 3 2 2 3 2 3 4" xfId="12535" xr:uid="{010EB0CA-93A5-4E27-B104-DC17E9AEA5D0}"/>
    <cellStyle name="Moneda 2 2 3 2 2 3 2 4" xfId="3295" xr:uid="{49496CDA-ED13-480E-A751-39316D813A69}"/>
    <cellStyle name="Moneda 2 2 3 2 2 3 2 4 2" xfId="8575" xr:uid="{5AD12014-C92D-4684-B122-ECC1BFFF39EA}"/>
    <cellStyle name="Moneda 2 2 3 2 2 3 2 4 2 2" xfId="19136" xr:uid="{AA3E7F2A-B869-474E-90F2-CEEC1AFCDC19}"/>
    <cellStyle name="Moneda 2 2 3 2 2 3 2 4 3" xfId="13856" xr:uid="{ED3E8A13-0649-440B-A488-2B6EC2AD873B}"/>
    <cellStyle name="Moneda 2 2 3 2 2 3 2 5" xfId="5935" xr:uid="{D0E92CDC-FA52-4470-B4BD-740B1837C71F}"/>
    <cellStyle name="Moneda 2 2 3 2 2 3 2 5 2" xfId="16496" xr:uid="{F5905E5D-3C7B-493F-9D4F-580F07B2FC78}"/>
    <cellStyle name="Moneda 2 2 3 2 2 3 2 6" xfId="11215" xr:uid="{1A398B09-A43D-47F9-8282-CC395DD3663E}"/>
    <cellStyle name="Moneda 2 2 3 2 2 3 3" xfId="984" xr:uid="{BC6D3243-9BFC-46D8-99F9-A6EA5C943993}"/>
    <cellStyle name="Moneda 2 2 3 2 2 3 3 2" xfId="2305" xr:uid="{2AC597A2-14DA-415E-9994-A4FD7F9EA710}"/>
    <cellStyle name="Moneda 2 2 3 2 2 3 3 2 2" xfId="4946" xr:uid="{AC5110D3-58A3-45CE-A0E1-9C1DE902B8EA}"/>
    <cellStyle name="Moneda 2 2 3 2 2 3 3 2 2 2" xfId="10226" xr:uid="{34ADFE59-AE4F-4030-8DA1-1763A261B20B}"/>
    <cellStyle name="Moneda 2 2 3 2 2 3 3 2 2 2 2" xfId="20787" xr:uid="{9B34CE53-0FB9-4C8D-8EF9-02A70766F18D}"/>
    <cellStyle name="Moneda 2 2 3 2 2 3 3 2 2 3" xfId="15507" xr:uid="{EA0FC76E-5D81-4CED-A717-97956694A80C}"/>
    <cellStyle name="Moneda 2 2 3 2 2 3 3 2 3" xfId="7586" xr:uid="{DA749166-1BA2-47B4-B777-0C8C63C5AEB3}"/>
    <cellStyle name="Moneda 2 2 3 2 2 3 3 2 3 2" xfId="18147" xr:uid="{A1667F51-CC6E-499B-B682-1852820319EB}"/>
    <cellStyle name="Moneda 2 2 3 2 2 3 3 2 4" xfId="12866" xr:uid="{5E749F08-AEE2-4217-9B8F-36DE74F9B2E0}"/>
    <cellStyle name="Moneda 2 2 3 2 2 3 3 3" xfId="3626" xr:uid="{B24DCE2C-3C91-4405-982F-E6FEB425B50A}"/>
    <cellStyle name="Moneda 2 2 3 2 2 3 3 3 2" xfId="8906" xr:uid="{E2589BF5-90CC-4AFB-B9B7-DC18E247AB7A}"/>
    <cellStyle name="Moneda 2 2 3 2 2 3 3 3 2 2" xfId="19467" xr:uid="{829E565A-04F7-44AD-962B-EB84456E7268}"/>
    <cellStyle name="Moneda 2 2 3 2 2 3 3 3 3" xfId="14187" xr:uid="{BE3CB69F-4218-4C44-86E8-2D99E68D3F37}"/>
    <cellStyle name="Moneda 2 2 3 2 2 3 3 4" xfId="6266" xr:uid="{EBCDF789-C4A8-47C4-8F2D-208780884F79}"/>
    <cellStyle name="Moneda 2 2 3 2 2 3 3 4 2" xfId="16827" xr:uid="{41A329B3-F054-4978-9A59-EF424988D0EC}"/>
    <cellStyle name="Moneda 2 2 3 2 2 3 3 5" xfId="11546" xr:uid="{4B416851-CA5B-40AA-8A7C-6C45FA1BFB3B}"/>
    <cellStyle name="Moneda 2 2 3 2 2 3 4" xfId="1645" xr:uid="{ACA1AA52-F52A-40F9-97F3-0049F55C2923}"/>
    <cellStyle name="Moneda 2 2 3 2 2 3 4 2" xfId="4286" xr:uid="{8BCC2236-D291-497F-B794-6A4FFAE52CD2}"/>
    <cellStyle name="Moneda 2 2 3 2 2 3 4 2 2" xfId="9566" xr:uid="{0814341E-E374-423A-BAA3-5EB1B2C2381B}"/>
    <cellStyle name="Moneda 2 2 3 2 2 3 4 2 2 2" xfId="20127" xr:uid="{E6952735-BC7E-46A0-BCE0-24F05EB97BDD}"/>
    <cellStyle name="Moneda 2 2 3 2 2 3 4 2 3" xfId="14847" xr:uid="{9A43DA59-CDE4-4949-8880-696AB9F8AF55}"/>
    <cellStyle name="Moneda 2 2 3 2 2 3 4 3" xfId="6926" xr:uid="{B5FEDACE-05D8-42B4-8A98-0C2B480D7100}"/>
    <cellStyle name="Moneda 2 2 3 2 2 3 4 3 2" xfId="17487" xr:uid="{0F0CA0BC-F427-4114-AA58-7792CDAF26E1}"/>
    <cellStyle name="Moneda 2 2 3 2 2 3 4 4" xfId="12206" xr:uid="{771A0A0B-D146-4C51-A66C-6030930C4065}"/>
    <cellStyle name="Moneda 2 2 3 2 2 3 5" xfId="2966" xr:uid="{5A265C5C-E0B0-45AE-99DD-A3B20325F84B}"/>
    <cellStyle name="Moneda 2 2 3 2 2 3 5 2" xfId="8246" xr:uid="{AADBCEE1-3D52-4438-B3BF-112C0D44BDB3}"/>
    <cellStyle name="Moneda 2 2 3 2 2 3 5 2 2" xfId="18807" xr:uid="{CB1B7AC4-0AF9-4D9A-B626-FC39E5B2BAF2}"/>
    <cellStyle name="Moneda 2 2 3 2 2 3 5 3" xfId="13527" xr:uid="{FF0277A1-4A8E-447A-81FA-75E2ECF30C6C}"/>
    <cellStyle name="Moneda 2 2 3 2 2 3 6" xfId="5606" xr:uid="{B9451EC3-8089-4697-B74C-E002407ADCAE}"/>
    <cellStyle name="Moneda 2 2 3 2 2 3 6 2" xfId="16167" xr:uid="{2D88D486-16D9-45C2-86F2-265717BF82E8}"/>
    <cellStyle name="Moneda 2 2 3 2 2 3 7" xfId="10886" xr:uid="{12741755-EED4-4132-A5D9-096FF6DD0285}"/>
    <cellStyle name="Moneda 2 2 3 2 2 4" xfId="432" xr:uid="{FEB30FAE-52B0-47F1-B05C-E488C8BDB70F}"/>
    <cellStyle name="Moneda 2 2 3 2 2 4 2" xfId="1093" xr:uid="{EDC5B248-A3EB-46C0-B3AB-914BD3C58FB4}"/>
    <cellStyle name="Moneda 2 2 3 2 2 4 2 2" xfId="2414" xr:uid="{73E3A666-9035-4CB8-AAFE-61BF16B8D128}"/>
    <cellStyle name="Moneda 2 2 3 2 2 4 2 2 2" xfId="5055" xr:uid="{3F3FB8E7-FB22-4230-A50A-B7B94F1CD324}"/>
    <cellStyle name="Moneda 2 2 3 2 2 4 2 2 2 2" xfId="10335" xr:uid="{BEBBC778-A634-4C1F-9CB9-FF6D88A5E60E}"/>
    <cellStyle name="Moneda 2 2 3 2 2 4 2 2 2 2 2" xfId="20896" xr:uid="{673D1113-2351-4209-9A96-7B5E753F9677}"/>
    <cellStyle name="Moneda 2 2 3 2 2 4 2 2 2 3" xfId="15616" xr:uid="{A68D76F0-2044-4933-9C74-7F330EBA3ECB}"/>
    <cellStyle name="Moneda 2 2 3 2 2 4 2 2 3" xfId="7695" xr:uid="{592C8175-9EF1-4C89-BB44-59BDC25DFCF5}"/>
    <cellStyle name="Moneda 2 2 3 2 2 4 2 2 3 2" xfId="18256" xr:uid="{E473CA59-EE2C-44D7-8A42-398550A44CE5}"/>
    <cellStyle name="Moneda 2 2 3 2 2 4 2 2 4" xfId="12975" xr:uid="{3E1604A0-7A8B-4221-9FA9-5232D490845A}"/>
    <cellStyle name="Moneda 2 2 3 2 2 4 2 3" xfId="3735" xr:uid="{C8AC2120-4263-4346-9980-491BFACB0FF7}"/>
    <cellStyle name="Moneda 2 2 3 2 2 4 2 3 2" xfId="9015" xr:uid="{7058F030-BF2D-4954-A769-2DDFD4AC53E3}"/>
    <cellStyle name="Moneda 2 2 3 2 2 4 2 3 2 2" xfId="19576" xr:uid="{DCC2A4AD-BF5E-4E71-899E-60FBEC6EFDF5}"/>
    <cellStyle name="Moneda 2 2 3 2 2 4 2 3 3" xfId="14296" xr:uid="{A90E309B-FEC3-4F85-821B-E26B74F8141A}"/>
    <cellStyle name="Moneda 2 2 3 2 2 4 2 4" xfId="6375" xr:uid="{F0FBFD0D-0B46-40D3-8048-3E1E42842621}"/>
    <cellStyle name="Moneda 2 2 3 2 2 4 2 4 2" xfId="16936" xr:uid="{77F2EDA1-F3EF-443B-9879-1D5E213765D5}"/>
    <cellStyle name="Moneda 2 2 3 2 2 4 2 5" xfId="11655" xr:uid="{5B955978-2BB0-4B31-A362-DC9E50AB922F}"/>
    <cellStyle name="Moneda 2 2 3 2 2 4 3" xfId="1754" xr:uid="{3542D089-5C3A-46A3-8C50-36A87928EB98}"/>
    <cellStyle name="Moneda 2 2 3 2 2 4 3 2" xfId="4395" xr:uid="{EB8ECF6A-8806-49DC-B400-AE581B083DE8}"/>
    <cellStyle name="Moneda 2 2 3 2 2 4 3 2 2" xfId="9675" xr:uid="{4CDE1A96-9069-4FCA-BC06-17F60843AFBD}"/>
    <cellStyle name="Moneda 2 2 3 2 2 4 3 2 2 2" xfId="20236" xr:uid="{6EB71FB8-68DB-4A69-94A3-B14169FDBF7E}"/>
    <cellStyle name="Moneda 2 2 3 2 2 4 3 2 3" xfId="14956" xr:uid="{412D2B8F-316A-4472-9999-84854E6F2320}"/>
    <cellStyle name="Moneda 2 2 3 2 2 4 3 3" xfId="7035" xr:uid="{52CED7CE-0EC8-4D1A-B5D1-6A72DAA8680D}"/>
    <cellStyle name="Moneda 2 2 3 2 2 4 3 3 2" xfId="17596" xr:uid="{476237B0-6DC0-47FD-B60A-634A6185351E}"/>
    <cellStyle name="Moneda 2 2 3 2 2 4 3 4" xfId="12315" xr:uid="{9878FFB1-AD17-46F8-9097-F260D716094D}"/>
    <cellStyle name="Moneda 2 2 3 2 2 4 4" xfId="3075" xr:uid="{1DFFCEB0-7199-4081-A59C-9794A481E675}"/>
    <cellStyle name="Moneda 2 2 3 2 2 4 4 2" xfId="8355" xr:uid="{8368A219-237B-443D-9A19-F3158BD6CD83}"/>
    <cellStyle name="Moneda 2 2 3 2 2 4 4 2 2" xfId="18916" xr:uid="{D4DE2083-97BA-461B-9E38-8F6EF85D1D11}"/>
    <cellStyle name="Moneda 2 2 3 2 2 4 4 3" xfId="13636" xr:uid="{405F2C17-ABC8-418E-ACC4-594C0EA39F6F}"/>
    <cellStyle name="Moneda 2 2 3 2 2 4 5" xfId="5715" xr:uid="{A68665A3-F66A-4137-945E-FB354AB2458C}"/>
    <cellStyle name="Moneda 2 2 3 2 2 4 5 2" xfId="16276" xr:uid="{8515498B-B7B7-4238-84D3-546C33784DB9}"/>
    <cellStyle name="Moneda 2 2 3 2 2 4 6" xfId="10995" xr:uid="{10CD3350-9478-4AE0-8974-B18BD2253C2A}"/>
    <cellStyle name="Moneda 2 2 3 2 2 5" xfId="764" xr:uid="{BEA07D3D-2CDB-45B7-A634-DA5F0B394A22}"/>
    <cellStyle name="Moneda 2 2 3 2 2 5 2" xfId="2085" xr:uid="{47FE7196-E2A4-47C6-80A7-92FEE0A7F84D}"/>
    <cellStyle name="Moneda 2 2 3 2 2 5 2 2" xfId="4726" xr:uid="{0ED1FE92-2EEE-4623-936D-DF3BAC4DC228}"/>
    <cellStyle name="Moneda 2 2 3 2 2 5 2 2 2" xfId="10006" xr:uid="{6EBF0B02-94FD-4B50-8847-D4E0EF83B8C0}"/>
    <cellStyle name="Moneda 2 2 3 2 2 5 2 2 2 2" xfId="20567" xr:uid="{7EB230EA-6BD4-4088-9E27-561F2A16B10B}"/>
    <cellStyle name="Moneda 2 2 3 2 2 5 2 2 3" xfId="15287" xr:uid="{BBFF2BAA-2806-4612-967D-2E167AD2D6A9}"/>
    <cellStyle name="Moneda 2 2 3 2 2 5 2 3" xfId="7366" xr:uid="{5BE062A8-8A4C-4085-979A-6EDC3A37FC5B}"/>
    <cellStyle name="Moneda 2 2 3 2 2 5 2 3 2" xfId="17927" xr:uid="{51FFF10E-89C0-42AC-9675-0B8582F59DBA}"/>
    <cellStyle name="Moneda 2 2 3 2 2 5 2 4" xfId="12646" xr:uid="{B3EC6EFD-9F92-40BE-9D46-D82108FBF3CF}"/>
    <cellStyle name="Moneda 2 2 3 2 2 5 3" xfId="3406" xr:uid="{6C0F7747-DDEA-4ACD-B0EE-1E3FFF1AEDD7}"/>
    <cellStyle name="Moneda 2 2 3 2 2 5 3 2" xfId="8686" xr:uid="{889454C4-534E-434E-8B21-F415C5C2CEFD}"/>
    <cellStyle name="Moneda 2 2 3 2 2 5 3 2 2" xfId="19247" xr:uid="{2389D8B0-85DC-47A4-9916-387251C5913D}"/>
    <cellStyle name="Moneda 2 2 3 2 2 5 3 3" xfId="13967" xr:uid="{70D31664-5192-4145-A4C0-9C422E2F4022}"/>
    <cellStyle name="Moneda 2 2 3 2 2 5 4" xfId="6046" xr:uid="{2C553FFF-5286-4D6E-8AE0-76FDFFB505D2}"/>
    <cellStyle name="Moneda 2 2 3 2 2 5 4 2" xfId="16607" xr:uid="{49EDCC57-5F57-492D-8668-DF3AFB42F7DD}"/>
    <cellStyle name="Moneda 2 2 3 2 2 5 5" xfId="11326" xr:uid="{EDDDB9C2-3A3C-4C39-B7FD-96F562ACD0B9}"/>
    <cellStyle name="Moneda 2 2 3 2 2 6" xfId="1425" xr:uid="{DB2A5F83-766E-48F5-A570-7520D6BB281B}"/>
    <cellStyle name="Moneda 2 2 3 2 2 6 2" xfId="4066" xr:uid="{45E6FA6E-6467-4598-922E-A79A1456F8BE}"/>
    <cellStyle name="Moneda 2 2 3 2 2 6 2 2" xfId="9346" xr:uid="{9AF1EDAE-5174-4004-B159-3835D54C7241}"/>
    <cellStyle name="Moneda 2 2 3 2 2 6 2 2 2" xfId="19907" xr:uid="{CECA879D-9630-48B9-B0C6-7F16D4FCE94F}"/>
    <cellStyle name="Moneda 2 2 3 2 2 6 2 3" xfId="14627" xr:uid="{FFFEA79B-FE30-4B77-B1CA-B49FFBD15AFA}"/>
    <cellStyle name="Moneda 2 2 3 2 2 6 3" xfId="6706" xr:uid="{D8AB152D-7278-4AA1-90DE-22246568289D}"/>
    <cellStyle name="Moneda 2 2 3 2 2 6 3 2" xfId="17267" xr:uid="{BD0FC88F-0477-4DA8-A9BE-A15C517FAEA4}"/>
    <cellStyle name="Moneda 2 2 3 2 2 6 4" xfId="11986" xr:uid="{3708DA7D-7584-43AC-AE6A-9A2A59A0103A}"/>
    <cellStyle name="Moneda 2 2 3 2 2 7" xfId="2746" xr:uid="{295690DF-A57F-41D0-A04D-84ED0A00937E}"/>
    <cellStyle name="Moneda 2 2 3 2 2 7 2" xfId="8026" xr:uid="{D4839839-5B42-480F-B48F-CB0B092A297A}"/>
    <cellStyle name="Moneda 2 2 3 2 2 7 2 2" xfId="18587" xr:uid="{F5F140B7-82EE-473B-9425-E5612FDD1A97}"/>
    <cellStyle name="Moneda 2 2 3 2 2 7 3" xfId="13307" xr:uid="{736D7350-2363-4659-927D-5AE92C8E0D3E}"/>
    <cellStyle name="Moneda 2 2 3 2 2 8" xfId="5386" xr:uid="{997E391E-07B0-40C7-9CA5-419A5F33B193}"/>
    <cellStyle name="Moneda 2 2 3 2 2 8 2" xfId="15947" xr:uid="{59374554-95F5-4798-B837-3CD5DADA53D5}"/>
    <cellStyle name="Moneda 2 2 3 2 2 9" xfId="10666" xr:uid="{08DC0074-54BC-41EB-847F-B3CA9558AF2D}"/>
    <cellStyle name="Moneda 2 2 3 2 3" xfId="162" xr:uid="{7C03D36A-BB2B-4B88-A824-6A836F1BC7C5}"/>
    <cellStyle name="Moneda 2 2 3 2 3 2" xfId="492" xr:uid="{EB02157D-0B87-4B85-9320-54C63DD6D214}"/>
    <cellStyle name="Moneda 2 2 3 2 3 2 2" xfId="1152" xr:uid="{3CEFAD4A-4E7F-4DB3-952D-5F931E44199F}"/>
    <cellStyle name="Moneda 2 2 3 2 3 2 2 2" xfId="2473" xr:uid="{380EA9AF-4A4D-473E-806C-0812D04001B6}"/>
    <cellStyle name="Moneda 2 2 3 2 3 2 2 2 2" xfId="5114" xr:uid="{5916F710-C9B5-429A-A9CC-7B4BF2D22514}"/>
    <cellStyle name="Moneda 2 2 3 2 3 2 2 2 2 2" xfId="10394" xr:uid="{E5F1229B-901B-4D26-B50C-63D8CE9555FF}"/>
    <cellStyle name="Moneda 2 2 3 2 3 2 2 2 2 2 2" xfId="20955" xr:uid="{CD388071-9595-446D-B38E-5F384E846DBC}"/>
    <cellStyle name="Moneda 2 2 3 2 3 2 2 2 2 3" xfId="15675" xr:uid="{B1070C2B-56EA-4914-A2E8-DC9C20965ED1}"/>
    <cellStyle name="Moneda 2 2 3 2 3 2 2 2 3" xfId="7754" xr:uid="{DE097E71-E826-4486-9484-8BE708EC0EC4}"/>
    <cellStyle name="Moneda 2 2 3 2 3 2 2 2 3 2" xfId="18315" xr:uid="{D2F05F6E-2E3D-4E4C-97FB-A208FB648C50}"/>
    <cellStyle name="Moneda 2 2 3 2 3 2 2 2 4" xfId="13034" xr:uid="{1910A20C-8E20-4528-9684-593308583932}"/>
    <cellStyle name="Moneda 2 2 3 2 3 2 2 3" xfId="3794" xr:uid="{4141B7B2-0F88-4418-B54E-950B5C117166}"/>
    <cellStyle name="Moneda 2 2 3 2 3 2 2 3 2" xfId="9074" xr:uid="{1FE535D8-D223-440A-8AB7-CE0DD4E6C50D}"/>
    <cellStyle name="Moneda 2 2 3 2 3 2 2 3 2 2" xfId="19635" xr:uid="{B7DFEF27-77B4-49BF-9593-F1FA4E73B6A7}"/>
    <cellStyle name="Moneda 2 2 3 2 3 2 2 3 3" xfId="14355" xr:uid="{B459B753-1CEA-4E6F-8DE1-034E50221DCA}"/>
    <cellStyle name="Moneda 2 2 3 2 3 2 2 4" xfId="6434" xr:uid="{BAD371DC-62B7-4B88-B7F2-7EBC33444C06}"/>
    <cellStyle name="Moneda 2 2 3 2 3 2 2 4 2" xfId="16995" xr:uid="{C17F4D55-09AC-494D-B7D3-60DD87377897}"/>
    <cellStyle name="Moneda 2 2 3 2 3 2 2 5" xfId="11714" xr:uid="{933A8334-08EB-47AA-9C3F-C5E09E6F0F9E}"/>
    <cellStyle name="Moneda 2 2 3 2 3 2 3" xfId="1813" xr:uid="{941EE78A-05FA-4290-A96B-E1E870B7B60E}"/>
    <cellStyle name="Moneda 2 2 3 2 3 2 3 2" xfId="4454" xr:uid="{A8B02E31-91B9-4B7E-BAC3-1F9B10EC432F}"/>
    <cellStyle name="Moneda 2 2 3 2 3 2 3 2 2" xfId="9734" xr:uid="{94B73F55-86C6-49E9-B4F8-6D98376B2964}"/>
    <cellStyle name="Moneda 2 2 3 2 3 2 3 2 2 2" xfId="20295" xr:uid="{C4EA19E5-755C-4A12-8495-792631625AAA}"/>
    <cellStyle name="Moneda 2 2 3 2 3 2 3 2 3" xfId="15015" xr:uid="{8E30DEC9-4EEA-45F9-84C9-5AE8F997F4F9}"/>
    <cellStyle name="Moneda 2 2 3 2 3 2 3 3" xfId="7094" xr:uid="{84FA89E2-9BEB-45FF-8E91-ACCB72E89A03}"/>
    <cellStyle name="Moneda 2 2 3 2 3 2 3 3 2" xfId="17655" xr:uid="{7375B16C-910C-4194-B9E0-9A8ACBE636AE}"/>
    <cellStyle name="Moneda 2 2 3 2 3 2 3 4" xfId="12374" xr:uid="{B3ACAB32-2E94-47D9-8CE7-6C9E205089BE}"/>
    <cellStyle name="Moneda 2 2 3 2 3 2 4" xfId="3134" xr:uid="{B8613133-2912-42C7-B3B4-F19C6C121C7B}"/>
    <cellStyle name="Moneda 2 2 3 2 3 2 4 2" xfId="8414" xr:uid="{DA60024B-646F-4E9B-B10C-328C10EDA87F}"/>
    <cellStyle name="Moneda 2 2 3 2 3 2 4 2 2" xfId="18975" xr:uid="{E7C0B5A8-FB39-41D9-A845-D328D7F7A4CF}"/>
    <cellStyle name="Moneda 2 2 3 2 3 2 4 3" xfId="13695" xr:uid="{6F3EDA82-E5E8-4A38-B67A-B6531C2163CE}"/>
    <cellStyle name="Moneda 2 2 3 2 3 2 5" xfId="5774" xr:uid="{262446F6-EC5F-4E61-94BB-8CDA2605A415}"/>
    <cellStyle name="Moneda 2 2 3 2 3 2 5 2" xfId="16335" xr:uid="{527E9E83-F916-43F6-B7E0-A9C47121732B}"/>
    <cellStyle name="Moneda 2 2 3 2 3 2 6" xfId="11054" xr:uid="{C0487316-16DD-4967-8989-94D2D3AF49B9}"/>
    <cellStyle name="Moneda 2 2 3 2 3 3" xfId="823" xr:uid="{6B1FDED1-B322-471E-847E-960A038DB33C}"/>
    <cellStyle name="Moneda 2 2 3 2 3 3 2" xfId="2144" xr:uid="{2B389D05-EA4C-4630-B9EC-349D6963F179}"/>
    <cellStyle name="Moneda 2 2 3 2 3 3 2 2" xfId="4785" xr:uid="{A58274DE-8E46-4B31-94DC-306D3E98DC71}"/>
    <cellStyle name="Moneda 2 2 3 2 3 3 2 2 2" xfId="10065" xr:uid="{4CCE78C9-1FD7-4169-B611-D146571208E0}"/>
    <cellStyle name="Moneda 2 2 3 2 3 3 2 2 2 2" xfId="20626" xr:uid="{BF1CA28A-4ECA-4D7A-A35E-6F8C32E7ED40}"/>
    <cellStyle name="Moneda 2 2 3 2 3 3 2 2 3" xfId="15346" xr:uid="{E4D82542-6A05-4AA8-AA7A-B37232DEB84C}"/>
    <cellStyle name="Moneda 2 2 3 2 3 3 2 3" xfId="7425" xr:uid="{94F81D7B-1DA6-4BDF-9F72-291D24A69CBD}"/>
    <cellStyle name="Moneda 2 2 3 2 3 3 2 3 2" xfId="17986" xr:uid="{03263DE4-C695-422B-910D-253B912C6613}"/>
    <cellStyle name="Moneda 2 2 3 2 3 3 2 4" xfId="12705" xr:uid="{B651631F-54C8-4A0D-B489-CB41040F646E}"/>
    <cellStyle name="Moneda 2 2 3 2 3 3 3" xfId="3465" xr:uid="{195F7CC4-B0A9-4305-A669-D8F77AB6AD62}"/>
    <cellStyle name="Moneda 2 2 3 2 3 3 3 2" xfId="8745" xr:uid="{C7B29CEA-1173-436D-803B-6CE4D0C805EE}"/>
    <cellStyle name="Moneda 2 2 3 2 3 3 3 2 2" xfId="19306" xr:uid="{4815F248-563B-439C-9F65-86E37B7E797D}"/>
    <cellStyle name="Moneda 2 2 3 2 3 3 3 3" xfId="14026" xr:uid="{8E6816E1-943F-4141-8758-469FDF34646A}"/>
    <cellStyle name="Moneda 2 2 3 2 3 3 4" xfId="6105" xr:uid="{241983AE-B764-49A1-BEA7-138F8271BDCB}"/>
    <cellStyle name="Moneda 2 2 3 2 3 3 4 2" xfId="16666" xr:uid="{3D86D195-046B-478E-8331-CFDB4D3542B8}"/>
    <cellStyle name="Moneda 2 2 3 2 3 3 5" xfId="11385" xr:uid="{10ADCA3D-2534-4ABE-8FB1-B23A1FDAB99F}"/>
    <cellStyle name="Moneda 2 2 3 2 3 4" xfId="1484" xr:uid="{334EEBB2-0E17-43D7-A3E8-2FBBCB08BDB3}"/>
    <cellStyle name="Moneda 2 2 3 2 3 4 2" xfId="4125" xr:uid="{087B15EA-0A9F-430E-B954-B01FE1CEDEC8}"/>
    <cellStyle name="Moneda 2 2 3 2 3 4 2 2" xfId="9405" xr:uid="{35C94083-D285-40DC-B5D5-0B3F6E9D541A}"/>
    <cellStyle name="Moneda 2 2 3 2 3 4 2 2 2" xfId="19966" xr:uid="{01B2D874-2A41-435F-9E98-56CABDDCD706}"/>
    <cellStyle name="Moneda 2 2 3 2 3 4 2 3" xfId="14686" xr:uid="{8A0122DE-875F-4E71-BFF2-6CBAC45E5101}"/>
    <cellStyle name="Moneda 2 2 3 2 3 4 3" xfId="6765" xr:uid="{7BA29D0A-F033-4FF9-ABE1-D0CCB659B714}"/>
    <cellStyle name="Moneda 2 2 3 2 3 4 3 2" xfId="17326" xr:uid="{905BB7F9-B99F-4DB1-B5B6-36C4E6BD910A}"/>
    <cellStyle name="Moneda 2 2 3 2 3 4 4" xfId="12045" xr:uid="{73F8C0CC-5BD8-4474-A2B6-589437E86E79}"/>
    <cellStyle name="Moneda 2 2 3 2 3 5" xfId="2805" xr:uid="{B17ACC12-AE9B-41F2-8A0C-EC098A4DBE2D}"/>
    <cellStyle name="Moneda 2 2 3 2 3 5 2" xfId="8085" xr:uid="{EEFE40FD-38C0-4313-B7A9-70099F5646F9}"/>
    <cellStyle name="Moneda 2 2 3 2 3 5 2 2" xfId="18646" xr:uid="{8E242852-EBD0-4FD0-AAA8-C38A29B53E6D}"/>
    <cellStyle name="Moneda 2 2 3 2 3 5 3" xfId="13366" xr:uid="{139733E7-A2E1-43AB-BCD1-C18820F8B8D5}"/>
    <cellStyle name="Moneda 2 2 3 2 3 6" xfId="5445" xr:uid="{DD03059D-0AAC-4293-9408-B2B140E7BEEB}"/>
    <cellStyle name="Moneda 2 2 3 2 3 6 2" xfId="16006" xr:uid="{7A0C7B9E-8077-4AD6-9968-C009ACE72CE8}"/>
    <cellStyle name="Moneda 2 2 3 2 3 7" xfId="10725" xr:uid="{4ED1C3C5-6FDA-4875-BCEC-E88336441EEE}"/>
    <cellStyle name="Moneda 2 2 3 2 4" xfId="272" xr:uid="{1CAC4560-8330-42B2-9A95-04C3A6100E55}"/>
    <cellStyle name="Moneda 2 2 3 2 4 2" xfId="602" xr:uid="{DAAA4714-7AD2-497A-A7F0-E10B29C81281}"/>
    <cellStyle name="Moneda 2 2 3 2 4 2 2" xfId="1262" xr:uid="{C2C6F753-1982-4E57-BF5F-998CBD77E4A7}"/>
    <cellStyle name="Moneda 2 2 3 2 4 2 2 2" xfId="2583" xr:uid="{5E73D87C-8783-4A4D-86C6-DA57B0B34110}"/>
    <cellStyle name="Moneda 2 2 3 2 4 2 2 2 2" xfId="5224" xr:uid="{FCFE2FDF-2181-4B87-A7E3-B8B452DC55C5}"/>
    <cellStyle name="Moneda 2 2 3 2 4 2 2 2 2 2" xfId="10504" xr:uid="{94E83D55-0EEA-4FCF-BAE2-55DC9D728694}"/>
    <cellStyle name="Moneda 2 2 3 2 4 2 2 2 2 2 2" xfId="21065" xr:uid="{01903260-C470-41DE-AB1C-CCAAAFFF18E0}"/>
    <cellStyle name="Moneda 2 2 3 2 4 2 2 2 2 3" xfId="15785" xr:uid="{FF385C19-A4AB-483F-906C-69AFA31F59B0}"/>
    <cellStyle name="Moneda 2 2 3 2 4 2 2 2 3" xfId="7864" xr:uid="{2904F870-259A-4F68-BF6A-B0525C59EE15}"/>
    <cellStyle name="Moneda 2 2 3 2 4 2 2 2 3 2" xfId="18425" xr:uid="{C00472FC-BE72-4244-8ECE-588F009C94DC}"/>
    <cellStyle name="Moneda 2 2 3 2 4 2 2 2 4" xfId="13144" xr:uid="{69C5B957-8E72-43AC-A78C-6976F8AB22DC}"/>
    <cellStyle name="Moneda 2 2 3 2 4 2 2 3" xfId="3904" xr:uid="{98C5E498-543F-44C4-90D7-BBCA1F4D4C72}"/>
    <cellStyle name="Moneda 2 2 3 2 4 2 2 3 2" xfId="9184" xr:uid="{082C5312-772F-47AE-9C7F-A91037A32E06}"/>
    <cellStyle name="Moneda 2 2 3 2 4 2 2 3 2 2" xfId="19745" xr:uid="{11CA26EC-8DDE-4A79-851C-D4D80B6FC3C8}"/>
    <cellStyle name="Moneda 2 2 3 2 4 2 2 3 3" xfId="14465" xr:uid="{1D024BD4-B1AA-4B31-BF70-26EF3D469D8F}"/>
    <cellStyle name="Moneda 2 2 3 2 4 2 2 4" xfId="6544" xr:uid="{2A841DB2-7E86-439E-8C58-2F31D970EA1C}"/>
    <cellStyle name="Moneda 2 2 3 2 4 2 2 4 2" xfId="17105" xr:uid="{78F9D2F7-9888-436C-B1ED-1FF258D2ACB5}"/>
    <cellStyle name="Moneda 2 2 3 2 4 2 2 5" xfId="11824" xr:uid="{8B869D10-36FE-4AD2-84B1-96EC83D2DCB3}"/>
    <cellStyle name="Moneda 2 2 3 2 4 2 3" xfId="1923" xr:uid="{D5EB54E5-E5C0-4EC2-9EE0-347136E7346D}"/>
    <cellStyle name="Moneda 2 2 3 2 4 2 3 2" xfId="4564" xr:uid="{D7E48E79-3A22-4A91-B480-E594B5C8D318}"/>
    <cellStyle name="Moneda 2 2 3 2 4 2 3 2 2" xfId="9844" xr:uid="{70B3EC71-FDAA-4A5E-9904-6B3F31D0BDD1}"/>
    <cellStyle name="Moneda 2 2 3 2 4 2 3 2 2 2" xfId="20405" xr:uid="{103CEF62-B533-41D1-AB9A-E571EBAE3777}"/>
    <cellStyle name="Moneda 2 2 3 2 4 2 3 2 3" xfId="15125" xr:uid="{F65A8625-E6C1-47F2-9BC4-CCEAB93187B5}"/>
    <cellStyle name="Moneda 2 2 3 2 4 2 3 3" xfId="7204" xr:uid="{96017AB1-E3CE-40F8-8C6D-E9F70C2F9F9A}"/>
    <cellStyle name="Moneda 2 2 3 2 4 2 3 3 2" xfId="17765" xr:uid="{B64BB903-DCC6-417D-918F-57E0B8B0F3A8}"/>
    <cellStyle name="Moneda 2 2 3 2 4 2 3 4" xfId="12484" xr:uid="{6272BB37-2CFB-4A1A-9C0F-65F7B49D5D82}"/>
    <cellStyle name="Moneda 2 2 3 2 4 2 4" xfId="3244" xr:uid="{42CE60EF-E0C9-4DA3-B463-B991D046552A}"/>
    <cellStyle name="Moneda 2 2 3 2 4 2 4 2" xfId="8524" xr:uid="{25A86E37-0EE0-4B22-9412-57BFEFDE4EFC}"/>
    <cellStyle name="Moneda 2 2 3 2 4 2 4 2 2" xfId="19085" xr:uid="{DCCDD0FC-496C-4F9F-973C-EA113E5FA589}"/>
    <cellStyle name="Moneda 2 2 3 2 4 2 4 3" xfId="13805" xr:uid="{CAE4326D-144A-48A3-8D85-C3144946B4BD}"/>
    <cellStyle name="Moneda 2 2 3 2 4 2 5" xfId="5884" xr:uid="{D2722D76-7FB2-4351-B1ED-9D9E4E693B0A}"/>
    <cellStyle name="Moneda 2 2 3 2 4 2 5 2" xfId="16445" xr:uid="{5AD61C5D-079F-45D0-AE1A-46F033E5879C}"/>
    <cellStyle name="Moneda 2 2 3 2 4 2 6" xfId="11164" xr:uid="{A5E5E12E-844C-4797-B298-4470E1B31760}"/>
    <cellStyle name="Moneda 2 2 3 2 4 3" xfId="933" xr:uid="{C6D6F15E-751A-43E3-B3CC-131BB9C5C47D}"/>
    <cellStyle name="Moneda 2 2 3 2 4 3 2" xfId="2254" xr:uid="{9170C50E-48C0-4C54-AC5E-A1A4D9C0E2E7}"/>
    <cellStyle name="Moneda 2 2 3 2 4 3 2 2" xfId="4895" xr:uid="{E25497B0-DA55-49DC-B7AE-90DF366E57DD}"/>
    <cellStyle name="Moneda 2 2 3 2 4 3 2 2 2" xfId="10175" xr:uid="{901FBE3C-C563-4ADC-9743-73C770AD3F90}"/>
    <cellStyle name="Moneda 2 2 3 2 4 3 2 2 2 2" xfId="20736" xr:uid="{85D6AD08-7D86-4C19-8D74-CCC2E1FBADDF}"/>
    <cellStyle name="Moneda 2 2 3 2 4 3 2 2 3" xfId="15456" xr:uid="{0FE1A338-385C-4172-A904-5D03A86E788C}"/>
    <cellStyle name="Moneda 2 2 3 2 4 3 2 3" xfId="7535" xr:uid="{08367E41-D0D7-46B0-9969-790F47BE482D}"/>
    <cellStyle name="Moneda 2 2 3 2 4 3 2 3 2" xfId="18096" xr:uid="{712BF9BC-445A-4EA1-B509-AF9867617551}"/>
    <cellStyle name="Moneda 2 2 3 2 4 3 2 4" xfId="12815" xr:uid="{65E4427D-F43C-447F-BCFA-8A156B9F6E9D}"/>
    <cellStyle name="Moneda 2 2 3 2 4 3 3" xfId="3575" xr:uid="{DEA6C026-BC8E-42DB-A829-B1B6029383CA}"/>
    <cellStyle name="Moneda 2 2 3 2 4 3 3 2" xfId="8855" xr:uid="{2AFCD8F5-8CDF-40A3-BE81-6FA57F51EB2A}"/>
    <cellStyle name="Moneda 2 2 3 2 4 3 3 2 2" xfId="19416" xr:uid="{F7669DC3-654E-4564-B729-B9CBB2B083C7}"/>
    <cellStyle name="Moneda 2 2 3 2 4 3 3 3" xfId="14136" xr:uid="{A20348C4-2FD1-4E00-8619-6E5AE5D8D9AF}"/>
    <cellStyle name="Moneda 2 2 3 2 4 3 4" xfId="6215" xr:uid="{7E6D9220-468F-455D-B999-3C93EC5D2D21}"/>
    <cellStyle name="Moneda 2 2 3 2 4 3 4 2" xfId="16776" xr:uid="{7DD422C0-47C3-43A2-B797-C5CAB75F56A9}"/>
    <cellStyle name="Moneda 2 2 3 2 4 3 5" xfId="11495" xr:uid="{94FC93A9-7AE2-4412-B241-201FB9CDAC93}"/>
    <cellStyle name="Moneda 2 2 3 2 4 4" xfId="1594" xr:uid="{8A201E05-BF7F-41F8-97AC-19EC23BF0196}"/>
    <cellStyle name="Moneda 2 2 3 2 4 4 2" xfId="4235" xr:uid="{791C7806-BD12-4010-BEC1-3A0AC7016C04}"/>
    <cellStyle name="Moneda 2 2 3 2 4 4 2 2" xfId="9515" xr:uid="{FBD63D42-C1D6-4ABA-B126-4E51BA4D236F}"/>
    <cellStyle name="Moneda 2 2 3 2 4 4 2 2 2" xfId="20076" xr:uid="{C952C352-9B17-4FAA-9331-36D76BF0607C}"/>
    <cellStyle name="Moneda 2 2 3 2 4 4 2 3" xfId="14796" xr:uid="{510C3719-0737-4BBA-B0A4-6B2FC26218F8}"/>
    <cellStyle name="Moneda 2 2 3 2 4 4 3" xfId="6875" xr:uid="{3FF5C483-31F5-4620-9F1C-D83EF5C77481}"/>
    <cellStyle name="Moneda 2 2 3 2 4 4 3 2" xfId="17436" xr:uid="{7B895297-7FD6-4561-888A-F7C63A0962E1}"/>
    <cellStyle name="Moneda 2 2 3 2 4 4 4" xfId="12155" xr:uid="{23B845C4-F088-4CF1-86C9-CE02B3645B40}"/>
    <cellStyle name="Moneda 2 2 3 2 4 5" xfId="2915" xr:uid="{FD6313C8-4FDA-4E0F-897E-618D1D95BA69}"/>
    <cellStyle name="Moneda 2 2 3 2 4 5 2" xfId="8195" xr:uid="{25F6A333-CE5E-49BE-9EF0-1A2EC6C69593}"/>
    <cellStyle name="Moneda 2 2 3 2 4 5 2 2" xfId="18756" xr:uid="{B670153D-2956-4052-88C9-2FF9027E2980}"/>
    <cellStyle name="Moneda 2 2 3 2 4 5 3" xfId="13476" xr:uid="{1A498A25-B5DE-46B5-BB4D-F53E45581160}"/>
    <cellStyle name="Moneda 2 2 3 2 4 6" xfId="5555" xr:uid="{B0EC73B0-87C4-40DA-A6A3-02A9FA3A66B4}"/>
    <cellStyle name="Moneda 2 2 3 2 4 6 2" xfId="16116" xr:uid="{E76796ED-0B67-429D-8DB7-D34AFA6E7242}"/>
    <cellStyle name="Moneda 2 2 3 2 4 7" xfId="10835" xr:uid="{3CC09B1B-3397-457E-BF4D-A78B19068DC3}"/>
    <cellStyle name="Moneda 2 2 3 2 5" xfId="381" xr:uid="{83DEA1B9-B837-4C36-BBC1-2B183F6D9B66}"/>
    <cellStyle name="Moneda 2 2 3 2 5 2" xfId="1042" xr:uid="{A62084B1-7559-4B07-B00A-783AD58C7E02}"/>
    <cellStyle name="Moneda 2 2 3 2 5 2 2" xfId="2363" xr:uid="{B8279D56-822B-4A8D-BA25-E7C63E32562F}"/>
    <cellStyle name="Moneda 2 2 3 2 5 2 2 2" xfId="5004" xr:uid="{ED06B6DD-B30D-45FE-88BD-C810F912B721}"/>
    <cellStyle name="Moneda 2 2 3 2 5 2 2 2 2" xfId="10284" xr:uid="{EB08133F-92A9-412C-974D-0586523D95BE}"/>
    <cellStyle name="Moneda 2 2 3 2 5 2 2 2 2 2" xfId="20845" xr:uid="{F804494D-6551-408C-AB02-0883BA8F9A50}"/>
    <cellStyle name="Moneda 2 2 3 2 5 2 2 2 3" xfId="15565" xr:uid="{6860D79F-F2D4-41C5-8DC2-9A6AEE047F33}"/>
    <cellStyle name="Moneda 2 2 3 2 5 2 2 3" xfId="7644" xr:uid="{2EBDEDD4-0D41-44A4-AD8A-0469E1952CEB}"/>
    <cellStyle name="Moneda 2 2 3 2 5 2 2 3 2" xfId="18205" xr:uid="{B3E732D3-5ECE-4E90-B04D-ABD6A9B8A475}"/>
    <cellStyle name="Moneda 2 2 3 2 5 2 2 4" xfId="12924" xr:uid="{E2C6DBD5-C756-409A-BB20-444A4935E10B}"/>
    <cellStyle name="Moneda 2 2 3 2 5 2 3" xfId="3684" xr:uid="{95E895E5-5148-4349-9159-06C0ECD41F58}"/>
    <cellStyle name="Moneda 2 2 3 2 5 2 3 2" xfId="8964" xr:uid="{62F60E21-B658-443B-B6E5-890F7E009308}"/>
    <cellStyle name="Moneda 2 2 3 2 5 2 3 2 2" xfId="19525" xr:uid="{BA4A79CA-7A88-4AB5-B4DB-EDADED6F0FE6}"/>
    <cellStyle name="Moneda 2 2 3 2 5 2 3 3" xfId="14245" xr:uid="{ABF5D745-8B0D-4D81-AD77-9F5F4EA69CDF}"/>
    <cellStyle name="Moneda 2 2 3 2 5 2 4" xfId="6324" xr:uid="{FE7C654E-2DEE-4133-B107-CBCABDA12C1E}"/>
    <cellStyle name="Moneda 2 2 3 2 5 2 4 2" xfId="16885" xr:uid="{157BE98C-C83C-488F-BB65-CD1FE787296A}"/>
    <cellStyle name="Moneda 2 2 3 2 5 2 5" xfId="11604" xr:uid="{6C895E0A-9D1D-4787-9178-CF5366F898AC}"/>
    <cellStyle name="Moneda 2 2 3 2 5 3" xfId="1703" xr:uid="{00D3D2A6-029A-492D-8B22-CEDE9ED29EF9}"/>
    <cellStyle name="Moneda 2 2 3 2 5 3 2" xfId="4344" xr:uid="{1573EABF-363F-46E8-8E88-7473F681EA9F}"/>
    <cellStyle name="Moneda 2 2 3 2 5 3 2 2" xfId="9624" xr:uid="{1DB6D030-D4A9-433A-A251-6ED859FD240C}"/>
    <cellStyle name="Moneda 2 2 3 2 5 3 2 2 2" xfId="20185" xr:uid="{6971BA29-A69F-49E1-9C19-83CFFF4C93AC}"/>
    <cellStyle name="Moneda 2 2 3 2 5 3 2 3" xfId="14905" xr:uid="{F7F5CB8A-84F3-42C5-8B53-D298F6E87D3E}"/>
    <cellStyle name="Moneda 2 2 3 2 5 3 3" xfId="6984" xr:uid="{B555900D-43EA-4A96-99E7-9519DC95EACB}"/>
    <cellStyle name="Moneda 2 2 3 2 5 3 3 2" xfId="17545" xr:uid="{939E5F55-49EE-4570-B00B-FA5C4444ACA5}"/>
    <cellStyle name="Moneda 2 2 3 2 5 3 4" xfId="12264" xr:uid="{D4E27110-D769-4E47-9C14-0C10E5BB2970}"/>
    <cellStyle name="Moneda 2 2 3 2 5 4" xfId="3024" xr:uid="{C9AE0D71-7D66-49BB-B407-E8B889F7759D}"/>
    <cellStyle name="Moneda 2 2 3 2 5 4 2" xfId="8304" xr:uid="{CE1C4CC6-9C5F-4398-805E-283C1B45E807}"/>
    <cellStyle name="Moneda 2 2 3 2 5 4 2 2" xfId="18865" xr:uid="{BC8C5FE7-53D5-4C71-B12C-DBA4A7A0D27D}"/>
    <cellStyle name="Moneda 2 2 3 2 5 4 3" xfId="13585" xr:uid="{9E0FBC04-B80B-4B36-A87C-E35F3EBB30E3}"/>
    <cellStyle name="Moneda 2 2 3 2 5 5" xfId="5664" xr:uid="{E5A6FA06-2F56-49AA-A081-E94488851CD3}"/>
    <cellStyle name="Moneda 2 2 3 2 5 5 2" xfId="16225" xr:uid="{5A8CC1C0-3DEA-4B4A-BD87-6C1D4BCAE906}"/>
    <cellStyle name="Moneda 2 2 3 2 5 6" xfId="10944" xr:uid="{E9B05780-80FB-4505-B096-68C9F91183D5}"/>
    <cellStyle name="Moneda 2 2 3 2 6" xfId="713" xr:uid="{D5EBA169-71CE-4B5F-B59A-7C9EA0C421BD}"/>
    <cellStyle name="Moneda 2 2 3 2 6 2" xfId="2034" xr:uid="{69BEBD7B-8EC2-4225-BC26-305E46B2D503}"/>
    <cellStyle name="Moneda 2 2 3 2 6 2 2" xfId="4675" xr:uid="{E0E3AC18-D5DE-4026-85DD-C8E1BDAA8820}"/>
    <cellStyle name="Moneda 2 2 3 2 6 2 2 2" xfId="9955" xr:uid="{038FAA9D-4025-4571-B6EE-A5673F7BCAE6}"/>
    <cellStyle name="Moneda 2 2 3 2 6 2 2 2 2" xfId="20516" xr:uid="{A6279061-07EC-4467-AE5B-C73B0030EEB2}"/>
    <cellStyle name="Moneda 2 2 3 2 6 2 2 3" xfId="15236" xr:uid="{DD25871A-0580-47E0-8031-102D36D038C4}"/>
    <cellStyle name="Moneda 2 2 3 2 6 2 3" xfId="7315" xr:uid="{6ADC90F0-4554-41F7-9162-1726645B7760}"/>
    <cellStyle name="Moneda 2 2 3 2 6 2 3 2" xfId="17876" xr:uid="{8AD2D0DF-0BBB-43EA-BCE7-F0114ADC3C05}"/>
    <cellStyle name="Moneda 2 2 3 2 6 2 4" xfId="12595" xr:uid="{7BF01E92-8FD1-46DD-91C9-D7C7032E9216}"/>
    <cellStyle name="Moneda 2 2 3 2 6 3" xfId="3355" xr:uid="{4AE682EC-A702-4C46-8F32-20F3BAE2EAB5}"/>
    <cellStyle name="Moneda 2 2 3 2 6 3 2" xfId="8635" xr:uid="{F23DCCCC-0858-4E3C-9015-E4510B812670}"/>
    <cellStyle name="Moneda 2 2 3 2 6 3 2 2" xfId="19196" xr:uid="{02ACA221-DE04-4B8E-8776-9AAB2153E1C6}"/>
    <cellStyle name="Moneda 2 2 3 2 6 3 3" xfId="13916" xr:uid="{256A9BD9-53C5-464D-8D5E-2D698D755A8E}"/>
    <cellStyle name="Moneda 2 2 3 2 6 4" xfId="5995" xr:uid="{A9BD55F4-A5C7-4563-82E4-53008B106FF7}"/>
    <cellStyle name="Moneda 2 2 3 2 6 4 2" xfId="16556" xr:uid="{3E9BE3A6-8056-4E97-8060-9E8B722E33D7}"/>
    <cellStyle name="Moneda 2 2 3 2 6 5" xfId="11275" xr:uid="{397DB82B-D763-4752-989E-A8C3D57541AF}"/>
    <cellStyle name="Moneda 2 2 3 2 7" xfId="1374" xr:uid="{D4AFFFEA-5C1E-4613-B95A-8BC9F0808CD1}"/>
    <cellStyle name="Moneda 2 2 3 2 7 2" xfId="4015" xr:uid="{2D6D3B15-7CD0-4791-9D4F-9F898A3F5278}"/>
    <cellStyle name="Moneda 2 2 3 2 7 2 2" xfId="9295" xr:uid="{49B8FBDC-B422-4172-B19B-D592D42F90A4}"/>
    <cellStyle name="Moneda 2 2 3 2 7 2 2 2" xfId="19856" xr:uid="{8443526C-7EA0-4B61-8A47-914331363B01}"/>
    <cellStyle name="Moneda 2 2 3 2 7 2 3" xfId="14576" xr:uid="{6F0B6146-D696-41FB-A0A0-4072FE3A1221}"/>
    <cellStyle name="Moneda 2 2 3 2 7 3" xfId="6655" xr:uid="{8871AA67-F133-4E0D-96D1-639C0D2EB938}"/>
    <cellStyle name="Moneda 2 2 3 2 7 3 2" xfId="17216" xr:uid="{B2904A5B-159E-4F8E-BFBE-D92A34B210A8}"/>
    <cellStyle name="Moneda 2 2 3 2 7 4" xfId="11935" xr:uid="{1445191C-9E25-4EC8-B097-B04BF82D391F}"/>
    <cellStyle name="Moneda 2 2 3 2 8" xfId="2695" xr:uid="{B54AF317-EB40-465C-8BCC-9CFA5CBC33FB}"/>
    <cellStyle name="Moneda 2 2 3 2 8 2" xfId="7975" xr:uid="{1D12732D-76E2-4B23-833E-21573E823B64}"/>
    <cellStyle name="Moneda 2 2 3 2 8 2 2" xfId="18536" xr:uid="{6986BC4B-53EF-42DB-9E6E-5B2B31CA547F}"/>
    <cellStyle name="Moneda 2 2 3 2 8 3" xfId="13256" xr:uid="{CD309922-4A42-4C58-8926-794A6AFD3E81}"/>
    <cellStyle name="Moneda 2 2 3 2 9" xfId="5335" xr:uid="{AF498A4E-9F40-499D-9493-FF6518FCEF49}"/>
    <cellStyle name="Moneda 2 2 3 2 9 2" xfId="15896" xr:uid="{290195A7-D9D7-49A6-A773-A1547EE36D09}"/>
    <cellStyle name="Moneda 2 2 3 3" xfId="77" xr:uid="{2417BA8C-9EF1-435B-BC30-89801E26B824}"/>
    <cellStyle name="Moneda 2 2 3 3 2" xfId="189" xr:uid="{8FD98302-5A64-4856-8C73-E66D4CE5F338}"/>
    <cellStyle name="Moneda 2 2 3 3 2 2" xfId="519" xr:uid="{D12A2CC6-7AD4-44A9-BDAF-AD7A2F7CFB8C}"/>
    <cellStyle name="Moneda 2 2 3 3 2 2 2" xfId="1179" xr:uid="{5509F54B-F943-4AE4-B9B8-73328AA67EA0}"/>
    <cellStyle name="Moneda 2 2 3 3 2 2 2 2" xfId="2500" xr:uid="{70510DF0-DE8C-4E28-9851-686623698A7C}"/>
    <cellStyle name="Moneda 2 2 3 3 2 2 2 2 2" xfId="5141" xr:uid="{83B3117E-12D1-4DD8-AB60-0E2FB2FFE93E}"/>
    <cellStyle name="Moneda 2 2 3 3 2 2 2 2 2 2" xfId="10421" xr:uid="{0C1FBA6F-AB8E-488F-AEE1-35511F0BCD64}"/>
    <cellStyle name="Moneda 2 2 3 3 2 2 2 2 2 2 2" xfId="20982" xr:uid="{7E6A3AA6-B590-4550-AD4A-B7253DD7E2E6}"/>
    <cellStyle name="Moneda 2 2 3 3 2 2 2 2 2 3" xfId="15702" xr:uid="{8E70B15F-0121-49CC-9507-9C1B83FFD5C0}"/>
    <cellStyle name="Moneda 2 2 3 3 2 2 2 2 3" xfId="7781" xr:uid="{AC814DD3-BEDA-45E0-B88C-32764A360E25}"/>
    <cellStyle name="Moneda 2 2 3 3 2 2 2 2 3 2" xfId="18342" xr:uid="{742F827B-2788-455C-9347-BA3D150BF9EE}"/>
    <cellStyle name="Moneda 2 2 3 3 2 2 2 2 4" xfId="13061" xr:uid="{160D3D0C-3C47-4053-ABD8-DFA98C95FF29}"/>
    <cellStyle name="Moneda 2 2 3 3 2 2 2 3" xfId="3821" xr:uid="{170FD38A-0685-4693-8018-D0281F633A83}"/>
    <cellStyle name="Moneda 2 2 3 3 2 2 2 3 2" xfId="9101" xr:uid="{322472C1-8169-479C-98A7-5947123A4F6C}"/>
    <cellStyle name="Moneda 2 2 3 3 2 2 2 3 2 2" xfId="19662" xr:uid="{FF4B53D3-27FC-4A02-92EE-E4CC47D52F5C}"/>
    <cellStyle name="Moneda 2 2 3 3 2 2 2 3 3" xfId="14382" xr:uid="{1CF83B1B-7780-46EA-9EF3-5504694475FA}"/>
    <cellStyle name="Moneda 2 2 3 3 2 2 2 4" xfId="6461" xr:uid="{2C84FC47-DCDD-45C7-B18E-D6C41E88143A}"/>
    <cellStyle name="Moneda 2 2 3 3 2 2 2 4 2" xfId="17022" xr:uid="{91F7E8C8-69B9-4D87-9AE3-1F7D987AC0B7}"/>
    <cellStyle name="Moneda 2 2 3 3 2 2 2 5" xfId="11741" xr:uid="{8DE90C1F-8D66-494D-AC4D-9828647655DC}"/>
    <cellStyle name="Moneda 2 2 3 3 2 2 3" xfId="1840" xr:uid="{803D2EFE-8F2E-430A-B998-9753A554EE67}"/>
    <cellStyle name="Moneda 2 2 3 3 2 2 3 2" xfId="4481" xr:uid="{B1913FA3-98BF-48BC-A932-B9C36F6B0EBC}"/>
    <cellStyle name="Moneda 2 2 3 3 2 2 3 2 2" xfId="9761" xr:uid="{210C264E-30AB-44AB-9021-AA69878D5706}"/>
    <cellStyle name="Moneda 2 2 3 3 2 2 3 2 2 2" xfId="20322" xr:uid="{566DB01A-6E52-47D5-83F0-C462A9BA2059}"/>
    <cellStyle name="Moneda 2 2 3 3 2 2 3 2 3" xfId="15042" xr:uid="{D48CA905-4D7C-4F5B-A725-E67CFB1E5D0D}"/>
    <cellStyle name="Moneda 2 2 3 3 2 2 3 3" xfId="7121" xr:uid="{8CB08D36-1B44-4B65-AA78-612895528B28}"/>
    <cellStyle name="Moneda 2 2 3 3 2 2 3 3 2" xfId="17682" xr:uid="{E00AACC2-907F-46A2-AF86-33F7E7AED8DE}"/>
    <cellStyle name="Moneda 2 2 3 3 2 2 3 4" xfId="12401" xr:uid="{D423DF8B-A802-44D6-AF10-9AEBF82FD203}"/>
    <cellStyle name="Moneda 2 2 3 3 2 2 4" xfId="3161" xr:uid="{BA084350-C721-49BF-A075-6D65E469F8F7}"/>
    <cellStyle name="Moneda 2 2 3 3 2 2 4 2" xfId="8441" xr:uid="{C8E0A9F4-3F80-42E6-A1D6-021DC26A1147}"/>
    <cellStyle name="Moneda 2 2 3 3 2 2 4 2 2" xfId="19002" xr:uid="{C9AE5209-08DE-4762-856D-329CAE0AED8C}"/>
    <cellStyle name="Moneda 2 2 3 3 2 2 4 3" xfId="13722" xr:uid="{2707682A-83A0-491F-84AB-B3753A814624}"/>
    <cellStyle name="Moneda 2 2 3 3 2 2 5" xfId="5801" xr:uid="{C3931A7B-ABA4-43D5-AA3F-C481F5A402E7}"/>
    <cellStyle name="Moneda 2 2 3 3 2 2 5 2" xfId="16362" xr:uid="{FB24DC5A-0955-4623-A40F-ACBB3B7BDA20}"/>
    <cellStyle name="Moneda 2 2 3 3 2 2 6" xfId="11081" xr:uid="{546B7FAD-1042-45B9-996C-B058E105C985}"/>
    <cellStyle name="Moneda 2 2 3 3 2 3" xfId="850" xr:uid="{381B254B-C201-4DB4-A52E-D390AB3F2E63}"/>
    <cellStyle name="Moneda 2 2 3 3 2 3 2" xfId="2171" xr:uid="{F4BD928D-69A3-49F9-8C23-2E01D2F524A4}"/>
    <cellStyle name="Moneda 2 2 3 3 2 3 2 2" xfId="4812" xr:uid="{49EA8017-7342-4DE1-B128-A77468AD59ED}"/>
    <cellStyle name="Moneda 2 2 3 3 2 3 2 2 2" xfId="10092" xr:uid="{60DE68AD-37DA-4DEC-9A4D-73D795FC891B}"/>
    <cellStyle name="Moneda 2 2 3 3 2 3 2 2 2 2" xfId="20653" xr:uid="{F1E34762-D7DE-4768-A8F1-5A2C71306E10}"/>
    <cellStyle name="Moneda 2 2 3 3 2 3 2 2 3" xfId="15373" xr:uid="{8FA0CB83-4109-4027-9364-2BF1D7368F93}"/>
    <cellStyle name="Moneda 2 2 3 3 2 3 2 3" xfId="7452" xr:uid="{5C7A3D99-1DD7-475A-827D-DEC3D4BA906E}"/>
    <cellStyle name="Moneda 2 2 3 3 2 3 2 3 2" xfId="18013" xr:uid="{578BBDEE-B4D3-4B6F-B2F7-446F27EDBCA7}"/>
    <cellStyle name="Moneda 2 2 3 3 2 3 2 4" xfId="12732" xr:uid="{4AB8C8D2-D0BD-4FA3-BF89-BF03047A70D5}"/>
    <cellStyle name="Moneda 2 2 3 3 2 3 3" xfId="3492" xr:uid="{9C5223F2-70B3-473F-9197-B7AE995C7FAB}"/>
    <cellStyle name="Moneda 2 2 3 3 2 3 3 2" xfId="8772" xr:uid="{AD5746BF-8B35-4821-974B-657F914094FD}"/>
    <cellStyle name="Moneda 2 2 3 3 2 3 3 2 2" xfId="19333" xr:uid="{2D9768DC-0584-49B9-8525-FF618B299127}"/>
    <cellStyle name="Moneda 2 2 3 3 2 3 3 3" xfId="14053" xr:uid="{7DA1590C-702E-4437-8853-14F89893AD04}"/>
    <cellStyle name="Moneda 2 2 3 3 2 3 4" xfId="6132" xr:uid="{468EEAAF-288C-4B45-A651-32EF9B0340FA}"/>
    <cellStyle name="Moneda 2 2 3 3 2 3 4 2" xfId="16693" xr:uid="{EDC4B1D2-64B4-4B9A-B22A-16EDE9DA59BA}"/>
    <cellStyle name="Moneda 2 2 3 3 2 3 5" xfId="11412" xr:uid="{D5544BA6-A675-4DF7-9703-66DC042078C5}"/>
    <cellStyle name="Moneda 2 2 3 3 2 4" xfId="1511" xr:uid="{1F0CC635-BF62-466F-9713-CC852A665205}"/>
    <cellStyle name="Moneda 2 2 3 3 2 4 2" xfId="4152" xr:uid="{076E5AD4-A53F-4D59-85AF-1DFF5317619D}"/>
    <cellStyle name="Moneda 2 2 3 3 2 4 2 2" xfId="9432" xr:uid="{C14A806E-9EEE-4798-A6EB-A3A03827E6DB}"/>
    <cellStyle name="Moneda 2 2 3 3 2 4 2 2 2" xfId="19993" xr:uid="{62F91C6E-30D9-43E7-B844-C5FA25CC999D}"/>
    <cellStyle name="Moneda 2 2 3 3 2 4 2 3" xfId="14713" xr:uid="{9BAEE97E-4948-414C-A187-14A86C2E32BD}"/>
    <cellStyle name="Moneda 2 2 3 3 2 4 3" xfId="6792" xr:uid="{4CE9452B-ECC0-4928-AE92-AAE0D455CAC1}"/>
    <cellStyle name="Moneda 2 2 3 3 2 4 3 2" xfId="17353" xr:uid="{E2C79336-D191-4F7E-B9A1-C03B9101C0B8}"/>
    <cellStyle name="Moneda 2 2 3 3 2 4 4" xfId="12072" xr:uid="{07244E02-EC44-4FC0-992F-04952F665F6A}"/>
    <cellStyle name="Moneda 2 2 3 3 2 5" xfId="2832" xr:uid="{4C5CE3F9-5EC8-4475-8993-422CDF16429F}"/>
    <cellStyle name="Moneda 2 2 3 3 2 5 2" xfId="8112" xr:uid="{24499D64-5B95-458B-98A3-1D08FF65DBE1}"/>
    <cellStyle name="Moneda 2 2 3 3 2 5 2 2" xfId="18673" xr:uid="{4357ADEE-AA62-46F8-9987-38A878357572}"/>
    <cellStyle name="Moneda 2 2 3 3 2 5 3" xfId="13393" xr:uid="{C70F6D7A-4262-43DD-A2B5-44953912251A}"/>
    <cellStyle name="Moneda 2 2 3 3 2 6" xfId="5472" xr:uid="{D692DC1F-5956-4AC3-A4AA-9F9D35473986}"/>
    <cellStyle name="Moneda 2 2 3 3 2 6 2" xfId="16033" xr:uid="{4931AB7F-8EC7-47AE-873E-418055221F85}"/>
    <cellStyle name="Moneda 2 2 3 3 2 7" xfId="10752" xr:uid="{A220CB92-7A8B-4EEC-B413-4DE0784CB178}"/>
    <cellStyle name="Moneda 2 2 3 3 3" xfId="299" xr:uid="{38C10453-5E8C-4AEA-BB37-A240A1C6441C}"/>
    <cellStyle name="Moneda 2 2 3 3 3 2" xfId="629" xr:uid="{A8725803-3E83-4159-B3C5-F9E7529989D3}"/>
    <cellStyle name="Moneda 2 2 3 3 3 2 2" xfId="1289" xr:uid="{F084A570-A108-45E2-BB8E-217F0D87A4D4}"/>
    <cellStyle name="Moneda 2 2 3 3 3 2 2 2" xfId="2610" xr:uid="{1E8C6166-E50A-44B3-87CF-AD764B414F92}"/>
    <cellStyle name="Moneda 2 2 3 3 3 2 2 2 2" xfId="5251" xr:uid="{8790D65D-E1B9-46BD-91D3-09A9FB637099}"/>
    <cellStyle name="Moneda 2 2 3 3 3 2 2 2 2 2" xfId="10531" xr:uid="{D87B0112-598F-4753-8954-A0B31452EE4B}"/>
    <cellStyle name="Moneda 2 2 3 3 3 2 2 2 2 2 2" xfId="21092" xr:uid="{AC6CEDD3-716A-468E-B4F3-36941CD401B0}"/>
    <cellStyle name="Moneda 2 2 3 3 3 2 2 2 2 3" xfId="15812" xr:uid="{F236FDF1-BFF6-4874-8B50-E1A573653DC7}"/>
    <cellStyle name="Moneda 2 2 3 3 3 2 2 2 3" xfId="7891" xr:uid="{9692522B-EAF9-4B8B-A703-9C50758AD6E9}"/>
    <cellStyle name="Moneda 2 2 3 3 3 2 2 2 3 2" xfId="18452" xr:uid="{BF0C76BF-A85D-490F-8DF3-737CA5A012E0}"/>
    <cellStyle name="Moneda 2 2 3 3 3 2 2 2 4" xfId="13171" xr:uid="{8EE394C2-5890-4C75-8F4E-D7924598BDE9}"/>
    <cellStyle name="Moneda 2 2 3 3 3 2 2 3" xfId="3931" xr:uid="{60A84C30-68BD-487B-9EE7-F5400A4BB3CF}"/>
    <cellStyle name="Moneda 2 2 3 3 3 2 2 3 2" xfId="9211" xr:uid="{3A52A3B3-58C5-4984-943F-D48ECCC9F813}"/>
    <cellStyle name="Moneda 2 2 3 3 3 2 2 3 2 2" xfId="19772" xr:uid="{7C5E10EA-7A29-496B-9AB1-82EDA9ED5EDD}"/>
    <cellStyle name="Moneda 2 2 3 3 3 2 2 3 3" xfId="14492" xr:uid="{144DACC6-D3BA-4451-82A5-75B2F8DB226F}"/>
    <cellStyle name="Moneda 2 2 3 3 3 2 2 4" xfId="6571" xr:uid="{B12183CA-A03F-4885-A763-FC9152F32AFA}"/>
    <cellStyle name="Moneda 2 2 3 3 3 2 2 4 2" xfId="17132" xr:uid="{A9D4F405-800C-42B9-B284-DECF6C50F43B}"/>
    <cellStyle name="Moneda 2 2 3 3 3 2 2 5" xfId="11851" xr:uid="{088E3497-E067-4EC4-BA69-03C4D2192001}"/>
    <cellStyle name="Moneda 2 2 3 3 3 2 3" xfId="1950" xr:uid="{49186F46-79B5-4763-941C-3B5991302B7C}"/>
    <cellStyle name="Moneda 2 2 3 3 3 2 3 2" xfId="4591" xr:uid="{A72CC9E4-B310-4D6C-AF52-0985AE4F6DC5}"/>
    <cellStyle name="Moneda 2 2 3 3 3 2 3 2 2" xfId="9871" xr:uid="{A702C05A-5955-41AF-88C2-EC4D9DE1D22C}"/>
    <cellStyle name="Moneda 2 2 3 3 3 2 3 2 2 2" xfId="20432" xr:uid="{6C1829FF-2B8A-481C-BDFE-025DB11FC8DA}"/>
    <cellStyle name="Moneda 2 2 3 3 3 2 3 2 3" xfId="15152" xr:uid="{A5011B84-FBA4-4467-AF5D-C0B0E67AAA3F}"/>
    <cellStyle name="Moneda 2 2 3 3 3 2 3 3" xfId="7231" xr:uid="{BE0037BA-DBA6-4F43-A1FC-6F1EF279633C}"/>
    <cellStyle name="Moneda 2 2 3 3 3 2 3 3 2" xfId="17792" xr:uid="{026BC84D-48D0-4802-9151-5E75E0673BC7}"/>
    <cellStyle name="Moneda 2 2 3 3 3 2 3 4" xfId="12511" xr:uid="{44220289-6C1D-4ABF-A948-45C4A69BC82D}"/>
    <cellStyle name="Moneda 2 2 3 3 3 2 4" xfId="3271" xr:uid="{125D1AC8-6876-46D8-8719-54A6D3A0F9C1}"/>
    <cellStyle name="Moneda 2 2 3 3 3 2 4 2" xfId="8551" xr:uid="{5F53BEF4-C530-4258-BC18-257C810CFB8E}"/>
    <cellStyle name="Moneda 2 2 3 3 3 2 4 2 2" xfId="19112" xr:uid="{62B99A65-7A08-4B5A-9FF8-1437804DAAA9}"/>
    <cellStyle name="Moneda 2 2 3 3 3 2 4 3" xfId="13832" xr:uid="{979F4B05-1402-4185-8928-60F2E7571DB7}"/>
    <cellStyle name="Moneda 2 2 3 3 3 2 5" xfId="5911" xr:uid="{52EBA1CB-E95D-46B2-8DFB-2FE2310578DE}"/>
    <cellStyle name="Moneda 2 2 3 3 3 2 5 2" xfId="16472" xr:uid="{15C2BA9F-9835-4A7D-9326-5FAF973686D1}"/>
    <cellStyle name="Moneda 2 2 3 3 3 2 6" xfId="11191" xr:uid="{D03C422A-C361-4DCB-BFAF-4D446E47004E}"/>
    <cellStyle name="Moneda 2 2 3 3 3 3" xfId="960" xr:uid="{F191BB19-7319-4C38-B126-E2DB653772F3}"/>
    <cellStyle name="Moneda 2 2 3 3 3 3 2" xfId="2281" xr:uid="{B75054AD-095C-4C31-B20D-35461ACF32F5}"/>
    <cellStyle name="Moneda 2 2 3 3 3 3 2 2" xfId="4922" xr:uid="{F2B540A4-0FE1-4432-9287-72BE28886A1E}"/>
    <cellStyle name="Moneda 2 2 3 3 3 3 2 2 2" xfId="10202" xr:uid="{11A749D8-AB53-4A2E-8A4B-863B2AE5A869}"/>
    <cellStyle name="Moneda 2 2 3 3 3 3 2 2 2 2" xfId="20763" xr:uid="{27E02845-F517-428F-9CD2-BB4601146B6B}"/>
    <cellStyle name="Moneda 2 2 3 3 3 3 2 2 3" xfId="15483" xr:uid="{6723EF14-1CAA-4E69-A8C8-C3E1D33C331F}"/>
    <cellStyle name="Moneda 2 2 3 3 3 3 2 3" xfId="7562" xr:uid="{8766DD34-9797-4843-A77B-EB5FD981FC1D}"/>
    <cellStyle name="Moneda 2 2 3 3 3 3 2 3 2" xfId="18123" xr:uid="{2FAF62C1-4B8E-4882-898B-58416553B361}"/>
    <cellStyle name="Moneda 2 2 3 3 3 3 2 4" xfId="12842" xr:uid="{3C0C3F23-55CB-4188-A778-F08F7A967190}"/>
    <cellStyle name="Moneda 2 2 3 3 3 3 3" xfId="3602" xr:uid="{D67DBCA8-B991-4633-8589-3E3C96D07204}"/>
    <cellStyle name="Moneda 2 2 3 3 3 3 3 2" xfId="8882" xr:uid="{3FF79010-E6FF-4657-9753-D4524A411E39}"/>
    <cellStyle name="Moneda 2 2 3 3 3 3 3 2 2" xfId="19443" xr:uid="{EA680D14-BBA8-4B57-B135-4A7585E273B3}"/>
    <cellStyle name="Moneda 2 2 3 3 3 3 3 3" xfId="14163" xr:uid="{AAE3DDBB-7F21-44AE-B625-9B019519E869}"/>
    <cellStyle name="Moneda 2 2 3 3 3 3 4" xfId="6242" xr:uid="{637EE8F3-A330-45AF-B83B-802CF95D416F}"/>
    <cellStyle name="Moneda 2 2 3 3 3 3 4 2" xfId="16803" xr:uid="{96E7A893-8285-433F-AA37-BB8182C60B4E}"/>
    <cellStyle name="Moneda 2 2 3 3 3 3 5" xfId="11522" xr:uid="{FD4494DA-D1FE-4A5A-A78D-F1DBF6BCF122}"/>
    <cellStyle name="Moneda 2 2 3 3 3 4" xfId="1621" xr:uid="{45051E28-A631-4642-A853-4718D9FCAF12}"/>
    <cellStyle name="Moneda 2 2 3 3 3 4 2" xfId="4262" xr:uid="{2429C3F4-C1D2-410C-A3D0-A1C83DA79A78}"/>
    <cellStyle name="Moneda 2 2 3 3 3 4 2 2" xfId="9542" xr:uid="{E061812A-5F5D-49D8-92D3-FB895972CE6D}"/>
    <cellStyle name="Moneda 2 2 3 3 3 4 2 2 2" xfId="20103" xr:uid="{C418388A-F11F-4A5C-B047-0E7C24D48EDA}"/>
    <cellStyle name="Moneda 2 2 3 3 3 4 2 3" xfId="14823" xr:uid="{04FF2477-4B3C-4F93-854E-DB924C73EF9D}"/>
    <cellStyle name="Moneda 2 2 3 3 3 4 3" xfId="6902" xr:uid="{C6C9D7B8-36F8-4AB0-BCD2-8B02F28ED715}"/>
    <cellStyle name="Moneda 2 2 3 3 3 4 3 2" xfId="17463" xr:uid="{B7814C26-1E9B-48A0-A440-1BAD2AE8A6D4}"/>
    <cellStyle name="Moneda 2 2 3 3 3 4 4" xfId="12182" xr:uid="{5832A468-3F2F-4068-81E2-6E492130597A}"/>
    <cellStyle name="Moneda 2 2 3 3 3 5" xfId="2942" xr:uid="{C3782A08-5519-4542-899A-854CCD1F130E}"/>
    <cellStyle name="Moneda 2 2 3 3 3 5 2" xfId="8222" xr:uid="{ECB728B5-3B83-4385-B066-4FE38497E7D8}"/>
    <cellStyle name="Moneda 2 2 3 3 3 5 2 2" xfId="18783" xr:uid="{19E3D137-D230-476A-9A91-41E751A81841}"/>
    <cellStyle name="Moneda 2 2 3 3 3 5 3" xfId="13503" xr:uid="{4A0B2AFA-C721-48E0-9AA0-CBA30F509D5D}"/>
    <cellStyle name="Moneda 2 2 3 3 3 6" xfId="5582" xr:uid="{B30C9D61-9D24-4DC9-96E1-9C70E9EF7D29}"/>
    <cellStyle name="Moneda 2 2 3 3 3 6 2" xfId="16143" xr:uid="{93010FB9-B6F8-46CB-8324-2F7CF26ADDB3}"/>
    <cellStyle name="Moneda 2 2 3 3 3 7" xfId="10862" xr:uid="{61E966ED-AB91-464B-AD39-1A0003DEEC87}"/>
    <cellStyle name="Moneda 2 2 3 3 4" xfId="408" xr:uid="{2FF74AB4-7213-4EC4-8764-71AD8B181B47}"/>
    <cellStyle name="Moneda 2 2 3 3 4 2" xfId="1069" xr:uid="{28025980-C680-48D9-BA53-F5EC24326DC2}"/>
    <cellStyle name="Moneda 2 2 3 3 4 2 2" xfId="2390" xr:uid="{9FA66431-3A60-4ECE-AEB2-A3DED28937FE}"/>
    <cellStyle name="Moneda 2 2 3 3 4 2 2 2" xfId="5031" xr:uid="{FCAF6D1B-9477-433E-B2BF-70CB78CF95DC}"/>
    <cellStyle name="Moneda 2 2 3 3 4 2 2 2 2" xfId="10311" xr:uid="{D6B28F88-CC4B-47FA-A89F-9E6260E2F949}"/>
    <cellStyle name="Moneda 2 2 3 3 4 2 2 2 2 2" xfId="20872" xr:uid="{136A27DA-CDF7-45D6-BA95-A6BB7BEF4589}"/>
    <cellStyle name="Moneda 2 2 3 3 4 2 2 2 3" xfId="15592" xr:uid="{98E7ED6A-8B2B-4522-9C95-492883968CFB}"/>
    <cellStyle name="Moneda 2 2 3 3 4 2 2 3" xfId="7671" xr:uid="{DB8D3D4C-3951-4AFC-8066-E7B79E1C797F}"/>
    <cellStyle name="Moneda 2 2 3 3 4 2 2 3 2" xfId="18232" xr:uid="{3334359B-AF4A-4C3C-9097-507E17673E8D}"/>
    <cellStyle name="Moneda 2 2 3 3 4 2 2 4" xfId="12951" xr:uid="{8054FAB0-7D96-43B1-A074-DA7858DC386A}"/>
    <cellStyle name="Moneda 2 2 3 3 4 2 3" xfId="3711" xr:uid="{B6C36B5A-93A7-42FC-8C71-E4DF37534273}"/>
    <cellStyle name="Moneda 2 2 3 3 4 2 3 2" xfId="8991" xr:uid="{249FC87D-A1E5-4AEA-BD82-531EF08CF3AF}"/>
    <cellStyle name="Moneda 2 2 3 3 4 2 3 2 2" xfId="19552" xr:uid="{1EFB1F64-FCCD-405F-B0BA-BE2690E60DCB}"/>
    <cellStyle name="Moneda 2 2 3 3 4 2 3 3" xfId="14272" xr:uid="{59CED500-1876-4300-BB63-962648CBD3E6}"/>
    <cellStyle name="Moneda 2 2 3 3 4 2 4" xfId="6351" xr:uid="{6B61530C-B171-40FF-9945-A063CBE01F2F}"/>
    <cellStyle name="Moneda 2 2 3 3 4 2 4 2" xfId="16912" xr:uid="{8C5303EF-F474-4103-AF8E-5020DD0CF4D4}"/>
    <cellStyle name="Moneda 2 2 3 3 4 2 5" xfId="11631" xr:uid="{576B41A3-1364-421B-AE47-EF103D37BC22}"/>
    <cellStyle name="Moneda 2 2 3 3 4 3" xfId="1730" xr:uid="{89E31E8E-9FD2-467C-A14B-6066387D0001}"/>
    <cellStyle name="Moneda 2 2 3 3 4 3 2" xfId="4371" xr:uid="{29A06FE8-53A6-4FD9-9132-1B50E3BF7738}"/>
    <cellStyle name="Moneda 2 2 3 3 4 3 2 2" xfId="9651" xr:uid="{48562742-AE4D-4C0A-AE29-BCEF05F33D1D}"/>
    <cellStyle name="Moneda 2 2 3 3 4 3 2 2 2" xfId="20212" xr:uid="{D5F441E0-6A4B-40B7-8131-C87DF6F73D27}"/>
    <cellStyle name="Moneda 2 2 3 3 4 3 2 3" xfId="14932" xr:uid="{4F16135B-85DF-4E3E-B5E3-D6754D6AC930}"/>
    <cellStyle name="Moneda 2 2 3 3 4 3 3" xfId="7011" xr:uid="{2E461E7F-9902-4008-8785-EE0D7207607A}"/>
    <cellStyle name="Moneda 2 2 3 3 4 3 3 2" xfId="17572" xr:uid="{868D679F-BF8E-4CEB-9749-A5BD37D87FEB}"/>
    <cellStyle name="Moneda 2 2 3 3 4 3 4" xfId="12291" xr:uid="{B3ADF07F-72AE-4010-846D-5F5C65695445}"/>
    <cellStyle name="Moneda 2 2 3 3 4 4" xfId="3051" xr:uid="{DF79FD37-B9CD-448C-B56D-03F373914592}"/>
    <cellStyle name="Moneda 2 2 3 3 4 4 2" xfId="8331" xr:uid="{5F3C3712-369E-4B3F-9FF8-BB1A36EC0CD5}"/>
    <cellStyle name="Moneda 2 2 3 3 4 4 2 2" xfId="18892" xr:uid="{A2E91E3B-FEBF-48C7-88FF-7B261C5C18E8}"/>
    <cellStyle name="Moneda 2 2 3 3 4 4 3" xfId="13612" xr:uid="{02E8C107-4036-472E-A901-196BD3DE651B}"/>
    <cellStyle name="Moneda 2 2 3 3 4 5" xfId="5691" xr:uid="{DFD5115B-9D2E-4972-A114-29F758FDABE7}"/>
    <cellStyle name="Moneda 2 2 3 3 4 5 2" xfId="16252" xr:uid="{D7315B8D-712C-4DB9-91B7-177AE90CC6C6}"/>
    <cellStyle name="Moneda 2 2 3 3 4 6" xfId="10971" xr:uid="{EAEB734A-3A58-4D63-B8DE-6E69252D9F80}"/>
    <cellStyle name="Moneda 2 2 3 3 5" xfId="740" xr:uid="{2AA4614B-C636-4E4B-9163-26CDB6CA8C38}"/>
    <cellStyle name="Moneda 2 2 3 3 5 2" xfId="2061" xr:uid="{9D199679-6706-41FA-B66D-707C50591DD1}"/>
    <cellStyle name="Moneda 2 2 3 3 5 2 2" xfId="4702" xr:uid="{A8DDA6AD-8461-4B29-BD78-302E4FA8FF66}"/>
    <cellStyle name="Moneda 2 2 3 3 5 2 2 2" xfId="9982" xr:uid="{82A85455-73A8-41DF-A929-072D9BA5306B}"/>
    <cellStyle name="Moneda 2 2 3 3 5 2 2 2 2" xfId="20543" xr:uid="{64C4D4B2-5BAB-4BE7-B63A-424430BD0B3B}"/>
    <cellStyle name="Moneda 2 2 3 3 5 2 2 3" xfId="15263" xr:uid="{ACE5A001-2304-4600-9994-586F4E1EDFBC}"/>
    <cellStyle name="Moneda 2 2 3 3 5 2 3" xfId="7342" xr:uid="{044FAA46-1A52-457B-A8E5-C7B6F3FC73B1}"/>
    <cellStyle name="Moneda 2 2 3 3 5 2 3 2" xfId="17903" xr:uid="{F542E5A0-C996-4B22-9C05-BBF6E4A4E059}"/>
    <cellStyle name="Moneda 2 2 3 3 5 2 4" xfId="12622" xr:uid="{BD4C650C-722A-46A2-9E5D-66CFE6EA4F68}"/>
    <cellStyle name="Moneda 2 2 3 3 5 3" xfId="3382" xr:uid="{D837C711-3EC4-4C2C-A62D-55CAEA280F33}"/>
    <cellStyle name="Moneda 2 2 3 3 5 3 2" xfId="8662" xr:uid="{F2FC169F-1950-4EBE-AC0C-EC17720F252C}"/>
    <cellStyle name="Moneda 2 2 3 3 5 3 2 2" xfId="19223" xr:uid="{72E68091-0442-42ED-8090-A43FEAA7FD37}"/>
    <cellStyle name="Moneda 2 2 3 3 5 3 3" xfId="13943" xr:uid="{478B7D72-E636-4269-881E-79CB5CC72D89}"/>
    <cellStyle name="Moneda 2 2 3 3 5 4" xfId="6022" xr:uid="{AC6D3434-A3DE-4420-915B-34AB06539F55}"/>
    <cellStyle name="Moneda 2 2 3 3 5 4 2" xfId="16583" xr:uid="{9A344D09-9515-4562-BA29-5CC85B70E48A}"/>
    <cellStyle name="Moneda 2 2 3 3 5 5" xfId="11302" xr:uid="{E7D881A0-4AEE-4654-B51F-0631A2E32BC0}"/>
    <cellStyle name="Moneda 2 2 3 3 6" xfId="1401" xr:uid="{8F766A51-B869-4ACB-95C6-F1BE6CD7AEB5}"/>
    <cellStyle name="Moneda 2 2 3 3 6 2" xfId="4042" xr:uid="{FE15066E-6BB9-4791-9D30-547B0948A3FF}"/>
    <cellStyle name="Moneda 2 2 3 3 6 2 2" xfId="9322" xr:uid="{7A175C27-D8D9-447B-BC6F-7BFA1C77B61F}"/>
    <cellStyle name="Moneda 2 2 3 3 6 2 2 2" xfId="19883" xr:uid="{4841D2B3-F9D9-402B-8452-068E94A92F1B}"/>
    <cellStyle name="Moneda 2 2 3 3 6 2 3" xfId="14603" xr:uid="{7707D725-DB16-4165-BF49-306E0A706E62}"/>
    <cellStyle name="Moneda 2 2 3 3 6 3" xfId="6682" xr:uid="{4EC9D0C5-29A6-4849-98DB-A72DD12B7CA5}"/>
    <cellStyle name="Moneda 2 2 3 3 6 3 2" xfId="17243" xr:uid="{FE097740-67B7-4AD7-B70F-53F91125BBAE}"/>
    <cellStyle name="Moneda 2 2 3 3 6 4" xfId="11962" xr:uid="{4A94A3C1-7D4B-409F-97DE-A3860A7758F1}"/>
    <cellStyle name="Moneda 2 2 3 3 7" xfId="2722" xr:uid="{C1365924-6D2D-47A6-BD56-5F57E8C69C05}"/>
    <cellStyle name="Moneda 2 2 3 3 7 2" xfId="8002" xr:uid="{A4D17393-6E3C-4FF5-B42D-766D5B932A44}"/>
    <cellStyle name="Moneda 2 2 3 3 7 2 2" xfId="18563" xr:uid="{6B76E1F5-42E5-4457-ABC0-B415FC0181A7}"/>
    <cellStyle name="Moneda 2 2 3 3 7 3" xfId="13283" xr:uid="{7F9E8AF6-FD55-44D9-8E68-704B724543CE}"/>
    <cellStyle name="Moneda 2 2 3 3 8" xfId="5362" xr:uid="{D72F523E-93FE-48C8-9364-2A6D23FFE502}"/>
    <cellStyle name="Moneda 2 2 3 3 8 2" xfId="15923" xr:uid="{0FB975E0-F36E-47C4-9C65-6A31E8BA2E9A}"/>
    <cellStyle name="Moneda 2 2 3 3 9" xfId="10642" xr:uid="{9B4E8AFE-0900-4067-B01C-4CB6F48506D9}"/>
    <cellStyle name="Moneda 2 2 3 4" xfId="138" xr:uid="{99BA735D-CC17-42EE-8692-29C62681DCFC}"/>
    <cellStyle name="Moneda 2 2 3 4 2" xfId="468" xr:uid="{0CCC7BAA-8D7D-48C6-BB4F-F48B2E00DBA2}"/>
    <cellStyle name="Moneda 2 2 3 4 2 2" xfId="1128" xr:uid="{8EB6A402-985E-434D-9C94-0E937B3EEC56}"/>
    <cellStyle name="Moneda 2 2 3 4 2 2 2" xfId="2449" xr:uid="{56357931-5126-4BFD-B061-5120073A5A61}"/>
    <cellStyle name="Moneda 2 2 3 4 2 2 2 2" xfId="5090" xr:uid="{3B124FFA-7BE0-4AE8-B49F-9E7541314ADB}"/>
    <cellStyle name="Moneda 2 2 3 4 2 2 2 2 2" xfId="10370" xr:uid="{11F4507F-815C-4579-B106-AB940F3F257D}"/>
    <cellStyle name="Moneda 2 2 3 4 2 2 2 2 2 2" xfId="20931" xr:uid="{25BA6E0F-406A-4086-A0CA-4E524EAB599B}"/>
    <cellStyle name="Moneda 2 2 3 4 2 2 2 2 3" xfId="15651" xr:uid="{B552EDFF-544A-4F74-98E5-C3E7834BF343}"/>
    <cellStyle name="Moneda 2 2 3 4 2 2 2 3" xfId="7730" xr:uid="{948235CE-AD7C-4B62-A262-CF32D1F62C6E}"/>
    <cellStyle name="Moneda 2 2 3 4 2 2 2 3 2" xfId="18291" xr:uid="{30C2E6BD-13FA-4FC1-A878-E60BF98B863A}"/>
    <cellStyle name="Moneda 2 2 3 4 2 2 2 4" xfId="13010" xr:uid="{A3801377-36F5-436F-AD78-CF10AB439CEA}"/>
    <cellStyle name="Moneda 2 2 3 4 2 2 3" xfId="3770" xr:uid="{13F050CC-9728-4947-A9A9-35CBBF666275}"/>
    <cellStyle name="Moneda 2 2 3 4 2 2 3 2" xfId="9050" xr:uid="{9167BDE6-A158-4F97-8067-612B7C94F7E7}"/>
    <cellStyle name="Moneda 2 2 3 4 2 2 3 2 2" xfId="19611" xr:uid="{EDF6E2AA-3484-4401-AC2D-CF8D79C868A8}"/>
    <cellStyle name="Moneda 2 2 3 4 2 2 3 3" xfId="14331" xr:uid="{11EB6A8A-1AF6-4E24-9DE1-463889865D42}"/>
    <cellStyle name="Moneda 2 2 3 4 2 2 4" xfId="6410" xr:uid="{F19AB629-5EC9-428E-B219-F0AFCFA41AE6}"/>
    <cellStyle name="Moneda 2 2 3 4 2 2 4 2" xfId="16971" xr:uid="{0C4744CB-6834-4618-9041-DE3079609616}"/>
    <cellStyle name="Moneda 2 2 3 4 2 2 5" xfId="11690" xr:uid="{3D494944-93DA-4D1F-A93A-31730B667888}"/>
    <cellStyle name="Moneda 2 2 3 4 2 3" xfId="1789" xr:uid="{FE963702-DFA5-4CFE-9CE6-D513B0CDA180}"/>
    <cellStyle name="Moneda 2 2 3 4 2 3 2" xfId="4430" xr:uid="{B984A10C-CBB4-4D64-881A-A7C55C03632F}"/>
    <cellStyle name="Moneda 2 2 3 4 2 3 2 2" xfId="9710" xr:uid="{9444FAB9-BDAB-46E5-8090-6242FFFA45F5}"/>
    <cellStyle name="Moneda 2 2 3 4 2 3 2 2 2" xfId="20271" xr:uid="{AC618118-E2F8-4337-B1A0-3B721B6671CE}"/>
    <cellStyle name="Moneda 2 2 3 4 2 3 2 3" xfId="14991" xr:uid="{8C58CD36-19AA-4484-8D50-6E85375DD0B6}"/>
    <cellStyle name="Moneda 2 2 3 4 2 3 3" xfId="7070" xr:uid="{AF4C0D6B-6437-45D8-9D38-38167D018334}"/>
    <cellStyle name="Moneda 2 2 3 4 2 3 3 2" xfId="17631" xr:uid="{7FBD8C33-574A-4568-B458-A9EEB9BF9FE3}"/>
    <cellStyle name="Moneda 2 2 3 4 2 3 4" xfId="12350" xr:uid="{00871D75-F47A-4C6A-8E86-56D483DF0BA3}"/>
    <cellStyle name="Moneda 2 2 3 4 2 4" xfId="3110" xr:uid="{7950C4FB-84C6-4394-B335-8946CCAC3719}"/>
    <cellStyle name="Moneda 2 2 3 4 2 4 2" xfId="8390" xr:uid="{B7DE9496-6DC7-4F0A-9A08-F19C6D9E3583}"/>
    <cellStyle name="Moneda 2 2 3 4 2 4 2 2" xfId="18951" xr:uid="{BBD019C9-E0F3-4F95-B1FF-5D3C13A3CA1F}"/>
    <cellStyle name="Moneda 2 2 3 4 2 4 3" xfId="13671" xr:uid="{C8D8F79D-8059-443A-9B98-86E7DF09C8A7}"/>
    <cellStyle name="Moneda 2 2 3 4 2 5" xfId="5750" xr:uid="{F94285BF-C942-42FF-81FF-B6994610F00C}"/>
    <cellStyle name="Moneda 2 2 3 4 2 5 2" xfId="16311" xr:uid="{3D9A2FBC-2C52-4785-9DEB-429C4AD0E2AA}"/>
    <cellStyle name="Moneda 2 2 3 4 2 6" xfId="11030" xr:uid="{460CADF8-3FBF-499E-A7F5-5CF48BC8528A}"/>
    <cellStyle name="Moneda 2 2 3 4 3" xfId="799" xr:uid="{95229AE1-64E4-42E0-BDFC-660F7F285D81}"/>
    <cellStyle name="Moneda 2 2 3 4 3 2" xfId="2120" xr:uid="{72123E91-617A-44A1-BEC5-C1A0183978A6}"/>
    <cellStyle name="Moneda 2 2 3 4 3 2 2" xfId="4761" xr:uid="{E4F3CFDB-96BC-45D4-80FA-C170B930B174}"/>
    <cellStyle name="Moneda 2 2 3 4 3 2 2 2" xfId="10041" xr:uid="{9DD129B3-F5E3-4F69-8561-D0B4C9CA300D}"/>
    <cellStyle name="Moneda 2 2 3 4 3 2 2 2 2" xfId="20602" xr:uid="{61A38E94-2994-4E0B-A026-0E8E41E2A6FE}"/>
    <cellStyle name="Moneda 2 2 3 4 3 2 2 3" xfId="15322" xr:uid="{6B388F26-30A4-4AA8-A17C-DCCEA0710101}"/>
    <cellStyle name="Moneda 2 2 3 4 3 2 3" xfId="7401" xr:uid="{75139E9C-EEEE-4330-B7DC-1C90CD32F9DD}"/>
    <cellStyle name="Moneda 2 2 3 4 3 2 3 2" xfId="17962" xr:uid="{0094EBBA-F320-48B3-A568-844CFA7B0CDF}"/>
    <cellStyle name="Moneda 2 2 3 4 3 2 4" xfId="12681" xr:uid="{11A346E7-34B4-4B5C-8763-E1D17A7ACBF9}"/>
    <cellStyle name="Moneda 2 2 3 4 3 3" xfId="3441" xr:uid="{C4EA68A7-A584-4FFA-96A6-30E508BCDDFB}"/>
    <cellStyle name="Moneda 2 2 3 4 3 3 2" xfId="8721" xr:uid="{1F7961DC-F7F1-4D87-92FD-5206324495E1}"/>
    <cellStyle name="Moneda 2 2 3 4 3 3 2 2" xfId="19282" xr:uid="{15E60773-6635-4027-A800-04C8441A5F40}"/>
    <cellStyle name="Moneda 2 2 3 4 3 3 3" xfId="14002" xr:uid="{76E58285-ED46-4137-BB4A-7A448D05933A}"/>
    <cellStyle name="Moneda 2 2 3 4 3 4" xfId="6081" xr:uid="{2585B73F-66E6-44D3-A182-138A1C8CA924}"/>
    <cellStyle name="Moneda 2 2 3 4 3 4 2" xfId="16642" xr:uid="{DC0E35A3-3C39-405D-AD5D-F9161FED947C}"/>
    <cellStyle name="Moneda 2 2 3 4 3 5" xfId="11361" xr:uid="{6AE0D315-BD15-420B-B080-D5DC4C49F987}"/>
    <cellStyle name="Moneda 2 2 3 4 4" xfId="1460" xr:uid="{741C4C20-93E2-40BA-B0D1-BE972DB192C4}"/>
    <cellStyle name="Moneda 2 2 3 4 4 2" xfId="4101" xr:uid="{2FEB1EE1-42B5-42D5-A50A-73680A1CA0F8}"/>
    <cellStyle name="Moneda 2 2 3 4 4 2 2" xfId="9381" xr:uid="{7E9E30E0-910B-4505-B1F4-7051B472A7B1}"/>
    <cellStyle name="Moneda 2 2 3 4 4 2 2 2" xfId="19942" xr:uid="{281C2CE1-F2A8-4153-85FF-A50138DEE6EB}"/>
    <cellStyle name="Moneda 2 2 3 4 4 2 3" xfId="14662" xr:uid="{4F352142-FDE4-4FCC-82F8-99348BF1BA70}"/>
    <cellStyle name="Moneda 2 2 3 4 4 3" xfId="6741" xr:uid="{59FE8F99-C2EF-4B13-ADA9-F9259AF23D4D}"/>
    <cellStyle name="Moneda 2 2 3 4 4 3 2" xfId="17302" xr:uid="{2E947E9C-7397-426F-ABE2-F84483DD96D9}"/>
    <cellStyle name="Moneda 2 2 3 4 4 4" xfId="12021" xr:uid="{EF56E3FA-AAC2-4653-B210-122765805939}"/>
    <cellStyle name="Moneda 2 2 3 4 5" xfId="2781" xr:uid="{EA08FC5B-6471-40F7-8828-30B4BA278781}"/>
    <cellStyle name="Moneda 2 2 3 4 5 2" xfId="8061" xr:uid="{DABC1282-2001-419D-9277-85A2F66D7F5F}"/>
    <cellStyle name="Moneda 2 2 3 4 5 2 2" xfId="18622" xr:uid="{73B0EE94-0D9A-4B91-BD7C-1841F055FB96}"/>
    <cellStyle name="Moneda 2 2 3 4 5 3" xfId="13342" xr:uid="{648A4240-95AA-4C05-841C-584912D31FA9}"/>
    <cellStyle name="Moneda 2 2 3 4 6" xfId="5421" xr:uid="{4E1C952F-A5CC-47DD-8D9E-EAD6F63556B2}"/>
    <cellStyle name="Moneda 2 2 3 4 6 2" xfId="15982" xr:uid="{A916B729-29E6-4D88-A01C-4D4D3BFD5E76}"/>
    <cellStyle name="Moneda 2 2 3 4 7" xfId="10701" xr:uid="{DD13873D-33AF-49CD-B367-89A9D925CC56}"/>
    <cellStyle name="Moneda 2 2 3 5" xfId="248" xr:uid="{29A4F3B7-2332-4A73-83F9-69385F73D531}"/>
    <cellStyle name="Moneda 2 2 3 5 2" xfId="578" xr:uid="{849AF8F6-C05C-46C2-9EC0-AE6C1122BAC6}"/>
    <cellStyle name="Moneda 2 2 3 5 2 2" xfId="1238" xr:uid="{A0477320-F25F-4A41-8830-33D1D9D509D9}"/>
    <cellStyle name="Moneda 2 2 3 5 2 2 2" xfId="2559" xr:uid="{9AE1CCDC-7850-4484-A05F-41574F0B1766}"/>
    <cellStyle name="Moneda 2 2 3 5 2 2 2 2" xfId="5200" xr:uid="{782F9A02-049B-4D97-8F3D-F5992BBDDA06}"/>
    <cellStyle name="Moneda 2 2 3 5 2 2 2 2 2" xfId="10480" xr:uid="{7CB0C47E-4A87-4A45-83D0-A219E5F02994}"/>
    <cellStyle name="Moneda 2 2 3 5 2 2 2 2 2 2" xfId="21041" xr:uid="{C8563BE3-EF75-412B-9D0D-7E39FA3B63FA}"/>
    <cellStyle name="Moneda 2 2 3 5 2 2 2 2 3" xfId="15761" xr:uid="{54C2EC29-7A1B-48B2-8BA8-0A5C6543FF1B}"/>
    <cellStyle name="Moneda 2 2 3 5 2 2 2 3" xfId="7840" xr:uid="{5EE96D38-E7AD-4591-A44F-17F25D9E0E3A}"/>
    <cellStyle name="Moneda 2 2 3 5 2 2 2 3 2" xfId="18401" xr:uid="{C5106247-8539-4C70-A4F9-A272B139ECBF}"/>
    <cellStyle name="Moneda 2 2 3 5 2 2 2 4" xfId="13120" xr:uid="{50859040-BC4C-4D58-B2DA-791DC70D50E8}"/>
    <cellStyle name="Moneda 2 2 3 5 2 2 3" xfId="3880" xr:uid="{2AB99CB7-1B6B-4F7E-A960-EE6AE2B2FB75}"/>
    <cellStyle name="Moneda 2 2 3 5 2 2 3 2" xfId="9160" xr:uid="{BEBA2A58-3D63-441B-8B18-E66F54BD42E4}"/>
    <cellStyle name="Moneda 2 2 3 5 2 2 3 2 2" xfId="19721" xr:uid="{90A1E97B-0EAB-43BC-814E-EC5A60670343}"/>
    <cellStyle name="Moneda 2 2 3 5 2 2 3 3" xfId="14441" xr:uid="{E61027C1-3536-4566-9B06-A952EB4EB378}"/>
    <cellStyle name="Moneda 2 2 3 5 2 2 4" xfId="6520" xr:uid="{79E76D7E-AE16-4534-9DE4-47F7639064BA}"/>
    <cellStyle name="Moneda 2 2 3 5 2 2 4 2" xfId="17081" xr:uid="{68365C45-EC44-4FB1-B3E2-59C28F8497C6}"/>
    <cellStyle name="Moneda 2 2 3 5 2 2 5" xfId="11800" xr:uid="{27D8E622-7AF2-4897-BE39-D1D5FD97FC63}"/>
    <cellStyle name="Moneda 2 2 3 5 2 3" xfId="1899" xr:uid="{B77B9966-BE1D-42E5-AE63-D88A6E51743B}"/>
    <cellStyle name="Moneda 2 2 3 5 2 3 2" xfId="4540" xr:uid="{5A5F1942-C5FE-4FBE-A4AC-DD776021ACF8}"/>
    <cellStyle name="Moneda 2 2 3 5 2 3 2 2" xfId="9820" xr:uid="{FF70FBCA-777E-4751-84BC-0125E0FF5DC9}"/>
    <cellStyle name="Moneda 2 2 3 5 2 3 2 2 2" xfId="20381" xr:uid="{10A70357-E7A6-481D-9716-6444EF95A688}"/>
    <cellStyle name="Moneda 2 2 3 5 2 3 2 3" xfId="15101" xr:uid="{68468852-8C33-446E-A26B-2D26F1C7708D}"/>
    <cellStyle name="Moneda 2 2 3 5 2 3 3" xfId="7180" xr:uid="{1B4DE7A1-7490-4FE0-8981-88BCB30ECDCB}"/>
    <cellStyle name="Moneda 2 2 3 5 2 3 3 2" xfId="17741" xr:uid="{EB700E78-71F4-4538-B396-1B784BC9CF79}"/>
    <cellStyle name="Moneda 2 2 3 5 2 3 4" xfId="12460" xr:uid="{EF26FDBB-D75B-44B4-A719-75391EE1FF6C}"/>
    <cellStyle name="Moneda 2 2 3 5 2 4" xfId="3220" xr:uid="{A5F136DB-D8FE-44D4-B7C3-56E9C598B823}"/>
    <cellStyle name="Moneda 2 2 3 5 2 4 2" xfId="8500" xr:uid="{F04A6CE6-8E90-4872-8F76-F5A0B0C742A8}"/>
    <cellStyle name="Moneda 2 2 3 5 2 4 2 2" xfId="19061" xr:uid="{96B1F962-5572-494F-A85D-6D4184185CFD}"/>
    <cellStyle name="Moneda 2 2 3 5 2 4 3" xfId="13781" xr:uid="{EF7C0DBA-395E-449E-8949-2190D5CF300E}"/>
    <cellStyle name="Moneda 2 2 3 5 2 5" xfId="5860" xr:uid="{3BEEA247-6E8A-46D1-8CB7-E90F54B7AA7A}"/>
    <cellStyle name="Moneda 2 2 3 5 2 5 2" xfId="16421" xr:uid="{82875531-0C10-48E9-9793-C090BEAB8234}"/>
    <cellStyle name="Moneda 2 2 3 5 2 6" xfId="11140" xr:uid="{7036ED21-6BD7-4A9C-8D18-04B8117257A2}"/>
    <cellStyle name="Moneda 2 2 3 5 3" xfId="909" xr:uid="{323AD010-974F-45CE-AFA8-CFCD0E0EE551}"/>
    <cellStyle name="Moneda 2 2 3 5 3 2" xfId="2230" xr:uid="{66C746FB-6945-421C-8259-64552A6C6A29}"/>
    <cellStyle name="Moneda 2 2 3 5 3 2 2" xfId="4871" xr:uid="{34E977BA-69FF-4BE6-8692-0AD5BAAC7984}"/>
    <cellStyle name="Moneda 2 2 3 5 3 2 2 2" xfId="10151" xr:uid="{7F35B370-6F1C-4CDA-89CF-9931473F236D}"/>
    <cellStyle name="Moneda 2 2 3 5 3 2 2 2 2" xfId="20712" xr:uid="{B25FB46F-4EBD-4F4F-AA39-AA02BAFCE1E8}"/>
    <cellStyle name="Moneda 2 2 3 5 3 2 2 3" xfId="15432" xr:uid="{8A628D39-3455-4F33-BA64-396D5FAF4B8E}"/>
    <cellStyle name="Moneda 2 2 3 5 3 2 3" xfId="7511" xr:uid="{880C382D-9C85-415E-819E-FCB28CA6ACF5}"/>
    <cellStyle name="Moneda 2 2 3 5 3 2 3 2" xfId="18072" xr:uid="{C2A56E47-F470-475F-A413-9299746E49B9}"/>
    <cellStyle name="Moneda 2 2 3 5 3 2 4" xfId="12791" xr:uid="{4AD862CB-6BFF-4E9F-BC44-C82FC30BBFEA}"/>
    <cellStyle name="Moneda 2 2 3 5 3 3" xfId="3551" xr:uid="{1231A9F0-C2F3-4300-B7F5-7D5A53F5182E}"/>
    <cellStyle name="Moneda 2 2 3 5 3 3 2" xfId="8831" xr:uid="{FBE3B903-0243-44CD-8A8D-43829D53EF47}"/>
    <cellStyle name="Moneda 2 2 3 5 3 3 2 2" xfId="19392" xr:uid="{E5B39793-639A-4FEA-9734-B6357D15B946}"/>
    <cellStyle name="Moneda 2 2 3 5 3 3 3" xfId="14112" xr:uid="{58B01733-E99E-459D-B41E-5F8DCDC5D0C6}"/>
    <cellStyle name="Moneda 2 2 3 5 3 4" xfId="6191" xr:uid="{449D0C65-30D9-49E6-9666-079D4F7CB5D4}"/>
    <cellStyle name="Moneda 2 2 3 5 3 4 2" xfId="16752" xr:uid="{CB18F664-7840-4171-84EC-B3F8FD5B1BCA}"/>
    <cellStyle name="Moneda 2 2 3 5 3 5" xfId="11471" xr:uid="{2C8B03AF-5339-4037-8131-97BAF33CD463}"/>
    <cellStyle name="Moneda 2 2 3 5 4" xfId="1570" xr:uid="{2F89A9F7-191B-4CD3-8702-4A1B6E0C2539}"/>
    <cellStyle name="Moneda 2 2 3 5 4 2" xfId="4211" xr:uid="{4E872148-23BB-42A2-AB4C-7F7ACD3B74BB}"/>
    <cellStyle name="Moneda 2 2 3 5 4 2 2" xfId="9491" xr:uid="{BBCEC82E-3606-4A26-9CB7-496B90570F07}"/>
    <cellStyle name="Moneda 2 2 3 5 4 2 2 2" xfId="20052" xr:uid="{5DEE018A-8D1B-46F9-871D-3E09EBF7E56B}"/>
    <cellStyle name="Moneda 2 2 3 5 4 2 3" xfId="14772" xr:uid="{FAFA7E4F-FE7B-4DDF-BA79-7B8B4077ABD2}"/>
    <cellStyle name="Moneda 2 2 3 5 4 3" xfId="6851" xr:uid="{0C9EC019-DD62-44CA-B12D-B92872898B26}"/>
    <cellStyle name="Moneda 2 2 3 5 4 3 2" xfId="17412" xr:uid="{D2188462-ABA9-49CA-9320-B3D9E9783126}"/>
    <cellStyle name="Moneda 2 2 3 5 4 4" xfId="12131" xr:uid="{96516084-E7D5-433E-A1DE-1B2ED425EFBB}"/>
    <cellStyle name="Moneda 2 2 3 5 5" xfId="2891" xr:uid="{1E7578E5-D010-4396-AF13-265E231EA4F1}"/>
    <cellStyle name="Moneda 2 2 3 5 5 2" xfId="8171" xr:uid="{EEECE7E7-D05B-46CC-8743-9BB32D8E469B}"/>
    <cellStyle name="Moneda 2 2 3 5 5 2 2" xfId="18732" xr:uid="{192F7D79-39A2-4A04-B840-880714F9D01F}"/>
    <cellStyle name="Moneda 2 2 3 5 5 3" xfId="13452" xr:uid="{A835ED7F-43C4-4C81-9949-A645E8ED06DD}"/>
    <cellStyle name="Moneda 2 2 3 5 6" xfId="5531" xr:uid="{C1E3A253-C32F-43E5-AF5C-EF6969319068}"/>
    <cellStyle name="Moneda 2 2 3 5 6 2" xfId="16092" xr:uid="{068B5C6D-0725-4326-94A8-8AC4B7F6674C}"/>
    <cellStyle name="Moneda 2 2 3 5 7" xfId="10811" xr:uid="{2C074F59-7A0C-43F0-8944-A9B6FBC9C5D5}"/>
    <cellStyle name="Moneda 2 2 3 6" xfId="357" xr:uid="{2E84FBEA-9322-43E0-A30E-126F3CB2B309}"/>
    <cellStyle name="Moneda 2 2 3 6 2" xfId="1018" xr:uid="{A1247C7B-1F6A-47DC-8F72-AA46B55C8BF4}"/>
    <cellStyle name="Moneda 2 2 3 6 2 2" xfId="2339" xr:uid="{63137239-725D-42E9-A860-2BD0F7BFF3A1}"/>
    <cellStyle name="Moneda 2 2 3 6 2 2 2" xfId="4980" xr:uid="{39588FB4-F143-4790-9761-5FDE6535F65F}"/>
    <cellStyle name="Moneda 2 2 3 6 2 2 2 2" xfId="10260" xr:uid="{446CB24C-29C6-4B1D-B256-9A001DA1707A}"/>
    <cellStyle name="Moneda 2 2 3 6 2 2 2 2 2" xfId="20821" xr:uid="{CBB480E0-F339-4A37-938C-E19439E0411E}"/>
    <cellStyle name="Moneda 2 2 3 6 2 2 2 3" xfId="15541" xr:uid="{35EC1B17-A5B4-4FAF-A861-8FB88472BE7A}"/>
    <cellStyle name="Moneda 2 2 3 6 2 2 3" xfId="7620" xr:uid="{1202D92F-7CB0-406B-BFF2-A50C970D1869}"/>
    <cellStyle name="Moneda 2 2 3 6 2 2 3 2" xfId="18181" xr:uid="{AECCC646-5865-4A44-B3D1-778805F2F5E8}"/>
    <cellStyle name="Moneda 2 2 3 6 2 2 4" xfId="12900" xr:uid="{CF27203C-19D5-4E1C-AC70-059206ED5F7F}"/>
    <cellStyle name="Moneda 2 2 3 6 2 3" xfId="3660" xr:uid="{1F486355-C431-4A38-A273-4C234E40B6AE}"/>
    <cellStyle name="Moneda 2 2 3 6 2 3 2" xfId="8940" xr:uid="{2C6DDE99-B8A6-4998-875C-AFB921FED1C9}"/>
    <cellStyle name="Moneda 2 2 3 6 2 3 2 2" xfId="19501" xr:uid="{C9428A2B-294F-490C-AF6A-96996F47BF77}"/>
    <cellStyle name="Moneda 2 2 3 6 2 3 3" xfId="14221" xr:uid="{57224948-15EC-4101-A9A4-8868315D503E}"/>
    <cellStyle name="Moneda 2 2 3 6 2 4" xfId="6300" xr:uid="{02477A31-8120-437D-A708-D2C905FB4F5D}"/>
    <cellStyle name="Moneda 2 2 3 6 2 4 2" xfId="16861" xr:uid="{C3058D67-67C2-49D3-B066-93CBCC3EC2A1}"/>
    <cellStyle name="Moneda 2 2 3 6 2 5" xfId="11580" xr:uid="{B808F4BD-E5C8-407A-80E2-43D57C6F2B7A}"/>
    <cellStyle name="Moneda 2 2 3 6 3" xfId="1679" xr:uid="{9F148FB6-A576-4E75-BB3B-FA712528BD5D}"/>
    <cellStyle name="Moneda 2 2 3 6 3 2" xfId="4320" xr:uid="{18420A29-EA37-4908-A1BC-B1D3BB715963}"/>
    <cellStyle name="Moneda 2 2 3 6 3 2 2" xfId="9600" xr:uid="{31C0412B-5CDE-4B3C-95EC-B823D964E3E8}"/>
    <cellStyle name="Moneda 2 2 3 6 3 2 2 2" xfId="20161" xr:uid="{2B51CA12-7705-4A0D-A766-E8AE991CAF82}"/>
    <cellStyle name="Moneda 2 2 3 6 3 2 3" xfId="14881" xr:uid="{9E17F310-37BA-4200-B742-235E1460EEAC}"/>
    <cellStyle name="Moneda 2 2 3 6 3 3" xfId="6960" xr:uid="{C136594D-7889-4A4D-BFA0-3F4DDFFCE827}"/>
    <cellStyle name="Moneda 2 2 3 6 3 3 2" xfId="17521" xr:uid="{4557BEDD-094A-4FAF-BECD-E78EA2A69365}"/>
    <cellStyle name="Moneda 2 2 3 6 3 4" xfId="12240" xr:uid="{3B5B9B35-CA78-4E9D-8170-101A1BA98185}"/>
    <cellStyle name="Moneda 2 2 3 6 4" xfId="3000" xr:uid="{2F365F2C-DF3E-4DBF-9B33-75A50B06981D}"/>
    <cellStyle name="Moneda 2 2 3 6 4 2" xfId="8280" xr:uid="{2314C6B0-6085-4358-BD77-7E94A958A8E3}"/>
    <cellStyle name="Moneda 2 2 3 6 4 2 2" xfId="18841" xr:uid="{FF1747CE-566C-4BBC-AD0B-3148D283B2C0}"/>
    <cellStyle name="Moneda 2 2 3 6 4 3" xfId="13561" xr:uid="{52467715-C225-4532-BF55-738C785ED369}"/>
    <cellStyle name="Moneda 2 2 3 6 5" xfId="5640" xr:uid="{581CE6D4-73CA-4570-AFF2-C2C4870E84CE}"/>
    <cellStyle name="Moneda 2 2 3 6 5 2" xfId="16201" xr:uid="{A9D1D790-AC91-49E5-87F8-83ABAD56AA0C}"/>
    <cellStyle name="Moneda 2 2 3 6 6" xfId="10920" xr:uid="{854D87CB-7B1D-4EA3-9D0F-802D74A9BCB4}"/>
    <cellStyle name="Moneda 2 2 3 7" xfId="689" xr:uid="{AB4B4376-F8B3-4005-A90F-7DBDFE5D1732}"/>
    <cellStyle name="Moneda 2 2 3 7 2" xfId="2010" xr:uid="{DB353048-322E-415C-89C2-79F1D285CCFF}"/>
    <cellStyle name="Moneda 2 2 3 7 2 2" xfId="4651" xr:uid="{FEE392E4-5BC4-448D-A07E-BE0158984A25}"/>
    <cellStyle name="Moneda 2 2 3 7 2 2 2" xfId="9931" xr:uid="{C8D2EA9B-F191-47EC-9080-DA7367018FD0}"/>
    <cellStyle name="Moneda 2 2 3 7 2 2 2 2" xfId="20492" xr:uid="{CAE6C2F9-6ED5-4280-81E6-A78DB4FD31AE}"/>
    <cellStyle name="Moneda 2 2 3 7 2 2 3" xfId="15212" xr:uid="{BA9F5C06-B1D1-490F-9B92-B380E60E1CF5}"/>
    <cellStyle name="Moneda 2 2 3 7 2 3" xfId="7291" xr:uid="{95B2355E-0409-41DE-94F5-44508042B2CC}"/>
    <cellStyle name="Moneda 2 2 3 7 2 3 2" xfId="17852" xr:uid="{12DD0D2C-E6D4-429B-9ECD-485B18852825}"/>
    <cellStyle name="Moneda 2 2 3 7 2 4" xfId="12571" xr:uid="{60CF2535-81FB-4790-91BF-4F777A350571}"/>
    <cellStyle name="Moneda 2 2 3 7 3" xfId="3331" xr:uid="{F15314AA-ADF3-4749-9480-68BD6ACA0C23}"/>
    <cellStyle name="Moneda 2 2 3 7 3 2" xfId="8611" xr:uid="{8EE74C00-0E6F-483D-AD99-429D608A0A8F}"/>
    <cellStyle name="Moneda 2 2 3 7 3 2 2" xfId="19172" xr:uid="{FA51687A-2EC8-4B87-9F0E-6AB3BCF1654C}"/>
    <cellStyle name="Moneda 2 2 3 7 3 3" xfId="13892" xr:uid="{A388538F-511D-48D0-BFE9-A7A81EBCE951}"/>
    <cellStyle name="Moneda 2 2 3 7 4" xfId="5971" xr:uid="{0D7D6CB5-0B91-4B3C-B257-B0CC486DBA41}"/>
    <cellStyle name="Moneda 2 2 3 7 4 2" xfId="16532" xr:uid="{E7D3DC12-8933-45EF-B4F7-35069B33825C}"/>
    <cellStyle name="Moneda 2 2 3 7 5" xfId="11251" xr:uid="{4E146602-D0AA-4A34-9411-32C411A95BFD}"/>
    <cellStyle name="Moneda 2 2 3 8" xfId="1350" xr:uid="{B91D9191-D038-44B0-A8D3-FA799F9B82D7}"/>
    <cellStyle name="Moneda 2 2 3 8 2" xfId="3991" xr:uid="{E2791FFF-E7A0-48FE-851E-F47215669D5B}"/>
    <cellStyle name="Moneda 2 2 3 8 2 2" xfId="9271" xr:uid="{8FA11E92-E32D-43FA-AED7-D81173A55D7F}"/>
    <cellStyle name="Moneda 2 2 3 8 2 2 2" xfId="19832" xr:uid="{F4C60775-9FC2-4798-A963-B158DD6EF19D}"/>
    <cellStyle name="Moneda 2 2 3 8 2 3" xfId="14552" xr:uid="{0B342D40-6AC0-4526-9FA7-3F4F374CFDAC}"/>
    <cellStyle name="Moneda 2 2 3 8 3" xfId="6631" xr:uid="{26C92D92-08D0-4DA1-A534-0C4B9ACF6599}"/>
    <cellStyle name="Moneda 2 2 3 8 3 2" xfId="17192" xr:uid="{C23C0921-EC0B-48DB-9F44-F175614EDCB6}"/>
    <cellStyle name="Moneda 2 2 3 8 4" xfId="11911" xr:uid="{CAD27DD8-7917-4C99-B4C3-247034EB58EA}"/>
    <cellStyle name="Moneda 2 2 3 9" xfId="2671" xr:uid="{FCF46767-DED8-47BA-8287-34BCF802DA4C}"/>
    <cellStyle name="Moneda 2 2 3 9 2" xfId="7951" xr:uid="{F4F16994-426F-452D-87E4-05A10F3B4207}"/>
    <cellStyle name="Moneda 2 2 3 9 2 2" xfId="18512" xr:uid="{F1A1C155-D146-482C-8854-61579FB70973}"/>
    <cellStyle name="Moneda 2 2 3 9 3" xfId="13232" xr:uid="{244422B0-C964-40AC-B4FB-D2CB0F382565}"/>
    <cellStyle name="Moneda 2 2 4" xfId="36" xr:uid="{40317848-334B-4C35-83F1-31010DEB203A}"/>
    <cellStyle name="Moneda 2 2 4 10" xfId="10601" xr:uid="{35E2EC8D-8BA7-437D-A951-4B9D8E969EA7}"/>
    <cellStyle name="Moneda 2 2 4 2" xfId="87" xr:uid="{9A0CDA70-70A7-4649-B88D-427BB0F8C696}"/>
    <cellStyle name="Moneda 2 2 4 2 2" xfId="199" xr:uid="{4CFD07DD-024E-48FE-A724-30DDB6D08711}"/>
    <cellStyle name="Moneda 2 2 4 2 2 2" xfId="529" xr:uid="{9D33C8B0-55CA-4971-BF40-A17634E74A98}"/>
    <cellStyle name="Moneda 2 2 4 2 2 2 2" xfId="1189" xr:uid="{89F0FBCA-448D-4957-A498-AD7CA3DCA880}"/>
    <cellStyle name="Moneda 2 2 4 2 2 2 2 2" xfId="2510" xr:uid="{9AF0D1D6-14DE-49A5-A84D-D12988539457}"/>
    <cellStyle name="Moneda 2 2 4 2 2 2 2 2 2" xfId="5151" xr:uid="{2056267D-2D27-4208-BE6A-D1C9F5FC5E5A}"/>
    <cellStyle name="Moneda 2 2 4 2 2 2 2 2 2 2" xfId="10431" xr:uid="{0AC2F447-8685-4DFA-936C-D50A47023792}"/>
    <cellStyle name="Moneda 2 2 4 2 2 2 2 2 2 2 2" xfId="20992" xr:uid="{ED0CAB9B-379D-48BE-819E-81B0F9047CAC}"/>
    <cellStyle name="Moneda 2 2 4 2 2 2 2 2 2 3" xfId="15712" xr:uid="{E88DE235-B64C-43ED-BFAC-93CD4BD8DE2D}"/>
    <cellStyle name="Moneda 2 2 4 2 2 2 2 2 3" xfId="7791" xr:uid="{0A2CE8CB-5BE5-40E8-8EAE-E0948F0D3BDE}"/>
    <cellStyle name="Moneda 2 2 4 2 2 2 2 2 3 2" xfId="18352" xr:uid="{B6C1C6B6-73C7-478C-AF52-E9A3E45B6CD5}"/>
    <cellStyle name="Moneda 2 2 4 2 2 2 2 2 4" xfId="13071" xr:uid="{6902FD4A-79EC-4C63-B199-3D9B445801F6}"/>
    <cellStyle name="Moneda 2 2 4 2 2 2 2 3" xfId="3831" xr:uid="{CD10D847-4D32-4E11-8829-ADCC697B8BDE}"/>
    <cellStyle name="Moneda 2 2 4 2 2 2 2 3 2" xfId="9111" xr:uid="{96A874A1-AD80-48F5-8AE7-25DE505B871E}"/>
    <cellStyle name="Moneda 2 2 4 2 2 2 2 3 2 2" xfId="19672" xr:uid="{1C28B1FE-55DE-4671-9082-C0535084F58F}"/>
    <cellStyle name="Moneda 2 2 4 2 2 2 2 3 3" xfId="14392" xr:uid="{0C51D28B-DECB-4CB7-96FF-A0D94613862A}"/>
    <cellStyle name="Moneda 2 2 4 2 2 2 2 4" xfId="6471" xr:uid="{F671E72F-DC75-44FE-A28C-219EBE83894E}"/>
    <cellStyle name="Moneda 2 2 4 2 2 2 2 4 2" xfId="17032" xr:uid="{0E0B550E-FC94-4656-AE21-2CE7197D2BA3}"/>
    <cellStyle name="Moneda 2 2 4 2 2 2 2 5" xfId="11751" xr:uid="{3AE2F257-4311-429C-BB41-85AE705C0077}"/>
    <cellStyle name="Moneda 2 2 4 2 2 2 3" xfId="1850" xr:uid="{BC2343C3-08F4-4AF0-8654-A7632EBDE104}"/>
    <cellStyle name="Moneda 2 2 4 2 2 2 3 2" xfId="4491" xr:uid="{AD52883A-3CD4-4E44-B3F1-498837D4583A}"/>
    <cellStyle name="Moneda 2 2 4 2 2 2 3 2 2" xfId="9771" xr:uid="{8F057BF4-047F-40F1-902A-6C8C1AD25100}"/>
    <cellStyle name="Moneda 2 2 4 2 2 2 3 2 2 2" xfId="20332" xr:uid="{E8D3279B-569F-46B2-87D2-C225112BEE05}"/>
    <cellStyle name="Moneda 2 2 4 2 2 2 3 2 3" xfId="15052" xr:uid="{3621FCFF-0786-4948-BC91-4C393B3EACD1}"/>
    <cellStyle name="Moneda 2 2 4 2 2 2 3 3" xfId="7131" xr:uid="{814ED246-4037-4AF8-917D-B849AC9B0933}"/>
    <cellStyle name="Moneda 2 2 4 2 2 2 3 3 2" xfId="17692" xr:uid="{BF0ADB67-04BE-4239-8F4B-6DE8961A77EF}"/>
    <cellStyle name="Moneda 2 2 4 2 2 2 3 4" xfId="12411" xr:uid="{0A7874F4-84E9-4066-AD7F-333425941F6C}"/>
    <cellStyle name="Moneda 2 2 4 2 2 2 4" xfId="3171" xr:uid="{54B1E873-1188-4954-A430-A22B36014327}"/>
    <cellStyle name="Moneda 2 2 4 2 2 2 4 2" xfId="8451" xr:uid="{ACC3F45D-7BAA-41ED-8343-F970D42E0525}"/>
    <cellStyle name="Moneda 2 2 4 2 2 2 4 2 2" xfId="19012" xr:uid="{CBC19BAB-B8B1-4A8D-9C41-E5E89953DAF4}"/>
    <cellStyle name="Moneda 2 2 4 2 2 2 4 3" xfId="13732" xr:uid="{50D71AA2-FDA2-4D0F-845D-E1134842267B}"/>
    <cellStyle name="Moneda 2 2 4 2 2 2 5" xfId="5811" xr:uid="{56B84FD6-B124-4EBF-BFF6-F91B0A3C4BC2}"/>
    <cellStyle name="Moneda 2 2 4 2 2 2 5 2" xfId="16372" xr:uid="{B63DB784-F0DB-4652-9E27-3D5DF4701B48}"/>
    <cellStyle name="Moneda 2 2 4 2 2 2 6" xfId="11091" xr:uid="{B555FBB3-3296-4CC7-A4C2-840E901D533E}"/>
    <cellStyle name="Moneda 2 2 4 2 2 3" xfId="860" xr:uid="{968E6E90-7FCA-43DB-BD18-53C2131D3255}"/>
    <cellStyle name="Moneda 2 2 4 2 2 3 2" xfId="2181" xr:uid="{9847904A-3AB6-4CA3-BE59-62C1437D059C}"/>
    <cellStyle name="Moneda 2 2 4 2 2 3 2 2" xfId="4822" xr:uid="{D7928468-897D-478D-ADC0-58FBD8E50E8B}"/>
    <cellStyle name="Moneda 2 2 4 2 2 3 2 2 2" xfId="10102" xr:uid="{2B731DC8-4D0A-47D0-AE62-E86FB3E6FC7F}"/>
    <cellStyle name="Moneda 2 2 4 2 2 3 2 2 2 2" xfId="20663" xr:uid="{B6429994-56F9-4BD2-934F-A3B7499D63AA}"/>
    <cellStyle name="Moneda 2 2 4 2 2 3 2 2 3" xfId="15383" xr:uid="{B57E2D2E-ECF8-41CE-9E52-5AEED6D8AAAB}"/>
    <cellStyle name="Moneda 2 2 4 2 2 3 2 3" xfId="7462" xr:uid="{70E315FB-44CF-4A4F-96DF-65ABF5D3FD86}"/>
    <cellStyle name="Moneda 2 2 4 2 2 3 2 3 2" xfId="18023" xr:uid="{1B7C074E-4BDA-4341-A148-D0FFF79B16B1}"/>
    <cellStyle name="Moneda 2 2 4 2 2 3 2 4" xfId="12742" xr:uid="{6EF21ED9-B1AE-4726-B069-022459695777}"/>
    <cellStyle name="Moneda 2 2 4 2 2 3 3" xfId="3502" xr:uid="{639FA7A0-4A25-402A-AC8F-E6B0027B38F8}"/>
    <cellStyle name="Moneda 2 2 4 2 2 3 3 2" xfId="8782" xr:uid="{B9BE702D-DB95-405F-A621-3C3CA8C0BFAD}"/>
    <cellStyle name="Moneda 2 2 4 2 2 3 3 2 2" xfId="19343" xr:uid="{759AADD8-7EAB-4F52-B148-A46966E8022C}"/>
    <cellStyle name="Moneda 2 2 4 2 2 3 3 3" xfId="14063" xr:uid="{6C7E029A-B3DC-4D4F-8A2E-92AB72EB0B42}"/>
    <cellStyle name="Moneda 2 2 4 2 2 3 4" xfId="6142" xr:uid="{EA34623F-5B33-4079-B4B7-DA4ED0920B29}"/>
    <cellStyle name="Moneda 2 2 4 2 2 3 4 2" xfId="16703" xr:uid="{A0E0B371-04A9-4E08-AF89-24A422D37C0E}"/>
    <cellStyle name="Moneda 2 2 4 2 2 3 5" xfId="11422" xr:uid="{0F3EE65C-86CB-46A0-9C82-BC0B168AA7EE}"/>
    <cellStyle name="Moneda 2 2 4 2 2 4" xfId="1521" xr:uid="{1B517084-08D4-4BDC-A3CB-05F97F66397A}"/>
    <cellStyle name="Moneda 2 2 4 2 2 4 2" xfId="4162" xr:uid="{3A258114-FE5D-4893-851F-D080CD87A224}"/>
    <cellStyle name="Moneda 2 2 4 2 2 4 2 2" xfId="9442" xr:uid="{EAF60870-FA4B-4632-91C6-5340976A4765}"/>
    <cellStyle name="Moneda 2 2 4 2 2 4 2 2 2" xfId="20003" xr:uid="{75A9C74F-66BE-4617-A7B8-DB565809EDE8}"/>
    <cellStyle name="Moneda 2 2 4 2 2 4 2 3" xfId="14723" xr:uid="{ED42F9FE-7048-4535-B6CE-9E58DEDA7FF2}"/>
    <cellStyle name="Moneda 2 2 4 2 2 4 3" xfId="6802" xr:uid="{026105B9-DF98-4105-BEB0-DFE86E950CE5}"/>
    <cellStyle name="Moneda 2 2 4 2 2 4 3 2" xfId="17363" xr:uid="{61808129-F1D6-4873-AE25-41A85178DF33}"/>
    <cellStyle name="Moneda 2 2 4 2 2 4 4" xfId="12082" xr:uid="{0D160108-36E0-4B7E-8BCE-A35F6842AF57}"/>
    <cellStyle name="Moneda 2 2 4 2 2 5" xfId="2842" xr:uid="{61A85E67-5798-40D6-86BE-817E0828EFEF}"/>
    <cellStyle name="Moneda 2 2 4 2 2 5 2" xfId="8122" xr:uid="{6BA9577C-AA5C-4432-B24D-1AA11F27AA91}"/>
    <cellStyle name="Moneda 2 2 4 2 2 5 2 2" xfId="18683" xr:uid="{269319B4-C924-47CB-A65F-72366FAFC44F}"/>
    <cellStyle name="Moneda 2 2 4 2 2 5 3" xfId="13403" xr:uid="{415F44B9-CD16-4744-8D77-F4BE03FB0828}"/>
    <cellStyle name="Moneda 2 2 4 2 2 6" xfId="5482" xr:uid="{E4CBE3A7-8042-4900-8FE8-517C9216A5BB}"/>
    <cellStyle name="Moneda 2 2 4 2 2 6 2" xfId="16043" xr:uid="{498E8FFB-BB0B-4D7C-825B-44809D9401FB}"/>
    <cellStyle name="Moneda 2 2 4 2 2 7" xfId="10762" xr:uid="{6E72F551-3A08-4A0E-B924-D236CA444E8D}"/>
    <cellStyle name="Moneda 2 2 4 2 3" xfId="309" xr:uid="{9328B3E9-1319-4ADC-A7DA-4318CE7ABD5C}"/>
    <cellStyle name="Moneda 2 2 4 2 3 2" xfId="639" xr:uid="{6D091D96-0E63-4633-BC40-E24FC0FF3F4F}"/>
    <cellStyle name="Moneda 2 2 4 2 3 2 2" xfId="1299" xr:uid="{1EB7E2AC-0BE8-484E-B24E-7B9B14C47039}"/>
    <cellStyle name="Moneda 2 2 4 2 3 2 2 2" xfId="2620" xr:uid="{678DCAB2-AFB8-4737-BC47-3EF8D762B437}"/>
    <cellStyle name="Moneda 2 2 4 2 3 2 2 2 2" xfId="5261" xr:uid="{F04BBE9D-80C3-4F2A-8936-41F9C863C835}"/>
    <cellStyle name="Moneda 2 2 4 2 3 2 2 2 2 2" xfId="10541" xr:uid="{06720DC9-6EAD-4AE5-9595-3416D1B7E437}"/>
    <cellStyle name="Moneda 2 2 4 2 3 2 2 2 2 2 2" xfId="21102" xr:uid="{6562CB3D-A6E6-4DCD-BECB-BA8503825710}"/>
    <cellStyle name="Moneda 2 2 4 2 3 2 2 2 2 3" xfId="15822" xr:uid="{E53AC5B7-FADB-402D-9C2A-3037EC14268B}"/>
    <cellStyle name="Moneda 2 2 4 2 3 2 2 2 3" xfId="7901" xr:uid="{287CA70A-0D40-46A7-8908-8D2ACA090888}"/>
    <cellStyle name="Moneda 2 2 4 2 3 2 2 2 3 2" xfId="18462" xr:uid="{C4C81177-8D47-4329-B404-E6430656C396}"/>
    <cellStyle name="Moneda 2 2 4 2 3 2 2 2 4" xfId="13181" xr:uid="{1BECB6B7-754B-442E-A85C-3E97A7258C2E}"/>
    <cellStyle name="Moneda 2 2 4 2 3 2 2 3" xfId="3941" xr:uid="{AA9EA123-04F6-48A4-B5ED-06C01AAD0C5A}"/>
    <cellStyle name="Moneda 2 2 4 2 3 2 2 3 2" xfId="9221" xr:uid="{696527EA-BEB4-4E69-AD61-290087461B7E}"/>
    <cellStyle name="Moneda 2 2 4 2 3 2 2 3 2 2" xfId="19782" xr:uid="{A0B05904-7025-4992-BA2F-64AC9C1843C0}"/>
    <cellStyle name="Moneda 2 2 4 2 3 2 2 3 3" xfId="14502" xr:uid="{3FA4BBEF-4236-4DCE-8F6B-AD0E9A190691}"/>
    <cellStyle name="Moneda 2 2 4 2 3 2 2 4" xfId="6581" xr:uid="{62423A72-A10C-4A02-8684-40DD81CB41D2}"/>
    <cellStyle name="Moneda 2 2 4 2 3 2 2 4 2" xfId="17142" xr:uid="{E8520353-1783-408D-8130-D7C943E2E825}"/>
    <cellStyle name="Moneda 2 2 4 2 3 2 2 5" xfId="11861" xr:uid="{8C934A7B-BAD2-4374-98CE-BB69A71B2CB0}"/>
    <cellStyle name="Moneda 2 2 4 2 3 2 3" xfId="1960" xr:uid="{F54E1A4C-0771-47C5-95E8-652B6366C4F7}"/>
    <cellStyle name="Moneda 2 2 4 2 3 2 3 2" xfId="4601" xr:uid="{9DCA23EA-4ED1-451F-AA76-C24F705D7EC7}"/>
    <cellStyle name="Moneda 2 2 4 2 3 2 3 2 2" xfId="9881" xr:uid="{AB150091-CA85-4EB1-9F49-2E2C371BE496}"/>
    <cellStyle name="Moneda 2 2 4 2 3 2 3 2 2 2" xfId="20442" xr:uid="{1F7B22CD-D663-4D82-B95C-A294152B4B3E}"/>
    <cellStyle name="Moneda 2 2 4 2 3 2 3 2 3" xfId="15162" xr:uid="{6E6CFEF3-1433-40F5-91C5-EBAA648A7A9A}"/>
    <cellStyle name="Moneda 2 2 4 2 3 2 3 3" xfId="7241" xr:uid="{070F6E46-7923-418D-A88A-92A5322F6E19}"/>
    <cellStyle name="Moneda 2 2 4 2 3 2 3 3 2" xfId="17802" xr:uid="{A86E1FE1-EB6B-478C-9872-D4B07FA8E81B}"/>
    <cellStyle name="Moneda 2 2 4 2 3 2 3 4" xfId="12521" xr:uid="{770906D3-909C-415A-818E-A52BDB7E6182}"/>
    <cellStyle name="Moneda 2 2 4 2 3 2 4" xfId="3281" xr:uid="{1C0D2821-D753-4D00-931C-5565A0AC5E79}"/>
    <cellStyle name="Moneda 2 2 4 2 3 2 4 2" xfId="8561" xr:uid="{1D1D83E2-3032-459F-BE69-2FD5C7B733B0}"/>
    <cellStyle name="Moneda 2 2 4 2 3 2 4 2 2" xfId="19122" xr:uid="{1A929446-B540-4162-8996-18EB52959C7C}"/>
    <cellStyle name="Moneda 2 2 4 2 3 2 4 3" xfId="13842" xr:uid="{E765B784-5E13-4FB2-9348-92A672BC9A03}"/>
    <cellStyle name="Moneda 2 2 4 2 3 2 5" xfId="5921" xr:uid="{5BBA739D-7429-4965-9122-F6D432F372F2}"/>
    <cellStyle name="Moneda 2 2 4 2 3 2 5 2" xfId="16482" xr:uid="{FF27DF25-4FC8-44DE-A56B-43F96A8A73BD}"/>
    <cellStyle name="Moneda 2 2 4 2 3 2 6" xfId="11201" xr:uid="{09500292-8A51-40C1-86BD-B42E2AB66357}"/>
    <cellStyle name="Moneda 2 2 4 2 3 3" xfId="970" xr:uid="{A8AE14A2-6AE1-40ED-99FC-4FDC53358849}"/>
    <cellStyle name="Moneda 2 2 4 2 3 3 2" xfId="2291" xr:uid="{6F26002D-2009-4D1C-8D34-FC9FE7AC9CFA}"/>
    <cellStyle name="Moneda 2 2 4 2 3 3 2 2" xfId="4932" xr:uid="{9CDC43E5-317D-4C14-B5C5-4B0169111710}"/>
    <cellStyle name="Moneda 2 2 4 2 3 3 2 2 2" xfId="10212" xr:uid="{BF4A9304-9658-475F-842B-213F11C58493}"/>
    <cellStyle name="Moneda 2 2 4 2 3 3 2 2 2 2" xfId="20773" xr:uid="{100B76A6-1224-4715-85F9-D5B9A227A8A1}"/>
    <cellStyle name="Moneda 2 2 4 2 3 3 2 2 3" xfId="15493" xr:uid="{1E359256-C66A-4B67-BECD-8F05F7FC3F7C}"/>
    <cellStyle name="Moneda 2 2 4 2 3 3 2 3" xfId="7572" xr:uid="{4D9BA754-6E48-41AE-A1F6-F1EAAAB4F5EA}"/>
    <cellStyle name="Moneda 2 2 4 2 3 3 2 3 2" xfId="18133" xr:uid="{7CE66AD5-32D2-4533-9D2A-47B61D9A3DC8}"/>
    <cellStyle name="Moneda 2 2 4 2 3 3 2 4" xfId="12852" xr:uid="{AE5B08C6-FF3A-4FF9-A886-12716CACB0D3}"/>
    <cellStyle name="Moneda 2 2 4 2 3 3 3" xfId="3612" xr:uid="{4A7E58FD-59BD-4D86-9FB2-B2D4BAB783B2}"/>
    <cellStyle name="Moneda 2 2 4 2 3 3 3 2" xfId="8892" xr:uid="{B30E1632-BFCA-41B4-BB7E-817D613A30F8}"/>
    <cellStyle name="Moneda 2 2 4 2 3 3 3 2 2" xfId="19453" xr:uid="{B46586CA-5466-4D1D-A9B0-0D70E152F03A}"/>
    <cellStyle name="Moneda 2 2 4 2 3 3 3 3" xfId="14173" xr:uid="{4EC31A4C-448C-496A-91F0-0EF8F4623CCD}"/>
    <cellStyle name="Moneda 2 2 4 2 3 3 4" xfId="6252" xr:uid="{AB3AC4C6-96CF-41FC-A209-9C3A23355894}"/>
    <cellStyle name="Moneda 2 2 4 2 3 3 4 2" xfId="16813" xr:uid="{CF0E669C-8523-4D06-9666-B484E9DC2605}"/>
    <cellStyle name="Moneda 2 2 4 2 3 3 5" xfId="11532" xr:uid="{062E9559-C5B6-4E70-B6D3-63506720A83E}"/>
    <cellStyle name="Moneda 2 2 4 2 3 4" xfId="1631" xr:uid="{1F35A449-F781-411F-A32C-B89576EA96BC}"/>
    <cellStyle name="Moneda 2 2 4 2 3 4 2" xfId="4272" xr:uid="{76C08811-A3BC-4298-980D-FB595FAECC00}"/>
    <cellStyle name="Moneda 2 2 4 2 3 4 2 2" xfId="9552" xr:uid="{4DC7CEAC-A12F-4AA9-A753-4264F4E6D029}"/>
    <cellStyle name="Moneda 2 2 4 2 3 4 2 2 2" xfId="20113" xr:uid="{4CC1A9B2-7E55-4850-8292-65EFEE92BA18}"/>
    <cellStyle name="Moneda 2 2 4 2 3 4 2 3" xfId="14833" xr:uid="{D8CD515F-53C2-4B75-B0C8-3D4D34CF1D39}"/>
    <cellStyle name="Moneda 2 2 4 2 3 4 3" xfId="6912" xr:uid="{3E5A79A2-1E3D-4E07-91F6-A0FE6D1968E0}"/>
    <cellStyle name="Moneda 2 2 4 2 3 4 3 2" xfId="17473" xr:uid="{10BB902A-FB3C-4B1D-AEE6-D4B098E4B6E5}"/>
    <cellStyle name="Moneda 2 2 4 2 3 4 4" xfId="12192" xr:uid="{AD4E64E2-ABFA-46C7-A977-311DDA9A84B2}"/>
    <cellStyle name="Moneda 2 2 4 2 3 5" xfId="2952" xr:uid="{CA36288E-B90D-4DB0-9ABE-1DB454CFE3C4}"/>
    <cellStyle name="Moneda 2 2 4 2 3 5 2" xfId="8232" xr:uid="{EF144983-8C35-4E73-BD88-4D3A9F9AD82A}"/>
    <cellStyle name="Moneda 2 2 4 2 3 5 2 2" xfId="18793" xr:uid="{F6B01BA8-1201-4906-ABA4-99019B2521FF}"/>
    <cellStyle name="Moneda 2 2 4 2 3 5 3" xfId="13513" xr:uid="{3E8965E5-4794-4BEB-A2FF-F35C2BF8D60E}"/>
    <cellStyle name="Moneda 2 2 4 2 3 6" xfId="5592" xr:uid="{C01510AD-4E56-4CC6-8A7C-4CAB30E281E9}"/>
    <cellStyle name="Moneda 2 2 4 2 3 6 2" xfId="16153" xr:uid="{64AC0875-D317-4FA6-8D31-78FA46F2048F}"/>
    <cellStyle name="Moneda 2 2 4 2 3 7" xfId="10872" xr:uid="{5945AAB9-F13C-4E09-ABB3-22D4CAEC373B}"/>
    <cellStyle name="Moneda 2 2 4 2 4" xfId="418" xr:uid="{26402F71-C192-4AF4-AFA6-390D82387533}"/>
    <cellStyle name="Moneda 2 2 4 2 4 2" xfId="1079" xr:uid="{6F9FBCDB-BD33-4DCC-AEB6-A693DE0D67AF}"/>
    <cellStyle name="Moneda 2 2 4 2 4 2 2" xfId="2400" xr:uid="{F77A8C0C-933C-4423-8868-1AAA57CC033B}"/>
    <cellStyle name="Moneda 2 2 4 2 4 2 2 2" xfId="5041" xr:uid="{25E9D117-CE6C-4959-A46E-1EC8E1585934}"/>
    <cellStyle name="Moneda 2 2 4 2 4 2 2 2 2" xfId="10321" xr:uid="{E02C6AE3-416B-48BC-923A-F8CD8D30CFF8}"/>
    <cellStyle name="Moneda 2 2 4 2 4 2 2 2 2 2" xfId="20882" xr:uid="{782AC334-687B-4120-ABDA-C2B2BBA42972}"/>
    <cellStyle name="Moneda 2 2 4 2 4 2 2 2 3" xfId="15602" xr:uid="{8CDA9D46-4C64-4C21-B3F2-F141C46672D8}"/>
    <cellStyle name="Moneda 2 2 4 2 4 2 2 3" xfId="7681" xr:uid="{F2523B79-BF64-416B-8B7D-C8D6457123E8}"/>
    <cellStyle name="Moneda 2 2 4 2 4 2 2 3 2" xfId="18242" xr:uid="{04062AA3-60AF-4B36-8513-888DDA0D08B8}"/>
    <cellStyle name="Moneda 2 2 4 2 4 2 2 4" xfId="12961" xr:uid="{9432133B-9E55-4BCB-87BD-CD29D6559718}"/>
    <cellStyle name="Moneda 2 2 4 2 4 2 3" xfId="3721" xr:uid="{2365C64C-046F-4F56-8EF5-9BE74DB99FC0}"/>
    <cellStyle name="Moneda 2 2 4 2 4 2 3 2" xfId="9001" xr:uid="{DE562B0D-7FB2-4FCD-AEA9-E64AF251A057}"/>
    <cellStyle name="Moneda 2 2 4 2 4 2 3 2 2" xfId="19562" xr:uid="{278DFEBA-5E28-4620-B61F-32C0726E04FC}"/>
    <cellStyle name="Moneda 2 2 4 2 4 2 3 3" xfId="14282" xr:uid="{C198FF01-1D00-494C-9DE6-5A88F2012CF7}"/>
    <cellStyle name="Moneda 2 2 4 2 4 2 4" xfId="6361" xr:uid="{C950FD07-54A1-4956-BB1B-80AD546D86BB}"/>
    <cellStyle name="Moneda 2 2 4 2 4 2 4 2" xfId="16922" xr:uid="{EF8D80CD-46C7-4825-B2A5-5215C2179A16}"/>
    <cellStyle name="Moneda 2 2 4 2 4 2 5" xfId="11641" xr:uid="{92802FA1-18D9-4B86-9382-58A07855BD55}"/>
    <cellStyle name="Moneda 2 2 4 2 4 3" xfId="1740" xr:uid="{124DC247-1EE1-4221-BDEF-DB6FD8961444}"/>
    <cellStyle name="Moneda 2 2 4 2 4 3 2" xfId="4381" xr:uid="{7ABF6C4C-307E-41F9-B5E0-383CABCDF814}"/>
    <cellStyle name="Moneda 2 2 4 2 4 3 2 2" xfId="9661" xr:uid="{256E323E-E25D-4A99-8276-974736028A8B}"/>
    <cellStyle name="Moneda 2 2 4 2 4 3 2 2 2" xfId="20222" xr:uid="{2750B585-DE3E-4020-9AB8-313B1884CC38}"/>
    <cellStyle name="Moneda 2 2 4 2 4 3 2 3" xfId="14942" xr:uid="{33603B43-3E21-410E-A0E3-D9D7A4452977}"/>
    <cellStyle name="Moneda 2 2 4 2 4 3 3" xfId="7021" xr:uid="{DDCC832E-B07B-4E97-BFBA-5E8E00AB9D51}"/>
    <cellStyle name="Moneda 2 2 4 2 4 3 3 2" xfId="17582" xr:uid="{1960A544-4528-49B7-81FD-E37C67DC642D}"/>
    <cellStyle name="Moneda 2 2 4 2 4 3 4" xfId="12301" xr:uid="{81D94724-6FA4-4B17-9125-C29CF0498FD7}"/>
    <cellStyle name="Moneda 2 2 4 2 4 4" xfId="3061" xr:uid="{4F025FB8-6153-40E3-B9DC-ED911A70FBB9}"/>
    <cellStyle name="Moneda 2 2 4 2 4 4 2" xfId="8341" xr:uid="{C88F2466-6E04-4637-B6E7-E3A7419FF0DF}"/>
    <cellStyle name="Moneda 2 2 4 2 4 4 2 2" xfId="18902" xr:uid="{5AD8F629-D77E-4C2E-B3EB-12C80AD1B7B1}"/>
    <cellStyle name="Moneda 2 2 4 2 4 4 3" xfId="13622" xr:uid="{24617348-05BB-4076-94AB-D11A1C18B9CD}"/>
    <cellStyle name="Moneda 2 2 4 2 4 5" xfId="5701" xr:uid="{D4D7D79B-1A46-45B0-A2E4-679F43D5E1D9}"/>
    <cellStyle name="Moneda 2 2 4 2 4 5 2" xfId="16262" xr:uid="{480CE655-E366-4191-9E10-949AB710807C}"/>
    <cellStyle name="Moneda 2 2 4 2 4 6" xfId="10981" xr:uid="{25260AC7-77F4-4233-B78C-05A1D1F3D01A}"/>
    <cellStyle name="Moneda 2 2 4 2 5" xfId="750" xr:uid="{34D47790-01BF-4D10-893A-C3625EBCBBDD}"/>
    <cellStyle name="Moneda 2 2 4 2 5 2" xfId="2071" xr:uid="{D6E5928E-8149-43FB-AE29-FA4BCEFAB714}"/>
    <cellStyle name="Moneda 2 2 4 2 5 2 2" xfId="4712" xr:uid="{7374E786-3A51-40D2-8E94-419427ACC73D}"/>
    <cellStyle name="Moneda 2 2 4 2 5 2 2 2" xfId="9992" xr:uid="{76A94881-7399-4024-BD7D-859BF423521D}"/>
    <cellStyle name="Moneda 2 2 4 2 5 2 2 2 2" xfId="20553" xr:uid="{5103356A-F8D2-43E9-8379-FD0F5D0DA3C2}"/>
    <cellStyle name="Moneda 2 2 4 2 5 2 2 3" xfId="15273" xr:uid="{8D543BA7-10A2-4D14-AA32-20BB4CA458CF}"/>
    <cellStyle name="Moneda 2 2 4 2 5 2 3" xfId="7352" xr:uid="{B1213B7D-B06A-4753-8D01-C5EC6F576D24}"/>
    <cellStyle name="Moneda 2 2 4 2 5 2 3 2" xfId="17913" xr:uid="{5638D8D8-02AF-44E2-8FC1-BFB18EC84BC6}"/>
    <cellStyle name="Moneda 2 2 4 2 5 2 4" xfId="12632" xr:uid="{AACF133C-45C5-4068-BAEE-BF92987732F1}"/>
    <cellStyle name="Moneda 2 2 4 2 5 3" xfId="3392" xr:uid="{E98D7A4F-2A05-4C06-94D7-1500454BE649}"/>
    <cellStyle name="Moneda 2 2 4 2 5 3 2" xfId="8672" xr:uid="{CF466027-B71B-46CD-8EB1-4EF619C600F3}"/>
    <cellStyle name="Moneda 2 2 4 2 5 3 2 2" xfId="19233" xr:uid="{A7E11D80-554B-4071-8FD1-11E17A314E2B}"/>
    <cellStyle name="Moneda 2 2 4 2 5 3 3" xfId="13953" xr:uid="{7DB79BFA-0333-4D12-879F-297790C95930}"/>
    <cellStyle name="Moneda 2 2 4 2 5 4" xfId="6032" xr:uid="{54D7028C-3293-4C1D-8FD9-CA9CC675C37C}"/>
    <cellStyle name="Moneda 2 2 4 2 5 4 2" xfId="16593" xr:uid="{9B6B7C13-A712-42AB-A17E-31141886864B}"/>
    <cellStyle name="Moneda 2 2 4 2 5 5" xfId="11312" xr:uid="{AB81CFB1-2655-4239-81B2-9A4FABE591F5}"/>
    <cellStyle name="Moneda 2 2 4 2 6" xfId="1411" xr:uid="{B33E7063-A337-459F-B668-756FCD3A1FFA}"/>
    <cellStyle name="Moneda 2 2 4 2 6 2" xfId="4052" xr:uid="{1D634282-C717-47A3-91C7-0CCF7541A1DC}"/>
    <cellStyle name="Moneda 2 2 4 2 6 2 2" xfId="9332" xr:uid="{C21192F9-ECB3-4D63-8802-7877DD6200DD}"/>
    <cellStyle name="Moneda 2 2 4 2 6 2 2 2" xfId="19893" xr:uid="{4F92F5A6-D856-47A2-8331-B388B3D70787}"/>
    <cellStyle name="Moneda 2 2 4 2 6 2 3" xfId="14613" xr:uid="{9C8F5F25-EE80-4031-AB5F-29C0870A190F}"/>
    <cellStyle name="Moneda 2 2 4 2 6 3" xfId="6692" xr:uid="{17B1645D-6900-4166-8FBF-8DF80F525294}"/>
    <cellStyle name="Moneda 2 2 4 2 6 3 2" xfId="17253" xr:uid="{B29A27AE-1FE9-443C-A03A-1740233FB85D}"/>
    <cellStyle name="Moneda 2 2 4 2 6 4" xfId="11972" xr:uid="{0CCA0AD6-9DE6-4D47-BEBF-8ED487B3FBBF}"/>
    <cellStyle name="Moneda 2 2 4 2 7" xfId="2732" xr:uid="{156DF587-91CF-4DC0-B926-374FC1447A74}"/>
    <cellStyle name="Moneda 2 2 4 2 7 2" xfId="8012" xr:uid="{F2619C9D-BFA6-42F9-B630-AEED31F87ECF}"/>
    <cellStyle name="Moneda 2 2 4 2 7 2 2" xfId="18573" xr:uid="{545495B1-1D57-47FF-8FBF-ACDAF789D881}"/>
    <cellStyle name="Moneda 2 2 4 2 7 3" xfId="13293" xr:uid="{D39F8BE0-1189-45B9-815F-F67E3160F7C5}"/>
    <cellStyle name="Moneda 2 2 4 2 8" xfId="5372" xr:uid="{A20967D7-5B1F-4759-8B1A-C0B01D620D99}"/>
    <cellStyle name="Moneda 2 2 4 2 8 2" xfId="15933" xr:uid="{66709D75-25FF-462A-89B7-860C017BF845}"/>
    <cellStyle name="Moneda 2 2 4 2 9" xfId="10652" xr:uid="{5C0B78C3-1861-4DF7-A792-DB92418D4396}"/>
    <cellStyle name="Moneda 2 2 4 3" xfId="148" xr:uid="{42DA500E-F366-48C7-B0DD-1DAAE3C1974B}"/>
    <cellStyle name="Moneda 2 2 4 3 2" xfId="478" xr:uid="{1CECBB3A-A697-4242-A781-1A118BFA141D}"/>
    <cellStyle name="Moneda 2 2 4 3 2 2" xfId="1138" xr:uid="{5D1ADE6A-7046-4AE3-8C1D-1A19309CF539}"/>
    <cellStyle name="Moneda 2 2 4 3 2 2 2" xfId="2459" xr:uid="{CE121F81-E3D3-48F7-89F4-FAE265A77C05}"/>
    <cellStyle name="Moneda 2 2 4 3 2 2 2 2" xfId="5100" xr:uid="{E781D041-D854-4AC8-862B-2EEC28CEB2C8}"/>
    <cellStyle name="Moneda 2 2 4 3 2 2 2 2 2" xfId="10380" xr:uid="{D11EB71A-5D28-482E-8471-8B5F8CE01563}"/>
    <cellStyle name="Moneda 2 2 4 3 2 2 2 2 2 2" xfId="20941" xr:uid="{DA11B680-F3B4-450F-8D3A-7B2CAA68BC57}"/>
    <cellStyle name="Moneda 2 2 4 3 2 2 2 2 3" xfId="15661" xr:uid="{CAE1A729-4099-4C03-BACB-E773002C3F3B}"/>
    <cellStyle name="Moneda 2 2 4 3 2 2 2 3" xfId="7740" xr:uid="{FC35B4F8-B0D8-4C90-8FE4-FD48EF5004B8}"/>
    <cellStyle name="Moneda 2 2 4 3 2 2 2 3 2" xfId="18301" xr:uid="{6E99AB85-6295-42A6-928B-8ED59CAB3B52}"/>
    <cellStyle name="Moneda 2 2 4 3 2 2 2 4" xfId="13020" xr:uid="{71D0D59A-DE60-4C61-B06F-A21565BA8064}"/>
    <cellStyle name="Moneda 2 2 4 3 2 2 3" xfId="3780" xr:uid="{5001708A-2194-45A3-B2EE-C78391549DA4}"/>
    <cellStyle name="Moneda 2 2 4 3 2 2 3 2" xfId="9060" xr:uid="{94E93A98-D091-400E-AD35-B5233E1AD997}"/>
    <cellStyle name="Moneda 2 2 4 3 2 2 3 2 2" xfId="19621" xr:uid="{F39641D2-1FF7-41FD-A123-664A2EF7BCEC}"/>
    <cellStyle name="Moneda 2 2 4 3 2 2 3 3" xfId="14341" xr:uid="{E8E2B6F6-F81C-4F88-AF38-8FB0C275186F}"/>
    <cellStyle name="Moneda 2 2 4 3 2 2 4" xfId="6420" xr:uid="{65703E46-233F-483C-8E1D-197EAFA5A03C}"/>
    <cellStyle name="Moneda 2 2 4 3 2 2 4 2" xfId="16981" xr:uid="{817B6F7E-EC8D-40EA-A511-4FFAEB06F2E6}"/>
    <cellStyle name="Moneda 2 2 4 3 2 2 5" xfId="11700" xr:uid="{4CDD637A-6077-43E8-AD92-66AE6012D8CD}"/>
    <cellStyle name="Moneda 2 2 4 3 2 3" xfId="1799" xr:uid="{235442D4-9E32-4B62-9CAF-DD1D60B470FC}"/>
    <cellStyle name="Moneda 2 2 4 3 2 3 2" xfId="4440" xr:uid="{A85C7FF8-9A0E-4083-B3CD-31A23B93FA2D}"/>
    <cellStyle name="Moneda 2 2 4 3 2 3 2 2" xfId="9720" xr:uid="{46EAEDA6-3245-4FC7-BC5E-5CD46635C90B}"/>
    <cellStyle name="Moneda 2 2 4 3 2 3 2 2 2" xfId="20281" xr:uid="{C9241F63-DF04-4992-ACF0-63C1B857A9AC}"/>
    <cellStyle name="Moneda 2 2 4 3 2 3 2 3" xfId="15001" xr:uid="{CEFF367F-E349-4DF9-BA0B-4C6436E3D62A}"/>
    <cellStyle name="Moneda 2 2 4 3 2 3 3" xfId="7080" xr:uid="{657F133D-1275-49EB-B0DC-CF8AFCA0FF54}"/>
    <cellStyle name="Moneda 2 2 4 3 2 3 3 2" xfId="17641" xr:uid="{74EB6F39-8BB3-477C-8817-AC1FD0492491}"/>
    <cellStyle name="Moneda 2 2 4 3 2 3 4" xfId="12360" xr:uid="{E01B584C-F382-496B-AE5E-13E32910F614}"/>
    <cellStyle name="Moneda 2 2 4 3 2 4" xfId="3120" xr:uid="{774F3977-A3F6-414F-8D0B-DE97B2A0FB3A}"/>
    <cellStyle name="Moneda 2 2 4 3 2 4 2" xfId="8400" xr:uid="{8841DDB2-4AF8-4B43-AE91-D67DA1A97E39}"/>
    <cellStyle name="Moneda 2 2 4 3 2 4 2 2" xfId="18961" xr:uid="{7811167A-5D9A-4C50-8EA1-E23C2BBE7B44}"/>
    <cellStyle name="Moneda 2 2 4 3 2 4 3" xfId="13681" xr:uid="{316721A6-1182-46B9-A6EC-7777E2BA71C1}"/>
    <cellStyle name="Moneda 2 2 4 3 2 5" xfId="5760" xr:uid="{27E960DA-991D-473C-8555-CB1C31FBD495}"/>
    <cellStyle name="Moneda 2 2 4 3 2 5 2" xfId="16321" xr:uid="{E6374091-986B-45DF-A351-0ADBC1D516CE}"/>
    <cellStyle name="Moneda 2 2 4 3 2 6" xfId="11040" xr:uid="{39D6F524-7DEA-4A06-B8B4-E8A4425FCF0D}"/>
    <cellStyle name="Moneda 2 2 4 3 3" xfId="809" xr:uid="{63013353-5E4D-40A4-8B7C-D0B3CBF49781}"/>
    <cellStyle name="Moneda 2 2 4 3 3 2" xfId="2130" xr:uid="{0FC95E36-5132-4F27-B6B1-C5607ACB31B2}"/>
    <cellStyle name="Moneda 2 2 4 3 3 2 2" xfId="4771" xr:uid="{34330C05-E455-4D12-88DA-285F41718BFD}"/>
    <cellStyle name="Moneda 2 2 4 3 3 2 2 2" xfId="10051" xr:uid="{C9710EB4-B2A9-43AA-9EF9-DD9E09B5BD02}"/>
    <cellStyle name="Moneda 2 2 4 3 3 2 2 2 2" xfId="20612" xr:uid="{6DEFAE00-3EBA-4135-B057-77A5ACE9C960}"/>
    <cellStyle name="Moneda 2 2 4 3 3 2 2 3" xfId="15332" xr:uid="{0D6EAA1F-D0E8-45DF-90B4-39E64A2A38B6}"/>
    <cellStyle name="Moneda 2 2 4 3 3 2 3" xfId="7411" xr:uid="{EF9C764C-C922-4414-9C11-3BE02AF4AFD9}"/>
    <cellStyle name="Moneda 2 2 4 3 3 2 3 2" xfId="17972" xr:uid="{91B073FA-A013-46CB-88AC-1DFA16A12CEE}"/>
    <cellStyle name="Moneda 2 2 4 3 3 2 4" xfId="12691" xr:uid="{46021AD8-46AF-48DE-9E4F-704B3D48BDEE}"/>
    <cellStyle name="Moneda 2 2 4 3 3 3" xfId="3451" xr:uid="{D63068EA-9A6F-4B61-8F0E-43E496873CA8}"/>
    <cellStyle name="Moneda 2 2 4 3 3 3 2" xfId="8731" xr:uid="{F18C7123-55D1-45D4-A636-BD0FD6B4B6EB}"/>
    <cellStyle name="Moneda 2 2 4 3 3 3 2 2" xfId="19292" xr:uid="{34C91945-3219-49AA-B259-EDD920BA73EB}"/>
    <cellStyle name="Moneda 2 2 4 3 3 3 3" xfId="14012" xr:uid="{6243AF2C-F26C-4A76-9D7E-5B20BC3DEC72}"/>
    <cellStyle name="Moneda 2 2 4 3 3 4" xfId="6091" xr:uid="{D8C9F033-C2D1-4DC7-AA0F-D41D89BF32B0}"/>
    <cellStyle name="Moneda 2 2 4 3 3 4 2" xfId="16652" xr:uid="{B72FF001-32B8-493E-A738-77BC15EFA23C}"/>
    <cellStyle name="Moneda 2 2 4 3 3 5" xfId="11371" xr:uid="{13DE149C-C451-450F-AFDA-8D43B44A0C2E}"/>
    <cellStyle name="Moneda 2 2 4 3 4" xfId="1470" xr:uid="{DAA06D00-5D36-4AD9-B4B1-4489EA38F501}"/>
    <cellStyle name="Moneda 2 2 4 3 4 2" xfId="4111" xr:uid="{9CD98598-0C98-46CE-BB2E-ABFBAE9FDBFB}"/>
    <cellStyle name="Moneda 2 2 4 3 4 2 2" xfId="9391" xr:uid="{F9762D7D-2FE4-4826-B34B-1AFD01AC2618}"/>
    <cellStyle name="Moneda 2 2 4 3 4 2 2 2" xfId="19952" xr:uid="{7B9947DA-DEE9-4BE7-B8ED-9B14F06CE862}"/>
    <cellStyle name="Moneda 2 2 4 3 4 2 3" xfId="14672" xr:uid="{8AFD7388-471B-40A2-9D37-A20868F06C46}"/>
    <cellStyle name="Moneda 2 2 4 3 4 3" xfId="6751" xr:uid="{3B6D72EB-5F02-4208-959A-00F2C6112F96}"/>
    <cellStyle name="Moneda 2 2 4 3 4 3 2" xfId="17312" xr:uid="{BB148013-39A4-4911-9D3B-813BD24A5A6D}"/>
    <cellStyle name="Moneda 2 2 4 3 4 4" xfId="12031" xr:uid="{6733A17F-1501-4371-A122-B7D1992E5E32}"/>
    <cellStyle name="Moneda 2 2 4 3 5" xfId="2791" xr:uid="{0047DE5D-A776-4CE3-B1B6-B5F2F5C78323}"/>
    <cellStyle name="Moneda 2 2 4 3 5 2" xfId="8071" xr:uid="{3D5263D2-F0CD-4C9B-BBE8-352AF0EBF850}"/>
    <cellStyle name="Moneda 2 2 4 3 5 2 2" xfId="18632" xr:uid="{9893F7B8-665B-4073-A45F-0B08343F8517}"/>
    <cellStyle name="Moneda 2 2 4 3 5 3" xfId="13352" xr:uid="{B82E6B10-CC47-4F7F-8894-E0F89AE1327D}"/>
    <cellStyle name="Moneda 2 2 4 3 6" xfId="5431" xr:uid="{3EDC15A6-1D63-40CA-AB42-CC77A1333799}"/>
    <cellStyle name="Moneda 2 2 4 3 6 2" xfId="15992" xr:uid="{C7D2F216-B0E2-4092-8618-94B1F358ACC0}"/>
    <cellStyle name="Moneda 2 2 4 3 7" xfId="10711" xr:uid="{3F1A5492-4F66-4916-B3F9-C6C6B00D5B2A}"/>
    <cellStyle name="Moneda 2 2 4 4" xfId="258" xr:uid="{19D73CD6-C8DD-4D6E-8F3E-8FB93A37E99D}"/>
    <cellStyle name="Moneda 2 2 4 4 2" xfId="588" xr:uid="{707E6C00-DD30-4D1F-9137-A78995B6F9FA}"/>
    <cellStyle name="Moneda 2 2 4 4 2 2" xfId="1248" xr:uid="{41955B0A-C230-47EA-BBAB-634CD3D8B349}"/>
    <cellStyle name="Moneda 2 2 4 4 2 2 2" xfId="2569" xr:uid="{63FDA437-A905-4B87-9BD8-C1FADE9B886B}"/>
    <cellStyle name="Moneda 2 2 4 4 2 2 2 2" xfId="5210" xr:uid="{2A3A65BD-6AA3-4252-B82F-1B61FAA798C0}"/>
    <cellStyle name="Moneda 2 2 4 4 2 2 2 2 2" xfId="10490" xr:uid="{C3D0DC1C-6BD0-4E05-B587-C7A1FC983DFB}"/>
    <cellStyle name="Moneda 2 2 4 4 2 2 2 2 2 2" xfId="21051" xr:uid="{95EE0A6B-E31E-4C7C-B110-A586654E58DD}"/>
    <cellStyle name="Moneda 2 2 4 4 2 2 2 2 3" xfId="15771" xr:uid="{D81F7CB3-EBA7-4D4A-AB55-961F1CBD6E2D}"/>
    <cellStyle name="Moneda 2 2 4 4 2 2 2 3" xfId="7850" xr:uid="{0E42D6EC-300A-4139-AE91-563E8FA00C27}"/>
    <cellStyle name="Moneda 2 2 4 4 2 2 2 3 2" xfId="18411" xr:uid="{A80346E7-47AE-4D04-A768-309AF6C781D1}"/>
    <cellStyle name="Moneda 2 2 4 4 2 2 2 4" xfId="13130" xr:uid="{22BC6A00-A798-4A51-BBD0-40B95F6BED97}"/>
    <cellStyle name="Moneda 2 2 4 4 2 2 3" xfId="3890" xr:uid="{917E0F60-B84F-4491-AC84-9B5B02B13115}"/>
    <cellStyle name="Moneda 2 2 4 4 2 2 3 2" xfId="9170" xr:uid="{9589F64E-5E01-4951-A604-ADF46C1AA154}"/>
    <cellStyle name="Moneda 2 2 4 4 2 2 3 2 2" xfId="19731" xr:uid="{5EE6C5CF-88ED-4B7B-A41E-BC38A9F0347F}"/>
    <cellStyle name="Moneda 2 2 4 4 2 2 3 3" xfId="14451" xr:uid="{0A28DCAD-D57A-4AE6-8ABD-7BDEFDA96A5F}"/>
    <cellStyle name="Moneda 2 2 4 4 2 2 4" xfId="6530" xr:uid="{D3E84E05-BC31-4053-B1D0-68FD8DCD17EB}"/>
    <cellStyle name="Moneda 2 2 4 4 2 2 4 2" xfId="17091" xr:uid="{B5DF6127-7F32-42D3-AA40-3F8773F7B519}"/>
    <cellStyle name="Moneda 2 2 4 4 2 2 5" xfId="11810" xr:uid="{AB57DDDF-66B8-42E1-84B7-FA0599A13ADF}"/>
    <cellStyle name="Moneda 2 2 4 4 2 3" xfId="1909" xr:uid="{67550D25-11AF-4ABA-B474-05577B4CBB8C}"/>
    <cellStyle name="Moneda 2 2 4 4 2 3 2" xfId="4550" xr:uid="{03066881-20B4-4DE3-97C1-68A883700FD4}"/>
    <cellStyle name="Moneda 2 2 4 4 2 3 2 2" xfId="9830" xr:uid="{3F03D0AC-AC15-436E-86B8-8A4E60750A80}"/>
    <cellStyle name="Moneda 2 2 4 4 2 3 2 2 2" xfId="20391" xr:uid="{176B1F78-8702-489F-98C9-6E5CC7AA5B1F}"/>
    <cellStyle name="Moneda 2 2 4 4 2 3 2 3" xfId="15111" xr:uid="{EFF64118-535D-4F1C-9199-A689B44DFA69}"/>
    <cellStyle name="Moneda 2 2 4 4 2 3 3" xfId="7190" xr:uid="{9F36F2E2-0A61-4556-B395-A61E1431A668}"/>
    <cellStyle name="Moneda 2 2 4 4 2 3 3 2" xfId="17751" xr:uid="{CB36B9D0-330D-4A14-83A8-23123D1B3B59}"/>
    <cellStyle name="Moneda 2 2 4 4 2 3 4" xfId="12470" xr:uid="{5429921B-1E06-44E7-958A-649773979F95}"/>
    <cellStyle name="Moneda 2 2 4 4 2 4" xfId="3230" xr:uid="{E0A5795E-8C64-4AA1-B42F-7486A4E845EE}"/>
    <cellStyle name="Moneda 2 2 4 4 2 4 2" xfId="8510" xr:uid="{EA1A3DBA-7743-4F4C-88C2-4549A2760D9D}"/>
    <cellStyle name="Moneda 2 2 4 4 2 4 2 2" xfId="19071" xr:uid="{65C4A797-3059-4CB2-AD8C-0D57505E5051}"/>
    <cellStyle name="Moneda 2 2 4 4 2 4 3" xfId="13791" xr:uid="{949693FE-4E66-4A4B-B48F-2B3D036197A7}"/>
    <cellStyle name="Moneda 2 2 4 4 2 5" xfId="5870" xr:uid="{4AE757D1-D713-4AC0-AFC6-8C7DA1A08C56}"/>
    <cellStyle name="Moneda 2 2 4 4 2 5 2" xfId="16431" xr:uid="{2F746991-8F08-4512-86F3-6AA9C0266992}"/>
    <cellStyle name="Moneda 2 2 4 4 2 6" xfId="11150" xr:uid="{33290EA6-43C8-4DD3-91EF-44C9F0C3AB65}"/>
    <cellStyle name="Moneda 2 2 4 4 3" xfId="919" xr:uid="{37E0E140-9AFB-4D05-8F01-E9DB4C2EC094}"/>
    <cellStyle name="Moneda 2 2 4 4 3 2" xfId="2240" xr:uid="{B2237C29-C8B3-4E90-9D2E-67A4DCF117B8}"/>
    <cellStyle name="Moneda 2 2 4 4 3 2 2" xfId="4881" xr:uid="{4F3F811A-EEA4-4FF3-B902-9B2A276954EB}"/>
    <cellStyle name="Moneda 2 2 4 4 3 2 2 2" xfId="10161" xr:uid="{8D1C91AD-6C55-438B-A744-1478FE2BD390}"/>
    <cellStyle name="Moneda 2 2 4 4 3 2 2 2 2" xfId="20722" xr:uid="{13EF40CB-B575-4B16-8793-548D4B972183}"/>
    <cellStyle name="Moneda 2 2 4 4 3 2 2 3" xfId="15442" xr:uid="{96E0EAC0-8D6C-41A2-B19C-5B19B371B9DA}"/>
    <cellStyle name="Moneda 2 2 4 4 3 2 3" xfId="7521" xr:uid="{0A503148-BDE4-419F-96B8-3A28174CCAD3}"/>
    <cellStyle name="Moneda 2 2 4 4 3 2 3 2" xfId="18082" xr:uid="{F12FC0EA-6433-454C-A1E2-4988C022CEEB}"/>
    <cellStyle name="Moneda 2 2 4 4 3 2 4" xfId="12801" xr:uid="{7025D1DA-7871-4DFE-B729-5EF89597325A}"/>
    <cellStyle name="Moneda 2 2 4 4 3 3" xfId="3561" xr:uid="{F11A8A8F-9DFC-44BF-BF39-64FD3A2B5F85}"/>
    <cellStyle name="Moneda 2 2 4 4 3 3 2" xfId="8841" xr:uid="{822E58BC-05F3-45F8-B0AB-971D8A3D1C24}"/>
    <cellStyle name="Moneda 2 2 4 4 3 3 2 2" xfId="19402" xr:uid="{F86F745F-E5F5-4630-9A60-EB8E1D886424}"/>
    <cellStyle name="Moneda 2 2 4 4 3 3 3" xfId="14122" xr:uid="{0CF124B7-9ED4-4D85-9D99-9FAE438B046A}"/>
    <cellStyle name="Moneda 2 2 4 4 3 4" xfId="6201" xr:uid="{50A3CC5C-6780-4AE8-AE50-828B6A63424F}"/>
    <cellStyle name="Moneda 2 2 4 4 3 4 2" xfId="16762" xr:uid="{B00299B5-E351-4877-B0A8-902AAAAAA082}"/>
    <cellStyle name="Moneda 2 2 4 4 3 5" xfId="11481" xr:uid="{DC03ECCD-4156-4E6E-B7F8-C95E235067BF}"/>
    <cellStyle name="Moneda 2 2 4 4 4" xfId="1580" xr:uid="{D3F7276E-3C3B-40FC-8B25-5C90C6BBBFBE}"/>
    <cellStyle name="Moneda 2 2 4 4 4 2" xfId="4221" xr:uid="{15823D73-28D4-4C10-BB77-F028B544EAFC}"/>
    <cellStyle name="Moneda 2 2 4 4 4 2 2" xfId="9501" xr:uid="{E44C1DD8-EF73-4DF3-BAC7-A6E8094EB21B}"/>
    <cellStyle name="Moneda 2 2 4 4 4 2 2 2" xfId="20062" xr:uid="{BCFE1C32-3510-44A0-AB9C-D9F8C304AF4A}"/>
    <cellStyle name="Moneda 2 2 4 4 4 2 3" xfId="14782" xr:uid="{054A6C21-677D-4234-A84D-B36F050FD513}"/>
    <cellStyle name="Moneda 2 2 4 4 4 3" xfId="6861" xr:uid="{A04034FD-8B34-406F-B408-B8C1AE6A1521}"/>
    <cellStyle name="Moneda 2 2 4 4 4 3 2" xfId="17422" xr:uid="{91BA6F39-5AA2-4EA3-8203-0D56101AA836}"/>
    <cellStyle name="Moneda 2 2 4 4 4 4" xfId="12141" xr:uid="{6F6380C4-332F-4D0B-8B32-50363B9A7742}"/>
    <cellStyle name="Moneda 2 2 4 4 5" xfId="2901" xr:uid="{735A5D86-E7AE-4102-9F25-E34B381A7A94}"/>
    <cellStyle name="Moneda 2 2 4 4 5 2" xfId="8181" xr:uid="{488BC268-664F-4C85-AFFC-65503EFE4012}"/>
    <cellStyle name="Moneda 2 2 4 4 5 2 2" xfId="18742" xr:uid="{3DB32F4A-0FF4-48B5-A8EE-7BED244F2B4E}"/>
    <cellStyle name="Moneda 2 2 4 4 5 3" xfId="13462" xr:uid="{42E32591-2946-4F5D-B812-0DED15E20046}"/>
    <cellStyle name="Moneda 2 2 4 4 6" xfId="5541" xr:uid="{064F1D0E-1E3E-4AC2-9339-2D1B481489AC}"/>
    <cellStyle name="Moneda 2 2 4 4 6 2" xfId="16102" xr:uid="{70903679-CA83-420A-8B36-9638A7E945C1}"/>
    <cellStyle name="Moneda 2 2 4 4 7" xfId="10821" xr:uid="{44FF08AE-E25F-4E30-8CB4-ED0EFBB6DC54}"/>
    <cellStyle name="Moneda 2 2 4 5" xfId="367" xr:uid="{24E4C0EC-D2FF-4755-BE67-F494F891DEC4}"/>
    <cellStyle name="Moneda 2 2 4 5 2" xfId="1028" xr:uid="{C66BEBF9-45B5-42B7-83EA-979B5DEBAE3A}"/>
    <cellStyle name="Moneda 2 2 4 5 2 2" xfId="2349" xr:uid="{1C3DB4B6-FC1C-4902-9EA9-3470DFBA0D04}"/>
    <cellStyle name="Moneda 2 2 4 5 2 2 2" xfId="4990" xr:uid="{E7EC8456-CD41-44D4-8155-C26BCE6DFA9F}"/>
    <cellStyle name="Moneda 2 2 4 5 2 2 2 2" xfId="10270" xr:uid="{FE1DA636-11C9-4B4B-A876-40AAE39C533B}"/>
    <cellStyle name="Moneda 2 2 4 5 2 2 2 2 2" xfId="20831" xr:uid="{689A3220-DB8F-45E3-BD8E-7950E4E76B1B}"/>
    <cellStyle name="Moneda 2 2 4 5 2 2 2 3" xfId="15551" xr:uid="{3BCF557B-7143-478E-B143-20378D6BF2B5}"/>
    <cellStyle name="Moneda 2 2 4 5 2 2 3" xfId="7630" xr:uid="{A43585FB-2DB2-427C-8E9B-605C7F604645}"/>
    <cellStyle name="Moneda 2 2 4 5 2 2 3 2" xfId="18191" xr:uid="{5678068C-88C9-477C-811E-D4175478362A}"/>
    <cellStyle name="Moneda 2 2 4 5 2 2 4" xfId="12910" xr:uid="{C45ADBCB-619A-404F-B9DF-C9CAD2CF9AEC}"/>
    <cellStyle name="Moneda 2 2 4 5 2 3" xfId="3670" xr:uid="{0A78DB55-8ABE-4F0C-93D3-D89D3F834C29}"/>
    <cellStyle name="Moneda 2 2 4 5 2 3 2" xfId="8950" xr:uid="{9D034119-AF4E-4110-8A4E-9B11F492413A}"/>
    <cellStyle name="Moneda 2 2 4 5 2 3 2 2" xfId="19511" xr:uid="{32688887-9867-4348-A385-75073E4924E6}"/>
    <cellStyle name="Moneda 2 2 4 5 2 3 3" xfId="14231" xr:uid="{1841644F-CAB9-4D28-9EC8-6D2D11B3F63E}"/>
    <cellStyle name="Moneda 2 2 4 5 2 4" xfId="6310" xr:uid="{5380C2B2-B325-44A2-8273-5F3E5E4EF86B}"/>
    <cellStyle name="Moneda 2 2 4 5 2 4 2" xfId="16871" xr:uid="{EDFF67D4-0F67-43DC-9FD6-49B70862BEC8}"/>
    <cellStyle name="Moneda 2 2 4 5 2 5" xfId="11590" xr:uid="{6C0529CA-1C8C-4C45-9E83-E7DA0108522B}"/>
    <cellStyle name="Moneda 2 2 4 5 3" xfId="1689" xr:uid="{6C735750-35F9-4677-B296-7629D9830434}"/>
    <cellStyle name="Moneda 2 2 4 5 3 2" xfId="4330" xr:uid="{837DC3CE-21F9-4D31-8F96-B356EAB06D95}"/>
    <cellStyle name="Moneda 2 2 4 5 3 2 2" xfId="9610" xr:uid="{79941092-ECFB-4BF9-8C3A-FA861AB39C1B}"/>
    <cellStyle name="Moneda 2 2 4 5 3 2 2 2" xfId="20171" xr:uid="{30D39105-3661-4233-A4B0-AADD0C8BC0D6}"/>
    <cellStyle name="Moneda 2 2 4 5 3 2 3" xfId="14891" xr:uid="{14C37A16-80BF-4788-B3B1-AEB1B2A6AFA1}"/>
    <cellStyle name="Moneda 2 2 4 5 3 3" xfId="6970" xr:uid="{A128E7F7-F780-42BA-879D-15B28786FA21}"/>
    <cellStyle name="Moneda 2 2 4 5 3 3 2" xfId="17531" xr:uid="{EEB9BC5F-7413-494D-9150-6C8953D89CDE}"/>
    <cellStyle name="Moneda 2 2 4 5 3 4" xfId="12250" xr:uid="{4A3C54B8-9C4F-4CB3-B992-1AFB4FE90218}"/>
    <cellStyle name="Moneda 2 2 4 5 4" xfId="3010" xr:uid="{782AB7DC-3F09-44BE-AF18-FAB0240DCE77}"/>
    <cellStyle name="Moneda 2 2 4 5 4 2" xfId="8290" xr:uid="{4BE4F0A4-4835-46F3-9331-336BEE462FC5}"/>
    <cellStyle name="Moneda 2 2 4 5 4 2 2" xfId="18851" xr:uid="{57EA2035-7D72-41EB-8410-75462832053E}"/>
    <cellStyle name="Moneda 2 2 4 5 4 3" xfId="13571" xr:uid="{0F286B9E-CD27-4AFC-AB00-958C4C342131}"/>
    <cellStyle name="Moneda 2 2 4 5 5" xfId="5650" xr:uid="{3C2BDD51-2052-4DBC-93BF-301A2A77E445}"/>
    <cellStyle name="Moneda 2 2 4 5 5 2" xfId="16211" xr:uid="{49639A87-ACA2-4AA3-B9A1-A0732BE95E7A}"/>
    <cellStyle name="Moneda 2 2 4 5 6" xfId="10930" xr:uid="{E76BDD2F-2E54-47C4-A71E-1E4DAB9792E0}"/>
    <cellStyle name="Moneda 2 2 4 6" xfId="699" xr:uid="{1A7C5EF6-4650-4B9C-9DA6-C21F79003400}"/>
    <cellStyle name="Moneda 2 2 4 6 2" xfId="2020" xr:uid="{D5691A45-1A14-4EB8-93D4-2DC49F3C36BC}"/>
    <cellStyle name="Moneda 2 2 4 6 2 2" xfId="4661" xr:uid="{B3B2F62A-8026-4F65-9C38-A6E20009BD39}"/>
    <cellStyle name="Moneda 2 2 4 6 2 2 2" xfId="9941" xr:uid="{FE675F07-C214-4A2B-88D8-9566152B1B40}"/>
    <cellStyle name="Moneda 2 2 4 6 2 2 2 2" xfId="20502" xr:uid="{BE93F686-1745-4256-8FED-EDF935755F05}"/>
    <cellStyle name="Moneda 2 2 4 6 2 2 3" xfId="15222" xr:uid="{51BFB645-94E7-4197-9517-5A69A0D55221}"/>
    <cellStyle name="Moneda 2 2 4 6 2 3" xfId="7301" xr:uid="{320996B1-82D4-40DD-B329-D64B4300F671}"/>
    <cellStyle name="Moneda 2 2 4 6 2 3 2" xfId="17862" xr:uid="{45E280C2-CA12-4D47-A308-E40572227E56}"/>
    <cellStyle name="Moneda 2 2 4 6 2 4" xfId="12581" xr:uid="{16E0CCC8-E650-4A11-8C0A-2D3725E00CDC}"/>
    <cellStyle name="Moneda 2 2 4 6 3" xfId="3341" xr:uid="{24267EBA-B1B3-4BE9-8E45-1D017C37B18D}"/>
    <cellStyle name="Moneda 2 2 4 6 3 2" xfId="8621" xr:uid="{A125B20C-E390-4AEC-A485-BD339201FB5B}"/>
    <cellStyle name="Moneda 2 2 4 6 3 2 2" xfId="19182" xr:uid="{035360F2-AC09-4AE3-A82D-D75C0C816BD5}"/>
    <cellStyle name="Moneda 2 2 4 6 3 3" xfId="13902" xr:uid="{7CCD45E4-7509-4A51-87DB-E14AE4537663}"/>
    <cellStyle name="Moneda 2 2 4 6 4" xfId="5981" xr:uid="{ABD5B609-D1CE-4121-A12B-38BA08B88668}"/>
    <cellStyle name="Moneda 2 2 4 6 4 2" xfId="16542" xr:uid="{CE50A032-7BAF-4441-B087-CD6B83E09926}"/>
    <cellStyle name="Moneda 2 2 4 6 5" xfId="11261" xr:uid="{1A6FC8B3-57A2-4913-A9C5-6F554DDFAF57}"/>
    <cellStyle name="Moneda 2 2 4 7" xfId="1360" xr:uid="{C8907F2B-9982-4024-90CD-DFD4727F7E33}"/>
    <cellStyle name="Moneda 2 2 4 7 2" xfId="4001" xr:uid="{7FB4BE78-614B-4032-AB0D-70860C580681}"/>
    <cellStyle name="Moneda 2 2 4 7 2 2" xfId="9281" xr:uid="{68C491DE-37F7-4564-A888-A430808D5220}"/>
    <cellStyle name="Moneda 2 2 4 7 2 2 2" xfId="19842" xr:uid="{65879547-ADD7-408F-9757-ECA4F2964E91}"/>
    <cellStyle name="Moneda 2 2 4 7 2 3" xfId="14562" xr:uid="{173D9231-013B-45C1-84CF-4FD62DB3B1D0}"/>
    <cellStyle name="Moneda 2 2 4 7 3" xfId="6641" xr:uid="{1B522670-7D2A-4426-A210-4C47CC3A5A2E}"/>
    <cellStyle name="Moneda 2 2 4 7 3 2" xfId="17202" xr:uid="{5F180909-AA3D-4DDE-B9E4-5F296FEE2384}"/>
    <cellStyle name="Moneda 2 2 4 7 4" xfId="11921" xr:uid="{A460FA73-A409-4F10-A733-130C1DB041AB}"/>
    <cellStyle name="Moneda 2 2 4 8" xfId="2681" xr:uid="{767B8825-B391-4417-A3B9-2BF2DE2C5F83}"/>
    <cellStyle name="Moneda 2 2 4 8 2" xfId="7961" xr:uid="{E52C925A-4F36-4710-B498-C54529A7629D}"/>
    <cellStyle name="Moneda 2 2 4 8 2 2" xfId="18522" xr:uid="{C048121E-AEF1-4423-9B28-4A50272233D5}"/>
    <cellStyle name="Moneda 2 2 4 8 3" xfId="13242" xr:uid="{9A4D1B82-00D8-4C82-8D31-97DE27BC859C}"/>
    <cellStyle name="Moneda 2 2 4 9" xfId="5321" xr:uid="{393E1DD5-070B-4A67-B308-0586CA522914}"/>
    <cellStyle name="Moneda 2 2 4 9 2" xfId="15882" xr:uid="{7EDA1FDB-EE64-48FA-9C3B-95BF2B1D7996}"/>
    <cellStyle name="Moneda 2 2 5" xfId="63" xr:uid="{DF77993D-32DE-4810-80BC-B0E2192774D8}"/>
    <cellStyle name="Moneda 2 2 5 2" xfId="175" xr:uid="{A76280E0-463D-4120-B3DC-0DC480D95F3F}"/>
    <cellStyle name="Moneda 2 2 5 2 2" xfId="505" xr:uid="{5AED96DC-57FB-4B0E-BE4B-DC7EF501C665}"/>
    <cellStyle name="Moneda 2 2 5 2 2 2" xfId="1165" xr:uid="{460C9434-0B64-4FB7-8A29-DEED07C45E8C}"/>
    <cellStyle name="Moneda 2 2 5 2 2 2 2" xfId="2486" xr:uid="{2D9ADA0B-78A6-4668-9C64-C7CC753400C5}"/>
    <cellStyle name="Moneda 2 2 5 2 2 2 2 2" xfId="5127" xr:uid="{393AD880-6809-46F0-A60B-3A416C937442}"/>
    <cellStyle name="Moneda 2 2 5 2 2 2 2 2 2" xfId="10407" xr:uid="{47D9EC4D-98F0-4C8B-97DA-131410A8233C}"/>
    <cellStyle name="Moneda 2 2 5 2 2 2 2 2 2 2" xfId="20968" xr:uid="{3B6F1863-9D7B-4E36-BFDB-53A7F030C92F}"/>
    <cellStyle name="Moneda 2 2 5 2 2 2 2 2 3" xfId="15688" xr:uid="{5E767E91-A4FA-43D2-B8F6-CB6D7E1130D1}"/>
    <cellStyle name="Moneda 2 2 5 2 2 2 2 3" xfId="7767" xr:uid="{7651E008-04B6-4438-B34B-A5270B1C82C2}"/>
    <cellStyle name="Moneda 2 2 5 2 2 2 2 3 2" xfId="18328" xr:uid="{1B98B476-AE1C-4099-A818-A0041277DD8B}"/>
    <cellStyle name="Moneda 2 2 5 2 2 2 2 4" xfId="13047" xr:uid="{21D3A421-6A98-44D8-9BA7-7CC243648981}"/>
    <cellStyle name="Moneda 2 2 5 2 2 2 3" xfId="3807" xr:uid="{D7D5D659-8E25-45BE-838C-5DC7C601216E}"/>
    <cellStyle name="Moneda 2 2 5 2 2 2 3 2" xfId="9087" xr:uid="{56F74A8A-5D37-4E23-946F-83E110C65EF4}"/>
    <cellStyle name="Moneda 2 2 5 2 2 2 3 2 2" xfId="19648" xr:uid="{2471D0B0-C639-42C3-AE0C-78F89848FD8D}"/>
    <cellStyle name="Moneda 2 2 5 2 2 2 3 3" xfId="14368" xr:uid="{EFFC07C9-B359-4450-A194-37F36AEC40EE}"/>
    <cellStyle name="Moneda 2 2 5 2 2 2 4" xfId="6447" xr:uid="{C707436C-2F67-434F-A8E0-A03DD3F696BF}"/>
    <cellStyle name="Moneda 2 2 5 2 2 2 4 2" xfId="17008" xr:uid="{5799073C-2C5B-49D5-85BD-B6B91AEA0F01}"/>
    <cellStyle name="Moneda 2 2 5 2 2 2 5" xfId="11727" xr:uid="{4B40065B-3105-43E6-A973-5712A1F48076}"/>
    <cellStyle name="Moneda 2 2 5 2 2 3" xfId="1826" xr:uid="{90080F66-56C1-4426-9D69-294F53518DE0}"/>
    <cellStyle name="Moneda 2 2 5 2 2 3 2" xfId="4467" xr:uid="{AECE3CDC-9F64-4DA2-8939-48BEA8EB0E91}"/>
    <cellStyle name="Moneda 2 2 5 2 2 3 2 2" xfId="9747" xr:uid="{7740F8A2-12FD-464A-AD78-1CF30AFBCE69}"/>
    <cellStyle name="Moneda 2 2 5 2 2 3 2 2 2" xfId="20308" xr:uid="{30D9C63D-2265-46B7-A352-C623291A98F5}"/>
    <cellStyle name="Moneda 2 2 5 2 2 3 2 3" xfId="15028" xr:uid="{A669DFCF-FF2E-4FD7-BA32-A8484391C20A}"/>
    <cellStyle name="Moneda 2 2 5 2 2 3 3" xfId="7107" xr:uid="{5F80F81A-4959-4FBB-9ECD-C33A42AC951D}"/>
    <cellStyle name="Moneda 2 2 5 2 2 3 3 2" xfId="17668" xr:uid="{F7EF36E3-2F91-4F09-B203-6B935C237E8A}"/>
    <cellStyle name="Moneda 2 2 5 2 2 3 4" xfId="12387" xr:uid="{628D0E05-7F2F-4D2F-8F80-9C3EF4D8BA30}"/>
    <cellStyle name="Moneda 2 2 5 2 2 4" xfId="3147" xr:uid="{A152CDF6-E361-411D-9104-4770309A1126}"/>
    <cellStyle name="Moneda 2 2 5 2 2 4 2" xfId="8427" xr:uid="{2CF5AADC-553F-49BF-982D-F64908455292}"/>
    <cellStyle name="Moneda 2 2 5 2 2 4 2 2" xfId="18988" xr:uid="{3737BA7E-04CE-4637-B2E0-BE42E79CE499}"/>
    <cellStyle name="Moneda 2 2 5 2 2 4 3" xfId="13708" xr:uid="{DE1AD976-E99E-495D-BFB3-3D0A0F1E9A7A}"/>
    <cellStyle name="Moneda 2 2 5 2 2 5" xfId="5787" xr:uid="{72C27D08-FE52-4BAB-B874-9F8AACA459E4}"/>
    <cellStyle name="Moneda 2 2 5 2 2 5 2" xfId="16348" xr:uid="{8CFF6F60-08BD-4756-9FB2-6FABFA976163}"/>
    <cellStyle name="Moneda 2 2 5 2 2 6" xfId="11067" xr:uid="{83CB90C3-D9F2-4159-97EE-9CD3F097F884}"/>
    <cellStyle name="Moneda 2 2 5 2 3" xfId="836" xr:uid="{DBAB4844-BAE5-45EF-BD41-115781D6606C}"/>
    <cellStyle name="Moneda 2 2 5 2 3 2" xfId="2157" xr:uid="{BF2E3382-F46E-446A-9717-FA8E94034C3C}"/>
    <cellStyle name="Moneda 2 2 5 2 3 2 2" xfId="4798" xr:uid="{C388FF0D-510A-40FE-9065-24F261DE84D4}"/>
    <cellStyle name="Moneda 2 2 5 2 3 2 2 2" xfId="10078" xr:uid="{579BCA6E-EEBD-4B2D-9C02-C40FB3A35379}"/>
    <cellStyle name="Moneda 2 2 5 2 3 2 2 2 2" xfId="20639" xr:uid="{AB1FAA70-755B-4D23-9A2F-750E774DDAA7}"/>
    <cellStyle name="Moneda 2 2 5 2 3 2 2 3" xfId="15359" xr:uid="{DB2D1EFE-DB6B-485D-B037-05688F6D86AC}"/>
    <cellStyle name="Moneda 2 2 5 2 3 2 3" xfId="7438" xr:uid="{07145577-B26D-45F6-9F2E-F82BD7CEAEF0}"/>
    <cellStyle name="Moneda 2 2 5 2 3 2 3 2" xfId="17999" xr:uid="{575C2E66-20D7-488E-A376-316CCB615AC2}"/>
    <cellStyle name="Moneda 2 2 5 2 3 2 4" xfId="12718" xr:uid="{340554C4-1034-422E-B359-E6F0EE4A5262}"/>
    <cellStyle name="Moneda 2 2 5 2 3 3" xfId="3478" xr:uid="{F8E8545F-651A-4BC8-86A9-490115FA7EA7}"/>
    <cellStyle name="Moneda 2 2 5 2 3 3 2" xfId="8758" xr:uid="{0D65EF94-26E6-4426-A18B-C05C369D2289}"/>
    <cellStyle name="Moneda 2 2 5 2 3 3 2 2" xfId="19319" xr:uid="{44D3C367-8076-4568-A9BA-80F894664E4E}"/>
    <cellStyle name="Moneda 2 2 5 2 3 3 3" xfId="14039" xr:uid="{C77710A9-D29A-4FED-A8C0-EBD7D1793FE0}"/>
    <cellStyle name="Moneda 2 2 5 2 3 4" xfId="6118" xr:uid="{E45B91A1-DEC2-4843-8C05-9F77B91B4EB9}"/>
    <cellStyle name="Moneda 2 2 5 2 3 4 2" xfId="16679" xr:uid="{5F21EFDA-2FC2-43A2-AA90-C6854CA446A9}"/>
    <cellStyle name="Moneda 2 2 5 2 3 5" xfId="11398" xr:uid="{0A947756-BC46-4DBB-B543-01A5C4653FE5}"/>
    <cellStyle name="Moneda 2 2 5 2 4" xfId="1497" xr:uid="{E17DEC38-549E-426B-8554-FC0A8B6AD9DF}"/>
    <cellStyle name="Moneda 2 2 5 2 4 2" xfId="4138" xr:uid="{902231D9-36EF-48D0-B1F9-5273673EE8F7}"/>
    <cellStyle name="Moneda 2 2 5 2 4 2 2" xfId="9418" xr:uid="{56D152B6-C359-49B0-A8FF-6E1FB08E48EF}"/>
    <cellStyle name="Moneda 2 2 5 2 4 2 2 2" xfId="19979" xr:uid="{9A4EE33D-FF9B-46D8-A908-1947FF5E9041}"/>
    <cellStyle name="Moneda 2 2 5 2 4 2 3" xfId="14699" xr:uid="{25EC781E-59CD-46E4-BE0E-0CAEC1E0AB68}"/>
    <cellStyle name="Moneda 2 2 5 2 4 3" xfId="6778" xr:uid="{998055E8-0D60-417A-B913-7720905D8A1C}"/>
    <cellStyle name="Moneda 2 2 5 2 4 3 2" xfId="17339" xr:uid="{4EEF61CA-3761-4C3C-BF8A-AE8F8692EA84}"/>
    <cellStyle name="Moneda 2 2 5 2 4 4" xfId="12058" xr:uid="{40EE7BE6-F4D8-47DE-93E7-1B2FB7B9F3BD}"/>
    <cellStyle name="Moneda 2 2 5 2 5" xfId="2818" xr:uid="{3796D33A-D268-4CDF-9013-DB4814CD3CB9}"/>
    <cellStyle name="Moneda 2 2 5 2 5 2" xfId="8098" xr:uid="{12508C8E-5269-4782-B70B-C5E5ED198985}"/>
    <cellStyle name="Moneda 2 2 5 2 5 2 2" xfId="18659" xr:uid="{BB03E17E-A59E-4170-AD40-E54EB3C08A5A}"/>
    <cellStyle name="Moneda 2 2 5 2 5 3" xfId="13379" xr:uid="{5748AF3E-FD59-408A-9229-A917F72860F6}"/>
    <cellStyle name="Moneda 2 2 5 2 6" xfId="5458" xr:uid="{FAD97DF5-69FC-47ED-B4C8-49B7A1D0DFAC}"/>
    <cellStyle name="Moneda 2 2 5 2 6 2" xfId="16019" xr:uid="{D13A51A7-222E-4993-B368-6B183C08C5C9}"/>
    <cellStyle name="Moneda 2 2 5 2 7" xfId="10738" xr:uid="{2CA18259-937B-4A07-A3A4-9A5FD721C463}"/>
    <cellStyle name="Moneda 2 2 5 3" xfId="285" xr:uid="{C6F46EB1-8F02-4C78-8F16-72B644576B61}"/>
    <cellStyle name="Moneda 2 2 5 3 2" xfId="615" xr:uid="{F98F0D6E-6D5A-43DE-9731-4E1C29BC1B69}"/>
    <cellStyle name="Moneda 2 2 5 3 2 2" xfId="1275" xr:uid="{57416A88-53EB-43A8-8E05-54B661F3BFF7}"/>
    <cellStyle name="Moneda 2 2 5 3 2 2 2" xfId="2596" xr:uid="{CA5592F1-A7BB-4B46-910E-0F4EDDDAE02D}"/>
    <cellStyle name="Moneda 2 2 5 3 2 2 2 2" xfId="5237" xr:uid="{C8B71F11-C035-4DE5-AD16-F3424AB865CF}"/>
    <cellStyle name="Moneda 2 2 5 3 2 2 2 2 2" xfId="10517" xr:uid="{C6D212EB-D8BF-4922-95F5-211BD61775AD}"/>
    <cellStyle name="Moneda 2 2 5 3 2 2 2 2 2 2" xfId="21078" xr:uid="{4173E689-D5B0-448D-B377-CC191D0E5D79}"/>
    <cellStyle name="Moneda 2 2 5 3 2 2 2 2 3" xfId="15798" xr:uid="{63CFA5C3-5ED3-4EA6-A317-8895774ADDE3}"/>
    <cellStyle name="Moneda 2 2 5 3 2 2 2 3" xfId="7877" xr:uid="{7FDDCAB9-377A-41D6-B694-A286B58DDA62}"/>
    <cellStyle name="Moneda 2 2 5 3 2 2 2 3 2" xfId="18438" xr:uid="{F03F0808-92DB-4089-B7DB-A1ADBF52EEB5}"/>
    <cellStyle name="Moneda 2 2 5 3 2 2 2 4" xfId="13157" xr:uid="{06FD6D61-DCD8-4D3B-99EE-59161B892574}"/>
    <cellStyle name="Moneda 2 2 5 3 2 2 3" xfId="3917" xr:uid="{9D6E3731-FF05-4131-99D3-B8C7330CC02C}"/>
    <cellStyle name="Moneda 2 2 5 3 2 2 3 2" xfId="9197" xr:uid="{94A09479-03F2-4579-96FD-730A95D58F5E}"/>
    <cellStyle name="Moneda 2 2 5 3 2 2 3 2 2" xfId="19758" xr:uid="{B543C1D3-7B33-44AB-9A69-B710AEADC615}"/>
    <cellStyle name="Moneda 2 2 5 3 2 2 3 3" xfId="14478" xr:uid="{07B90095-F899-44EC-BA2A-440C85740513}"/>
    <cellStyle name="Moneda 2 2 5 3 2 2 4" xfId="6557" xr:uid="{10F38F27-F0F0-494F-9677-8F70BD8F334F}"/>
    <cellStyle name="Moneda 2 2 5 3 2 2 4 2" xfId="17118" xr:uid="{FA6E8D34-CC27-4D98-A1F2-829E1694A655}"/>
    <cellStyle name="Moneda 2 2 5 3 2 2 5" xfId="11837" xr:uid="{B03295AF-48CB-4CD8-BBE5-A029B1D5903B}"/>
    <cellStyle name="Moneda 2 2 5 3 2 3" xfId="1936" xr:uid="{0181D5BA-608A-4FD2-8BAE-C5C38A1A70CB}"/>
    <cellStyle name="Moneda 2 2 5 3 2 3 2" xfId="4577" xr:uid="{7CDDDB85-0D21-4AFD-8D80-E501C6F59E7A}"/>
    <cellStyle name="Moneda 2 2 5 3 2 3 2 2" xfId="9857" xr:uid="{C4572A33-1326-4BD8-B70B-C08CB0087549}"/>
    <cellStyle name="Moneda 2 2 5 3 2 3 2 2 2" xfId="20418" xr:uid="{D00C6D84-A8D6-483A-AE72-58F8BC4F2C2A}"/>
    <cellStyle name="Moneda 2 2 5 3 2 3 2 3" xfId="15138" xr:uid="{F247C1C9-61A6-4373-90FE-F7BEB99AD4A9}"/>
    <cellStyle name="Moneda 2 2 5 3 2 3 3" xfId="7217" xr:uid="{78FA5EF7-78E5-4B77-AF65-E47BBB48D24F}"/>
    <cellStyle name="Moneda 2 2 5 3 2 3 3 2" xfId="17778" xr:uid="{59632B5F-D126-4690-927A-2AD230FDE6FD}"/>
    <cellStyle name="Moneda 2 2 5 3 2 3 4" xfId="12497" xr:uid="{35649DBD-05E6-463D-A963-9CD81DB3D4CB}"/>
    <cellStyle name="Moneda 2 2 5 3 2 4" xfId="3257" xr:uid="{DC9FFF0B-9ECB-4CF2-A3C6-3618573DEF7E}"/>
    <cellStyle name="Moneda 2 2 5 3 2 4 2" xfId="8537" xr:uid="{00A25433-FAF2-4E57-8A1E-DD9424BB6252}"/>
    <cellStyle name="Moneda 2 2 5 3 2 4 2 2" xfId="19098" xr:uid="{2A0945D8-0492-415B-8C87-15D8EE7226C2}"/>
    <cellStyle name="Moneda 2 2 5 3 2 4 3" xfId="13818" xr:uid="{2725DA05-4550-40BE-8320-DB5F8CFDD5A1}"/>
    <cellStyle name="Moneda 2 2 5 3 2 5" xfId="5897" xr:uid="{4D28AEBE-B58F-4170-BE62-8EAFD4FF91FE}"/>
    <cellStyle name="Moneda 2 2 5 3 2 5 2" xfId="16458" xr:uid="{9B0CC023-D925-44FB-B7F5-EE43A7979E8B}"/>
    <cellStyle name="Moneda 2 2 5 3 2 6" xfId="11177" xr:uid="{0FD9782D-CE26-43A6-81C4-C352E7DBEEA2}"/>
    <cellStyle name="Moneda 2 2 5 3 3" xfId="946" xr:uid="{3DB90146-A1BA-4A35-A6ED-B24083BCB7AF}"/>
    <cellStyle name="Moneda 2 2 5 3 3 2" xfId="2267" xr:uid="{8ABF3548-2502-4301-81AA-3D6A82FB2D4E}"/>
    <cellStyle name="Moneda 2 2 5 3 3 2 2" xfId="4908" xr:uid="{8390810D-0979-4743-BE31-3877CA6A2530}"/>
    <cellStyle name="Moneda 2 2 5 3 3 2 2 2" xfId="10188" xr:uid="{D7FD6C7E-8EEC-44A2-B50C-B0C7F58DB9AD}"/>
    <cellStyle name="Moneda 2 2 5 3 3 2 2 2 2" xfId="20749" xr:uid="{BD2833B8-D86D-48B3-B252-0105B6A43F05}"/>
    <cellStyle name="Moneda 2 2 5 3 3 2 2 3" xfId="15469" xr:uid="{9DA28692-0FCF-4A6A-84F4-9C4982A73909}"/>
    <cellStyle name="Moneda 2 2 5 3 3 2 3" xfId="7548" xr:uid="{E466CFE6-8D47-4DDC-9882-CB8ED04F41AC}"/>
    <cellStyle name="Moneda 2 2 5 3 3 2 3 2" xfId="18109" xr:uid="{C4800BE6-03B9-48AA-90CA-625E208B2BBD}"/>
    <cellStyle name="Moneda 2 2 5 3 3 2 4" xfId="12828" xr:uid="{39D5F3E7-09D1-4AAE-AC02-455EA57A18C9}"/>
    <cellStyle name="Moneda 2 2 5 3 3 3" xfId="3588" xr:uid="{535290CF-675B-4FD5-953D-474773785F33}"/>
    <cellStyle name="Moneda 2 2 5 3 3 3 2" xfId="8868" xr:uid="{30E9244D-E56F-4E60-9203-DCD74EA0694B}"/>
    <cellStyle name="Moneda 2 2 5 3 3 3 2 2" xfId="19429" xr:uid="{C7D14AA9-4461-446F-AC65-5C1FEE079C40}"/>
    <cellStyle name="Moneda 2 2 5 3 3 3 3" xfId="14149" xr:uid="{C4148B79-A785-4237-8641-432C1060F9D8}"/>
    <cellStyle name="Moneda 2 2 5 3 3 4" xfId="6228" xr:uid="{1C81438D-F794-458E-8660-FC1801D283F9}"/>
    <cellStyle name="Moneda 2 2 5 3 3 4 2" xfId="16789" xr:uid="{A4088C76-B674-4BFA-92F1-DE1615CFB7C6}"/>
    <cellStyle name="Moneda 2 2 5 3 3 5" xfId="11508" xr:uid="{7DF0655F-DFFB-437F-BF41-C31A1DEB9D54}"/>
    <cellStyle name="Moneda 2 2 5 3 4" xfId="1607" xr:uid="{CA5DD482-722C-4E5D-95A5-0DA8E1B65ADC}"/>
    <cellStyle name="Moneda 2 2 5 3 4 2" xfId="4248" xr:uid="{5AC4C91C-8377-4585-8418-44EDBFFE2CCF}"/>
    <cellStyle name="Moneda 2 2 5 3 4 2 2" xfId="9528" xr:uid="{10063D81-417E-426F-8F64-AC969AFBC9BC}"/>
    <cellStyle name="Moneda 2 2 5 3 4 2 2 2" xfId="20089" xr:uid="{B1CA0B0F-CF1A-4689-9012-3F068606F23D}"/>
    <cellStyle name="Moneda 2 2 5 3 4 2 3" xfId="14809" xr:uid="{25E625DB-1E23-4A5A-9456-CA2ED7C38052}"/>
    <cellStyle name="Moneda 2 2 5 3 4 3" xfId="6888" xr:uid="{05066F5F-B817-4C03-8989-5B35206E88BF}"/>
    <cellStyle name="Moneda 2 2 5 3 4 3 2" xfId="17449" xr:uid="{BABD3CBB-B4CC-4862-96CF-03544E765B3D}"/>
    <cellStyle name="Moneda 2 2 5 3 4 4" xfId="12168" xr:uid="{85212825-5340-4D4B-835F-2874597EEACB}"/>
    <cellStyle name="Moneda 2 2 5 3 5" xfId="2928" xr:uid="{20F34C41-4329-4598-9100-6AC81254B8A1}"/>
    <cellStyle name="Moneda 2 2 5 3 5 2" xfId="8208" xr:uid="{7D82F2E1-2AC6-4672-8203-4F26E32E02B4}"/>
    <cellStyle name="Moneda 2 2 5 3 5 2 2" xfId="18769" xr:uid="{90C1CAB4-CA88-4F06-8BC4-CC8EF9875058}"/>
    <cellStyle name="Moneda 2 2 5 3 5 3" xfId="13489" xr:uid="{00A62164-D8E0-4145-849F-1DE3E657647B}"/>
    <cellStyle name="Moneda 2 2 5 3 6" xfId="5568" xr:uid="{F02B73D0-5367-4A3A-8086-18540BBD2236}"/>
    <cellStyle name="Moneda 2 2 5 3 6 2" xfId="16129" xr:uid="{4DA3F030-E03F-48E2-9FCB-7F32CE3F9082}"/>
    <cellStyle name="Moneda 2 2 5 3 7" xfId="10848" xr:uid="{17B09BC0-25B7-4E76-9375-A9A86BC9CA4C}"/>
    <cellStyle name="Moneda 2 2 5 4" xfId="394" xr:uid="{6CF477DE-2E81-46A6-8106-75CC04ED6E60}"/>
    <cellStyle name="Moneda 2 2 5 4 2" xfId="1055" xr:uid="{78930A68-F479-4D7D-BE33-81B1DB399A99}"/>
    <cellStyle name="Moneda 2 2 5 4 2 2" xfId="2376" xr:uid="{8646672D-E502-4539-814B-2F601FA34F7A}"/>
    <cellStyle name="Moneda 2 2 5 4 2 2 2" xfId="5017" xr:uid="{D42674EF-0E1D-415E-8454-3FF52A910696}"/>
    <cellStyle name="Moneda 2 2 5 4 2 2 2 2" xfId="10297" xr:uid="{AEC4E910-5559-404F-AD7B-DFDC6FCCA894}"/>
    <cellStyle name="Moneda 2 2 5 4 2 2 2 2 2" xfId="20858" xr:uid="{EC7E583C-D6E0-452A-91EF-5143BC25C5FB}"/>
    <cellStyle name="Moneda 2 2 5 4 2 2 2 3" xfId="15578" xr:uid="{D2216600-B18E-4A9D-ACBB-1899D5850368}"/>
    <cellStyle name="Moneda 2 2 5 4 2 2 3" xfId="7657" xr:uid="{FB46F9EF-255E-41F9-B1D6-729D181B6C66}"/>
    <cellStyle name="Moneda 2 2 5 4 2 2 3 2" xfId="18218" xr:uid="{F07AA52E-1B7E-40D9-AB3F-DCD2867B3973}"/>
    <cellStyle name="Moneda 2 2 5 4 2 2 4" xfId="12937" xr:uid="{1661411A-9F2F-4361-89E5-BFE64AA02A59}"/>
    <cellStyle name="Moneda 2 2 5 4 2 3" xfId="3697" xr:uid="{EB81B676-0FD9-437D-9442-CE099F1CEE4E}"/>
    <cellStyle name="Moneda 2 2 5 4 2 3 2" xfId="8977" xr:uid="{E829A9F1-5390-45B3-9EC8-19912B8F2E83}"/>
    <cellStyle name="Moneda 2 2 5 4 2 3 2 2" xfId="19538" xr:uid="{4C257079-506E-4E8D-BB19-D6E5F99A264C}"/>
    <cellStyle name="Moneda 2 2 5 4 2 3 3" xfId="14258" xr:uid="{1E2AFDF0-B8BF-4434-9E25-D6E9D8E0B98A}"/>
    <cellStyle name="Moneda 2 2 5 4 2 4" xfId="6337" xr:uid="{5DBC9FE0-F200-4CE8-BAE6-1947D2557858}"/>
    <cellStyle name="Moneda 2 2 5 4 2 4 2" xfId="16898" xr:uid="{4B21C829-9617-4234-9035-021681D0F39B}"/>
    <cellStyle name="Moneda 2 2 5 4 2 5" xfId="11617" xr:uid="{72B1D11D-FBF4-4F34-A07F-D1660B14D79A}"/>
    <cellStyle name="Moneda 2 2 5 4 3" xfId="1716" xr:uid="{82DEA321-7927-4F86-81B9-DC21B7A3CD78}"/>
    <cellStyle name="Moneda 2 2 5 4 3 2" xfId="4357" xr:uid="{E4774E16-DC28-4F4F-BFBB-A1E97697D2FA}"/>
    <cellStyle name="Moneda 2 2 5 4 3 2 2" xfId="9637" xr:uid="{9244E945-D70D-422F-8AB4-DCF04EA946F4}"/>
    <cellStyle name="Moneda 2 2 5 4 3 2 2 2" xfId="20198" xr:uid="{EBBF071A-F21A-4607-B611-2CE41619B423}"/>
    <cellStyle name="Moneda 2 2 5 4 3 2 3" xfId="14918" xr:uid="{5D5E68EB-92C3-4D82-A558-3231065E66F1}"/>
    <cellStyle name="Moneda 2 2 5 4 3 3" xfId="6997" xr:uid="{A80E3A8B-5BC5-4D67-B402-2079CCCEED4D}"/>
    <cellStyle name="Moneda 2 2 5 4 3 3 2" xfId="17558" xr:uid="{2797FB56-6C7F-468B-9595-1D08B9FBD364}"/>
    <cellStyle name="Moneda 2 2 5 4 3 4" xfId="12277" xr:uid="{F4D426F1-D5EE-404F-97DE-04C49D294E6F}"/>
    <cellStyle name="Moneda 2 2 5 4 4" xfId="3037" xr:uid="{B111B593-9756-498F-8001-1E952FFCECD6}"/>
    <cellStyle name="Moneda 2 2 5 4 4 2" xfId="8317" xr:uid="{ABBBC3EC-D1A3-4690-B51E-A74ABCD89246}"/>
    <cellStyle name="Moneda 2 2 5 4 4 2 2" xfId="18878" xr:uid="{ADE86C8D-9055-4AA9-B21C-8BE161517568}"/>
    <cellStyle name="Moneda 2 2 5 4 4 3" xfId="13598" xr:uid="{B2323FCA-CF76-4A13-9258-2E19105A8B64}"/>
    <cellStyle name="Moneda 2 2 5 4 5" xfId="5677" xr:uid="{94950D8A-0729-498D-AD83-81428BB415DD}"/>
    <cellStyle name="Moneda 2 2 5 4 5 2" xfId="16238" xr:uid="{57C216B7-10C7-4F2F-93E2-CD8F8223F4C5}"/>
    <cellStyle name="Moneda 2 2 5 4 6" xfId="10957" xr:uid="{6687DD2D-4DAD-4E98-8667-861BBB269EEA}"/>
    <cellStyle name="Moneda 2 2 5 5" xfId="726" xr:uid="{CBF59993-5568-45D0-BC4F-52A4B3EDBE52}"/>
    <cellStyle name="Moneda 2 2 5 5 2" xfId="2047" xr:uid="{9001FE9B-D33B-490D-8260-789ACB03E45E}"/>
    <cellStyle name="Moneda 2 2 5 5 2 2" xfId="4688" xr:uid="{C730EF16-A36F-4DD6-8138-00259443E0BD}"/>
    <cellStyle name="Moneda 2 2 5 5 2 2 2" xfId="9968" xr:uid="{6554EE48-1FB7-4A8C-ABC5-64C01292CDF5}"/>
    <cellStyle name="Moneda 2 2 5 5 2 2 2 2" xfId="20529" xr:uid="{2213F8C4-180F-43F8-BC71-B452C2858065}"/>
    <cellStyle name="Moneda 2 2 5 5 2 2 3" xfId="15249" xr:uid="{0F2D2077-41A9-43A1-AD5A-07D4C1E5C688}"/>
    <cellStyle name="Moneda 2 2 5 5 2 3" xfId="7328" xr:uid="{FD399650-75C5-431F-A412-1D4145654D91}"/>
    <cellStyle name="Moneda 2 2 5 5 2 3 2" xfId="17889" xr:uid="{7C2A100B-2C2D-41DC-8842-160EDA110687}"/>
    <cellStyle name="Moneda 2 2 5 5 2 4" xfId="12608" xr:uid="{008DD282-A571-4C5D-A468-65EECB256F6D}"/>
    <cellStyle name="Moneda 2 2 5 5 3" xfId="3368" xr:uid="{0A075704-D569-4AE9-A6AD-DD38D032E395}"/>
    <cellStyle name="Moneda 2 2 5 5 3 2" xfId="8648" xr:uid="{1ADFF8EC-DAC9-4BE4-92A4-F3FC851D2CD0}"/>
    <cellStyle name="Moneda 2 2 5 5 3 2 2" xfId="19209" xr:uid="{BB4EA0EC-6161-4DDA-8334-1E99C859CFF4}"/>
    <cellStyle name="Moneda 2 2 5 5 3 3" xfId="13929" xr:uid="{9B9ABAA4-E463-4218-BC26-C9F0DF782338}"/>
    <cellStyle name="Moneda 2 2 5 5 4" xfId="6008" xr:uid="{82E6840E-3730-45BF-BA88-3BECF2BB0ADB}"/>
    <cellStyle name="Moneda 2 2 5 5 4 2" xfId="16569" xr:uid="{110A94C3-3305-4DF1-8D26-91230DC578D3}"/>
    <cellStyle name="Moneda 2 2 5 5 5" xfId="11288" xr:uid="{4EBE151A-E94B-4762-B40B-04342F08FFC1}"/>
    <cellStyle name="Moneda 2 2 5 6" xfId="1387" xr:uid="{C31E919D-94F7-4DF5-8A74-6F236CEE46D1}"/>
    <cellStyle name="Moneda 2 2 5 6 2" xfId="4028" xr:uid="{18B31AE1-53E6-4383-853D-254063714959}"/>
    <cellStyle name="Moneda 2 2 5 6 2 2" xfId="9308" xr:uid="{57EE6C26-8F0D-4BF1-B091-DED9B41CB579}"/>
    <cellStyle name="Moneda 2 2 5 6 2 2 2" xfId="19869" xr:uid="{4012708C-B8F9-4C10-A172-5D06642631EC}"/>
    <cellStyle name="Moneda 2 2 5 6 2 3" xfId="14589" xr:uid="{E2B42E4A-30BE-42B7-8ADD-11C5E4E9A2D1}"/>
    <cellStyle name="Moneda 2 2 5 6 3" xfId="6668" xr:uid="{068118AA-3EF3-42FC-B7AC-A8FC2AD7564B}"/>
    <cellStyle name="Moneda 2 2 5 6 3 2" xfId="17229" xr:uid="{7B4FC705-54DA-4336-AA00-3FFDF4FFC248}"/>
    <cellStyle name="Moneda 2 2 5 6 4" xfId="11948" xr:uid="{87823156-86F8-491C-9285-1003F0F41367}"/>
    <cellStyle name="Moneda 2 2 5 7" xfId="2708" xr:uid="{70829E8B-0EBA-4D74-9018-009E3C133B04}"/>
    <cellStyle name="Moneda 2 2 5 7 2" xfId="7988" xr:uid="{6A55A670-4DFD-4DFD-AC1C-F7C3C787A36D}"/>
    <cellStyle name="Moneda 2 2 5 7 2 2" xfId="18549" xr:uid="{C3C475CA-1CDC-4BF3-874B-26967C55BCAA}"/>
    <cellStyle name="Moneda 2 2 5 7 3" xfId="13269" xr:uid="{592BBBA7-767F-4AF8-85FC-5DBD97BD7023}"/>
    <cellStyle name="Moneda 2 2 5 8" xfId="5348" xr:uid="{C835BC13-AF9A-42A4-9F41-41988DC73E98}"/>
    <cellStyle name="Moneda 2 2 5 8 2" xfId="15909" xr:uid="{597101A7-9CA2-4797-BF3E-65A22CFF7431}"/>
    <cellStyle name="Moneda 2 2 5 9" xfId="10628" xr:uid="{20A89D2F-65F9-4BA2-A12C-2768FA750413}"/>
    <cellStyle name="Moneda 2 2 6" xfId="124" xr:uid="{55DBDB8D-2125-4A67-89A9-828C96122B4D}"/>
    <cellStyle name="Moneda 2 2 6 2" xfId="454" xr:uid="{F3176D8E-4FCA-4ED8-97C7-F73B694D044D}"/>
    <cellStyle name="Moneda 2 2 6 2 2" xfId="1114" xr:uid="{B372E75B-4A20-4AF3-9280-D463307294AB}"/>
    <cellStyle name="Moneda 2 2 6 2 2 2" xfId="2435" xr:uid="{019342A0-C261-4ABF-9880-181866BC17DC}"/>
    <cellStyle name="Moneda 2 2 6 2 2 2 2" xfId="5076" xr:uid="{CCC4655F-05B1-447C-A503-319DFA43A7D6}"/>
    <cellStyle name="Moneda 2 2 6 2 2 2 2 2" xfId="10356" xr:uid="{C909123C-E500-4EC2-8843-71BD082261DB}"/>
    <cellStyle name="Moneda 2 2 6 2 2 2 2 2 2" xfId="20917" xr:uid="{45B65CE8-0CB7-4D36-8A24-057509073AB9}"/>
    <cellStyle name="Moneda 2 2 6 2 2 2 2 3" xfId="15637" xr:uid="{F5731EC2-10D7-4363-8651-F14836C43A5F}"/>
    <cellStyle name="Moneda 2 2 6 2 2 2 3" xfId="7716" xr:uid="{0C77654E-D6F4-42F1-BD95-32716E15E444}"/>
    <cellStyle name="Moneda 2 2 6 2 2 2 3 2" xfId="18277" xr:uid="{E43B761C-CE8F-4ECF-BFA5-FB47A913CDA1}"/>
    <cellStyle name="Moneda 2 2 6 2 2 2 4" xfId="12996" xr:uid="{35A9AD61-3B8F-4B48-9C8B-3BABFB4C5510}"/>
    <cellStyle name="Moneda 2 2 6 2 2 3" xfId="3756" xr:uid="{2B44C5A5-1EF1-4094-8CB6-391154215E40}"/>
    <cellStyle name="Moneda 2 2 6 2 2 3 2" xfId="9036" xr:uid="{5C29D6B2-E398-49DF-89ED-A1A9DFC722E1}"/>
    <cellStyle name="Moneda 2 2 6 2 2 3 2 2" xfId="19597" xr:uid="{FD9B19A7-90C2-4BFC-84E2-0E23799F8BF5}"/>
    <cellStyle name="Moneda 2 2 6 2 2 3 3" xfId="14317" xr:uid="{90ECAF4D-65E8-4EF2-B3E2-ED5CE5E6541B}"/>
    <cellStyle name="Moneda 2 2 6 2 2 4" xfId="6396" xr:uid="{50BE230E-1CCF-4DFE-B569-A093819F1DA3}"/>
    <cellStyle name="Moneda 2 2 6 2 2 4 2" xfId="16957" xr:uid="{8E312806-73C1-48DE-9E8E-1E7E19E454DB}"/>
    <cellStyle name="Moneda 2 2 6 2 2 5" xfId="11676" xr:uid="{EDB3BC77-993D-48CB-BE9F-5CEBEBAD0989}"/>
    <cellStyle name="Moneda 2 2 6 2 3" xfId="1775" xr:uid="{55E76879-F04B-4013-A866-26AEBA274A9E}"/>
    <cellStyle name="Moneda 2 2 6 2 3 2" xfId="4416" xr:uid="{D5BC5CB1-83EE-4CE5-96AC-23042D4F1950}"/>
    <cellStyle name="Moneda 2 2 6 2 3 2 2" xfId="9696" xr:uid="{0940157B-5BD4-4529-9F3B-61108F655EA8}"/>
    <cellStyle name="Moneda 2 2 6 2 3 2 2 2" xfId="20257" xr:uid="{5EDD79FE-657D-4C54-8462-CD35C48C91E1}"/>
    <cellStyle name="Moneda 2 2 6 2 3 2 3" xfId="14977" xr:uid="{4326BAE5-3219-4CB1-B524-AD673E636EDA}"/>
    <cellStyle name="Moneda 2 2 6 2 3 3" xfId="7056" xr:uid="{F6B9772D-3B06-452D-838B-2591282D4BF4}"/>
    <cellStyle name="Moneda 2 2 6 2 3 3 2" xfId="17617" xr:uid="{22CE4F78-C1A4-4C96-B805-E6A781911C5F}"/>
    <cellStyle name="Moneda 2 2 6 2 3 4" xfId="12336" xr:uid="{73742475-787C-4D3B-ADD9-DD4AE7ED858E}"/>
    <cellStyle name="Moneda 2 2 6 2 4" xfId="3096" xr:uid="{BF8F102F-9CA5-4678-9BA3-48D874E859C3}"/>
    <cellStyle name="Moneda 2 2 6 2 4 2" xfId="8376" xr:uid="{1A16AC1C-0805-42BD-9801-175F918042A5}"/>
    <cellStyle name="Moneda 2 2 6 2 4 2 2" xfId="18937" xr:uid="{7F05A207-AABB-4516-8DF5-C3BB07D593BC}"/>
    <cellStyle name="Moneda 2 2 6 2 4 3" xfId="13657" xr:uid="{0CAD37E5-0F4A-4DB3-A74C-314FBF75DB22}"/>
    <cellStyle name="Moneda 2 2 6 2 5" xfId="5736" xr:uid="{BB7F7230-E54C-4512-B6C3-52E97BB0D747}"/>
    <cellStyle name="Moneda 2 2 6 2 5 2" xfId="16297" xr:uid="{CC0EA2D4-B793-4176-A986-C597E2ACF4CD}"/>
    <cellStyle name="Moneda 2 2 6 2 6" xfId="11016" xr:uid="{157A5943-8759-45CA-9B7B-8F7FBEEE8454}"/>
    <cellStyle name="Moneda 2 2 6 3" xfId="785" xr:uid="{611190B9-CC26-420B-B4CC-0214FAB76DC0}"/>
    <cellStyle name="Moneda 2 2 6 3 2" xfId="2106" xr:uid="{D5095168-D562-4A33-B518-2DE377981817}"/>
    <cellStyle name="Moneda 2 2 6 3 2 2" xfId="4747" xr:uid="{F381C977-697B-4B3B-B8E1-08CCC8CA2B58}"/>
    <cellStyle name="Moneda 2 2 6 3 2 2 2" xfId="10027" xr:uid="{B4BE71B5-39D0-4B20-8F20-3F28B9BBD262}"/>
    <cellStyle name="Moneda 2 2 6 3 2 2 2 2" xfId="20588" xr:uid="{E5D60858-A365-4837-9D08-F0462C062953}"/>
    <cellStyle name="Moneda 2 2 6 3 2 2 3" xfId="15308" xr:uid="{C87ECDAB-4B2A-4686-8169-E3AB66B587C3}"/>
    <cellStyle name="Moneda 2 2 6 3 2 3" xfId="7387" xr:uid="{3BD6BB8D-1D22-4A8D-A368-59907AE3AFAD}"/>
    <cellStyle name="Moneda 2 2 6 3 2 3 2" xfId="17948" xr:uid="{F5B983E7-F076-4FFD-AD7A-10E4CE0879C0}"/>
    <cellStyle name="Moneda 2 2 6 3 2 4" xfId="12667" xr:uid="{07E114CA-A28D-4EBE-92CD-F9464C070E3F}"/>
    <cellStyle name="Moneda 2 2 6 3 3" xfId="3427" xr:uid="{07E1B4B7-5820-4C0C-B30C-7FA159E5FD1A}"/>
    <cellStyle name="Moneda 2 2 6 3 3 2" xfId="8707" xr:uid="{2500B96E-98B6-49B1-94E2-53C2700AB6AB}"/>
    <cellStyle name="Moneda 2 2 6 3 3 2 2" xfId="19268" xr:uid="{D17F006D-836C-45C5-A1B6-3C90A8D9BF2C}"/>
    <cellStyle name="Moneda 2 2 6 3 3 3" xfId="13988" xr:uid="{711BF81E-D575-4C49-BAA9-3347FF71F0F9}"/>
    <cellStyle name="Moneda 2 2 6 3 4" xfId="6067" xr:uid="{F5A129A4-DC6B-4B6B-BDCF-CFEF274B93A4}"/>
    <cellStyle name="Moneda 2 2 6 3 4 2" xfId="16628" xr:uid="{DB78843D-B8CD-46B6-9A7C-BA173A7189FA}"/>
    <cellStyle name="Moneda 2 2 6 3 5" xfId="11347" xr:uid="{79FC2CE8-8305-4A0B-8F1C-49E6EEC21307}"/>
    <cellStyle name="Moneda 2 2 6 4" xfId="1446" xr:uid="{74A9A2F0-4607-40C3-A6B0-201E90D8582D}"/>
    <cellStyle name="Moneda 2 2 6 4 2" xfId="4087" xr:uid="{DD9ABC46-AE1F-4A94-813F-826D00CB9D8B}"/>
    <cellStyle name="Moneda 2 2 6 4 2 2" xfId="9367" xr:uid="{293396F9-5A55-4163-8DDD-3D0B0C276F26}"/>
    <cellStyle name="Moneda 2 2 6 4 2 2 2" xfId="19928" xr:uid="{3D7C8EA5-82DE-4E62-A021-67C12AD19980}"/>
    <cellStyle name="Moneda 2 2 6 4 2 3" xfId="14648" xr:uid="{88F177F8-BE19-42F8-B5F5-BF5B43FA18AE}"/>
    <cellStyle name="Moneda 2 2 6 4 3" xfId="6727" xr:uid="{C4937B4D-82D4-4087-A3B9-32D64846DD2B}"/>
    <cellStyle name="Moneda 2 2 6 4 3 2" xfId="17288" xr:uid="{0D080E46-63DC-42FC-B183-97D37E66A962}"/>
    <cellStyle name="Moneda 2 2 6 4 4" xfId="12007" xr:uid="{D746D5E6-DAB5-4408-B957-8C392C2A1674}"/>
    <cellStyle name="Moneda 2 2 6 5" xfId="2767" xr:uid="{F074A1FE-4B5E-4685-9538-C66756980EDD}"/>
    <cellStyle name="Moneda 2 2 6 5 2" xfId="8047" xr:uid="{997CD268-1C5E-4819-AE8F-F301BC1BFC48}"/>
    <cellStyle name="Moneda 2 2 6 5 2 2" xfId="18608" xr:uid="{C813CBC8-3C18-4F7A-960B-4F85FF9D4E85}"/>
    <cellStyle name="Moneda 2 2 6 5 3" xfId="13328" xr:uid="{CE937E61-4C54-4420-BB9A-8E7F65735540}"/>
    <cellStyle name="Moneda 2 2 6 6" xfId="5407" xr:uid="{00674ACA-8808-49BA-A108-78E7B1E59442}"/>
    <cellStyle name="Moneda 2 2 6 6 2" xfId="15968" xr:uid="{42F11B88-1B0B-4A9F-B0A1-3D386193CB74}"/>
    <cellStyle name="Moneda 2 2 6 7" xfId="10687" xr:uid="{D8A8543F-B1C8-422A-95B2-A5B64BE885A0}"/>
    <cellStyle name="Moneda 2 2 7" xfId="234" xr:uid="{2FF1004C-1027-49D0-9B0E-5CF0023A7BA6}"/>
    <cellStyle name="Moneda 2 2 7 2" xfId="564" xr:uid="{5BC1B5A9-053D-40DF-B5D3-E50522DACFBC}"/>
    <cellStyle name="Moneda 2 2 7 2 2" xfId="1224" xr:uid="{6F58A3C4-7F62-4427-96C5-137BA1C2318E}"/>
    <cellStyle name="Moneda 2 2 7 2 2 2" xfId="2545" xr:uid="{E8B360D6-6879-494F-83C2-3EF0BC8E0094}"/>
    <cellStyle name="Moneda 2 2 7 2 2 2 2" xfId="5186" xr:uid="{14412ACC-A3BC-4D0F-93F3-EAFA913DB455}"/>
    <cellStyle name="Moneda 2 2 7 2 2 2 2 2" xfId="10466" xr:uid="{E3FA5482-8B1C-4E81-8BE4-20762AE1E0CF}"/>
    <cellStyle name="Moneda 2 2 7 2 2 2 2 2 2" xfId="21027" xr:uid="{F2B2A27A-8ADF-428F-A7BB-AED294C0388D}"/>
    <cellStyle name="Moneda 2 2 7 2 2 2 2 3" xfId="15747" xr:uid="{845C8063-6339-4EA2-BDE9-CC9132D76565}"/>
    <cellStyle name="Moneda 2 2 7 2 2 2 3" xfId="7826" xr:uid="{F02BB547-CBF6-4E3A-951B-2849A73967FD}"/>
    <cellStyle name="Moneda 2 2 7 2 2 2 3 2" xfId="18387" xr:uid="{09D6304C-AA2F-4FE7-9A69-137F684A5802}"/>
    <cellStyle name="Moneda 2 2 7 2 2 2 4" xfId="13106" xr:uid="{C7F3A04E-266B-41B1-A23A-924E7804449D}"/>
    <cellStyle name="Moneda 2 2 7 2 2 3" xfId="3866" xr:uid="{626419EC-E5C1-4427-986E-35C6FEB60C9C}"/>
    <cellStyle name="Moneda 2 2 7 2 2 3 2" xfId="9146" xr:uid="{BDB76CC3-AF4A-4CCD-96CE-23E6B89FEB91}"/>
    <cellStyle name="Moneda 2 2 7 2 2 3 2 2" xfId="19707" xr:uid="{940012D5-18CF-41F2-A354-7DC98E5BE40B}"/>
    <cellStyle name="Moneda 2 2 7 2 2 3 3" xfId="14427" xr:uid="{32805490-03AF-41A8-B45D-0E1B129C3662}"/>
    <cellStyle name="Moneda 2 2 7 2 2 4" xfId="6506" xr:uid="{65636541-B1A1-4950-BD6C-4C44B808AD80}"/>
    <cellStyle name="Moneda 2 2 7 2 2 4 2" xfId="17067" xr:uid="{3A914FA5-EF71-4E6E-A31D-7328133E3E9B}"/>
    <cellStyle name="Moneda 2 2 7 2 2 5" xfId="11786" xr:uid="{87DB2A53-FA4E-4560-9923-C6F60E53024C}"/>
    <cellStyle name="Moneda 2 2 7 2 3" xfId="1885" xr:uid="{9B9AEBEF-956B-445C-AB8C-484122F4E003}"/>
    <cellStyle name="Moneda 2 2 7 2 3 2" xfId="4526" xr:uid="{5E308C24-C423-45E2-B310-C8563357E6A9}"/>
    <cellStyle name="Moneda 2 2 7 2 3 2 2" xfId="9806" xr:uid="{4683E2B6-170D-456D-B7EC-0A3ACD980D5B}"/>
    <cellStyle name="Moneda 2 2 7 2 3 2 2 2" xfId="20367" xr:uid="{072178FD-CA23-469B-B05C-50D66732ABB2}"/>
    <cellStyle name="Moneda 2 2 7 2 3 2 3" xfId="15087" xr:uid="{866FCA65-23E9-45F1-8D05-00118DC8A7A0}"/>
    <cellStyle name="Moneda 2 2 7 2 3 3" xfId="7166" xr:uid="{52DC7D32-B21F-4E07-972A-3E3CF78AB7E5}"/>
    <cellStyle name="Moneda 2 2 7 2 3 3 2" xfId="17727" xr:uid="{55E9D945-CBB5-4196-AC32-1FC6726FB113}"/>
    <cellStyle name="Moneda 2 2 7 2 3 4" xfId="12446" xr:uid="{A3454291-4751-45A6-8E22-74FF2357B4D9}"/>
    <cellStyle name="Moneda 2 2 7 2 4" xfId="3206" xr:uid="{EA8938FA-24C8-4E94-AA79-C084CBDA60EE}"/>
    <cellStyle name="Moneda 2 2 7 2 4 2" xfId="8486" xr:uid="{1AE4EEE7-4C7A-46A4-91D9-99E27AE16842}"/>
    <cellStyle name="Moneda 2 2 7 2 4 2 2" xfId="19047" xr:uid="{6555F9A8-10BA-406E-9961-199633237804}"/>
    <cellStyle name="Moneda 2 2 7 2 4 3" xfId="13767" xr:uid="{892523FD-4097-4AC4-88E6-FCF265DD283E}"/>
    <cellStyle name="Moneda 2 2 7 2 5" xfId="5846" xr:uid="{B51BA7F9-4B63-4F86-8A14-4D11BEA964B6}"/>
    <cellStyle name="Moneda 2 2 7 2 5 2" xfId="16407" xr:uid="{83BBB6D5-2D84-4CA9-BB27-C857B83A9181}"/>
    <cellStyle name="Moneda 2 2 7 2 6" xfId="11126" xr:uid="{E695F6EC-C916-4356-96DC-216D85417613}"/>
    <cellStyle name="Moneda 2 2 7 3" xfId="895" xr:uid="{C944D7C1-20C3-4791-81A7-36E0B9472188}"/>
    <cellStyle name="Moneda 2 2 7 3 2" xfId="2216" xr:uid="{7AB4CFF6-3C82-4E9D-85C7-CE53039F797D}"/>
    <cellStyle name="Moneda 2 2 7 3 2 2" xfId="4857" xr:uid="{AE284275-9276-4339-ACC8-65B951EB0454}"/>
    <cellStyle name="Moneda 2 2 7 3 2 2 2" xfId="10137" xr:uid="{D2AF9AFA-E169-4963-93C8-C8F811E59764}"/>
    <cellStyle name="Moneda 2 2 7 3 2 2 2 2" xfId="20698" xr:uid="{3829F4B5-3413-4F00-824A-8FDE2D7A51AF}"/>
    <cellStyle name="Moneda 2 2 7 3 2 2 3" xfId="15418" xr:uid="{841AEDC6-D98F-4542-9C28-6F2735B81096}"/>
    <cellStyle name="Moneda 2 2 7 3 2 3" xfId="7497" xr:uid="{C3517F9C-7B4D-41B1-BD73-EACD9E218BB5}"/>
    <cellStyle name="Moneda 2 2 7 3 2 3 2" xfId="18058" xr:uid="{E6C3E8C4-D49C-4D9C-A8B8-8A63C00E0A9A}"/>
    <cellStyle name="Moneda 2 2 7 3 2 4" xfId="12777" xr:uid="{FCA1BC6B-1584-465E-A6B6-E67A1266FB48}"/>
    <cellStyle name="Moneda 2 2 7 3 3" xfId="3537" xr:uid="{A1C3FAF1-21C0-4F76-86A3-3B5C41929587}"/>
    <cellStyle name="Moneda 2 2 7 3 3 2" xfId="8817" xr:uid="{E4321D04-A4CB-44A1-8458-183E4F08B20D}"/>
    <cellStyle name="Moneda 2 2 7 3 3 2 2" xfId="19378" xr:uid="{03B82BF7-BFC4-4FF5-85A7-48F08EB044C0}"/>
    <cellStyle name="Moneda 2 2 7 3 3 3" xfId="14098" xr:uid="{2270FE06-57F9-4418-9AAC-2072345B1436}"/>
    <cellStyle name="Moneda 2 2 7 3 4" xfId="6177" xr:uid="{A7D4AC9E-851B-41AF-A201-E8B579B943B6}"/>
    <cellStyle name="Moneda 2 2 7 3 4 2" xfId="16738" xr:uid="{FDE5A657-34FB-49E2-BEE3-A558E509D091}"/>
    <cellStyle name="Moneda 2 2 7 3 5" xfId="11457" xr:uid="{20E57F92-B298-4467-AD45-924A3134B51A}"/>
    <cellStyle name="Moneda 2 2 7 4" xfId="1556" xr:uid="{1F0D0F48-CD80-42A2-BC71-57778239C68D}"/>
    <cellStyle name="Moneda 2 2 7 4 2" xfId="4197" xr:uid="{7AD7CD0C-C1DE-4CC1-AD2B-9C42E459587D}"/>
    <cellStyle name="Moneda 2 2 7 4 2 2" xfId="9477" xr:uid="{5D7A21C7-466A-4081-9C46-10E41ABC3DAD}"/>
    <cellStyle name="Moneda 2 2 7 4 2 2 2" xfId="20038" xr:uid="{71BAFD2F-F193-475B-9A4A-FE24E70517BE}"/>
    <cellStyle name="Moneda 2 2 7 4 2 3" xfId="14758" xr:uid="{D5B11A88-C56C-4F80-9667-7864C955BD3D}"/>
    <cellStyle name="Moneda 2 2 7 4 3" xfId="6837" xr:uid="{DDDDA06B-C6B3-4E8E-BB12-DD1550CF3680}"/>
    <cellStyle name="Moneda 2 2 7 4 3 2" xfId="17398" xr:uid="{F6D6F75E-E81B-42CC-BFCE-F6AB31F22422}"/>
    <cellStyle name="Moneda 2 2 7 4 4" xfId="12117" xr:uid="{EBC09C96-F923-4A6F-9700-BC38B50EE45D}"/>
    <cellStyle name="Moneda 2 2 7 5" xfId="2877" xr:uid="{913F192E-DF05-4F12-823E-A308E33DB5C5}"/>
    <cellStyle name="Moneda 2 2 7 5 2" xfId="8157" xr:uid="{82A8F453-88B5-47D1-8BF2-CF6E3401DE94}"/>
    <cellStyle name="Moneda 2 2 7 5 2 2" xfId="18718" xr:uid="{482FA7D0-2424-42A6-ADD2-127B74E0C6B5}"/>
    <cellStyle name="Moneda 2 2 7 5 3" xfId="13438" xr:uid="{75131C9E-BE30-49F0-848F-B0C86C27835E}"/>
    <cellStyle name="Moneda 2 2 7 6" xfId="5517" xr:uid="{EEB7B534-1F5D-488F-A433-9A3FB4A16A58}"/>
    <cellStyle name="Moneda 2 2 7 6 2" xfId="16078" xr:uid="{F8F5BAA1-234F-4B58-B325-47C3BD45D75D}"/>
    <cellStyle name="Moneda 2 2 7 7" xfId="10797" xr:uid="{9BA8729C-E61B-4125-A51D-DABF0E39FBB6}"/>
    <cellStyle name="Moneda 2 2 8" xfId="343" xr:uid="{CEA0AA9E-DFEC-4D6E-A3A8-959B509EE6CC}"/>
    <cellStyle name="Moneda 2 2 8 2" xfId="1004" xr:uid="{7939C81A-796A-4317-99A0-6A1E6DFA61D8}"/>
    <cellStyle name="Moneda 2 2 8 2 2" xfId="2325" xr:uid="{89730D5F-B9B3-4B39-B030-B4862119F3C0}"/>
    <cellStyle name="Moneda 2 2 8 2 2 2" xfId="4966" xr:uid="{B9EDBD00-FBE4-47D0-8400-C2492ECFEB2D}"/>
    <cellStyle name="Moneda 2 2 8 2 2 2 2" xfId="10246" xr:uid="{044470B3-3A35-477F-B20B-8EC7C66A265F}"/>
    <cellStyle name="Moneda 2 2 8 2 2 2 2 2" xfId="20807" xr:uid="{E24D4C05-95C8-443C-8931-E5B4E2BCD18F}"/>
    <cellStyle name="Moneda 2 2 8 2 2 2 3" xfId="15527" xr:uid="{2897B92C-FC78-4C8E-A493-B9FEC6F4C8E3}"/>
    <cellStyle name="Moneda 2 2 8 2 2 3" xfId="7606" xr:uid="{1B409699-007E-4574-ADDC-420D4D0CFBAF}"/>
    <cellStyle name="Moneda 2 2 8 2 2 3 2" xfId="18167" xr:uid="{F2BF80AA-0800-4A56-8A80-FE41F9C50822}"/>
    <cellStyle name="Moneda 2 2 8 2 2 4" xfId="12886" xr:uid="{56B6A64F-0DCE-4DF8-B9DC-35475EFA3619}"/>
    <cellStyle name="Moneda 2 2 8 2 3" xfId="3646" xr:uid="{14D46260-9C4D-4C97-BE8C-EA8E564085DD}"/>
    <cellStyle name="Moneda 2 2 8 2 3 2" xfId="8926" xr:uid="{1EBFAB95-7D30-4E07-A45A-1E655712924E}"/>
    <cellStyle name="Moneda 2 2 8 2 3 2 2" xfId="19487" xr:uid="{E85D508D-B755-4E24-ABCA-2F3022973E2A}"/>
    <cellStyle name="Moneda 2 2 8 2 3 3" xfId="14207" xr:uid="{9D81E0BC-259F-4D21-83C9-D8F3854EFB4B}"/>
    <cellStyle name="Moneda 2 2 8 2 4" xfId="6286" xr:uid="{7A34A1F0-2DBB-4F5A-ABAC-7F7DA8589CCB}"/>
    <cellStyle name="Moneda 2 2 8 2 4 2" xfId="16847" xr:uid="{E2C7DB28-A2EA-458A-A284-4165AB0CB20F}"/>
    <cellStyle name="Moneda 2 2 8 2 5" xfId="11566" xr:uid="{21E9786E-6A79-4631-86D3-343FDB054EF8}"/>
    <cellStyle name="Moneda 2 2 8 3" xfId="1665" xr:uid="{B49CD058-36B3-4F49-B428-3D9BB2551164}"/>
    <cellStyle name="Moneda 2 2 8 3 2" xfId="4306" xr:uid="{D8B0D391-63C9-4E28-8F57-55B2880FFD57}"/>
    <cellStyle name="Moneda 2 2 8 3 2 2" xfId="9586" xr:uid="{2E35D098-CC98-4BC5-938D-2EA715AE67CA}"/>
    <cellStyle name="Moneda 2 2 8 3 2 2 2" xfId="20147" xr:uid="{3DFDF1A3-E8BC-4E1B-8193-34344E78B7ED}"/>
    <cellStyle name="Moneda 2 2 8 3 2 3" xfId="14867" xr:uid="{A74FCBA1-7A46-48B0-B9CC-6C8B785FAA43}"/>
    <cellStyle name="Moneda 2 2 8 3 3" xfId="6946" xr:uid="{2679D4D6-4416-40D2-863E-A4682BDF8F16}"/>
    <cellStyle name="Moneda 2 2 8 3 3 2" xfId="17507" xr:uid="{0DE31AD3-DBA3-4728-9269-9C2967D70A72}"/>
    <cellStyle name="Moneda 2 2 8 3 4" xfId="12226" xr:uid="{268F1DAB-2BEB-4A43-8916-0B9362EDF746}"/>
    <cellStyle name="Moneda 2 2 8 4" xfId="2986" xr:uid="{97444B7F-AA87-45C9-92A0-738BFEB53D8E}"/>
    <cellStyle name="Moneda 2 2 8 4 2" xfId="8266" xr:uid="{183A0022-E2D0-41FC-ACEA-4D4AB1AF1D52}"/>
    <cellStyle name="Moneda 2 2 8 4 2 2" xfId="18827" xr:uid="{4FBEFE97-C816-4161-81F7-3909CCCD2AA3}"/>
    <cellStyle name="Moneda 2 2 8 4 3" xfId="13547" xr:uid="{D7453F14-7FFF-4AF4-A0A2-01D7E6BBD538}"/>
    <cellStyle name="Moneda 2 2 8 5" xfId="5626" xr:uid="{D1031D94-1EDD-486A-B3EA-30E5FA9BF161}"/>
    <cellStyle name="Moneda 2 2 8 5 2" xfId="16187" xr:uid="{E255AB33-A008-4131-BDCE-31B0ED2C1B2B}"/>
    <cellStyle name="Moneda 2 2 8 6" xfId="10906" xr:uid="{9C32A208-F06B-49A2-AE79-6866AE4E0CAC}"/>
    <cellStyle name="Moneda 2 2 9" xfId="675" xr:uid="{0D60E267-5ADB-4860-840A-AB89073F8C7E}"/>
    <cellStyle name="Moneda 2 2 9 2" xfId="1996" xr:uid="{AD8E7911-8EEC-438D-A4D9-13DC8E0BE8DE}"/>
    <cellStyle name="Moneda 2 2 9 2 2" xfId="4637" xr:uid="{587B162D-A11D-4715-B409-E112DFFAD14E}"/>
    <cellStyle name="Moneda 2 2 9 2 2 2" xfId="9917" xr:uid="{498012D5-0C46-4964-9138-D0158554B639}"/>
    <cellStyle name="Moneda 2 2 9 2 2 2 2" xfId="20478" xr:uid="{D01E1706-BCDA-4BE7-AB9C-FBB50BE9F1D4}"/>
    <cellStyle name="Moneda 2 2 9 2 2 3" xfId="15198" xr:uid="{FE0759C2-7E45-46D5-B430-3BEAD0382573}"/>
    <cellStyle name="Moneda 2 2 9 2 3" xfId="7277" xr:uid="{6DEAC645-E9C1-4984-899E-ED117071EE05}"/>
    <cellStyle name="Moneda 2 2 9 2 3 2" xfId="17838" xr:uid="{10A72206-876D-484A-AA3D-426375C7EE58}"/>
    <cellStyle name="Moneda 2 2 9 2 4" xfId="12557" xr:uid="{0D87DCA1-2FFA-414F-99B5-30AFD9D41DBB}"/>
    <cellStyle name="Moneda 2 2 9 3" xfId="3317" xr:uid="{911C28F5-1A4E-488C-BEE2-851E8CB920FA}"/>
    <cellStyle name="Moneda 2 2 9 3 2" xfId="8597" xr:uid="{E51ECA57-B9D7-4823-9D24-8DB39A043905}"/>
    <cellStyle name="Moneda 2 2 9 3 2 2" xfId="19158" xr:uid="{4893FB91-CB53-4CE8-A6A6-675C7679B4A2}"/>
    <cellStyle name="Moneda 2 2 9 3 3" xfId="13878" xr:uid="{38CA4998-7DE0-4395-95EE-9230B7F54530}"/>
    <cellStyle name="Moneda 2 2 9 4" xfId="5957" xr:uid="{304F1DA8-C0BD-4127-B159-496BEC6521EE}"/>
    <cellStyle name="Moneda 2 2 9 4 2" xfId="16518" xr:uid="{631EDAD0-DC54-49B5-BA0A-DDF0799E66CA}"/>
    <cellStyle name="Moneda 2 2 9 5" xfId="11237" xr:uid="{76C46897-A53C-490B-AD67-4D661C40E54B}"/>
    <cellStyle name="Moneda 2 3" xfId="16" xr:uid="{5B3BCE82-B56D-4409-8210-05C37B367EA6}"/>
    <cellStyle name="Moneda 2 3 10" xfId="5301" xr:uid="{7879A9FC-5CD6-485C-8E10-509EE9B3CCFD}"/>
    <cellStyle name="Moneda 2 3 10 2" xfId="15862" xr:uid="{9C0B22AC-62CF-4B67-8138-14A2C067F1CC}"/>
    <cellStyle name="Moneda 2 3 11" xfId="10581" xr:uid="{CCB0960C-CBBD-4B5D-B4C1-4FCCA040817D}"/>
    <cellStyle name="Moneda 2 3 2" xfId="40" xr:uid="{E46B05B7-7523-451C-BD3D-B72AC4DA2768}"/>
    <cellStyle name="Moneda 2 3 2 10" xfId="10605" xr:uid="{39343347-46FE-4092-83EF-90493BF3CEBA}"/>
    <cellStyle name="Moneda 2 3 2 2" xfId="91" xr:uid="{21F015CA-513C-4C5A-AB47-F15C10F8115E}"/>
    <cellStyle name="Moneda 2 3 2 2 2" xfId="203" xr:uid="{33F2A511-06F4-4D04-A690-442CE55C6B10}"/>
    <cellStyle name="Moneda 2 3 2 2 2 2" xfId="533" xr:uid="{FEA17FED-4701-4B37-A5A0-CF518A6CD3F8}"/>
    <cellStyle name="Moneda 2 3 2 2 2 2 2" xfId="1193" xr:uid="{8D4C777B-86DB-441C-9C61-1F304A2460A6}"/>
    <cellStyle name="Moneda 2 3 2 2 2 2 2 2" xfId="2514" xr:uid="{10FB90D8-71ED-438C-8854-1C7F11F1BA2C}"/>
    <cellStyle name="Moneda 2 3 2 2 2 2 2 2 2" xfId="5155" xr:uid="{3F9E55E2-228E-428C-AF32-1C0BBC33DD0E}"/>
    <cellStyle name="Moneda 2 3 2 2 2 2 2 2 2 2" xfId="10435" xr:uid="{1DE3700D-8C4F-4802-BB16-81AF0C1DE75F}"/>
    <cellStyle name="Moneda 2 3 2 2 2 2 2 2 2 2 2" xfId="20996" xr:uid="{B0CF7D3F-FE4B-45AB-881A-CFFFD7ECEE73}"/>
    <cellStyle name="Moneda 2 3 2 2 2 2 2 2 2 3" xfId="15716" xr:uid="{D0F6A03B-A4BB-4ED4-9EFA-C24EC820552E}"/>
    <cellStyle name="Moneda 2 3 2 2 2 2 2 2 3" xfId="7795" xr:uid="{91C9067D-8F51-415C-886C-325F078976F7}"/>
    <cellStyle name="Moneda 2 3 2 2 2 2 2 2 3 2" xfId="18356" xr:uid="{DB4ED3CD-5953-49C5-9797-3C34CECC6076}"/>
    <cellStyle name="Moneda 2 3 2 2 2 2 2 2 4" xfId="13075" xr:uid="{7061E0BB-79FB-48C3-82BE-40B1AA1E4D83}"/>
    <cellStyle name="Moneda 2 3 2 2 2 2 2 3" xfId="3835" xr:uid="{503B849B-4121-44C8-B246-3F3591ABBAF4}"/>
    <cellStyle name="Moneda 2 3 2 2 2 2 2 3 2" xfId="9115" xr:uid="{565B2527-296E-4C7B-8806-BFE660FB74A1}"/>
    <cellStyle name="Moneda 2 3 2 2 2 2 2 3 2 2" xfId="19676" xr:uid="{D0A78D4A-EFED-4A69-982E-B54596E3DA05}"/>
    <cellStyle name="Moneda 2 3 2 2 2 2 2 3 3" xfId="14396" xr:uid="{8818DF38-302A-48D7-A494-207AE9AA4942}"/>
    <cellStyle name="Moneda 2 3 2 2 2 2 2 4" xfId="6475" xr:uid="{E7DC2938-7957-4518-A280-DB00EBD38945}"/>
    <cellStyle name="Moneda 2 3 2 2 2 2 2 4 2" xfId="17036" xr:uid="{804E041B-E478-4EA8-B3FE-17B830289CEE}"/>
    <cellStyle name="Moneda 2 3 2 2 2 2 2 5" xfId="11755" xr:uid="{2C052F6D-F9AC-49B6-918C-CC60AF4F1522}"/>
    <cellStyle name="Moneda 2 3 2 2 2 2 3" xfId="1854" xr:uid="{7B86E761-28E3-4EFC-A8B5-2EA1CD7F7C8B}"/>
    <cellStyle name="Moneda 2 3 2 2 2 2 3 2" xfId="4495" xr:uid="{59110DA6-3CC0-45D1-A355-A496D98F6C5E}"/>
    <cellStyle name="Moneda 2 3 2 2 2 2 3 2 2" xfId="9775" xr:uid="{72EF53C3-0396-4270-89D1-CDABFACAC83F}"/>
    <cellStyle name="Moneda 2 3 2 2 2 2 3 2 2 2" xfId="20336" xr:uid="{A01FB353-80E3-4108-B2CE-34A9D8D8CBBB}"/>
    <cellStyle name="Moneda 2 3 2 2 2 2 3 2 3" xfId="15056" xr:uid="{5C57E8C6-327A-4F99-BCFF-513A2E4D94F0}"/>
    <cellStyle name="Moneda 2 3 2 2 2 2 3 3" xfId="7135" xr:uid="{10CA8EA8-5337-4D32-A4C9-039C65A7FAA8}"/>
    <cellStyle name="Moneda 2 3 2 2 2 2 3 3 2" xfId="17696" xr:uid="{9D233951-3D9E-4049-9085-FAE93E2CD75A}"/>
    <cellStyle name="Moneda 2 3 2 2 2 2 3 4" xfId="12415" xr:uid="{87C494D2-D91F-4790-B2A5-D23E8D461C7E}"/>
    <cellStyle name="Moneda 2 3 2 2 2 2 4" xfId="3175" xr:uid="{C8B4A057-3F2A-4041-B7B1-79674304B25E}"/>
    <cellStyle name="Moneda 2 3 2 2 2 2 4 2" xfId="8455" xr:uid="{D6BB457D-5003-4982-8A00-37FFDFB88415}"/>
    <cellStyle name="Moneda 2 3 2 2 2 2 4 2 2" xfId="19016" xr:uid="{E98DE7B3-EA0F-4F53-8AAC-F17F94539097}"/>
    <cellStyle name="Moneda 2 3 2 2 2 2 4 3" xfId="13736" xr:uid="{1283C831-57BE-4F3A-9CA4-08763C9E699D}"/>
    <cellStyle name="Moneda 2 3 2 2 2 2 5" xfId="5815" xr:uid="{CF35B841-387E-4AF4-A756-E36DCB65F2C2}"/>
    <cellStyle name="Moneda 2 3 2 2 2 2 5 2" xfId="16376" xr:uid="{542A7561-0668-4F50-8636-3BF93129C2AA}"/>
    <cellStyle name="Moneda 2 3 2 2 2 2 6" xfId="11095" xr:uid="{59644388-183F-4236-A4F7-6BFCC7AB10B2}"/>
    <cellStyle name="Moneda 2 3 2 2 2 3" xfId="864" xr:uid="{EAB70599-ED67-416B-927F-3ABE970AF21B}"/>
    <cellStyle name="Moneda 2 3 2 2 2 3 2" xfId="2185" xr:uid="{CB78E022-3884-4B2B-9E5A-7FA7FE8CBBF1}"/>
    <cellStyle name="Moneda 2 3 2 2 2 3 2 2" xfId="4826" xr:uid="{87F30334-614D-4721-A9C5-8ABA6E034499}"/>
    <cellStyle name="Moneda 2 3 2 2 2 3 2 2 2" xfId="10106" xr:uid="{4AB9DE55-DA82-415C-A604-3C36AD0573AF}"/>
    <cellStyle name="Moneda 2 3 2 2 2 3 2 2 2 2" xfId="20667" xr:uid="{28ECDBAE-65DC-46B9-A9DA-448BF531AAEA}"/>
    <cellStyle name="Moneda 2 3 2 2 2 3 2 2 3" xfId="15387" xr:uid="{7EEAED9B-5041-4FB9-A961-B7AF638FB02A}"/>
    <cellStyle name="Moneda 2 3 2 2 2 3 2 3" xfId="7466" xr:uid="{2C884BE2-3281-4165-9285-5737129DE173}"/>
    <cellStyle name="Moneda 2 3 2 2 2 3 2 3 2" xfId="18027" xr:uid="{F7548E78-747D-4E91-B419-4F8BED54B8D3}"/>
    <cellStyle name="Moneda 2 3 2 2 2 3 2 4" xfId="12746" xr:uid="{BE5B4A1D-4CFA-425B-A503-5229201177C9}"/>
    <cellStyle name="Moneda 2 3 2 2 2 3 3" xfId="3506" xr:uid="{8E5F4680-7C86-4557-A57B-3A02A6404A85}"/>
    <cellStyle name="Moneda 2 3 2 2 2 3 3 2" xfId="8786" xr:uid="{C5A8CE19-36BA-4F44-841C-DCA9D83949BA}"/>
    <cellStyle name="Moneda 2 3 2 2 2 3 3 2 2" xfId="19347" xr:uid="{E0375098-608B-45EB-B71B-C0D47F580C9F}"/>
    <cellStyle name="Moneda 2 3 2 2 2 3 3 3" xfId="14067" xr:uid="{34340131-F791-482F-8C4C-1063CC53D899}"/>
    <cellStyle name="Moneda 2 3 2 2 2 3 4" xfId="6146" xr:uid="{ACCF8FBE-8A48-46E6-B719-69622910DE9C}"/>
    <cellStyle name="Moneda 2 3 2 2 2 3 4 2" xfId="16707" xr:uid="{FE810286-9A88-4968-ACE4-D150D6081975}"/>
    <cellStyle name="Moneda 2 3 2 2 2 3 5" xfId="11426" xr:uid="{84BE8F8D-FEA3-410B-98F7-82B83B6120D9}"/>
    <cellStyle name="Moneda 2 3 2 2 2 4" xfId="1525" xr:uid="{F79CD514-3387-4DE5-953B-086DFEF071A2}"/>
    <cellStyle name="Moneda 2 3 2 2 2 4 2" xfId="4166" xr:uid="{0FFAC0BD-F8BF-495F-90C5-C8104BF46AFF}"/>
    <cellStyle name="Moneda 2 3 2 2 2 4 2 2" xfId="9446" xr:uid="{9BFCDEEB-C697-4933-9BF6-88220C9BC51A}"/>
    <cellStyle name="Moneda 2 3 2 2 2 4 2 2 2" xfId="20007" xr:uid="{F29B7DD5-0EF6-45F3-9558-B3C2F02C02B0}"/>
    <cellStyle name="Moneda 2 3 2 2 2 4 2 3" xfId="14727" xr:uid="{05117274-AB52-4E9E-85A6-7D17AD6CD08C}"/>
    <cellStyle name="Moneda 2 3 2 2 2 4 3" xfId="6806" xr:uid="{682C4D6E-351E-4D5C-9630-995C560B7144}"/>
    <cellStyle name="Moneda 2 3 2 2 2 4 3 2" xfId="17367" xr:uid="{77F6E622-0EF9-4A74-B65E-4AC3CBD2002D}"/>
    <cellStyle name="Moneda 2 3 2 2 2 4 4" xfId="12086" xr:uid="{1E2F4379-3FF3-46B1-992C-77D6C969A815}"/>
    <cellStyle name="Moneda 2 3 2 2 2 5" xfId="2846" xr:uid="{A3D5DEF5-DFC4-4EBB-8AB6-745A73813F57}"/>
    <cellStyle name="Moneda 2 3 2 2 2 5 2" xfId="8126" xr:uid="{D02D64E0-F0B6-4151-9364-D9C367654C7D}"/>
    <cellStyle name="Moneda 2 3 2 2 2 5 2 2" xfId="18687" xr:uid="{458D1F15-19AA-48B1-AE44-F6A7A82EE907}"/>
    <cellStyle name="Moneda 2 3 2 2 2 5 3" xfId="13407" xr:uid="{E063B534-014C-4C99-BAD5-6A9BA24B0E80}"/>
    <cellStyle name="Moneda 2 3 2 2 2 6" xfId="5486" xr:uid="{957D0160-E9E1-40EA-BF76-3AFF3424DFE8}"/>
    <cellStyle name="Moneda 2 3 2 2 2 6 2" xfId="16047" xr:uid="{15E5C295-BECB-4809-BB4F-F807DDC919C3}"/>
    <cellStyle name="Moneda 2 3 2 2 2 7" xfId="10766" xr:uid="{1209EBD0-6EC4-4CA1-8EB2-E204DBBA9BCC}"/>
    <cellStyle name="Moneda 2 3 2 2 3" xfId="313" xr:uid="{AC02CA2A-00E8-46BC-85DA-96463B3D5AE6}"/>
    <cellStyle name="Moneda 2 3 2 2 3 2" xfId="643" xr:uid="{4698F257-43D4-4C90-9D88-9323428C35F3}"/>
    <cellStyle name="Moneda 2 3 2 2 3 2 2" xfId="1303" xr:uid="{E5EEA819-FBF6-4FBC-8289-3EC07D42D338}"/>
    <cellStyle name="Moneda 2 3 2 2 3 2 2 2" xfId="2624" xr:uid="{FD574B27-763B-4F89-820E-6AD6C08099B9}"/>
    <cellStyle name="Moneda 2 3 2 2 3 2 2 2 2" xfId="5265" xr:uid="{35951D0C-E789-4C10-B9EC-12DFBF9A7443}"/>
    <cellStyle name="Moneda 2 3 2 2 3 2 2 2 2 2" xfId="10545" xr:uid="{FB60E581-D184-4EC5-BA5E-F2E0961C8125}"/>
    <cellStyle name="Moneda 2 3 2 2 3 2 2 2 2 2 2" xfId="21106" xr:uid="{5541305B-9574-41E1-BA62-4CF7CA41B838}"/>
    <cellStyle name="Moneda 2 3 2 2 3 2 2 2 2 3" xfId="15826" xr:uid="{FD7D1E6F-C66B-4A2C-9617-FF5DA9BF422B}"/>
    <cellStyle name="Moneda 2 3 2 2 3 2 2 2 3" xfId="7905" xr:uid="{5A50F950-EAEF-4B0E-ABAA-15316DC92496}"/>
    <cellStyle name="Moneda 2 3 2 2 3 2 2 2 3 2" xfId="18466" xr:uid="{49CC06D8-86A6-4EAD-B79E-C427296D4EF5}"/>
    <cellStyle name="Moneda 2 3 2 2 3 2 2 2 4" xfId="13185" xr:uid="{1946F12B-513D-4B2F-A03B-72893FD0AE48}"/>
    <cellStyle name="Moneda 2 3 2 2 3 2 2 3" xfId="3945" xr:uid="{9BBC358A-0D0F-44C7-955E-63A96B7DA1F2}"/>
    <cellStyle name="Moneda 2 3 2 2 3 2 2 3 2" xfId="9225" xr:uid="{8B342900-97C7-4BD5-8D6D-39F519DAB635}"/>
    <cellStyle name="Moneda 2 3 2 2 3 2 2 3 2 2" xfId="19786" xr:uid="{4BEF178C-700C-4FC1-A33F-9C62BF9A9ABF}"/>
    <cellStyle name="Moneda 2 3 2 2 3 2 2 3 3" xfId="14506" xr:uid="{4242F6D1-FA40-4B10-9FBA-9D92BE08108C}"/>
    <cellStyle name="Moneda 2 3 2 2 3 2 2 4" xfId="6585" xr:uid="{82062CB2-00AA-40C3-B25C-669B1BD71D5A}"/>
    <cellStyle name="Moneda 2 3 2 2 3 2 2 4 2" xfId="17146" xr:uid="{E6F9C435-8E75-4377-9B21-31C30FD08248}"/>
    <cellStyle name="Moneda 2 3 2 2 3 2 2 5" xfId="11865" xr:uid="{86D4CFC0-E4AF-4F8E-92D2-FA9749DDEC54}"/>
    <cellStyle name="Moneda 2 3 2 2 3 2 3" xfId="1964" xr:uid="{D471EB2E-FD20-40B6-BD03-F084728B7A0B}"/>
    <cellStyle name="Moneda 2 3 2 2 3 2 3 2" xfId="4605" xr:uid="{F5A6666F-F992-4692-9618-79C746A7CFA7}"/>
    <cellStyle name="Moneda 2 3 2 2 3 2 3 2 2" xfId="9885" xr:uid="{27EEF65F-31A2-45FF-92B0-3ABFD59E1D01}"/>
    <cellStyle name="Moneda 2 3 2 2 3 2 3 2 2 2" xfId="20446" xr:uid="{133F7F23-D02B-46E4-831E-AC11E7465F7D}"/>
    <cellStyle name="Moneda 2 3 2 2 3 2 3 2 3" xfId="15166" xr:uid="{76D86070-12BD-4CAE-8824-7F7792A16525}"/>
    <cellStyle name="Moneda 2 3 2 2 3 2 3 3" xfId="7245" xr:uid="{3138B965-9CC0-4565-B924-B0DC51D00C8A}"/>
    <cellStyle name="Moneda 2 3 2 2 3 2 3 3 2" xfId="17806" xr:uid="{AE790767-2F9A-411F-9F0C-2B8A2FB5236D}"/>
    <cellStyle name="Moneda 2 3 2 2 3 2 3 4" xfId="12525" xr:uid="{E452D956-B032-49DC-A12D-E4E659C16477}"/>
    <cellStyle name="Moneda 2 3 2 2 3 2 4" xfId="3285" xr:uid="{16932EB9-F75B-4DD4-8BD9-628F85113232}"/>
    <cellStyle name="Moneda 2 3 2 2 3 2 4 2" xfId="8565" xr:uid="{DE703E34-133D-4E9C-8516-457202D2C0CD}"/>
    <cellStyle name="Moneda 2 3 2 2 3 2 4 2 2" xfId="19126" xr:uid="{DA4CC1D8-6639-4719-86C3-7F1A750B26C7}"/>
    <cellStyle name="Moneda 2 3 2 2 3 2 4 3" xfId="13846" xr:uid="{3CF722A1-0CD1-4FDA-B33F-6531531E85CF}"/>
    <cellStyle name="Moneda 2 3 2 2 3 2 5" xfId="5925" xr:uid="{71EB48D5-86AD-441C-A328-8BE7C197BB3A}"/>
    <cellStyle name="Moneda 2 3 2 2 3 2 5 2" xfId="16486" xr:uid="{55DDB013-8984-4966-9F93-A88B2FBEA994}"/>
    <cellStyle name="Moneda 2 3 2 2 3 2 6" xfId="11205" xr:uid="{A88FB3AD-EDE2-4E75-91CD-F1527D3B8C71}"/>
    <cellStyle name="Moneda 2 3 2 2 3 3" xfId="974" xr:uid="{80875828-7F98-4D3B-858E-5905441DB9ED}"/>
    <cellStyle name="Moneda 2 3 2 2 3 3 2" xfId="2295" xr:uid="{01B14BD7-9D5D-4CDE-95AF-4197A1E9FC16}"/>
    <cellStyle name="Moneda 2 3 2 2 3 3 2 2" xfId="4936" xr:uid="{CB99F515-CB18-4E0C-9E31-CEEBD86421BC}"/>
    <cellStyle name="Moneda 2 3 2 2 3 3 2 2 2" xfId="10216" xr:uid="{F1E30391-467D-4653-A5F4-F18869C5DE98}"/>
    <cellStyle name="Moneda 2 3 2 2 3 3 2 2 2 2" xfId="20777" xr:uid="{A2713423-E217-4F3D-9F34-17303289A23E}"/>
    <cellStyle name="Moneda 2 3 2 2 3 3 2 2 3" xfId="15497" xr:uid="{81A88A04-0955-4D3E-8DF5-BBC3D932D6C6}"/>
    <cellStyle name="Moneda 2 3 2 2 3 3 2 3" xfId="7576" xr:uid="{377DBAA6-065E-4566-B223-479E2313DA2E}"/>
    <cellStyle name="Moneda 2 3 2 2 3 3 2 3 2" xfId="18137" xr:uid="{38D00CF5-862D-464D-BE0E-C35ADDCF8F35}"/>
    <cellStyle name="Moneda 2 3 2 2 3 3 2 4" xfId="12856" xr:uid="{1CAD9FCF-A301-49B3-A407-B390B95EDD6E}"/>
    <cellStyle name="Moneda 2 3 2 2 3 3 3" xfId="3616" xr:uid="{F9AD6501-22E7-462F-9FCB-42341132717F}"/>
    <cellStyle name="Moneda 2 3 2 2 3 3 3 2" xfId="8896" xr:uid="{E35C60ED-468F-4EC8-9300-96644159B3CF}"/>
    <cellStyle name="Moneda 2 3 2 2 3 3 3 2 2" xfId="19457" xr:uid="{30F6970A-9CFC-4AEF-9197-938EE8181250}"/>
    <cellStyle name="Moneda 2 3 2 2 3 3 3 3" xfId="14177" xr:uid="{1D813478-8E62-4011-B5F6-B827A86939C4}"/>
    <cellStyle name="Moneda 2 3 2 2 3 3 4" xfId="6256" xr:uid="{D150701D-5444-4A0F-9E10-D40BBF4F5F76}"/>
    <cellStyle name="Moneda 2 3 2 2 3 3 4 2" xfId="16817" xr:uid="{EC92F047-B0A8-4543-BCA9-F21C7F98D61F}"/>
    <cellStyle name="Moneda 2 3 2 2 3 3 5" xfId="11536" xr:uid="{307BE0C6-9EE7-4747-AB83-E8F521F3A290}"/>
    <cellStyle name="Moneda 2 3 2 2 3 4" xfId="1635" xr:uid="{32EFA22C-E33E-4ED0-BA59-39C2B54D36BD}"/>
    <cellStyle name="Moneda 2 3 2 2 3 4 2" xfId="4276" xr:uid="{D83AB823-141C-4533-9968-5E004B4A507E}"/>
    <cellStyle name="Moneda 2 3 2 2 3 4 2 2" xfId="9556" xr:uid="{CD8A258E-B604-40B0-A884-ED0842C47DCA}"/>
    <cellStyle name="Moneda 2 3 2 2 3 4 2 2 2" xfId="20117" xr:uid="{380BA61C-1FBB-4AD2-ACD2-650195F6E985}"/>
    <cellStyle name="Moneda 2 3 2 2 3 4 2 3" xfId="14837" xr:uid="{DE386EEC-18D3-44FE-AE72-5469253D9CC7}"/>
    <cellStyle name="Moneda 2 3 2 2 3 4 3" xfId="6916" xr:uid="{11883A3E-5F01-417F-808C-180EE81464B7}"/>
    <cellStyle name="Moneda 2 3 2 2 3 4 3 2" xfId="17477" xr:uid="{568D749F-8CA5-40C3-B5A6-E35A080ED847}"/>
    <cellStyle name="Moneda 2 3 2 2 3 4 4" xfId="12196" xr:uid="{78F2647A-803A-4B87-A168-ADFDAFDD5E1B}"/>
    <cellStyle name="Moneda 2 3 2 2 3 5" xfId="2956" xr:uid="{B67AEBCC-DA4C-4650-B449-10F78350B6C2}"/>
    <cellStyle name="Moneda 2 3 2 2 3 5 2" xfId="8236" xr:uid="{C7AD015B-4231-40B4-A427-61797D090A56}"/>
    <cellStyle name="Moneda 2 3 2 2 3 5 2 2" xfId="18797" xr:uid="{A5ADC001-CBD0-4F0F-A0FA-03B1AFB9F8BC}"/>
    <cellStyle name="Moneda 2 3 2 2 3 5 3" xfId="13517" xr:uid="{5383788E-D3C8-47D0-94FE-099FAF24393E}"/>
    <cellStyle name="Moneda 2 3 2 2 3 6" xfId="5596" xr:uid="{6C2C0187-BE87-437A-B62D-81F07683E42D}"/>
    <cellStyle name="Moneda 2 3 2 2 3 6 2" xfId="16157" xr:uid="{2202D114-73CB-4485-9E45-188A66F5600F}"/>
    <cellStyle name="Moneda 2 3 2 2 3 7" xfId="10876" xr:uid="{C517598D-8815-4ED5-B8A5-9EC778916F4D}"/>
    <cellStyle name="Moneda 2 3 2 2 4" xfId="422" xr:uid="{B0C0875C-F2ED-4955-83F0-2646405A42FC}"/>
    <cellStyle name="Moneda 2 3 2 2 4 2" xfId="1083" xr:uid="{55DC0C9A-D7F1-494B-991B-CA0BF37C8AB6}"/>
    <cellStyle name="Moneda 2 3 2 2 4 2 2" xfId="2404" xr:uid="{3BB2A02F-6FD9-44E3-9F34-EADBC64370AB}"/>
    <cellStyle name="Moneda 2 3 2 2 4 2 2 2" xfId="5045" xr:uid="{FE5C9956-CD2A-4DEE-9B45-EA4080F211D8}"/>
    <cellStyle name="Moneda 2 3 2 2 4 2 2 2 2" xfId="10325" xr:uid="{042C59EE-9979-4883-9DE5-B7930380CD4C}"/>
    <cellStyle name="Moneda 2 3 2 2 4 2 2 2 2 2" xfId="20886" xr:uid="{560A16D7-A306-41F2-95EE-A1616A8F6024}"/>
    <cellStyle name="Moneda 2 3 2 2 4 2 2 2 3" xfId="15606" xr:uid="{4A080BC8-32A4-4B68-99E2-CAB3B15C8D9C}"/>
    <cellStyle name="Moneda 2 3 2 2 4 2 2 3" xfId="7685" xr:uid="{BB00290F-2F7D-40A7-986E-19CA502B3CF9}"/>
    <cellStyle name="Moneda 2 3 2 2 4 2 2 3 2" xfId="18246" xr:uid="{066473A0-2BB3-4B16-811B-A82EB179CF3F}"/>
    <cellStyle name="Moneda 2 3 2 2 4 2 2 4" xfId="12965" xr:uid="{031D7C1C-ADED-46B7-A2DF-61FC4625E9CB}"/>
    <cellStyle name="Moneda 2 3 2 2 4 2 3" xfId="3725" xr:uid="{8DF2EE9A-2B1C-4179-9309-1D6A35DCDED1}"/>
    <cellStyle name="Moneda 2 3 2 2 4 2 3 2" xfId="9005" xr:uid="{94BD8A27-D78E-418E-B50C-5EB00BB02851}"/>
    <cellStyle name="Moneda 2 3 2 2 4 2 3 2 2" xfId="19566" xr:uid="{B03BF894-1B56-45E9-8958-9B408C5A1524}"/>
    <cellStyle name="Moneda 2 3 2 2 4 2 3 3" xfId="14286" xr:uid="{13C0BD84-C574-410D-89C0-C17CB65196CE}"/>
    <cellStyle name="Moneda 2 3 2 2 4 2 4" xfId="6365" xr:uid="{577ED913-7490-416F-8253-4ED863519F7D}"/>
    <cellStyle name="Moneda 2 3 2 2 4 2 4 2" xfId="16926" xr:uid="{510C1CD3-C216-4FD1-9AF9-E9972225F406}"/>
    <cellStyle name="Moneda 2 3 2 2 4 2 5" xfId="11645" xr:uid="{B0819AAF-4518-47C6-BCB0-145E594DBAB6}"/>
    <cellStyle name="Moneda 2 3 2 2 4 3" xfId="1744" xr:uid="{3A507171-2335-4C55-8FB9-92CD63A7A397}"/>
    <cellStyle name="Moneda 2 3 2 2 4 3 2" xfId="4385" xr:uid="{44546508-0CE6-4315-B339-D1446A7DFC99}"/>
    <cellStyle name="Moneda 2 3 2 2 4 3 2 2" xfId="9665" xr:uid="{4FCCBA7A-E516-4CAA-9420-F2B3248B158B}"/>
    <cellStyle name="Moneda 2 3 2 2 4 3 2 2 2" xfId="20226" xr:uid="{859337A4-3439-46DD-8DE6-0513533C24B1}"/>
    <cellStyle name="Moneda 2 3 2 2 4 3 2 3" xfId="14946" xr:uid="{EF900914-F157-4C17-9D36-C168245E54C2}"/>
    <cellStyle name="Moneda 2 3 2 2 4 3 3" xfId="7025" xr:uid="{3D96242D-18AF-4F0A-9380-E14C1B4CB55C}"/>
    <cellStyle name="Moneda 2 3 2 2 4 3 3 2" xfId="17586" xr:uid="{DE27E7CC-436B-4BB3-83B0-0C478527DF26}"/>
    <cellStyle name="Moneda 2 3 2 2 4 3 4" xfId="12305" xr:uid="{7DABCE40-2A93-4872-8ADD-79E4279B20F6}"/>
    <cellStyle name="Moneda 2 3 2 2 4 4" xfId="3065" xr:uid="{B6B21B25-BC7C-4459-9EAC-5745DD92667F}"/>
    <cellStyle name="Moneda 2 3 2 2 4 4 2" xfId="8345" xr:uid="{4E980BE2-8376-40AE-AA51-BE0A9712CAC0}"/>
    <cellStyle name="Moneda 2 3 2 2 4 4 2 2" xfId="18906" xr:uid="{9F4D7F52-7A08-4D51-BF35-0EE6C41A797B}"/>
    <cellStyle name="Moneda 2 3 2 2 4 4 3" xfId="13626" xr:uid="{8367877B-A135-462D-8DB0-46A17AAB401C}"/>
    <cellStyle name="Moneda 2 3 2 2 4 5" xfId="5705" xr:uid="{12DBB8FD-663D-453B-B39F-6B5226935BD9}"/>
    <cellStyle name="Moneda 2 3 2 2 4 5 2" xfId="16266" xr:uid="{187C37AA-79EA-48A1-B993-085DE94CCC4A}"/>
    <cellStyle name="Moneda 2 3 2 2 4 6" xfId="10985" xr:uid="{7774426A-FD79-4429-9D27-A45643FBB284}"/>
    <cellStyle name="Moneda 2 3 2 2 5" xfId="754" xr:uid="{B9989EDF-A8D3-47D4-B992-6898A4D8FF80}"/>
    <cellStyle name="Moneda 2 3 2 2 5 2" xfId="2075" xr:uid="{248609E4-0E4A-4186-96A4-332251D9072A}"/>
    <cellStyle name="Moneda 2 3 2 2 5 2 2" xfId="4716" xr:uid="{0757AC50-3F8D-4A37-9E30-89D25F924D00}"/>
    <cellStyle name="Moneda 2 3 2 2 5 2 2 2" xfId="9996" xr:uid="{C1CA6EF2-9CBA-48A7-A5F6-837ADA15B9B2}"/>
    <cellStyle name="Moneda 2 3 2 2 5 2 2 2 2" xfId="20557" xr:uid="{A27595E6-805D-42AC-B893-FFEFA3588605}"/>
    <cellStyle name="Moneda 2 3 2 2 5 2 2 3" xfId="15277" xr:uid="{5B3C62D1-767A-4444-90DD-05E1B3A52CE6}"/>
    <cellStyle name="Moneda 2 3 2 2 5 2 3" xfId="7356" xr:uid="{E679C749-3369-4383-8312-E6DEB9CB67E3}"/>
    <cellStyle name="Moneda 2 3 2 2 5 2 3 2" xfId="17917" xr:uid="{FBAC79D2-D9C3-42B7-B42F-1CFB6403717E}"/>
    <cellStyle name="Moneda 2 3 2 2 5 2 4" xfId="12636" xr:uid="{80552906-C44F-426B-8FA6-4B7B3EFAB971}"/>
    <cellStyle name="Moneda 2 3 2 2 5 3" xfId="3396" xr:uid="{B9F0CA4D-994B-4B43-AAAC-6CDA41D9A8E8}"/>
    <cellStyle name="Moneda 2 3 2 2 5 3 2" xfId="8676" xr:uid="{52D28EBE-688E-499B-937D-EEAE929A8FA1}"/>
    <cellStyle name="Moneda 2 3 2 2 5 3 2 2" xfId="19237" xr:uid="{84591FE9-47AC-472A-A062-79E8C2E7C55F}"/>
    <cellStyle name="Moneda 2 3 2 2 5 3 3" xfId="13957" xr:uid="{79FF8AF8-316C-499E-B03A-A2143075AE87}"/>
    <cellStyle name="Moneda 2 3 2 2 5 4" xfId="6036" xr:uid="{C7A3B291-87BF-448D-80F1-31BF4DB32C85}"/>
    <cellStyle name="Moneda 2 3 2 2 5 4 2" xfId="16597" xr:uid="{BE4D34DB-506E-4AE3-AFEB-3CCA5E1FDF8D}"/>
    <cellStyle name="Moneda 2 3 2 2 5 5" xfId="11316" xr:uid="{C28BCB5C-0A13-4643-9BFA-C853A124F063}"/>
    <cellStyle name="Moneda 2 3 2 2 6" xfId="1415" xr:uid="{CCBCC257-B3F6-4227-9FD8-D48AFADEDA53}"/>
    <cellStyle name="Moneda 2 3 2 2 6 2" xfId="4056" xr:uid="{A8038598-1538-46D4-8FC4-2B688DB8D029}"/>
    <cellStyle name="Moneda 2 3 2 2 6 2 2" xfId="9336" xr:uid="{6812E1BA-A84C-4066-AD13-418A86E8B0DE}"/>
    <cellStyle name="Moneda 2 3 2 2 6 2 2 2" xfId="19897" xr:uid="{57600D74-6B55-40BD-87D0-825FB9ECF66D}"/>
    <cellStyle name="Moneda 2 3 2 2 6 2 3" xfId="14617" xr:uid="{10CF6349-24DD-4613-A085-B5CEFFDCE547}"/>
    <cellStyle name="Moneda 2 3 2 2 6 3" xfId="6696" xr:uid="{7568EEBC-1950-48D4-B62E-72C8EA638A02}"/>
    <cellStyle name="Moneda 2 3 2 2 6 3 2" xfId="17257" xr:uid="{806665C7-20CC-4933-8055-31419EC52C0D}"/>
    <cellStyle name="Moneda 2 3 2 2 6 4" xfId="11976" xr:uid="{A3131CAD-A17B-407D-A81E-A06B1DF4B3D1}"/>
    <cellStyle name="Moneda 2 3 2 2 7" xfId="2736" xr:uid="{1331487A-B29E-4146-B658-60036C443AA2}"/>
    <cellStyle name="Moneda 2 3 2 2 7 2" xfId="8016" xr:uid="{6EFF118C-F08C-4C70-AE28-0F220A55AC0D}"/>
    <cellStyle name="Moneda 2 3 2 2 7 2 2" xfId="18577" xr:uid="{B1BCCC51-8A0C-4291-84CB-981EDA71F74C}"/>
    <cellStyle name="Moneda 2 3 2 2 7 3" xfId="13297" xr:uid="{ACD78DDE-C8C8-4BBA-9651-63F988CB4829}"/>
    <cellStyle name="Moneda 2 3 2 2 8" xfId="5376" xr:uid="{8820E987-52E5-45B3-9CED-714349B800CE}"/>
    <cellStyle name="Moneda 2 3 2 2 8 2" xfId="15937" xr:uid="{27F04446-0FE8-449B-AA08-EEAD08989102}"/>
    <cellStyle name="Moneda 2 3 2 2 9" xfId="10656" xr:uid="{7CB7A090-9008-40E8-AB95-FDE0F8E6310C}"/>
    <cellStyle name="Moneda 2 3 2 3" xfId="152" xr:uid="{081CA6EB-058E-4A9E-A109-CB72BB220145}"/>
    <cellStyle name="Moneda 2 3 2 3 2" xfId="482" xr:uid="{F7852549-7366-4D4C-96D2-4C8D676398EB}"/>
    <cellStyle name="Moneda 2 3 2 3 2 2" xfId="1142" xr:uid="{58995045-9334-4561-86D5-AC27B08FFD35}"/>
    <cellStyle name="Moneda 2 3 2 3 2 2 2" xfId="2463" xr:uid="{75903BA0-3278-4DE4-84E1-D4533C14BFC5}"/>
    <cellStyle name="Moneda 2 3 2 3 2 2 2 2" xfId="5104" xr:uid="{1F9F9462-A942-4D0E-934B-8C57054D1288}"/>
    <cellStyle name="Moneda 2 3 2 3 2 2 2 2 2" xfId="10384" xr:uid="{464AE348-FF67-4A97-833E-06746DB11D46}"/>
    <cellStyle name="Moneda 2 3 2 3 2 2 2 2 2 2" xfId="20945" xr:uid="{EB7833E1-52CF-456B-B2D9-4E59EA45E181}"/>
    <cellStyle name="Moneda 2 3 2 3 2 2 2 2 3" xfId="15665" xr:uid="{50F52D79-98DF-47BF-8722-2C1989C2481D}"/>
    <cellStyle name="Moneda 2 3 2 3 2 2 2 3" xfId="7744" xr:uid="{B81FA985-151B-4C76-91F4-A42A502E0786}"/>
    <cellStyle name="Moneda 2 3 2 3 2 2 2 3 2" xfId="18305" xr:uid="{DABBE2B7-A752-4387-A471-5F4B44924C6E}"/>
    <cellStyle name="Moneda 2 3 2 3 2 2 2 4" xfId="13024" xr:uid="{28CB156C-1378-4793-B22B-D44B885F582A}"/>
    <cellStyle name="Moneda 2 3 2 3 2 2 3" xfId="3784" xr:uid="{1E32C0F6-2B67-45A1-AD8B-A9744E522E68}"/>
    <cellStyle name="Moneda 2 3 2 3 2 2 3 2" xfId="9064" xr:uid="{72B4B5AD-862A-4C2D-A37F-E5F1FAF5532E}"/>
    <cellStyle name="Moneda 2 3 2 3 2 2 3 2 2" xfId="19625" xr:uid="{8A3BBFE4-7F1E-4C1C-8C28-F9D379D86B99}"/>
    <cellStyle name="Moneda 2 3 2 3 2 2 3 3" xfId="14345" xr:uid="{D4735F3B-8EFE-45A8-9C9B-FC99E925BD6F}"/>
    <cellStyle name="Moneda 2 3 2 3 2 2 4" xfId="6424" xr:uid="{ABC5529C-B5E4-4AC4-8017-7DD4A0628B42}"/>
    <cellStyle name="Moneda 2 3 2 3 2 2 4 2" xfId="16985" xr:uid="{643FCC09-F180-4636-A9DD-E71321D618DF}"/>
    <cellStyle name="Moneda 2 3 2 3 2 2 5" xfId="11704" xr:uid="{2AC9858A-4939-4EC1-A55F-54052092E5B4}"/>
    <cellStyle name="Moneda 2 3 2 3 2 3" xfId="1803" xr:uid="{74F56FB8-F7EF-405B-A089-9ADB5AB1C330}"/>
    <cellStyle name="Moneda 2 3 2 3 2 3 2" xfId="4444" xr:uid="{B742E000-66E9-4738-ADA3-AB30B0A32752}"/>
    <cellStyle name="Moneda 2 3 2 3 2 3 2 2" xfId="9724" xr:uid="{5F507219-D879-4B88-810C-89EFCE6118DB}"/>
    <cellStyle name="Moneda 2 3 2 3 2 3 2 2 2" xfId="20285" xr:uid="{5C3E162C-DBC7-4346-A9B8-867AEBD8C93E}"/>
    <cellStyle name="Moneda 2 3 2 3 2 3 2 3" xfId="15005" xr:uid="{C8E44A2D-D6B4-4101-B6A9-A8924A3D1140}"/>
    <cellStyle name="Moneda 2 3 2 3 2 3 3" xfId="7084" xr:uid="{7E77721A-0E9E-4130-8539-6ACE3A280568}"/>
    <cellStyle name="Moneda 2 3 2 3 2 3 3 2" xfId="17645" xr:uid="{390386C5-58DF-485E-BE51-FA25189061E9}"/>
    <cellStyle name="Moneda 2 3 2 3 2 3 4" xfId="12364" xr:uid="{D039765B-8B4D-488F-804D-6417BCF082BA}"/>
    <cellStyle name="Moneda 2 3 2 3 2 4" xfId="3124" xr:uid="{8DDA5636-6FF3-4516-9183-69866F33BAE5}"/>
    <cellStyle name="Moneda 2 3 2 3 2 4 2" xfId="8404" xr:uid="{B1965F56-E7A7-492F-AD1F-D6AAA31C20B1}"/>
    <cellStyle name="Moneda 2 3 2 3 2 4 2 2" xfId="18965" xr:uid="{DF82A183-08BF-482C-9B29-2964F7DCEA64}"/>
    <cellStyle name="Moneda 2 3 2 3 2 4 3" xfId="13685" xr:uid="{C5314486-F0EF-4344-947F-B389DA71B92B}"/>
    <cellStyle name="Moneda 2 3 2 3 2 5" xfId="5764" xr:uid="{4DE7A7DE-37D0-472B-A4D4-CA774031A8D6}"/>
    <cellStyle name="Moneda 2 3 2 3 2 5 2" xfId="16325" xr:uid="{C8F238E0-2D11-4290-9994-5380E2A97471}"/>
    <cellStyle name="Moneda 2 3 2 3 2 6" xfId="11044" xr:uid="{C8A814C0-86CC-4644-B8D1-1D0681FB9605}"/>
    <cellStyle name="Moneda 2 3 2 3 3" xfId="813" xr:uid="{DC942A62-668A-4501-BB84-D36D014C15FE}"/>
    <cellStyle name="Moneda 2 3 2 3 3 2" xfId="2134" xr:uid="{12E40857-420D-4CF1-8259-54A1EA6F930C}"/>
    <cellStyle name="Moneda 2 3 2 3 3 2 2" xfId="4775" xr:uid="{728CB083-ACFE-43D0-AF8F-E94ED62C282C}"/>
    <cellStyle name="Moneda 2 3 2 3 3 2 2 2" xfId="10055" xr:uid="{4DBFEBAA-2F45-405F-A06F-9D6F0DA1A119}"/>
    <cellStyle name="Moneda 2 3 2 3 3 2 2 2 2" xfId="20616" xr:uid="{E017EBFF-AA90-4C0E-A1C9-4BBCA976E0BD}"/>
    <cellStyle name="Moneda 2 3 2 3 3 2 2 3" xfId="15336" xr:uid="{DCD5CDE4-48CC-4E36-99C2-C97F61C87CA4}"/>
    <cellStyle name="Moneda 2 3 2 3 3 2 3" xfId="7415" xr:uid="{748F8BB8-518C-4C72-AA9A-4B5E62EA21E4}"/>
    <cellStyle name="Moneda 2 3 2 3 3 2 3 2" xfId="17976" xr:uid="{559C8157-6159-45D8-AD3E-71C84FD530D8}"/>
    <cellStyle name="Moneda 2 3 2 3 3 2 4" xfId="12695" xr:uid="{59E9B385-66F3-4E25-8384-101712AEDFBB}"/>
    <cellStyle name="Moneda 2 3 2 3 3 3" xfId="3455" xr:uid="{04436795-7317-44A2-BA04-7675D697C691}"/>
    <cellStyle name="Moneda 2 3 2 3 3 3 2" xfId="8735" xr:uid="{F5ABC547-DE14-4F99-B3FB-E73A6A7B4D09}"/>
    <cellStyle name="Moneda 2 3 2 3 3 3 2 2" xfId="19296" xr:uid="{429C0D0A-4A42-41DF-BA2A-3AFD4A1B2C13}"/>
    <cellStyle name="Moneda 2 3 2 3 3 3 3" xfId="14016" xr:uid="{8C75F263-ED51-4D76-AE6C-9DF54370F1C2}"/>
    <cellStyle name="Moneda 2 3 2 3 3 4" xfId="6095" xr:uid="{D3565870-BD81-495A-86AB-113BF64E1E7B}"/>
    <cellStyle name="Moneda 2 3 2 3 3 4 2" xfId="16656" xr:uid="{38880A3D-296D-4738-A3E4-AA6F744434BA}"/>
    <cellStyle name="Moneda 2 3 2 3 3 5" xfId="11375" xr:uid="{F6DEDA76-5103-4268-B651-0DA9CB2C8B97}"/>
    <cellStyle name="Moneda 2 3 2 3 4" xfId="1474" xr:uid="{5205396B-76B3-4CAA-96E3-0F349105F670}"/>
    <cellStyle name="Moneda 2 3 2 3 4 2" xfId="4115" xr:uid="{767B8A30-DA3A-4570-9602-0D560244CD26}"/>
    <cellStyle name="Moneda 2 3 2 3 4 2 2" xfId="9395" xr:uid="{8FCB6A7F-F0EE-4129-AD77-46C7FD64873D}"/>
    <cellStyle name="Moneda 2 3 2 3 4 2 2 2" xfId="19956" xr:uid="{48B2D4C8-2031-4689-A0E8-7E514679C726}"/>
    <cellStyle name="Moneda 2 3 2 3 4 2 3" xfId="14676" xr:uid="{2D5F1251-BF57-422E-88EE-D18CFFDE8381}"/>
    <cellStyle name="Moneda 2 3 2 3 4 3" xfId="6755" xr:uid="{5B650FC5-85A5-47AF-9F3F-D04F937F9A62}"/>
    <cellStyle name="Moneda 2 3 2 3 4 3 2" xfId="17316" xr:uid="{CBEFE950-26B1-4135-91AA-6BAC5BABF3EB}"/>
    <cellStyle name="Moneda 2 3 2 3 4 4" xfId="12035" xr:uid="{3AAA4AB1-340D-49D2-AA3F-2597D27B6B83}"/>
    <cellStyle name="Moneda 2 3 2 3 5" xfId="2795" xr:uid="{0EA2A155-8FDA-43C1-85CE-D450B06215B7}"/>
    <cellStyle name="Moneda 2 3 2 3 5 2" xfId="8075" xr:uid="{5C1E79B8-4459-4DE1-A1CF-7EE30FA7588E}"/>
    <cellStyle name="Moneda 2 3 2 3 5 2 2" xfId="18636" xr:uid="{BF74CE86-9A6B-465A-AFD6-7DF48EF137F8}"/>
    <cellStyle name="Moneda 2 3 2 3 5 3" xfId="13356" xr:uid="{B5C689B8-37A6-4F17-B91C-33F52B1DC9C3}"/>
    <cellStyle name="Moneda 2 3 2 3 6" xfId="5435" xr:uid="{921B487D-81E2-4333-B6E3-0F94E0EFAAC3}"/>
    <cellStyle name="Moneda 2 3 2 3 6 2" xfId="15996" xr:uid="{266B2F6B-37CE-4588-BADF-79783EA512FC}"/>
    <cellStyle name="Moneda 2 3 2 3 7" xfId="10715" xr:uid="{BFBDC790-CFBC-4F4A-B653-4D28987E7551}"/>
    <cellStyle name="Moneda 2 3 2 4" xfId="262" xr:uid="{BD45580B-F5F9-4978-8813-147D253D6CD2}"/>
    <cellStyle name="Moneda 2 3 2 4 2" xfId="592" xr:uid="{CB31538A-9DF6-4A03-BF07-FB8C17D7A364}"/>
    <cellStyle name="Moneda 2 3 2 4 2 2" xfId="1252" xr:uid="{740A45AE-9AE4-40D0-90FA-EA11C34C5801}"/>
    <cellStyle name="Moneda 2 3 2 4 2 2 2" xfId="2573" xr:uid="{8182AB27-8D18-40C8-AAB6-6D18E2690BD9}"/>
    <cellStyle name="Moneda 2 3 2 4 2 2 2 2" xfId="5214" xr:uid="{3B171AF7-4C29-4ED9-8B36-E75A99804294}"/>
    <cellStyle name="Moneda 2 3 2 4 2 2 2 2 2" xfId="10494" xr:uid="{5E3BF970-435C-4FC4-B954-FC05399D5B5E}"/>
    <cellStyle name="Moneda 2 3 2 4 2 2 2 2 2 2" xfId="21055" xr:uid="{6EB73D9F-6746-4374-BEE1-36431C215CE5}"/>
    <cellStyle name="Moneda 2 3 2 4 2 2 2 2 3" xfId="15775" xr:uid="{64235457-2207-4EAE-A3DC-0C337642277D}"/>
    <cellStyle name="Moneda 2 3 2 4 2 2 2 3" xfId="7854" xr:uid="{6659D0C6-0897-4285-A224-4139E1595B6E}"/>
    <cellStyle name="Moneda 2 3 2 4 2 2 2 3 2" xfId="18415" xr:uid="{BBED6A05-427D-4748-8454-C9BE92442831}"/>
    <cellStyle name="Moneda 2 3 2 4 2 2 2 4" xfId="13134" xr:uid="{A2798ED7-F480-4165-B791-3555C4A705F8}"/>
    <cellStyle name="Moneda 2 3 2 4 2 2 3" xfId="3894" xr:uid="{F677A02C-1D1E-4D4A-8244-1B304224995B}"/>
    <cellStyle name="Moneda 2 3 2 4 2 2 3 2" xfId="9174" xr:uid="{C9E64477-4D36-423D-AB50-C8D507D426B9}"/>
    <cellStyle name="Moneda 2 3 2 4 2 2 3 2 2" xfId="19735" xr:uid="{872FF7ED-1A25-40B9-A6B7-6F8DAB2C0F01}"/>
    <cellStyle name="Moneda 2 3 2 4 2 2 3 3" xfId="14455" xr:uid="{9A4C4A3E-3642-42A2-9138-61C05A433C0B}"/>
    <cellStyle name="Moneda 2 3 2 4 2 2 4" xfId="6534" xr:uid="{3ACD098E-D74E-49C2-A510-A412D90AB7F2}"/>
    <cellStyle name="Moneda 2 3 2 4 2 2 4 2" xfId="17095" xr:uid="{B175594D-D672-4AB5-9E60-6F04E3F782F7}"/>
    <cellStyle name="Moneda 2 3 2 4 2 2 5" xfId="11814" xr:uid="{8EC54FFC-E11F-472D-A5BF-575DC6A75472}"/>
    <cellStyle name="Moneda 2 3 2 4 2 3" xfId="1913" xr:uid="{E9AD4441-B731-4C58-8405-3E01D37B876D}"/>
    <cellStyle name="Moneda 2 3 2 4 2 3 2" xfId="4554" xr:uid="{744B151F-B260-417A-87E3-2A3AA0D96558}"/>
    <cellStyle name="Moneda 2 3 2 4 2 3 2 2" xfId="9834" xr:uid="{41C8E39C-0286-4C35-B28F-43CE9BAC0EE9}"/>
    <cellStyle name="Moneda 2 3 2 4 2 3 2 2 2" xfId="20395" xr:uid="{9B899669-7B3A-40C4-AF59-B2B7AFD1ACDA}"/>
    <cellStyle name="Moneda 2 3 2 4 2 3 2 3" xfId="15115" xr:uid="{D92772BA-4154-4EBE-9004-68754D5D033B}"/>
    <cellStyle name="Moneda 2 3 2 4 2 3 3" xfId="7194" xr:uid="{7BA3F87C-F69E-442C-AF6D-A49C80DE717E}"/>
    <cellStyle name="Moneda 2 3 2 4 2 3 3 2" xfId="17755" xr:uid="{563D7583-B2B4-4510-BC5A-3A58154A9CB8}"/>
    <cellStyle name="Moneda 2 3 2 4 2 3 4" xfId="12474" xr:uid="{D2E1ADCD-E9A0-46FC-8517-6490DC167888}"/>
    <cellStyle name="Moneda 2 3 2 4 2 4" xfId="3234" xr:uid="{82A4EE1B-8A2E-43A5-93EC-CB9C6DB21366}"/>
    <cellStyle name="Moneda 2 3 2 4 2 4 2" xfId="8514" xr:uid="{D60F2B36-AABD-4EFF-9FDA-1EE5BCF3A5A0}"/>
    <cellStyle name="Moneda 2 3 2 4 2 4 2 2" xfId="19075" xr:uid="{9D1D9EC7-13F3-4411-AE84-F6095402DF1C}"/>
    <cellStyle name="Moneda 2 3 2 4 2 4 3" xfId="13795" xr:uid="{E0FD6A64-1DA0-404D-BF33-69AF1A5658E7}"/>
    <cellStyle name="Moneda 2 3 2 4 2 5" xfId="5874" xr:uid="{03FAF5D2-51FE-4635-A3ED-D50B4CE91B9C}"/>
    <cellStyle name="Moneda 2 3 2 4 2 5 2" xfId="16435" xr:uid="{97EBFB28-4CDA-4549-B1E5-032C01796007}"/>
    <cellStyle name="Moneda 2 3 2 4 2 6" xfId="11154" xr:uid="{F8CE48BB-90FA-4B73-BF24-4B47617263D5}"/>
    <cellStyle name="Moneda 2 3 2 4 3" xfId="923" xr:uid="{F57507D9-61B9-47E9-A4EC-8F874C80419B}"/>
    <cellStyle name="Moneda 2 3 2 4 3 2" xfId="2244" xr:uid="{23BB57BE-6FDA-4356-BD97-3A865A7B6F12}"/>
    <cellStyle name="Moneda 2 3 2 4 3 2 2" xfId="4885" xr:uid="{8524EA5B-F567-4D58-A513-98C556238FD5}"/>
    <cellStyle name="Moneda 2 3 2 4 3 2 2 2" xfId="10165" xr:uid="{6ED5EA8A-B1B8-4C0B-A063-B41DFA5ADD01}"/>
    <cellStyle name="Moneda 2 3 2 4 3 2 2 2 2" xfId="20726" xr:uid="{5A92C2A8-806E-40D1-A53A-2A51296E2D76}"/>
    <cellStyle name="Moneda 2 3 2 4 3 2 2 3" xfId="15446" xr:uid="{8214FDDA-A751-4F64-B54D-0D7393DF9036}"/>
    <cellStyle name="Moneda 2 3 2 4 3 2 3" xfId="7525" xr:uid="{5F4D29B5-69E5-4CD8-9BDB-9EB6238ED903}"/>
    <cellStyle name="Moneda 2 3 2 4 3 2 3 2" xfId="18086" xr:uid="{5E3B0B97-E386-4644-BA90-2E11365F058E}"/>
    <cellStyle name="Moneda 2 3 2 4 3 2 4" xfId="12805" xr:uid="{624C7AE2-29D3-4A96-95E4-29935D38687E}"/>
    <cellStyle name="Moneda 2 3 2 4 3 3" xfId="3565" xr:uid="{42192B6F-F478-435D-8595-C7C5DDEF9F9B}"/>
    <cellStyle name="Moneda 2 3 2 4 3 3 2" xfId="8845" xr:uid="{EA0DD479-9B8F-4AE4-A6F4-679E9821D666}"/>
    <cellStyle name="Moneda 2 3 2 4 3 3 2 2" xfId="19406" xr:uid="{5173B1CF-6F02-4015-B687-B1F11315264F}"/>
    <cellStyle name="Moneda 2 3 2 4 3 3 3" xfId="14126" xr:uid="{C082740A-DEC6-451A-8589-43F64627DD8B}"/>
    <cellStyle name="Moneda 2 3 2 4 3 4" xfId="6205" xr:uid="{B957DD22-C34D-48B0-8B0F-B0F283CA0AC5}"/>
    <cellStyle name="Moneda 2 3 2 4 3 4 2" xfId="16766" xr:uid="{927A906B-4EFF-4DAD-8267-1FA444B3DA63}"/>
    <cellStyle name="Moneda 2 3 2 4 3 5" xfId="11485" xr:uid="{79E00747-BEA3-4252-A3E7-B135F3CEBEE7}"/>
    <cellStyle name="Moneda 2 3 2 4 4" xfId="1584" xr:uid="{4F8819C2-526D-4A5D-8D7F-AC12CE0CB6CE}"/>
    <cellStyle name="Moneda 2 3 2 4 4 2" xfId="4225" xr:uid="{A8FC30E8-6A2D-484F-A899-FD75296BA116}"/>
    <cellStyle name="Moneda 2 3 2 4 4 2 2" xfId="9505" xr:uid="{77F28F0B-A4CE-41E4-9824-981AF44BEF9F}"/>
    <cellStyle name="Moneda 2 3 2 4 4 2 2 2" xfId="20066" xr:uid="{D6BC5214-15D4-4204-9280-9FD4B72F0564}"/>
    <cellStyle name="Moneda 2 3 2 4 4 2 3" xfId="14786" xr:uid="{5C089A27-1547-45BD-8684-EB2B122968A6}"/>
    <cellStyle name="Moneda 2 3 2 4 4 3" xfId="6865" xr:uid="{769AC575-3004-48AE-8354-20085C96BCEA}"/>
    <cellStyle name="Moneda 2 3 2 4 4 3 2" xfId="17426" xr:uid="{D43F7D1A-424D-4CE3-9455-643C6F484763}"/>
    <cellStyle name="Moneda 2 3 2 4 4 4" xfId="12145" xr:uid="{73EFCD83-00CE-4CDC-8F7E-335A73FC1636}"/>
    <cellStyle name="Moneda 2 3 2 4 5" xfId="2905" xr:uid="{8A716E5E-AEBB-48EB-ACA6-3333D5EBC385}"/>
    <cellStyle name="Moneda 2 3 2 4 5 2" xfId="8185" xr:uid="{E8C6CAAA-29AD-49ED-8222-B581C484836A}"/>
    <cellStyle name="Moneda 2 3 2 4 5 2 2" xfId="18746" xr:uid="{E5AE104C-A619-4B4E-8B0E-396005C02F27}"/>
    <cellStyle name="Moneda 2 3 2 4 5 3" xfId="13466" xr:uid="{8980087B-2AB6-443D-99A5-B31AC51923AA}"/>
    <cellStyle name="Moneda 2 3 2 4 6" xfId="5545" xr:uid="{76A7A645-98C3-468E-8619-738FD41F8B08}"/>
    <cellStyle name="Moneda 2 3 2 4 6 2" xfId="16106" xr:uid="{A69247AF-560E-4A70-A52F-05691FD8C248}"/>
    <cellStyle name="Moneda 2 3 2 4 7" xfId="10825" xr:uid="{37EE79BD-B8D4-4C5E-A685-E0AB2B69AB61}"/>
    <cellStyle name="Moneda 2 3 2 5" xfId="371" xr:uid="{9F8AE3C7-E22C-4B3B-B237-CE392764901F}"/>
    <cellStyle name="Moneda 2 3 2 5 2" xfId="1032" xr:uid="{B35F4844-7BE7-4C87-ABA7-966CF3E0FEB9}"/>
    <cellStyle name="Moneda 2 3 2 5 2 2" xfId="2353" xr:uid="{C3C10A41-DC28-4DC5-BF8A-6BE1D08496D3}"/>
    <cellStyle name="Moneda 2 3 2 5 2 2 2" xfId="4994" xr:uid="{A9AB934E-6738-4961-A05B-2EC63702CF11}"/>
    <cellStyle name="Moneda 2 3 2 5 2 2 2 2" xfId="10274" xr:uid="{1017EE77-6DB3-4851-BBDA-1DFDB1541F64}"/>
    <cellStyle name="Moneda 2 3 2 5 2 2 2 2 2" xfId="20835" xr:uid="{708A3077-BC65-4235-8116-AC342C2AA85E}"/>
    <cellStyle name="Moneda 2 3 2 5 2 2 2 3" xfId="15555" xr:uid="{7FD98489-F022-4121-BECA-5D509A0F8AFC}"/>
    <cellStyle name="Moneda 2 3 2 5 2 2 3" xfId="7634" xr:uid="{1AECA732-CDA1-4B5E-94E8-B887F5BACCEA}"/>
    <cellStyle name="Moneda 2 3 2 5 2 2 3 2" xfId="18195" xr:uid="{00BFA86E-4487-4160-B23C-E0F84388FB2A}"/>
    <cellStyle name="Moneda 2 3 2 5 2 2 4" xfId="12914" xr:uid="{271EFB12-1B95-41C9-AC44-CF626D41DAAC}"/>
    <cellStyle name="Moneda 2 3 2 5 2 3" xfId="3674" xr:uid="{5DA9194C-64FF-4859-AC6C-CD70C8606519}"/>
    <cellStyle name="Moneda 2 3 2 5 2 3 2" xfId="8954" xr:uid="{91568DEA-0D7A-4178-BA3B-38D3051CB01C}"/>
    <cellStyle name="Moneda 2 3 2 5 2 3 2 2" xfId="19515" xr:uid="{6DA2C7DB-2BAF-4946-A641-102000AEE4E0}"/>
    <cellStyle name="Moneda 2 3 2 5 2 3 3" xfId="14235" xr:uid="{D8B55861-2BC3-423D-BBB1-91F9E4A8846E}"/>
    <cellStyle name="Moneda 2 3 2 5 2 4" xfId="6314" xr:uid="{8C8C7F5F-09AA-46CC-806B-1B65EF8444EC}"/>
    <cellStyle name="Moneda 2 3 2 5 2 4 2" xfId="16875" xr:uid="{AB36D5E0-9321-4CEB-857E-B995F8FFA6BA}"/>
    <cellStyle name="Moneda 2 3 2 5 2 5" xfId="11594" xr:uid="{FBC3249F-2BBC-49FE-A5B5-1E3CAB93104D}"/>
    <cellStyle name="Moneda 2 3 2 5 3" xfId="1693" xr:uid="{1769C17B-6AE8-43FB-9895-C4E10CA08237}"/>
    <cellStyle name="Moneda 2 3 2 5 3 2" xfId="4334" xr:uid="{B5C3F8A5-577D-4C16-A06A-9225E5CAF6BA}"/>
    <cellStyle name="Moneda 2 3 2 5 3 2 2" xfId="9614" xr:uid="{BB1BB165-718D-4769-9113-6D1DB828BA79}"/>
    <cellStyle name="Moneda 2 3 2 5 3 2 2 2" xfId="20175" xr:uid="{91F63E73-8D27-4195-8ECD-15B66B08AB73}"/>
    <cellStyle name="Moneda 2 3 2 5 3 2 3" xfId="14895" xr:uid="{D18677BA-21FA-46BD-8357-3671AAB01FE3}"/>
    <cellStyle name="Moneda 2 3 2 5 3 3" xfId="6974" xr:uid="{D2DE21A2-54D8-4F98-94BB-D1480BD64DD5}"/>
    <cellStyle name="Moneda 2 3 2 5 3 3 2" xfId="17535" xr:uid="{8BBA1DC5-0283-46CE-B115-7095F7A9682C}"/>
    <cellStyle name="Moneda 2 3 2 5 3 4" xfId="12254" xr:uid="{8124D8B3-AD8E-420A-ADD3-FFE17BD146E9}"/>
    <cellStyle name="Moneda 2 3 2 5 4" xfId="3014" xr:uid="{409FF54E-BB3B-414A-85BA-BCC7F696C7A3}"/>
    <cellStyle name="Moneda 2 3 2 5 4 2" xfId="8294" xr:uid="{B4000693-C4FC-49A1-B769-2905F8D2C670}"/>
    <cellStyle name="Moneda 2 3 2 5 4 2 2" xfId="18855" xr:uid="{70A8E60A-9F42-452D-9665-047A4A87AD0E}"/>
    <cellStyle name="Moneda 2 3 2 5 4 3" xfId="13575" xr:uid="{4B0A46AA-3838-4711-97ED-945C480A2B01}"/>
    <cellStyle name="Moneda 2 3 2 5 5" xfId="5654" xr:uid="{09BF3A16-351C-4080-B5B6-EE95ACAC48D8}"/>
    <cellStyle name="Moneda 2 3 2 5 5 2" xfId="16215" xr:uid="{C9340074-B10E-4D9E-9061-5E8C2B2C63A5}"/>
    <cellStyle name="Moneda 2 3 2 5 6" xfId="10934" xr:uid="{2C110172-C3A3-43F0-9464-308FB2CAC7F0}"/>
    <cellStyle name="Moneda 2 3 2 6" xfId="703" xr:uid="{3B36CAAF-EDAD-489D-AB91-E68199491E43}"/>
    <cellStyle name="Moneda 2 3 2 6 2" xfId="2024" xr:uid="{623C8CD6-10C4-4B83-80FD-9417A263D847}"/>
    <cellStyle name="Moneda 2 3 2 6 2 2" xfId="4665" xr:uid="{BD161B4E-F8BE-4CCD-BEA3-E63F80695180}"/>
    <cellStyle name="Moneda 2 3 2 6 2 2 2" xfId="9945" xr:uid="{0809E3C3-125B-4B51-9A01-05203D807661}"/>
    <cellStyle name="Moneda 2 3 2 6 2 2 2 2" xfId="20506" xr:uid="{98B8CDCC-E6B4-4437-BA4A-FE0B8BC47EA3}"/>
    <cellStyle name="Moneda 2 3 2 6 2 2 3" xfId="15226" xr:uid="{13708A0A-8E12-4AED-92AD-C4F05FCEE811}"/>
    <cellStyle name="Moneda 2 3 2 6 2 3" xfId="7305" xr:uid="{1602CF38-9CBA-4352-8048-DF9BE2914B57}"/>
    <cellStyle name="Moneda 2 3 2 6 2 3 2" xfId="17866" xr:uid="{990C81DD-C12A-4B76-8121-FF363F5806D5}"/>
    <cellStyle name="Moneda 2 3 2 6 2 4" xfId="12585" xr:uid="{244A6F67-397D-4888-A942-706C843C1867}"/>
    <cellStyle name="Moneda 2 3 2 6 3" xfId="3345" xr:uid="{375242DF-B6A2-4009-BEDD-47F486C677C9}"/>
    <cellStyle name="Moneda 2 3 2 6 3 2" xfId="8625" xr:uid="{B06F0DFD-FFB9-4A46-9F44-EE7B0A0D6683}"/>
    <cellStyle name="Moneda 2 3 2 6 3 2 2" xfId="19186" xr:uid="{845F5B5C-BB7A-496C-ABE6-F50E974D2E94}"/>
    <cellStyle name="Moneda 2 3 2 6 3 3" xfId="13906" xr:uid="{7E819294-AC8A-42C2-AF38-1B8E4ED7C4FD}"/>
    <cellStyle name="Moneda 2 3 2 6 4" xfId="5985" xr:uid="{C062353E-CC86-41BF-963E-7DBCEED75E9B}"/>
    <cellStyle name="Moneda 2 3 2 6 4 2" xfId="16546" xr:uid="{D59B487B-FAD6-48CB-9E1A-41F4BC485FB3}"/>
    <cellStyle name="Moneda 2 3 2 6 5" xfId="11265" xr:uid="{31CD1690-45D8-4182-AFF0-58DDF9604309}"/>
    <cellStyle name="Moneda 2 3 2 7" xfId="1364" xr:uid="{DD54880C-8CA4-4D8E-931B-945030276D09}"/>
    <cellStyle name="Moneda 2 3 2 7 2" xfId="4005" xr:uid="{151CAD15-4B44-4BE5-9BAA-98E0E722B6B8}"/>
    <cellStyle name="Moneda 2 3 2 7 2 2" xfId="9285" xr:uid="{86EB6F13-86B2-4FD9-A238-EF38D8E7BED4}"/>
    <cellStyle name="Moneda 2 3 2 7 2 2 2" xfId="19846" xr:uid="{2BDC93C9-0EFE-403C-9A19-577392B06492}"/>
    <cellStyle name="Moneda 2 3 2 7 2 3" xfId="14566" xr:uid="{9C280FE3-5ED4-4179-B8DE-002AC0586DB9}"/>
    <cellStyle name="Moneda 2 3 2 7 3" xfId="6645" xr:uid="{E0FFCF4F-69A2-4DD7-A7FB-BD1D64D7D878}"/>
    <cellStyle name="Moneda 2 3 2 7 3 2" xfId="17206" xr:uid="{2E9C7BD6-F1BB-4335-B53B-6A300723AB90}"/>
    <cellStyle name="Moneda 2 3 2 7 4" xfId="11925" xr:uid="{E651D8B0-E945-4EA4-A3D3-8C7AC4A74096}"/>
    <cellStyle name="Moneda 2 3 2 8" xfId="2685" xr:uid="{F27A7AA4-F38E-47F7-9B52-E844D1954E62}"/>
    <cellStyle name="Moneda 2 3 2 8 2" xfId="7965" xr:uid="{A593D581-C14D-46BB-8473-5CCD5897AC5C}"/>
    <cellStyle name="Moneda 2 3 2 8 2 2" xfId="18526" xr:uid="{7A726524-4685-48FB-8CAB-542CF6314F06}"/>
    <cellStyle name="Moneda 2 3 2 8 3" xfId="13246" xr:uid="{8231B4BF-EAF3-40E9-BB5B-4100B983F7A4}"/>
    <cellStyle name="Moneda 2 3 2 9" xfId="5325" xr:uid="{6DAD2047-D342-4DC5-86C0-26C13B80A5BA}"/>
    <cellStyle name="Moneda 2 3 2 9 2" xfId="15886" xr:uid="{32EB47DC-457D-4D7D-9030-F88411B64FDB}"/>
    <cellStyle name="Moneda 2 3 3" xfId="67" xr:uid="{28920571-1915-4B70-B139-DDA5A8218E71}"/>
    <cellStyle name="Moneda 2 3 3 2" xfId="179" xr:uid="{BB5800EA-35A3-41C7-AAD5-ECEE0FC11EBC}"/>
    <cellStyle name="Moneda 2 3 3 2 2" xfId="509" xr:uid="{C6EB557B-723A-4559-84E4-091CB865B717}"/>
    <cellStyle name="Moneda 2 3 3 2 2 2" xfId="1169" xr:uid="{1FA91E5C-8013-4A05-AF24-570E2CDD6353}"/>
    <cellStyle name="Moneda 2 3 3 2 2 2 2" xfId="2490" xr:uid="{72C16C3E-254C-46F0-852F-EE682AB6E864}"/>
    <cellStyle name="Moneda 2 3 3 2 2 2 2 2" xfId="5131" xr:uid="{E649DA56-91C4-4560-8BC9-A3AB32842BC0}"/>
    <cellStyle name="Moneda 2 3 3 2 2 2 2 2 2" xfId="10411" xr:uid="{347C0092-75BF-4FEE-8544-A8425407A99A}"/>
    <cellStyle name="Moneda 2 3 3 2 2 2 2 2 2 2" xfId="20972" xr:uid="{74A81594-EA6E-4772-B1A9-3512A17137DA}"/>
    <cellStyle name="Moneda 2 3 3 2 2 2 2 2 3" xfId="15692" xr:uid="{339B6246-CCCF-4C9D-839E-23A422750632}"/>
    <cellStyle name="Moneda 2 3 3 2 2 2 2 3" xfId="7771" xr:uid="{B4458289-5A1C-4D13-9FBF-669078F7C1A0}"/>
    <cellStyle name="Moneda 2 3 3 2 2 2 2 3 2" xfId="18332" xr:uid="{BBABD4C9-1FFD-48CC-9804-64E21009F108}"/>
    <cellStyle name="Moneda 2 3 3 2 2 2 2 4" xfId="13051" xr:uid="{94FF5616-8029-4C16-80C5-C985C6736F5B}"/>
    <cellStyle name="Moneda 2 3 3 2 2 2 3" xfId="3811" xr:uid="{42433172-52EE-476B-B0AF-591B370FD0E2}"/>
    <cellStyle name="Moneda 2 3 3 2 2 2 3 2" xfId="9091" xr:uid="{38C3D6D7-02EA-4829-A468-A16EB58A4351}"/>
    <cellStyle name="Moneda 2 3 3 2 2 2 3 2 2" xfId="19652" xr:uid="{FC663701-3446-45ED-B33E-E944348C4E62}"/>
    <cellStyle name="Moneda 2 3 3 2 2 2 3 3" xfId="14372" xr:uid="{67C27900-99B4-424E-9447-3932820AE762}"/>
    <cellStyle name="Moneda 2 3 3 2 2 2 4" xfId="6451" xr:uid="{0B6D7D0E-EE44-43F1-9D7C-1F255F85424B}"/>
    <cellStyle name="Moneda 2 3 3 2 2 2 4 2" xfId="17012" xr:uid="{E9CD9DAD-ACD7-40A0-8503-0A6C87C73FEF}"/>
    <cellStyle name="Moneda 2 3 3 2 2 2 5" xfId="11731" xr:uid="{31026F1A-687E-476C-B514-155627719C78}"/>
    <cellStyle name="Moneda 2 3 3 2 2 3" xfId="1830" xr:uid="{172AAF82-3080-40AC-80E6-CFFEBA70C300}"/>
    <cellStyle name="Moneda 2 3 3 2 2 3 2" xfId="4471" xr:uid="{19C854FA-8DBA-4978-B3BF-B4315FA83077}"/>
    <cellStyle name="Moneda 2 3 3 2 2 3 2 2" xfId="9751" xr:uid="{EDBF0F66-4C88-448E-B3DC-06EE1B605F57}"/>
    <cellStyle name="Moneda 2 3 3 2 2 3 2 2 2" xfId="20312" xr:uid="{10B0824F-0F54-4A5D-8A49-63F00BD83282}"/>
    <cellStyle name="Moneda 2 3 3 2 2 3 2 3" xfId="15032" xr:uid="{673DB201-1622-4AF4-AE3E-76880C64677C}"/>
    <cellStyle name="Moneda 2 3 3 2 2 3 3" xfId="7111" xr:uid="{95187E5C-E425-41D9-8B4F-4ACC425AA362}"/>
    <cellStyle name="Moneda 2 3 3 2 2 3 3 2" xfId="17672" xr:uid="{7C57FC1D-9419-4A2C-8FE7-791F9711712B}"/>
    <cellStyle name="Moneda 2 3 3 2 2 3 4" xfId="12391" xr:uid="{86855EAE-BB94-48A5-ABEC-B6DBC7F9E49E}"/>
    <cellStyle name="Moneda 2 3 3 2 2 4" xfId="3151" xr:uid="{13A44501-B1E9-4F58-BB50-218B66610706}"/>
    <cellStyle name="Moneda 2 3 3 2 2 4 2" xfId="8431" xr:uid="{B33322C0-13E3-4E6C-80A6-8CCD418F25FE}"/>
    <cellStyle name="Moneda 2 3 3 2 2 4 2 2" xfId="18992" xr:uid="{B21DF904-C38F-435A-B95E-6EEEFC61DFC0}"/>
    <cellStyle name="Moneda 2 3 3 2 2 4 3" xfId="13712" xr:uid="{F6187EA2-12E8-4714-A5AE-18BA1789A125}"/>
    <cellStyle name="Moneda 2 3 3 2 2 5" xfId="5791" xr:uid="{C7359AF6-0CB4-497A-A52C-D1254D2D0F2B}"/>
    <cellStyle name="Moneda 2 3 3 2 2 5 2" xfId="16352" xr:uid="{10D59CB7-7CB6-4EAF-B31B-752381962F5C}"/>
    <cellStyle name="Moneda 2 3 3 2 2 6" xfId="11071" xr:uid="{461DACA3-EBE4-42D3-BC08-BD58DA845DE4}"/>
    <cellStyle name="Moneda 2 3 3 2 3" xfId="840" xr:uid="{5254F47B-095E-48C5-A05A-ADECE83D36D8}"/>
    <cellStyle name="Moneda 2 3 3 2 3 2" xfId="2161" xr:uid="{4F976C67-70AD-4B2F-A70C-8FC37A9B023E}"/>
    <cellStyle name="Moneda 2 3 3 2 3 2 2" xfId="4802" xr:uid="{9DA5AAC5-B63F-4EE3-86D8-239EEE79C732}"/>
    <cellStyle name="Moneda 2 3 3 2 3 2 2 2" xfId="10082" xr:uid="{139B6F31-C327-4000-A247-76DCFAA86C55}"/>
    <cellStyle name="Moneda 2 3 3 2 3 2 2 2 2" xfId="20643" xr:uid="{03C0F07B-593E-4753-8538-E11698418EA0}"/>
    <cellStyle name="Moneda 2 3 3 2 3 2 2 3" xfId="15363" xr:uid="{0F3129D8-24D2-421A-89A6-863529D03089}"/>
    <cellStyle name="Moneda 2 3 3 2 3 2 3" xfId="7442" xr:uid="{857880DD-0298-47CC-8A23-9251B7D54367}"/>
    <cellStyle name="Moneda 2 3 3 2 3 2 3 2" xfId="18003" xr:uid="{59D2EF85-CA85-45EF-BF3F-4472F960E805}"/>
    <cellStyle name="Moneda 2 3 3 2 3 2 4" xfId="12722" xr:uid="{604F43A7-539C-4417-A1B9-074693297E24}"/>
    <cellStyle name="Moneda 2 3 3 2 3 3" xfId="3482" xr:uid="{B85C7321-BA7C-4744-9793-6FE2A4CA5B7C}"/>
    <cellStyle name="Moneda 2 3 3 2 3 3 2" xfId="8762" xr:uid="{8593668B-A5A7-46F7-9C1C-FF5DD959AA43}"/>
    <cellStyle name="Moneda 2 3 3 2 3 3 2 2" xfId="19323" xr:uid="{46FBDE18-2B46-4449-BD26-0885B9477908}"/>
    <cellStyle name="Moneda 2 3 3 2 3 3 3" xfId="14043" xr:uid="{648373F1-81F7-4CD3-9D8A-A95E75D976EB}"/>
    <cellStyle name="Moneda 2 3 3 2 3 4" xfId="6122" xr:uid="{3CAB14F5-3300-41A4-8EB5-8790353195B2}"/>
    <cellStyle name="Moneda 2 3 3 2 3 4 2" xfId="16683" xr:uid="{AC38C9A3-F33C-492E-8CC4-E6970CB8119C}"/>
    <cellStyle name="Moneda 2 3 3 2 3 5" xfId="11402" xr:uid="{EE7628F0-71D2-48B5-A7BA-48578BD2594B}"/>
    <cellStyle name="Moneda 2 3 3 2 4" xfId="1501" xr:uid="{6BE9C0F6-91AE-416B-BF28-3283B7A064CD}"/>
    <cellStyle name="Moneda 2 3 3 2 4 2" xfId="4142" xr:uid="{882901A4-297B-40CB-823F-FC92EA91CBB1}"/>
    <cellStyle name="Moneda 2 3 3 2 4 2 2" xfId="9422" xr:uid="{0C737B97-1A76-400A-BDD2-37505B5245FC}"/>
    <cellStyle name="Moneda 2 3 3 2 4 2 2 2" xfId="19983" xr:uid="{D95A4008-3A57-4967-9CA4-5D40E96DD368}"/>
    <cellStyle name="Moneda 2 3 3 2 4 2 3" xfId="14703" xr:uid="{1A3D3971-4AC8-4F31-AB0E-7724985224A3}"/>
    <cellStyle name="Moneda 2 3 3 2 4 3" xfId="6782" xr:uid="{C7A334A7-863B-4EEF-B493-2825FCE8F0A8}"/>
    <cellStyle name="Moneda 2 3 3 2 4 3 2" xfId="17343" xr:uid="{23E1A0BE-F0CE-4EE2-8268-6C9E900C8874}"/>
    <cellStyle name="Moneda 2 3 3 2 4 4" xfId="12062" xr:uid="{BF0A37E8-E5DB-4028-87EF-4F5B804A34E1}"/>
    <cellStyle name="Moneda 2 3 3 2 5" xfId="2822" xr:uid="{E0F73F13-2709-45A0-944F-DD1D4AE2C3A4}"/>
    <cellStyle name="Moneda 2 3 3 2 5 2" xfId="8102" xr:uid="{2861497D-FF67-4671-8B84-0644B884C0D2}"/>
    <cellStyle name="Moneda 2 3 3 2 5 2 2" xfId="18663" xr:uid="{A1ED9E7A-CD82-4DCE-882B-1F461600A739}"/>
    <cellStyle name="Moneda 2 3 3 2 5 3" xfId="13383" xr:uid="{49A6D967-7BBB-487B-838B-FC832662C988}"/>
    <cellStyle name="Moneda 2 3 3 2 6" xfId="5462" xr:uid="{F4BD8BA2-2BAE-41F3-9160-E3702A714895}"/>
    <cellStyle name="Moneda 2 3 3 2 6 2" xfId="16023" xr:uid="{F2307446-7939-451A-B233-847F98C4F7E0}"/>
    <cellStyle name="Moneda 2 3 3 2 7" xfId="10742" xr:uid="{02E87A4D-D89E-4079-AD29-0E5E325C8A96}"/>
    <cellStyle name="Moneda 2 3 3 3" xfId="289" xr:uid="{1B94EBE6-DF85-4B22-8777-615B2285D1E4}"/>
    <cellStyle name="Moneda 2 3 3 3 2" xfId="619" xr:uid="{9D49034C-DBB3-4AB5-8426-4BE367E9EABB}"/>
    <cellStyle name="Moneda 2 3 3 3 2 2" xfId="1279" xr:uid="{EA68D88B-887E-479F-8A8D-5CE6D575DF5B}"/>
    <cellStyle name="Moneda 2 3 3 3 2 2 2" xfId="2600" xr:uid="{C7C4E8BB-6289-4A9F-A8A6-F0237293FFCE}"/>
    <cellStyle name="Moneda 2 3 3 3 2 2 2 2" xfId="5241" xr:uid="{039CE314-4FAA-472D-AD2E-97ED0656687E}"/>
    <cellStyle name="Moneda 2 3 3 3 2 2 2 2 2" xfId="10521" xr:uid="{78D6D9BF-338C-481B-974F-0EF38390E58E}"/>
    <cellStyle name="Moneda 2 3 3 3 2 2 2 2 2 2" xfId="21082" xr:uid="{52954F4A-4917-48AD-900B-B6FC32D1C607}"/>
    <cellStyle name="Moneda 2 3 3 3 2 2 2 2 3" xfId="15802" xr:uid="{16788988-2C3A-4F29-8F79-B61AD8F4E059}"/>
    <cellStyle name="Moneda 2 3 3 3 2 2 2 3" xfId="7881" xr:uid="{E4ABACBB-BDD6-45D0-B2AF-9DFD50DFCCC7}"/>
    <cellStyle name="Moneda 2 3 3 3 2 2 2 3 2" xfId="18442" xr:uid="{2DC4C66B-670D-41D4-8626-DAF59E709C3C}"/>
    <cellStyle name="Moneda 2 3 3 3 2 2 2 4" xfId="13161" xr:uid="{D24269A4-87B4-4D32-B8F2-8BADF1F0CFAF}"/>
    <cellStyle name="Moneda 2 3 3 3 2 2 3" xfId="3921" xr:uid="{CFBE8E87-969F-46EC-AA5B-7CA8E265D666}"/>
    <cellStyle name="Moneda 2 3 3 3 2 2 3 2" xfId="9201" xr:uid="{BDB7A886-6494-4D90-8182-198F855083DD}"/>
    <cellStyle name="Moneda 2 3 3 3 2 2 3 2 2" xfId="19762" xr:uid="{87F0D3EB-1101-4B6D-BC30-9E937FA9B41D}"/>
    <cellStyle name="Moneda 2 3 3 3 2 2 3 3" xfId="14482" xr:uid="{646CEB37-BC5C-40F7-9F0B-B2D839D34552}"/>
    <cellStyle name="Moneda 2 3 3 3 2 2 4" xfId="6561" xr:uid="{FDAEACB8-1793-4484-A65A-48F90EC0343C}"/>
    <cellStyle name="Moneda 2 3 3 3 2 2 4 2" xfId="17122" xr:uid="{A18431DB-C501-455A-AE7F-ACE615C2E2E1}"/>
    <cellStyle name="Moneda 2 3 3 3 2 2 5" xfId="11841" xr:uid="{FD8B0A68-6D78-475C-B802-87DE6104F459}"/>
    <cellStyle name="Moneda 2 3 3 3 2 3" xfId="1940" xr:uid="{4BCBCAB4-688E-43C7-BBEE-6D6FEBFF11AC}"/>
    <cellStyle name="Moneda 2 3 3 3 2 3 2" xfId="4581" xr:uid="{2DA2E4B5-53B4-49D4-A920-2A0E2FD123D9}"/>
    <cellStyle name="Moneda 2 3 3 3 2 3 2 2" xfId="9861" xr:uid="{126E9D18-FCCC-4ADE-BD21-F3B581B4275E}"/>
    <cellStyle name="Moneda 2 3 3 3 2 3 2 2 2" xfId="20422" xr:uid="{BF676BA9-176B-4E1C-B010-58C8E4D05F55}"/>
    <cellStyle name="Moneda 2 3 3 3 2 3 2 3" xfId="15142" xr:uid="{DB786BA5-0BF8-4E39-B886-E4834E6DDC58}"/>
    <cellStyle name="Moneda 2 3 3 3 2 3 3" xfId="7221" xr:uid="{08E774C7-32AF-4BBC-A29B-01AB6FD68B05}"/>
    <cellStyle name="Moneda 2 3 3 3 2 3 3 2" xfId="17782" xr:uid="{740BD10B-34CD-440F-A5F8-A80418EA7CED}"/>
    <cellStyle name="Moneda 2 3 3 3 2 3 4" xfId="12501" xr:uid="{02F40D04-C19B-4274-AD12-29CA20BB23BE}"/>
    <cellStyle name="Moneda 2 3 3 3 2 4" xfId="3261" xr:uid="{73AE873F-8809-4109-BB6C-E1978948B357}"/>
    <cellStyle name="Moneda 2 3 3 3 2 4 2" xfId="8541" xr:uid="{74280970-1872-44CE-B6FC-1737834C1173}"/>
    <cellStyle name="Moneda 2 3 3 3 2 4 2 2" xfId="19102" xr:uid="{1A2FDF40-821A-4A18-9944-967269CE890E}"/>
    <cellStyle name="Moneda 2 3 3 3 2 4 3" xfId="13822" xr:uid="{7EBF4455-E6E6-4375-B9A9-C57E4BC76FCC}"/>
    <cellStyle name="Moneda 2 3 3 3 2 5" xfId="5901" xr:uid="{AA11D915-308D-4DE6-BB5D-67E10FFC02F2}"/>
    <cellStyle name="Moneda 2 3 3 3 2 5 2" xfId="16462" xr:uid="{373DD50F-AC26-400A-A436-56FD85C5728A}"/>
    <cellStyle name="Moneda 2 3 3 3 2 6" xfId="11181" xr:uid="{AB03DECC-2A44-4538-A702-87DE358D303D}"/>
    <cellStyle name="Moneda 2 3 3 3 3" xfId="950" xr:uid="{2A3B3D7F-7E31-42BD-B5C2-7B8E94B15738}"/>
    <cellStyle name="Moneda 2 3 3 3 3 2" xfId="2271" xr:uid="{CD6E1E8B-99CA-45E9-B893-0306C8CEC6A6}"/>
    <cellStyle name="Moneda 2 3 3 3 3 2 2" xfId="4912" xr:uid="{A34EB0E6-BBA3-4C29-8EA9-90F0F9A55714}"/>
    <cellStyle name="Moneda 2 3 3 3 3 2 2 2" xfId="10192" xr:uid="{18D530AE-A011-4AF9-9C88-B5ABAD20DEB4}"/>
    <cellStyle name="Moneda 2 3 3 3 3 2 2 2 2" xfId="20753" xr:uid="{C37098B6-372D-4AAA-87EA-FA4F25C123B2}"/>
    <cellStyle name="Moneda 2 3 3 3 3 2 2 3" xfId="15473" xr:uid="{46150824-ADCD-4B38-BB6E-4CDF066D60EE}"/>
    <cellStyle name="Moneda 2 3 3 3 3 2 3" xfId="7552" xr:uid="{B5DF77C0-35C9-487E-A85A-3AE4CCBB63F9}"/>
    <cellStyle name="Moneda 2 3 3 3 3 2 3 2" xfId="18113" xr:uid="{75D3E98F-230D-4F1A-93FE-B116DD34CC2A}"/>
    <cellStyle name="Moneda 2 3 3 3 3 2 4" xfId="12832" xr:uid="{46E37683-D6F1-44AA-81E1-978A93091273}"/>
    <cellStyle name="Moneda 2 3 3 3 3 3" xfId="3592" xr:uid="{68302F9F-6D11-4D56-9917-B084D8C38166}"/>
    <cellStyle name="Moneda 2 3 3 3 3 3 2" xfId="8872" xr:uid="{E1B4352D-72AE-4864-8525-7D3828861F93}"/>
    <cellStyle name="Moneda 2 3 3 3 3 3 2 2" xfId="19433" xr:uid="{00706B6D-584A-47C7-A6D7-1AC29BD970BB}"/>
    <cellStyle name="Moneda 2 3 3 3 3 3 3" xfId="14153" xr:uid="{AE0C51FF-4BCA-46F4-AD30-6C1B1EF3F97F}"/>
    <cellStyle name="Moneda 2 3 3 3 3 4" xfId="6232" xr:uid="{4479C420-A579-4662-B95A-0D00D472D733}"/>
    <cellStyle name="Moneda 2 3 3 3 3 4 2" xfId="16793" xr:uid="{0048EAD0-B523-461E-83F0-EF616F0763F0}"/>
    <cellStyle name="Moneda 2 3 3 3 3 5" xfId="11512" xr:uid="{3A819387-0DB6-4282-A306-B73279572AE1}"/>
    <cellStyle name="Moneda 2 3 3 3 4" xfId="1611" xr:uid="{1B71E3B6-9CA7-4BD9-B0C9-5025874502BA}"/>
    <cellStyle name="Moneda 2 3 3 3 4 2" xfId="4252" xr:uid="{17718528-6272-49EC-8933-DBCD9E1518BB}"/>
    <cellStyle name="Moneda 2 3 3 3 4 2 2" xfId="9532" xr:uid="{563445D2-B311-4A57-A8E6-6C58C50EC192}"/>
    <cellStyle name="Moneda 2 3 3 3 4 2 2 2" xfId="20093" xr:uid="{CAD22D2C-9CED-477A-A41A-C15663FB2FAF}"/>
    <cellStyle name="Moneda 2 3 3 3 4 2 3" xfId="14813" xr:uid="{8962EBC8-EAF7-40EE-8BDD-0127F4CD970C}"/>
    <cellStyle name="Moneda 2 3 3 3 4 3" xfId="6892" xr:uid="{654CC7FF-458C-4AF7-AF1E-5B11308DEC22}"/>
    <cellStyle name="Moneda 2 3 3 3 4 3 2" xfId="17453" xr:uid="{65AC0E65-AF2C-4E5E-9D16-91D288CC9E90}"/>
    <cellStyle name="Moneda 2 3 3 3 4 4" xfId="12172" xr:uid="{554E8469-A460-4C69-BA00-81765C89B3AD}"/>
    <cellStyle name="Moneda 2 3 3 3 5" xfId="2932" xr:uid="{B3117A3C-99B8-406B-BB72-FD87FB21F7FB}"/>
    <cellStyle name="Moneda 2 3 3 3 5 2" xfId="8212" xr:uid="{83C2D282-58A1-4428-8983-80B98A72506E}"/>
    <cellStyle name="Moneda 2 3 3 3 5 2 2" xfId="18773" xr:uid="{BCA0C5FD-5EB0-4FDC-B3C3-DEA0EA823D4F}"/>
    <cellStyle name="Moneda 2 3 3 3 5 3" xfId="13493" xr:uid="{B3638FBA-195A-4CCA-A4F9-2B9987A657D5}"/>
    <cellStyle name="Moneda 2 3 3 3 6" xfId="5572" xr:uid="{751903D7-5A3F-4FDD-9EFE-DF7484F6FF2B}"/>
    <cellStyle name="Moneda 2 3 3 3 6 2" xfId="16133" xr:uid="{C888EBE1-B0B1-460B-9A52-30282166C4E5}"/>
    <cellStyle name="Moneda 2 3 3 3 7" xfId="10852" xr:uid="{45D5D789-48A1-4F6B-B374-E1FC1F9A6A2C}"/>
    <cellStyle name="Moneda 2 3 3 4" xfId="398" xr:uid="{9E453B80-81ED-4E7A-A5B9-36769C9C8E51}"/>
    <cellStyle name="Moneda 2 3 3 4 2" xfId="1059" xr:uid="{1D151101-FE3F-4801-9D13-FEBF0EAF7EEC}"/>
    <cellStyle name="Moneda 2 3 3 4 2 2" xfId="2380" xr:uid="{B91B5F55-3148-4678-83E4-307B38C58932}"/>
    <cellStyle name="Moneda 2 3 3 4 2 2 2" xfId="5021" xr:uid="{5743025B-A0FF-44B3-9957-86EF0F2BB7D2}"/>
    <cellStyle name="Moneda 2 3 3 4 2 2 2 2" xfId="10301" xr:uid="{D819F12D-6BC3-4B2F-B23F-9512E248148B}"/>
    <cellStyle name="Moneda 2 3 3 4 2 2 2 2 2" xfId="20862" xr:uid="{25FADFF2-5122-4279-B280-39EAB67FC478}"/>
    <cellStyle name="Moneda 2 3 3 4 2 2 2 3" xfId="15582" xr:uid="{A04C6286-F38B-4D39-B442-53C439698E37}"/>
    <cellStyle name="Moneda 2 3 3 4 2 2 3" xfId="7661" xr:uid="{FD9875C1-39FD-4387-B8D9-0EDAA4AF7B12}"/>
    <cellStyle name="Moneda 2 3 3 4 2 2 3 2" xfId="18222" xr:uid="{173BE3F7-6114-4E58-B3E0-0825C94505E5}"/>
    <cellStyle name="Moneda 2 3 3 4 2 2 4" xfId="12941" xr:uid="{23681F67-ED8D-4F51-A93F-421AD209B252}"/>
    <cellStyle name="Moneda 2 3 3 4 2 3" xfId="3701" xr:uid="{695DDA4C-0AE9-45D5-A8D7-2CB8324773E4}"/>
    <cellStyle name="Moneda 2 3 3 4 2 3 2" xfId="8981" xr:uid="{0A5CD734-51CB-4B9D-9380-7997123F2811}"/>
    <cellStyle name="Moneda 2 3 3 4 2 3 2 2" xfId="19542" xr:uid="{6D22F1C1-CFDA-4585-A8D4-C4C2129C47C2}"/>
    <cellStyle name="Moneda 2 3 3 4 2 3 3" xfId="14262" xr:uid="{29D5E8A7-5738-4C65-AF36-214D6A3773B0}"/>
    <cellStyle name="Moneda 2 3 3 4 2 4" xfId="6341" xr:uid="{662515C1-A0A0-411C-B036-DFD0F168B070}"/>
    <cellStyle name="Moneda 2 3 3 4 2 4 2" xfId="16902" xr:uid="{6EEF9997-CEE2-4B03-BBBC-5F91EFD7B353}"/>
    <cellStyle name="Moneda 2 3 3 4 2 5" xfId="11621" xr:uid="{DC9BD0DA-2400-4B83-946A-BB9649D59FD2}"/>
    <cellStyle name="Moneda 2 3 3 4 3" xfId="1720" xr:uid="{31E26D8F-FBCC-4812-9BE3-D42DCA2F30C9}"/>
    <cellStyle name="Moneda 2 3 3 4 3 2" xfId="4361" xr:uid="{0826626B-B6D0-415A-B36E-2B67245852F0}"/>
    <cellStyle name="Moneda 2 3 3 4 3 2 2" xfId="9641" xr:uid="{0AEE8D8D-6AC0-40B1-A82C-DE0AF2D48DB9}"/>
    <cellStyle name="Moneda 2 3 3 4 3 2 2 2" xfId="20202" xr:uid="{0AF17097-F9CF-4299-959B-EA35E1EDCABB}"/>
    <cellStyle name="Moneda 2 3 3 4 3 2 3" xfId="14922" xr:uid="{B88C095F-9C27-43AF-9DE0-9BB74689CF90}"/>
    <cellStyle name="Moneda 2 3 3 4 3 3" xfId="7001" xr:uid="{B8FEB2A7-F750-48BF-8CB7-E22322CE5BEC}"/>
    <cellStyle name="Moneda 2 3 3 4 3 3 2" xfId="17562" xr:uid="{4B3B7414-B2DD-4E1A-9089-A2C7D4A3A165}"/>
    <cellStyle name="Moneda 2 3 3 4 3 4" xfId="12281" xr:uid="{17279F84-A970-4565-8F57-640E149FF925}"/>
    <cellStyle name="Moneda 2 3 3 4 4" xfId="3041" xr:uid="{32BBB48E-C213-45D9-ADC6-AFB69A9B9246}"/>
    <cellStyle name="Moneda 2 3 3 4 4 2" xfId="8321" xr:uid="{2FBBAF95-66E4-4B08-8380-7A948B8048B4}"/>
    <cellStyle name="Moneda 2 3 3 4 4 2 2" xfId="18882" xr:uid="{E61BB87E-8948-4379-B195-D378FB4A99F6}"/>
    <cellStyle name="Moneda 2 3 3 4 4 3" xfId="13602" xr:uid="{E0181015-6152-470F-8987-09B83B019417}"/>
    <cellStyle name="Moneda 2 3 3 4 5" xfId="5681" xr:uid="{71B9D76C-33E5-4FD5-AB62-F30F35D1A38F}"/>
    <cellStyle name="Moneda 2 3 3 4 5 2" xfId="16242" xr:uid="{E5DAFB95-F6CE-4FF7-B271-BAE53C6D45FA}"/>
    <cellStyle name="Moneda 2 3 3 4 6" xfId="10961" xr:uid="{C70B31EB-90CB-4A26-A0A5-86C74A78E984}"/>
    <cellStyle name="Moneda 2 3 3 5" xfId="730" xr:uid="{74CA6B71-319C-4B5E-A456-DA3C06E509AC}"/>
    <cellStyle name="Moneda 2 3 3 5 2" xfId="2051" xr:uid="{4CE0CA0B-019D-4416-B899-86080BAA1C81}"/>
    <cellStyle name="Moneda 2 3 3 5 2 2" xfId="4692" xr:uid="{87E7BFC2-25A4-4D23-8FD9-8AD374BE2F3A}"/>
    <cellStyle name="Moneda 2 3 3 5 2 2 2" xfId="9972" xr:uid="{BFAFFCE6-44B2-46CB-A5D8-ED49CC418A61}"/>
    <cellStyle name="Moneda 2 3 3 5 2 2 2 2" xfId="20533" xr:uid="{0F1A1811-F28D-4810-BB08-19A4D5A21FC4}"/>
    <cellStyle name="Moneda 2 3 3 5 2 2 3" xfId="15253" xr:uid="{A93BA713-37B7-41D4-96B9-CBCA33E67DEC}"/>
    <cellStyle name="Moneda 2 3 3 5 2 3" xfId="7332" xr:uid="{92D2EDAF-FCDC-4017-BCE9-20EA034B995F}"/>
    <cellStyle name="Moneda 2 3 3 5 2 3 2" xfId="17893" xr:uid="{C04C9CDF-B24A-4EC2-B614-E443012E2822}"/>
    <cellStyle name="Moneda 2 3 3 5 2 4" xfId="12612" xr:uid="{D91CF5BA-16EE-4405-BC2F-D7307AB7C89D}"/>
    <cellStyle name="Moneda 2 3 3 5 3" xfId="3372" xr:uid="{341E20CA-67B5-42CA-860C-58293B42D249}"/>
    <cellStyle name="Moneda 2 3 3 5 3 2" xfId="8652" xr:uid="{19E4A343-9B65-4925-A74E-CC45A5A9D826}"/>
    <cellStyle name="Moneda 2 3 3 5 3 2 2" xfId="19213" xr:uid="{A946134C-6FB9-4F51-A486-5B2E45E99533}"/>
    <cellStyle name="Moneda 2 3 3 5 3 3" xfId="13933" xr:uid="{450D870B-CD1D-4788-9388-4277A823D777}"/>
    <cellStyle name="Moneda 2 3 3 5 4" xfId="6012" xr:uid="{F4B7B177-B6DC-4D41-A5D8-C99AC9D40D90}"/>
    <cellStyle name="Moneda 2 3 3 5 4 2" xfId="16573" xr:uid="{6AB6BEA4-BC3C-4DF4-8D78-2B829C5A3FA8}"/>
    <cellStyle name="Moneda 2 3 3 5 5" xfId="11292" xr:uid="{8D6C66AF-9025-4A36-8051-979491E3BF74}"/>
    <cellStyle name="Moneda 2 3 3 6" xfId="1391" xr:uid="{7228481E-DB40-4051-881C-8BB10FDE2F18}"/>
    <cellStyle name="Moneda 2 3 3 6 2" xfId="4032" xr:uid="{72153884-450E-4DB7-8769-293D982020D3}"/>
    <cellStyle name="Moneda 2 3 3 6 2 2" xfId="9312" xr:uid="{8898A845-5836-4D6D-BC4C-5099D3708010}"/>
    <cellStyle name="Moneda 2 3 3 6 2 2 2" xfId="19873" xr:uid="{980F2A9C-EA15-4D23-BC5F-5DAC00AC40C7}"/>
    <cellStyle name="Moneda 2 3 3 6 2 3" xfId="14593" xr:uid="{1DA14442-DDD0-4AFB-93EB-C38A5FF83CA6}"/>
    <cellStyle name="Moneda 2 3 3 6 3" xfId="6672" xr:uid="{8626A003-BEC9-4E7F-A381-D1296E7AD4BB}"/>
    <cellStyle name="Moneda 2 3 3 6 3 2" xfId="17233" xr:uid="{AA35A9A2-21DA-40A7-B87B-800C2D129363}"/>
    <cellStyle name="Moneda 2 3 3 6 4" xfId="11952" xr:uid="{DC17DCDF-138E-4FF5-87DB-55921426E387}"/>
    <cellStyle name="Moneda 2 3 3 7" xfId="2712" xr:uid="{17E776F2-5684-4656-A56E-BBEC6679EA10}"/>
    <cellStyle name="Moneda 2 3 3 7 2" xfId="7992" xr:uid="{FED96176-9E23-4C6D-90D8-E3B8E1BFB616}"/>
    <cellStyle name="Moneda 2 3 3 7 2 2" xfId="18553" xr:uid="{3547B5D8-C704-4151-8601-879A85B0690F}"/>
    <cellStyle name="Moneda 2 3 3 7 3" xfId="13273" xr:uid="{B315553F-711B-4254-BA12-B9DD42ADBC05}"/>
    <cellStyle name="Moneda 2 3 3 8" xfId="5352" xr:uid="{C1C71CE3-F965-4BBB-8347-4906D6BBEE19}"/>
    <cellStyle name="Moneda 2 3 3 8 2" xfId="15913" xr:uid="{E1CD9BFB-29CA-4F46-9CB6-D79AD47946B5}"/>
    <cellStyle name="Moneda 2 3 3 9" xfId="10632" xr:uid="{DFC02B4B-929A-42C2-96AC-66723346305B}"/>
    <cellStyle name="Moneda 2 3 4" xfId="128" xr:uid="{BE80CCE4-040D-4781-BE05-3E5D891179FC}"/>
    <cellStyle name="Moneda 2 3 4 2" xfId="458" xr:uid="{EB51924D-3738-408B-8AEE-08428F1AE770}"/>
    <cellStyle name="Moneda 2 3 4 2 2" xfId="1118" xr:uid="{114C01DE-881D-4CED-BBCD-94CCC4DCDC5B}"/>
    <cellStyle name="Moneda 2 3 4 2 2 2" xfId="2439" xr:uid="{26D7787E-8ABF-4425-B8FF-6F6B6DE59687}"/>
    <cellStyle name="Moneda 2 3 4 2 2 2 2" xfId="5080" xr:uid="{FC70B0C0-857E-47BE-B7D2-733273CF6CBA}"/>
    <cellStyle name="Moneda 2 3 4 2 2 2 2 2" xfId="10360" xr:uid="{5020D471-2804-4B22-91E8-92088F37CB55}"/>
    <cellStyle name="Moneda 2 3 4 2 2 2 2 2 2" xfId="20921" xr:uid="{9474F065-3712-48E2-9BD6-40457A14E12C}"/>
    <cellStyle name="Moneda 2 3 4 2 2 2 2 3" xfId="15641" xr:uid="{28276F0C-F878-41F4-A89B-E41D0D9BAB34}"/>
    <cellStyle name="Moneda 2 3 4 2 2 2 3" xfId="7720" xr:uid="{D7275B0F-12FA-4E67-9CF7-77625EE73D49}"/>
    <cellStyle name="Moneda 2 3 4 2 2 2 3 2" xfId="18281" xr:uid="{6FEE6A16-88A3-4BD7-8C12-886689767793}"/>
    <cellStyle name="Moneda 2 3 4 2 2 2 4" xfId="13000" xr:uid="{24DCAAC1-87F7-47AB-9596-1744418871B9}"/>
    <cellStyle name="Moneda 2 3 4 2 2 3" xfId="3760" xr:uid="{F42EA4D5-767C-49AF-A11A-67F428A1BC5D}"/>
    <cellStyle name="Moneda 2 3 4 2 2 3 2" xfId="9040" xr:uid="{E332BEB3-11B7-436C-9262-FBFC977EDAC4}"/>
    <cellStyle name="Moneda 2 3 4 2 2 3 2 2" xfId="19601" xr:uid="{17352487-5C48-422E-9C94-0F1ED371915E}"/>
    <cellStyle name="Moneda 2 3 4 2 2 3 3" xfId="14321" xr:uid="{A06F5F46-E389-424A-A076-A565EB56EA2B}"/>
    <cellStyle name="Moneda 2 3 4 2 2 4" xfId="6400" xr:uid="{E466D2BC-F886-41A4-9E13-FB31DB515743}"/>
    <cellStyle name="Moneda 2 3 4 2 2 4 2" xfId="16961" xr:uid="{440C16F3-7063-49D8-B679-EBED3FBFC2B6}"/>
    <cellStyle name="Moneda 2 3 4 2 2 5" xfId="11680" xr:uid="{B11B52C3-1F34-456C-9ED6-119BB4B62C76}"/>
    <cellStyle name="Moneda 2 3 4 2 3" xfId="1779" xr:uid="{570CCCD8-05CD-4772-B95E-C74F0B4C872F}"/>
    <cellStyle name="Moneda 2 3 4 2 3 2" xfId="4420" xr:uid="{93356816-1791-4801-97D9-BFFBADC9B9D0}"/>
    <cellStyle name="Moneda 2 3 4 2 3 2 2" xfId="9700" xr:uid="{521B7A79-76FB-4519-ABBD-5148FE9D1BA5}"/>
    <cellStyle name="Moneda 2 3 4 2 3 2 2 2" xfId="20261" xr:uid="{CDA44BAB-D074-4486-A06A-66BF66F4FFDF}"/>
    <cellStyle name="Moneda 2 3 4 2 3 2 3" xfId="14981" xr:uid="{5180AB2A-45F8-412D-AB14-7C693B7E9CE3}"/>
    <cellStyle name="Moneda 2 3 4 2 3 3" xfId="7060" xr:uid="{B0740F37-D8BB-43DE-AB1F-5FFB5632293A}"/>
    <cellStyle name="Moneda 2 3 4 2 3 3 2" xfId="17621" xr:uid="{CBA48564-AA07-426A-87FB-2FCE423ECA7E}"/>
    <cellStyle name="Moneda 2 3 4 2 3 4" xfId="12340" xr:uid="{0D2ADF60-1F97-45FE-BE68-20F5780F0F4E}"/>
    <cellStyle name="Moneda 2 3 4 2 4" xfId="3100" xr:uid="{FAF12D99-607C-41A1-889A-525C18990DE1}"/>
    <cellStyle name="Moneda 2 3 4 2 4 2" xfId="8380" xr:uid="{47E56B8A-48C9-4C10-BF24-6C5D2120340F}"/>
    <cellStyle name="Moneda 2 3 4 2 4 2 2" xfId="18941" xr:uid="{5D8270D6-2A11-46E6-810D-6DDAD736CACA}"/>
    <cellStyle name="Moneda 2 3 4 2 4 3" xfId="13661" xr:uid="{E8AA0F01-9726-40C0-83D1-158EB077CB66}"/>
    <cellStyle name="Moneda 2 3 4 2 5" xfId="5740" xr:uid="{9B34D233-F143-4347-B5E3-35B9703BEA68}"/>
    <cellStyle name="Moneda 2 3 4 2 5 2" xfId="16301" xr:uid="{E077C43F-F4A3-4EB6-81F6-8C8BF97CABF1}"/>
    <cellStyle name="Moneda 2 3 4 2 6" xfId="11020" xr:uid="{1341D921-3C54-4281-91EC-3263A803FFD7}"/>
    <cellStyle name="Moneda 2 3 4 3" xfId="789" xr:uid="{D3758C17-9CCE-4536-BBCF-CD898C383E9C}"/>
    <cellStyle name="Moneda 2 3 4 3 2" xfId="2110" xr:uid="{3A6BD35E-FBBF-471D-870A-E9408D995D46}"/>
    <cellStyle name="Moneda 2 3 4 3 2 2" xfId="4751" xr:uid="{55C4E8C1-540C-49B9-BDFB-FF5BA403546E}"/>
    <cellStyle name="Moneda 2 3 4 3 2 2 2" xfId="10031" xr:uid="{AFB0FC08-1D54-4A23-8B89-AF96BD04B9F0}"/>
    <cellStyle name="Moneda 2 3 4 3 2 2 2 2" xfId="20592" xr:uid="{7A66B8A4-9B39-43C8-997D-BAC880D52BED}"/>
    <cellStyle name="Moneda 2 3 4 3 2 2 3" xfId="15312" xr:uid="{BBB8E0E3-C700-43DF-9BE8-0470CA0D1919}"/>
    <cellStyle name="Moneda 2 3 4 3 2 3" xfId="7391" xr:uid="{8CB0B165-F99F-49E6-AAE9-16F36CA9E6E3}"/>
    <cellStyle name="Moneda 2 3 4 3 2 3 2" xfId="17952" xr:uid="{C40EF664-9BB1-44AE-8702-6D948C91739D}"/>
    <cellStyle name="Moneda 2 3 4 3 2 4" xfId="12671" xr:uid="{CD4AFCA8-F220-4D4E-912A-2A5149914825}"/>
    <cellStyle name="Moneda 2 3 4 3 3" xfId="3431" xr:uid="{F312A9BB-F61C-4306-B92F-83C93CF23CFC}"/>
    <cellStyle name="Moneda 2 3 4 3 3 2" xfId="8711" xr:uid="{8F04F419-F702-4FE4-8907-B8EDE9BAF541}"/>
    <cellStyle name="Moneda 2 3 4 3 3 2 2" xfId="19272" xr:uid="{21C66EC5-1708-4971-BB1D-D267858D9B17}"/>
    <cellStyle name="Moneda 2 3 4 3 3 3" xfId="13992" xr:uid="{C231E5AD-1746-423F-ABC5-E4DAAD53985F}"/>
    <cellStyle name="Moneda 2 3 4 3 4" xfId="6071" xr:uid="{813901E6-0FE7-4179-BA54-D3C6C6ACB3BE}"/>
    <cellStyle name="Moneda 2 3 4 3 4 2" xfId="16632" xr:uid="{FFEDFFBF-5CCD-45CC-A64E-47A59B03DF0B}"/>
    <cellStyle name="Moneda 2 3 4 3 5" xfId="11351" xr:uid="{8D55919D-648C-4688-A2EA-14D1D3606946}"/>
    <cellStyle name="Moneda 2 3 4 4" xfId="1450" xr:uid="{20E3C551-BD33-406A-8F59-2515CC08523F}"/>
    <cellStyle name="Moneda 2 3 4 4 2" xfId="4091" xr:uid="{B81553D1-64C8-44E2-BB8A-E3A1C66D3A8C}"/>
    <cellStyle name="Moneda 2 3 4 4 2 2" xfId="9371" xr:uid="{55EF8E90-0696-42D0-8235-32CE533C18A7}"/>
    <cellStyle name="Moneda 2 3 4 4 2 2 2" xfId="19932" xr:uid="{185366EE-7315-43F4-9ADA-B260CFA2FE3A}"/>
    <cellStyle name="Moneda 2 3 4 4 2 3" xfId="14652" xr:uid="{16860B8B-76DC-46F4-9B48-12204F213BD3}"/>
    <cellStyle name="Moneda 2 3 4 4 3" xfId="6731" xr:uid="{B215FFAA-7636-41F8-A0B3-39D02D6AC5E8}"/>
    <cellStyle name="Moneda 2 3 4 4 3 2" xfId="17292" xr:uid="{711CB48C-9EF4-4207-B7AB-73F801352F31}"/>
    <cellStyle name="Moneda 2 3 4 4 4" xfId="12011" xr:uid="{F61BB114-4725-4938-9038-AC1A7B7DB6DF}"/>
    <cellStyle name="Moneda 2 3 4 5" xfId="2771" xr:uid="{C1FE325F-F493-4BFB-BDCB-D3869F063301}"/>
    <cellStyle name="Moneda 2 3 4 5 2" xfId="8051" xr:uid="{D55B11EC-7490-4AE4-84D9-773F3DBBE2F1}"/>
    <cellStyle name="Moneda 2 3 4 5 2 2" xfId="18612" xr:uid="{D151A998-FFD3-44B1-8124-0047B6CAF8D6}"/>
    <cellStyle name="Moneda 2 3 4 5 3" xfId="13332" xr:uid="{C1BDF1D3-977C-42F6-8FD8-3E2FEF86EBDE}"/>
    <cellStyle name="Moneda 2 3 4 6" xfId="5411" xr:uid="{B77E5625-D065-4539-AB15-4153F4A8F02C}"/>
    <cellStyle name="Moneda 2 3 4 6 2" xfId="15972" xr:uid="{B1B9E525-ABCE-48A5-9FAC-57404F5FB96A}"/>
    <cellStyle name="Moneda 2 3 4 7" xfId="10691" xr:uid="{A9F947A9-71C5-431D-9803-09C8C964B2EE}"/>
    <cellStyle name="Moneda 2 3 5" xfId="238" xr:uid="{4B67B51E-5880-4708-9CC5-67AEBB491054}"/>
    <cellStyle name="Moneda 2 3 5 2" xfId="568" xr:uid="{0A45ECDB-21D5-4129-9F85-71A20762DBB6}"/>
    <cellStyle name="Moneda 2 3 5 2 2" xfId="1228" xr:uid="{94FE6AE0-CADA-4CE3-AA57-0D7D34DACE12}"/>
    <cellStyle name="Moneda 2 3 5 2 2 2" xfId="2549" xr:uid="{8019212C-0071-4FDD-9B07-1C4514E7F7F1}"/>
    <cellStyle name="Moneda 2 3 5 2 2 2 2" xfId="5190" xr:uid="{C7D4F2F2-9FF7-4BEC-9110-FAE3DDB46368}"/>
    <cellStyle name="Moneda 2 3 5 2 2 2 2 2" xfId="10470" xr:uid="{166E0372-D90D-41DA-82FB-587E197B1105}"/>
    <cellStyle name="Moneda 2 3 5 2 2 2 2 2 2" xfId="21031" xr:uid="{6A41B44A-18FF-46DF-8C80-2D3C0B5D902B}"/>
    <cellStyle name="Moneda 2 3 5 2 2 2 2 3" xfId="15751" xr:uid="{56252BB3-06E4-43E3-80A2-C73EBF065ADC}"/>
    <cellStyle name="Moneda 2 3 5 2 2 2 3" xfId="7830" xr:uid="{77664C16-DE82-45DF-AE78-E3F8FFBAC3C4}"/>
    <cellStyle name="Moneda 2 3 5 2 2 2 3 2" xfId="18391" xr:uid="{FFBA4B2F-A0F3-48D5-A24B-B4D01BC083D9}"/>
    <cellStyle name="Moneda 2 3 5 2 2 2 4" xfId="13110" xr:uid="{D88A1619-B0B1-45DF-A691-3B86AE08E665}"/>
    <cellStyle name="Moneda 2 3 5 2 2 3" xfId="3870" xr:uid="{3892AB07-9791-46FE-A3F2-2A1FADDB89E2}"/>
    <cellStyle name="Moneda 2 3 5 2 2 3 2" xfId="9150" xr:uid="{B0B322E2-9076-4285-B1A5-230C31F93A97}"/>
    <cellStyle name="Moneda 2 3 5 2 2 3 2 2" xfId="19711" xr:uid="{3212196C-56F7-474B-9B0C-3259D682B1D2}"/>
    <cellStyle name="Moneda 2 3 5 2 2 3 3" xfId="14431" xr:uid="{9501D076-4605-42CF-9AFF-3583AA5D1E17}"/>
    <cellStyle name="Moneda 2 3 5 2 2 4" xfId="6510" xr:uid="{F9F96F11-C0DB-41D7-8AAA-DE3DBD016A53}"/>
    <cellStyle name="Moneda 2 3 5 2 2 4 2" xfId="17071" xr:uid="{F90697F3-101C-4CE8-B809-36F46C568462}"/>
    <cellStyle name="Moneda 2 3 5 2 2 5" xfId="11790" xr:uid="{7C1F76DE-4060-424B-8673-4B5516186084}"/>
    <cellStyle name="Moneda 2 3 5 2 3" xfId="1889" xr:uid="{58301B08-5458-40D7-8036-5A35074C7715}"/>
    <cellStyle name="Moneda 2 3 5 2 3 2" xfId="4530" xr:uid="{E0293BD5-D75E-4E51-9E1C-6FFBDE810211}"/>
    <cellStyle name="Moneda 2 3 5 2 3 2 2" xfId="9810" xr:uid="{97302AFA-48EE-4400-B7AC-595AB5C19C11}"/>
    <cellStyle name="Moneda 2 3 5 2 3 2 2 2" xfId="20371" xr:uid="{15919CCE-A829-4285-B353-04175572F6AB}"/>
    <cellStyle name="Moneda 2 3 5 2 3 2 3" xfId="15091" xr:uid="{7842D789-0338-447E-B113-389ABDFD2E09}"/>
    <cellStyle name="Moneda 2 3 5 2 3 3" xfId="7170" xr:uid="{BD859110-1AA2-4E21-A748-575A7425FC9B}"/>
    <cellStyle name="Moneda 2 3 5 2 3 3 2" xfId="17731" xr:uid="{EE08E031-2671-4B49-8D74-FE6D4CB68F2D}"/>
    <cellStyle name="Moneda 2 3 5 2 3 4" xfId="12450" xr:uid="{FB9A16D1-7224-4E3C-A653-D5164487EF30}"/>
    <cellStyle name="Moneda 2 3 5 2 4" xfId="3210" xr:uid="{2BB0185C-EDD5-4591-9575-9D967877B515}"/>
    <cellStyle name="Moneda 2 3 5 2 4 2" xfId="8490" xr:uid="{7843B8B0-FB6A-47C7-8880-961944F49464}"/>
    <cellStyle name="Moneda 2 3 5 2 4 2 2" xfId="19051" xr:uid="{93B3CDFC-D0E7-4B1E-B686-1277180D4332}"/>
    <cellStyle name="Moneda 2 3 5 2 4 3" xfId="13771" xr:uid="{455E2341-FD79-4945-9D11-0406A2469BB5}"/>
    <cellStyle name="Moneda 2 3 5 2 5" xfId="5850" xr:uid="{CB4691A3-CC98-4272-B002-72F949C43333}"/>
    <cellStyle name="Moneda 2 3 5 2 5 2" xfId="16411" xr:uid="{609D9BB3-41DC-43F3-8EAF-5906F4BB3DCF}"/>
    <cellStyle name="Moneda 2 3 5 2 6" xfId="11130" xr:uid="{D029EDCF-2CF8-4411-91B7-0272A082BDD5}"/>
    <cellStyle name="Moneda 2 3 5 3" xfId="899" xr:uid="{2C858208-08B1-4E79-B84F-A1A39832991E}"/>
    <cellStyle name="Moneda 2 3 5 3 2" xfId="2220" xr:uid="{918AB41E-88E2-4BAF-AD70-CDAD105B8CAE}"/>
    <cellStyle name="Moneda 2 3 5 3 2 2" xfId="4861" xr:uid="{4BEA35E6-1E32-4275-9096-6392C66C4163}"/>
    <cellStyle name="Moneda 2 3 5 3 2 2 2" xfId="10141" xr:uid="{3439EA3E-5265-46F5-BE47-8363A0CA66BE}"/>
    <cellStyle name="Moneda 2 3 5 3 2 2 2 2" xfId="20702" xr:uid="{40C125AE-B670-4B18-B986-DD6031085EBD}"/>
    <cellStyle name="Moneda 2 3 5 3 2 2 3" xfId="15422" xr:uid="{303432A8-0E1B-465E-9CF8-1878895E8099}"/>
    <cellStyle name="Moneda 2 3 5 3 2 3" xfId="7501" xr:uid="{DEEDCC69-6F68-4489-871A-4B8DC589C0B0}"/>
    <cellStyle name="Moneda 2 3 5 3 2 3 2" xfId="18062" xr:uid="{99585A97-CE7A-43E4-946F-D8B04247F9C8}"/>
    <cellStyle name="Moneda 2 3 5 3 2 4" xfId="12781" xr:uid="{9E54EECD-51E5-42FE-A14B-44D920B43E9D}"/>
    <cellStyle name="Moneda 2 3 5 3 3" xfId="3541" xr:uid="{7E94A75D-F932-4FF7-8158-B882745EFE36}"/>
    <cellStyle name="Moneda 2 3 5 3 3 2" xfId="8821" xr:uid="{3D418532-54B0-4B80-AFC7-404D54D7552D}"/>
    <cellStyle name="Moneda 2 3 5 3 3 2 2" xfId="19382" xr:uid="{FCD6C9F3-7DD0-4D3F-966B-C7DBF30D9615}"/>
    <cellStyle name="Moneda 2 3 5 3 3 3" xfId="14102" xr:uid="{ACE6CA53-D863-4774-A5B4-6B07DAD81E73}"/>
    <cellStyle name="Moneda 2 3 5 3 4" xfId="6181" xr:uid="{0CAB9839-A6E2-4344-9D69-0E487213136D}"/>
    <cellStyle name="Moneda 2 3 5 3 4 2" xfId="16742" xr:uid="{FB4212AB-74C0-468C-9A3D-4E79C33A0147}"/>
    <cellStyle name="Moneda 2 3 5 3 5" xfId="11461" xr:uid="{8E3773C9-623C-40C6-BCA6-6E8A184B9E3D}"/>
    <cellStyle name="Moneda 2 3 5 4" xfId="1560" xr:uid="{D6553B2F-572D-49B9-AF16-8294E3EB6F23}"/>
    <cellStyle name="Moneda 2 3 5 4 2" xfId="4201" xr:uid="{1D96A3A3-D146-4C79-847E-96CAEE950220}"/>
    <cellStyle name="Moneda 2 3 5 4 2 2" xfId="9481" xr:uid="{5D6A955D-3F70-4C32-9315-4D180675A1A7}"/>
    <cellStyle name="Moneda 2 3 5 4 2 2 2" xfId="20042" xr:uid="{7C87DF5F-6901-449C-881D-66475DE8E0E2}"/>
    <cellStyle name="Moneda 2 3 5 4 2 3" xfId="14762" xr:uid="{FF25EEC2-D87F-4697-B075-E260C2A0E778}"/>
    <cellStyle name="Moneda 2 3 5 4 3" xfId="6841" xr:uid="{71FCA035-DF5D-4467-9241-68C494DC2E1F}"/>
    <cellStyle name="Moneda 2 3 5 4 3 2" xfId="17402" xr:uid="{77267CA3-06DF-4A45-A47A-F6C69098D770}"/>
    <cellStyle name="Moneda 2 3 5 4 4" xfId="12121" xr:uid="{57ED0494-F691-4996-9E23-0E3456AF8343}"/>
    <cellStyle name="Moneda 2 3 5 5" xfId="2881" xr:uid="{1799C46E-FAC7-47CF-98F4-A95D3CF9F87A}"/>
    <cellStyle name="Moneda 2 3 5 5 2" xfId="8161" xr:uid="{44A13F1C-32E0-4423-B9E1-2DB28834A4BD}"/>
    <cellStyle name="Moneda 2 3 5 5 2 2" xfId="18722" xr:uid="{A0AE4642-0822-490C-B234-1E756E1FCF97}"/>
    <cellStyle name="Moneda 2 3 5 5 3" xfId="13442" xr:uid="{6AA8CB6A-3CFE-4254-AD7D-65FCC3071433}"/>
    <cellStyle name="Moneda 2 3 5 6" xfId="5521" xr:uid="{EF5E5BC0-C51A-46FD-B0F7-E46E8C6D7203}"/>
    <cellStyle name="Moneda 2 3 5 6 2" xfId="16082" xr:uid="{31004E47-E980-4BC5-A0BC-29BD46217CCB}"/>
    <cellStyle name="Moneda 2 3 5 7" xfId="10801" xr:uid="{71A53B1E-2ED7-4699-99BC-72B6D0160BA8}"/>
    <cellStyle name="Moneda 2 3 6" xfId="347" xr:uid="{BEDFDEC9-EA3C-424D-850B-EF7B5ACE0B9C}"/>
    <cellStyle name="Moneda 2 3 6 2" xfId="1008" xr:uid="{C910F23B-2611-49CD-941B-2B0D5C2528B8}"/>
    <cellStyle name="Moneda 2 3 6 2 2" xfId="2329" xr:uid="{AC47EF8A-35F1-4797-BACD-64422379C26D}"/>
    <cellStyle name="Moneda 2 3 6 2 2 2" xfId="4970" xr:uid="{14221BF4-BA75-492B-8FB9-68FF11666923}"/>
    <cellStyle name="Moneda 2 3 6 2 2 2 2" xfId="10250" xr:uid="{8214C667-6E3C-4AEA-A351-5C7A7DA02CEC}"/>
    <cellStyle name="Moneda 2 3 6 2 2 2 2 2" xfId="20811" xr:uid="{97218F75-FE7B-46CD-B280-4EE8B3492717}"/>
    <cellStyle name="Moneda 2 3 6 2 2 2 3" xfId="15531" xr:uid="{83057F52-0CA8-46D5-908B-85047D1FF4FF}"/>
    <cellStyle name="Moneda 2 3 6 2 2 3" xfId="7610" xr:uid="{DA65B5F5-7A2B-4482-B9AA-B71BD434FDB6}"/>
    <cellStyle name="Moneda 2 3 6 2 2 3 2" xfId="18171" xr:uid="{C4A7CD5A-5F18-4007-B3B4-B980841CD1D4}"/>
    <cellStyle name="Moneda 2 3 6 2 2 4" xfId="12890" xr:uid="{89A96D7A-6B9B-4C5D-A14A-0D944CE2D4C8}"/>
    <cellStyle name="Moneda 2 3 6 2 3" xfId="3650" xr:uid="{4DA492A6-0DC5-40A5-B3AA-A9F572BD84E9}"/>
    <cellStyle name="Moneda 2 3 6 2 3 2" xfId="8930" xr:uid="{E949A9BB-1224-4F49-B801-DC96FA2DAEEE}"/>
    <cellStyle name="Moneda 2 3 6 2 3 2 2" xfId="19491" xr:uid="{A484A0E6-567D-4E35-BB72-5F69A2226FF5}"/>
    <cellStyle name="Moneda 2 3 6 2 3 3" xfId="14211" xr:uid="{354B54C7-1AB4-4F6C-8A7B-DCE7ED1EBBDC}"/>
    <cellStyle name="Moneda 2 3 6 2 4" xfId="6290" xr:uid="{DFE4C751-CA96-438E-8F02-5CEEC234AD04}"/>
    <cellStyle name="Moneda 2 3 6 2 4 2" xfId="16851" xr:uid="{045794D3-F111-4231-9ADC-6A73D004A5DD}"/>
    <cellStyle name="Moneda 2 3 6 2 5" xfId="11570" xr:uid="{31ACC632-967F-40D2-97F2-DAFF95932493}"/>
    <cellStyle name="Moneda 2 3 6 3" xfId="1669" xr:uid="{173E3657-50EA-4C67-861A-537596BD03F9}"/>
    <cellStyle name="Moneda 2 3 6 3 2" xfId="4310" xr:uid="{4364C650-AF7C-4CA3-B265-05104C8615C5}"/>
    <cellStyle name="Moneda 2 3 6 3 2 2" xfId="9590" xr:uid="{03934D1E-17FE-4567-ADD8-5D593E625D3A}"/>
    <cellStyle name="Moneda 2 3 6 3 2 2 2" xfId="20151" xr:uid="{3F97B0B3-7092-456D-B13F-360A5814CD35}"/>
    <cellStyle name="Moneda 2 3 6 3 2 3" xfId="14871" xr:uid="{E6D1E802-29A8-4154-8672-2B50845DD90A}"/>
    <cellStyle name="Moneda 2 3 6 3 3" xfId="6950" xr:uid="{211937CD-28E4-437A-A227-0055BED27FE5}"/>
    <cellStyle name="Moneda 2 3 6 3 3 2" xfId="17511" xr:uid="{2E7EA05A-2DF5-4CE9-AE5C-7EC0DC57F47E}"/>
    <cellStyle name="Moneda 2 3 6 3 4" xfId="12230" xr:uid="{74702D22-6C2E-4F0D-95AA-F982965ABEEB}"/>
    <cellStyle name="Moneda 2 3 6 4" xfId="2990" xr:uid="{FE8605EA-38C6-478D-97C9-158F48BA0F60}"/>
    <cellStyle name="Moneda 2 3 6 4 2" xfId="8270" xr:uid="{2933630F-3FCB-455E-9674-F1E4F6C43C0B}"/>
    <cellStyle name="Moneda 2 3 6 4 2 2" xfId="18831" xr:uid="{F705B92E-BA38-4CC8-85BF-05062E5DF763}"/>
    <cellStyle name="Moneda 2 3 6 4 3" xfId="13551" xr:uid="{EBC46C92-0CA7-46B8-9E4F-2150E3829EA7}"/>
    <cellStyle name="Moneda 2 3 6 5" xfId="5630" xr:uid="{DC9A72ED-2933-4D26-A677-44E4C8A73C52}"/>
    <cellStyle name="Moneda 2 3 6 5 2" xfId="16191" xr:uid="{CC86CCD2-8E95-455F-B9C1-F096635BDAAA}"/>
    <cellStyle name="Moneda 2 3 6 6" xfId="10910" xr:uid="{33010F62-57C2-4F91-9E23-19FA0CAA41AA}"/>
    <cellStyle name="Moneda 2 3 7" xfId="679" xr:uid="{67671CDD-20B4-4CDA-83DE-38E239615107}"/>
    <cellStyle name="Moneda 2 3 7 2" xfId="2000" xr:uid="{17674FD4-5682-477B-B147-D3BEBDF38B47}"/>
    <cellStyle name="Moneda 2 3 7 2 2" xfId="4641" xr:uid="{62577BBC-ECB9-4550-BDB1-4746580774D9}"/>
    <cellStyle name="Moneda 2 3 7 2 2 2" xfId="9921" xr:uid="{E19CF1A1-0B80-4FAB-9176-3DB06745D23D}"/>
    <cellStyle name="Moneda 2 3 7 2 2 2 2" xfId="20482" xr:uid="{902B43FD-3A23-4C7E-8D28-C6C422810C42}"/>
    <cellStyle name="Moneda 2 3 7 2 2 3" xfId="15202" xr:uid="{2A1DBFBA-8292-4648-AAE4-3DCF306137A2}"/>
    <cellStyle name="Moneda 2 3 7 2 3" xfId="7281" xr:uid="{680F1948-5DD0-49F5-9104-A387D4012E86}"/>
    <cellStyle name="Moneda 2 3 7 2 3 2" xfId="17842" xr:uid="{D5E60CFF-4DE6-4EA0-8F41-40FA40E96FC3}"/>
    <cellStyle name="Moneda 2 3 7 2 4" xfId="12561" xr:uid="{89F6B059-D8E5-4D2A-B1CE-18C344AFB37B}"/>
    <cellStyle name="Moneda 2 3 7 3" xfId="3321" xr:uid="{560F5F41-73E4-46E2-9C25-165DAF4EE07B}"/>
    <cellStyle name="Moneda 2 3 7 3 2" xfId="8601" xr:uid="{5FA5F225-22C5-4674-A4A9-8C6A2B2834C8}"/>
    <cellStyle name="Moneda 2 3 7 3 2 2" xfId="19162" xr:uid="{B5FB1F81-4AEF-4135-9920-0391942E14B5}"/>
    <cellStyle name="Moneda 2 3 7 3 3" xfId="13882" xr:uid="{CE821AF5-B42C-448E-A784-C6BD5025D1DE}"/>
    <cellStyle name="Moneda 2 3 7 4" xfId="5961" xr:uid="{993BFCF4-F686-4D7B-B5E4-D0344AF85495}"/>
    <cellStyle name="Moneda 2 3 7 4 2" xfId="16522" xr:uid="{0EF2053A-A5DF-4D53-B698-70975C6A4C59}"/>
    <cellStyle name="Moneda 2 3 7 5" xfId="11241" xr:uid="{3C7C30CE-2358-436F-BF51-F46CE2A52F14}"/>
    <cellStyle name="Moneda 2 3 8" xfId="1340" xr:uid="{F7F8FE65-7963-4CDC-BE11-7666026570D0}"/>
    <cellStyle name="Moneda 2 3 8 2" xfId="3981" xr:uid="{563432C0-F1DC-4E98-A113-3C33E587EBD0}"/>
    <cellStyle name="Moneda 2 3 8 2 2" xfId="9261" xr:uid="{FDD36467-9F0E-4F3B-AE6F-832CDEE44EDA}"/>
    <cellStyle name="Moneda 2 3 8 2 2 2" xfId="19822" xr:uid="{DFC1EAEA-B938-457D-B5BF-D93589AF8285}"/>
    <cellStyle name="Moneda 2 3 8 2 3" xfId="14542" xr:uid="{4EA23537-7153-4EB9-8B77-BB8A181860BF}"/>
    <cellStyle name="Moneda 2 3 8 3" xfId="6621" xr:uid="{CC1A839D-9B99-45B0-AF71-B34848600ECD}"/>
    <cellStyle name="Moneda 2 3 8 3 2" xfId="17182" xr:uid="{9DF16094-D766-488C-A1E8-1F8E362B3AA7}"/>
    <cellStyle name="Moneda 2 3 8 4" xfId="11901" xr:uid="{03FEDF90-E5F2-4BC2-95FD-D0AC75CF6326}"/>
    <cellStyle name="Moneda 2 3 9" xfId="2661" xr:uid="{AD5B00C0-D459-4235-ADA3-26733ED92590}"/>
    <cellStyle name="Moneda 2 3 9 2" xfId="7941" xr:uid="{00B0997B-2613-4520-B5B7-7CC09C3493C8}"/>
    <cellStyle name="Moneda 2 3 9 2 2" xfId="18502" xr:uid="{E75803DE-1D38-4EC9-99C4-17001ED234F6}"/>
    <cellStyle name="Moneda 2 3 9 3" xfId="13222" xr:uid="{CD97A6C5-B41A-4510-BB3F-970D27115C4E}"/>
    <cellStyle name="Moneda 2 4" xfId="23" xr:uid="{0AF3ECE6-B438-493C-AB88-813FAA955DEC}"/>
    <cellStyle name="Moneda 2 4 10" xfId="5308" xr:uid="{E5AEB5D9-401B-4FBA-864C-FB35AFBADEFD}"/>
    <cellStyle name="Moneda 2 4 10 2" xfId="15869" xr:uid="{34884C53-97B9-40F3-B24D-294CEF696448}"/>
    <cellStyle name="Moneda 2 4 11" xfId="10588" xr:uid="{0399BA4F-C53C-464D-A0FA-57810B1BF0A5}"/>
    <cellStyle name="Moneda 2 4 2" xfId="47" xr:uid="{14EFEED0-515C-4C67-9276-824D53F9E776}"/>
    <cellStyle name="Moneda 2 4 2 10" xfId="10612" xr:uid="{23A07CCA-48E9-4DC3-81EE-F8AB170E3DDC}"/>
    <cellStyle name="Moneda 2 4 2 2" xfId="98" xr:uid="{AA872F6C-9828-4367-A0CF-AFA0F3064912}"/>
    <cellStyle name="Moneda 2 4 2 2 2" xfId="210" xr:uid="{28B11330-3FE3-4524-B881-C80384CD3913}"/>
    <cellStyle name="Moneda 2 4 2 2 2 2" xfId="540" xr:uid="{F4E870F3-47B8-4D03-B31E-66D2A94B6231}"/>
    <cellStyle name="Moneda 2 4 2 2 2 2 2" xfId="1200" xr:uid="{1911FE98-BB7D-4DE3-A9B6-0542F90C2770}"/>
    <cellStyle name="Moneda 2 4 2 2 2 2 2 2" xfId="2521" xr:uid="{72CE17DF-2F76-486A-8B87-9623AD6D97AC}"/>
    <cellStyle name="Moneda 2 4 2 2 2 2 2 2 2" xfId="5162" xr:uid="{01481890-4508-4EF7-AEB6-09A6233D6A84}"/>
    <cellStyle name="Moneda 2 4 2 2 2 2 2 2 2 2" xfId="10442" xr:uid="{A586DA40-3E84-4547-A2CF-17376E72961E}"/>
    <cellStyle name="Moneda 2 4 2 2 2 2 2 2 2 2 2" xfId="21003" xr:uid="{A98261DE-E465-4DC5-8158-577BC6516A73}"/>
    <cellStyle name="Moneda 2 4 2 2 2 2 2 2 2 3" xfId="15723" xr:uid="{B8FB0453-2A8A-4E88-BAD2-DDA2B1AD7DEE}"/>
    <cellStyle name="Moneda 2 4 2 2 2 2 2 2 3" xfId="7802" xr:uid="{0C3A797F-DB83-45D7-A7F0-E2813DB9AF7E}"/>
    <cellStyle name="Moneda 2 4 2 2 2 2 2 2 3 2" xfId="18363" xr:uid="{51CA3207-2D2C-4B0D-A245-CEFD732BC23C}"/>
    <cellStyle name="Moneda 2 4 2 2 2 2 2 2 4" xfId="13082" xr:uid="{475395BE-CCBF-492C-A712-934D6C8CE014}"/>
    <cellStyle name="Moneda 2 4 2 2 2 2 2 3" xfId="3842" xr:uid="{807746CD-9ADA-49A2-86E3-9F0177E9FACE}"/>
    <cellStyle name="Moneda 2 4 2 2 2 2 2 3 2" xfId="9122" xr:uid="{765315CB-2E4F-4DCF-8056-7F621741F1ED}"/>
    <cellStyle name="Moneda 2 4 2 2 2 2 2 3 2 2" xfId="19683" xr:uid="{9C697062-9315-4041-9C91-C04EF979FA6C}"/>
    <cellStyle name="Moneda 2 4 2 2 2 2 2 3 3" xfId="14403" xr:uid="{6960FC9D-D188-474D-9DA1-C14F675E6DA0}"/>
    <cellStyle name="Moneda 2 4 2 2 2 2 2 4" xfId="6482" xr:uid="{E11F70B8-E9D6-4B25-981A-326BB1868A00}"/>
    <cellStyle name="Moneda 2 4 2 2 2 2 2 4 2" xfId="17043" xr:uid="{04BC6919-BA3A-4305-8E56-1D61AB7D0386}"/>
    <cellStyle name="Moneda 2 4 2 2 2 2 2 5" xfId="11762" xr:uid="{7AD4C56B-0A0B-4218-A767-10A618D72F7F}"/>
    <cellStyle name="Moneda 2 4 2 2 2 2 3" xfId="1861" xr:uid="{79F5C857-4A04-454F-B4E5-A3EBEBF3F8B5}"/>
    <cellStyle name="Moneda 2 4 2 2 2 2 3 2" xfId="4502" xr:uid="{5C75A5B6-68BB-431D-A60B-F58ED4AF7EC9}"/>
    <cellStyle name="Moneda 2 4 2 2 2 2 3 2 2" xfId="9782" xr:uid="{5D2590D6-CAD3-4981-A7F8-F1B46C315BA5}"/>
    <cellStyle name="Moneda 2 4 2 2 2 2 3 2 2 2" xfId="20343" xr:uid="{D9322962-E1DF-4E19-9DAD-31CE003382EF}"/>
    <cellStyle name="Moneda 2 4 2 2 2 2 3 2 3" xfId="15063" xr:uid="{1D3108CE-9E83-4F06-9828-2C0CCDA5AB1C}"/>
    <cellStyle name="Moneda 2 4 2 2 2 2 3 3" xfId="7142" xr:uid="{8D18EE37-ACA9-42DE-8900-B3294EFAD15F}"/>
    <cellStyle name="Moneda 2 4 2 2 2 2 3 3 2" xfId="17703" xr:uid="{95AA1672-D784-4F63-BC22-AA48283EF404}"/>
    <cellStyle name="Moneda 2 4 2 2 2 2 3 4" xfId="12422" xr:uid="{5082B65E-8199-412E-97A7-43469504CEA3}"/>
    <cellStyle name="Moneda 2 4 2 2 2 2 4" xfId="3182" xr:uid="{C6DB8875-97A3-431D-AACB-64AEEF77CD2C}"/>
    <cellStyle name="Moneda 2 4 2 2 2 2 4 2" xfId="8462" xr:uid="{CE801019-F525-41FD-A672-53694F241D6D}"/>
    <cellStyle name="Moneda 2 4 2 2 2 2 4 2 2" xfId="19023" xr:uid="{4D364319-968A-4E15-B9EA-A539D552F8E8}"/>
    <cellStyle name="Moneda 2 4 2 2 2 2 4 3" xfId="13743" xr:uid="{30C5513F-BFD1-48E3-AC54-CC5CF060F3FF}"/>
    <cellStyle name="Moneda 2 4 2 2 2 2 5" xfId="5822" xr:uid="{36AE395D-E1EF-4760-A548-B0148FE119E4}"/>
    <cellStyle name="Moneda 2 4 2 2 2 2 5 2" xfId="16383" xr:uid="{CBAF8FF6-DA33-4EF3-A100-214FAE2F3A4A}"/>
    <cellStyle name="Moneda 2 4 2 2 2 2 6" xfId="11102" xr:uid="{DFDE071D-13AC-493E-8496-F0CB28963D57}"/>
    <cellStyle name="Moneda 2 4 2 2 2 3" xfId="871" xr:uid="{2132AC98-0701-4086-871D-2A84ACB164CD}"/>
    <cellStyle name="Moneda 2 4 2 2 2 3 2" xfId="2192" xr:uid="{4EDE76E2-2DF7-4880-8AD1-12BDBFCCF361}"/>
    <cellStyle name="Moneda 2 4 2 2 2 3 2 2" xfId="4833" xr:uid="{C3BD4892-C3B0-4A1A-9DFB-E8DDC28FE2D9}"/>
    <cellStyle name="Moneda 2 4 2 2 2 3 2 2 2" xfId="10113" xr:uid="{EB3C1AA1-0F59-4453-B1B5-B37B0AEB6CCD}"/>
    <cellStyle name="Moneda 2 4 2 2 2 3 2 2 2 2" xfId="20674" xr:uid="{AB17EBC9-B518-4884-804A-F002C2759B40}"/>
    <cellStyle name="Moneda 2 4 2 2 2 3 2 2 3" xfId="15394" xr:uid="{323E979E-2383-485A-A90A-851092C4C4B0}"/>
    <cellStyle name="Moneda 2 4 2 2 2 3 2 3" xfId="7473" xr:uid="{21082320-3916-4FD8-9EE0-968E0AF5797B}"/>
    <cellStyle name="Moneda 2 4 2 2 2 3 2 3 2" xfId="18034" xr:uid="{D69B7F62-6F67-465D-BE4A-28BE27F871DB}"/>
    <cellStyle name="Moneda 2 4 2 2 2 3 2 4" xfId="12753" xr:uid="{0A90AD65-09B4-4161-9CBA-AB3B52910BD8}"/>
    <cellStyle name="Moneda 2 4 2 2 2 3 3" xfId="3513" xr:uid="{E7BF77D5-AF4E-4FB0-A5C4-56C2CBF2232D}"/>
    <cellStyle name="Moneda 2 4 2 2 2 3 3 2" xfId="8793" xr:uid="{CDCFC858-BB0F-4638-A29B-51581EBD9B0D}"/>
    <cellStyle name="Moneda 2 4 2 2 2 3 3 2 2" xfId="19354" xr:uid="{408DD90C-12D0-4F06-81AF-D789DB1C02B0}"/>
    <cellStyle name="Moneda 2 4 2 2 2 3 3 3" xfId="14074" xr:uid="{22F75506-DED9-443C-AA94-61FC3AC04048}"/>
    <cellStyle name="Moneda 2 4 2 2 2 3 4" xfId="6153" xr:uid="{F951D3DD-0DA4-41EE-B3D7-079314887B77}"/>
    <cellStyle name="Moneda 2 4 2 2 2 3 4 2" xfId="16714" xr:uid="{1E3F1851-E3D7-488F-88A5-BE06C7F3671C}"/>
    <cellStyle name="Moneda 2 4 2 2 2 3 5" xfId="11433" xr:uid="{8CF971BF-BE60-444E-A4BE-E7C459CBA2DB}"/>
    <cellStyle name="Moneda 2 4 2 2 2 4" xfId="1532" xr:uid="{EEBFE854-EB2B-4C6D-8EF0-981C4312FC64}"/>
    <cellStyle name="Moneda 2 4 2 2 2 4 2" xfId="4173" xr:uid="{E69F95A6-5146-413C-82CC-4C364570D7BC}"/>
    <cellStyle name="Moneda 2 4 2 2 2 4 2 2" xfId="9453" xr:uid="{714FF576-64F5-4750-A20A-0DD6AC34372F}"/>
    <cellStyle name="Moneda 2 4 2 2 2 4 2 2 2" xfId="20014" xr:uid="{F210C2A1-D874-4A99-A734-FC3021225734}"/>
    <cellStyle name="Moneda 2 4 2 2 2 4 2 3" xfId="14734" xr:uid="{CD598969-306E-4D3E-A7CF-37EE6FDAC16F}"/>
    <cellStyle name="Moneda 2 4 2 2 2 4 3" xfId="6813" xr:uid="{DF2CDA80-187A-46C6-8001-965840751851}"/>
    <cellStyle name="Moneda 2 4 2 2 2 4 3 2" xfId="17374" xr:uid="{538E00BE-C59D-4D08-B61E-B383CD1A1A5B}"/>
    <cellStyle name="Moneda 2 4 2 2 2 4 4" xfId="12093" xr:uid="{686BBDA5-2080-46F1-8B54-C967E7AEB69C}"/>
    <cellStyle name="Moneda 2 4 2 2 2 5" xfId="2853" xr:uid="{19639A75-F0AB-4B36-B816-0E59B2F46283}"/>
    <cellStyle name="Moneda 2 4 2 2 2 5 2" xfId="8133" xr:uid="{A192FC5D-0864-4369-A624-299E90137352}"/>
    <cellStyle name="Moneda 2 4 2 2 2 5 2 2" xfId="18694" xr:uid="{640A515A-2CCB-460B-93D7-53C73FA1249E}"/>
    <cellStyle name="Moneda 2 4 2 2 2 5 3" xfId="13414" xr:uid="{3C8812C9-5EA9-4F89-9A81-43153D6CCDF6}"/>
    <cellStyle name="Moneda 2 4 2 2 2 6" xfId="5493" xr:uid="{413ADD6D-3D9A-4184-9536-51F6D1B38E97}"/>
    <cellStyle name="Moneda 2 4 2 2 2 6 2" xfId="16054" xr:uid="{C15374AF-F4C0-4730-B4D7-5BE58C514C11}"/>
    <cellStyle name="Moneda 2 4 2 2 2 7" xfId="10773" xr:uid="{53B50F1D-32F0-45E0-8DB2-C88550CFDFAB}"/>
    <cellStyle name="Moneda 2 4 2 2 3" xfId="320" xr:uid="{6D807178-4781-4527-8652-F4DC6B8EA263}"/>
    <cellStyle name="Moneda 2 4 2 2 3 2" xfId="650" xr:uid="{67A960CD-918E-4A20-BD8F-E6DD5D7B1571}"/>
    <cellStyle name="Moneda 2 4 2 2 3 2 2" xfId="1310" xr:uid="{ECF8114F-9719-44FC-8316-2F8180F16A01}"/>
    <cellStyle name="Moneda 2 4 2 2 3 2 2 2" xfId="2631" xr:uid="{1133D94A-085A-4481-80A0-421E07D798E6}"/>
    <cellStyle name="Moneda 2 4 2 2 3 2 2 2 2" xfId="5272" xr:uid="{1CD9E930-0494-43B2-8DD1-48BFCEAD413F}"/>
    <cellStyle name="Moneda 2 4 2 2 3 2 2 2 2 2" xfId="10552" xr:uid="{B286AE55-CCEC-4A22-A301-A8FB097B370C}"/>
    <cellStyle name="Moneda 2 4 2 2 3 2 2 2 2 2 2" xfId="21113" xr:uid="{96AE3755-383A-468B-A92D-41BCFBCDB70A}"/>
    <cellStyle name="Moneda 2 4 2 2 3 2 2 2 2 3" xfId="15833" xr:uid="{DFF737E5-D651-45B4-BDEE-642A19DB48C2}"/>
    <cellStyle name="Moneda 2 4 2 2 3 2 2 2 3" xfId="7912" xr:uid="{54CA4920-0A72-425E-B8DD-6E56FD6DC437}"/>
    <cellStyle name="Moneda 2 4 2 2 3 2 2 2 3 2" xfId="18473" xr:uid="{126B5770-BE5C-4604-BF02-0E243F05738A}"/>
    <cellStyle name="Moneda 2 4 2 2 3 2 2 2 4" xfId="13192" xr:uid="{97D79ACD-B06A-4857-AF43-C2A9F613F8EE}"/>
    <cellStyle name="Moneda 2 4 2 2 3 2 2 3" xfId="3952" xr:uid="{DB46CA2B-6CC8-430F-9686-8D69F5FDF80D}"/>
    <cellStyle name="Moneda 2 4 2 2 3 2 2 3 2" xfId="9232" xr:uid="{3B4F46A2-0350-4519-9466-0A19CBA0D30A}"/>
    <cellStyle name="Moneda 2 4 2 2 3 2 2 3 2 2" xfId="19793" xr:uid="{46E8EF7D-0926-48F7-A7D5-A5A5919DE53A}"/>
    <cellStyle name="Moneda 2 4 2 2 3 2 2 3 3" xfId="14513" xr:uid="{61833443-B418-46B8-BBA8-1DC8C046878E}"/>
    <cellStyle name="Moneda 2 4 2 2 3 2 2 4" xfId="6592" xr:uid="{515F9787-D37F-4F17-AB3F-4927A26F07FA}"/>
    <cellStyle name="Moneda 2 4 2 2 3 2 2 4 2" xfId="17153" xr:uid="{B203D24B-08E6-48AB-9AC4-4411234A05E6}"/>
    <cellStyle name="Moneda 2 4 2 2 3 2 2 5" xfId="11872" xr:uid="{C38C8CA2-75D7-475B-BE12-C3943C875CC7}"/>
    <cellStyle name="Moneda 2 4 2 2 3 2 3" xfId="1971" xr:uid="{70CA911D-2842-477B-8A3D-17CD5A2B64FC}"/>
    <cellStyle name="Moneda 2 4 2 2 3 2 3 2" xfId="4612" xr:uid="{DB3CF50E-3043-4707-BABD-6DAEAC4E7388}"/>
    <cellStyle name="Moneda 2 4 2 2 3 2 3 2 2" xfId="9892" xr:uid="{0E259032-6538-43CB-A630-7B601A02F5AA}"/>
    <cellStyle name="Moneda 2 4 2 2 3 2 3 2 2 2" xfId="20453" xr:uid="{5C9FEF8D-67E2-45ED-9A9D-EDBC1BF1F619}"/>
    <cellStyle name="Moneda 2 4 2 2 3 2 3 2 3" xfId="15173" xr:uid="{22701C75-F9DF-439B-BC8C-57FBDBC2498B}"/>
    <cellStyle name="Moneda 2 4 2 2 3 2 3 3" xfId="7252" xr:uid="{C12E593D-4548-4846-8D2A-38EC011CC516}"/>
    <cellStyle name="Moneda 2 4 2 2 3 2 3 3 2" xfId="17813" xr:uid="{EC623D49-3308-4791-A4E5-AAAE269E1EB8}"/>
    <cellStyle name="Moneda 2 4 2 2 3 2 3 4" xfId="12532" xr:uid="{CAC8CA6E-211B-4963-8D6C-7B290A5D417B}"/>
    <cellStyle name="Moneda 2 4 2 2 3 2 4" xfId="3292" xr:uid="{3098B77E-D13F-4C20-8E87-EE1D25D9E9E0}"/>
    <cellStyle name="Moneda 2 4 2 2 3 2 4 2" xfId="8572" xr:uid="{A611CB35-6CCC-4D3F-9F4C-1E83B128EB74}"/>
    <cellStyle name="Moneda 2 4 2 2 3 2 4 2 2" xfId="19133" xr:uid="{CD4EE619-3F98-4D6D-A3A1-4F724E8A2348}"/>
    <cellStyle name="Moneda 2 4 2 2 3 2 4 3" xfId="13853" xr:uid="{E3CB96CE-17A7-4117-ACAC-AAF478CFC6F9}"/>
    <cellStyle name="Moneda 2 4 2 2 3 2 5" xfId="5932" xr:uid="{D183EE32-E8D6-44D2-B20A-E4E986B9B6E8}"/>
    <cellStyle name="Moneda 2 4 2 2 3 2 5 2" xfId="16493" xr:uid="{DCEC493D-1F97-4C3D-A72F-42FBD7476362}"/>
    <cellStyle name="Moneda 2 4 2 2 3 2 6" xfId="11212" xr:uid="{18EEF272-6C9A-4016-A87F-70EC1A2D2A18}"/>
    <cellStyle name="Moneda 2 4 2 2 3 3" xfId="981" xr:uid="{D6E315FD-A3D6-4E62-ACD5-220971C215AF}"/>
    <cellStyle name="Moneda 2 4 2 2 3 3 2" xfId="2302" xr:uid="{936D37DA-3BCB-4EE3-8765-EB557D2BF880}"/>
    <cellStyle name="Moneda 2 4 2 2 3 3 2 2" xfId="4943" xr:uid="{3FE868E4-2E61-41E4-9461-7A4C86886092}"/>
    <cellStyle name="Moneda 2 4 2 2 3 3 2 2 2" xfId="10223" xr:uid="{BB50570F-EB4C-4039-B832-C2B1C2636FDC}"/>
    <cellStyle name="Moneda 2 4 2 2 3 3 2 2 2 2" xfId="20784" xr:uid="{89F781E5-B449-4546-A319-4EB386C3C4F5}"/>
    <cellStyle name="Moneda 2 4 2 2 3 3 2 2 3" xfId="15504" xr:uid="{EF3CB3F0-F945-46CB-9257-4B8E1FE66A73}"/>
    <cellStyle name="Moneda 2 4 2 2 3 3 2 3" xfId="7583" xr:uid="{D5982FD8-99F7-43B7-981E-41BFC807E432}"/>
    <cellStyle name="Moneda 2 4 2 2 3 3 2 3 2" xfId="18144" xr:uid="{6B4AA614-AC8A-4797-86B5-51EE3F6D8CD5}"/>
    <cellStyle name="Moneda 2 4 2 2 3 3 2 4" xfId="12863" xr:uid="{40D28D0A-C30E-4292-9819-A5983038A2A6}"/>
    <cellStyle name="Moneda 2 4 2 2 3 3 3" xfId="3623" xr:uid="{951B01D6-9F75-4273-8FDD-89B35D097FDB}"/>
    <cellStyle name="Moneda 2 4 2 2 3 3 3 2" xfId="8903" xr:uid="{77BE104D-5A04-4977-A116-9F3BA8F14A25}"/>
    <cellStyle name="Moneda 2 4 2 2 3 3 3 2 2" xfId="19464" xr:uid="{9E02D247-F750-4AB2-845E-38D501331B52}"/>
    <cellStyle name="Moneda 2 4 2 2 3 3 3 3" xfId="14184" xr:uid="{0C7C183B-F2F3-4A6B-9990-0E221713EE02}"/>
    <cellStyle name="Moneda 2 4 2 2 3 3 4" xfId="6263" xr:uid="{14FD2BC3-C1CD-4BC5-9A6B-3E6430D3F663}"/>
    <cellStyle name="Moneda 2 4 2 2 3 3 4 2" xfId="16824" xr:uid="{73F4C7DD-6488-4B8B-9905-3FC308FA12CB}"/>
    <cellStyle name="Moneda 2 4 2 2 3 3 5" xfId="11543" xr:uid="{E13270DB-A318-4E3F-B249-06DB49593CF9}"/>
    <cellStyle name="Moneda 2 4 2 2 3 4" xfId="1642" xr:uid="{6E47B70E-F98B-43BF-97F2-D67A2C862519}"/>
    <cellStyle name="Moneda 2 4 2 2 3 4 2" xfId="4283" xr:uid="{D57BD6EE-5E20-430C-81BB-B1F3F957698F}"/>
    <cellStyle name="Moneda 2 4 2 2 3 4 2 2" xfId="9563" xr:uid="{500A01A6-B82D-48E2-A5E0-FBE55FF27514}"/>
    <cellStyle name="Moneda 2 4 2 2 3 4 2 2 2" xfId="20124" xr:uid="{4CFC8CFF-5063-4770-B701-77E73F5B0886}"/>
    <cellStyle name="Moneda 2 4 2 2 3 4 2 3" xfId="14844" xr:uid="{A4963A8F-24F9-4472-884F-728573166DA6}"/>
    <cellStyle name="Moneda 2 4 2 2 3 4 3" xfId="6923" xr:uid="{FD452677-6640-4E09-924C-4A12DD2B1403}"/>
    <cellStyle name="Moneda 2 4 2 2 3 4 3 2" xfId="17484" xr:uid="{6D132071-4C88-49A1-B362-AF491C1FD8AD}"/>
    <cellStyle name="Moneda 2 4 2 2 3 4 4" xfId="12203" xr:uid="{CFADD55A-34BE-40AF-AEC2-45CCDCB90605}"/>
    <cellStyle name="Moneda 2 4 2 2 3 5" xfId="2963" xr:uid="{5EAFA713-CD79-4F40-B726-AE4C2F131250}"/>
    <cellStyle name="Moneda 2 4 2 2 3 5 2" xfId="8243" xr:uid="{010E0133-CB98-4898-958D-A23AFC38C883}"/>
    <cellStyle name="Moneda 2 4 2 2 3 5 2 2" xfId="18804" xr:uid="{892BA4EA-6466-4470-91F3-48A92393132B}"/>
    <cellStyle name="Moneda 2 4 2 2 3 5 3" xfId="13524" xr:uid="{93550B2E-F634-41B2-B768-C889CC8102FB}"/>
    <cellStyle name="Moneda 2 4 2 2 3 6" xfId="5603" xr:uid="{098076C7-C1A5-42F1-A598-55C53A764FC2}"/>
    <cellStyle name="Moneda 2 4 2 2 3 6 2" xfId="16164" xr:uid="{54602539-CFBF-42BD-8539-1EA4D138028B}"/>
    <cellStyle name="Moneda 2 4 2 2 3 7" xfId="10883" xr:uid="{EAD0F8F3-D516-4103-BD56-E42199495529}"/>
    <cellStyle name="Moneda 2 4 2 2 4" xfId="429" xr:uid="{11B3DA66-76D5-43F3-B24D-C1CCB84E795C}"/>
    <cellStyle name="Moneda 2 4 2 2 4 2" xfId="1090" xr:uid="{875F3AF2-0BDA-4915-953E-1B2DFDC6FCDF}"/>
    <cellStyle name="Moneda 2 4 2 2 4 2 2" xfId="2411" xr:uid="{6D43AD25-9DE9-4FAB-A3E4-E88FA88B8C31}"/>
    <cellStyle name="Moneda 2 4 2 2 4 2 2 2" xfId="5052" xr:uid="{78BAF771-9BFE-41DD-BDE6-E4A93FDF81B2}"/>
    <cellStyle name="Moneda 2 4 2 2 4 2 2 2 2" xfId="10332" xr:uid="{E635512A-B4F6-4DFB-B9E5-3E87B8C2EB9D}"/>
    <cellStyle name="Moneda 2 4 2 2 4 2 2 2 2 2" xfId="20893" xr:uid="{C5205E85-F2F1-4FA5-8E54-DCFE6D6B6DB2}"/>
    <cellStyle name="Moneda 2 4 2 2 4 2 2 2 3" xfId="15613" xr:uid="{1F742464-8C17-499F-A0E2-51F0076A5FD0}"/>
    <cellStyle name="Moneda 2 4 2 2 4 2 2 3" xfId="7692" xr:uid="{88AAC6F6-A25F-40F8-B8E4-C36B8EF4ADB2}"/>
    <cellStyle name="Moneda 2 4 2 2 4 2 2 3 2" xfId="18253" xr:uid="{619520FC-F58A-4233-87E6-FFE87A2E1429}"/>
    <cellStyle name="Moneda 2 4 2 2 4 2 2 4" xfId="12972" xr:uid="{DA1B87F8-AF34-4062-ACD8-994AC9B79BA4}"/>
    <cellStyle name="Moneda 2 4 2 2 4 2 3" xfId="3732" xr:uid="{23ACDDB2-380D-49AC-B54E-A06B68B1FDE4}"/>
    <cellStyle name="Moneda 2 4 2 2 4 2 3 2" xfId="9012" xr:uid="{0512F139-A64F-44EC-9E64-4F092256E140}"/>
    <cellStyle name="Moneda 2 4 2 2 4 2 3 2 2" xfId="19573" xr:uid="{24A62348-55DF-467E-AF5C-5F61847104E2}"/>
    <cellStyle name="Moneda 2 4 2 2 4 2 3 3" xfId="14293" xr:uid="{9297FC8B-2525-4017-A1D1-1B5C08B8EADA}"/>
    <cellStyle name="Moneda 2 4 2 2 4 2 4" xfId="6372" xr:uid="{719742BA-B535-4480-BEFB-13615D18E274}"/>
    <cellStyle name="Moneda 2 4 2 2 4 2 4 2" xfId="16933" xr:uid="{6CAC38B1-F194-463C-97E9-4D7B749BED49}"/>
    <cellStyle name="Moneda 2 4 2 2 4 2 5" xfId="11652" xr:uid="{C25EB290-4CA4-4113-88CC-2B5814C87D27}"/>
    <cellStyle name="Moneda 2 4 2 2 4 3" xfId="1751" xr:uid="{2422186C-51F4-4950-9AD0-D241DD33B5E0}"/>
    <cellStyle name="Moneda 2 4 2 2 4 3 2" xfId="4392" xr:uid="{2B4D4A94-D1C0-465E-9951-EFB245A485A2}"/>
    <cellStyle name="Moneda 2 4 2 2 4 3 2 2" xfId="9672" xr:uid="{26602BDB-99EE-46D0-B7D3-BF268CEEF128}"/>
    <cellStyle name="Moneda 2 4 2 2 4 3 2 2 2" xfId="20233" xr:uid="{56093475-2FA5-46C9-9405-00D72D68626D}"/>
    <cellStyle name="Moneda 2 4 2 2 4 3 2 3" xfId="14953" xr:uid="{DC481600-765E-41DC-8921-BDD9BD64337D}"/>
    <cellStyle name="Moneda 2 4 2 2 4 3 3" xfId="7032" xr:uid="{4876CB54-0EFD-4C89-AD3B-D3FC5EA348C3}"/>
    <cellStyle name="Moneda 2 4 2 2 4 3 3 2" xfId="17593" xr:uid="{84F17302-51D2-4F79-B6EB-0E2B2D224208}"/>
    <cellStyle name="Moneda 2 4 2 2 4 3 4" xfId="12312" xr:uid="{C83D97D9-871A-41C8-AF25-3FB758B6CED4}"/>
    <cellStyle name="Moneda 2 4 2 2 4 4" xfId="3072" xr:uid="{CC1385CA-C197-4BF1-888D-6FAA8F9E31A4}"/>
    <cellStyle name="Moneda 2 4 2 2 4 4 2" xfId="8352" xr:uid="{64B0FDC6-6FE0-4AE2-9F0E-E6CC6E6A09B2}"/>
    <cellStyle name="Moneda 2 4 2 2 4 4 2 2" xfId="18913" xr:uid="{0BCB72BA-175C-4268-98EF-1EFD31B7A14F}"/>
    <cellStyle name="Moneda 2 4 2 2 4 4 3" xfId="13633" xr:uid="{9D34F2CB-3C9C-42D0-BFD8-1E55476B3D19}"/>
    <cellStyle name="Moneda 2 4 2 2 4 5" xfId="5712" xr:uid="{5AE7D48D-5426-42BF-8788-5EAD59B84D1A}"/>
    <cellStyle name="Moneda 2 4 2 2 4 5 2" xfId="16273" xr:uid="{6170FCDB-2CD0-40D6-98DC-93F3380611A0}"/>
    <cellStyle name="Moneda 2 4 2 2 4 6" xfId="10992" xr:uid="{BD20A165-9AC7-4C25-A565-FCC5073DC3E5}"/>
    <cellStyle name="Moneda 2 4 2 2 5" xfId="761" xr:uid="{E4CBC85F-4460-42F8-89E5-DDC7F0B5F82D}"/>
    <cellStyle name="Moneda 2 4 2 2 5 2" xfId="2082" xr:uid="{D7C080D9-DD7B-431D-937F-FD4A66677192}"/>
    <cellStyle name="Moneda 2 4 2 2 5 2 2" xfId="4723" xr:uid="{55D8CC7D-E8E5-42DA-A191-95A39E809997}"/>
    <cellStyle name="Moneda 2 4 2 2 5 2 2 2" xfId="10003" xr:uid="{646FACEE-F54D-4050-A205-941FE2595D03}"/>
    <cellStyle name="Moneda 2 4 2 2 5 2 2 2 2" xfId="20564" xr:uid="{95423493-4608-4477-A58F-50F6B221F7C4}"/>
    <cellStyle name="Moneda 2 4 2 2 5 2 2 3" xfId="15284" xr:uid="{6F70108A-0794-4541-B7E1-F61B1684FC0C}"/>
    <cellStyle name="Moneda 2 4 2 2 5 2 3" xfId="7363" xr:uid="{8476B185-A9C3-4697-AA92-BF7652B84A31}"/>
    <cellStyle name="Moneda 2 4 2 2 5 2 3 2" xfId="17924" xr:uid="{67848E02-D0C3-43C0-ACBB-23E25368FFDC}"/>
    <cellStyle name="Moneda 2 4 2 2 5 2 4" xfId="12643" xr:uid="{9B613143-2ED1-4447-9331-B05AAAEB4EDB}"/>
    <cellStyle name="Moneda 2 4 2 2 5 3" xfId="3403" xr:uid="{C8A3AFB9-C35B-4699-9177-29AF1CB5D23E}"/>
    <cellStyle name="Moneda 2 4 2 2 5 3 2" xfId="8683" xr:uid="{AC149CA2-C650-4AE7-AA9E-DAA2668A45A6}"/>
    <cellStyle name="Moneda 2 4 2 2 5 3 2 2" xfId="19244" xr:uid="{B723F480-33E3-4DB1-AF5B-6D542423E50A}"/>
    <cellStyle name="Moneda 2 4 2 2 5 3 3" xfId="13964" xr:uid="{38984561-49FC-427B-A89A-A931FC483B3A}"/>
    <cellStyle name="Moneda 2 4 2 2 5 4" xfId="6043" xr:uid="{1A7ED574-B12A-43F1-B520-F137C9DCB370}"/>
    <cellStyle name="Moneda 2 4 2 2 5 4 2" xfId="16604" xr:uid="{4BCD90C9-B010-49CF-BACE-AE92CC961C58}"/>
    <cellStyle name="Moneda 2 4 2 2 5 5" xfId="11323" xr:uid="{9EE39711-798F-4FE3-B66F-6B09A19DA4B3}"/>
    <cellStyle name="Moneda 2 4 2 2 6" xfId="1422" xr:uid="{64DF6284-1919-42BA-8CE8-813E1EC6FF09}"/>
    <cellStyle name="Moneda 2 4 2 2 6 2" xfId="4063" xr:uid="{0EAEDD55-C627-4FE5-933C-09A1ACA5E6D2}"/>
    <cellStyle name="Moneda 2 4 2 2 6 2 2" xfId="9343" xr:uid="{EE8F2B45-E808-4FAD-93CC-192E6FE6D188}"/>
    <cellStyle name="Moneda 2 4 2 2 6 2 2 2" xfId="19904" xr:uid="{E39809BB-2134-4934-8EA7-3858DC005DF2}"/>
    <cellStyle name="Moneda 2 4 2 2 6 2 3" xfId="14624" xr:uid="{B9D85A03-7165-41A8-A0E6-9D371811E624}"/>
    <cellStyle name="Moneda 2 4 2 2 6 3" xfId="6703" xr:uid="{6A3E5585-8E76-4261-AC25-C5F6B88B5102}"/>
    <cellStyle name="Moneda 2 4 2 2 6 3 2" xfId="17264" xr:uid="{39FE0BD6-4F89-4624-8E08-4D18EE1B8BE3}"/>
    <cellStyle name="Moneda 2 4 2 2 6 4" xfId="11983" xr:uid="{3994C3F9-21AC-4CCF-9C5D-06518548564A}"/>
    <cellStyle name="Moneda 2 4 2 2 7" xfId="2743" xr:uid="{CD4448F0-9ED1-4F0D-9F3A-D9DF1FCDA0C2}"/>
    <cellStyle name="Moneda 2 4 2 2 7 2" xfId="8023" xr:uid="{E991D750-0ECE-4646-8400-EC6FFC8FCB8A}"/>
    <cellStyle name="Moneda 2 4 2 2 7 2 2" xfId="18584" xr:uid="{4672CE15-D7DB-4AB0-8A20-B4975C8DFB3E}"/>
    <cellStyle name="Moneda 2 4 2 2 7 3" xfId="13304" xr:uid="{8133B373-1B38-4C77-88B1-E79FC2A17167}"/>
    <cellStyle name="Moneda 2 4 2 2 8" xfId="5383" xr:uid="{CE930383-04E6-4735-B185-F17643C379B7}"/>
    <cellStyle name="Moneda 2 4 2 2 8 2" xfId="15944" xr:uid="{6A6ABD87-6E16-4812-A89B-6312433A8F38}"/>
    <cellStyle name="Moneda 2 4 2 2 9" xfId="10663" xr:uid="{C6389EAA-5F48-4CDC-95F4-8A7BDAEF6A00}"/>
    <cellStyle name="Moneda 2 4 2 3" xfId="159" xr:uid="{A8CECC81-8F6B-4A14-9972-C8DFBC57D733}"/>
    <cellStyle name="Moneda 2 4 2 3 2" xfId="489" xr:uid="{78869DC8-3FD6-494D-8541-DC7B77590D95}"/>
    <cellStyle name="Moneda 2 4 2 3 2 2" xfId="1149" xr:uid="{D26BD686-E760-4BCC-B968-CDB4439E8609}"/>
    <cellStyle name="Moneda 2 4 2 3 2 2 2" xfId="2470" xr:uid="{DE969A4D-96EB-48DA-9F26-D35CFABB0A24}"/>
    <cellStyle name="Moneda 2 4 2 3 2 2 2 2" xfId="5111" xr:uid="{06DB2DA7-7E70-403C-AB69-5CB1C526C6CB}"/>
    <cellStyle name="Moneda 2 4 2 3 2 2 2 2 2" xfId="10391" xr:uid="{E921E680-4B31-4F1A-A72A-5A21DC3C622C}"/>
    <cellStyle name="Moneda 2 4 2 3 2 2 2 2 2 2" xfId="20952" xr:uid="{9ABFDBAA-82A2-4DBA-880E-12E335A4417E}"/>
    <cellStyle name="Moneda 2 4 2 3 2 2 2 2 3" xfId="15672" xr:uid="{619D7ABE-8396-4173-8792-A65FB5A05DE8}"/>
    <cellStyle name="Moneda 2 4 2 3 2 2 2 3" xfId="7751" xr:uid="{41CAF213-AAC9-4C20-9FBD-212700279398}"/>
    <cellStyle name="Moneda 2 4 2 3 2 2 2 3 2" xfId="18312" xr:uid="{BBAAB24C-2E84-48E8-BD43-D571474B496A}"/>
    <cellStyle name="Moneda 2 4 2 3 2 2 2 4" xfId="13031" xr:uid="{757A73F5-7E5E-4008-96BC-FFCFDE650F1D}"/>
    <cellStyle name="Moneda 2 4 2 3 2 2 3" xfId="3791" xr:uid="{989FE351-820C-47EC-B9BE-3D95E52777D7}"/>
    <cellStyle name="Moneda 2 4 2 3 2 2 3 2" xfId="9071" xr:uid="{66EC7D01-30B7-4C0A-82BE-204BC9FC01FB}"/>
    <cellStyle name="Moneda 2 4 2 3 2 2 3 2 2" xfId="19632" xr:uid="{91AB607A-0E27-41C0-BAD4-1E7708302B10}"/>
    <cellStyle name="Moneda 2 4 2 3 2 2 3 3" xfId="14352" xr:uid="{A51FAFC3-4608-4BB5-9670-96824D850DE4}"/>
    <cellStyle name="Moneda 2 4 2 3 2 2 4" xfId="6431" xr:uid="{9D2D47BF-4F8B-4C8E-AE73-89F7F8526153}"/>
    <cellStyle name="Moneda 2 4 2 3 2 2 4 2" xfId="16992" xr:uid="{5B42BFF3-A1F6-4FBC-A552-9C24F223077B}"/>
    <cellStyle name="Moneda 2 4 2 3 2 2 5" xfId="11711" xr:uid="{69F9E928-38DD-403C-B2D5-0F4F43EFD6DD}"/>
    <cellStyle name="Moneda 2 4 2 3 2 3" xfId="1810" xr:uid="{1223CE1B-C594-4D02-9856-FCF3177429EA}"/>
    <cellStyle name="Moneda 2 4 2 3 2 3 2" xfId="4451" xr:uid="{0498C8D9-64FC-4C40-AFC2-D03119D92D3F}"/>
    <cellStyle name="Moneda 2 4 2 3 2 3 2 2" xfId="9731" xr:uid="{5CC97673-A176-437A-A439-AD241F3C9DDA}"/>
    <cellStyle name="Moneda 2 4 2 3 2 3 2 2 2" xfId="20292" xr:uid="{FC093B50-3E90-4260-B456-7A0F83DC1A9E}"/>
    <cellStyle name="Moneda 2 4 2 3 2 3 2 3" xfId="15012" xr:uid="{C16564D5-3ECC-453C-9856-45D76D637E36}"/>
    <cellStyle name="Moneda 2 4 2 3 2 3 3" xfId="7091" xr:uid="{52EA2B07-9B8C-4260-ADFA-683C310FD3E9}"/>
    <cellStyle name="Moneda 2 4 2 3 2 3 3 2" xfId="17652" xr:uid="{61753566-61BA-4915-A796-8B36C04D8260}"/>
    <cellStyle name="Moneda 2 4 2 3 2 3 4" xfId="12371" xr:uid="{8CD5F991-7243-449D-BB9D-56B6927E958F}"/>
    <cellStyle name="Moneda 2 4 2 3 2 4" xfId="3131" xr:uid="{B7F5ED2D-AF91-49A9-B4D3-765A9C44ADF9}"/>
    <cellStyle name="Moneda 2 4 2 3 2 4 2" xfId="8411" xr:uid="{36961AA5-8922-4EF5-9245-AB1DF0244329}"/>
    <cellStyle name="Moneda 2 4 2 3 2 4 2 2" xfId="18972" xr:uid="{B2CA9DE6-CEBE-4275-9B36-F67B25E61635}"/>
    <cellStyle name="Moneda 2 4 2 3 2 4 3" xfId="13692" xr:uid="{F3AF38B1-4A64-4E18-95A3-6EEEDD1BD2E9}"/>
    <cellStyle name="Moneda 2 4 2 3 2 5" xfId="5771" xr:uid="{AA30FC32-ADAB-492F-BA72-D8FB2E1CFD1F}"/>
    <cellStyle name="Moneda 2 4 2 3 2 5 2" xfId="16332" xr:uid="{893ACBCE-59FF-4C0B-8D44-5AC5074F26C5}"/>
    <cellStyle name="Moneda 2 4 2 3 2 6" xfId="11051" xr:uid="{E8FC4E53-C752-45AF-B282-328A2288C3DD}"/>
    <cellStyle name="Moneda 2 4 2 3 3" xfId="820" xr:uid="{62BDAA4A-1718-47A3-82DB-DB6AA68EC9D5}"/>
    <cellStyle name="Moneda 2 4 2 3 3 2" xfId="2141" xr:uid="{D5FA8D2B-9A77-4671-A61B-67F01C20123B}"/>
    <cellStyle name="Moneda 2 4 2 3 3 2 2" xfId="4782" xr:uid="{F2B67527-A933-4FE5-989D-5CAE962C036B}"/>
    <cellStyle name="Moneda 2 4 2 3 3 2 2 2" xfId="10062" xr:uid="{94CF4497-281A-445F-BB18-A7887894428A}"/>
    <cellStyle name="Moneda 2 4 2 3 3 2 2 2 2" xfId="20623" xr:uid="{51F8ED0C-181A-43AF-B9BD-595C9FF63CBF}"/>
    <cellStyle name="Moneda 2 4 2 3 3 2 2 3" xfId="15343" xr:uid="{51B74F16-7270-4909-8AE0-F7E87494DE30}"/>
    <cellStyle name="Moneda 2 4 2 3 3 2 3" xfId="7422" xr:uid="{F4510F07-D0CA-48DD-8D18-3D83C93A9D89}"/>
    <cellStyle name="Moneda 2 4 2 3 3 2 3 2" xfId="17983" xr:uid="{8E6DE48B-83C1-49A6-9CDD-316C5977FE0F}"/>
    <cellStyle name="Moneda 2 4 2 3 3 2 4" xfId="12702" xr:uid="{3A5AF45A-D1C2-46CF-8F36-DD118640BFCC}"/>
    <cellStyle name="Moneda 2 4 2 3 3 3" xfId="3462" xr:uid="{DBBD6D11-AD60-4FC1-9499-F21A6019FEF7}"/>
    <cellStyle name="Moneda 2 4 2 3 3 3 2" xfId="8742" xr:uid="{3C2DC69D-0F85-4176-8928-C783D666B119}"/>
    <cellStyle name="Moneda 2 4 2 3 3 3 2 2" xfId="19303" xr:uid="{B0CE9F30-829B-4D0B-BFC7-95E4099BC55C}"/>
    <cellStyle name="Moneda 2 4 2 3 3 3 3" xfId="14023" xr:uid="{264E3064-5E04-4072-81C1-B378A5D226DC}"/>
    <cellStyle name="Moneda 2 4 2 3 3 4" xfId="6102" xr:uid="{FE72839F-9D51-4F2B-9F58-2DBC3A87AB09}"/>
    <cellStyle name="Moneda 2 4 2 3 3 4 2" xfId="16663" xr:uid="{750BF8AE-E923-49C9-82CD-44932B4B54F8}"/>
    <cellStyle name="Moneda 2 4 2 3 3 5" xfId="11382" xr:uid="{622BD2A8-914A-422B-81CF-5CBBB0AEA2F1}"/>
    <cellStyle name="Moneda 2 4 2 3 4" xfId="1481" xr:uid="{6D8E172B-BC8E-4816-947C-4CA9E864A3CE}"/>
    <cellStyle name="Moneda 2 4 2 3 4 2" xfId="4122" xr:uid="{F9F8B2E1-359B-4B2B-A1E6-9BE1CEA8EB77}"/>
    <cellStyle name="Moneda 2 4 2 3 4 2 2" xfId="9402" xr:uid="{75DFBAC7-0891-4615-9184-EB34CAE0D02E}"/>
    <cellStyle name="Moneda 2 4 2 3 4 2 2 2" xfId="19963" xr:uid="{C5F57DA3-8B58-4B8E-9ABA-C322DDCBF5BF}"/>
    <cellStyle name="Moneda 2 4 2 3 4 2 3" xfId="14683" xr:uid="{0E39715D-E8A9-4E2E-9495-57C061D4D628}"/>
    <cellStyle name="Moneda 2 4 2 3 4 3" xfId="6762" xr:uid="{517C234E-911C-4EB5-B555-94C2E60FDBFA}"/>
    <cellStyle name="Moneda 2 4 2 3 4 3 2" xfId="17323" xr:uid="{7F63B5B8-0C65-4989-AC22-757B1AC40D8B}"/>
    <cellStyle name="Moneda 2 4 2 3 4 4" xfId="12042" xr:uid="{5C47071E-4BB1-499B-B6C2-244CDA132F96}"/>
    <cellStyle name="Moneda 2 4 2 3 5" xfId="2802" xr:uid="{3B8DB5F2-3C4E-46C3-BBAF-42691F15D6B7}"/>
    <cellStyle name="Moneda 2 4 2 3 5 2" xfId="8082" xr:uid="{A3527A12-2469-431A-9A1C-B7BFA1C3F744}"/>
    <cellStyle name="Moneda 2 4 2 3 5 2 2" xfId="18643" xr:uid="{54EAE6A2-E363-4DAB-B0F7-B4D8E120793F}"/>
    <cellStyle name="Moneda 2 4 2 3 5 3" xfId="13363" xr:uid="{50936559-290D-44AD-8638-F869AAAFC265}"/>
    <cellStyle name="Moneda 2 4 2 3 6" xfId="5442" xr:uid="{6A17DA18-3E80-405A-B5B2-6EB86E242808}"/>
    <cellStyle name="Moneda 2 4 2 3 6 2" xfId="16003" xr:uid="{CC459794-83F0-4FCC-AC1A-0BD407987C2A}"/>
    <cellStyle name="Moneda 2 4 2 3 7" xfId="10722" xr:uid="{A950E975-B8E3-4BE2-B5AC-D5C6B3E506DB}"/>
    <cellStyle name="Moneda 2 4 2 4" xfId="269" xr:uid="{972B99F2-2A6C-44F2-849D-246C5B856FB4}"/>
    <cellStyle name="Moneda 2 4 2 4 2" xfId="599" xr:uid="{AB873EB2-E76F-4E1C-BB85-AD5B45888BB4}"/>
    <cellStyle name="Moneda 2 4 2 4 2 2" xfId="1259" xr:uid="{756A5FBA-E28C-4D23-B32D-1BD54D647FEE}"/>
    <cellStyle name="Moneda 2 4 2 4 2 2 2" xfId="2580" xr:uid="{BB7C1DED-E784-4E78-9E75-8D78D3EC5AD5}"/>
    <cellStyle name="Moneda 2 4 2 4 2 2 2 2" xfId="5221" xr:uid="{B045A464-553A-4A61-B383-8C5148665F36}"/>
    <cellStyle name="Moneda 2 4 2 4 2 2 2 2 2" xfId="10501" xr:uid="{5B7044CA-A53F-463C-BD64-EAA6E421B6CF}"/>
    <cellStyle name="Moneda 2 4 2 4 2 2 2 2 2 2" xfId="21062" xr:uid="{06699B67-8EFB-44DB-A4D5-A6EB8FD1CDA8}"/>
    <cellStyle name="Moneda 2 4 2 4 2 2 2 2 3" xfId="15782" xr:uid="{1208C386-3924-48A4-BB8E-1E1DFE8338EA}"/>
    <cellStyle name="Moneda 2 4 2 4 2 2 2 3" xfId="7861" xr:uid="{AC1EFBDF-717B-402F-B696-81EFA01A8C16}"/>
    <cellStyle name="Moneda 2 4 2 4 2 2 2 3 2" xfId="18422" xr:uid="{391BF091-B217-4367-9D8D-7C573248870E}"/>
    <cellStyle name="Moneda 2 4 2 4 2 2 2 4" xfId="13141" xr:uid="{32BAA264-A79A-4938-AA5D-DB47FF10AEAD}"/>
    <cellStyle name="Moneda 2 4 2 4 2 2 3" xfId="3901" xr:uid="{8276E241-7B7D-4F68-9DCC-E34A275924EA}"/>
    <cellStyle name="Moneda 2 4 2 4 2 2 3 2" xfId="9181" xr:uid="{154708B9-45E9-4093-8A4F-B6F653F4C3E3}"/>
    <cellStyle name="Moneda 2 4 2 4 2 2 3 2 2" xfId="19742" xr:uid="{40F2764E-F3FC-456F-89E4-E6BCFD03BFC2}"/>
    <cellStyle name="Moneda 2 4 2 4 2 2 3 3" xfId="14462" xr:uid="{8CAB1CE0-5F2D-47D5-8089-ACB75F54EC75}"/>
    <cellStyle name="Moneda 2 4 2 4 2 2 4" xfId="6541" xr:uid="{BA39A536-271A-41F5-84A0-B51B96A1E16B}"/>
    <cellStyle name="Moneda 2 4 2 4 2 2 4 2" xfId="17102" xr:uid="{78122BFC-9FBC-457D-A53E-D82ABC6569BA}"/>
    <cellStyle name="Moneda 2 4 2 4 2 2 5" xfId="11821" xr:uid="{277B64EB-EA24-420D-8611-B94593403F42}"/>
    <cellStyle name="Moneda 2 4 2 4 2 3" xfId="1920" xr:uid="{B5569758-431C-4644-BE4F-EE5C33A7D127}"/>
    <cellStyle name="Moneda 2 4 2 4 2 3 2" xfId="4561" xr:uid="{501EA52A-B76D-48EA-8CBB-39D57F8CA8C6}"/>
    <cellStyle name="Moneda 2 4 2 4 2 3 2 2" xfId="9841" xr:uid="{F5B9696E-8D24-4A94-ACC2-DC4CB1B469C0}"/>
    <cellStyle name="Moneda 2 4 2 4 2 3 2 2 2" xfId="20402" xr:uid="{094B8941-E05D-4023-93E3-600F8860ACEF}"/>
    <cellStyle name="Moneda 2 4 2 4 2 3 2 3" xfId="15122" xr:uid="{E11D1EF1-D19F-4553-97AF-708ECFE56CE0}"/>
    <cellStyle name="Moneda 2 4 2 4 2 3 3" xfId="7201" xr:uid="{B91CB66E-70D1-4D35-AF6A-A7F892E73795}"/>
    <cellStyle name="Moneda 2 4 2 4 2 3 3 2" xfId="17762" xr:uid="{C9406D79-5CA8-4620-A98F-71B3753B5788}"/>
    <cellStyle name="Moneda 2 4 2 4 2 3 4" xfId="12481" xr:uid="{51E54677-1D7E-446F-A501-4C206806FA61}"/>
    <cellStyle name="Moneda 2 4 2 4 2 4" xfId="3241" xr:uid="{D65A1C55-0E5F-44F2-8B56-4D1145C4DE72}"/>
    <cellStyle name="Moneda 2 4 2 4 2 4 2" xfId="8521" xr:uid="{54EE4144-E178-4224-8A20-BEA94D323C87}"/>
    <cellStyle name="Moneda 2 4 2 4 2 4 2 2" xfId="19082" xr:uid="{605A7962-3927-4244-B2E3-F7C9ABB4EE95}"/>
    <cellStyle name="Moneda 2 4 2 4 2 4 3" xfId="13802" xr:uid="{D6979665-90DC-4567-96C0-B512D52A24F5}"/>
    <cellStyle name="Moneda 2 4 2 4 2 5" xfId="5881" xr:uid="{50728C5B-1CCE-4841-B4A1-041BF991FDCC}"/>
    <cellStyle name="Moneda 2 4 2 4 2 5 2" xfId="16442" xr:uid="{CF5098B3-7FD9-47F5-AD1F-FD77D35BADF5}"/>
    <cellStyle name="Moneda 2 4 2 4 2 6" xfId="11161" xr:uid="{17DE68D1-A34D-4EAF-AB7F-E79F159C321C}"/>
    <cellStyle name="Moneda 2 4 2 4 3" xfId="930" xr:uid="{292E7EF6-B57B-4819-AC05-1FBF5F0A3214}"/>
    <cellStyle name="Moneda 2 4 2 4 3 2" xfId="2251" xr:uid="{35D2537D-74DC-4BB2-87D5-52DFDCDED8C1}"/>
    <cellStyle name="Moneda 2 4 2 4 3 2 2" xfId="4892" xr:uid="{6A2B6173-0BA4-4557-8F88-13FB91DEA85C}"/>
    <cellStyle name="Moneda 2 4 2 4 3 2 2 2" xfId="10172" xr:uid="{DC155796-B1D9-40BD-B51A-C488280EE0A7}"/>
    <cellStyle name="Moneda 2 4 2 4 3 2 2 2 2" xfId="20733" xr:uid="{B81A8AB9-71B9-49A3-B405-4868BB7EAF44}"/>
    <cellStyle name="Moneda 2 4 2 4 3 2 2 3" xfId="15453" xr:uid="{B607E7A2-E7CC-4FF0-B872-62CDFD905B4C}"/>
    <cellStyle name="Moneda 2 4 2 4 3 2 3" xfId="7532" xr:uid="{B6E9CAEE-EC0D-42E3-BFEB-6299868095F9}"/>
    <cellStyle name="Moneda 2 4 2 4 3 2 3 2" xfId="18093" xr:uid="{5BEDC7D7-345F-450F-BCB8-D561A6A05697}"/>
    <cellStyle name="Moneda 2 4 2 4 3 2 4" xfId="12812" xr:uid="{C7D4FCA1-62B6-4B3E-AA4F-75D366D79229}"/>
    <cellStyle name="Moneda 2 4 2 4 3 3" xfId="3572" xr:uid="{69E28D88-4551-4148-9BA9-DA34ED228EAC}"/>
    <cellStyle name="Moneda 2 4 2 4 3 3 2" xfId="8852" xr:uid="{D1205ACC-6968-4F8C-8CC3-2A3E4FA6EAEB}"/>
    <cellStyle name="Moneda 2 4 2 4 3 3 2 2" xfId="19413" xr:uid="{56AFF21D-EE28-4565-9295-99904761C735}"/>
    <cellStyle name="Moneda 2 4 2 4 3 3 3" xfId="14133" xr:uid="{9FD340AD-EEF0-4614-9FA4-3DE1C1DA1E68}"/>
    <cellStyle name="Moneda 2 4 2 4 3 4" xfId="6212" xr:uid="{88E06DD1-BEB0-45F9-AF4E-FC4CA7757BD2}"/>
    <cellStyle name="Moneda 2 4 2 4 3 4 2" xfId="16773" xr:uid="{251256F6-79D2-422B-8E28-60C448386505}"/>
    <cellStyle name="Moneda 2 4 2 4 3 5" xfId="11492" xr:uid="{EA629B12-8176-4AAE-808D-124A1F3C4F49}"/>
    <cellStyle name="Moneda 2 4 2 4 4" xfId="1591" xr:uid="{E01E44E7-595B-4A48-B016-F663871752CD}"/>
    <cellStyle name="Moneda 2 4 2 4 4 2" xfId="4232" xr:uid="{805BC9DC-822F-4419-867D-F3124BF7ED3F}"/>
    <cellStyle name="Moneda 2 4 2 4 4 2 2" xfId="9512" xr:uid="{202F10BE-B7F4-45E7-A2E1-D7DF7D2212EE}"/>
    <cellStyle name="Moneda 2 4 2 4 4 2 2 2" xfId="20073" xr:uid="{03C8E53B-22F7-4471-9D5A-37F2D4A16FF0}"/>
    <cellStyle name="Moneda 2 4 2 4 4 2 3" xfId="14793" xr:uid="{195DDFAB-B78F-4E89-8A05-2F58CE6A4D5A}"/>
    <cellStyle name="Moneda 2 4 2 4 4 3" xfId="6872" xr:uid="{BFEA4898-A2C1-46BD-90DC-F674437DF0D4}"/>
    <cellStyle name="Moneda 2 4 2 4 4 3 2" xfId="17433" xr:uid="{06BE637F-6FC4-4A54-B4B7-2AF3913BE79C}"/>
    <cellStyle name="Moneda 2 4 2 4 4 4" xfId="12152" xr:uid="{98010E6C-722E-408B-80C2-E1FF3469BF96}"/>
    <cellStyle name="Moneda 2 4 2 4 5" xfId="2912" xr:uid="{780AD727-0094-4B03-8468-05DE39D0C982}"/>
    <cellStyle name="Moneda 2 4 2 4 5 2" xfId="8192" xr:uid="{F7B6D0AF-3676-48FE-B2E2-552E42D69E4A}"/>
    <cellStyle name="Moneda 2 4 2 4 5 2 2" xfId="18753" xr:uid="{5CF79CD0-4C14-474E-85C1-2EBE692C0DAB}"/>
    <cellStyle name="Moneda 2 4 2 4 5 3" xfId="13473" xr:uid="{8662D31D-4B48-47D5-B88F-78DD33FABAEE}"/>
    <cellStyle name="Moneda 2 4 2 4 6" xfId="5552" xr:uid="{93C7A0AA-48E5-4602-9315-BAFFFAF3CE11}"/>
    <cellStyle name="Moneda 2 4 2 4 6 2" xfId="16113" xr:uid="{621AD620-2402-4B4F-B15D-0DCCBF2C08DD}"/>
    <cellStyle name="Moneda 2 4 2 4 7" xfId="10832" xr:uid="{9C2CBC50-710F-4CCD-8D00-753CEA0F8388}"/>
    <cellStyle name="Moneda 2 4 2 5" xfId="378" xr:uid="{A79021E3-E4BF-4D2B-A3E4-CE798F00C3D3}"/>
    <cellStyle name="Moneda 2 4 2 5 2" xfId="1039" xr:uid="{4DEB1B5F-692B-4D3E-BE75-E731B66B26ED}"/>
    <cellStyle name="Moneda 2 4 2 5 2 2" xfId="2360" xr:uid="{493D410D-26DB-4F97-A909-710EE7C3B87C}"/>
    <cellStyle name="Moneda 2 4 2 5 2 2 2" xfId="5001" xr:uid="{0D36AEC2-59FC-4E36-B831-85878A564152}"/>
    <cellStyle name="Moneda 2 4 2 5 2 2 2 2" xfId="10281" xr:uid="{D88CE498-BDD9-42C8-A901-B2A397ED9247}"/>
    <cellStyle name="Moneda 2 4 2 5 2 2 2 2 2" xfId="20842" xr:uid="{AC076524-1380-49D7-A8F6-B788D30164D3}"/>
    <cellStyle name="Moneda 2 4 2 5 2 2 2 3" xfId="15562" xr:uid="{AB77DAE6-B1FD-4614-A4F8-CB6FAD1BB9BE}"/>
    <cellStyle name="Moneda 2 4 2 5 2 2 3" xfId="7641" xr:uid="{33212D40-6AED-4CA6-9C8F-81C394A04193}"/>
    <cellStyle name="Moneda 2 4 2 5 2 2 3 2" xfId="18202" xr:uid="{242E3F06-AEEB-49A7-921A-D8FCDCFF46CF}"/>
    <cellStyle name="Moneda 2 4 2 5 2 2 4" xfId="12921" xr:uid="{DD9039D9-F70B-4F70-9EB7-A0D0B84448F0}"/>
    <cellStyle name="Moneda 2 4 2 5 2 3" xfId="3681" xr:uid="{4677BB9C-66E3-45F5-A949-EDE196E09BEA}"/>
    <cellStyle name="Moneda 2 4 2 5 2 3 2" xfId="8961" xr:uid="{875FFC17-0CD7-464A-B620-E87AC2320A78}"/>
    <cellStyle name="Moneda 2 4 2 5 2 3 2 2" xfId="19522" xr:uid="{D71E0615-DA76-47E2-BAFF-4E8C9C348984}"/>
    <cellStyle name="Moneda 2 4 2 5 2 3 3" xfId="14242" xr:uid="{3E8781B6-7E33-444F-8D99-C87566467948}"/>
    <cellStyle name="Moneda 2 4 2 5 2 4" xfId="6321" xr:uid="{4D1A572E-36F4-416F-98C8-48D3E0EE9199}"/>
    <cellStyle name="Moneda 2 4 2 5 2 4 2" xfId="16882" xr:uid="{27A6F053-6D42-4C2F-8A9E-FFD75B76B205}"/>
    <cellStyle name="Moneda 2 4 2 5 2 5" xfId="11601" xr:uid="{FC10A324-227F-4B92-B59E-84ECEFE3CCEA}"/>
    <cellStyle name="Moneda 2 4 2 5 3" xfId="1700" xr:uid="{621F72EF-D5C0-43A4-9062-43FB798FCC18}"/>
    <cellStyle name="Moneda 2 4 2 5 3 2" xfId="4341" xr:uid="{F618C17D-B4EA-46F0-8B8B-197B0EF0413E}"/>
    <cellStyle name="Moneda 2 4 2 5 3 2 2" xfId="9621" xr:uid="{D6CA9CCD-08CC-4E7B-8F75-7A58B48E800E}"/>
    <cellStyle name="Moneda 2 4 2 5 3 2 2 2" xfId="20182" xr:uid="{EAB34040-AA48-409B-9D99-C5484B010D26}"/>
    <cellStyle name="Moneda 2 4 2 5 3 2 3" xfId="14902" xr:uid="{B79B6589-2F18-466B-8370-17DAA633E878}"/>
    <cellStyle name="Moneda 2 4 2 5 3 3" xfId="6981" xr:uid="{43806A86-7DCF-421E-A9A5-6873D0D6EBB7}"/>
    <cellStyle name="Moneda 2 4 2 5 3 3 2" xfId="17542" xr:uid="{8C5410EC-E70D-4E06-B49E-277B11455F69}"/>
    <cellStyle name="Moneda 2 4 2 5 3 4" xfId="12261" xr:uid="{9E586098-F5E6-4171-943E-5902828174AA}"/>
    <cellStyle name="Moneda 2 4 2 5 4" xfId="3021" xr:uid="{2BBD0ACF-8C16-4199-956E-83518F8BD1EF}"/>
    <cellStyle name="Moneda 2 4 2 5 4 2" xfId="8301" xr:uid="{11DD800A-7BDD-40C3-822F-0F608C840788}"/>
    <cellStyle name="Moneda 2 4 2 5 4 2 2" xfId="18862" xr:uid="{5079FB75-F06F-40A0-ACF3-968C92270E48}"/>
    <cellStyle name="Moneda 2 4 2 5 4 3" xfId="13582" xr:uid="{B73AC949-2D62-4CD8-BA83-1C18415C6EB6}"/>
    <cellStyle name="Moneda 2 4 2 5 5" xfId="5661" xr:uid="{A768C4C8-DD24-49D2-8E70-83437B5B82B0}"/>
    <cellStyle name="Moneda 2 4 2 5 5 2" xfId="16222" xr:uid="{99061EC5-4F09-4028-A3A5-91F8C825A9D8}"/>
    <cellStyle name="Moneda 2 4 2 5 6" xfId="10941" xr:uid="{B00E4838-14A9-416E-8852-BF72AB0A4115}"/>
    <cellStyle name="Moneda 2 4 2 6" xfId="710" xr:uid="{B36FFC34-7E7B-41FE-B766-6E715FEEEED8}"/>
    <cellStyle name="Moneda 2 4 2 6 2" xfId="2031" xr:uid="{381544ED-008E-409E-B3C6-1E96C4164F1B}"/>
    <cellStyle name="Moneda 2 4 2 6 2 2" xfId="4672" xr:uid="{C1CEDFA4-D4F2-4221-AA32-C5627121AB6B}"/>
    <cellStyle name="Moneda 2 4 2 6 2 2 2" xfId="9952" xr:uid="{82B7500F-64AA-447B-A6F3-22FF5972219F}"/>
    <cellStyle name="Moneda 2 4 2 6 2 2 2 2" xfId="20513" xr:uid="{77DB5260-5E6E-40A1-B0C0-2F704E43368E}"/>
    <cellStyle name="Moneda 2 4 2 6 2 2 3" xfId="15233" xr:uid="{A9695729-3D33-4335-91DD-4CA8BD4A7A97}"/>
    <cellStyle name="Moneda 2 4 2 6 2 3" xfId="7312" xr:uid="{432AFBE0-4B92-44B9-899B-7CB22DAA3C81}"/>
    <cellStyle name="Moneda 2 4 2 6 2 3 2" xfId="17873" xr:uid="{D86C4EC7-6A05-42D5-A40A-149ED8826AF3}"/>
    <cellStyle name="Moneda 2 4 2 6 2 4" xfId="12592" xr:uid="{D2CCFA19-0D7D-4E61-909F-059DCFD716F1}"/>
    <cellStyle name="Moneda 2 4 2 6 3" xfId="3352" xr:uid="{2A862435-CC55-4EC4-92B3-D402F805990D}"/>
    <cellStyle name="Moneda 2 4 2 6 3 2" xfId="8632" xr:uid="{F64B663F-E8CB-4DA5-9141-AAEFF084A823}"/>
    <cellStyle name="Moneda 2 4 2 6 3 2 2" xfId="19193" xr:uid="{3566E64D-2B6F-4102-ABDA-184762500EF6}"/>
    <cellStyle name="Moneda 2 4 2 6 3 3" xfId="13913" xr:uid="{1738C7A2-15B7-4AFE-9D9B-82EDAC0F1A0A}"/>
    <cellStyle name="Moneda 2 4 2 6 4" xfId="5992" xr:uid="{B23DA5CE-E485-4A1E-82F7-36CF3E53E3D5}"/>
    <cellStyle name="Moneda 2 4 2 6 4 2" xfId="16553" xr:uid="{4E1C6629-390A-4DDB-B938-2184E4F66C2F}"/>
    <cellStyle name="Moneda 2 4 2 6 5" xfId="11272" xr:uid="{350D0716-4A3E-4A82-A94D-6327F069C556}"/>
    <cellStyle name="Moneda 2 4 2 7" xfId="1371" xr:uid="{97E114E2-87D6-4019-A734-50ECA274FB99}"/>
    <cellStyle name="Moneda 2 4 2 7 2" xfId="4012" xr:uid="{D968C6A7-C115-4DF2-8E14-689C8EFD1542}"/>
    <cellStyle name="Moneda 2 4 2 7 2 2" xfId="9292" xr:uid="{012CEE3F-DA2F-4260-89BA-2BAF3B955E9D}"/>
    <cellStyle name="Moneda 2 4 2 7 2 2 2" xfId="19853" xr:uid="{BBAEE75D-6689-459E-A413-F9392B69368F}"/>
    <cellStyle name="Moneda 2 4 2 7 2 3" xfId="14573" xr:uid="{1216B1B6-37B1-4F17-A8BE-B37FE10AF531}"/>
    <cellStyle name="Moneda 2 4 2 7 3" xfId="6652" xr:uid="{3CBF916A-2FCE-4B77-B238-7DE344A15754}"/>
    <cellStyle name="Moneda 2 4 2 7 3 2" xfId="17213" xr:uid="{7ED98E2B-FF38-4CE1-891E-588482741CBC}"/>
    <cellStyle name="Moneda 2 4 2 7 4" xfId="11932" xr:uid="{E8D22F76-FEF6-439C-8A2D-31CFF2985D17}"/>
    <cellStyle name="Moneda 2 4 2 8" xfId="2692" xr:uid="{1F78B8C8-F6CD-4802-946D-1E5ACCA5C38F}"/>
    <cellStyle name="Moneda 2 4 2 8 2" xfId="7972" xr:uid="{A01030B5-77AA-408F-8ECB-DDBB9AB39AE7}"/>
    <cellStyle name="Moneda 2 4 2 8 2 2" xfId="18533" xr:uid="{21DB69CF-52BE-440F-97B2-759052ABC335}"/>
    <cellStyle name="Moneda 2 4 2 8 3" xfId="13253" xr:uid="{63019B97-89A2-4221-992C-CA7339A339F2}"/>
    <cellStyle name="Moneda 2 4 2 9" xfId="5332" xr:uid="{D20FCA60-E2A2-4165-85D4-8CF9F893D2CC}"/>
    <cellStyle name="Moneda 2 4 2 9 2" xfId="15893" xr:uid="{3784EB7E-2330-4923-9C02-26A73F37127E}"/>
    <cellStyle name="Moneda 2 4 3" xfId="74" xr:uid="{C8933007-29FA-4FFC-9B4F-3288DA8D0844}"/>
    <cellStyle name="Moneda 2 4 3 2" xfId="186" xr:uid="{4240EDE1-803E-46F1-A94F-E64F37B55021}"/>
    <cellStyle name="Moneda 2 4 3 2 2" xfId="516" xr:uid="{47B14FDE-A9D3-4B06-8E5F-62EB34887F1E}"/>
    <cellStyle name="Moneda 2 4 3 2 2 2" xfId="1176" xr:uid="{4D1115AE-B34E-41A0-A0C1-BA8BF99F4CFF}"/>
    <cellStyle name="Moneda 2 4 3 2 2 2 2" xfId="2497" xr:uid="{DDF43DB2-44FC-4847-9258-5C10DEB4B73B}"/>
    <cellStyle name="Moneda 2 4 3 2 2 2 2 2" xfId="5138" xr:uid="{D5B8D362-2837-430D-955F-BABF55A89A65}"/>
    <cellStyle name="Moneda 2 4 3 2 2 2 2 2 2" xfId="10418" xr:uid="{44711BD4-08C7-453A-9C7A-668E9687B15C}"/>
    <cellStyle name="Moneda 2 4 3 2 2 2 2 2 2 2" xfId="20979" xr:uid="{0600D4B3-DF9A-4ECF-AC6E-BA070C66FE41}"/>
    <cellStyle name="Moneda 2 4 3 2 2 2 2 2 3" xfId="15699" xr:uid="{6E67EF1B-E7F4-4F85-B490-130826C31597}"/>
    <cellStyle name="Moneda 2 4 3 2 2 2 2 3" xfId="7778" xr:uid="{9B3FCCC1-38E4-402D-8698-2F8818F5B953}"/>
    <cellStyle name="Moneda 2 4 3 2 2 2 2 3 2" xfId="18339" xr:uid="{CAE8C421-EC93-41A3-B64E-65A0B9EB1337}"/>
    <cellStyle name="Moneda 2 4 3 2 2 2 2 4" xfId="13058" xr:uid="{88D044A5-591D-4D85-909F-AA3F8B33E40F}"/>
    <cellStyle name="Moneda 2 4 3 2 2 2 3" xfId="3818" xr:uid="{F59508F3-0CCA-4940-A7FD-AC46FAB5EB98}"/>
    <cellStyle name="Moneda 2 4 3 2 2 2 3 2" xfId="9098" xr:uid="{0479897B-4367-461C-8F26-F7260AD40390}"/>
    <cellStyle name="Moneda 2 4 3 2 2 2 3 2 2" xfId="19659" xr:uid="{1ADD0852-3F1A-4ECC-A649-099D29D118F9}"/>
    <cellStyle name="Moneda 2 4 3 2 2 2 3 3" xfId="14379" xr:uid="{F0248D51-3638-4500-9C17-BC3BFBB412B8}"/>
    <cellStyle name="Moneda 2 4 3 2 2 2 4" xfId="6458" xr:uid="{6AA59EA2-960E-41DE-A22E-065E90B4D054}"/>
    <cellStyle name="Moneda 2 4 3 2 2 2 4 2" xfId="17019" xr:uid="{C5D74DEA-5459-408D-BBE9-6959FA48D101}"/>
    <cellStyle name="Moneda 2 4 3 2 2 2 5" xfId="11738" xr:uid="{AE50D629-392B-4CC8-97C5-D010DB5F36EF}"/>
    <cellStyle name="Moneda 2 4 3 2 2 3" xfId="1837" xr:uid="{EA6D2E04-51B7-43FA-B8B7-FD7E24F27BAD}"/>
    <cellStyle name="Moneda 2 4 3 2 2 3 2" xfId="4478" xr:uid="{7558C9B3-E71E-45CB-9449-F3417F629E0B}"/>
    <cellStyle name="Moneda 2 4 3 2 2 3 2 2" xfId="9758" xr:uid="{9AFAEC4A-2084-4AB7-8999-EE9305D36823}"/>
    <cellStyle name="Moneda 2 4 3 2 2 3 2 2 2" xfId="20319" xr:uid="{0E09C987-500A-4D60-A81B-B072478F88E8}"/>
    <cellStyle name="Moneda 2 4 3 2 2 3 2 3" xfId="15039" xr:uid="{415AA9D2-BBB4-4952-B7E3-55179AF48B00}"/>
    <cellStyle name="Moneda 2 4 3 2 2 3 3" xfId="7118" xr:uid="{64F31E4A-BB3B-478F-B051-88FEC100A1E0}"/>
    <cellStyle name="Moneda 2 4 3 2 2 3 3 2" xfId="17679" xr:uid="{2CF59D52-6B96-476E-947A-93841A566DB2}"/>
    <cellStyle name="Moneda 2 4 3 2 2 3 4" xfId="12398" xr:uid="{1109658C-6ABB-4F0E-BF8E-731000C477F4}"/>
    <cellStyle name="Moneda 2 4 3 2 2 4" xfId="3158" xr:uid="{C82B5FEC-411F-442E-B030-26BC8DB8910D}"/>
    <cellStyle name="Moneda 2 4 3 2 2 4 2" xfId="8438" xr:uid="{7BFCBB5A-FDE7-480C-BEAF-1420FBBFA0EF}"/>
    <cellStyle name="Moneda 2 4 3 2 2 4 2 2" xfId="18999" xr:uid="{FFC0C2EC-14B5-4A60-AC57-D49B73507349}"/>
    <cellStyle name="Moneda 2 4 3 2 2 4 3" xfId="13719" xr:uid="{D5D04C6A-5159-4788-8033-49E9A5B8ED77}"/>
    <cellStyle name="Moneda 2 4 3 2 2 5" xfId="5798" xr:uid="{E4586F9C-7893-4E00-961A-33A06DF32308}"/>
    <cellStyle name="Moneda 2 4 3 2 2 5 2" xfId="16359" xr:uid="{E5CD6C8A-1AF5-4ACF-BDD5-80D4B81EA438}"/>
    <cellStyle name="Moneda 2 4 3 2 2 6" xfId="11078" xr:uid="{161D3CB9-5BC8-41BE-B79F-BBCC39D12C18}"/>
    <cellStyle name="Moneda 2 4 3 2 3" xfId="847" xr:uid="{C5E97B49-7046-41CF-908E-15E8F0C13CEE}"/>
    <cellStyle name="Moneda 2 4 3 2 3 2" xfId="2168" xr:uid="{7261B6BF-EAF6-4DD1-975A-7802A6E96B66}"/>
    <cellStyle name="Moneda 2 4 3 2 3 2 2" xfId="4809" xr:uid="{33FAF369-D6A6-4818-83B8-1E7570027F5F}"/>
    <cellStyle name="Moneda 2 4 3 2 3 2 2 2" xfId="10089" xr:uid="{59999B20-1626-4443-AEFA-3F5EF481D4A4}"/>
    <cellStyle name="Moneda 2 4 3 2 3 2 2 2 2" xfId="20650" xr:uid="{8D62267B-F393-4B7D-82E6-E8A3D74E341B}"/>
    <cellStyle name="Moneda 2 4 3 2 3 2 2 3" xfId="15370" xr:uid="{F959AEBE-9894-4A0D-ADE5-96831D6A5360}"/>
    <cellStyle name="Moneda 2 4 3 2 3 2 3" xfId="7449" xr:uid="{C41A58BD-3F74-4798-947C-7385A6723FBB}"/>
    <cellStyle name="Moneda 2 4 3 2 3 2 3 2" xfId="18010" xr:uid="{9AD1B0B5-3B7A-4F39-AAD3-4AB33BAEA338}"/>
    <cellStyle name="Moneda 2 4 3 2 3 2 4" xfId="12729" xr:uid="{FE80A24B-16E2-4F77-8A71-3FF11BD2A87C}"/>
    <cellStyle name="Moneda 2 4 3 2 3 3" xfId="3489" xr:uid="{0563C9C3-78AE-42E6-8247-424502A1FF2B}"/>
    <cellStyle name="Moneda 2 4 3 2 3 3 2" xfId="8769" xr:uid="{B787020C-3D26-498D-BE3B-C6CE37C229BD}"/>
    <cellStyle name="Moneda 2 4 3 2 3 3 2 2" xfId="19330" xr:uid="{2A432AC2-6488-47E4-B2C6-2DA7FAFB007E}"/>
    <cellStyle name="Moneda 2 4 3 2 3 3 3" xfId="14050" xr:uid="{177D4167-71F2-4A89-9FFD-4A686F979ADE}"/>
    <cellStyle name="Moneda 2 4 3 2 3 4" xfId="6129" xr:uid="{48BB1CE7-A61E-4439-842D-020C0FEDCC11}"/>
    <cellStyle name="Moneda 2 4 3 2 3 4 2" xfId="16690" xr:uid="{6F6F7B94-1C94-44DD-BDB4-C33492FDFE13}"/>
    <cellStyle name="Moneda 2 4 3 2 3 5" xfId="11409" xr:uid="{ACE4FD60-496B-478C-B530-EC2849AA6E09}"/>
    <cellStyle name="Moneda 2 4 3 2 4" xfId="1508" xr:uid="{6032CBA5-33D9-4FA2-A21D-5F5753A27B71}"/>
    <cellStyle name="Moneda 2 4 3 2 4 2" xfId="4149" xr:uid="{75D502D4-9FF6-47BE-A22C-555B55C38271}"/>
    <cellStyle name="Moneda 2 4 3 2 4 2 2" xfId="9429" xr:uid="{90CC8CD6-3787-436A-95D9-F93671B92E83}"/>
    <cellStyle name="Moneda 2 4 3 2 4 2 2 2" xfId="19990" xr:uid="{E5854286-D9F5-4BDB-9423-7F7BB8C0E0FD}"/>
    <cellStyle name="Moneda 2 4 3 2 4 2 3" xfId="14710" xr:uid="{A65061F9-A85D-4E7D-B52C-B808420EE1E6}"/>
    <cellStyle name="Moneda 2 4 3 2 4 3" xfId="6789" xr:uid="{B9F3DC33-ED32-4796-8C69-080A6DDCAAB4}"/>
    <cellStyle name="Moneda 2 4 3 2 4 3 2" xfId="17350" xr:uid="{8C9C1BA4-3681-40E9-8A35-4C97C9A80497}"/>
    <cellStyle name="Moneda 2 4 3 2 4 4" xfId="12069" xr:uid="{CEE99DD0-6C27-4E7C-9709-B8C52D1229B3}"/>
    <cellStyle name="Moneda 2 4 3 2 5" xfId="2829" xr:uid="{4D9014EA-4D58-4D8C-8FC6-8BC138F6011A}"/>
    <cellStyle name="Moneda 2 4 3 2 5 2" xfId="8109" xr:uid="{41084DD0-F003-4FC3-AE84-CE271FFA634D}"/>
    <cellStyle name="Moneda 2 4 3 2 5 2 2" xfId="18670" xr:uid="{986C5388-5DA3-4CC5-BDC4-0E6C89B88692}"/>
    <cellStyle name="Moneda 2 4 3 2 5 3" xfId="13390" xr:uid="{BE7BF511-36A9-4646-A9EC-7FD323639FEA}"/>
    <cellStyle name="Moneda 2 4 3 2 6" xfId="5469" xr:uid="{76CB0DC1-0E9D-429F-BEE1-00386465FABC}"/>
    <cellStyle name="Moneda 2 4 3 2 6 2" xfId="16030" xr:uid="{55F83C07-ABC8-4D39-9121-9378625A5CA8}"/>
    <cellStyle name="Moneda 2 4 3 2 7" xfId="10749" xr:uid="{A8472F91-0F2D-4953-BF29-427A01A3B7D1}"/>
    <cellStyle name="Moneda 2 4 3 3" xfId="296" xr:uid="{6E00804B-61E2-4EA9-9033-E1B97DD3BE2E}"/>
    <cellStyle name="Moneda 2 4 3 3 2" xfId="626" xr:uid="{4C360B9D-2B06-472B-ABFE-C9DB8B47BB98}"/>
    <cellStyle name="Moneda 2 4 3 3 2 2" xfId="1286" xr:uid="{544C1CFB-2CD9-47C0-A2E5-3E44ED398FAF}"/>
    <cellStyle name="Moneda 2 4 3 3 2 2 2" xfId="2607" xr:uid="{0E24DE9C-23BF-49FB-B266-9624CFACE9A5}"/>
    <cellStyle name="Moneda 2 4 3 3 2 2 2 2" xfId="5248" xr:uid="{F0016CD2-3645-4CB1-A02A-E6D44A1F4346}"/>
    <cellStyle name="Moneda 2 4 3 3 2 2 2 2 2" xfId="10528" xr:uid="{3C501309-D135-4232-B704-D8286BAF3FF3}"/>
    <cellStyle name="Moneda 2 4 3 3 2 2 2 2 2 2" xfId="21089" xr:uid="{7EDFF4C4-2F25-43D6-AAE1-6C4B1FD0C101}"/>
    <cellStyle name="Moneda 2 4 3 3 2 2 2 2 3" xfId="15809" xr:uid="{FDEF6EBC-FB34-4FC3-B9FD-580FBF01C575}"/>
    <cellStyle name="Moneda 2 4 3 3 2 2 2 3" xfId="7888" xr:uid="{8F7D996D-1E76-40F4-8C73-D7555E6872AA}"/>
    <cellStyle name="Moneda 2 4 3 3 2 2 2 3 2" xfId="18449" xr:uid="{0755B1BB-6323-4159-8BF3-96871E4D3080}"/>
    <cellStyle name="Moneda 2 4 3 3 2 2 2 4" xfId="13168" xr:uid="{53B03B87-5EA0-49FC-9B61-B9D868687179}"/>
    <cellStyle name="Moneda 2 4 3 3 2 2 3" xfId="3928" xr:uid="{9E2C179F-D3DD-4998-B5A3-8F300E5F535A}"/>
    <cellStyle name="Moneda 2 4 3 3 2 2 3 2" xfId="9208" xr:uid="{D588C687-81B3-4F99-9F2C-57A10D9419F4}"/>
    <cellStyle name="Moneda 2 4 3 3 2 2 3 2 2" xfId="19769" xr:uid="{8CEA2F15-5275-4F13-BA13-D8FBB9A3FEE9}"/>
    <cellStyle name="Moneda 2 4 3 3 2 2 3 3" xfId="14489" xr:uid="{FC7467D7-8FCE-4EED-A62C-A46A1FD07B66}"/>
    <cellStyle name="Moneda 2 4 3 3 2 2 4" xfId="6568" xr:uid="{AB28F1C3-5FAE-444B-98ED-AF0FED73F1CE}"/>
    <cellStyle name="Moneda 2 4 3 3 2 2 4 2" xfId="17129" xr:uid="{5CE24B86-4D01-47F5-A678-BE74CAB8FB71}"/>
    <cellStyle name="Moneda 2 4 3 3 2 2 5" xfId="11848" xr:uid="{7852EABB-3D70-4032-B78B-3AC78BDF65F6}"/>
    <cellStyle name="Moneda 2 4 3 3 2 3" xfId="1947" xr:uid="{162FC529-E127-431C-9CDB-8DDCF87E5957}"/>
    <cellStyle name="Moneda 2 4 3 3 2 3 2" xfId="4588" xr:uid="{DFE19551-3F98-40A2-803D-9B8719656ABF}"/>
    <cellStyle name="Moneda 2 4 3 3 2 3 2 2" xfId="9868" xr:uid="{8D99734A-6271-4BF3-A9F9-CB9D418A5D20}"/>
    <cellStyle name="Moneda 2 4 3 3 2 3 2 2 2" xfId="20429" xr:uid="{53708D5F-A5B3-4798-AD0C-60B453A30234}"/>
    <cellStyle name="Moneda 2 4 3 3 2 3 2 3" xfId="15149" xr:uid="{711612EE-57A4-44E4-BFC1-CB5B87E602DD}"/>
    <cellStyle name="Moneda 2 4 3 3 2 3 3" xfId="7228" xr:uid="{B9969815-12CA-4A59-93B4-157EB5051B7D}"/>
    <cellStyle name="Moneda 2 4 3 3 2 3 3 2" xfId="17789" xr:uid="{B6A6F228-80A4-4BBF-83F2-64184E0AF0A2}"/>
    <cellStyle name="Moneda 2 4 3 3 2 3 4" xfId="12508" xr:uid="{1CD8F4BB-F8C5-41A1-B106-8D1E253C782C}"/>
    <cellStyle name="Moneda 2 4 3 3 2 4" xfId="3268" xr:uid="{F7FAD4DE-3BAE-42E3-AA67-A7A12F59C03E}"/>
    <cellStyle name="Moneda 2 4 3 3 2 4 2" xfId="8548" xr:uid="{8F778974-D91B-448E-8E48-5806E5DDF850}"/>
    <cellStyle name="Moneda 2 4 3 3 2 4 2 2" xfId="19109" xr:uid="{F251CAED-96E8-4EA4-8922-1E2F96EE34F9}"/>
    <cellStyle name="Moneda 2 4 3 3 2 4 3" xfId="13829" xr:uid="{88FC14A4-EFDF-4596-A643-C0B8CF14BE74}"/>
    <cellStyle name="Moneda 2 4 3 3 2 5" xfId="5908" xr:uid="{EC8F3C07-7A2E-479D-A987-241AE01F13D8}"/>
    <cellStyle name="Moneda 2 4 3 3 2 5 2" xfId="16469" xr:uid="{B06A78D6-517E-4399-A5D7-0F733A96DBB1}"/>
    <cellStyle name="Moneda 2 4 3 3 2 6" xfId="11188" xr:uid="{C3B2CAAC-3E93-4C21-B967-B83703D888BA}"/>
    <cellStyle name="Moneda 2 4 3 3 3" xfId="957" xr:uid="{111C6DD7-4C37-4590-8046-860A1F4B1ED8}"/>
    <cellStyle name="Moneda 2 4 3 3 3 2" xfId="2278" xr:uid="{20490106-3AE3-4B79-BE7D-7CADC09EA3DC}"/>
    <cellStyle name="Moneda 2 4 3 3 3 2 2" xfId="4919" xr:uid="{CFEF2F6A-03E8-4755-808C-096F169B3143}"/>
    <cellStyle name="Moneda 2 4 3 3 3 2 2 2" xfId="10199" xr:uid="{220FD405-1248-4CA1-A447-F68E0B78427C}"/>
    <cellStyle name="Moneda 2 4 3 3 3 2 2 2 2" xfId="20760" xr:uid="{9C53B8AD-1455-4C1B-A04C-5C63010053A0}"/>
    <cellStyle name="Moneda 2 4 3 3 3 2 2 3" xfId="15480" xr:uid="{59F1F369-30E0-480D-B467-F9654C8426A8}"/>
    <cellStyle name="Moneda 2 4 3 3 3 2 3" xfId="7559" xr:uid="{E2316F99-4E40-4212-8629-C8A0D9DF827D}"/>
    <cellStyle name="Moneda 2 4 3 3 3 2 3 2" xfId="18120" xr:uid="{1AED1E8F-1804-48C7-B7CC-B66D9D91AC7F}"/>
    <cellStyle name="Moneda 2 4 3 3 3 2 4" xfId="12839" xr:uid="{B2F28CAD-47DB-4D6E-AB83-34534F87F145}"/>
    <cellStyle name="Moneda 2 4 3 3 3 3" xfId="3599" xr:uid="{2B4F2366-22D5-4D5C-8213-7057262CC1FB}"/>
    <cellStyle name="Moneda 2 4 3 3 3 3 2" xfId="8879" xr:uid="{1FAD1F23-4E6A-407F-8082-64278499C605}"/>
    <cellStyle name="Moneda 2 4 3 3 3 3 2 2" xfId="19440" xr:uid="{86D70C78-9772-47E5-BC95-2E95A6E4021A}"/>
    <cellStyle name="Moneda 2 4 3 3 3 3 3" xfId="14160" xr:uid="{04A4F74C-AD1C-442F-9EDE-A760BD419EF5}"/>
    <cellStyle name="Moneda 2 4 3 3 3 4" xfId="6239" xr:uid="{C08A6A3B-7C16-481A-A482-2E38D24FD75A}"/>
    <cellStyle name="Moneda 2 4 3 3 3 4 2" xfId="16800" xr:uid="{0C3A9201-769F-4AA2-B34A-71F9CC9CFFA4}"/>
    <cellStyle name="Moneda 2 4 3 3 3 5" xfId="11519" xr:uid="{BE25E15B-2D2E-4D09-B5A1-8F81ADB8E901}"/>
    <cellStyle name="Moneda 2 4 3 3 4" xfId="1618" xr:uid="{8E2191AC-8319-45A4-B8C9-75A65DAA4FAE}"/>
    <cellStyle name="Moneda 2 4 3 3 4 2" xfId="4259" xr:uid="{1D1DC828-3D5D-458B-98E3-7E5B7FA0D781}"/>
    <cellStyle name="Moneda 2 4 3 3 4 2 2" xfId="9539" xr:uid="{65D8FA99-C550-4616-9D64-7ADB402DE561}"/>
    <cellStyle name="Moneda 2 4 3 3 4 2 2 2" xfId="20100" xr:uid="{549EBCD0-CD05-4B1B-A5E3-DF58AD5F8AAA}"/>
    <cellStyle name="Moneda 2 4 3 3 4 2 3" xfId="14820" xr:uid="{835562D8-B019-41E4-8A6E-FFE6844A62F2}"/>
    <cellStyle name="Moneda 2 4 3 3 4 3" xfId="6899" xr:uid="{F55E8A35-517E-45DB-A76C-959FDFA710B6}"/>
    <cellStyle name="Moneda 2 4 3 3 4 3 2" xfId="17460" xr:uid="{778FD1B6-BBE6-415B-A73D-6762861AAE32}"/>
    <cellStyle name="Moneda 2 4 3 3 4 4" xfId="12179" xr:uid="{C5552BB1-8BD8-470A-9CCD-94A3211B69B7}"/>
    <cellStyle name="Moneda 2 4 3 3 5" xfId="2939" xr:uid="{45E60724-EEB4-4713-B387-C3BDE1B0D61A}"/>
    <cellStyle name="Moneda 2 4 3 3 5 2" xfId="8219" xr:uid="{78BED1F6-B808-425E-8DDA-79F0971B4AB1}"/>
    <cellStyle name="Moneda 2 4 3 3 5 2 2" xfId="18780" xr:uid="{BCA4273B-8C79-4722-9993-57F543B733EA}"/>
    <cellStyle name="Moneda 2 4 3 3 5 3" xfId="13500" xr:uid="{4866957B-EBEC-44DD-A9D7-4068DC182D2D}"/>
    <cellStyle name="Moneda 2 4 3 3 6" xfId="5579" xr:uid="{891A0234-1A38-40E3-8B99-DE1E7512D170}"/>
    <cellStyle name="Moneda 2 4 3 3 6 2" xfId="16140" xr:uid="{F92DBE21-2142-4B14-B2AB-B1379176BC60}"/>
    <cellStyle name="Moneda 2 4 3 3 7" xfId="10859" xr:uid="{C1827EE5-FDC4-487F-B853-B9904EF6A9A6}"/>
    <cellStyle name="Moneda 2 4 3 4" xfId="405" xr:uid="{2ECAB5DC-6B5D-4F6D-BF25-3AC86B986F0F}"/>
    <cellStyle name="Moneda 2 4 3 4 2" xfId="1066" xr:uid="{25AD8FC7-5E8B-4333-879E-C196E37FA3E6}"/>
    <cellStyle name="Moneda 2 4 3 4 2 2" xfId="2387" xr:uid="{54218843-A58C-4309-9880-E64B94AB546D}"/>
    <cellStyle name="Moneda 2 4 3 4 2 2 2" xfId="5028" xr:uid="{30BA37D8-7317-4157-AD24-5B83528A2599}"/>
    <cellStyle name="Moneda 2 4 3 4 2 2 2 2" xfId="10308" xr:uid="{043FB720-2CA8-4275-AC43-E593D8768A32}"/>
    <cellStyle name="Moneda 2 4 3 4 2 2 2 2 2" xfId="20869" xr:uid="{2B7FA13A-EC2C-4925-BA67-5C9828D17AE4}"/>
    <cellStyle name="Moneda 2 4 3 4 2 2 2 3" xfId="15589" xr:uid="{86E666AA-8DAE-425E-817C-7419E40AA5B4}"/>
    <cellStyle name="Moneda 2 4 3 4 2 2 3" xfId="7668" xr:uid="{54E4D897-42C4-4FED-B82F-B33E5FE4D195}"/>
    <cellStyle name="Moneda 2 4 3 4 2 2 3 2" xfId="18229" xr:uid="{24268DFB-3049-453D-A736-055160C7C7E4}"/>
    <cellStyle name="Moneda 2 4 3 4 2 2 4" xfId="12948" xr:uid="{6E048AA0-93DD-40DB-9FCC-0D0F8BB38F9E}"/>
    <cellStyle name="Moneda 2 4 3 4 2 3" xfId="3708" xr:uid="{F53B9EEA-114B-4AD3-B05B-668C1C2A0E3B}"/>
    <cellStyle name="Moneda 2 4 3 4 2 3 2" xfId="8988" xr:uid="{A4780133-1315-44E4-9B69-EE0ACED8CA15}"/>
    <cellStyle name="Moneda 2 4 3 4 2 3 2 2" xfId="19549" xr:uid="{1EC1405C-3237-445E-A88D-6C1541C1B10B}"/>
    <cellStyle name="Moneda 2 4 3 4 2 3 3" xfId="14269" xr:uid="{081F87A6-F7D6-4355-9D1F-15E99A2D0B34}"/>
    <cellStyle name="Moneda 2 4 3 4 2 4" xfId="6348" xr:uid="{B67C915F-908F-48A0-A018-E9D671433F45}"/>
    <cellStyle name="Moneda 2 4 3 4 2 4 2" xfId="16909" xr:uid="{7417D358-6F56-4151-9D1B-111014C391A7}"/>
    <cellStyle name="Moneda 2 4 3 4 2 5" xfId="11628" xr:uid="{A3296B90-52E3-4558-9219-A152B68A2E11}"/>
    <cellStyle name="Moneda 2 4 3 4 3" xfId="1727" xr:uid="{8D7DE4CA-A08A-4DC4-A5D2-3A817A90933B}"/>
    <cellStyle name="Moneda 2 4 3 4 3 2" xfId="4368" xr:uid="{A1F917A3-3E2A-45AE-B6DC-DAF2F93B6A6B}"/>
    <cellStyle name="Moneda 2 4 3 4 3 2 2" xfId="9648" xr:uid="{5DA84312-1C88-41BF-8E29-532EBE5688BB}"/>
    <cellStyle name="Moneda 2 4 3 4 3 2 2 2" xfId="20209" xr:uid="{AC69655D-6FDD-4B57-AE1C-2285CA21EBDB}"/>
    <cellStyle name="Moneda 2 4 3 4 3 2 3" xfId="14929" xr:uid="{8E46E4D3-BBA4-42C5-A9EE-E2D2FF203BC1}"/>
    <cellStyle name="Moneda 2 4 3 4 3 3" xfId="7008" xr:uid="{10D11D68-716A-4A7B-9A80-D84F9D063EBC}"/>
    <cellStyle name="Moneda 2 4 3 4 3 3 2" xfId="17569" xr:uid="{4ED8B28A-E135-483B-A27A-6D95445DB2EB}"/>
    <cellStyle name="Moneda 2 4 3 4 3 4" xfId="12288" xr:uid="{34E38153-7783-4310-B1AE-AE4E363A9854}"/>
    <cellStyle name="Moneda 2 4 3 4 4" xfId="3048" xr:uid="{990E12DD-68E0-4862-9847-8B8871A551D2}"/>
    <cellStyle name="Moneda 2 4 3 4 4 2" xfId="8328" xr:uid="{D7A60380-B5CA-401A-A80C-9A0131C6F259}"/>
    <cellStyle name="Moneda 2 4 3 4 4 2 2" xfId="18889" xr:uid="{1614BF24-38F8-422C-BD1F-9A2228981B19}"/>
    <cellStyle name="Moneda 2 4 3 4 4 3" xfId="13609" xr:uid="{81301E4A-BAC0-4BC0-B9F7-313E9D6479C7}"/>
    <cellStyle name="Moneda 2 4 3 4 5" xfId="5688" xr:uid="{80A0A91B-1073-4D04-B357-834A00CB324E}"/>
    <cellStyle name="Moneda 2 4 3 4 5 2" xfId="16249" xr:uid="{A69FC6CA-9F8D-49E1-9F6A-D8DCC7006102}"/>
    <cellStyle name="Moneda 2 4 3 4 6" xfId="10968" xr:uid="{2AF5E3D1-BF1E-42D0-8C87-18EEC5BBCC59}"/>
    <cellStyle name="Moneda 2 4 3 5" xfId="737" xr:uid="{5655DAC2-484E-4F06-B98B-973482E24078}"/>
    <cellStyle name="Moneda 2 4 3 5 2" xfId="2058" xr:uid="{F466E7C9-49A7-497D-8570-A0121F11A1BF}"/>
    <cellStyle name="Moneda 2 4 3 5 2 2" xfId="4699" xr:uid="{013C2FED-FE96-4222-8814-9ABFE59D5A67}"/>
    <cellStyle name="Moneda 2 4 3 5 2 2 2" xfId="9979" xr:uid="{5218F3F3-F8EE-4628-98B9-88CE1BFF8C7F}"/>
    <cellStyle name="Moneda 2 4 3 5 2 2 2 2" xfId="20540" xr:uid="{C6CDB5E2-B7D3-4D1A-9A4D-419057AD1491}"/>
    <cellStyle name="Moneda 2 4 3 5 2 2 3" xfId="15260" xr:uid="{496AD490-BA9E-4AEC-A056-661F4412EFEC}"/>
    <cellStyle name="Moneda 2 4 3 5 2 3" xfId="7339" xr:uid="{9C3A99B2-2244-467C-A07F-1C8A0C517678}"/>
    <cellStyle name="Moneda 2 4 3 5 2 3 2" xfId="17900" xr:uid="{BBC4B945-B85A-4F0F-8ED0-0F685512C042}"/>
    <cellStyle name="Moneda 2 4 3 5 2 4" xfId="12619" xr:uid="{C52DC8B2-DDAE-4EB8-871B-7A3C3ADD4486}"/>
    <cellStyle name="Moneda 2 4 3 5 3" xfId="3379" xr:uid="{3C1EB17F-9298-44E7-A636-CBF64A9100A7}"/>
    <cellStyle name="Moneda 2 4 3 5 3 2" xfId="8659" xr:uid="{92A78844-96D1-4772-B93D-24390FCD7AD3}"/>
    <cellStyle name="Moneda 2 4 3 5 3 2 2" xfId="19220" xr:uid="{583381A4-2AD5-483B-801C-C7075C9B54FD}"/>
    <cellStyle name="Moneda 2 4 3 5 3 3" xfId="13940" xr:uid="{90150539-818B-4AF7-90EC-BF1E969D5F43}"/>
    <cellStyle name="Moneda 2 4 3 5 4" xfId="6019" xr:uid="{BA2BC1D7-B017-4529-9CCB-BDF090D3A67A}"/>
    <cellStyle name="Moneda 2 4 3 5 4 2" xfId="16580" xr:uid="{F3342EE4-6EDC-439F-8818-3D090004C36F}"/>
    <cellStyle name="Moneda 2 4 3 5 5" xfId="11299" xr:uid="{EBEC2AF9-2FC7-4062-9745-3F801716DC8D}"/>
    <cellStyle name="Moneda 2 4 3 6" xfId="1398" xr:uid="{149A4C98-C00B-4F9C-A2E0-849DEE8D1992}"/>
    <cellStyle name="Moneda 2 4 3 6 2" xfId="4039" xr:uid="{03C3B9BE-2DD4-487C-8FB9-348C05320289}"/>
    <cellStyle name="Moneda 2 4 3 6 2 2" xfId="9319" xr:uid="{0E6F121B-25DB-4531-B1C9-2E373C6A821A}"/>
    <cellStyle name="Moneda 2 4 3 6 2 2 2" xfId="19880" xr:uid="{2A54E260-DA1B-4256-888C-D0EF02A3EE26}"/>
    <cellStyle name="Moneda 2 4 3 6 2 3" xfId="14600" xr:uid="{7904A779-BFDD-423D-A2AE-7DC5BC59F54D}"/>
    <cellStyle name="Moneda 2 4 3 6 3" xfId="6679" xr:uid="{1F330A32-80CE-4EC0-914A-AB2B4F7EAA3B}"/>
    <cellStyle name="Moneda 2 4 3 6 3 2" xfId="17240" xr:uid="{543C35D9-9BEF-480E-BCB1-3260E3EF505D}"/>
    <cellStyle name="Moneda 2 4 3 6 4" xfId="11959" xr:uid="{C8DE154C-6992-408D-B0C1-26E54275E7FC}"/>
    <cellStyle name="Moneda 2 4 3 7" xfId="2719" xr:uid="{C1F40E81-77C8-4977-8146-1C06B8D1080D}"/>
    <cellStyle name="Moneda 2 4 3 7 2" xfId="7999" xr:uid="{98BEFCE4-D1BF-4EED-8CD8-2A7D0B600F84}"/>
    <cellStyle name="Moneda 2 4 3 7 2 2" xfId="18560" xr:uid="{9BD7A7A5-E839-4CA0-A6FD-359782C8E3CE}"/>
    <cellStyle name="Moneda 2 4 3 7 3" xfId="13280" xr:uid="{A6BFEC18-89F8-492E-80AC-737AC6B6EFAE}"/>
    <cellStyle name="Moneda 2 4 3 8" xfId="5359" xr:uid="{30B69B05-D132-4759-AFB1-544C228B358E}"/>
    <cellStyle name="Moneda 2 4 3 8 2" xfId="15920" xr:uid="{8604836B-E1D0-45A9-96FA-59626070B20B}"/>
    <cellStyle name="Moneda 2 4 3 9" xfId="10639" xr:uid="{4FC3886B-A604-4290-A511-E826E3A04E18}"/>
    <cellStyle name="Moneda 2 4 4" xfId="135" xr:uid="{5EA9656A-E148-4664-996D-4782FCCE621C}"/>
    <cellStyle name="Moneda 2 4 4 2" xfId="465" xr:uid="{FAAD69E3-0885-42BD-8BEF-495C60860F7B}"/>
    <cellStyle name="Moneda 2 4 4 2 2" xfId="1125" xr:uid="{DDABCCD5-8DFF-4202-BC4C-17366ABFDF85}"/>
    <cellStyle name="Moneda 2 4 4 2 2 2" xfId="2446" xr:uid="{015E9B71-6A5C-4BC8-9AE5-3CA8F91A4E7C}"/>
    <cellStyle name="Moneda 2 4 4 2 2 2 2" xfId="5087" xr:uid="{BDF3B7DA-DAAD-4754-9C59-3D3D2B98531D}"/>
    <cellStyle name="Moneda 2 4 4 2 2 2 2 2" xfId="10367" xr:uid="{186B619C-4A49-4BBA-8BC9-ADFC7BF2F5B0}"/>
    <cellStyle name="Moneda 2 4 4 2 2 2 2 2 2" xfId="20928" xr:uid="{5498CE4D-61F7-45A5-9099-B95F617BF9A3}"/>
    <cellStyle name="Moneda 2 4 4 2 2 2 2 3" xfId="15648" xr:uid="{3858A4E7-1317-4D70-A7DD-A5399799C010}"/>
    <cellStyle name="Moneda 2 4 4 2 2 2 3" xfId="7727" xr:uid="{D6E86293-1594-47E7-AF65-4BD1AEE01005}"/>
    <cellStyle name="Moneda 2 4 4 2 2 2 3 2" xfId="18288" xr:uid="{C99DCDDD-E9D8-4229-8640-E879C822D76E}"/>
    <cellStyle name="Moneda 2 4 4 2 2 2 4" xfId="13007" xr:uid="{CC4745A0-CAE8-4DDD-A77C-1E22CD3D70E2}"/>
    <cellStyle name="Moneda 2 4 4 2 2 3" xfId="3767" xr:uid="{9437319C-6E07-42B4-8484-A5755B9FE644}"/>
    <cellStyle name="Moneda 2 4 4 2 2 3 2" xfId="9047" xr:uid="{CE29AA9E-0E4F-4403-99B5-5F46C1671DC9}"/>
    <cellStyle name="Moneda 2 4 4 2 2 3 2 2" xfId="19608" xr:uid="{76DECDCD-43B6-413D-9D85-EF3546B7756B}"/>
    <cellStyle name="Moneda 2 4 4 2 2 3 3" xfId="14328" xr:uid="{A369C963-BD07-45E7-96B6-7F86FE3CE40C}"/>
    <cellStyle name="Moneda 2 4 4 2 2 4" xfId="6407" xr:uid="{45F947EF-37AD-477D-A8E7-7D155C2E427E}"/>
    <cellStyle name="Moneda 2 4 4 2 2 4 2" xfId="16968" xr:uid="{AB8D470E-10E5-4F84-A53E-BA365A553430}"/>
    <cellStyle name="Moneda 2 4 4 2 2 5" xfId="11687" xr:uid="{D91980FF-3B13-464A-9C67-6BD77DA6B4D0}"/>
    <cellStyle name="Moneda 2 4 4 2 3" xfId="1786" xr:uid="{7620F517-858F-4563-8D72-4437ABDAA7B4}"/>
    <cellStyle name="Moneda 2 4 4 2 3 2" xfId="4427" xr:uid="{95651812-36C6-4728-80B3-3C739B4C0E21}"/>
    <cellStyle name="Moneda 2 4 4 2 3 2 2" xfId="9707" xr:uid="{BB42AC6D-B732-4EDD-956A-2EA510170861}"/>
    <cellStyle name="Moneda 2 4 4 2 3 2 2 2" xfId="20268" xr:uid="{CC88EE56-E7F9-4E77-B463-A80CA231C40A}"/>
    <cellStyle name="Moneda 2 4 4 2 3 2 3" xfId="14988" xr:uid="{3EBD3EC8-FF71-47CF-B298-9401EC1B8084}"/>
    <cellStyle name="Moneda 2 4 4 2 3 3" xfId="7067" xr:uid="{319A21B8-2419-4C74-AD8B-B7DD37F0DE68}"/>
    <cellStyle name="Moneda 2 4 4 2 3 3 2" xfId="17628" xr:uid="{DB745F77-CCCB-4F1A-A7A6-3023F79EE63A}"/>
    <cellStyle name="Moneda 2 4 4 2 3 4" xfId="12347" xr:uid="{DA45D56D-6DB3-4E6D-9288-B4B2A64E3600}"/>
    <cellStyle name="Moneda 2 4 4 2 4" xfId="3107" xr:uid="{85B7DAEB-20E2-467D-A156-43415D78AC09}"/>
    <cellStyle name="Moneda 2 4 4 2 4 2" xfId="8387" xr:uid="{F03A0084-6F2E-4052-9C6C-D4B6311B3BBF}"/>
    <cellStyle name="Moneda 2 4 4 2 4 2 2" xfId="18948" xr:uid="{F9F3AB3B-B180-45F1-9C7D-1C04403373BF}"/>
    <cellStyle name="Moneda 2 4 4 2 4 3" xfId="13668" xr:uid="{1A9CB352-5979-4EBB-84F3-4CA4A6F5A4D5}"/>
    <cellStyle name="Moneda 2 4 4 2 5" xfId="5747" xr:uid="{2364F459-BE87-4AD3-B46A-70D77BE20367}"/>
    <cellStyle name="Moneda 2 4 4 2 5 2" xfId="16308" xr:uid="{2B1BEA32-5A30-4D29-9E1A-900B5D799170}"/>
    <cellStyle name="Moneda 2 4 4 2 6" xfId="11027" xr:uid="{D2147C6F-0AA5-457A-898E-40485810736F}"/>
    <cellStyle name="Moneda 2 4 4 3" xfId="796" xr:uid="{82AA63F0-1DA2-4610-A9E1-B35F3FFE4D04}"/>
    <cellStyle name="Moneda 2 4 4 3 2" xfId="2117" xr:uid="{18A6F368-A759-4198-86DE-15261B88719A}"/>
    <cellStyle name="Moneda 2 4 4 3 2 2" xfId="4758" xr:uid="{972DB1C1-CC12-44AE-B5B5-5595999995ED}"/>
    <cellStyle name="Moneda 2 4 4 3 2 2 2" xfId="10038" xr:uid="{FCDBD331-8DFB-4CEC-8137-D6ECB3810E98}"/>
    <cellStyle name="Moneda 2 4 4 3 2 2 2 2" xfId="20599" xr:uid="{19AE7E11-0E43-4562-970D-65B45A232C85}"/>
    <cellStyle name="Moneda 2 4 4 3 2 2 3" xfId="15319" xr:uid="{4A7971DB-9778-4828-BFD0-87F2492D3B73}"/>
    <cellStyle name="Moneda 2 4 4 3 2 3" xfId="7398" xr:uid="{4AEC8B95-1E8C-463B-9A63-B83327037757}"/>
    <cellStyle name="Moneda 2 4 4 3 2 3 2" xfId="17959" xr:uid="{FA5DF13B-AF6F-49C7-88F5-86A7D7F4531E}"/>
    <cellStyle name="Moneda 2 4 4 3 2 4" xfId="12678" xr:uid="{421A4908-D80D-4690-930C-C17A8DF1B198}"/>
    <cellStyle name="Moneda 2 4 4 3 3" xfId="3438" xr:uid="{8F5598D6-A83C-46EB-A5AF-F16FEA309841}"/>
    <cellStyle name="Moneda 2 4 4 3 3 2" xfId="8718" xr:uid="{DEC5434B-F281-445F-A792-08F8AEA0FDE2}"/>
    <cellStyle name="Moneda 2 4 4 3 3 2 2" xfId="19279" xr:uid="{38099682-82E5-4BA5-9EB3-C23B4346970E}"/>
    <cellStyle name="Moneda 2 4 4 3 3 3" xfId="13999" xr:uid="{8200E225-9357-462B-B4AE-2303BAAFE524}"/>
    <cellStyle name="Moneda 2 4 4 3 4" xfId="6078" xr:uid="{77AC09C6-2369-4742-BBBD-8AB23584DB24}"/>
    <cellStyle name="Moneda 2 4 4 3 4 2" xfId="16639" xr:uid="{C85E5819-A275-484F-963F-5501C054E57C}"/>
    <cellStyle name="Moneda 2 4 4 3 5" xfId="11358" xr:uid="{237CF637-6BFB-4750-9D89-91DBFF64AD53}"/>
    <cellStyle name="Moneda 2 4 4 4" xfId="1457" xr:uid="{673DAE66-12EB-4E88-B7E6-6CA69BFC93C8}"/>
    <cellStyle name="Moneda 2 4 4 4 2" xfId="4098" xr:uid="{1565440E-7A8C-4A87-AD7C-583B73BC954D}"/>
    <cellStyle name="Moneda 2 4 4 4 2 2" xfId="9378" xr:uid="{A0565E9C-AD9D-475D-BCAB-1F987842AAC9}"/>
    <cellStyle name="Moneda 2 4 4 4 2 2 2" xfId="19939" xr:uid="{38BABE21-D7D2-4D28-8654-1504B1304048}"/>
    <cellStyle name="Moneda 2 4 4 4 2 3" xfId="14659" xr:uid="{81184B8C-9163-4A71-912E-C7C4412D93D8}"/>
    <cellStyle name="Moneda 2 4 4 4 3" xfId="6738" xr:uid="{A378C947-0764-4F85-98BA-E15ABF90323E}"/>
    <cellStyle name="Moneda 2 4 4 4 3 2" xfId="17299" xr:uid="{057684AD-94B4-4A45-9C85-28D67A2AEBF9}"/>
    <cellStyle name="Moneda 2 4 4 4 4" xfId="12018" xr:uid="{5BAA3CEE-C40A-4AA0-BD8F-3644407DB8DE}"/>
    <cellStyle name="Moneda 2 4 4 5" xfId="2778" xr:uid="{96A2FAA8-EF7C-4EBC-8FB6-7B967A61B2FC}"/>
    <cellStyle name="Moneda 2 4 4 5 2" xfId="8058" xr:uid="{C627A105-B693-4ABC-ACEF-9AAEF3E48D84}"/>
    <cellStyle name="Moneda 2 4 4 5 2 2" xfId="18619" xr:uid="{900F275D-6D35-4E90-AA0A-32F5B36D2004}"/>
    <cellStyle name="Moneda 2 4 4 5 3" xfId="13339" xr:uid="{6467239B-5C67-4B2C-AD11-09E507C9EE1D}"/>
    <cellStyle name="Moneda 2 4 4 6" xfId="5418" xr:uid="{480EC670-4580-49E6-84EB-FA8D98046F0F}"/>
    <cellStyle name="Moneda 2 4 4 6 2" xfId="15979" xr:uid="{BB464222-C28D-482D-A678-5F6AD44744C9}"/>
    <cellStyle name="Moneda 2 4 4 7" xfId="10698" xr:uid="{C5A7DA0D-5B03-435A-A0D7-541AE0984E31}"/>
    <cellStyle name="Moneda 2 4 5" xfId="245" xr:uid="{273AC039-8EBA-484C-B55E-0299A51997EB}"/>
    <cellStyle name="Moneda 2 4 5 2" xfId="575" xr:uid="{E2399771-5BFC-4C50-94CB-7DD456512F81}"/>
    <cellStyle name="Moneda 2 4 5 2 2" xfId="1235" xr:uid="{B01FA96C-80F1-4CFA-8C5D-AA2E8832C86E}"/>
    <cellStyle name="Moneda 2 4 5 2 2 2" xfId="2556" xr:uid="{49F059C7-AAFD-407B-A671-9EEC1A4A9E00}"/>
    <cellStyle name="Moneda 2 4 5 2 2 2 2" xfId="5197" xr:uid="{F25F177C-DA94-4F12-896D-FFF8DAC59B09}"/>
    <cellStyle name="Moneda 2 4 5 2 2 2 2 2" xfId="10477" xr:uid="{3565E50A-F673-4428-846F-6695ABFA77B6}"/>
    <cellStyle name="Moneda 2 4 5 2 2 2 2 2 2" xfId="21038" xr:uid="{BCEF449B-C757-479F-AFCB-1DC374E18D16}"/>
    <cellStyle name="Moneda 2 4 5 2 2 2 2 3" xfId="15758" xr:uid="{DF85D692-26D2-4DD4-AE9E-F237DA0F38ED}"/>
    <cellStyle name="Moneda 2 4 5 2 2 2 3" xfId="7837" xr:uid="{22689510-904F-43D5-822F-47E92F3FF618}"/>
    <cellStyle name="Moneda 2 4 5 2 2 2 3 2" xfId="18398" xr:uid="{CDD12E2D-AD76-4AA4-9F63-1ACA9AEEEC7C}"/>
    <cellStyle name="Moneda 2 4 5 2 2 2 4" xfId="13117" xr:uid="{85481A1A-A89B-4AE8-ABDC-5F27D2C0F288}"/>
    <cellStyle name="Moneda 2 4 5 2 2 3" xfId="3877" xr:uid="{3C12DAE4-9A27-48A7-8577-842CAC5FEC94}"/>
    <cellStyle name="Moneda 2 4 5 2 2 3 2" xfId="9157" xr:uid="{4901070A-7465-41C3-9E21-6DDA2DF1A6A7}"/>
    <cellStyle name="Moneda 2 4 5 2 2 3 2 2" xfId="19718" xr:uid="{7A5A9755-D5A2-44B4-8067-B9C1EC0C1177}"/>
    <cellStyle name="Moneda 2 4 5 2 2 3 3" xfId="14438" xr:uid="{8CCBEB0F-C563-48E3-BBD9-C5804DD86BF2}"/>
    <cellStyle name="Moneda 2 4 5 2 2 4" xfId="6517" xr:uid="{4C68EEB8-B03C-419E-AFF3-D8BBE4BBF276}"/>
    <cellStyle name="Moneda 2 4 5 2 2 4 2" xfId="17078" xr:uid="{94DAC789-35DA-420F-A88E-3B519B86B335}"/>
    <cellStyle name="Moneda 2 4 5 2 2 5" xfId="11797" xr:uid="{A5EE1C18-4BD5-479B-AAE0-DECF274605C9}"/>
    <cellStyle name="Moneda 2 4 5 2 3" xfId="1896" xr:uid="{DF608EDA-001D-4ECE-8ED7-F2D541EC9A52}"/>
    <cellStyle name="Moneda 2 4 5 2 3 2" xfId="4537" xr:uid="{19526AED-D474-4BA1-8EBB-190AEA5AC191}"/>
    <cellStyle name="Moneda 2 4 5 2 3 2 2" xfId="9817" xr:uid="{D582FAF2-6202-4EA0-B51B-A2B22669A9E3}"/>
    <cellStyle name="Moneda 2 4 5 2 3 2 2 2" xfId="20378" xr:uid="{F2A9B2E8-84DF-4BEC-90E0-EEEDF408ED57}"/>
    <cellStyle name="Moneda 2 4 5 2 3 2 3" xfId="15098" xr:uid="{B7F50612-C85B-4197-B660-CA3D6A6B7A82}"/>
    <cellStyle name="Moneda 2 4 5 2 3 3" xfId="7177" xr:uid="{095A96F3-62B7-4E28-B0CE-0B9EA5D00A95}"/>
    <cellStyle name="Moneda 2 4 5 2 3 3 2" xfId="17738" xr:uid="{F3BF7D3C-29FE-406D-AC87-32D96A3C2892}"/>
    <cellStyle name="Moneda 2 4 5 2 3 4" xfId="12457" xr:uid="{201337E7-88E4-4D6C-BA38-CCBAACD3CF53}"/>
    <cellStyle name="Moneda 2 4 5 2 4" xfId="3217" xr:uid="{A9323A3D-B927-452B-87D9-A5E0D0DB1C7E}"/>
    <cellStyle name="Moneda 2 4 5 2 4 2" xfId="8497" xr:uid="{10FA014B-97C1-493A-8026-CAB5C4C69862}"/>
    <cellStyle name="Moneda 2 4 5 2 4 2 2" xfId="19058" xr:uid="{335149C4-6A3B-469F-A667-8C3CF421D270}"/>
    <cellStyle name="Moneda 2 4 5 2 4 3" xfId="13778" xr:uid="{1E27BC3A-46A4-4137-AE08-35A028F734D0}"/>
    <cellStyle name="Moneda 2 4 5 2 5" xfId="5857" xr:uid="{CE4BC3F0-F35D-49D2-AB30-D18BBB23EA59}"/>
    <cellStyle name="Moneda 2 4 5 2 5 2" xfId="16418" xr:uid="{F7AADDC2-C841-41F0-9D48-64E83BBBA432}"/>
    <cellStyle name="Moneda 2 4 5 2 6" xfId="11137" xr:uid="{A2A555E6-E7F0-4046-B493-73649FF43BCD}"/>
    <cellStyle name="Moneda 2 4 5 3" xfId="906" xr:uid="{C0AC43A1-C036-4DF8-AA69-1B9A57AF15F2}"/>
    <cellStyle name="Moneda 2 4 5 3 2" xfId="2227" xr:uid="{3B2DB038-F435-4EDA-A9B3-9564BDFA31B0}"/>
    <cellStyle name="Moneda 2 4 5 3 2 2" xfId="4868" xr:uid="{FACDE97F-A371-4D72-AD0E-144B35115EAC}"/>
    <cellStyle name="Moneda 2 4 5 3 2 2 2" xfId="10148" xr:uid="{96664EDD-F714-4077-B458-83797E2A4D4E}"/>
    <cellStyle name="Moneda 2 4 5 3 2 2 2 2" xfId="20709" xr:uid="{AC2539C4-9A7A-4C55-A0CA-E95501BDB9FE}"/>
    <cellStyle name="Moneda 2 4 5 3 2 2 3" xfId="15429" xr:uid="{375ED644-0798-4FAE-8FCA-A522002D305A}"/>
    <cellStyle name="Moneda 2 4 5 3 2 3" xfId="7508" xr:uid="{F8CC3200-DD1D-44FF-9A36-A674176F0055}"/>
    <cellStyle name="Moneda 2 4 5 3 2 3 2" xfId="18069" xr:uid="{2539E808-26BB-4D5D-B024-C0BAFBDF0FF1}"/>
    <cellStyle name="Moneda 2 4 5 3 2 4" xfId="12788" xr:uid="{85045432-F1C1-4DAE-A291-C95D8ED590DD}"/>
    <cellStyle name="Moneda 2 4 5 3 3" xfId="3548" xr:uid="{D2F1A1A5-CA9E-4D2A-BDDE-C2936B4BC39B}"/>
    <cellStyle name="Moneda 2 4 5 3 3 2" xfId="8828" xr:uid="{D21DD91D-DAE9-4EF4-A0B8-286B30CC478E}"/>
    <cellStyle name="Moneda 2 4 5 3 3 2 2" xfId="19389" xr:uid="{0913BD4B-B7EB-4F04-9EB7-2ABCE258B3C8}"/>
    <cellStyle name="Moneda 2 4 5 3 3 3" xfId="14109" xr:uid="{0BBD2CC8-B5DD-45DD-A02E-FA22F3B72CC0}"/>
    <cellStyle name="Moneda 2 4 5 3 4" xfId="6188" xr:uid="{96A2984A-6C39-4FEC-8A8E-8F3C243D2285}"/>
    <cellStyle name="Moneda 2 4 5 3 4 2" xfId="16749" xr:uid="{971A2911-37F9-45AE-AD68-E32190C0B3D3}"/>
    <cellStyle name="Moneda 2 4 5 3 5" xfId="11468" xr:uid="{254930CA-A8E6-4D0E-949D-58168889031D}"/>
    <cellStyle name="Moneda 2 4 5 4" xfId="1567" xr:uid="{C603192F-D6D6-47AF-9991-B28598B1596C}"/>
    <cellStyle name="Moneda 2 4 5 4 2" xfId="4208" xr:uid="{C57DB12B-0396-4565-9624-5BE9290CA2E3}"/>
    <cellStyle name="Moneda 2 4 5 4 2 2" xfId="9488" xr:uid="{002DA2DE-8608-4990-AF88-0B60AC6710F4}"/>
    <cellStyle name="Moneda 2 4 5 4 2 2 2" xfId="20049" xr:uid="{862AE798-A1D1-4A6F-8491-ADC78212C8C0}"/>
    <cellStyle name="Moneda 2 4 5 4 2 3" xfId="14769" xr:uid="{724DBEDD-7265-4601-9405-56D07B41A09C}"/>
    <cellStyle name="Moneda 2 4 5 4 3" xfId="6848" xr:uid="{4775E802-D5BE-47A0-8034-B119A0B3D8E9}"/>
    <cellStyle name="Moneda 2 4 5 4 3 2" xfId="17409" xr:uid="{E354D67B-1805-4725-A456-63DE45DE98F1}"/>
    <cellStyle name="Moneda 2 4 5 4 4" xfId="12128" xr:uid="{BF3CCB26-74BE-4280-B5E6-800521C8D4F8}"/>
    <cellStyle name="Moneda 2 4 5 5" xfId="2888" xr:uid="{0F39B02F-AC5F-4206-A06D-E10F7F189097}"/>
    <cellStyle name="Moneda 2 4 5 5 2" xfId="8168" xr:uid="{B866E4FA-901A-4320-A397-0FA06FDF3F8A}"/>
    <cellStyle name="Moneda 2 4 5 5 2 2" xfId="18729" xr:uid="{CDF59D63-93A5-4F7E-9C68-6D6AA6EF6063}"/>
    <cellStyle name="Moneda 2 4 5 5 3" xfId="13449" xr:uid="{D9E87DC9-6CD7-4185-A00C-7D313E6A7C95}"/>
    <cellStyle name="Moneda 2 4 5 6" xfId="5528" xr:uid="{5408AC73-266C-486B-9897-5A43BDE2AC1D}"/>
    <cellStyle name="Moneda 2 4 5 6 2" xfId="16089" xr:uid="{5E72F729-C24F-4A5A-BFC1-3A6DD3924702}"/>
    <cellStyle name="Moneda 2 4 5 7" xfId="10808" xr:uid="{A66F82E4-E345-4D30-8C7D-23EA56DA0E10}"/>
    <cellStyle name="Moneda 2 4 6" xfId="354" xr:uid="{265D43EC-ED0E-40FA-BEE9-33C7C20EEAB5}"/>
    <cellStyle name="Moneda 2 4 6 2" xfId="1015" xr:uid="{121008E5-AB38-4619-BB14-D80FDC07FAEB}"/>
    <cellStyle name="Moneda 2 4 6 2 2" xfId="2336" xr:uid="{F29E444D-B867-4C1B-9144-9A4C2EF470F1}"/>
    <cellStyle name="Moneda 2 4 6 2 2 2" xfId="4977" xr:uid="{405A621D-1D7B-4514-AE16-0860D3A7A73F}"/>
    <cellStyle name="Moneda 2 4 6 2 2 2 2" xfId="10257" xr:uid="{A72119C3-5088-4ECB-B00B-1196A13ABA37}"/>
    <cellStyle name="Moneda 2 4 6 2 2 2 2 2" xfId="20818" xr:uid="{AA4649DF-CBF8-41B1-B138-8216E5E2F90F}"/>
    <cellStyle name="Moneda 2 4 6 2 2 2 3" xfId="15538" xr:uid="{4449D124-E37A-4B24-A881-B5BFBC2AA7E9}"/>
    <cellStyle name="Moneda 2 4 6 2 2 3" xfId="7617" xr:uid="{21379BFF-FA76-497A-A3E7-5BD79A8CD6F8}"/>
    <cellStyle name="Moneda 2 4 6 2 2 3 2" xfId="18178" xr:uid="{47DE67CE-0693-4061-9DF8-D7DDB0D1236B}"/>
    <cellStyle name="Moneda 2 4 6 2 2 4" xfId="12897" xr:uid="{9794D957-C162-4A3D-931A-E743E0A63ED8}"/>
    <cellStyle name="Moneda 2 4 6 2 3" xfId="3657" xr:uid="{0E3C5107-D4A3-4B52-875C-35AE9AB932D4}"/>
    <cellStyle name="Moneda 2 4 6 2 3 2" xfId="8937" xr:uid="{BF9515A8-4873-4383-966B-ECEF56CFB88D}"/>
    <cellStyle name="Moneda 2 4 6 2 3 2 2" xfId="19498" xr:uid="{69EC1BB2-5ED5-484B-878A-AB786B7CB18D}"/>
    <cellStyle name="Moneda 2 4 6 2 3 3" xfId="14218" xr:uid="{EF02612B-ACC1-411D-8A16-2D18394B2755}"/>
    <cellStyle name="Moneda 2 4 6 2 4" xfId="6297" xr:uid="{C2FBC019-C95A-4579-8E5E-D485E99C2304}"/>
    <cellStyle name="Moneda 2 4 6 2 4 2" xfId="16858" xr:uid="{D32DB15E-7AA1-4280-B64D-B2024E1F4443}"/>
    <cellStyle name="Moneda 2 4 6 2 5" xfId="11577" xr:uid="{2C13651E-F431-477C-AA1C-AA8088CFDB35}"/>
    <cellStyle name="Moneda 2 4 6 3" xfId="1676" xr:uid="{03FA3543-3687-4486-A7D1-9FD4262E70CE}"/>
    <cellStyle name="Moneda 2 4 6 3 2" xfId="4317" xr:uid="{33428429-658C-4E06-B922-A2382F128F15}"/>
    <cellStyle name="Moneda 2 4 6 3 2 2" xfId="9597" xr:uid="{214F0C92-FB6B-4DE0-9783-3CE058380255}"/>
    <cellStyle name="Moneda 2 4 6 3 2 2 2" xfId="20158" xr:uid="{9414218A-EAC0-444D-9589-81FD107B2C9F}"/>
    <cellStyle name="Moneda 2 4 6 3 2 3" xfId="14878" xr:uid="{DB8048BA-1B5D-475C-9B85-ED95140FAC8A}"/>
    <cellStyle name="Moneda 2 4 6 3 3" xfId="6957" xr:uid="{726FEE7B-80B3-4A24-9870-EE7DD8618ECC}"/>
    <cellStyle name="Moneda 2 4 6 3 3 2" xfId="17518" xr:uid="{A60601A0-0529-4D4A-9C4C-3BCE5C4CA0BD}"/>
    <cellStyle name="Moneda 2 4 6 3 4" xfId="12237" xr:uid="{94306F2E-07A6-410B-8ABA-997F64600F11}"/>
    <cellStyle name="Moneda 2 4 6 4" xfId="2997" xr:uid="{01F4A9D8-4802-4FF7-B9F5-7274BFFB7570}"/>
    <cellStyle name="Moneda 2 4 6 4 2" xfId="8277" xr:uid="{E9E61817-C8BE-4194-9EB5-AF2B9BD7C4CD}"/>
    <cellStyle name="Moneda 2 4 6 4 2 2" xfId="18838" xr:uid="{859BEB62-F95B-4FB7-B93F-3930FE066A1D}"/>
    <cellStyle name="Moneda 2 4 6 4 3" xfId="13558" xr:uid="{5700994B-762C-4947-9545-3D6DA14D6286}"/>
    <cellStyle name="Moneda 2 4 6 5" xfId="5637" xr:uid="{0E0E4A3E-1203-406D-AB85-CAE045155CB0}"/>
    <cellStyle name="Moneda 2 4 6 5 2" xfId="16198" xr:uid="{6ECCC948-7B7F-4D05-8D73-5299A043D8E2}"/>
    <cellStyle name="Moneda 2 4 6 6" xfId="10917" xr:uid="{26E1EB10-6042-4922-88BB-5AF48C48E016}"/>
    <cellStyle name="Moneda 2 4 7" xfId="686" xr:uid="{F16A2220-A680-4501-A02E-24D110682BA2}"/>
    <cellStyle name="Moneda 2 4 7 2" xfId="2007" xr:uid="{F34527C0-1867-441D-9590-840C14F1C472}"/>
    <cellStyle name="Moneda 2 4 7 2 2" xfId="4648" xr:uid="{DF85F3B8-3DC8-4D86-A824-5ABC37C593E0}"/>
    <cellStyle name="Moneda 2 4 7 2 2 2" xfId="9928" xr:uid="{A258A0C2-65B6-4D24-B2F2-114409ACB494}"/>
    <cellStyle name="Moneda 2 4 7 2 2 2 2" xfId="20489" xr:uid="{0376F27A-6C6D-4389-B547-5D729AEB535B}"/>
    <cellStyle name="Moneda 2 4 7 2 2 3" xfId="15209" xr:uid="{7A680203-AB40-4C27-9B5D-D3F5DD4E4CBF}"/>
    <cellStyle name="Moneda 2 4 7 2 3" xfId="7288" xr:uid="{A0DF0398-9C95-447B-9A8F-2548F80BC564}"/>
    <cellStyle name="Moneda 2 4 7 2 3 2" xfId="17849" xr:uid="{B3292E3F-E458-41DE-BEA3-057690EF681B}"/>
    <cellStyle name="Moneda 2 4 7 2 4" xfId="12568" xr:uid="{1DC43EA9-7E38-4C1F-95F2-92AB3DB86980}"/>
    <cellStyle name="Moneda 2 4 7 3" xfId="3328" xr:uid="{6FD68C77-09E9-4824-9416-0167EA6AC566}"/>
    <cellStyle name="Moneda 2 4 7 3 2" xfId="8608" xr:uid="{B211526A-70AA-4F62-BF87-B8AB63DF850E}"/>
    <cellStyle name="Moneda 2 4 7 3 2 2" xfId="19169" xr:uid="{EFB41F99-EFFF-4D40-BEFC-2FD53FEFF576}"/>
    <cellStyle name="Moneda 2 4 7 3 3" xfId="13889" xr:uid="{E55E02EA-10B9-40A6-8394-24507933F76B}"/>
    <cellStyle name="Moneda 2 4 7 4" xfId="5968" xr:uid="{09B69340-1F94-4127-8189-00F6049510FB}"/>
    <cellStyle name="Moneda 2 4 7 4 2" xfId="16529" xr:uid="{AA957F38-BF0C-4258-9CF9-394C65199556}"/>
    <cellStyle name="Moneda 2 4 7 5" xfId="11248" xr:uid="{E78423EA-C2F1-4526-8DEA-CB76AA4FC92E}"/>
    <cellStyle name="Moneda 2 4 8" xfId="1347" xr:uid="{D3F208D2-A6C0-41D4-B439-ADA2E8E0D048}"/>
    <cellStyle name="Moneda 2 4 8 2" xfId="3988" xr:uid="{5610A312-002A-4D98-9868-4A74323036CF}"/>
    <cellStyle name="Moneda 2 4 8 2 2" xfId="9268" xr:uid="{CEF30203-0E62-4C16-BBE6-CFEBE6354C53}"/>
    <cellStyle name="Moneda 2 4 8 2 2 2" xfId="19829" xr:uid="{D080BA7E-2848-4E2A-9FB1-21554804E6FA}"/>
    <cellStyle name="Moneda 2 4 8 2 3" xfId="14549" xr:uid="{6A3A62ED-AD1F-48AE-BBEA-973085CE522E}"/>
    <cellStyle name="Moneda 2 4 8 3" xfId="6628" xr:uid="{208B77D0-D685-4267-B611-01F1FC0C89C0}"/>
    <cellStyle name="Moneda 2 4 8 3 2" xfId="17189" xr:uid="{DFEB25F1-7AAC-4FA2-9B67-3D4FDF9BD29F}"/>
    <cellStyle name="Moneda 2 4 8 4" xfId="11908" xr:uid="{5E39BD1A-6376-4FBC-86A6-EB4CE9B90C73}"/>
    <cellStyle name="Moneda 2 4 9" xfId="2668" xr:uid="{E7C055B8-8667-474F-B2F3-3A6F39158D19}"/>
    <cellStyle name="Moneda 2 4 9 2" xfId="7948" xr:uid="{FF71ED10-FB77-49C1-837A-1F12A6E5E2AB}"/>
    <cellStyle name="Moneda 2 4 9 2 2" xfId="18509" xr:uid="{0BA26418-0F5B-4545-B793-BEA5BA4A9204}"/>
    <cellStyle name="Moneda 2 4 9 3" xfId="13229" xr:uid="{D7E2C853-25C3-4D0C-A4C1-573412490915}"/>
    <cellStyle name="Moneda 2 5" xfId="33" xr:uid="{C7691F35-EEEF-4751-8155-CD28B18182D5}"/>
    <cellStyle name="Moneda 2 5 10" xfId="10598" xr:uid="{95912480-C7EF-446C-84C0-250BE39027E9}"/>
    <cellStyle name="Moneda 2 5 2" xfId="84" xr:uid="{E5FD9BA2-2B1B-45A2-BF33-587DB9A6DACC}"/>
    <cellStyle name="Moneda 2 5 2 2" xfId="196" xr:uid="{11A8FF5C-3422-479F-A5D6-408FFB0F4706}"/>
    <cellStyle name="Moneda 2 5 2 2 2" xfId="526" xr:uid="{28EB065D-2420-4142-BC55-6FF7FEFA92B7}"/>
    <cellStyle name="Moneda 2 5 2 2 2 2" xfId="1186" xr:uid="{59893005-46D5-46E9-8E5C-F7DB7927007B}"/>
    <cellStyle name="Moneda 2 5 2 2 2 2 2" xfId="2507" xr:uid="{C0B06F6B-28D6-4E82-8D8B-1AAC956CE7EF}"/>
    <cellStyle name="Moneda 2 5 2 2 2 2 2 2" xfId="5148" xr:uid="{3E73E6F1-504E-4DF1-BF49-49A07DE50138}"/>
    <cellStyle name="Moneda 2 5 2 2 2 2 2 2 2" xfId="10428" xr:uid="{F7E3A5F3-5351-4C5B-BCCF-56E28768CFB8}"/>
    <cellStyle name="Moneda 2 5 2 2 2 2 2 2 2 2" xfId="20989" xr:uid="{3B91E874-B7B8-48C0-9B98-BF8EA11A1EBC}"/>
    <cellStyle name="Moneda 2 5 2 2 2 2 2 2 3" xfId="15709" xr:uid="{8A7F3C2A-AE8E-4047-9ED0-A345556B700C}"/>
    <cellStyle name="Moneda 2 5 2 2 2 2 2 3" xfId="7788" xr:uid="{6B85F037-9282-4A58-A051-B37CFEE32508}"/>
    <cellStyle name="Moneda 2 5 2 2 2 2 2 3 2" xfId="18349" xr:uid="{67F22410-CE74-4EFA-8164-7303AA7FAC14}"/>
    <cellStyle name="Moneda 2 5 2 2 2 2 2 4" xfId="13068" xr:uid="{BAA3B359-C7F3-4A38-871D-9E724DA9F36B}"/>
    <cellStyle name="Moneda 2 5 2 2 2 2 3" xfId="3828" xr:uid="{B6DEE4CB-6517-4A7F-94F5-88AE883F23B4}"/>
    <cellStyle name="Moneda 2 5 2 2 2 2 3 2" xfId="9108" xr:uid="{ECDBBC52-83CF-4D2F-884B-B6112302EC3D}"/>
    <cellStyle name="Moneda 2 5 2 2 2 2 3 2 2" xfId="19669" xr:uid="{911AE5C8-CD17-43B9-9B9D-0A1BEC8BBDAE}"/>
    <cellStyle name="Moneda 2 5 2 2 2 2 3 3" xfId="14389" xr:uid="{BAAAEA2D-2740-4DE1-8F3C-81AE954000F4}"/>
    <cellStyle name="Moneda 2 5 2 2 2 2 4" xfId="6468" xr:uid="{032570A9-073A-4B16-B118-F1E15563A231}"/>
    <cellStyle name="Moneda 2 5 2 2 2 2 4 2" xfId="17029" xr:uid="{849C1B15-8622-4BE8-8568-3F936820BF69}"/>
    <cellStyle name="Moneda 2 5 2 2 2 2 5" xfId="11748" xr:uid="{5F100014-804E-4AC2-A053-5DCECF4415DE}"/>
    <cellStyle name="Moneda 2 5 2 2 2 3" xfId="1847" xr:uid="{C0699176-B555-4F26-B142-85B102F572BB}"/>
    <cellStyle name="Moneda 2 5 2 2 2 3 2" xfId="4488" xr:uid="{39C86EF6-E7BB-4660-B844-9F879B7FEBFC}"/>
    <cellStyle name="Moneda 2 5 2 2 2 3 2 2" xfId="9768" xr:uid="{9532309E-F161-4D6E-84EF-55BBA726813E}"/>
    <cellStyle name="Moneda 2 5 2 2 2 3 2 2 2" xfId="20329" xr:uid="{EAC7FE94-4579-4C33-9251-45B1CB410E65}"/>
    <cellStyle name="Moneda 2 5 2 2 2 3 2 3" xfId="15049" xr:uid="{77550573-25AD-4941-97BA-840CAB6E1B16}"/>
    <cellStyle name="Moneda 2 5 2 2 2 3 3" xfId="7128" xr:uid="{3989448E-E110-4319-8DA4-63412AF887B2}"/>
    <cellStyle name="Moneda 2 5 2 2 2 3 3 2" xfId="17689" xr:uid="{27C01F2E-F410-4629-8C5B-F4D2162C2CC6}"/>
    <cellStyle name="Moneda 2 5 2 2 2 3 4" xfId="12408" xr:uid="{E63136FB-F3FA-4430-8116-BB016F9575EE}"/>
    <cellStyle name="Moneda 2 5 2 2 2 4" xfId="3168" xr:uid="{1B6A2FB9-B49F-4D14-B46D-77A228B40D0F}"/>
    <cellStyle name="Moneda 2 5 2 2 2 4 2" xfId="8448" xr:uid="{BF6E44C9-90E5-4A24-A1EC-6BF2C6AA664A}"/>
    <cellStyle name="Moneda 2 5 2 2 2 4 2 2" xfId="19009" xr:uid="{CE7DC0BB-FC8E-47E7-B1F5-AE156830FA14}"/>
    <cellStyle name="Moneda 2 5 2 2 2 4 3" xfId="13729" xr:uid="{8B5B47E4-EC35-4AFE-BDF5-3AC9B7A8237C}"/>
    <cellStyle name="Moneda 2 5 2 2 2 5" xfId="5808" xr:uid="{64D83162-7E00-4E54-85DD-4EB692FD8CAD}"/>
    <cellStyle name="Moneda 2 5 2 2 2 5 2" xfId="16369" xr:uid="{664DDC89-38EE-484E-8AC0-D0BB9BBC7F1E}"/>
    <cellStyle name="Moneda 2 5 2 2 2 6" xfId="11088" xr:uid="{6902F075-5AE1-4B8E-AE90-8E3262CEF348}"/>
    <cellStyle name="Moneda 2 5 2 2 3" xfId="857" xr:uid="{2C59EE3D-4772-4CEA-85F4-28519DA75B20}"/>
    <cellStyle name="Moneda 2 5 2 2 3 2" xfId="2178" xr:uid="{D2456299-8961-43A0-AA34-245FB9C95ABB}"/>
    <cellStyle name="Moneda 2 5 2 2 3 2 2" xfId="4819" xr:uid="{6A187547-A944-473C-9306-AE4F3D680FC0}"/>
    <cellStyle name="Moneda 2 5 2 2 3 2 2 2" xfId="10099" xr:uid="{1AFAC586-73D3-4073-9FFD-DA1E1719477F}"/>
    <cellStyle name="Moneda 2 5 2 2 3 2 2 2 2" xfId="20660" xr:uid="{E2958D81-0F00-4433-88FC-B191FA844EFA}"/>
    <cellStyle name="Moneda 2 5 2 2 3 2 2 3" xfId="15380" xr:uid="{FBAB8A38-6E89-45D7-A829-8BEA539A3276}"/>
    <cellStyle name="Moneda 2 5 2 2 3 2 3" xfId="7459" xr:uid="{FA860AAF-C5AF-41C2-B43C-2B7784946D03}"/>
    <cellStyle name="Moneda 2 5 2 2 3 2 3 2" xfId="18020" xr:uid="{723363B4-9F6C-46DD-AAA5-207CC8B28EC3}"/>
    <cellStyle name="Moneda 2 5 2 2 3 2 4" xfId="12739" xr:uid="{FFD50DD4-26F8-4297-8C8D-C78C25F4111E}"/>
    <cellStyle name="Moneda 2 5 2 2 3 3" xfId="3499" xr:uid="{AAFDA0A6-C347-46F5-BA12-0D1527E8A897}"/>
    <cellStyle name="Moneda 2 5 2 2 3 3 2" xfId="8779" xr:uid="{DF50421F-8AA2-4AD5-B381-1D5CFC71E9CA}"/>
    <cellStyle name="Moneda 2 5 2 2 3 3 2 2" xfId="19340" xr:uid="{77B71778-A070-4623-93FC-DBD27601E5C9}"/>
    <cellStyle name="Moneda 2 5 2 2 3 3 3" xfId="14060" xr:uid="{DDD02C22-DFC8-4E67-AB9E-5C2364CC8136}"/>
    <cellStyle name="Moneda 2 5 2 2 3 4" xfId="6139" xr:uid="{55521D4A-902D-4944-91E8-7DBE99A47226}"/>
    <cellStyle name="Moneda 2 5 2 2 3 4 2" xfId="16700" xr:uid="{0AC41AE5-FB66-4A56-B985-1CD5FDD1D0FC}"/>
    <cellStyle name="Moneda 2 5 2 2 3 5" xfId="11419" xr:uid="{CA01585A-9BE3-4C7F-A8A1-B691FCED2D69}"/>
    <cellStyle name="Moneda 2 5 2 2 4" xfId="1518" xr:uid="{5F3FEF8D-2803-4E1D-B219-E2059B0BF221}"/>
    <cellStyle name="Moneda 2 5 2 2 4 2" xfId="4159" xr:uid="{9EEE509D-5760-4EA5-97EC-3CFDA6653D4F}"/>
    <cellStyle name="Moneda 2 5 2 2 4 2 2" xfId="9439" xr:uid="{55DFB5F6-8A8F-4025-8E43-F127B76F1730}"/>
    <cellStyle name="Moneda 2 5 2 2 4 2 2 2" xfId="20000" xr:uid="{96088488-1135-4DA6-87E0-29A21E6D4511}"/>
    <cellStyle name="Moneda 2 5 2 2 4 2 3" xfId="14720" xr:uid="{D26A3A74-3D36-4F64-B137-8990D2FFC3E6}"/>
    <cellStyle name="Moneda 2 5 2 2 4 3" xfId="6799" xr:uid="{A23ECEA5-69D2-4AE3-A282-723C887D8100}"/>
    <cellStyle name="Moneda 2 5 2 2 4 3 2" xfId="17360" xr:uid="{6F841C36-5F8A-4EB3-A7CE-9C84EF3841CF}"/>
    <cellStyle name="Moneda 2 5 2 2 4 4" xfId="12079" xr:uid="{5EC1D394-40DF-4B67-B952-DF82F74B6C7F}"/>
    <cellStyle name="Moneda 2 5 2 2 5" xfId="2839" xr:uid="{AFD1A788-42FA-407B-9B4A-FCAD8B955AAC}"/>
    <cellStyle name="Moneda 2 5 2 2 5 2" xfId="8119" xr:uid="{8B2F90F3-D1EF-453A-B22C-170E21202CF3}"/>
    <cellStyle name="Moneda 2 5 2 2 5 2 2" xfId="18680" xr:uid="{D13F52F4-EF03-49E6-9EAC-FC28CBF58988}"/>
    <cellStyle name="Moneda 2 5 2 2 5 3" xfId="13400" xr:uid="{D146326A-4DCA-42C1-AFDC-7B63F90FC050}"/>
    <cellStyle name="Moneda 2 5 2 2 6" xfId="5479" xr:uid="{5EFF06BC-E648-4784-AC0B-3FDF21F442E6}"/>
    <cellStyle name="Moneda 2 5 2 2 6 2" xfId="16040" xr:uid="{EBFA5645-3965-4BDC-A946-149674D73286}"/>
    <cellStyle name="Moneda 2 5 2 2 7" xfId="10759" xr:uid="{8AAC8CD0-7F15-4DDF-8243-81F61788B356}"/>
    <cellStyle name="Moneda 2 5 2 3" xfId="306" xr:uid="{E951913E-25DC-449C-9EF6-0CF07E8C4C88}"/>
    <cellStyle name="Moneda 2 5 2 3 2" xfId="636" xr:uid="{303D98AE-676F-4FED-ADCC-F86FDA36CD73}"/>
    <cellStyle name="Moneda 2 5 2 3 2 2" xfId="1296" xr:uid="{BD5DC3D5-5506-476C-BCDF-E867FEDAD14A}"/>
    <cellStyle name="Moneda 2 5 2 3 2 2 2" xfId="2617" xr:uid="{D79F17FF-057E-4E36-897D-A4AFB56046E3}"/>
    <cellStyle name="Moneda 2 5 2 3 2 2 2 2" xfId="5258" xr:uid="{69ED2232-8AD3-4736-86A5-1DAFC1A22A62}"/>
    <cellStyle name="Moneda 2 5 2 3 2 2 2 2 2" xfId="10538" xr:uid="{B5C786AE-015C-436C-9965-031A9F6AC9F9}"/>
    <cellStyle name="Moneda 2 5 2 3 2 2 2 2 2 2" xfId="21099" xr:uid="{3E4109E1-8169-425A-ADE9-DC1E05C82122}"/>
    <cellStyle name="Moneda 2 5 2 3 2 2 2 2 3" xfId="15819" xr:uid="{3C447FFE-BCA4-408A-B288-AA61FB3B2472}"/>
    <cellStyle name="Moneda 2 5 2 3 2 2 2 3" xfId="7898" xr:uid="{49ED3FC9-E9AB-4469-9BBE-1FA4D982D245}"/>
    <cellStyle name="Moneda 2 5 2 3 2 2 2 3 2" xfId="18459" xr:uid="{25F8AE9C-BC0F-44E7-AF02-0057B447E9FE}"/>
    <cellStyle name="Moneda 2 5 2 3 2 2 2 4" xfId="13178" xr:uid="{24499782-3548-46D5-B9A7-B6379EECA2D8}"/>
    <cellStyle name="Moneda 2 5 2 3 2 2 3" xfId="3938" xr:uid="{E20AFB82-CDFE-4A31-98D6-9CDE7CCEDC3A}"/>
    <cellStyle name="Moneda 2 5 2 3 2 2 3 2" xfId="9218" xr:uid="{CB22C352-D595-4E6C-B993-8FFE148E58F0}"/>
    <cellStyle name="Moneda 2 5 2 3 2 2 3 2 2" xfId="19779" xr:uid="{812BCC58-F218-438D-A17F-D89B8A9CE2A0}"/>
    <cellStyle name="Moneda 2 5 2 3 2 2 3 3" xfId="14499" xr:uid="{C21AF0F1-4423-42FD-9A5D-DD2999F31767}"/>
    <cellStyle name="Moneda 2 5 2 3 2 2 4" xfId="6578" xr:uid="{545F0CC4-A8C2-4B60-B735-B28EF5925C57}"/>
    <cellStyle name="Moneda 2 5 2 3 2 2 4 2" xfId="17139" xr:uid="{4067CDE8-A7AE-4534-A47E-C9F7C5CC2507}"/>
    <cellStyle name="Moneda 2 5 2 3 2 2 5" xfId="11858" xr:uid="{15D26DD3-EFDA-481D-8EF9-836086DBD226}"/>
    <cellStyle name="Moneda 2 5 2 3 2 3" xfId="1957" xr:uid="{DF69A1C2-715B-4BF9-8946-6B227DCADEDE}"/>
    <cellStyle name="Moneda 2 5 2 3 2 3 2" xfId="4598" xr:uid="{4D7A8303-DA8B-4AF1-BA53-4077EA350F5A}"/>
    <cellStyle name="Moneda 2 5 2 3 2 3 2 2" xfId="9878" xr:uid="{5FC99D93-3DDE-48E8-8E8A-B2D17B60561A}"/>
    <cellStyle name="Moneda 2 5 2 3 2 3 2 2 2" xfId="20439" xr:uid="{0834B94A-462C-4B75-AFCA-22949B8E3F48}"/>
    <cellStyle name="Moneda 2 5 2 3 2 3 2 3" xfId="15159" xr:uid="{6A743B44-1C3E-4841-B205-12CAEDA2FF99}"/>
    <cellStyle name="Moneda 2 5 2 3 2 3 3" xfId="7238" xr:uid="{B0FDC0D6-4432-4E05-A64D-3171C2F609E1}"/>
    <cellStyle name="Moneda 2 5 2 3 2 3 3 2" xfId="17799" xr:uid="{8729A777-422E-4789-973C-9D278FA4C198}"/>
    <cellStyle name="Moneda 2 5 2 3 2 3 4" xfId="12518" xr:uid="{FDDE589D-25D9-4F9C-BB4D-D2D19E987132}"/>
    <cellStyle name="Moneda 2 5 2 3 2 4" xfId="3278" xr:uid="{EF913D0C-379F-489F-8B5D-B3974377593E}"/>
    <cellStyle name="Moneda 2 5 2 3 2 4 2" xfId="8558" xr:uid="{99C6031A-90D3-4CE2-B50B-2BEC717CC39D}"/>
    <cellStyle name="Moneda 2 5 2 3 2 4 2 2" xfId="19119" xr:uid="{9AABD15B-1D42-4CD4-A50F-E60AFE73A3E2}"/>
    <cellStyle name="Moneda 2 5 2 3 2 4 3" xfId="13839" xr:uid="{65CA0D4F-A069-49F6-B954-39B6A433C797}"/>
    <cellStyle name="Moneda 2 5 2 3 2 5" xfId="5918" xr:uid="{0706AB23-4EB1-44E5-865C-71F1BD932007}"/>
    <cellStyle name="Moneda 2 5 2 3 2 5 2" xfId="16479" xr:uid="{F7FAE82A-BB1A-4F68-8CD2-3D9EAAD67419}"/>
    <cellStyle name="Moneda 2 5 2 3 2 6" xfId="11198" xr:uid="{B1FE9ACF-6122-42A6-8F65-1C10E88926CE}"/>
    <cellStyle name="Moneda 2 5 2 3 3" xfId="967" xr:uid="{EF6A4609-4B38-465F-A53A-1D0644674CE4}"/>
    <cellStyle name="Moneda 2 5 2 3 3 2" xfId="2288" xr:uid="{31761296-1FA9-4C3D-B05B-7E3B27BC7E00}"/>
    <cellStyle name="Moneda 2 5 2 3 3 2 2" xfId="4929" xr:uid="{2D2611B7-BEDF-4899-A0DF-72B662AD0FF6}"/>
    <cellStyle name="Moneda 2 5 2 3 3 2 2 2" xfId="10209" xr:uid="{6984174C-A813-4D57-BC57-17D6C00C6467}"/>
    <cellStyle name="Moneda 2 5 2 3 3 2 2 2 2" xfId="20770" xr:uid="{B4B94627-62A8-4FD7-9F14-A462E7588EE7}"/>
    <cellStyle name="Moneda 2 5 2 3 3 2 2 3" xfId="15490" xr:uid="{9A01A002-1993-4966-B703-16DE35D5AF0E}"/>
    <cellStyle name="Moneda 2 5 2 3 3 2 3" xfId="7569" xr:uid="{F90F5667-F265-4711-9509-B7A75D407A69}"/>
    <cellStyle name="Moneda 2 5 2 3 3 2 3 2" xfId="18130" xr:uid="{FCE88BBF-9E15-403D-BCB4-C84F81EB0D0B}"/>
    <cellStyle name="Moneda 2 5 2 3 3 2 4" xfId="12849" xr:uid="{B66BD9DA-7C23-4CCE-90B8-303B782B838C}"/>
    <cellStyle name="Moneda 2 5 2 3 3 3" xfId="3609" xr:uid="{001C802B-45AC-4A63-95F9-135B75AA6462}"/>
    <cellStyle name="Moneda 2 5 2 3 3 3 2" xfId="8889" xr:uid="{3DFB59A0-717C-489D-9934-010C6F5AEEF7}"/>
    <cellStyle name="Moneda 2 5 2 3 3 3 2 2" xfId="19450" xr:uid="{C3E88AD3-6A70-4FD6-BC06-46F6C036537D}"/>
    <cellStyle name="Moneda 2 5 2 3 3 3 3" xfId="14170" xr:uid="{B385BB01-3BBB-44B5-AE11-84A3299EB38B}"/>
    <cellStyle name="Moneda 2 5 2 3 3 4" xfId="6249" xr:uid="{CB9096B4-D97F-4279-8DB0-E08581C58DD2}"/>
    <cellStyle name="Moneda 2 5 2 3 3 4 2" xfId="16810" xr:uid="{6F8CFC93-BCE4-44C0-A68C-F8CA5827CB38}"/>
    <cellStyle name="Moneda 2 5 2 3 3 5" xfId="11529" xr:uid="{3101734F-AF0B-46D2-8386-A4858DA4D0D4}"/>
    <cellStyle name="Moneda 2 5 2 3 4" xfId="1628" xr:uid="{D6812AB3-2E80-4969-835D-4C3F34037795}"/>
    <cellStyle name="Moneda 2 5 2 3 4 2" xfId="4269" xr:uid="{A8C16CFE-D4C7-459C-9171-CBE89D06DB60}"/>
    <cellStyle name="Moneda 2 5 2 3 4 2 2" xfId="9549" xr:uid="{6C7F1245-B1D2-4F00-BA4D-CD427D0167DD}"/>
    <cellStyle name="Moneda 2 5 2 3 4 2 2 2" xfId="20110" xr:uid="{B3D7BD95-82B4-4B7F-A002-CCED34433738}"/>
    <cellStyle name="Moneda 2 5 2 3 4 2 3" xfId="14830" xr:uid="{E5331607-BDA5-4C9A-B1E6-30A06E347AFD}"/>
    <cellStyle name="Moneda 2 5 2 3 4 3" xfId="6909" xr:uid="{8071CD8A-46B1-4963-9547-43FA4F2269A6}"/>
    <cellStyle name="Moneda 2 5 2 3 4 3 2" xfId="17470" xr:uid="{60127F78-45CC-4F44-AB52-CEBF3D89C34F}"/>
    <cellStyle name="Moneda 2 5 2 3 4 4" xfId="12189" xr:uid="{FB5EB9DE-20C7-4CB0-B32E-4D229C26EB48}"/>
    <cellStyle name="Moneda 2 5 2 3 5" xfId="2949" xr:uid="{280ECC34-48B5-4B90-A0D9-6CAD3CCD87CF}"/>
    <cellStyle name="Moneda 2 5 2 3 5 2" xfId="8229" xr:uid="{5769C06A-B377-4390-8BBF-F65DB08D3951}"/>
    <cellStyle name="Moneda 2 5 2 3 5 2 2" xfId="18790" xr:uid="{AC926B82-C9EB-473E-8C09-69DEC18A0D5E}"/>
    <cellStyle name="Moneda 2 5 2 3 5 3" xfId="13510" xr:uid="{3F610086-F63C-4900-851A-24B43160DC08}"/>
    <cellStyle name="Moneda 2 5 2 3 6" xfId="5589" xr:uid="{D1A7822A-CCD6-41D9-B44B-300592714FA6}"/>
    <cellStyle name="Moneda 2 5 2 3 6 2" xfId="16150" xr:uid="{75D5B751-E4F3-4576-96CF-17BCBF45D148}"/>
    <cellStyle name="Moneda 2 5 2 3 7" xfId="10869" xr:uid="{89B540F1-3323-46F7-B1B3-F3A7A66A9AA6}"/>
    <cellStyle name="Moneda 2 5 2 4" xfId="415" xr:uid="{B966902A-8233-4C0D-816F-62BF46D35919}"/>
    <cellStyle name="Moneda 2 5 2 4 2" xfId="1076" xr:uid="{318A0511-F46B-4C38-8D6E-DB169F14E3D4}"/>
    <cellStyle name="Moneda 2 5 2 4 2 2" xfId="2397" xr:uid="{C104C223-8554-40DC-9583-2B42087E803C}"/>
    <cellStyle name="Moneda 2 5 2 4 2 2 2" xfId="5038" xr:uid="{39A58E36-181A-48DF-BCA9-3CCF5F1C0876}"/>
    <cellStyle name="Moneda 2 5 2 4 2 2 2 2" xfId="10318" xr:uid="{47850F5C-E8BE-4080-B4E8-E42501027B03}"/>
    <cellStyle name="Moneda 2 5 2 4 2 2 2 2 2" xfId="20879" xr:uid="{371BFBF0-9BEF-45B4-A831-58B25CAECB84}"/>
    <cellStyle name="Moneda 2 5 2 4 2 2 2 3" xfId="15599" xr:uid="{AA736426-E2D1-443F-99C4-85B7DCEB48E2}"/>
    <cellStyle name="Moneda 2 5 2 4 2 2 3" xfId="7678" xr:uid="{0455B586-CD41-4588-8C77-92CBFE7D73D5}"/>
    <cellStyle name="Moneda 2 5 2 4 2 2 3 2" xfId="18239" xr:uid="{97C73186-02AF-43AD-81EB-DEF1DDA66DD2}"/>
    <cellStyle name="Moneda 2 5 2 4 2 2 4" xfId="12958" xr:uid="{6B433A2E-3C15-4AC5-95BD-BB2C0B43D70D}"/>
    <cellStyle name="Moneda 2 5 2 4 2 3" xfId="3718" xr:uid="{9C9EB8F8-05E9-47AC-A448-BBD2CC97C1A3}"/>
    <cellStyle name="Moneda 2 5 2 4 2 3 2" xfId="8998" xr:uid="{33B9655F-0E08-4813-ABB8-11554ADD9D22}"/>
    <cellStyle name="Moneda 2 5 2 4 2 3 2 2" xfId="19559" xr:uid="{4DB22BF6-8101-4500-B5FE-1DD4513B1833}"/>
    <cellStyle name="Moneda 2 5 2 4 2 3 3" xfId="14279" xr:uid="{0D7349AB-E165-459B-BF9B-A4E24C955954}"/>
    <cellStyle name="Moneda 2 5 2 4 2 4" xfId="6358" xr:uid="{D871F28D-4687-41B2-B716-047CCC5635EE}"/>
    <cellStyle name="Moneda 2 5 2 4 2 4 2" xfId="16919" xr:uid="{52187125-909B-4759-B97D-552F0B1ECA7F}"/>
    <cellStyle name="Moneda 2 5 2 4 2 5" xfId="11638" xr:uid="{E13F8013-DDB2-4326-996E-BFFC95F91709}"/>
    <cellStyle name="Moneda 2 5 2 4 3" xfId="1737" xr:uid="{8FA76A9A-FAC9-436F-9203-18B19C9CF71E}"/>
    <cellStyle name="Moneda 2 5 2 4 3 2" xfId="4378" xr:uid="{A39E40EB-1982-4DA3-8086-C55DA53F51E5}"/>
    <cellStyle name="Moneda 2 5 2 4 3 2 2" xfId="9658" xr:uid="{7F066221-281D-4FCC-A25C-C108B7E64837}"/>
    <cellStyle name="Moneda 2 5 2 4 3 2 2 2" xfId="20219" xr:uid="{1C0C495F-9DB6-4E1A-9D6C-825DADD64058}"/>
    <cellStyle name="Moneda 2 5 2 4 3 2 3" xfId="14939" xr:uid="{0EB2D451-FDF0-4388-8DDC-3164A4D925B1}"/>
    <cellStyle name="Moneda 2 5 2 4 3 3" xfId="7018" xr:uid="{2520DC9B-66CF-421A-A39E-A461CC73CFD4}"/>
    <cellStyle name="Moneda 2 5 2 4 3 3 2" xfId="17579" xr:uid="{7A8CC8D5-4BF3-4263-A4EA-478B247E97B5}"/>
    <cellStyle name="Moneda 2 5 2 4 3 4" xfId="12298" xr:uid="{D2B3B320-9427-4FF3-A643-07A263411E81}"/>
    <cellStyle name="Moneda 2 5 2 4 4" xfId="3058" xr:uid="{53B50841-09C6-4BE3-BA74-2C61D09C5CB5}"/>
    <cellStyle name="Moneda 2 5 2 4 4 2" xfId="8338" xr:uid="{7C100B87-39D7-467F-8118-B3C73D35182C}"/>
    <cellStyle name="Moneda 2 5 2 4 4 2 2" xfId="18899" xr:uid="{CBC9DF1F-0624-4068-B72F-959122D2F179}"/>
    <cellStyle name="Moneda 2 5 2 4 4 3" xfId="13619" xr:uid="{26C69376-170E-46BF-8042-9ADF9AD25DBA}"/>
    <cellStyle name="Moneda 2 5 2 4 5" xfId="5698" xr:uid="{EE027AC1-53CC-4001-A7E2-EA00B5D01AF7}"/>
    <cellStyle name="Moneda 2 5 2 4 5 2" xfId="16259" xr:uid="{15F59A03-0822-45E9-A081-0CBF47C24CAD}"/>
    <cellStyle name="Moneda 2 5 2 4 6" xfId="10978" xr:uid="{2E1C5C47-34FE-4391-ADE1-C1C662D786E7}"/>
    <cellStyle name="Moneda 2 5 2 5" xfId="747" xr:uid="{D62B7246-ED9B-416A-A1C8-DDD8AFB60728}"/>
    <cellStyle name="Moneda 2 5 2 5 2" xfId="2068" xr:uid="{D17EB7EF-A82C-4CE0-91E7-9BAB299D6A9C}"/>
    <cellStyle name="Moneda 2 5 2 5 2 2" xfId="4709" xr:uid="{453C9BBF-A745-42DC-AF52-196580C581CB}"/>
    <cellStyle name="Moneda 2 5 2 5 2 2 2" xfId="9989" xr:uid="{2506969F-D3ED-4908-9E1D-767BA1F876F0}"/>
    <cellStyle name="Moneda 2 5 2 5 2 2 2 2" xfId="20550" xr:uid="{C2F0CC62-3E28-4FB1-A97A-7A6F08FC29F6}"/>
    <cellStyle name="Moneda 2 5 2 5 2 2 3" xfId="15270" xr:uid="{8AAF72A4-EBAF-4BB2-9383-106F0E8AF021}"/>
    <cellStyle name="Moneda 2 5 2 5 2 3" xfId="7349" xr:uid="{13E09E7B-95F7-426A-B694-3FCE92B23DBA}"/>
    <cellStyle name="Moneda 2 5 2 5 2 3 2" xfId="17910" xr:uid="{FA68AD4B-5F13-49B7-943E-52A57A88A3AD}"/>
    <cellStyle name="Moneda 2 5 2 5 2 4" xfId="12629" xr:uid="{D74911B2-D3ED-466E-93CB-67CD1FFDC716}"/>
    <cellStyle name="Moneda 2 5 2 5 3" xfId="3389" xr:uid="{DD536096-9800-4476-A26A-A18B890941A4}"/>
    <cellStyle name="Moneda 2 5 2 5 3 2" xfId="8669" xr:uid="{1B423D1A-08E7-4AE1-919A-3828EA3DE1A5}"/>
    <cellStyle name="Moneda 2 5 2 5 3 2 2" xfId="19230" xr:uid="{EEE0F18F-A6F1-498F-8F6D-3CA5EF78583E}"/>
    <cellStyle name="Moneda 2 5 2 5 3 3" xfId="13950" xr:uid="{B038318B-631C-4384-BA74-3E499A84A791}"/>
    <cellStyle name="Moneda 2 5 2 5 4" xfId="6029" xr:uid="{0DA20EB5-ED7D-49ED-A640-81DD94629376}"/>
    <cellStyle name="Moneda 2 5 2 5 4 2" xfId="16590" xr:uid="{89252EE4-CE46-458E-928D-07A84053537F}"/>
    <cellStyle name="Moneda 2 5 2 5 5" xfId="11309" xr:uid="{5A1C5E45-EA0A-42BF-8039-1C0EE0436CA8}"/>
    <cellStyle name="Moneda 2 5 2 6" xfId="1408" xr:uid="{09E32B2A-E0DF-46DC-9C44-8CEA8E871662}"/>
    <cellStyle name="Moneda 2 5 2 6 2" xfId="4049" xr:uid="{9F606575-A075-448D-95BE-97CF840E1CD1}"/>
    <cellStyle name="Moneda 2 5 2 6 2 2" xfId="9329" xr:uid="{240630CA-7BE2-4EA2-846A-C1AE03C3C6C8}"/>
    <cellStyle name="Moneda 2 5 2 6 2 2 2" xfId="19890" xr:uid="{160DDB04-F55C-48BC-A852-7FFD4DC25C59}"/>
    <cellStyle name="Moneda 2 5 2 6 2 3" xfId="14610" xr:uid="{D6AEBCAF-C1D5-4147-AD6A-C6008B8CF6D3}"/>
    <cellStyle name="Moneda 2 5 2 6 3" xfId="6689" xr:uid="{AF31DBE0-49AA-40CF-A063-945054763F11}"/>
    <cellStyle name="Moneda 2 5 2 6 3 2" xfId="17250" xr:uid="{4673A0F4-9D5A-419B-AEBB-4AFC66926200}"/>
    <cellStyle name="Moneda 2 5 2 6 4" xfId="11969" xr:uid="{8D05CDA4-7DE3-4C76-A414-EF3B2A9C007F}"/>
    <cellStyle name="Moneda 2 5 2 7" xfId="2729" xr:uid="{AD4F50A6-9AD9-4FD1-BF0F-0EC6C354DA90}"/>
    <cellStyle name="Moneda 2 5 2 7 2" xfId="8009" xr:uid="{DCC8F056-9E20-449D-AAF4-510F6832C6F4}"/>
    <cellStyle name="Moneda 2 5 2 7 2 2" xfId="18570" xr:uid="{02C5B8B2-788A-4388-AB08-5B5816F508DD}"/>
    <cellStyle name="Moneda 2 5 2 7 3" xfId="13290" xr:uid="{5815CB3E-340D-412F-8B92-C9F514EB4DF8}"/>
    <cellStyle name="Moneda 2 5 2 8" xfId="5369" xr:uid="{8A8B6CA2-7E50-4246-BD8B-ED808CCC033B}"/>
    <cellStyle name="Moneda 2 5 2 8 2" xfId="15930" xr:uid="{3E9AE92C-4911-42A0-9592-B6534543A298}"/>
    <cellStyle name="Moneda 2 5 2 9" xfId="10649" xr:uid="{351D438E-84EB-404B-B21D-9BD39E3B4686}"/>
    <cellStyle name="Moneda 2 5 3" xfId="145" xr:uid="{F09D5033-ACCD-4C1E-B31C-BDA13F81F1E8}"/>
    <cellStyle name="Moneda 2 5 3 2" xfId="475" xr:uid="{21EBD86B-F91B-4F7D-88F4-194B6709B55B}"/>
    <cellStyle name="Moneda 2 5 3 2 2" xfId="1135" xr:uid="{7AF97497-F6C3-4686-AD56-B426E0D83B9E}"/>
    <cellStyle name="Moneda 2 5 3 2 2 2" xfId="2456" xr:uid="{88DD240D-41E1-49DD-B46C-C8CF26126CE4}"/>
    <cellStyle name="Moneda 2 5 3 2 2 2 2" xfId="5097" xr:uid="{2FC2B7AD-704C-45B9-9513-CBFDCEEFA391}"/>
    <cellStyle name="Moneda 2 5 3 2 2 2 2 2" xfId="10377" xr:uid="{3F1BE1C1-F4DF-47C9-9A89-3587EA7B5D64}"/>
    <cellStyle name="Moneda 2 5 3 2 2 2 2 2 2" xfId="20938" xr:uid="{AFED612B-24FB-488B-A50B-3672DDC51E0D}"/>
    <cellStyle name="Moneda 2 5 3 2 2 2 2 3" xfId="15658" xr:uid="{173374F7-DAAC-4CFC-9CB7-8E816CAE4D1C}"/>
    <cellStyle name="Moneda 2 5 3 2 2 2 3" xfId="7737" xr:uid="{410CD985-88E1-43B3-BD81-DEE4262B6A10}"/>
    <cellStyle name="Moneda 2 5 3 2 2 2 3 2" xfId="18298" xr:uid="{64E9897E-F85E-48BB-B71C-A8C8E8ABE8F8}"/>
    <cellStyle name="Moneda 2 5 3 2 2 2 4" xfId="13017" xr:uid="{CC0BBF70-21AE-44EE-B059-A103327986DF}"/>
    <cellStyle name="Moneda 2 5 3 2 2 3" xfId="3777" xr:uid="{F313D2F4-8C91-4D26-91E1-23B3CCCD0659}"/>
    <cellStyle name="Moneda 2 5 3 2 2 3 2" xfId="9057" xr:uid="{7364D212-7B56-426C-A613-6BCAFFEC8F60}"/>
    <cellStyle name="Moneda 2 5 3 2 2 3 2 2" xfId="19618" xr:uid="{1B3A1689-2548-4741-A052-417D778F246A}"/>
    <cellStyle name="Moneda 2 5 3 2 2 3 3" xfId="14338" xr:uid="{FEDB454E-C951-4B21-8B8C-BB44385762D2}"/>
    <cellStyle name="Moneda 2 5 3 2 2 4" xfId="6417" xr:uid="{6CAED9B4-ED22-4572-93DF-5873196E04B3}"/>
    <cellStyle name="Moneda 2 5 3 2 2 4 2" xfId="16978" xr:uid="{23B4EB12-B4B4-47C9-B7E4-AD31640CD8A3}"/>
    <cellStyle name="Moneda 2 5 3 2 2 5" xfId="11697" xr:uid="{D2891E61-BB43-4703-B175-5E3C7AFA45B9}"/>
    <cellStyle name="Moneda 2 5 3 2 3" xfId="1796" xr:uid="{F7333084-897D-48C8-9232-196DF2CA762E}"/>
    <cellStyle name="Moneda 2 5 3 2 3 2" xfId="4437" xr:uid="{D21F259A-E3BE-4917-BDFC-CF3F5A860F7C}"/>
    <cellStyle name="Moneda 2 5 3 2 3 2 2" xfId="9717" xr:uid="{2CA96645-1A2D-4151-9ED7-0EE68B5C068B}"/>
    <cellStyle name="Moneda 2 5 3 2 3 2 2 2" xfId="20278" xr:uid="{842A3037-4F92-485F-A5FE-96C0B5AFC0D8}"/>
    <cellStyle name="Moneda 2 5 3 2 3 2 3" xfId="14998" xr:uid="{F3E6DE83-3452-4AE1-9BFB-1913A18EA709}"/>
    <cellStyle name="Moneda 2 5 3 2 3 3" xfId="7077" xr:uid="{8E698666-43B5-4448-B51F-368DBDEF87B5}"/>
    <cellStyle name="Moneda 2 5 3 2 3 3 2" xfId="17638" xr:uid="{3FA7A0CF-46F8-4386-A1BD-7ECB8D1DC15B}"/>
    <cellStyle name="Moneda 2 5 3 2 3 4" xfId="12357" xr:uid="{47C66565-D6E4-4C5E-A74D-14DD4F2B0F35}"/>
    <cellStyle name="Moneda 2 5 3 2 4" xfId="3117" xr:uid="{32871D7F-F8F1-4ADF-992C-049C54F72688}"/>
    <cellStyle name="Moneda 2 5 3 2 4 2" xfId="8397" xr:uid="{C4945F27-30FD-4B89-90D0-8C3CC81DF19C}"/>
    <cellStyle name="Moneda 2 5 3 2 4 2 2" xfId="18958" xr:uid="{C1DFD236-9791-49D1-9EDA-C27DDB5E5584}"/>
    <cellStyle name="Moneda 2 5 3 2 4 3" xfId="13678" xr:uid="{C4732EBA-2619-4720-8B9A-508158BF8AB2}"/>
    <cellStyle name="Moneda 2 5 3 2 5" xfId="5757" xr:uid="{E38D7093-4192-4DB3-B5DF-EFCFC32F577E}"/>
    <cellStyle name="Moneda 2 5 3 2 5 2" xfId="16318" xr:uid="{50E8218B-F83B-4641-938A-982A575877B4}"/>
    <cellStyle name="Moneda 2 5 3 2 6" xfId="11037" xr:uid="{7AAA2150-551C-4798-988B-09F0FD71BA1A}"/>
    <cellStyle name="Moneda 2 5 3 3" xfId="806" xr:uid="{40C64754-8401-4E9A-B9C4-0AEFFF393996}"/>
    <cellStyle name="Moneda 2 5 3 3 2" xfId="2127" xr:uid="{7DB04927-19E7-4AF9-94DE-6E4098026704}"/>
    <cellStyle name="Moneda 2 5 3 3 2 2" xfId="4768" xr:uid="{E0FF7C03-3F9E-4C8A-A2B4-FD8067280769}"/>
    <cellStyle name="Moneda 2 5 3 3 2 2 2" xfId="10048" xr:uid="{0729246F-19FB-47F5-AD93-9386E909FE97}"/>
    <cellStyle name="Moneda 2 5 3 3 2 2 2 2" xfId="20609" xr:uid="{3AF1FDFF-58B2-4CC9-AA33-27E07373ED1B}"/>
    <cellStyle name="Moneda 2 5 3 3 2 2 3" xfId="15329" xr:uid="{B09ABBC1-0B5B-45DC-9101-BA222B16816F}"/>
    <cellStyle name="Moneda 2 5 3 3 2 3" xfId="7408" xr:uid="{BDDC321E-D3FC-4A89-8A8D-632C9B61EFA7}"/>
    <cellStyle name="Moneda 2 5 3 3 2 3 2" xfId="17969" xr:uid="{C95E7898-B5C5-400D-A4D3-368B8E87B7D4}"/>
    <cellStyle name="Moneda 2 5 3 3 2 4" xfId="12688" xr:uid="{DEE1A66D-03A7-4417-AE42-D73A45C4E980}"/>
    <cellStyle name="Moneda 2 5 3 3 3" xfId="3448" xr:uid="{33B4EE1F-ACFB-4213-A1BD-932641245647}"/>
    <cellStyle name="Moneda 2 5 3 3 3 2" xfId="8728" xr:uid="{E78C6B25-BFD7-4675-9597-08359B64D672}"/>
    <cellStyle name="Moneda 2 5 3 3 3 2 2" xfId="19289" xr:uid="{56703AF5-03F6-488F-8A50-EBAEF54DF5A2}"/>
    <cellStyle name="Moneda 2 5 3 3 3 3" xfId="14009" xr:uid="{2F365C83-5832-45F6-9122-963EEDE8CAC9}"/>
    <cellStyle name="Moneda 2 5 3 3 4" xfId="6088" xr:uid="{95262C80-850F-4196-B8EF-C9206FC53D7B}"/>
    <cellStyle name="Moneda 2 5 3 3 4 2" xfId="16649" xr:uid="{5832E210-21C3-40D1-8A19-783B3C06CB90}"/>
    <cellStyle name="Moneda 2 5 3 3 5" xfId="11368" xr:uid="{79053754-B32D-4795-8099-412C5043571A}"/>
    <cellStyle name="Moneda 2 5 3 4" xfId="1467" xr:uid="{634D9932-9C3C-4224-A92A-792036C303F0}"/>
    <cellStyle name="Moneda 2 5 3 4 2" xfId="4108" xr:uid="{790DFCEF-C9FA-4332-8121-4E2341B3329B}"/>
    <cellStyle name="Moneda 2 5 3 4 2 2" xfId="9388" xr:uid="{4D12A3DB-C44A-4F12-8D61-1A101EF31874}"/>
    <cellStyle name="Moneda 2 5 3 4 2 2 2" xfId="19949" xr:uid="{ABE0B977-D498-469C-B840-2E6EF2010E13}"/>
    <cellStyle name="Moneda 2 5 3 4 2 3" xfId="14669" xr:uid="{B542B097-D380-4E4C-98C8-08B5C7AA8838}"/>
    <cellStyle name="Moneda 2 5 3 4 3" xfId="6748" xr:uid="{14B4781B-89A3-49FD-919F-4E568EF5F83D}"/>
    <cellStyle name="Moneda 2 5 3 4 3 2" xfId="17309" xr:uid="{0A0E493A-A51F-46E0-8970-612D8E5898B8}"/>
    <cellStyle name="Moneda 2 5 3 4 4" xfId="12028" xr:uid="{6B37C8D4-D7BD-45A2-8C2A-A0E90B0D369C}"/>
    <cellStyle name="Moneda 2 5 3 5" xfId="2788" xr:uid="{DE91E257-AB26-4C2C-BE5B-E43DA3B07767}"/>
    <cellStyle name="Moneda 2 5 3 5 2" xfId="8068" xr:uid="{2727D2CD-0842-49E2-A7A9-8DEAF73DAF3A}"/>
    <cellStyle name="Moneda 2 5 3 5 2 2" xfId="18629" xr:uid="{E36F8362-56F2-4888-AFF3-9E0C63E73BFD}"/>
    <cellStyle name="Moneda 2 5 3 5 3" xfId="13349" xr:uid="{09EBC3BC-A0A9-487F-B17F-33C8C19BD275}"/>
    <cellStyle name="Moneda 2 5 3 6" xfId="5428" xr:uid="{25446E1D-8781-47FC-AD4C-BB2B2EB55C1F}"/>
    <cellStyle name="Moneda 2 5 3 6 2" xfId="15989" xr:uid="{06858528-C181-4E3E-8FA6-A703A3242570}"/>
    <cellStyle name="Moneda 2 5 3 7" xfId="10708" xr:uid="{2944A451-9BA2-4B15-BA0A-C1260ED19F24}"/>
    <cellStyle name="Moneda 2 5 4" xfId="255" xr:uid="{C08C4C99-3A01-4805-A0C5-320716999A70}"/>
    <cellStyle name="Moneda 2 5 4 2" xfId="585" xr:uid="{951F3DDC-294D-4750-BB7C-564C3BAE36DE}"/>
    <cellStyle name="Moneda 2 5 4 2 2" xfId="1245" xr:uid="{8676CFFF-CC96-4300-BC92-CFEAED8144F9}"/>
    <cellStyle name="Moneda 2 5 4 2 2 2" xfId="2566" xr:uid="{B4D48268-4932-4A46-83A3-754766D82309}"/>
    <cellStyle name="Moneda 2 5 4 2 2 2 2" xfId="5207" xr:uid="{6AF41808-B5BF-4DCF-A7E8-5CDF8A8C349C}"/>
    <cellStyle name="Moneda 2 5 4 2 2 2 2 2" xfId="10487" xr:uid="{99BBCD91-F415-4733-88A6-25FA6E3FBA1D}"/>
    <cellStyle name="Moneda 2 5 4 2 2 2 2 2 2" xfId="21048" xr:uid="{29E038F0-CCFE-479D-A706-A6F089A431CD}"/>
    <cellStyle name="Moneda 2 5 4 2 2 2 2 3" xfId="15768" xr:uid="{C86A1884-C5EB-4ED8-8739-DA2168D8FBEF}"/>
    <cellStyle name="Moneda 2 5 4 2 2 2 3" xfId="7847" xr:uid="{FFC141C1-FEEA-49CF-8D9B-1DE94A026650}"/>
    <cellStyle name="Moneda 2 5 4 2 2 2 3 2" xfId="18408" xr:uid="{76A34FD7-D349-495E-A429-421353D041CA}"/>
    <cellStyle name="Moneda 2 5 4 2 2 2 4" xfId="13127" xr:uid="{56C17457-3BE7-49C9-871E-0EF850563E6B}"/>
    <cellStyle name="Moneda 2 5 4 2 2 3" xfId="3887" xr:uid="{E30755E9-62F7-4B44-A82E-782C48B4EA67}"/>
    <cellStyle name="Moneda 2 5 4 2 2 3 2" xfId="9167" xr:uid="{2B13C0CF-F9F8-4CD7-8D10-D5FA08D6AFA0}"/>
    <cellStyle name="Moneda 2 5 4 2 2 3 2 2" xfId="19728" xr:uid="{C9F97376-BA8A-4778-9E1C-49B750090415}"/>
    <cellStyle name="Moneda 2 5 4 2 2 3 3" xfId="14448" xr:uid="{C4202F34-8976-45D6-9E84-A48172A1500A}"/>
    <cellStyle name="Moneda 2 5 4 2 2 4" xfId="6527" xr:uid="{4052A39F-EE37-4316-9D74-EFA50D596F73}"/>
    <cellStyle name="Moneda 2 5 4 2 2 4 2" xfId="17088" xr:uid="{D5E702B6-8D00-4EC8-BA2E-5701BF7DBA43}"/>
    <cellStyle name="Moneda 2 5 4 2 2 5" xfId="11807" xr:uid="{58DC7189-4A66-4BBC-A31B-FEFFC10098D5}"/>
    <cellStyle name="Moneda 2 5 4 2 3" xfId="1906" xr:uid="{064DBC2E-CC70-4679-89ED-C27AE113D5B9}"/>
    <cellStyle name="Moneda 2 5 4 2 3 2" xfId="4547" xr:uid="{9419000A-E1A8-4FEF-B22A-BEF405866913}"/>
    <cellStyle name="Moneda 2 5 4 2 3 2 2" xfId="9827" xr:uid="{B3561AA0-9FB3-4907-8FC0-2CF8D3CAD643}"/>
    <cellStyle name="Moneda 2 5 4 2 3 2 2 2" xfId="20388" xr:uid="{E76BD4D2-0B8F-47BC-BF7B-B374118AB1FF}"/>
    <cellStyle name="Moneda 2 5 4 2 3 2 3" xfId="15108" xr:uid="{063FB3C0-A785-4EA0-BCE6-670C75341C39}"/>
    <cellStyle name="Moneda 2 5 4 2 3 3" xfId="7187" xr:uid="{04E88EC0-F31D-40CC-9C02-65B3F39ED21E}"/>
    <cellStyle name="Moneda 2 5 4 2 3 3 2" xfId="17748" xr:uid="{FD6558E8-C7AD-4AF4-838D-9A7258237C65}"/>
    <cellStyle name="Moneda 2 5 4 2 3 4" xfId="12467" xr:uid="{B3A301DD-C1CF-4E39-8031-25A102CD0036}"/>
    <cellStyle name="Moneda 2 5 4 2 4" xfId="3227" xr:uid="{79EF258F-C5D0-4EF6-935F-C68AF924B5A2}"/>
    <cellStyle name="Moneda 2 5 4 2 4 2" xfId="8507" xr:uid="{77E3843A-DAD6-4A8E-83F4-956918960775}"/>
    <cellStyle name="Moneda 2 5 4 2 4 2 2" xfId="19068" xr:uid="{7C5D607D-759E-472E-9F4F-156E7A7BCB0D}"/>
    <cellStyle name="Moneda 2 5 4 2 4 3" xfId="13788" xr:uid="{C683FE81-6CEA-48B1-AFEE-6A00E2496257}"/>
    <cellStyle name="Moneda 2 5 4 2 5" xfId="5867" xr:uid="{4E6D5429-1FC6-4E24-860B-9A6D04BE82A6}"/>
    <cellStyle name="Moneda 2 5 4 2 5 2" xfId="16428" xr:uid="{C8D29243-1D15-4469-935A-05D52C9D47AE}"/>
    <cellStyle name="Moneda 2 5 4 2 6" xfId="11147" xr:uid="{CB7FD18F-A612-4DCC-BAF9-A5456988E0E3}"/>
    <cellStyle name="Moneda 2 5 4 3" xfId="916" xr:uid="{1FC9B95F-DCC3-4B13-A920-2B60EE99130E}"/>
    <cellStyle name="Moneda 2 5 4 3 2" xfId="2237" xr:uid="{9C1657BB-E50E-4491-B26D-13E87B67FABE}"/>
    <cellStyle name="Moneda 2 5 4 3 2 2" xfId="4878" xr:uid="{62AB807A-35CA-4191-84F2-5282E9259260}"/>
    <cellStyle name="Moneda 2 5 4 3 2 2 2" xfId="10158" xr:uid="{1B56F5FD-BF62-4B8D-904C-F2B7EAA38FF7}"/>
    <cellStyle name="Moneda 2 5 4 3 2 2 2 2" xfId="20719" xr:uid="{B796A7BB-D525-422D-A473-7953BABE2401}"/>
    <cellStyle name="Moneda 2 5 4 3 2 2 3" xfId="15439" xr:uid="{CF3B7AB4-5443-4B21-BC58-99543139A71A}"/>
    <cellStyle name="Moneda 2 5 4 3 2 3" xfId="7518" xr:uid="{06493691-9562-4616-A64C-3AB84007795B}"/>
    <cellStyle name="Moneda 2 5 4 3 2 3 2" xfId="18079" xr:uid="{CA4775F5-7053-4028-9BDB-E0BBF075412A}"/>
    <cellStyle name="Moneda 2 5 4 3 2 4" xfId="12798" xr:uid="{2672ADBA-B843-4875-A6BB-02058A1C1893}"/>
    <cellStyle name="Moneda 2 5 4 3 3" xfId="3558" xr:uid="{31836D86-E8E8-419F-8C36-0B61B3B905F4}"/>
    <cellStyle name="Moneda 2 5 4 3 3 2" xfId="8838" xr:uid="{19A8EFC7-6DB3-47E5-9B10-FC8E3CE830A9}"/>
    <cellStyle name="Moneda 2 5 4 3 3 2 2" xfId="19399" xr:uid="{9CB235C9-9F04-40B9-A0E8-127435ADFE53}"/>
    <cellStyle name="Moneda 2 5 4 3 3 3" xfId="14119" xr:uid="{5E25859F-74F6-4139-8F1B-18525F74BB5E}"/>
    <cellStyle name="Moneda 2 5 4 3 4" xfId="6198" xr:uid="{49ACB63D-1BDD-4ED4-BDEE-9149ABAD0998}"/>
    <cellStyle name="Moneda 2 5 4 3 4 2" xfId="16759" xr:uid="{59867BE8-AD80-4763-8830-3853F1E10269}"/>
    <cellStyle name="Moneda 2 5 4 3 5" xfId="11478" xr:uid="{FE7DF928-671C-4233-BEA1-0C770F7D25D8}"/>
    <cellStyle name="Moneda 2 5 4 4" xfId="1577" xr:uid="{E37A3DD9-2802-4591-BFE8-62AA381E8DA8}"/>
    <cellStyle name="Moneda 2 5 4 4 2" xfId="4218" xr:uid="{A743C02B-1D33-4CF4-BEC4-F204C6AB627D}"/>
    <cellStyle name="Moneda 2 5 4 4 2 2" xfId="9498" xr:uid="{3DEC231C-A320-4C9A-B3DA-2F8FD4B94AF7}"/>
    <cellStyle name="Moneda 2 5 4 4 2 2 2" xfId="20059" xr:uid="{95DC6821-DA19-42C0-9A81-2C8357A14BE0}"/>
    <cellStyle name="Moneda 2 5 4 4 2 3" xfId="14779" xr:uid="{3E718B17-087C-4ABC-970C-EB86DAA63673}"/>
    <cellStyle name="Moneda 2 5 4 4 3" xfId="6858" xr:uid="{81B0A551-ECE9-4DB9-AA68-124D154B16F4}"/>
    <cellStyle name="Moneda 2 5 4 4 3 2" xfId="17419" xr:uid="{A684E624-1719-4D8F-AE38-3905FBDE9F26}"/>
    <cellStyle name="Moneda 2 5 4 4 4" xfId="12138" xr:uid="{A16C7EA1-EF2A-4424-B1B1-81ABA03823C8}"/>
    <cellStyle name="Moneda 2 5 4 5" xfId="2898" xr:uid="{293A1952-DB50-4D3E-9F78-FE27E5C2EE52}"/>
    <cellStyle name="Moneda 2 5 4 5 2" xfId="8178" xr:uid="{7E544573-BE94-4E13-9F1C-835B83FBDAAE}"/>
    <cellStyle name="Moneda 2 5 4 5 2 2" xfId="18739" xr:uid="{90260877-6971-453D-9227-6A35D4A67377}"/>
    <cellStyle name="Moneda 2 5 4 5 3" xfId="13459" xr:uid="{EE4B42E8-0708-4620-A666-F5B2FE10C6AC}"/>
    <cellStyle name="Moneda 2 5 4 6" xfId="5538" xr:uid="{63B670A4-AA00-4C26-99CC-639194F49684}"/>
    <cellStyle name="Moneda 2 5 4 6 2" xfId="16099" xr:uid="{103D050B-0F0E-47F2-BBCE-004943D42C16}"/>
    <cellStyle name="Moneda 2 5 4 7" xfId="10818" xr:uid="{4051782C-63C7-4961-8C69-BE4F1AF807B1}"/>
    <cellStyle name="Moneda 2 5 5" xfId="364" xr:uid="{E2A49EB1-0FC5-41BA-B622-D42018271670}"/>
    <cellStyle name="Moneda 2 5 5 2" xfId="1025" xr:uid="{70E798D2-9092-4BA0-A811-83627B4E9A4B}"/>
    <cellStyle name="Moneda 2 5 5 2 2" xfId="2346" xr:uid="{4809B84D-6BB4-41C6-85AA-6D03BB737F64}"/>
    <cellStyle name="Moneda 2 5 5 2 2 2" xfId="4987" xr:uid="{DE58CBE7-A496-4B8A-9A6D-21F04513DD84}"/>
    <cellStyle name="Moneda 2 5 5 2 2 2 2" xfId="10267" xr:uid="{D06E4E02-6479-4EF5-A794-7E26B90E85DD}"/>
    <cellStyle name="Moneda 2 5 5 2 2 2 2 2" xfId="20828" xr:uid="{4535D7E4-F072-402A-B07D-899FD457D9C1}"/>
    <cellStyle name="Moneda 2 5 5 2 2 2 3" xfId="15548" xr:uid="{4190ECD4-1AA8-40A6-9650-4BDE9DEF4AC2}"/>
    <cellStyle name="Moneda 2 5 5 2 2 3" xfId="7627" xr:uid="{E200FBAE-F5C9-4827-BCF6-3BBE59CD92D7}"/>
    <cellStyle name="Moneda 2 5 5 2 2 3 2" xfId="18188" xr:uid="{DAB5B32F-EC31-4CDC-AE39-479DAB95EC10}"/>
    <cellStyle name="Moneda 2 5 5 2 2 4" xfId="12907" xr:uid="{D7AB5037-BFC4-4707-8614-E3E8B127921C}"/>
    <cellStyle name="Moneda 2 5 5 2 3" xfId="3667" xr:uid="{4D6A3CA9-BA51-44FC-874F-46076943C820}"/>
    <cellStyle name="Moneda 2 5 5 2 3 2" xfId="8947" xr:uid="{1237C5DA-8B0D-4CAC-A435-73A0203C5986}"/>
    <cellStyle name="Moneda 2 5 5 2 3 2 2" xfId="19508" xr:uid="{9F1987C8-AAD8-4F99-B434-32DD6E8D1A99}"/>
    <cellStyle name="Moneda 2 5 5 2 3 3" xfId="14228" xr:uid="{65EF96A3-33DA-480A-A21B-442A1D240658}"/>
    <cellStyle name="Moneda 2 5 5 2 4" xfId="6307" xr:uid="{1894A9F8-9EBD-4F43-8B19-BC5CCB29BB8C}"/>
    <cellStyle name="Moneda 2 5 5 2 4 2" xfId="16868" xr:uid="{310584D9-F452-4777-A4D8-21185BB3F71E}"/>
    <cellStyle name="Moneda 2 5 5 2 5" xfId="11587" xr:uid="{EF4101C9-6859-40D7-8B3F-9B3E54354899}"/>
    <cellStyle name="Moneda 2 5 5 3" xfId="1686" xr:uid="{E6ED1F2C-24AC-433B-B510-F8EF4C58035C}"/>
    <cellStyle name="Moneda 2 5 5 3 2" xfId="4327" xr:uid="{A549132A-0431-492F-894D-2290CFC118C3}"/>
    <cellStyle name="Moneda 2 5 5 3 2 2" xfId="9607" xr:uid="{070BD822-E69E-42B0-AF67-CE161DCF4986}"/>
    <cellStyle name="Moneda 2 5 5 3 2 2 2" xfId="20168" xr:uid="{82EF0572-6193-40A9-B7D8-CAE6230EED76}"/>
    <cellStyle name="Moneda 2 5 5 3 2 3" xfId="14888" xr:uid="{77796C69-34A0-4841-A10C-1A01438A53F1}"/>
    <cellStyle name="Moneda 2 5 5 3 3" xfId="6967" xr:uid="{3BB1A5B0-956E-4DAC-AD6D-71A6A7D8EEE1}"/>
    <cellStyle name="Moneda 2 5 5 3 3 2" xfId="17528" xr:uid="{C07E6393-727E-4AA5-B209-F7937D65C802}"/>
    <cellStyle name="Moneda 2 5 5 3 4" xfId="12247" xr:uid="{49733DEF-04A9-4984-B9FE-D04F9298FE58}"/>
    <cellStyle name="Moneda 2 5 5 4" xfId="3007" xr:uid="{8DBD8318-FDBF-45EB-BAB8-B49E2586AB28}"/>
    <cellStyle name="Moneda 2 5 5 4 2" xfId="8287" xr:uid="{2D7C4ABE-4E35-4FFA-950A-3E2270E48DBB}"/>
    <cellStyle name="Moneda 2 5 5 4 2 2" xfId="18848" xr:uid="{45B269BF-8151-4C52-BEB5-F5C001E71120}"/>
    <cellStyle name="Moneda 2 5 5 4 3" xfId="13568" xr:uid="{9591BEDB-3A3D-48EA-8A88-EDDB0D01B446}"/>
    <cellStyle name="Moneda 2 5 5 5" xfId="5647" xr:uid="{63C24154-928F-44F6-9961-B72A88538C56}"/>
    <cellStyle name="Moneda 2 5 5 5 2" xfId="16208" xr:uid="{2B2E84AA-92AB-4192-AF62-5FB2D3BAD94A}"/>
    <cellStyle name="Moneda 2 5 5 6" xfId="10927" xr:uid="{9DC1057B-77E1-4F6C-9E45-804918F99EFA}"/>
    <cellStyle name="Moneda 2 5 6" xfId="696" xr:uid="{156A9810-3CBC-4DDE-A07F-2FDB065E5D21}"/>
    <cellStyle name="Moneda 2 5 6 2" xfId="2017" xr:uid="{D47A62AF-309B-4D1D-AED6-20AF3FD23EAB}"/>
    <cellStyle name="Moneda 2 5 6 2 2" xfId="4658" xr:uid="{05388B87-F315-4F0F-B1E3-F0D4AD65821E}"/>
    <cellStyle name="Moneda 2 5 6 2 2 2" xfId="9938" xr:uid="{F484A069-A06F-45BC-A741-FA6B3182EDE5}"/>
    <cellStyle name="Moneda 2 5 6 2 2 2 2" xfId="20499" xr:uid="{BDFFAA0F-3144-4AC0-A98A-9582BCB386F5}"/>
    <cellStyle name="Moneda 2 5 6 2 2 3" xfId="15219" xr:uid="{33E9332A-618C-4807-9EEC-60281D0D8EA9}"/>
    <cellStyle name="Moneda 2 5 6 2 3" xfId="7298" xr:uid="{D4A65C06-308E-4932-998B-DADCEA1A15EA}"/>
    <cellStyle name="Moneda 2 5 6 2 3 2" xfId="17859" xr:uid="{A7993D8D-3D0C-4515-9271-96EEE0FBAC67}"/>
    <cellStyle name="Moneda 2 5 6 2 4" xfId="12578" xr:uid="{35AAA3FF-06E3-42C2-AB97-E94E8F4057C3}"/>
    <cellStyle name="Moneda 2 5 6 3" xfId="3338" xr:uid="{CF86DDAB-4D81-49D5-B97A-01A59BA7E9EB}"/>
    <cellStyle name="Moneda 2 5 6 3 2" xfId="8618" xr:uid="{296ECD8F-4995-4585-B059-F9C964E9915C}"/>
    <cellStyle name="Moneda 2 5 6 3 2 2" xfId="19179" xr:uid="{8E408196-864E-496D-83B0-D83DFC225BC7}"/>
    <cellStyle name="Moneda 2 5 6 3 3" xfId="13899" xr:uid="{CC0EDDE8-7BEF-4187-B00C-E5B2773BC6D3}"/>
    <cellStyle name="Moneda 2 5 6 4" xfId="5978" xr:uid="{3A13730F-04C0-4318-AE33-D68CC91935F7}"/>
    <cellStyle name="Moneda 2 5 6 4 2" xfId="16539" xr:uid="{F66654C5-CF8B-4D64-B8D0-A100C4B86242}"/>
    <cellStyle name="Moneda 2 5 6 5" xfId="11258" xr:uid="{AABB6862-5667-457E-8394-00BB21DE4094}"/>
    <cellStyle name="Moneda 2 5 7" xfId="1357" xr:uid="{F7089DA0-D62D-4248-8801-98643FAB7A5C}"/>
    <cellStyle name="Moneda 2 5 7 2" xfId="3998" xr:uid="{AA1F75D2-F45B-4441-87A9-123D2189EF40}"/>
    <cellStyle name="Moneda 2 5 7 2 2" xfId="9278" xr:uid="{9A00C06C-A1F9-46A0-8BC4-650AD5D6CB8B}"/>
    <cellStyle name="Moneda 2 5 7 2 2 2" xfId="19839" xr:uid="{C4664D5D-8D58-4985-8E0D-207E34B6ACDB}"/>
    <cellStyle name="Moneda 2 5 7 2 3" xfId="14559" xr:uid="{551400DC-70FB-46CE-96BE-ABEAE246A076}"/>
    <cellStyle name="Moneda 2 5 7 3" xfId="6638" xr:uid="{BE863724-B8C4-49F7-BC5B-9BC2C2ED093B}"/>
    <cellStyle name="Moneda 2 5 7 3 2" xfId="17199" xr:uid="{89825210-53A9-4C50-864C-A5F44BA00498}"/>
    <cellStyle name="Moneda 2 5 7 4" xfId="11918" xr:uid="{3D7B4297-B3B3-49B8-A627-BCC76A0094D3}"/>
    <cellStyle name="Moneda 2 5 8" xfId="2678" xr:uid="{89F3D987-637A-43DA-904C-33EDB2BAF344}"/>
    <cellStyle name="Moneda 2 5 8 2" xfId="7958" xr:uid="{D23F061E-2019-4C94-908A-A1F20BB0424C}"/>
    <cellStyle name="Moneda 2 5 8 2 2" xfId="18519" xr:uid="{CEAA449D-5DFB-40FD-9275-3335AC75C7F0}"/>
    <cellStyle name="Moneda 2 5 8 3" xfId="13239" xr:uid="{4039D835-7D91-47CA-9614-B659555E1E0E}"/>
    <cellStyle name="Moneda 2 5 9" xfId="5318" xr:uid="{F43BD62D-81AD-4D9D-88D1-3A7850A7B98C}"/>
    <cellStyle name="Moneda 2 5 9 2" xfId="15879" xr:uid="{D528E1EC-0FDF-43B2-A742-2270D6EEAB2C}"/>
    <cellStyle name="Moneda 2 6" xfId="59" xr:uid="{FB504068-98E1-4C80-BB72-0F270034ED5C}"/>
    <cellStyle name="Moneda 2 6 2" xfId="171" xr:uid="{6623660D-3654-4910-B9F3-5473B5699440}"/>
    <cellStyle name="Moneda 2 6 2 2" xfId="501" xr:uid="{EFF7B7EF-F7E2-438B-A108-71B399625D74}"/>
    <cellStyle name="Moneda 2 6 2 2 2" xfId="1161" xr:uid="{ADA72F7B-8ADF-48DA-9783-C36D25A8ACF7}"/>
    <cellStyle name="Moneda 2 6 2 2 2 2" xfId="2482" xr:uid="{BEB55B8C-5590-4F21-AF2B-DF1C10D20057}"/>
    <cellStyle name="Moneda 2 6 2 2 2 2 2" xfId="5123" xr:uid="{9A5283C9-71BF-4F3E-9748-8CE8B8E0F68E}"/>
    <cellStyle name="Moneda 2 6 2 2 2 2 2 2" xfId="10403" xr:uid="{5BE0E545-F5E4-4B2C-B3D0-9E442B15656B}"/>
    <cellStyle name="Moneda 2 6 2 2 2 2 2 2 2" xfId="20964" xr:uid="{9FFEBD8B-1FB5-41EA-8554-2C85E378AFD6}"/>
    <cellStyle name="Moneda 2 6 2 2 2 2 2 3" xfId="15684" xr:uid="{95AD2E37-0887-432A-9E97-9044FBEFA9DD}"/>
    <cellStyle name="Moneda 2 6 2 2 2 2 3" xfId="7763" xr:uid="{9A515F23-4ED5-4588-88DE-8A01B4E2DE92}"/>
    <cellStyle name="Moneda 2 6 2 2 2 2 3 2" xfId="18324" xr:uid="{6F982A0F-E7D5-47A0-966D-7FF0F1CBFDBE}"/>
    <cellStyle name="Moneda 2 6 2 2 2 2 4" xfId="13043" xr:uid="{724E77C9-06AF-4A35-B47A-7BF3280F2957}"/>
    <cellStyle name="Moneda 2 6 2 2 2 3" xfId="3803" xr:uid="{FB330526-4928-4E22-B57F-B9BCB370C841}"/>
    <cellStyle name="Moneda 2 6 2 2 2 3 2" xfId="9083" xr:uid="{63CCB463-395B-418B-B9EA-57F6A7A488FD}"/>
    <cellStyle name="Moneda 2 6 2 2 2 3 2 2" xfId="19644" xr:uid="{631BE866-B42F-44D9-AE8A-F9D7B6BFC0F2}"/>
    <cellStyle name="Moneda 2 6 2 2 2 3 3" xfId="14364" xr:uid="{BA9DD9B7-675D-409B-8D40-430E30660A4D}"/>
    <cellStyle name="Moneda 2 6 2 2 2 4" xfId="6443" xr:uid="{805763FA-DE6F-4E6C-B580-A064C3EFC7E4}"/>
    <cellStyle name="Moneda 2 6 2 2 2 4 2" xfId="17004" xr:uid="{23693D98-1DB1-46A9-BE52-63F49DA03108}"/>
    <cellStyle name="Moneda 2 6 2 2 2 5" xfId="11723" xr:uid="{18A4BAA5-5CF6-4721-8775-2861AAC1D39D}"/>
    <cellStyle name="Moneda 2 6 2 2 3" xfId="1822" xr:uid="{EE04FB28-B6E5-49A1-AB8A-31BB1C1D67EA}"/>
    <cellStyle name="Moneda 2 6 2 2 3 2" xfId="4463" xr:uid="{1810DECF-39CB-43BE-9315-A58BD3C3E20F}"/>
    <cellStyle name="Moneda 2 6 2 2 3 2 2" xfId="9743" xr:uid="{A27BA82E-7A44-48FC-9D74-AE0183250146}"/>
    <cellStyle name="Moneda 2 6 2 2 3 2 2 2" xfId="20304" xr:uid="{13A429A6-11C6-4F86-A9BB-CD227042AEE2}"/>
    <cellStyle name="Moneda 2 6 2 2 3 2 3" xfId="15024" xr:uid="{B7771813-C630-426E-BE3F-1F1B347A63F6}"/>
    <cellStyle name="Moneda 2 6 2 2 3 3" xfId="7103" xr:uid="{744D752A-3554-4013-A68F-E2BF7CEA5BF4}"/>
    <cellStyle name="Moneda 2 6 2 2 3 3 2" xfId="17664" xr:uid="{CF239D85-F5CC-40AB-AF6D-AA5C02465FBB}"/>
    <cellStyle name="Moneda 2 6 2 2 3 4" xfId="12383" xr:uid="{BFE8A519-CFFF-419E-AAE9-47B37E63D4B7}"/>
    <cellStyle name="Moneda 2 6 2 2 4" xfId="3143" xr:uid="{62923974-BF6A-4D53-BC7F-3C9BE36A4FC9}"/>
    <cellStyle name="Moneda 2 6 2 2 4 2" xfId="8423" xr:uid="{9F0CCE2B-678B-4ABE-9D33-0CCF227C242E}"/>
    <cellStyle name="Moneda 2 6 2 2 4 2 2" xfId="18984" xr:uid="{882990D3-8DB5-42F3-99C0-2A14E2C05199}"/>
    <cellStyle name="Moneda 2 6 2 2 4 3" xfId="13704" xr:uid="{1F84AC96-CB02-4343-BBA9-0F4B9D7DFCDC}"/>
    <cellStyle name="Moneda 2 6 2 2 5" xfId="5783" xr:uid="{55A0BF32-B54D-46B4-ADEB-0D7DAC20028D}"/>
    <cellStyle name="Moneda 2 6 2 2 5 2" xfId="16344" xr:uid="{DFEB84EA-590F-4142-9D26-49CF2507A7AC}"/>
    <cellStyle name="Moneda 2 6 2 2 6" xfId="11063" xr:uid="{BA1252DB-1F1A-49F3-8753-85066BFDE3DF}"/>
    <cellStyle name="Moneda 2 6 2 3" xfId="832" xr:uid="{9BF273C2-8ED7-45B2-81DF-F686F6C87D60}"/>
    <cellStyle name="Moneda 2 6 2 3 2" xfId="2153" xr:uid="{D2627C3A-EFAF-44F1-A314-98D2BB26B290}"/>
    <cellStyle name="Moneda 2 6 2 3 2 2" xfId="4794" xr:uid="{F9117671-E637-4E2D-B779-4DA93FDB8B3F}"/>
    <cellStyle name="Moneda 2 6 2 3 2 2 2" xfId="10074" xr:uid="{E72F6BE7-0BA2-4C44-BAED-2A4D2CB0606E}"/>
    <cellStyle name="Moneda 2 6 2 3 2 2 2 2" xfId="20635" xr:uid="{9F9BACEC-82C5-4D0D-A974-A760792D5EF6}"/>
    <cellStyle name="Moneda 2 6 2 3 2 2 3" xfId="15355" xr:uid="{2E5309C6-7C0B-40C7-BE43-9E5062B88906}"/>
    <cellStyle name="Moneda 2 6 2 3 2 3" xfId="7434" xr:uid="{C9531EBB-5147-4303-90B6-B33DDACB9C24}"/>
    <cellStyle name="Moneda 2 6 2 3 2 3 2" xfId="17995" xr:uid="{E3B4602A-8C99-4A02-97A5-CA47E17E66DD}"/>
    <cellStyle name="Moneda 2 6 2 3 2 4" xfId="12714" xr:uid="{8A962386-B268-445D-AF18-D5C2325F0828}"/>
    <cellStyle name="Moneda 2 6 2 3 3" xfId="3474" xr:uid="{8C477ABC-6AFB-49D2-B040-9C64BCF18F2A}"/>
    <cellStyle name="Moneda 2 6 2 3 3 2" xfId="8754" xr:uid="{95EC0917-8515-4A6F-98B2-B77DEB9CE0C2}"/>
    <cellStyle name="Moneda 2 6 2 3 3 2 2" xfId="19315" xr:uid="{3E7C6386-9C75-474A-8B70-0F2647158375}"/>
    <cellStyle name="Moneda 2 6 2 3 3 3" xfId="14035" xr:uid="{8C60EB6E-C22F-40D3-8557-F1C1123DB227}"/>
    <cellStyle name="Moneda 2 6 2 3 4" xfId="6114" xr:uid="{74BE6EFC-3CED-4273-890D-612DB6E24E0E}"/>
    <cellStyle name="Moneda 2 6 2 3 4 2" xfId="16675" xr:uid="{8C3E82AA-71C5-4E42-B454-9769B8C8979A}"/>
    <cellStyle name="Moneda 2 6 2 3 5" xfId="11394" xr:uid="{C64E41D1-624E-40D6-8437-0811DC1D0262}"/>
    <cellStyle name="Moneda 2 6 2 4" xfId="1493" xr:uid="{386841C7-04B7-499E-B34C-C0440F41E70D}"/>
    <cellStyle name="Moneda 2 6 2 4 2" xfId="4134" xr:uid="{5664A248-90ED-4348-B34B-B987590AFB9C}"/>
    <cellStyle name="Moneda 2 6 2 4 2 2" xfId="9414" xr:uid="{4888BD53-6503-449B-942C-490864DCC104}"/>
    <cellStyle name="Moneda 2 6 2 4 2 2 2" xfId="19975" xr:uid="{5628688F-4A80-45CA-85F4-DF1FC9F3E7B3}"/>
    <cellStyle name="Moneda 2 6 2 4 2 3" xfId="14695" xr:uid="{3EEA8C37-37BC-4B56-89EA-BC04899EC917}"/>
    <cellStyle name="Moneda 2 6 2 4 3" xfId="6774" xr:uid="{DD824B3C-243C-4EB4-8682-E98997913C7F}"/>
    <cellStyle name="Moneda 2 6 2 4 3 2" xfId="17335" xr:uid="{7FDABFA0-03AC-4F4C-8119-A7173940F22F}"/>
    <cellStyle name="Moneda 2 6 2 4 4" xfId="12054" xr:uid="{789AC89B-91B5-4C1C-9385-804B13C43A1E}"/>
    <cellStyle name="Moneda 2 6 2 5" xfId="2814" xr:uid="{1F40817C-CC3B-4D0E-9552-64D077C1544D}"/>
    <cellStyle name="Moneda 2 6 2 5 2" xfId="8094" xr:uid="{1023FF9A-25DB-4D3B-8DDD-940FA697A744}"/>
    <cellStyle name="Moneda 2 6 2 5 2 2" xfId="18655" xr:uid="{DB2B918F-C9CE-4ABE-9C33-26F3F4216805}"/>
    <cellStyle name="Moneda 2 6 2 5 3" xfId="13375" xr:uid="{C004F4BD-1057-4A79-8D37-8BBB360E1BE4}"/>
    <cellStyle name="Moneda 2 6 2 6" xfId="5454" xr:uid="{7A939DA0-C58A-4E97-8BD4-DDF74C04EC71}"/>
    <cellStyle name="Moneda 2 6 2 6 2" xfId="16015" xr:uid="{09B6BF90-AC0C-48B4-A061-5E676AE25F11}"/>
    <cellStyle name="Moneda 2 6 2 7" xfId="10734" xr:uid="{F1A4EDCE-4858-4A70-8C93-890DF366AB75}"/>
    <cellStyle name="Moneda 2 6 3" xfId="281" xr:uid="{BF2370F7-A763-42F9-BED9-127178BD4776}"/>
    <cellStyle name="Moneda 2 6 3 2" xfId="611" xr:uid="{B43F7ABC-0444-4C8B-9500-46D614F8043C}"/>
    <cellStyle name="Moneda 2 6 3 2 2" xfId="1271" xr:uid="{DCA6FA54-E330-43B1-85B1-C3A21B87AA22}"/>
    <cellStyle name="Moneda 2 6 3 2 2 2" xfId="2592" xr:uid="{6B36695B-BC07-478E-84EA-82A6BF4D53F1}"/>
    <cellStyle name="Moneda 2 6 3 2 2 2 2" xfId="5233" xr:uid="{9B24E63B-3588-47AE-81C2-CE947BBA9291}"/>
    <cellStyle name="Moneda 2 6 3 2 2 2 2 2" xfId="10513" xr:uid="{2FF616F0-7D90-4381-995B-6DAD8E76AFAC}"/>
    <cellStyle name="Moneda 2 6 3 2 2 2 2 2 2" xfId="21074" xr:uid="{CBF4D92B-2E37-4AD3-B06B-FC8215FE2643}"/>
    <cellStyle name="Moneda 2 6 3 2 2 2 2 3" xfId="15794" xr:uid="{139C17F5-FB4B-4AED-93C8-E793F2EE437A}"/>
    <cellStyle name="Moneda 2 6 3 2 2 2 3" xfId="7873" xr:uid="{83F11C30-2482-41B2-94D6-A21C43BD2041}"/>
    <cellStyle name="Moneda 2 6 3 2 2 2 3 2" xfId="18434" xr:uid="{070E17EC-05CB-4F6D-AC56-54B6D8104818}"/>
    <cellStyle name="Moneda 2 6 3 2 2 2 4" xfId="13153" xr:uid="{D37A8D48-1851-46E1-8052-9D3CC889BBBE}"/>
    <cellStyle name="Moneda 2 6 3 2 2 3" xfId="3913" xr:uid="{8370BC37-4A79-4D4B-A2B3-72A425C1DCFC}"/>
    <cellStyle name="Moneda 2 6 3 2 2 3 2" xfId="9193" xr:uid="{430F5851-1645-4F40-859B-2914157EB81C}"/>
    <cellStyle name="Moneda 2 6 3 2 2 3 2 2" xfId="19754" xr:uid="{6075DA89-6E88-442E-BCC8-482AFFD2FA90}"/>
    <cellStyle name="Moneda 2 6 3 2 2 3 3" xfId="14474" xr:uid="{8AD42E5F-2F75-4B20-A59C-172F0BC651EA}"/>
    <cellStyle name="Moneda 2 6 3 2 2 4" xfId="6553" xr:uid="{5C58E925-F215-43D7-AB13-F46C60CDE94F}"/>
    <cellStyle name="Moneda 2 6 3 2 2 4 2" xfId="17114" xr:uid="{4E7224AE-113A-43BE-A4A2-72613BEE8009}"/>
    <cellStyle name="Moneda 2 6 3 2 2 5" xfId="11833" xr:uid="{77DC4091-2314-4700-B969-6B1411157343}"/>
    <cellStyle name="Moneda 2 6 3 2 3" xfId="1932" xr:uid="{76D1F183-00BF-4B64-967D-68F193C4A299}"/>
    <cellStyle name="Moneda 2 6 3 2 3 2" xfId="4573" xr:uid="{0BB22578-EB00-4B31-9B54-7EEBCD485768}"/>
    <cellStyle name="Moneda 2 6 3 2 3 2 2" xfId="9853" xr:uid="{AD7AC24F-8426-40FC-AF45-B06C36500CB5}"/>
    <cellStyle name="Moneda 2 6 3 2 3 2 2 2" xfId="20414" xr:uid="{8DEA4CD6-3F35-4044-82B0-0BAC76BA22B1}"/>
    <cellStyle name="Moneda 2 6 3 2 3 2 3" xfId="15134" xr:uid="{B79DD899-5F57-41B4-83CE-D88876A1FB25}"/>
    <cellStyle name="Moneda 2 6 3 2 3 3" xfId="7213" xr:uid="{F761F749-AF21-4074-A6F9-23455CFAB718}"/>
    <cellStyle name="Moneda 2 6 3 2 3 3 2" xfId="17774" xr:uid="{F4A0348B-0B1C-4EE7-BFA3-7DAE3C600B30}"/>
    <cellStyle name="Moneda 2 6 3 2 3 4" xfId="12493" xr:uid="{3BD44587-E22A-4C7A-88ED-7A045B579E7C}"/>
    <cellStyle name="Moneda 2 6 3 2 4" xfId="3253" xr:uid="{2CAFD506-3ACF-4A83-8B88-7BEB6DD6B968}"/>
    <cellStyle name="Moneda 2 6 3 2 4 2" xfId="8533" xr:uid="{D1D87B06-2782-4BC6-8C75-8B48CE0D7A95}"/>
    <cellStyle name="Moneda 2 6 3 2 4 2 2" xfId="19094" xr:uid="{B01F33AD-728B-401F-BB70-529515E3AA02}"/>
    <cellStyle name="Moneda 2 6 3 2 4 3" xfId="13814" xr:uid="{5C471C48-467E-4D9E-AD3A-0B2AC140B66C}"/>
    <cellStyle name="Moneda 2 6 3 2 5" xfId="5893" xr:uid="{4DC7F629-53E1-4593-9680-282B812C2929}"/>
    <cellStyle name="Moneda 2 6 3 2 5 2" xfId="16454" xr:uid="{BEF00D92-B7FC-4FBE-8B65-B21C1BFBBBFF}"/>
    <cellStyle name="Moneda 2 6 3 2 6" xfId="11173" xr:uid="{04460586-F539-4743-BD87-C5BD192E193F}"/>
    <cellStyle name="Moneda 2 6 3 3" xfId="942" xr:uid="{8B9A4CEC-BF12-4110-8032-2B188F1776B6}"/>
    <cellStyle name="Moneda 2 6 3 3 2" xfId="2263" xr:uid="{BCFB27BC-917A-4903-A26D-AF70FB971E00}"/>
    <cellStyle name="Moneda 2 6 3 3 2 2" xfId="4904" xr:uid="{7557F93B-8975-4A59-9230-0D49002A5743}"/>
    <cellStyle name="Moneda 2 6 3 3 2 2 2" xfId="10184" xr:uid="{4DD266B2-B61B-4526-AEAB-0CA4F60E004A}"/>
    <cellStyle name="Moneda 2 6 3 3 2 2 2 2" xfId="20745" xr:uid="{18FBF700-F787-4892-BF15-2E6431CCB6AD}"/>
    <cellStyle name="Moneda 2 6 3 3 2 2 3" xfId="15465" xr:uid="{CBCFDC9D-9E32-4CE4-AE4E-7B7A2E9C21BB}"/>
    <cellStyle name="Moneda 2 6 3 3 2 3" xfId="7544" xr:uid="{658136C8-57C3-42AD-9F50-F3C873D75C23}"/>
    <cellStyle name="Moneda 2 6 3 3 2 3 2" xfId="18105" xr:uid="{8399B44A-1B4E-4E71-8857-37218F900426}"/>
    <cellStyle name="Moneda 2 6 3 3 2 4" xfId="12824" xr:uid="{C547193E-1A53-4D64-9BF4-6BF1B9A730B4}"/>
    <cellStyle name="Moneda 2 6 3 3 3" xfId="3584" xr:uid="{DB67670C-F923-4924-AEAD-BE8000DB0DFE}"/>
    <cellStyle name="Moneda 2 6 3 3 3 2" xfId="8864" xr:uid="{6CA8FF1C-F7C7-4A17-ADEF-964681EF4876}"/>
    <cellStyle name="Moneda 2 6 3 3 3 2 2" xfId="19425" xr:uid="{47F0159A-18AB-4828-97A0-7466393750D4}"/>
    <cellStyle name="Moneda 2 6 3 3 3 3" xfId="14145" xr:uid="{8B0EA5E6-8042-4083-9D14-8A2DCEAE3696}"/>
    <cellStyle name="Moneda 2 6 3 3 4" xfId="6224" xr:uid="{BB0BA34B-0B5C-4B6E-8474-7E1C57A37F46}"/>
    <cellStyle name="Moneda 2 6 3 3 4 2" xfId="16785" xr:uid="{C0CE3BC5-E33B-40BB-9894-650FA31F2314}"/>
    <cellStyle name="Moneda 2 6 3 3 5" xfId="11504" xr:uid="{2BB71382-AA6A-481C-AF24-25FCEDFA902E}"/>
    <cellStyle name="Moneda 2 6 3 4" xfId="1603" xr:uid="{CFBB5667-B7E7-4393-B398-C9B871F902A5}"/>
    <cellStyle name="Moneda 2 6 3 4 2" xfId="4244" xr:uid="{61EFC82F-6A62-4569-B2B4-1D9AF6D30648}"/>
    <cellStyle name="Moneda 2 6 3 4 2 2" xfId="9524" xr:uid="{4F677A2D-BE7D-4E0F-B53A-49A1DDD33FD7}"/>
    <cellStyle name="Moneda 2 6 3 4 2 2 2" xfId="20085" xr:uid="{A5BC3505-337F-4974-A2BD-EDE584B08AC3}"/>
    <cellStyle name="Moneda 2 6 3 4 2 3" xfId="14805" xr:uid="{A30387C3-B135-435F-9309-2A2180EBF462}"/>
    <cellStyle name="Moneda 2 6 3 4 3" xfId="6884" xr:uid="{B9577630-1A47-4A36-BAB4-919FF9167B2C}"/>
    <cellStyle name="Moneda 2 6 3 4 3 2" xfId="17445" xr:uid="{2C08231F-6FE5-44B4-9D17-AF7735FC35F5}"/>
    <cellStyle name="Moneda 2 6 3 4 4" xfId="12164" xr:uid="{0C7C42DB-A3DA-4908-97D8-5A32D8F14F28}"/>
    <cellStyle name="Moneda 2 6 3 5" xfId="2924" xr:uid="{8FCA540E-C305-4122-AC25-A1BD7D99A7D8}"/>
    <cellStyle name="Moneda 2 6 3 5 2" xfId="8204" xr:uid="{BFC5F8C5-9737-4DF3-A82B-1FD3F94B1B58}"/>
    <cellStyle name="Moneda 2 6 3 5 2 2" xfId="18765" xr:uid="{3CC72238-98C3-46E8-9561-19E64477AF22}"/>
    <cellStyle name="Moneda 2 6 3 5 3" xfId="13485" xr:uid="{CEA3F1FD-2D52-4650-ADD4-D24F0D805B7B}"/>
    <cellStyle name="Moneda 2 6 3 6" xfId="5564" xr:uid="{923D0946-3093-4BE5-B462-070A09027ABB}"/>
    <cellStyle name="Moneda 2 6 3 6 2" xfId="16125" xr:uid="{869D54E3-A4E5-414B-A0B2-39F1CDAFCF29}"/>
    <cellStyle name="Moneda 2 6 3 7" xfId="10844" xr:uid="{5F96F9F6-18E7-4E3A-8231-E185BCAB9EF5}"/>
    <cellStyle name="Moneda 2 6 4" xfId="390" xr:uid="{6727FB67-0D32-4FEE-966E-5D2E06DA7374}"/>
    <cellStyle name="Moneda 2 6 4 2" xfId="1051" xr:uid="{856AA962-8363-44EB-A55F-AC976B4D3332}"/>
    <cellStyle name="Moneda 2 6 4 2 2" xfId="2372" xr:uid="{A2FE54C2-23D1-46A0-81BB-C4FB8BC92852}"/>
    <cellStyle name="Moneda 2 6 4 2 2 2" xfId="5013" xr:uid="{3575942D-EE16-4A52-A3D7-93AA9ED09C23}"/>
    <cellStyle name="Moneda 2 6 4 2 2 2 2" xfId="10293" xr:uid="{B8C3F44E-FC00-4E08-9E3F-B8D3C9F7DDB5}"/>
    <cellStyle name="Moneda 2 6 4 2 2 2 2 2" xfId="20854" xr:uid="{C64BDFC8-C35A-47D9-BF90-3A74B02B9C65}"/>
    <cellStyle name="Moneda 2 6 4 2 2 2 3" xfId="15574" xr:uid="{AAECAE21-346F-4186-8941-507BB1D755F6}"/>
    <cellStyle name="Moneda 2 6 4 2 2 3" xfId="7653" xr:uid="{6938D1F0-2EA0-48BE-8153-4D7894BD546F}"/>
    <cellStyle name="Moneda 2 6 4 2 2 3 2" xfId="18214" xr:uid="{73F59FA5-1217-41C5-9265-D0336158AF65}"/>
    <cellStyle name="Moneda 2 6 4 2 2 4" xfId="12933" xr:uid="{C5D654CF-A3E9-40AE-9BDD-A9FCB3C24E3C}"/>
    <cellStyle name="Moneda 2 6 4 2 3" xfId="3693" xr:uid="{65AD806E-1190-48F4-8B55-43F24EE8994A}"/>
    <cellStyle name="Moneda 2 6 4 2 3 2" xfId="8973" xr:uid="{CDED796E-52B1-40C7-995F-BE797EA2C74D}"/>
    <cellStyle name="Moneda 2 6 4 2 3 2 2" xfId="19534" xr:uid="{611D5649-0EA9-4735-B6D6-65C6E187C5F2}"/>
    <cellStyle name="Moneda 2 6 4 2 3 3" xfId="14254" xr:uid="{9103B9C9-4CC6-454C-8049-24CFA57DE59C}"/>
    <cellStyle name="Moneda 2 6 4 2 4" xfId="6333" xr:uid="{D5634D1D-C367-46E2-8B15-A58978CAEEAE}"/>
    <cellStyle name="Moneda 2 6 4 2 4 2" xfId="16894" xr:uid="{A02A317F-0500-4164-BCF7-0F0FB30D4E40}"/>
    <cellStyle name="Moneda 2 6 4 2 5" xfId="11613" xr:uid="{32153851-B07A-46C7-ADE9-7C3D6292FDA8}"/>
    <cellStyle name="Moneda 2 6 4 3" xfId="1712" xr:uid="{E8654DA4-3A71-4438-A48C-1379FAEC02EA}"/>
    <cellStyle name="Moneda 2 6 4 3 2" xfId="4353" xr:uid="{68234C15-B1DD-40C3-A037-D8416C6A7FD2}"/>
    <cellStyle name="Moneda 2 6 4 3 2 2" xfId="9633" xr:uid="{094890AA-DCF6-4BC4-9022-75F494CAF045}"/>
    <cellStyle name="Moneda 2 6 4 3 2 2 2" xfId="20194" xr:uid="{BEB48A1C-0025-4A50-B2A4-82542519D6AB}"/>
    <cellStyle name="Moneda 2 6 4 3 2 3" xfId="14914" xr:uid="{FBBA7027-41D3-4CD2-80B1-D0855BBB9CE9}"/>
    <cellStyle name="Moneda 2 6 4 3 3" xfId="6993" xr:uid="{194E8517-3DD6-4CD2-8755-283EDA1F56F0}"/>
    <cellStyle name="Moneda 2 6 4 3 3 2" xfId="17554" xr:uid="{CA95AE0B-AAB3-44DF-A9BE-9E1CB97340EE}"/>
    <cellStyle name="Moneda 2 6 4 3 4" xfId="12273" xr:uid="{F3BBA50F-8792-4859-B418-BD255935D11A}"/>
    <cellStyle name="Moneda 2 6 4 4" xfId="3033" xr:uid="{81340791-02C6-4FDD-BBEF-581CE225E74B}"/>
    <cellStyle name="Moneda 2 6 4 4 2" xfId="8313" xr:uid="{4174393C-ED45-47C9-9EA0-175111D5ABCC}"/>
    <cellStyle name="Moneda 2 6 4 4 2 2" xfId="18874" xr:uid="{3AD542F7-3250-4233-B14F-B124D734092E}"/>
    <cellStyle name="Moneda 2 6 4 4 3" xfId="13594" xr:uid="{390E89C8-8225-4840-853F-49ED4D12039D}"/>
    <cellStyle name="Moneda 2 6 4 5" xfId="5673" xr:uid="{50B944A2-FF53-4F4F-ACA0-F130ACA2B9C8}"/>
    <cellStyle name="Moneda 2 6 4 5 2" xfId="16234" xr:uid="{3257576D-9A6C-4260-B469-C909E6ECABA8}"/>
    <cellStyle name="Moneda 2 6 4 6" xfId="10953" xr:uid="{9C984ED0-9774-4CB6-AC53-F9659E0C3A0C}"/>
    <cellStyle name="Moneda 2 6 5" xfId="722" xr:uid="{BAA8621A-9BA7-4F5B-9632-264129732D6E}"/>
    <cellStyle name="Moneda 2 6 5 2" xfId="2043" xr:uid="{8A1B2135-3B79-4C96-9B78-A8D245362555}"/>
    <cellStyle name="Moneda 2 6 5 2 2" xfId="4684" xr:uid="{CDE2BE65-549E-4F5C-BC16-EADC1EF5BB9C}"/>
    <cellStyle name="Moneda 2 6 5 2 2 2" xfId="9964" xr:uid="{CCEB96B1-FC5A-4B89-AC1D-8B125AA6720A}"/>
    <cellStyle name="Moneda 2 6 5 2 2 2 2" xfId="20525" xr:uid="{5FF2B405-39BD-44D4-9383-2CB54843789A}"/>
    <cellStyle name="Moneda 2 6 5 2 2 3" xfId="15245" xr:uid="{DD28727D-BB1B-480A-8482-2194736693E4}"/>
    <cellStyle name="Moneda 2 6 5 2 3" xfId="7324" xr:uid="{B8AB7124-1F23-434B-A23E-84438AC115A2}"/>
    <cellStyle name="Moneda 2 6 5 2 3 2" xfId="17885" xr:uid="{E1F74A81-CAEC-4F5D-9E68-7A871D50D8B9}"/>
    <cellStyle name="Moneda 2 6 5 2 4" xfId="12604" xr:uid="{A5D87B6B-111F-413A-98B7-7CD6A2258F1C}"/>
    <cellStyle name="Moneda 2 6 5 3" xfId="3364" xr:uid="{76326C36-C851-41AE-B2BC-B604D16A9271}"/>
    <cellStyle name="Moneda 2 6 5 3 2" xfId="8644" xr:uid="{87CB36AD-F578-4100-B7F9-0189CB71FCF1}"/>
    <cellStyle name="Moneda 2 6 5 3 2 2" xfId="19205" xr:uid="{9AF265AC-B32D-4CCC-A953-EF97821659DA}"/>
    <cellStyle name="Moneda 2 6 5 3 3" xfId="13925" xr:uid="{98E16C6E-8669-4057-9E72-61CEE63C1099}"/>
    <cellStyle name="Moneda 2 6 5 4" xfId="6004" xr:uid="{E3B00CAA-88C3-49C4-94F1-8793684E8D1D}"/>
    <cellStyle name="Moneda 2 6 5 4 2" xfId="16565" xr:uid="{0B104EA2-538A-421A-862A-ECD1C70CB917}"/>
    <cellStyle name="Moneda 2 6 5 5" xfId="11284" xr:uid="{1B79A7ED-D339-4340-8B23-2482F8EED366}"/>
    <cellStyle name="Moneda 2 6 6" xfId="1383" xr:uid="{02CF14BB-E39B-49C8-BF03-24592571854B}"/>
    <cellStyle name="Moneda 2 6 6 2" xfId="4024" xr:uid="{5C8CDA36-BEA7-4534-B2D4-951E9B218101}"/>
    <cellStyle name="Moneda 2 6 6 2 2" xfId="9304" xr:uid="{502047D6-3095-4128-BB11-3F3633D69895}"/>
    <cellStyle name="Moneda 2 6 6 2 2 2" xfId="19865" xr:uid="{4AC7B37A-B880-4407-AB8A-C843BC259171}"/>
    <cellStyle name="Moneda 2 6 6 2 3" xfId="14585" xr:uid="{D109B9B3-9A5B-4C2F-84C3-F83E9E72363A}"/>
    <cellStyle name="Moneda 2 6 6 3" xfId="6664" xr:uid="{6EEC7855-679E-422A-BE47-E3D99926CC2F}"/>
    <cellStyle name="Moneda 2 6 6 3 2" xfId="17225" xr:uid="{C447C017-4B8D-4F86-97CB-D9AA43FCCDA6}"/>
    <cellStyle name="Moneda 2 6 6 4" xfId="11944" xr:uid="{A5ACDF58-A96B-424D-BD0B-8558BB7B1392}"/>
    <cellStyle name="Moneda 2 6 7" xfId="2704" xr:uid="{360C3685-F0A7-4A5B-AC91-231ADACC4B70}"/>
    <cellStyle name="Moneda 2 6 7 2" xfId="7984" xr:uid="{C9D10112-4C0D-4BEA-B91B-1CA06FC6838F}"/>
    <cellStyle name="Moneda 2 6 7 2 2" xfId="18545" xr:uid="{0A4C71F6-DF0A-4FD2-B49D-C08E2DDB6940}"/>
    <cellStyle name="Moneda 2 6 7 3" xfId="13265" xr:uid="{A6E257F8-852B-473D-9EE6-89961BF359F3}"/>
    <cellStyle name="Moneda 2 6 8" xfId="5344" xr:uid="{A4FE9D6A-FFE7-4075-981A-CFA05A0627B7}"/>
    <cellStyle name="Moneda 2 6 8 2" xfId="15905" xr:uid="{76FA38C3-7193-40FE-B371-9A650423D122}"/>
    <cellStyle name="Moneda 2 6 9" xfId="10624" xr:uid="{A59AA24E-3E2A-404D-BAD0-3E9D2BA49102}"/>
    <cellStyle name="Moneda 2 7" xfId="121" xr:uid="{DA98BC92-C6A9-4D61-9080-5DF145D88536}"/>
    <cellStyle name="Moneda 2 7 2" xfId="451" xr:uid="{E6AC6DA6-8C32-4A0D-AF79-9807FC4BE6C8}"/>
    <cellStyle name="Moneda 2 7 2 2" xfId="1111" xr:uid="{61D15972-29B1-4B31-A339-EFEED24931F0}"/>
    <cellStyle name="Moneda 2 7 2 2 2" xfId="2432" xr:uid="{C6FCF5AE-8253-41F4-9FA6-3CD2A2A64233}"/>
    <cellStyle name="Moneda 2 7 2 2 2 2" xfId="5073" xr:uid="{07E07B8F-7805-4077-86BD-875DF55B1DBB}"/>
    <cellStyle name="Moneda 2 7 2 2 2 2 2" xfId="10353" xr:uid="{DE42D203-0E29-4EDE-A613-EA3DF95D8953}"/>
    <cellStyle name="Moneda 2 7 2 2 2 2 2 2" xfId="20914" xr:uid="{253DB424-85FF-4166-A170-5AC9B4E8D9C9}"/>
    <cellStyle name="Moneda 2 7 2 2 2 2 3" xfId="15634" xr:uid="{D09A1429-A4FC-4C28-B544-F8F701F6C643}"/>
    <cellStyle name="Moneda 2 7 2 2 2 3" xfId="7713" xr:uid="{650DFD2A-408A-451A-9739-BA475D6CD020}"/>
    <cellStyle name="Moneda 2 7 2 2 2 3 2" xfId="18274" xr:uid="{3DE849E1-D9CC-4121-8677-F77C22A35E68}"/>
    <cellStyle name="Moneda 2 7 2 2 2 4" xfId="12993" xr:uid="{FA58E231-EED6-49D8-84C7-2A33A5D01160}"/>
    <cellStyle name="Moneda 2 7 2 2 3" xfId="3753" xr:uid="{F67F34AA-8CB0-436B-A091-0FB101B8CDB9}"/>
    <cellStyle name="Moneda 2 7 2 2 3 2" xfId="9033" xr:uid="{B874F9F7-ABB2-4DD5-B379-B1FAAB47C4CA}"/>
    <cellStyle name="Moneda 2 7 2 2 3 2 2" xfId="19594" xr:uid="{477E5319-8BAA-4375-9B33-7351740AA068}"/>
    <cellStyle name="Moneda 2 7 2 2 3 3" xfId="14314" xr:uid="{86CDD070-928B-4D92-9456-AFED1E05976E}"/>
    <cellStyle name="Moneda 2 7 2 2 4" xfId="6393" xr:uid="{6A918B1C-4CEB-42A4-B358-6B640269AC5F}"/>
    <cellStyle name="Moneda 2 7 2 2 4 2" xfId="16954" xr:uid="{60ECC682-5CDB-4A18-8251-00C0A08BF569}"/>
    <cellStyle name="Moneda 2 7 2 2 5" xfId="11673" xr:uid="{67F2938C-3737-4AD9-8DD2-629003A24C0A}"/>
    <cellStyle name="Moneda 2 7 2 3" xfId="1772" xr:uid="{35559B06-B5C4-4408-A698-95B7CF94FCC2}"/>
    <cellStyle name="Moneda 2 7 2 3 2" xfId="4413" xr:uid="{0F7FF71E-7D55-4F5E-9F37-BCE7FCCA118D}"/>
    <cellStyle name="Moneda 2 7 2 3 2 2" xfId="9693" xr:uid="{60A5921D-B3D1-4457-B4B5-4A18477115E9}"/>
    <cellStyle name="Moneda 2 7 2 3 2 2 2" xfId="20254" xr:uid="{C1F16457-94B6-4CD1-97F1-563368A8C712}"/>
    <cellStyle name="Moneda 2 7 2 3 2 3" xfId="14974" xr:uid="{B153AD88-DE57-44C6-A363-4BB96D610767}"/>
    <cellStyle name="Moneda 2 7 2 3 3" xfId="7053" xr:uid="{B5A06692-8C3A-4607-9962-763F838904D9}"/>
    <cellStyle name="Moneda 2 7 2 3 3 2" xfId="17614" xr:uid="{060D64D5-BB98-46B9-A971-DF775E60D7A8}"/>
    <cellStyle name="Moneda 2 7 2 3 4" xfId="12333" xr:uid="{0F58F2D5-C6EF-4B4D-9F78-BDAD67593790}"/>
    <cellStyle name="Moneda 2 7 2 4" xfId="3093" xr:uid="{5E600FBF-B3B4-4704-972B-54EADA2B903D}"/>
    <cellStyle name="Moneda 2 7 2 4 2" xfId="8373" xr:uid="{A861CF6C-A009-420E-A919-A427C2A0DEF1}"/>
    <cellStyle name="Moneda 2 7 2 4 2 2" xfId="18934" xr:uid="{245B268C-3803-4A00-B722-095714A1156E}"/>
    <cellStyle name="Moneda 2 7 2 4 3" xfId="13654" xr:uid="{FE8F6112-CEAA-4139-BAE9-5FFE398F4484}"/>
    <cellStyle name="Moneda 2 7 2 5" xfId="5733" xr:uid="{A04C4463-24C6-4DA5-B891-5D1C92ADBC15}"/>
    <cellStyle name="Moneda 2 7 2 5 2" xfId="16294" xr:uid="{016378F9-4B73-44AC-894C-0B0E00A8EE06}"/>
    <cellStyle name="Moneda 2 7 2 6" xfId="11013" xr:uid="{0D9D003F-AF4C-4172-9C4D-CAD4E7F8CF82}"/>
    <cellStyle name="Moneda 2 7 3" xfId="782" xr:uid="{51808A65-0899-475C-914D-51E57E01EFFD}"/>
    <cellStyle name="Moneda 2 7 3 2" xfId="2103" xr:uid="{5C2AF022-E09D-42BB-9ABF-8C3BBC3E607E}"/>
    <cellStyle name="Moneda 2 7 3 2 2" xfId="4744" xr:uid="{6C898307-D9E3-4AE3-8F2D-DCE396486C08}"/>
    <cellStyle name="Moneda 2 7 3 2 2 2" xfId="10024" xr:uid="{90259D1E-93A0-440C-9E8D-F839BEB53E8E}"/>
    <cellStyle name="Moneda 2 7 3 2 2 2 2" xfId="20585" xr:uid="{64631D97-8F73-47AC-8CEA-A47659706954}"/>
    <cellStyle name="Moneda 2 7 3 2 2 3" xfId="15305" xr:uid="{99727E24-9BD5-455D-B625-AF7A672F7C38}"/>
    <cellStyle name="Moneda 2 7 3 2 3" xfId="7384" xr:uid="{0407E626-20B0-42EC-8D83-92C02FF5A7E7}"/>
    <cellStyle name="Moneda 2 7 3 2 3 2" xfId="17945" xr:uid="{43C6C425-9706-43F6-AC2C-F31DC07E0F28}"/>
    <cellStyle name="Moneda 2 7 3 2 4" xfId="12664" xr:uid="{42F0BAB8-8F7F-4E6B-A696-5CE7261EA3FD}"/>
    <cellStyle name="Moneda 2 7 3 3" xfId="3424" xr:uid="{0391E6D3-5134-4B41-82E8-920F9D163A8A}"/>
    <cellStyle name="Moneda 2 7 3 3 2" xfId="8704" xr:uid="{06150630-CF88-40F9-A8AF-89690877A144}"/>
    <cellStyle name="Moneda 2 7 3 3 2 2" xfId="19265" xr:uid="{0EBAE205-1FA5-421B-A51B-77EB9F439B12}"/>
    <cellStyle name="Moneda 2 7 3 3 3" xfId="13985" xr:uid="{681DDDF1-B2F7-460E-8E74-0038F2CAD6EA}"/>
    <cellStyle name="Moneda 2 7 3 4" xfId="6064" xr:uid="{0A93DFB3-8C22-44C2-B8F5-FB85F92BE6C2}"/>
    <cellStyle name="Moneda 2 7 3 4 2" xfId="16625" xr:uid="{65FF42A5-AD5F-47EF-8297-961DA893C196}"/>
    <cellStyle name="Moneda 2 7 3 5" xfId="11344" xr:uid="{D0EC78D8-9864-40D0-BC40-8462A7C2BD6B}"/>
    <cellStyle name="Moneda 2 7 4" xfId="1443" xr:uid="{84CE323E-F9AA-4055-8DDF-4DEDBB050800}"/>
    <cellStyle name="Moneda 2 7 4 2" xfId="4084" xr:uid="{BF26DD7B-1143-45E6-9DDF-C3227A2BD1B3}"/>
    <cellStyle name="Moneda 2 7 4 2 2" xfId="9364" xr:uid="{0087BB40-82AD-4D15-BE4C-9E335300C811}"/>
    <cellStyle name="Moneda 2 7 4 2 2 2" xfId="19925" xr:uid="{93E13A48-5441-482F-9C7C-EAC1E1BBC9FD}"/>
    <cellStyle name="Moneda 2 7 4 2 3" xfId="14645" xr:uid="{B1019682-3D4D-4400-9490-FAF882E1F7F2}"/>
    <cellStyle name="Moneda 2 7 4 3" xfId="6724" xr:uid="{2F0E84CE-EEA3-41B1-A755-942B3B0410E6}"/>
    <cellStyle name="Moneda 2 7 4 3 2" xfId="17285" xr:uid="{536E3159-BFD2-4BDE-9EB5-13A4EC2D8014}"/>
    <cellStyle name="Moneda 2 7 4 4" xfId="12004" xr:uid="{D7699B93-8D83-4672-BA72-CE8EEDCA2AD3}"/>
    <cellStyle name="Moneda 2 7 5" xfId="2764" xr:uid="{0B7FE1F2-3E64-4901-B5AE-0701F083207E}"/>
    <cellStyle name="Moneda 2 7 5 2" xfId="8044" xr:uid="{792503A2-73D5-4ABE-B6E3-77F80D64E833}"/>
    <cellStyle name="Moneda 2 7 5 2 2" xfId="18605" xr:uid="{60847E51-89C0-45D1-B65E-4CD6059C9C23}"/>
    <cellStyle name="Moneda 2 7 5 3" xfId="13325" xr:uid="{6B0F70DA-91E7-4B01-92E1-DAC00E78647F}"/>
    <cellStyle name="Moneda 2 7 6" xfId="5404" xr:uid="{1147A4AA-84DD-4E1A-ACA1-761B827EC702}"/>
    <cellStyle name="Moneda 2 7 6 2" xfId="15965" xr:uid="{A84CF3B3-AB72-4A9C-BCA6-5090A7CAC035}"/>
    <cellStyle name="Moneda 2 7 7" xfId="10684" xr:uid="{B730A6C1-40AE-4822-83A6-820B2FB40286}"/>
    <cellStyle name="Moneda 2 8" xfId="230" xr:uid="{2E1BD5AF-C9F7-4EB0-82BE-03F7B6008E5E}"/>
    <cellStyle name="Moneda 2 8 2" xfId="560" xr:uid="{E9C1297D-FD58-4C7F-A2C1-C220D1A5D6D9}"/>
    <cellStyle name="Moneda 2 8 2 2" xfId="1220" xr:uid="{C1EE0228-447B-40AE-9E21-4E4BDADB8096}"/>
    <cellStyle name="Moneda 2 8 2 2 2" xfId="2541" xr:uid="{2C56BA44-6062-4072-A73D-411CD733A7D0}"/>
    <cellStyle name="Moneda 2 8 2 2 2 2" xfId="5182" xr:uid="{94B8EBAA-8612-4812-83DA-6F7AD18079A2}"/>
    <cellStyle name="Moneda 2 8 2 2 2 2 2" xfId="10462" xr:uid="{795C1741-C768-4405-9883-A20AA9B8CF0F}"/>
    <cellStyle name="Moneda 2 8 2 2 2 2 2 2" xfId="21023" xr:uid="{8220BD28-0B11-4CCF-B8ED-E849A1A17332}"/>
    <cellStyle name="Moneda 2 8 2 2 2 2 3" xfId="15743" xr:uid="{4B0EAC72-E263-401B-9F3F-09F40B96CE6E}"/>
    <cellStyle name="Moneda 2 8 2 2 2 3" xfId="7822" xr:uid="{93FCA3E4-94E7-43D4-842E-5BF3144ED110}"/>
    <cellStyle name="Moneda 2 8 2 2 2 3 2" xfId="18383" xr:uid="{32D3BEFE-754E-43E5-8C5B-547316597044}"/>
    <cellStyle name="Moneda 2 8 2 2 2 4" xfId="13102" xr:uid="{D2FA2567-74C1-42E8-955F-704F36A35871}"/>
    <cellStyle name="Moneda 2 8 2 2 3" xfId="3862" xr:uid="{4AED4ABF-CF48-4CCD-9027-A0C48B81AABB}"/>
    <cellStyle name="Moneda 2 8 2 2 3 2" xfId="9142" xr:uid="{A527A48F-AA8C-4B04-80DC-0DE162B0B0C9}"/>
    <cellStyle name="Moneda 2 8 2 2 3 2 2" xfId="19703" xr:uid="{340DD400-225F-4950-8014-D7B308E6BAC2}"/>
    <cellStyle name="Moneda 2 8 2 2 3 3" xfId="14423" xr:uid="{C19CFE1F-66E1-4F5B-B185-A6313B01E2BF}"/>
    <cellStyle name="Moneda 2 8 2 2 4" xfId="6502" xr:uid="{FC365E13-1B9D-481A-BFCA-84A57BE7D0F8}"/>
    <cellStyle name="Moneda 2 8 2 2 4 2" xfId="17063" xr:uid="{4EDDB518-3464-4850-94C0-B24267327637}"/>
    <cellStyle name="Moneda 2 8 2 2 5" xfId="11782" xr:uid="{2270CF2C-88B6-43E7-8A61-886FC52E25BB}"/>
    <cellStyle name="Moneda 2 8 2 3" xfId="1881" xr:uid="{51A9C457-847C-47F3-B711-03444A6CF4CF}"/>
    <cellStyle name="Moneda 2 8 2 3 2" xfId="4522" xr:uid="{67552F8E-35AB-4EBB-A8A2-F12EBF57A9C9}"/>
    <cellStyle name="Moneda 2 8 2 3 2 2" xfId="9802" xr:uid="{727CA51E-B56B-48B2-9A6B-4525399F0A4B}"/>
    <cellStyle name="Moneda 2 8 2 3 2 2 2" xfId="20363" xr:uid="{45F8B274-7358-402C-8D32-17AFD980EE57}"/>
    <cellStyle name="Moneda 2 8 2 3 2 3" xfId="15083" xr:uid="{F35B6CC9-B61C-4C1D-A5D5-854A00FFFDEF}"/>
    <cellStyle name="Moneda 2 8 2 3 3" xfId="7162" xr:uid="{19949FA1-55FF-4A56-9768-BA80276DA627}"/>
    <cellStyle name="Moneda 2 8 2 3 3 2" xfId="17723" xr:uid="{4E4580DE-5B95-4A2F-98B1-1EE768EC586B}"/>
    <cellStyle name="Moneda 2 8 2 3 4" xfId="12442" xr:uid="{99CA547E-543D-4483-B26E-DCDABA73B26D}"/>
    <cellStyle name="Moneda 2 8 2 4" xfId="3202" xr:uid="{F4E94C2A-8B91-4EF3-BE12-87A37F84CDB5}"/>
    <cellStyle name="Moneda 2 8 2 4 2" xfId="8482" xr:uid="{BB84BCE8-5871-4132-BB24-C97D65DF5E2A}"/>
    <cellStyle name="Moneda 2 8 2 4 2 2" xfId="19043" xr:uid="{E35A272F-DE23-4C84-BBFF-BBC589A72C9D}"/>
    <cellStyle name="Moneda 2 8 2 4 3" xfId="13763" xr:uid="{8A13C622-A4C9-4029-B501-089174D5FAB9}"/>
    <cellStyle name="Moneda 2 8 2 5" xfId="5842" xr:uid="{940C816B-6C04-490D-84BA-4A6292E981D4}"/>
    <cellStyle name="Moneda 2 8 2 5 2" xfId="16403" xr:uid="{BFD05286-AC39-471A-8118-46AE7BE1CD17}"/>
    <cellStyle name="Moneda 2 8 2 6" xfId="11122" xr:uid="{2FB00452-ABFD-4BF7-9216-4B252AC080E5}"/>
    <cellStyle name="Moneda 2 8 3" xfId="891" xr:uid="{2F67E1B1-ACD7-4B75-BB11-855371B15DF9}"/>
    <cellStyle name="Moneda 2 8 3 2" xfId="2212" xr:uid="{2F158E63-B740-45EB-AB24-3194D6B69AB7}"/>
    <cellStyle name="Moneda 2 8 3 2 2" xfId="4853" xr:uid="{DE852183-BEB9-46B0-9078-74AB07EE23CC}"/>
    <cellStyle name="Moneda 2 8 3 2 2 2" xfId="10133" xr:uid="{0EB278A2-81F9-4F45-BD4D-EDE8424D2E9E}"/>
    <cellStyle name="Moneda 2 8 3 2 2 2 2" xfId="20694" xr:uid="{1CE78E12-8E33-4284-B775-1F3AD928E14D}"/>
    <cellStyle name="Moneda 2 8 3 2 2 3" xfId="15414" xr:uid="{073CB483-4FEA-4BD6-B88E-5F9A4C4450E8}"/>
    <cellStyle name="Moneda 2 8 3 2 3" xfId="7493" xr:uid="{B455B5F4-A884-4285-8A6D-CDEC46E1DCDB}"/>
    <cellStyle name="Moneda 2 8 3 2 3 2" xfId="18054" xr:uid="{E109D169-18F3-4815-8383-A33DE243DE5C}"/>
    <cellStyle name="Moneda 2 8 3 2 4" xfId="12773" xr:uid="{17ABBEF8-245F-4BF5-B5E4-D5ACDF9AAD34}"/>
    <cellStyle name="Moneda 2 8 3 3" xfId="3533" xr:uid="{CA6F8510-3A44-4D82-BB12-2E7472B003EC}"/>
    <cellStyle name="Moneda 2 8 3 3 2" xfId="8813" xr:uid="{8011C7A8-9258-4E7A-8430-FCDC297CDC90}"/>
    <cellStyle name="Moneda 2 8 3 3 2 2" xfId="19374" xr:uid="{2C1E2184-56B6-4E2F-96D8-4BED2A95B4EC}"/>
    <cellStyle name="Moneda 2 8 3 3 3" xfId="14094" xr:uid="{B481F4FD-A86C-4880-8CE2-04832D62DE34}"/>
    <cellStyle name="Moneda 2 8 3 4" xfId="6173" xr:uid="{A6DD1CED-36C7-43BB-9964-AC941D64B1DD}"/>
    <cellStyle name="Moneda 2 8 3 4 2" xfId="16734" xr:uid="{C8F36E8F-D57D-461A-85BF-39112C75A4E7}"/>
    <cellStyle name="Moneda 2 8 3 5" xfId="11453" xr:uid="{2E8F4B27-0977-4F33-9273-9AE7F7AE39C9}"/>
    <cellStyle name="Moneda 2 8 4" xfId="1552" xr:uid="{8A4765E0-EC40-47F3-B7C4-D6553CE046B0}"/>
    <cellStyle name="Moneda 2 8 4 2" xfId="4193" xr:uid="{C53BAD23-05AC-46AB-9A55-5679FEF1093D}"/>
    <cellStyle name="Moneda 2 8 4 2 2" xfId="9473" xr:uid="{4B3C6E42-60EF-48A6-BBAA-B00622D53399}"/>
    <cellStyle name="Moneda 2 8 4 2 2 2" xfId="20034" xr:uid="{F734CF1B-1867-443C-BBE6-69E5292FCFA5}"/>
    <cellStyle name="Moneda 2 8 4 2 3" xfId="14754" xr:uid="{F2A0B396-4783-4FC7-A867-9514D17E403C}"/>
    <cellStyle name="Moneda 2 8 4 3" xfId="6833" xr:uid="{BB6576CC-A226-4E9B-BE73-2BBCA498CF7D}"/>
    <cellStyle name="Moneda 2 8 4 3 2" xfId="17394" xr:uid="{7AF916B9-91AF-4F4D-B1A7-373A99525FDF}"/>
    <cellStyle name="Moneda 2 8 4 4" xfId="12113" xr:uid="{4AE7D1C9-8458-4A77-8BFD-F4883FDFEC0A}"/>
    <cellStyle name="Moneda 2 8 5" xfId="2873" xr:uid="{D0FFFE99-A8E9-405C-A04E-F0D027AE17A9}"/>
    <cellStyle name="Moneda 2 8 5 2" xfId="8153" xr:uid="{52ED4A54-7047-430E-BCFE-3903DDEFF850}"/>
    <cellStyle name="Moneda 2 8 5 2 2" xfId="18714" xr:uid="{26663C8C-3E47-4BBB-BDC3-E2C183627381}"/>
    <cellStyle name="Moneda 2 8 5 3" xfId="13434" xr:uid="{AE3AB47A-A4CB-4DDE-8DA9-74AD95ADCFDD}"/>
    <cellStyle name="Moneda 2 8 6" xfId="5513" xr:uid="{9EF926D9-4D95-4B3F-A06C-BD37792D59AE}"/>
    <cellStyle name="Moneda 2 8 6 2" xfId="16074" xr:uid="{AE0BC91E-32AD-42BF-A481-D85751F21628}"/>
    <cellStyle name="Moneda 2 8 7" xfId="10793" xr:uid="{43ED56EC-AC8D-442A-85CA-4D299DA6E239}"/>
    <cellStyle name="Moneda 2 9" xfId="340" xr:uid="{6E073422-4154-4925-94E8-AF66683557C9}"/>
    <cellStyle name="Moneda 2 9 2" xfId="1001" xr:uid="{FFBDB231-E561-4EAF-9D21-9A2B104987BE}"/>
    <cellStyle name="Moneda 2 9 2 2" xfId="2322" xr:uid="{A5B9CD7E-999A-40F9-A737-389A376D8BE2}"/>
    <cellStyle name="Moneda 2 9 2 2 2" xfId="4963" xr:uid="{D60189CA-860A-412F-A1BE-B5C68E93E03C}"/>
    <cellStyle name="Moneda 2 9 2 2 2 2" xfId="10243" xr:uid="{9C0F3947-5B1A-4EBF-9018-0A97E186DAA2}"/>
    <cellStyle name="Moneda 2 9 2 2 2 2 2" xfId="20804" xr:uid="{B8277EBB-BC7F-4EA2-9A06-F56847667DC4}"/>
    <cellStyle name="Moneda 2 9 2 2 2 3" xfId="15524" xr:uid="{B4FAC151-7BB0-4EBC-B11F-A60E1DAFB917}"/>
    <cellStyle name="Moneda 2 9 2 2 3" xfId="7603" xr:uid="{91052024-D717-4265-AE50-D758B32B3462}"/>
    <cellStyle name="Moneda 2 9 2 2 3 2" xfId="18164" xr:uid="{EFDEFF46-7BCD-41BB-90FC-CC763ABC3E50}"/>
    <cellStyle name="Moneda 2 9 2 2 4" xfId="12883" xr:uid="{AA964AE2-0767-45D2-A089-8D5F32FA76FF}"/>
    <cellStyle name="Moneda 2 9 2 3" xfId="3643" xr:uid="{0690AF52-A365-420C-88D8-54367C0B0A97}"/>
    <cellStyle name="Moneda 2 9 2 3 2" xfId="8923" xr:uid="{DF2E662A-629E-4A59-AF47-2B9400007F3A}"/>
    <cellStyle name="Moneda 2 9 2 3 2 2" xfId="19484" xr:uid="{982F47B7-76C7-4E26-B595-DC709679017B}"/>
    <cellStyle name="Moneda 2 9 2 3 3" xfId="14204" xr:uid="{895505F3-799E-48ED-BB55-293C403AC974}"/>
    <cellStyle name="Moneda 2 9 2 4" xfId="6283" xr:uid="{53A29772-1486-4EBD-8FD1-37AC6E755573}"/>
    <cellStyle name="Moneda 2 9 2 4 2" xfId="16844" xr:uid="{CCA76238-19D6-4C53-9B6E-7C12C9423747}"/>
    <cellStyle name="Moneda 2 9 2 5" xfId="11563" xr:uid="{9FC85336-9AF1-4CB3-AE4A-4B9BE5AAEFF9}"/>
    <cellStyle name="Moneda 2 9 3" xfId="1662" xr:uid="{089CBFD7-CEB8-4AF6-B5F1-988B72D35D6D}"/>
    <cellStyle name="Moneda 2 9 3 2" xfId="4303" xr:uid="{2431EE5C-ECEE-47DC-929F-A75FB5A70325}"/>
    <cellStyle name="Moneda 2 9 3 2 2" xfId="9583" xr:uid="{69CF0062-1BD5-4211-B090-56D2D8CB22B2}"/>
    <cellStyle name="Moneda 2 9 3 2 2 2" xfId="20144" xr:uid="{F8392F09-2427-45B0-A4F9-7483041775C7}"/>
    <cellStyle name="Moneda 2 9 3 2 3" xfId="14864" xr:uid="{0169F252-608D-4F42-B98E-31F8C257634C}"/>
    <cellStyle name="Moneda 2 9 3 3" xfId="6943" xr:uid="{9CD803CC-2EF5-4647-BC00-A0AAF2AA1461}"/>
    <cellStyle name="Moneda 2 9 3 3 2" xfId="17504" xr:uid="{E93A3EEF-9A54-48A0-89B7-8C7A8765A367}"/>
    <cellStyle name="Moneda 2 9 3 4" xfId="12223" xr:uid="{75F80D16-3D52-457B-9943-9A7AA41871D3}"/>
    <cellStyle name="Moneda 2 9 4" xfId="2983" xr:uid="{71A7B61D-00D2-48EE-99A5-C5FD01107C2B}"/>
    <cellStyle name="Moneda 2 9 4 2" xfId="8263" xr:uid="{D32CFA32-3E7E-4226-9823-F3E3EBFE6112}"/>
    <cellStyle name="Moneda 2 9 4 2 2" xfId="18824" xr:uid="{8F6C636F-B93A-4F95-8C08-17813434720E}"/>
    <cellStyle name="Moneda 2 9 4 3" xfId="13544" xr:uid="{4A7F7087-551C-489A-95AC-6F8D5B032199}"/>
    <cellStyle name="Moneda 2 9 5" xfId="5623" xr:uid="{B3C79B0F-9E37-47F3-8D12-D3FE344F4D68}"/>
    <cellStyle name="Moneda 2 9 5 2" xfId="16184" xr:uid="{A6CA8E10-231B-40D0-94E0-8A9B584266AB}"/>
    <cellStyle name="Moneda 2 9 6" xfId="10903" xr:uid="{0CF5C2EC-74E4-4F71-8021-5C3B99849E77}"/>
    <cellStyle name="Moneda 20" xfId="117" xr:uid="{BFC603B4-C707-400C-B1A4-641EF5C9A5A8}"/>
    <cellStyle name="Moneda 20 2" xfId="228" xr:uid="{4FBFB6D2-3AF3-429C-99B0-801BDB77E4F0}"/>
    <cellStyle name="Moneda 20 2 2" xfId="558" xr:uid="{41F2454D-10B8-47C9-B499-495FDE153CA4}"/>
    <cellStyle name="Moneda 20 2 2 2" xfId="1218" xr:uid="{E87DCA6D-6F2D-4A45-9A1D-E10D2D1638CE}"/>
    <cellStyle name="Moneda 20 2 2 2 2" xfId="2539" xr:uid="{C5CB2998-A19D-4C66-AAE7-A337E52B5827}"/>
    <cellStyle name="Moneda 20 2 2 2 2 2" xfId="5180" xr:uid="{9D32B3FA-DD7B-44D4-A379-34F16D54F7ED}"/>
    <cellStyle name="Moneda 20 2 2 2 2 2 2" xfId="10460" xr:uid="{FD3A6100-683B-4C69-BDF0-81FA45980001}"/>
    <cellStyle name="Moneda 20 2 2 2 2 2 2 2" xfId="21021" xr:uid="{EF3CA423-6349-4147-AD5E-F080E0B323E2}"/>
    <cellStyle name="Moneda 20 2 2 2 2 2 3" xfId="15741" xr:uid="{08A2D4F0-D024-4D02-9108-EA8BB184C09B}"/>
    <cellStyle name="Moneda 20 2 2 2 2 3" xfId="7820" xr:uid="{9D90C11B-9ECC-4B30-83CF-8F0950972590}"/>
    <cellStyle name="Moneda 20 2 2 2 2 3 2" xfId="18381" xr:uid="{646EA18C-3F12-41ED-8EC8-0402033EA4A7}"/>
    <cellStyle name="Moneda 20 2 2 2 2 4" xfId="13100" xr:uid="{B077744A-1C36-42C9-A8AC-7B948849DACB}"/>
    <cellStyle name="Moneda 20 2 2 2 3" xfId="3860" xr:uid="{4AE0B335-E6CF-4475-A150-D6BB558F598C}"/>
    <cellStyle name="Moneda 20 2 2 2 3 2" xfId="9140" xr:uid="{1B8A8E6C-99D8-4781-B6F7-93FD021697CB}"/>
    <cellStyle name="Moneda 20 2 2 2 3 2 2" xfId="19701" xr:uid="{AFED7426-751F-42CD-9F00-7AF43A2F4920}"/>
    <cellStyle name="Moneda 20 2 2 2 3 3" xfId="14421" xr:uid="{299143A5-AA1E-4AEC-B579-3376610C0F31}"/>
    <cellStyle name="Moneda 20 2 2 2 4" xfId="6500" xr:uid="{C220BDB0-D75D-4A84-8F2E-0558A21A83E5}"/>
    <cellStyle name="Moneda 20 2 2 2 4 2" xfId="17061" xr:uid="{84329B71-EE55-4861-BB93-B3B83C52E371}"/>
    <cellStyle name="Moneda 20 2 2 2 5" xfId="11780" xr:uid="{08569022-D4F0-416B-8316-3A383A0481FD}"/>
    <cellStyle name="Moneda 20 2 2 3" xfId="1879" xr:uid="{A4FA234A-C4B1-490F-9476-9CDD46C0CBF4}"/>
    <cellStyle name="Moneda 20 2 2 3 2" xfId="4520" xr:uid="{83DA19B2-B38A-4F41-9E4E-A83596D7F336}"/>
    <cellStyle name="Moneda 20 2 2 3 2 2" xfId="9800" xr:uid="{0897BB4A-D202-490D-8BBF-0DA44A825AF6}"/>
    <cellStyle name="Moneda 20 2 2 3 2 2 2" xfId="20361" xr:uid="{EE6EE494-F2DD-412F-8112-57C9C68D327B}"/>
    <cellStyle name="Moneda 20 2 2 3 2 3" xfId="15081" xr:uid="{3CB46ABB-26C1-492E-8352-B6B529791CC3}"/>
    <cellStyle name="Moneda 20 2 2 3 3" xfId="7160" xr:uid="{4BD51792-A0C0-4E5D-B15F-5456F9CC1E73}"/>
    <cellStyle name="Moneda 20 2 2 3 3 2" xfId="17721" xr:uid="{44839840-560E-4604-8E28-458FB55FD8E0}"/>
    <cellStyle name="Moneda 20 2 2 3 4" xfId="12440" xr:uid="{EDEB58DF-2E85-4E8A-BEBE-1A0B1E23B040}"/>
    <cellStyle name="Moneda 20 2 2 4" xfId="3200" xr:uid="{F8ED41AF-E6EB-4A7D-A2AA-E5D316D19981}"/>
    <cellStyle name="Moneda 20 2 2 4 2" xfId="8480" xr:uid="{44E7A58C-139F-497E-AC44-854BC89495E7}"/>
    <cellStyle name="Moneda 20 2 2 4 2 2" xfId="19041" xr:uid="{278B3AF1-375C-4163-9E02-20B79BA11FCC}"/>
    <cellStyle name="Moneda 20 2 2 4 3" xfId="13761" xr:uid="{5AB727DA-BD2E-4351-B5D1-1558FD6235E0}"/>
    <cellStyle name="Moneda 20 2 2 5" xfId="5840" xr:uid="{F6BCBDE5-3B11-4324-B838-47B1C538E0CF}"/>
    <cellStyle name="Moneda 20 2 2 5 2" xfId="16401" xr:uid="{744FB818-2AC7-4BC4-9A95-C136DDE36079}"/>
    <cellStyle name="Moneda 20 2 2 6" xfId="11120" xr:uid="{220CA758-12E6-4D96-9467-D12881242406}"/>
    <cellStyle name="Moneda 20 2 3" xfId="889" xr:uid="{06050614-1DB5-4662-9828-4B4547F39FD8}"/>
    <cellStyle name="Moneda 20 2 3 2" xfId="2210" xr:uid="{9FA87320-1155-42B0-8A0E-F185767F9A26}"/>
    <cellStyle name="Moneda 20 2 3 2 2" xfId="4851" xr:uid="{B4A98C16-0031-4CDE-B275-8E404D5A0EA1}"/>
    <cellStyle name="Moneda 20 2 3 2 2 2" xfId="10131" xr:uid="{07B25555-9E3B-441F-A87F-FB970029C79B}"/>
    <cellStyle name="Moneda 20 2 3 2 2 2 2" xfId="20692" xr:uid="{0DE7CD90-138E-4772-9870-12BB124442F4}"/>
    <cellStyle name="Moneda 20 2 3 2 2 3" xfId="15412" xr:uid="{67DD0FD0-FE31-4A14-9175-C5F25182F9A3}"/>
    <cellStyle name="Moneda 20 2 3 2 3" xfId="7491" xr:uid="{38C3046A-EE20-4744-BD01-08D392E8D24F}"/>
    <cellStyle name="Moneda 20 2 3 2 3 2" xfId="18052" xr:uid="{327AB770-E18C-4485-888A-F65CAB0B58B5}"/>
    <cellStyle name="Moneda 20 2 3 2 4" xfId="12771" xr:uid="{AB610A55-FE34-47E1-B081-B8BC84B66F74}"/>
    <cellStyle name="Moneda 20 2 3 3" xfId="3531" xr:uid="{0ACDFAB5-C6B2-4675-9BC6-A2FDA587D0E3}"/>
    <cellStyle name="Moneda 20 2 3 3 2" xfId="8811" xr:uid="{AB12A1F0-37DA-440F-9DF5-A13FA79F4457}"/>
    <cellStyle name="Moneda 20 2 3 3 2 2" xfId="19372" xr:uid="{5DEC4929-8F40-47EA-8E20-E7245D522750}"/>
    <cellStyle name="Moneda 20 2 3 3 3" xfId="14092" xr:uid="{D18273BC-84BE-4C87-AC6D-688955B0076B}"/>
    <cellStyle name="Moneda 20 2 3 4" xfId="6171" xr:uid="{E1470F2E-5660-492F-A226-F761125C8B16}"/>
    <cellStyle name="Moneda 20 2 3 4 2" xfId="16732" xr:uid="{8EC4C374-EB7E-4886-9423-6D5E908C3327}"/>
    <cellStyle name="Moneda 20 2 3 5" xfId="11451" xr:uid="{22F40B66-FBE4-44EA-8170-A8B0CB84F9CB}"/>
    <cellStyle name="Moneda 20 2 4" xfId="1550" xr:uid="{AF9E9281-7A84-40CE-85A2-4FAFE48515C0}"/>
    <cellStyle name="Moneda 20 2 4 2" xfId="4191" xr:uid="{1F615720-391A-47A7-983F-CC69F93E2309}"/>
    <cellStyle name="Moneda 20 2 4 2 2" xfId="9471" xr:uid="{8B71779B-F0E0-46F2-A89A-D8291E8F622B}"/>
    <cellStyle name="Moneda 20 2 4 2 2 2" xfId="20032" xr:uid="{620EA86D-0BF2-4418-8BE8-A8BA30BF8627}"/>
    <cellStyle name="Moneda 20 2 4 2 3" xfId="14752" xr:uid="{A5DF7187-D810-4604-8630-E15E608B1D93}"/>
    <cellStyle name="Moneda 20 2 4 3" xfId="6831" xr:uid="{46DF4AAF-002A-45B7-93C5-34ADB1961DFA}"/>
    <cellStyle name="Moneda 20 2 4 3 2" xfId="17392" xr:uid="{B9B2E8E5-3BE7-4B06-8E51-0B472D73E895}"/>
    <cellStyle name="Moneda 20 2 4 4" xfId="12111" xr:uid="{3A023573-E23A-44AB-AA0D-4387438E6B2C}"/>
    <cellStyle name="Moneda 20 2 5" xfId="2871" xr:uid="{A21CDA0C-88BE-4A85-9B34-EAB51ADF0AD8}"/>
    <cellStyle name="Moneda 20 2 5 2" xfId="8151" xr:uid="{4A964AAD-2B4F-4B1B-A49F-40ED48C5402C}"/>
    <cellStyle name="Moneda 20 2 5 2 2" xfId="18712" xr:uid="{B991409B-A715-4416-AE82-352A0E41315E}"/>
    <cellStyle name="Moneda 20 2 5 3" xfId="13432" xr:uid="{E7CEB594-0552-4FE2-9410-1BF27324D594}"/>
    <cellStyle name="Moneda 20 2 6" xfId="5511" xr:uid="{2EED903E-D3F1-44B9-B433-1CA6F300BC21}"/>
    <cellStyle name="Moneda 20 2 6 2" xfId="16072" xr:uid="{0B3BAC6D-C102-42A1-822C-4A6A523420A5}"/>
    <cellStyle name="Moneda 20 2 7" xfId="10791" xr:uid="{DF6D8FF6-B197-43FD-A346-217D5D006A43}"/>
    <cellStyle name="Moneda 20 3" xfId="338" xr:uid="{AE4D83E9-37F8-4344-B405-705C3BC05FA9}"/>
    <cellStyle name="Moneda 20 3 2" xfId="668" xr:uid="{9EC579BE-0B98-4B6C-90F2-C32DA6F6E683}"/>
    <cellStyle name="Moneda 20 3 2 2" xfId="1328" xr:uid="{6C6BE7CB-A7E4-4098-A5BC-A99D01DA96B6}"/>
    <cellStyle name="Moneda 20 3 2 2 2" xfId="2649" xr:uid="{F992E3B1-6F95-4033-BA1C-8D51DD9D02DE}"/>
    <cellStyle name="Moneda 20 3 2 2 2 2" xfId="5290" xr:uid="{C35631A8-F193-4F0B-BE46-117A201575B1}"/>
    <cellStyle name="Moneda 20 3 2 2 2 2 2" xfId="10570" xr:uid="{8790676D-F27F-43F9-B2BB-1BE63D5EB331}"/>
    <cellStyle name="Moneda 20 3 2 2 2 2 2 2" xfId="21131" xr:uid="{B5C6C538-3F66-4AA3-8505-07D5B779804B}"/>
    <cellStyle name="Moneda 20 3 2 2 2 2 3" xfId="15851" xr:uid="{CC88A064-D486-434B-93B6-ED63BBC4C75E}"/>
    <cellStyle name="Moneda 20 3 2 2 2 3" xfId="7930" xr:uid="{09A6FDF8-86CD-414A-B6FA-C3FB177C2B88}"/>
    <cellStyle name="Moneda 20 3 2 2 2 3 2" xfId="18491" xr:uid="{792548DA-7544-4007-9F2B-4FDC7FF6EA3F}"/>
    <cellStyle name="Moneda 20 3 2 2 2 4" xfId="13210" xr:uid="{A8D096E6-6B7B-401D-86D7-067760DB9E0F}"/>
    <cellStyle name="Moneda 20 3 2 2 3" xfId="3970" xr:uid="{40706AC2-F646-485E-BFA7-9115BDD0C525}"/>
    <cellStyle name="Moneda 20 3 2 2 3 2" xfId="9250" xr:uid="{D3682017-B40D-416E-AC42-558ED7B194E6}"/>
    <cellStyle name="Moneda 20 3 2 2 3 2 2" xfId="19811" xr:uid="{B67D4299-F144-4AA5-9EA4-C71646D5AD1A}"/>
    <cellStyle name="Moneda 20 3 2 2 3 3" xfId="14531" xr:uid="{A43D1172-9A8A-4FD6-9600-65A0FDAFB366}"/>
    <cellStyle name="Moneda 20 3 2 2 4" xfId="6610" xr:uid="{E6ED9938-9BDF-4D2F-8FFE-F18318440393}"/>
    <cellStyle name="Moneda 20 3 2 2 4 2" xfId="17171" xr:uid="{C12830C3-663F-4EFA-AA4B-D4B08EEFA2DF}"/>
    <cellStyle name="Moneda 20 3 2 2 5" xfId="11890" xr:uid="{7B6EDB6D-1156-4498-8AD2-C5C4C0F920EF}"/>
    <cellStyle name="Moneda 20 3 2 3" xfId="1989" xr:uid="{9199AC3E-54E5-42B8-A843-1A3061578D9B}"/>
    <cellStyle name="Moneda 20 3 2 3 2" xfId="4630" xr:uid="{04A6B9A8-4D3E-4AAA-BF99-406FFC158EC1}"/>
    <cellStyle name="Moneda 20 3 2 3 2 2" xfId="9910" xr:uid="{98BA6727-9A63-4999-BAE3-ECBE20A49B34}"/>
    <cellStyle name="Moneda 20 3 2 3 2 2 2" xfId="20471" xr:uid="{F31A30FC-2A6F-472A-B56C-6CB34FB71688}"/>
    <cellStyle name="Moneda 20 3 2 3 2 3" xfId="15191" xr:uid="{9C68A09E-8FDE-4679-A4FD-CAC3A6FA6CD0}"/>
    <cellStyle name="Moneda 20 3 2 3 3" xfId="7270" xr:uid="{6CDEC7C7-6FA8-4FF1-B197-428FB7A5D83D}"/>
    <cellStyle name="Moneda 20 3 2 3 3 2" xfId="17831" xr:uid="{D6FE52AA-55C5-4E7D-BDC2-0930821E7AD1}"/>
    <cellStyle name="Moneda 20 3 2 3 4" xfId="12550" xr:uid="{244FD758-E4F1-4AA2-8687-6D580CE76D06}"/>
    <cellStyle name="Moneda 20 3 2 4" xfId="3310" xr:uid="{2A065CDE-3FCB-481F-B997-6EE360AB24DB}"/>
    <cellStyle name="Moneda 20 3 2 4 2" xfId="8590" xr:uid="{ABA492B3-6E07-4A1D-8778-E5C9909F6B39}"/>
    <cellStyle name="Moneda 20 3 2 4 2 2" xfId="19151" xr:uid="{B1BDA511-3480-4FB1-BE3B-FA7CFA9C9092}"/>
    <cellStyle name="Moneda 20 3 2 4 3" xfId="13871" xr:uid="{3A59D262-661B-4762-9957-80DFCEC42D14}"/>
    <cellStyle name="Moneda 20 3 2 5" xfId="5950" xr:uid="{7F4945DE-C6B6-4650-BB61-4C17D74AAFF8}"/>
    <cellStyle name="Moneda 20 3 2 5 2" xfId="16511" xr:uid="{F1BA2A64-4261-475A-88D9-721EA3E043EE}"/>
    <cellStyle name="Moneda 20 3 2 6" xfId="11230" xr:uid="{775BE2FF-E3DD-429D-B694-3944228F436F}"/>
    <cellStyle name="Moneda 20 3 3" xfId="999" xr:uid="{59F5508A-EC67-409D-8F29-44E142B834FF}"/>
    <cellStyle name="Moneda 20 3 3 2" xfId="2320" xr:uid="{C287463A-2764-4554-A6E2-01F86907EF59}"/>
    <cellStyle name="Moneda 20 3 3 2 2" xfId="4961" xr:uid="{DDC5ADF7-D71E-445B-BD10-F0E79893F657}"/>
    <cellStyle name="Moneda 20 3 3 2 2 2" xfId="10241" xr:uid="{D10AAC01-DA11-4E5A-8323-453D1C7D38F4}"/>
    <cellStyle name="Moneda 20 3 3 2 2 2 2" xfId="20802" xr:uid="{3155B0E1-33E2-4D7C-9DC6-D93A9B0F1757}"/>
    <cellStyle name="Moneda 20 3 3 2 2 3" xfId="15522" xr:uid="{8300381C-7647-4FE1-931B-487B910C9AF4}"/>
    <cellStyle name="Moneda 20 3 3 2 3" xfId="7601" xr:uid="{73F07BCD-D08C-42CB-A240-EE512F0947FE}"/>
    <cellStyle name="Moneda 20 3 3 2 3 2" xfId="18162" xr:uid="{774CF58B-7E13-4261-A1EA-8D5163C46F69}"/>
    <cellStyle name="Moneda 20 3 3 2 4" xfId="12881" xr:uid="{C2392194-6D29-47E7-8DEB-DEDD0A09CF38}"/>
    <cellStyle name="Moneda 20 3 3 3" xfId="3641" xr:uid="{0B161EB5-C96E-4BF0-A657-EEE381D72643}"/>
    <cellStyle name="Moneda 20 3 3 3 2" xfId="8921" xr:uid="{7CBA4FE3-84C7-4F23-9173-CCBEFE4E2CD8}"/>
    <cellStyle name="Moneda 20 3 3 3 2 2" xfId="19482" xr:uid="{AFB2EB36-8E01-4019-AC2C-33106F3D4328}"/>
    <cellStyle name="Moneda 20 3 3 3 3" xfId="14202" xr:uid="{F5C3C7C8-3652-4DAF-98AF-694D5E716778}"/>
    <cellStyle name="Moneda 20 3 3 4" xfId="6281" xr:uid="{51EF0DD9-4816-406E-BFCE-2B1051E839DE}"/>
    <cellStyle name="Moneda 20 3 3 4 2" xfId="16842" xr:uid="{49D7EF81-DF44-4384-A6CB-B322500B5CF4}"/>
    <cellStyle name="Moneda 20 3 3 5" xfId="11561" xr:uid="{093EA253-92B9-4AAD-A024-2DB15CFB3E70}"/>
    <cellStyle name="Moneda 20 3 4" xfId="1660" xr:uid="{616967B1-3599-4C6B-B300-48507F95A40F}"/>
    <cellStyle name="Moneda 20 3 4 2" xfId="4301" xr:uid="{35E1E4D7-4B5B-4DB9-979F-E26573FB28E9}"/>
    <cellStyle name="Moneda 20 3 4 2 2" xfId="9581" xr:uid="{325BEA6D-2860-4AD2-B732-C5EEC2B80912}"/>
    <cellStyle name="Moneda 20 3 4 2 2 2" xfId="20142" xr:uid="{4C18C091-08F2-4781-8AE7-DC1B0F04F478}"/>
    <cellStyle name="Moneda 20 3 4 2 3" xfId="14862" xr:uid="{84A49BB3-1573-4C94-AAAD-91B93A3CCFB5}"/>
    <cellStyle name="Moneda 20 3 4 3" xfId="6941" xr:uid="{08A11FB9-4EE2-4214-8656-3C7FAAA409B6}"/>
    <cellStyle name="Moneda 20 3 4 3 2" xfId="17502" xr:uid="{7FA0493E-4596-4B84-B99C-986D4BD43CB6}"/>
    <cellStyle name="Moneda 20 3 4 4" xfId="12221" xr:uid="{3C728F27-BC30-48AA-8A25-E4E9A24911A8}"/>
    <cellStyle name="Moneda 20 3 5" xfId="2981" xr:uid="{577094A9-63F9-4744-8D03-B5046C82F92A}"/>
    <cellStyle name="Moneda 20 3 5 2" xfId="8261" xr:uid="{CB90480B-BD7A-428B-9ABA-4114FE41D47B}"/>
    <cellStyle name="Moneda 20 3 5 2 2" xfId="18822" xr:uid="{6D25F009-F107-47DD-953C-FF8A72569D20}"/>
    <cellStyle name="Moneda 20 3 5 3" xfId="13542" xr:uid="{16E8AB46-8C34-4095-BD64-555E956E097D}"/>
    <cellStyle name="Moneda 20 3 6" xfId="5621" xr:uid="{9FDF1199-2E44-477B-83FC-681A936008DA}"/>
    <cellStyle name="Moneda 20 3 6 2" xfId="16182" xr:uid="{FA427DBC-44ED-4C29-BEEB-7803BC179EC4}"/>
    <cellStyle name="Moneda 20 3 7" xfId="10901" xr:uid="{FDE6AA48-A3B8-46AE-9565-63910F54FB0A}"/>
    <cellStyle name="Moneda 20 4" xfId="447" xr:uid="{F1B915C4-7CB3-41F6-A2DF-3CCC8F995AF9}"/>
    <cellStyle name="Moneda 20 4 2" xfId="1108" xr:uid="{2D1942C1-CF94-4A33-93D6-6FB322A2508B}"/>
    <cellStyle name="Moneda 20 4 2 2" xfId="2429" xr:uid="{B6492215-78F6-41CF-BEF9-B638FBE9ADC9}"/>
    <cellStyle name="Moneda 20 4 2 2 2" xfId="5070" xr:uid="{533C46BE-0FA9-410F-A192-25AD7D222535}"/>
    <cellStyle name="Moneda 20 4 2 2 2 2" xfId="10350" xr:uid="{3FF882DA-6665-4ADB-91DE-73E05BBBA180}"/>
    <cellStyle name="Moneda 20 4 2 2 2 2 2" xfId="20911" xr:uid="{CACC9685-6C03-4F64-98DC-ECF13A3097C7}"/>
    <cellStyle name="Moneda 20 4 2 2 2 3" xfId="15631" xr:uid="{EE8FD664-D5D2-4650-9E65-5334FAAA2BBA}"/>
    <cellStyle name="Moneda 20 4 2 2 3" xfId="7710" xr:uid="{858DBF47-50DB-41F7-957C-E4C4DE470689}"/>
    <cellStyle name="Moneda 20 4 2 2 3 2" xfId="18271" xr:uid="{089EAFFC-0424-4636-953A-BB6279948DAA}"/>
    <cellStyle name="Moneda 20 4 2 2 4" xfId="12990" xr:uid="{D5EAAF03-8F06-4E62-BCB7-244077081DB5}"/>
    <cellStyle name="Moneda 20 4 2 3" xfId="3750" xr:uid="{31700E7B-E9CB-4D92-A735-03CCA971C91C}"/>
    <cellStyle name="Moneda 20 4 2 3 2" xfId="9030" xr:uid="{40687777-C1AF-454E-9A44-793EB23511A3}"/>
    <cellStyle name="Moneda 20 4 2 3 2 2" xfId="19591" xr:uid="{66BF78CF-759D-445C-95CF-092841C54A4E}"/>
    <cellStyle name="Moneda 20 4 2 3 3" xfId="14311" xr:uid="{F26606B6-6A0B-49BB-A600-EAF158DE9C11}"/>
    <cellStyle name="Moneda 20 4 2 4" xfId="6390" xr:uid="{D97310AC-B5F1-4D24-AE30-4CE457611968}"/>
    <cellStyle name="Moneda 20 4 2 4 2" xfId="16951" xr:uid="{762137AA-327F-45CC-9898-6C2B4453AF8B}"/>
    <cellStyle name="Moneda 20 4 2 5" xfId="11670" xr:uid="{022DB8EF-C416-47E7-AA12-E4C69018C41F}"/>
    <cellStyle name="Moneda 20 4 3" xfId="1769" xr:uid="{08C18769-98F1-44F1-9FE8-A1BB3F47FCDA}"/>
    <cellStyle name="Moneda 20 4 3 2" xfId="4410" xr:uid="{0A853934-7266-499A-B24F-EA2FE1FF4967}"/>
    <cellStyle name="Moneda 20 4 3 2 2" xfId="9690" xr:uid="{B6D079FA-EC1F-44EC-8330-3B48850CB74F}"/>
    <cellStyle name="Moneda 20 4 3 2 2 2" xfId="20251" xr:uid="{09326169-55E4-4C19-B359-47EBBC1216D7}"/>
    <cellStyle name="Moneda 20 4 3 2 3" xfId="14971" xr:uid="{9CBA0297-DFA3-4BAC-98C0-F511CDA15161}"/>
    <cellStyle name="Moneda 20 4 3 3" xfId="7050" xr:uid="{9BBD82D1-2942-415F-981A-751DC663D66D}"/>
    <cellStyle name="Moneda 20 4 3 3 2" xfId="17611" xr:uid="{37E1AB72-5F39-4D85-AE69-6DE76D378D78}"/>
    <cellStyle name="Moneda 20 4 3 4" xfId="12330" xr:uid="{945E6C1D-42C3-4746-9819-3BDF90D7401A}"/>
    <cellStyle name="Moneda 20 4 4" xfId="3090" xr:uid="{6B29F653-580D-4A36-BA8F-30FE4090119B}"/>
    <cellStyle name="Moneda 20 4 4 2" xfId="8370" xr:uid="{8D486F4B-DCEE-4AFD-B140-B4C6A81C22F7}"/>
    <cellStyle name="Moneda 20 4 4 2 2" xfId="18931" xr:uid="{1DC6DEAF-3E4F-4D2B-91E6-ED420EE3C1DF}"/>
    <cellStyle name="Moneda 20 4 4 3" xfId="13651" xr:uid="{1E2B04A4-0627-4021-AD04-5501C237821F}"/>
    <cellStyle name="Moneda 20 4 5" xfId="5730" xr:uid="{AF7D15B3-D06F-4448-BF4C-C6DD600E5BB7}"/>
    <cellStyle name="Moneda 20 4 5 2" xfId="16291" xr:uid="{8A7246DE-488C-466A-978A-094CE9A30660}"/>
    <cellStyle name="Moneda 20 4 6" xfId="11010" xr:uid="{55AD8BD5-558D-431E-B0C0-25A07EE508E2}"/>
    <cellStyle name="Moneda 20 5" xfId="779" xr:uid="{2B2C320B-5D9B-4D69-955C-9CC2F98B3BCB}"/>
    <cellStyle name="Moneda 20 5 2" xfId="2100" xr:uid="{B3753CC7-F07A-4272-93CD-843E664E16AF}"/>
    <cellStyle name="Moneda 20 5 2 2" xfId="4741" xr:uid="{49EDA406-F961-45D0-B7F7-2B5FC1362A5A}"/>
    <cellStyle name="Moneda 20 5 2 2 2" xfId="10021" xr:uid="{2D40B9DE-E9E6-4569-AB89-9B97FD71D82F}"/>
    <cellStyle name="Moneda 20 5 2 2 2 2" xfId="20582" xr:uid="{B49DC789-98E3-4F25-9500-0B420D8BE003}"/>
    <cellStyle name="Moneda 20 5 2 2 3" xfId="15302" xr:uid="{B365CC45-F267-4781-88CE-8CD62F96D46A}"/>
    <cellStyle name="Moneda 20 5 2 3" xfId="7381" xr:uid="{3ABE3265-3963-459A-B85B-04EAC8443D44}"/>
    <cellStyle name="Moneda 20 5 2 3 2" xfId="17942" xr:uid="{EB0EB3E0-722A-4A0C-B9B2-ECFD6DE29A2C}"/>
    <cellStyle name="Moneda 20 5 2 4" xfId="12661" xr:uid="{F85DEDC0-DEC7-4F5E-9989-C41995C1DE25}"/>
    <cellStyle name="Moneda 20 5 3" xfId="3421" xr:uid="{B995B131-570D-424A-9826-386377D56C2A}"/>
    <cellStyle name="Moneda 20 5 3 2" xfId="8701" xr:uid="{ED077528-D720-4D9E-A51C-2EF416EFB695}"/>
    <cellStyle name="Moneda 20 5 3 2 2" xfId="19262" xr:uid="{97B807B0-B107-49FC-8F15-9D9F6940F2ED}"/>
    <cellStyle name="Moneda 20 5 3 3" xfId="13982" xr:uid="{51CF2263-9B83-4650-840F-DE9252543F49}"/>
    <cellStyle name="Moneda 20 5 4" xfId="6061" xr:uid="{D7D76E28-09DE-44A9-B72F-6812D4A2BE2D}"/>
    <cellStyle name="Moneda 20 5 4 2" xfId="16622" xr:uid="{3C8A5C7F-59DD-4DA6-B427-3BFB51996AF0}"/>
    <cellStyle name="Moneda 20 5 5" xfId="11341" xr:uid="{1A35BB04-F28B-48D7-9754-9CEF221EBDCA}"/>
    <cellStyle name="Moneda 20 6" xfId="1440" xr:uid="{352594C0-BD63-4217-A45C-B563F2928350}"/>
    <cellStyle name="Moneda 20 6 2" xfId="4081" xr:uid="{955F7682-052B-46DA-B793-C5B9B6DDA7B0}"/>
    <cellStyle name="Moneda 20 6 2 2" xfId="9361" xr:uid="{840D76EB-EE97-4C3E-8A33-FF58A0088006}"/>
    <cellStyle name="Moneda 20 6 2 2 2" xfId="19922" xr:uid="{50C25580-7960-4997-A920-51AB5A4D58E7}"/>
    <cellStyle name="Moneda 20 6 2 3" xfId="14642" xr:uid="{3E29CEBA-7321-41CD-B292-C1CC17BFC4BD}"/>
    <cellStyle name="Moneda 20 6 3" xfId="6721" xr:uid="{7BFE1C59-89C2-4C2A-92CE-EBE7C0F2561D}"/>
    <cellStyle name="Moneda 20 6 3 2" xfId="17282" xr:uid="{3F2C9AEA-55D0-4CB5-90C2-37A14B52F1D9}"/>
    <cellStyle name="Moneda 20 6 4" xfId="12001" xr:uid="{B448125F-B9BF-4D05-B379-87E87CB71CB9}"/>
    <cellStyle name="Moneda 20 7" xfId="2761" xr:uid="{00C213C9-1D9F-4A28-B8EA-AFA15C8FBF18}"/>
    <cellStyle name="Moneda 20 7 2" xfId="8041" xr:uid="{ECCBD64A-DB7B-4078-8163-A66703DC4F48}"/>
    <cellStyle name="Moneda 20 7 2 2" xfId="18602" xr:uid="{7FB97F25-9BDE-4F77-8F86-C5CD2A085430}"/>
    <cellStyle name="Moneda 20 7 3" xfId="13322" xr:uid="{9F7ED212-F10E-44F7-91D4-CB42715A037C}"/>
    <cellStyle name="Moneda 20 8" xfId="5401" xr:uid="{9BF95431-4BC9-4FBC-8794-16FB4CA009CD}"/>
    <cellStyle name="Moneda 20 8 2" xfId="15962" xr:uid="{31F1F9DE-EA42-4DD6-A322-ED7AB4FD8B5A}"/>
    <cellStyle name="Moneda 20 9" xfId="10681" xr:uid="{B8B1A51C-32B8-432D-94FD-1D0B5AED5707}"/>
    <cellStyle name="Moneda 21" xfId="116" xr:uid="{98D8B2BA-3A2C-4F98-9A92-F8CED5558D85}"/>
    <cellStyle name="Moneda 21 2" xfId="227" xr:uid="{971344D6-DAFC-49F6-BE72-87B2E87CC58A}"/>
    <cellStyle name="Moneda 21 2 2" xfId="557" xr:uid="{B7DFD1DB-DBA8-41C1-8CD4-EC2C7B2ABE9B}"/>
    <cellStyle name="Moneda 21 2 2 2" xfId="1217" xr:uid="{FE2FF005-4323-4B3C-84D7-D929BC2F8F46}"/>
    <cellStyle name="Moneda 21 2 2 2 2" xfId="2538" xr:uid="{72CC65A4-55A0-4201-A20C-DB16711A3F8D}"/>
    <cellStyle name="Moneda 21 2 2 2 2 2" xfId="5179" xr:uid="{F90F51C6-2ED1-428E-B3BF-D4F8542F6F6C}"/>
    <cellStyle name="Moneda 21 2 2 2 2 2 2" xfId="10459" xr:uid="{A1CE1374-200F-481B-9A6F-4FC5689F17BE}"/>
    <cellStyle name="Moneda 21 2 2 2 2 2 2 2" xfId="21020" xr:uid="{100AE7B1-EDFF-45CB-9C82-3FDF2BCD08FF}"/>
    <cellStyle name="Moneda 21 2 2 2 2 2 3" xfId="15740" xr:uid="{654F34FF-4BDB-44F6-A869-3732B3C45129}"/>
    <cellStyle name="Moneda 21 2 2 2 2 3" xfId="7819" xr:uid="{EABBC07F-68F1-40CC-85FD-70233719AAAD}"/>
    <cellStyle name="Moneda 21 2 2 2 2 3 2" xfId="18380" xr:uid="{39AB3EC5-E8FE-43A0-81E3-151997132E21}"/>
    <cellStyle name="Moneda 21 2 2 2 2 4" xfId="13099" xr:uid="{62D61F1B-67A6-4A82-B2EC-EA2FF4406694}"/>
    <cellStyle name="Moneda 21 2 2 2 3" xfId="3859" xr:uid="{7D21D395-BFB7-4E31-83CD-A75A2352C9DD}"/>
    <cellStyle name="Moneda 21 2 2 2 3 2" xfId="9139" xr:uid="{20C8B0DD-7593-43D1-8081-CD907FA6235C}"/>
    <cellStyle name="Moneda 21 2 2 2 3 2 2" xfId="19700" xr:uid="{48BC3B8E-786D-43A3-880A-93705759AFBD}"/>
    <cellStyle name="Moneda 21 2 2 2 3 3" xfId="14420" xr:uid="{68F93390-43F1-440B-86D6-025C0F5BF8DE}"/>
    <cellStyle name="Moneda 21 2 2 2 4" xfId="6499" xr:uid="{DFF97C34-A00D-4711-B8A4-99DC691F8C0C}"/>
    <cellStyle name="Moneda 21 2 2 2 4 2" xfId="17060" xr:uid="{E3030655-C494-4562-A7EB-F7C134CA1B9B}"/>
    <cellStyle name="Moneda 21 2 2 2 5" xfId="11779" xr:uid="{1BB9DF8D-717A-4D4B-8C5F-62AFC2F5880B}"/>
    <cellStyle name="Moneda 21 2 2 3" xfId="1878" xr:uid="{86AADD45-3B1A-42D8-A24A-794A270DEBA9}"/>
    <cellStyle name="Moneda 21 2 2 3 2" xfId="4519" xr:uid="{485102FD-95D2-4FEC-AAEA-F2498944FB02}"/>
    <cellStyle name="Moneda 21 2 2 3 2 2" xfId="9799" xr:uid="{451D0E3E-E237-452C-9D0B-BAD4CEE60F12}"/>
    <cellStyle name="Moneda 21 2 2 3 2 2 2" xfId="20360" xr:uid="{5E0ACDEB-C14E-4263-AF8B-619BECA7207A}"/>
    <cellStyle name="Moneda 21 2 2 3 2 3" xfId="15080" xr:uid="{EECFC59C-62DE-4E75-ACE9-A6EF4B6FC784}"/>
    <cellStyle name="Moneda 21 2 2 3 3" xfId="7159" xr:uid="{6EE77C47-DD87-40AE-94F6-0EBAE97E1E7D}"/>
    <cellStyle name="Moneda 21 2 2 3 3 2" xfId="17720" xr:uid="{79ECF2E7-454C-4697-AABE-7008CE0840CC}"/>
    <cellStyle name="Moneda 21 2 2 3 4" xfId="12439" xr:uid="{4679A539-8E14-4DDB-8547-23FD8BFFA4C2}"/>
    <cellStyle name="Moneda 21 2 2 4" xfId="3199" xr:uid="{2073637B-FC62-4B24-80A9-CD30B24903CC}"/>
    <cellStyle name="Moneda 21 2 2 4 2" xfId="8479" xr:uid="{CA31E487-574F-4A3A-B3D2-E594AF4973AE}"/>
    <cellStyle name="Moneda 21 2 2 4 2 2" xfId="19040" xr:uid="{2662C23E-FBB2-41B6-9244-9BA301087681}"/>
    <cellStyle name="Moneda 21 2 2 4 3" xfId="13760" xr:uid="{275A8D24-6299-437B-8CB0-0EFEC09F936A}"/>
    <cellStyle name="Moneda 21 2 2 5" xfId="5839" xr:uid="{280235B7-8293-495F-B6FE-965A655C7051}"/>
    <cellStyle name="Moneda 21 2 2 5 2" xfId="16400" xr:uid="{10642BDA-9A61-48F4-B30D-99BB68529C94}"/>
    <cellStyle name="Moneda 21 2 2 6" xfId="11119" xr:uid="{8AF1AAF5-16FE-4252-9AC2-7F28CA1074E6}"/>
    <cellStyle name="Moneda 21 2 3" xfId="888" xr:uid="{66DEA0D5-1DA9-4DA2-B062-556C172B9EBC}"/>
    <cellStyle name="Moneda 21 2 3 2" xfId="2209" xr:uid="{656452F0-3036-488C-810F-07BCB3749A8B}"/>
    <cellStyle name="Moneda 21 2 3 2 2" xfId="4850" xr:uid="{6D4BB2BE-DD5A-4257-8F97-1B791A6CEFE6}"/>
    <cellStyle name="Moneda 21 2 3 2 2 2" xfId="10130" xr:uid="{12BDE57B-8BFE-4880-80A8-56063EA52465}"/>
    <cellStyle name="Moneda 21 2 3 2 2 2 2" xfId="20691" xr:uid="{C556AF56-70BF-4E0A-88B3-5FEBED922CD8}"/>
    <cellStyle name="Moneda 21 2 3 2 2 3" xfId="15411" xr:uid="{2002568F-35F5-447D-8D7B-572ABAFD1968}"/>
    <cellStyle name="Moneda 21 2 3 2 3" xfId="7490" xr:uid="{1977DDD1-A21E-468B-9075-7DCFCAB11E1A}"/>
    <cellStyle name="Moneda 21 2 3 2 3 2" xfId="18051" xr:uid="{0A1B4125-C684-47A6-BF2D-FD29BDAE4BD6}"/>
    <cellStyle name="Moneda 21 2 3 2 4" xfId="12770" xr:uid="{CB54A6CD-73CA-4FE7-8461-713BD51E7408}"/>
    <cellStyle name="Moneda 21 2 3 3" xfId="3530" xr:uid="{672F6B41-A043-4B3C-9845-1DF998CE43A6}"/>
    <cellStyle name="Moneda 21 2 3 3 2" xfId="8810" xr:uid="{93924AE7-DC77-495F-8B7D-81B2CCB9ACD6}"/>
    <cellStyle name="Moneda 21 2 3 3 2 2" xfId="19371" xr:uid="{5BCE0097-2CDD-4E3D-84DF-26FB321B6881}"/>
    <cellStyle name="Moneda 21 2 3 3 3" xfId="14091" xr:uid="{4CA4BB74-93B3-444D-9209-1C22A3C3E65A}"/>
    <cellStyle name="Moneda 21 2 3 4" xfId="6170" xr:uid="{C475DE5E-6319-425C-9B55-E314B15CE483}"/>
    <cellStyle name="Moneda 21 2 3 4 2" xfId="16731" xr:uid="{7EF516FF-7A5E-4455-BA17-575FE830E15F}"/>
    <cellStyle name="Moneda 21 2 3 5" xfId="11450" xr:uid="{B9CE64E7-E09F-475C-9AC6-58A6973AA51C}"/>
    <cellStyle name="Moneda 21 2 4" xfId="1549" xr:uid="{77358B33-4341-4B80-AD72-05091A9458AD}"/>
    <cellStyle name="Moneda 21 2 4 2" xfId="4190" xr:uid="{4B69C708-DFCF-4DFA-9BD1-E2F2244DB0AF}"/>
    <cellStyle name="Moneda 21 2 4 2 2" xfId="9470" xr:uid="{B95BAC6E-54D1-4578-B0E5-3F20ED874E7C}"/>
    <cellStyle name="Moneda 21 2 4 2 2 2" xfId="20031" xr:uid="{A998EA37-7B4C-44CB-B29F-F9020EB5B32C}"/>
    <cellStyle name="Moneda 21 2 4 2 3" xfId="14751" xr:uid="{0A1562FD-A6B5-47B3-809D-3D362AD0AF93}"/>
    <cellStyle name="Moneda 21 2 4 3" xfId="6830" xr:uid="{71CD9FAD-22B3-455E-B5F5-5BA7CAAD1BEA}"/>
    <cellStyle name="Moneda 21 2 4 3 2" xfId="17391" xr:uid="{9AE32F0E-506A-4849-9DF4-EBA3D2BCA9C7}"/>
    <cellStyle name="Moneda 21 2 4 4" xfId="12110" xr:uid="{B9741FBD-5B05-4FD7-BD71-E0FB1B056B26}"/>
    <cellStyle name="Moneda 21 2 5" xfId="2870" xr:uid="{9FFF2743-750F-48CA-9FD9-AD9DD6B7FEDE}"/>
    <cellStyle name="Moneda 21 2 5 2" xfId="8150" xr:uid="{6F691FFB-5B5F-4079-A077-F8A879CD284B}"/>
    <cellStyle name="Moneda 21 2 5 2 2" xfId="18711" xr:uid="{1FE957FF-4DCB-4FD9-9016-EDC8176FEBD3}"/>
    <cellStyle name="Moneda 21 2 5 3" xfId="13431" xr:uid="{71684D9E-D64D-42D9-9B22-37A985E00A0E}"/>
    <cellStyle name="Moneda 21 2 6" xfId="5510" xr:uid="{F26C5BF3-1759-45BD-8DBC-4D02A4D2814D}"/>
    <cellStyle name="Moneda 21 2 6 2" xfId="16071" xr:uid="{54E01A5B-08A2-4ADC-9B67-3E0C2450A85F}"/>
    <cellStyle name="Moneda 21 2 7" xfId="10790" xr:uid="{EDD29E67-5588-43E5-A4AD-71338FCCCF99}"/>
    <cellStyle name="Moneda 21 3" xfId="337" xr:uid="{A36EE5A5-F0F2-4194-8F12-43DA61830691}"/>
    <cellStyle name="Moneda 21 3 2" xfId="667" xr:uid="{4496CD49-F742-4562-8E3B-A394E597D7A0}"/>
    <cellStyle name="Moneda 21 3 2 2" xfId="1327" xr:uid="{52C34C2E-FB66-49D1-8D67-29B2DECF691E}"/>
    <cellStyle name="Moneda 21 3 2 2 2" xfId="2648" xr:uid="{B99FF813-09EC-4E66-8C76-613C06227B74}"/>
    <cellStyle name="Moneda 21 3 2 2 2 2" xfId="5289" xr:uid="{366DFADC-BCE0-402A-982D-354B82CD7CC7}"/>
    <cellStyle name="Moneda 21 3 2 2 2 2 2" xfId="10569" xr:uid="{B4349BDF-F1B3-483C-9632-FD5D70F118E0}"/>
    <cellStyle name="Moneda 21 3 2 2 2 2 2 2" xfId="21130" xr:uid="{020D9DEB-EEC5-424B-8044-F7A46A311F71}"/>
    <cellStyle name="Moneda 21 3 2 2 2 2 3" xfId="15850" xr:uid="{E0AEE434-C8FB-41B1-9609-F327FD3A7C2E}"/>
    <cellStyle name="Moneda 21 3 2 2 2 3" xfId="7929" xr:uid="{8DF4A251-3708-403A-92F2-DD0442C5A5AB}"/>
    <cellStyle name="Moneda 21 3 2 2 2 3 2" xfId="18490" xr:uid="{02C2D289-658F-4211-AB2D-10C32E69DD72}"/>
    <cellStyle name="Moneda 21 3 2 2 2 4" xfId="13209" xr:uid="{B03699AC-8EF5-4F8F-921A-C964ABAED329}"/>
    <cellStyle name="Moneda 21 3 2 2 3" xfId="3969" xr:uid="{0990FAE8-465D-49F8-B3CD-6EE9F5A70122}"/>
    <cellStyle name="Moneda 21 3 2 2 3 2" xfId="9249" xr:uid="{53610E87-2ADD-495A-8397-D539901E3F5E}"/>
    <cellStyle name="Moneda 21 3 2 2 3 2 2" xfId="19810" xr:uid="{30DB5DD3-FEF4-4777-897B-0B5566D3138F}"/>
    <cellStyle name="Moneda 21 3 2 2 3 3" xfId="14530" xr:uid="{ACE77801-67C7-471F-A486-FEB2C80F4D6C}"/>
    <cellStyle name="Moneda 21 3 2 2 4" xfId="6609" xr:uid="{25C9AC8C-26AB-4031-A779-39B2041DC1D2}"/>
    <cellStyle name="Moneda 21 3 2 2 4 2" xfId="17170" xr:uid="{26DEBF46-E2C1-448C-A934-D7B41D24D563}"/>
    <cellStyle name="Moneda 21 3 2 2 5" xfId="11889" xr:uid="{A0B0FF3C-2286-41FD-9B38-C20A80F9AF3D}"/>
    <cellStyle name="Moneda 21 3 2 3" xfId="1988" xr:uid="{4AFC64B5-B311-4613-9A24-63668298CD33}"/>
    <cellStyle name="Moneda 21 3 2 3 2" xfId="4629" xr:uid="{669AAC09-A698-46D0-B01C-49E0997648BD}"/>
    <cellStyle name="Moneda 21 3 2 3 2 2" xfId="9909" xr:uid="{33E4C863-B1BE-4146-90BD-77949FF2DA0E}"/>
    <cellStyle name="Moneda 21 3 2 3 2 2 2" xfId="20470" xr:uid="{21B5BAD2-8938-4D91-889B-50650CC509E2}"/>
    <cellStyle name="Moneda 21 3 2 3 2 3" xfId="15190" xr:uid="{C2F3B6BF-C885-4173-8732-0E305E9817BD}"/>
    <cellStyle name="Moneda 21 3 2 3 3" xfId="7269" xr:uid="{77662970-AB35-493C-A42C-F0633AC57C32}"/>
    <cellStyle name="Moneda 21 3 2 3 3 2" xfId="17830" xr:uid="{ABEC571D-CFA8-419C-83AA-2C92B444A288}"/>
    <cellStyle name="Moneda 21 3 2 3 4" xfId="12549" xr:uid="{07050DB4-E070-4AA5-BC40-A34CDA5945B8}"/>
    <cellStyle name="Moneda 21 3 2 4" xfId="3309" xr:uid="{CAB83DB6-F338-46DD-BBED-88599B500DE1}"/>
    <cellStyle name="Moneda 21 3 2 4 2" xfId="8589" xr:uid="{DFAD5232-6877-42D1-981B-FAE25FE0E77A}"/>
    <cellStyle name="Moneda 21 3 2 4 2 2" xfId="19150" xr:uid="{5A3B1098-995D-43E2-8B04-588C790AD233}"/>
    <cellStyle name="Moneda 21 3 2 4 3" xfId="13870" xr:uid="{49ED479C-A407-418B-BFB3-278213EE0536}"/>
    <cellStyle name="Moneda 21 3 2 5" xfId="5949" xr:uid="{E99E8CDA-DCAA-44C8-B3A9-7E4C8B86221A}"/>
    <cellStyle name="Moneda 21 3 2 5 2" xfId="16510" xr:uid="{B079B4BF-1E00-41D7-AF84-F13EB35082EF}"/>
    <cellStyle name="Moneda 21 3 2 6" xfId="11229" xr:uid="{03E91F8A-0DBA-4231-AE97-2D75020F0B30}"/>
    <cellStyle name="Moneda 21 3 3" xfId="998" xr:uid="{4114B405-E8AE-4C02-9E06-E49C848CF823}"/>
    <cellStyle name="Moneda 21 3 3 2" xfId="2319" xr:uid="{B5F67524-6306-411D-AEE0-EC376F075685}"/>
    <cellStyle name="Moneda 21 3 3 2 2" xfId="4960" xr:uid="{0C83219F-EFFB-4997-9027-C4C3384BFC83}"/>
    <cellStyle name="Moneda 21 3 3 2 2 2" xfId="10240" xr:uid="{3A99048A-B14B-4CE1-A960-A1FC7D0F1C6F}"/>
    <cellStyle name="Moneda 21 3 3 2 2 2 2" xfId="20801" xr:uid="{641EB726-8538-4236-A600-237E37269FD7}"/>
    <cellStyle name="Moneda 21 3 3 2 2 3" xfId="15521" xr:uid="{7FC0A035-FAAA-4A3A-A6B2-74225449758C}"/>
    <cellStyle name="Moneda 21 3 3 2 3" xfId="7600" xr:uid="{6EDE49F3-4099-4163-95CE-89090A69B78A}"/>
    <cellStyle name="Moneda 21 3 3 2 3 2" xfId="18161" xr:uid="{1040C6F6-77DA-45C2-9121-D4F889440BC3}"/>
    <cellStyle name="Moneda 21 3 3 2 4" xfId="12880" xr:uid="{4B537D39-1A74-4DEB-AE70-9E22D0CBEEED}"/>
    <cellStyle name="Moneda 21 3 3 3" xfId="3640" xr:uid="{A35BCA7A-CDB0-4332-BFBE-638E3D40F412}"/>
    <cellStyle name="Moneda 21 3 3 3 2" xfId="8920" xr:uid="{CFA09F56-7E2B-4DBF-949B-164F95C61150}"/>
    <cellStyle name="Moneda 21 3 3 3 2 2" xfId="19481" xr:uid="{CB77B113-FA54-439A-A3A6-21C95BEFF2B0}"/>
    <cellStyle name="Moneda 21 3 3 3 3" xfId="14201" xr:uid="{B140BCC6-E3BD-4626-B674-18511B24945B}"/>
    <cellStyle name="Moneda 21 3 3 4" xfId="6280" xr:uid="{1982E8B0-CB07-4455-90F3-AAFF4255F8AF}"/>
    <cellStyle name="Moneda 21 3 3 4 2" xfId="16841" xr:uid="{2569F0D2-8953-4A6C-BE2E-9E450501CC5D}"/>
    <cellStyle name="Moneda 21 3 3 5" xfId="11560" xr:uid="{722EAFBB-6DB5-4EC6-84A0-110B58EDB7CF}"/>
    <cellStyle name="Moneda 21 3 4" xfId="1659" xr:uid="{2C504A74-8D0E-448F-9135-110BD19BFBB5}"/>
    <cellStyle name="Moneda 21 3 4 2" xfId="4300" xr:uid="{E497EFA0-5890-4CE3-96FC-44CDFED171D9}"/>
    <cellStyle name="Moneda 21 3 4 2 2" xfId="9580" xr:uid="{EFC90DBA-50E9-4B8C-BEF7-F8EF6C44BD53}"/>
    <cellStyle name="Moneda 21 3 4 2 2 2" xfId="20141" xr:uid="{7EF5AB95-0B6B-4FBB-B068-C1E74D11CC76}"/>
    <cellStyle name="Moneda 21 3 4 2 3" xfId="14861" xr:uid="{11FF5990-34D3-4E8D-BC62-8C9BEBC2E3C7}"/>
    <cellStyle name="Moneda 21 3 4 3" xfId="6940" xr:uid="{9D904A64-0876-4EEE-8E09-FBC68B10EF3D}"/>
    <cellStyle name="Moneda 21 3 4 3 2" xfId="17501" xr:uid="{1A21FAFE-FFB3-4872-8EFB-AD3AD0C2A2E1}"/>
    <cellStyle name="Moneda 21 3 4 4" xfId="12220" xr:uid="{370646A9-1422-46BD-9F98-D7332AA7B5A4}"/>
    <cellStyle name="Moneda 21 3 5" xfId="2980" xr:uid="{260C4889-18B6-438F-8A84-E2706E1AD5A8}"/>
    <cellStyle name="Moneda 21 3 5 2" xfId="8260" xr:uid="{74C62184-DA2A-40E9-9438-7D62AF91C34D}"/>
    <cellStyle name="Moneda 21 3 5 2 2" xfId="18821" xr:uid="{21C69952-87E6-4CDF-95B8-5BE56225B427}"/>
    <cellStyle name="Moneda 21 3 5 3" xfId="13541" xr:uid="{314E865C-91DA-40AC-9DE5-111AD64E07F7}"/>
    <cellStyle name="Moneda 21 3 6" xfId="5620" xr:uid="{FC032194-4713-4879-830B-4C153199D342}"/>
    <cellStyle name="Moneda 21 3 6 2" xfId="16181" xr:uid="{724EA360-9E41-424D-B1E9-2F347CBCE832}"/>
    <cellStyle name="Moneda 21 3 7" xfId="10900" xr:uid="{B71E12F1-6ADB-4C8F-AF0A-C49778ADA8E2}"/>
    <cellStyle name="Moneda 21 4" xfId="446" xr:uid="{C353902E-A5D4-46D9-BE72-37FA2B6E7AB0}"/>
    <cellStyle name="Moneda 21 4 2" xfId="1107" xr:uid="{1C97920B-E469-4D84-B8F6-81B80DE0597A}"/>
    <cellStyle name="Moneda 21 4 2 2" xfId="2428" xr:uid="{8D2CB117-1C6D-478C-ACC6-9844D740EE34}"/>
    <cellStyle name="Moneda 21 4 2 2 2" xfId="5069" xr:uid="{828614A5-4A46-4CB6-8AE8-B48852B9A8AB}"/>
    <cellStyle name="Moneda 21 4 2 2 2 2" xfId="10349" xr:uid="{579E7855-A091-490F-BC19-6848A920718F}"/>
    <cellStyle name="Moneda 21 4 2 2 2 2 2" xfId="20910" xr:uid="{FEE0AE06-C7EF-4E28-9AD2-1659744627D9}"/>
    <cellStyle name="Moneda 21 4 2 2 2 3" xfId="15630" xr:uid="{2AC3370B-73E7-4B48-AF09-E529E15729B0}"/>
    <cellStyle name="Moneda 21 4 2 2 3" xfId="7709" xr:uid="{D854FB3E-AD15-4B3E-97D5-EAB1EA8C6BB5}"/>
    <cellStyle name="Moneda 21 4 2 2 3 2" xfId="18270" xr:uid="{79981BE9-6E28-41E3-A8EA-B237BB231C74}"/>
    <cellStyle name="Moneda 21 4 2 2 4" xfId="12989" xr:uid="{84EE2F32-DA02-49CA-8AEA-B6E582EDA181}"/>
    <cellStyle name="Moneda 21 4 2 3" xfId="3749" xr:uid="{171FBFF3-9C84-4F4E-8C0B-A0AEB1EDB310}"/>
    <cellStyle name="Moneda 21 4 2 3 2" xfId="9029" xr:uid="{4FF8603F-C160-48A7-90B8-A20A10F13E40}"/>
    <cellStyle name="Moneda 21 4 2 3 2 2" xfId="19590" xr:uid="{094678A4-BEFD-495C-8F22-0170A5F0A6D0}"/>
    <cellStyle name="Moneda 21 4 2 3 3" xfId="14310" xr:uid="{6C4F7C3F-61BE-403C-AF3B-FB9995DD1D8D}"/>
    <cellStyle name="Moneda 21 4 2 4" xfId="6389" xr:uid="{048AA1EC-28B3-4DA5-ADF3-0F38BA36AB48}"/>
    <cellStyle name="Moneda 21 4 2 4 2" xfId="16950" xr:uid="{81F448D2-E455-43A7-AA57-BF9B10C0A4FB}"/>
    <cellStyle name="Moneda 21 4 2 5" xfId="11669" xr:uid="{5A943020-F3C7-40A3-9515-889D4F89144C}"/>
    <cellStyle name="Moneda 21 4 3" xfId="1768" xr:uid="{6524BD53-3D97-40DF-8DEE-70BA30018F7B}"/>
    <cellStyle name="Moneda 21 4 3 2" xfId="4409" xr:uid="{599A5AFB-4923-41DD-86D3-0A76AF8E453F}"/>
    <cellStyle name="Moneda 21 4 3 2 2" xfId="9689" xr:uid="{2FC42D63-D429-43F4-8251-50FB0686BDB5}"/>
    <cellStyle name="Moneda 21 4 3 2 2 2" xfId="20250" xr:uid="{C80E62C3-BC0F-495A-91BA-02FBE4854285}"/>
    <cellStyle name="Moneda 21 4 3 2 3" xfId="14970" xr:uid="{37D3A3F5-EA08-428D-A0BC-17FFD0B5D4DA}"/>
    <cellStyle name="Moneda 21 4 3 3" xfId="7049" xr:uid="{D4CFC418-5258-4FB3-B2F0-025D907B01FC}"/>
    <cellStyle name="Moneda 21 4 3 3 2" xfId="17610" xr:uid="{23DE8DD5-43FA-42A3-9EA7-2261A3A125EA}"/>
    <cellStyle name="Moneda 21 4 3 4" xfId="12329" xr:uid="{869D5291-C9F3-47BD-B513-270577674803}"/>
    <cellStyle name="Moneda 21 4 4" xfId="3089" xr:uid="{2FB5E9AF-45A6-4BBA-B2E1-479C24C89F2C}"/>
    <cellStyle name="Moneda 21 4 4 2" xfId="8369" xr:uid="{344F3AA8-5246-4E31-93E7-AD268C1EB444}"/>
    <cellStyle name="Moneda 21 4 4 2 2" xfId="18930" xr:uid="{3C4BA0DE-54B1-4930-88A9-1F388419AD72}"/>
    <cellStyle name="Moneda 21 4 4 3" xfId="13650" xr:uid="{29006F44-D04E-4B2E-B70A-3ED6466AF6C3}"/>
    <cellStyle name="Moneda 21 4 5" xfId="5729" xr:uid="{43A33A17-4536-446E-9E49-6A4A20FB579A}"/>
    <cellStyle name="Moneda 21 4 5 2" xfId="16290" xr:uid="{9B5F764C-AB9E-4323-AB92-450FC6DE480F}"/>
    <cellStyle name="Moneda 21 4 6" xfId="11009" xr:uid="{B9A90442-87FB-4B52-9C4D-12DD9F863E60}"/>
    <cellStyle name="Moneda 21 5" xfId="778" xr:uid="{4964881C-28B6-4D33-84EA-D99EFFD5A8CA}"/>
    <cellStyle name="Moneda 21 5 2" xfId="2099" xr:uid="{C6E04A4B-BBBE-411C-87AE-41543B19718A}"/>
    <cellStyle name="Moneda 21 5 2 2" xfId="4740" xr:uid="{DB07EC11-5744-4767-97BB-1DCEB4E54652}"/>
    <cellStyle name="Moneda 21 5 2 2 2" xfId="10020" xr:uid="{3651D70D-8930-4F85-B26F-56EC930AA919}"/>
    <cellStyle name="Moneda 21 5 2 2 2 2" xfId="20581" xr:uid="{F4EB2EE3-511E-4008-8EDF-5E2E8A527BD0}"/>
    <cellStyle name="Moneda 21 5 2 2 3" xfId="15301" xr:uid="{66ECC23D-106E-4CB5-BA20-3BE54FCAAE3C}"/>
    <cellStyle name="Moneda 21 5 2 3" xfId="7380" xr:uid="{4C24DD5E-7D80-4337-BF55-00AE6A2A6269}"/>
    <cellStyle name="Moneda 21 5 2 3 2" xfId="17941" xr:uid="{17C5C238-C7F2-4237-89F1-43DD0DDB7A2F}"/>
    <cellStyle name="Moneda 21 5 2 4" xfId="12660" xr:uid="{8EB88762-432E-464A-86FB-B079027DEF1E}"/>
    <cellStyle name="Moneda 21 5 3" xfId="3420" xr:uid="{5736B715-BBC3-4B53-A86F-2831B6AAE084}"/>
    <cellStyle name="Moneda 21 5 3 2" xfId="8700" xr:uid="{D46CD96E-37AC-445E-9B42-634354642081}"/>
    <cellStyle name="Moneda 21 5 3 2 2" xfId="19261" xr:uid="{EFD142BE-D511-4ABD-84F5-5B9CC3CF2D59}"/>
    <cellStyle name="Moneda 21 5 3 3" xfId="13981" xr:uid="{0F48BDC0-A6FF-4ED5-97EB-B72F9FA317D2}"/>
    <cellStyle name="Moneda 21 5 4" xfId="6060" xr:uid="{75D90CB2-A3E6-496B-A397-63207E081E77}"/>
    <cellStyle name="Moneda 21 5 4 2" xfId="16621" xr:uid="{15FA9D43-8C38-44FB-A0F6-93CF84DF50FD}"/>
    <cellStyle name="Moneda 21 5 5" xfId="11340" xr:uid="{8566D6FB-4765-46AE-B7A5-D19C83F4BACC}"/>
    <cellStyle name="Moneda 21 6" xfId="1439" xr:uid="{FBD88E16-9483-440A-8D2A-4C360A6910A3}"/>
    <cellStyle name="Moneda 21 6 2" xfId="4080" xr:uid="{7DB320C2-764B-462C-921A-E3D77A863052}"/>
    <cellStyle name="Moneda 21 6 2 2" xfId="9360" xr:uid="{2DD91A19-7F9A-4B7E-B836-80A5929C6AC7}"/>
    <cellStyle name="Moneda 21 6 2 2 2" xfId="19921" xr:uid="{3092D05B-6D1C-479D-88F5-627ABF9ED33F}"/>
    <cellStyle name="Moneda 21 6 2 3" xfId="14641" xr:uid="{9D5C3587-4BAA-4B78-9A87-8CDC9367C308}"/>
    <cellStyle name="Moneda 21 6 3" xfId="6720" xr:uid="{35A4E99D-00E7-46C0-B3F2-0EDA4CD4C045}"/>
    <cellStyle name="Moneda 21 6 3 2" xfId="17281" xr:uid="{E4B8868C-9D77-4907-9359-72664C13157E}"/>
    <cellStyle name="Moneda 21 6 4" xfId="12000" xr:uid="{A8C24A15-B8E4-4991-8984-CDD153407FA9}"/>
    <cellStyle name="Moneda 21 7" xfId="2760" xr:uid="{FFA9C196-D3C2-4D2F-93E4-BB081BD9894E}"/>
    <cellStyle name="Moneda 21 7 2" xfId="8040" xr:uid="{669C8D0A-6EDE-4B0E-AA92-51B7B1CEC1D6}"/>
    <cellStyle name="Moneda 21 7 2 2" xfId="18601" xr:uid="{6F4C61FE-58A0-4568-B7F2-B98430F4D30A}"/>
    <cellStyle name="Moneda 21 7 3" xfId="13321" xr:uid="{A69CB676-B07F-4DE2-A656-1133F7C0A94F}"/>
    <cellStyle name="Moneda 21 8" xfId="5400" xr:uid="{BF6C9951-AA46-4F12-B91D-2F14C001E4CD}"/>
    <cellStyle name="Moneda 21 8 2" xfId="15961" xr:uid="{A8DB7DBC-287C-4B4D-9B56-3450F2719082}"/>
    <cellStyle name="Moneda 21 9" xfId="10680" xr:uid="{4FE6D706-C2E6-4A5D-A8CC-F6C67971A9C3}"/>
    <cellStyle name="Moneda 22" xfId="119" xr:uid="{5132951D-CDA9-4257-BFE7-56DDA5FD08DA}"/>
    <cellStyle name="Moneda 22 2" xfId="449" xr:uid="{12F33051-0168-4DE8-AACD-CF3107734722}"/>
    <cellStyle name="Moneda 22 2 2" xfId="1109" xr:uid="{9E2475FB-FA13-42EF-AE4C-6B7BD9254B7A}"/>
    <cellStyle name="Moneda 22 2 2 2" xfId="2430" xr:uid="{3D4A0F70-D167-4F87-BF50-F5F65C981BAA}"/>
    <cellStyle name="Moneda 22 2 2 2 2" xfId="5071" xr:uid="{4568E106-0530-4134-A58B-18C9AAD8D55A}"/>
    <cellStyle name="Moneda 22 2 2 2 2 2" xfId="10351" xr:uid="{820E2F66-1C73-488C-8B98-41D2E356C641}"/>
    <cellStyle name="Moneda 22 2 2 2 2 2 2" xfId="20912" xr:uid="{9003C589-22E0-4C27-9710-221A90E54056}"/>
    <cellStyle name="Moneda 22 2 2 2 2 3" xfId="15632" xr:uid="{5AC7F669-D4DF-458B-B183-5003D805E196}"/>
    <cellStyle name="Moneda 22 2 2 2 3" xfId="7711" xr:uid="{24F5DC61-2AE7-4DCA-B787-FC8C959CA6DA}"/>
    <cellStyle name="Moneda 22 2 2 2 3 2" xfId="18272" xr:uid="{B2244AE2-0BEE-44AB-A0E7-F480469F4BC7}"/>
    <cellStyle name="Moneda 22 2 2 2 4" xfId="12991" xr:uid="{7AABB1BC-91EE-4BD8-84B0-44041A6A7014}"/>
    <cellStyle name="Moneda 22 2 2 3" xfId="3751" xr:uid="{FCE57379-AB0C-4DA1-9B20-B238D54982A2}"/>
    <cellStyle name="Moneda 22 2 2 3 2" xfId="9031" xr:uid="{6370AB69-E3EB-49BE-A759-7EF2C8A82068}"/>
    <cellStyle name="Moneda 22 2 2 3 2 2" xfId="19592" xr:uid="{949D82FF-2689-494A-9399-D7909487EF3A}"/>
    <cellStyle name="Moneda 22 2 2 3 3" xfId="14312" xr:uid="{7798D82E-4EB4-4BA0-A0FC-5227019634EF}"/>
    <cellStyle name="Moneda 22 2 2 4" xfId="6391" xr:uid="{CAD94F99-852A-4B9E-8E82-45DCF158E2AA}"/>
    <cellStyle name="Moneda 22 2 2 4 2" xfId="16952" xr:uid="{B27CD390-F3B3-407B-A5CA-1202718891CB}"/>
    <cellStyle name="Moneda 22 2 2 5" xfId="11671" xr:uid="{8868A395-B62D-4880-99F5-41A03C52DC8F}"/>
    <cellStyle name="Moneda 22 2 3" xfId="1770" xr:uid="{0357E67C-90AD-4733-A4D9-FB39B39AC5B5}"/>
    <cellStyle name="Moneda 22 2 3 2" xfId="4411" xr:uid="{E69C76B1-6FA9-4A5C-83CC-213DBFE55C61}"/>
    <cellStyle name="Moneda 22 2 3 2 2" xfId="9691" xr:uid="{16935C8F-5662-41FA-A69B-4610005170E0}"/>
    <cellStyle name="Moneda 22 2 3 2 2 2" xfId="20252" xr:uid="{6455C255-EE87-4755-8A2F-E067FB0F7E3F}"/>
    <cellStyle name="Moneda 22 2 3 2 3" xfId="14972" xr:uid="{B5C8905C-6658-430D-BC64-9122CD58237F}"/>
    <cellStyle name="Moneda 22 2 3 3" xfId="7051" xr:uid="{6C523DA5-7E13-4278-AD63-41E1530B5B5F}"/>
    <cellStyle name="Moneda 22 2 3 3 2" xfId="17612" xr:uid="{C8F6E655-D7B9-44BC-B65C-744783EBCA3E}"/>
    <cellStyle name="Moneda 22 2 3 4" xfId="12331" xr:uid="{023B3182-5EA9-4877-A96B-8923781FCAE9}"/>
    <cellStyle name="Moneda 22 2 4" xfId="3091" xr:uid="{7A6D5148-542C-4D77-B567-C3188CDD51B6}"/>
    <cellStyle name="Moneda 22 2 4 2" xfId="8371" xr:uid="{3B29F9B9-60A4-4546-BD89-F070B2B54CFF}"/>
    <cellStyle name="Moneda 22 2 4 2 2" xfId="18932" xr:uid="{9D9C6E8B-03DF-4146-8C9F-607F1924CFB4}"/>
    <cellStyle name="Moneda 22 2 4 3" xfId="13652" xr:uid="{340CC862-AF1F-43B2-88EB-0187D1E7C59C}"/>
    <cellStyle name="Moneda 22 2 5" xfId="5731" xr:uid="{309ADF0E-DFC8-4EE3-9CCB-861766D8FA24}"/>
    <cellStyle name="Moneda 22 2 5 2" xfId="16292" xr:uid="{AA6973FE-BB2F-4210-BAEF-250CB9E105C9}"/>
    <cellStyle name="Moneda 22 2 6" xfId="11011" xr:uid="{0F1D5056-A028-4291-9A59-BE2D0CEC35C4}"/>
    <cellStyle name="Moneda 22 3" xfId="780" xr:uid="{0F679CA0-BD2D-4160-B309-313AFFFE319F}"/>
    <cellStyle name="Moneda 22 3 2" xfId="2101" xr:uid="{27632D75-83EC-422F-B322-31E3C93AC2A0}"/>
    <cellStyle name="Moneda 22 3 2 2" xfId="4742" xr:uid="{6D8A8F3B-7947-45CC-B49A-3A2C758A5409}"/>
    <cellStyle name="Moneda 22 3 2 2 2" xfId="10022" xr:uid="{70FFF555-6492-402E-B6B8-99DA6B2F429A}"/>
    <cellStyle name="Moneda 22 3 2 2 2 2" xfId="20583" xr:uid="{BA4713C2-BD53-410E-8D06-F0983D5A157E}"/>
    <cellStyle name="Moneda 22 3 2 2 3" xfId="15303" xr:uid="{34E9DB17-8ACC-4DEA-AE8F-12495DA89A19}"/>
    <cellStyle name="Moneda 22 3 2 3" xfId="7382" xr:uid="{E0ED66CC-A4C8-42FF-AD10-1C33E8A42794}"/>
    <cellStyle name="Moneda 22 3 2 3 2" xfId="17943" xr:uid="{71FE304E-E5D3-4863-A09E-AEAA25336FB9}"/>
    <cellStyle name="Moneda 22 3 2 4" xfId="12662" xr:uid="{3CF2F729-6463-48ED-A383-F18FC6113544}"/>
    <cellStyle name="Moneda 22 3 3" xfId="3422" xr:uid="{2000C9E8-DD42-4188-AE0B-F1650B9427A3}"/>
    <cellStyle name="Moneda 22 3 3 2" xfId="8702" xr:uid="{8187C7A3-6969-4B6C-A27F-41B15F4C3AE0}"/>
    <cellStyle name="Moneda 22 3 3 2 2" xfId="19263" xr:uid="{D0546787-20C6-4238-A256-7D90B2588452}"/>
    <cellStyle name="Moneda 22 3 3 3" xfId="13983" xr:uid="{B2F09A24-ABF1-4577-911E-14847E0A8B38}"/>
    <cellStyle name="Moneda 22 3 4" xfId="6062" xr:uid="{CC29C1F9-4D1D-41F8-8E33-6464FEF1F55A}"/>
    <cellStyle name="Moneda 22 3 4 2" xfId="16623" xr:uid="{82FF6E4E-FEF2-4947-9CE3-D3EAA45AA32A}"/>
    <cellStyle name="Moneda 22 3 5" xfId="11342" xr:uid="{48773F49-EDDD-4F23-893D-AC90BE2A5EDA}"/>
    <cellStyle name="Moneda 22 4" xfId="1441" xr:uid="{79E0A493-D538-4590-8086-E4A1946BDE99}"/>
    <cellStyle name="Moneda 22 4 2" xfId="4082" xr:uid="{55AC19C9-F058-47F3-AF9D-CD0EE9B1B0D7}"/>
    <cellStyle name="Moneda 22 4 2 2" xfId="9362" xr:uid="{98420571-5A39-4E00-9812-E306DE576567}"/>
    <cellStyle name="Moneda 22 4 2 2 2" xfId="19923" xr:uid="{4B3F2BDF-14B6-41BC-92ED-AEEDFD224931}"/>
    <cellStyle name="Moneda 22 4 2 3" xfId="14643" xr:uid="{62E15306-217D-46BA-8111-A80D1D8F49D9}"/>
    <cellStyle name="Moneda 22 4 3" xfId="6722" xr:uid="{7D76A32F-4042-4BA5-8E46-8DBF4B5F4681}"/>
    <cellStyle name="Moneda 22 4 3 2" xfId="17283" xr:uid="{A87D2D43-068F-4942-9135-A3A3AF0A4967}"/>
    <cellStyle name="Moneda 22 4 4" xfId="12002" xr:uid="{8C9D0440-87E6-43C6-886A-9276B19380F2}"/>
    <cellStyle name="Moneda 22 5" xfId="2762" xr:uid="{13A545F2-488C-4BDE-998C-AAE90C6EC0C4}"/>
    <cellStyle name="Moneda 22 5 2" xfId="8042" xr:uid="{BB9E7B48-3CC1-45C9-AD33-627E6C789639}"/>
    <cellStyle name="Moneda 22 5 2 2" xfId="18603" xr:uid="{0D919BE9-118A-4ADC-8326-95711F385684}"/>
    <cellStyle name="Moneda 22 5 3" xfId="13323" xr:uid="{42158D7F-2CA1-4C6F-87E3-1B997C128E94}"/>
    <cellStyle name="Moneda 22 6" xfId="5402" xr:uid="{CB6C3A38-1B8F-4CF1-B060-8BE4B9C9296A}"/>
    <cellStyle name="Moneda 22 6 2" xfId="15963" xr:uid="{4255524F-A897-4A03-A5B0-C453AE99243B}"/>
    <cellStyle name="Moneda 22 7" xfId="10682" xr:uid="{64BEFD7B-BFB9-420D-A893-6CB7ACB914FD}"/>
    <cellStyle name="Moneda 23" xfId="120" xr:uid="{599B6656-B9D3-4684-AC87-26294E4087EF}"/>
    <cellStyle name="Moneda 23 2" xfId="450" xr:uid="{B1199761-F842-4570-A8B4-264A4EAF2377}"/>
    <cellStyle name="Moneda 23 2 2" xfId="1110" xr:uid="{CD8BC202-FAB2-4651-B571-640910071294}"/>
    <cellStyle name="Moneda 23 2 2 2" xfId="2431" xr:uid="{873ADE07-F987-40F0-AC6E-3F31E6D12F9D}"/>
    <cellStyle name="Moneda 23 2 2 2 2" xfId="5072" xr:uid="{D73F8FAF-1F2D-4D63-8918-9C1EE07F43EC}"/>
    <cellStyle name="Moneda 23 2 2 2 2 2" xfId="10352" xr:uid="{CD445FCC-54C1-4D31-8195-2EFA552172FF}"/>
    <cellStyle name="Moneda 23 2 2 2 2 2 2" xfId="20913" xr:uid="{653B95C5-F2C1-4D83-ABBE-71449389A456}"/>
    <cellStyle name="Moneda 23 2 2 2 2 3" xfId="15633" xr:uid="{C1F62766-0742-4934-9B98-AB40C28865B1}"/>
    <cellStyle name="Moneda 23 2 2 2 3" xfId="7712" xr:uid="{B316E6E8-5B1F-4B09-877D-1F5297F97E76}"/>
    <cellStyle name="Moneda 23 2 2 2 3 2" xfId="18273" xr:uid="{D1EB73E8-BA66-43E6-A00A-4A3751392966}"/>
    <cellStyle name="Moneda 23 2 2 2 4" xfId="12992" xr:uid="{0CAE1B50-2AEF-4776-B491-8FE85CEBD7D3}"/>
    <cellStyle name="Moneda 23 2 2 3" xfId="3752" xr:uid="{F8D1BE12-8C1B-455A-BD6C-3C951800A141}"/>
    <cellStyle name="Moneda 23 2 2 3 2" xfId="9032" xr:uid="{1CF2F25D-16EC-4C98-9BC2-0C6AB7DFA41F}"/>
    <cellStyle name="Moneda 23 2 2 3 2 2" xfId="19593" xr:uid="{218FE624-2145-4C73-BBB0-B42EC4D7B81D}"/>
    <cellStyle name="Moneda 23 2 2 3 3" xfId="14313" xr:uid="{921BB04B-E44B-4B17-9759-0AB1FB6E6A13}"/>
    <cellStyle name="Moneda 23 2 2 4" xfId="6392" xr:uid="{C4A8DDF6-A398-4D08-95CA-C0D53D7C96DE}"/>
    <cellStyle name="Moneda 23 2 2 4 2" xfId="16953" xr:uid="{2746D953-D300-4947-9B6F-9EA4B656379B}"/>
    <cellStyle name="Moneda 23 2 2 5" xfId="11672" xr:uid="{F4BFBA39-E347-4A21-B318-2BE35A9AB956}"/>
    <cellStyle name="Moneda 23 2 3" xfId="1771" xr:uid="{CCD449F8-4968-4CD1-9180-01362AC265FF}"/>
    <cellStyle name="Moneda 23 2 3 2" xfId="4412" xr:uid="{B2210586-0C26-4976-A66E-F67436AD2A47}"/>
    <cellStyle name="Moneda 23 2 3 2 2" xfId="9692" xr:uid="{FD46DC3D-7F7F-4D31-A5D9-BB9A481189E8}"/>
    <cellStyle name="Moneda 23 2 3 2 2 2" xfId="20253" xr:uid="{C55518C1-790C-485F-8300-4CFBE9840018}"/>
    <cellStyle name="Moneda 23 2 3 2 3" xfId="14973" xr:uid="{3326BA58-D813-4753-82BA-1C3C57E062AB}"/>
    <cellStyle name="Moneda 23 2 3 3" xfId="7052" xr:uid="{98BF697B-B165-479D-9AF4-167CDA8536AA}"/>
    <cellStyle name="Moneda 23 2 3 3 2" xfId="17613" xr:uid="{196D09C0-C576-4D93-9A59-41A4142E4B04}"/>
    <cellStyle name="Moneda 23 2 3 4" xfId="12332" xr:uid="{5256B1D4-337B-4C91-9E04-1BBA884108F2}"/>
    <cellStyle name="Moneda 23 2 4" xfId="3092" xr:uid="{0DC85239-1F8D-48A3-A892-28196CDDC64B}"/>
    <cellStyle name="Moneda 23 2 4 2" xfId="8372" xr:uid="{3D37AF52-256A-48D1-BCBF-BD452FB2AA99}"/>
    <cellStyle name="Moneda 23 2 4 2 2" xfId="18933" xr:uid="{E5E7C485-C7CF-46CD-BB42-39B38CD78E8F}"/>
    <cellStyle name="Moneda 23 2 4 3" xfId="13653" xr:uid="{F12EB0F6-873B-4198-A7DF-1AD8E2B13D4A}"/>
    <cellStyle name="Moneda 23 2 5" xfId="5732" xr:uid="{F1A64F93-8B56-46D1-B73A-62C2CAA40CD3}"/>
    <cellStyle name="Moneda 23 2 5 2" xfId="16293" xr:uid="{A022C6D9-4D0C-4220-87ED-30D03CC67CB7}"/>
    <cellStyle name="Moneda 23 2 6" xfId="11012" xr:uid="{482D953D-2BF5-432D-91A3-231AC2A86FC2}"/>
    <cellStyle name="Moneda 23 3" xfId="781" xr:uid="{515EC576-DAA9-4977-9267-9FC2A468D0B6}"/>
    <cellStyle name="Moneda 23 3 2" xfId="2102" xr:uid="{FECA62C1-D4C6-475E-88F1-7D044DCE4B94}"/>
    <cellStyle name="Moneda 23 3 2 2" xfId="4743" xr:uid="{D09BE859-D150-4B90-9B91-47D87D51FE19}"/>
    <cellStyle name="Moneda 23 3 2 2 2" xfId="10023" xr:uid="{C77E86CE-BB0C-4083-A642-710837D2F2C9}"/>
    <cellStyle name="Moneda 23 3 2 2 2 2" xfId="20584" xr:uid="{A20E1D8D-A1A9-4FAA-9D49-89C66716CF73}"/>
    <cellStyle name="Moneda 23 3 2 2 3" xfId="15304" xr:uid="{4A6AC6A2-9F3E-4ED6-B0C0-6CF61B782EAB}"/>
    <cellStyle name="Moneda 23 3 2 3" xfId="7383" xr:uid="{7736BED4-E839-4245-9805-EB45DA5FEAE5}"/>
    <cellStyle name="Moneda 23 3 2 3 2" xfId="17944" xr:uid="{8CC822F6-98F4-46E2-AF5C-CC332C24C397}"/>
    <cellStyle name="Moneda 23 3 2 4" xfId="12663" xr:uid="{9D3DF43A-6195-4A55-9FA1-83322E154315}"/>
    <cellStyle name="Moneda 23 3 3" xfId="3423" xr:uid="{00FAA99B-155C-49DD-885A-041C430EFD68}"/>
    <cellStyle name="Moneda 23 3 3 2" xfId="8703" xr:uid="{33FE76FA-99C0-4E9A-B853-CA05F0AE2F86}"/>
    <cellStyle name="Moneda 23 3 3 2 2" xfId="19264" xr:uid="{F7DEA51B-C63D-400A-AEF9-2B7F90193B99}"/>
    <cellStyle name="Moneda 23 3 3 3" xfId="13984" xr:uid="{A1850DFC-A401-4B0E-8AF1-CA5CE51DDEA4}"/>
    <cellStyle name="Moneda 23 3 4" xfId="6063" xr:uid="{FC71A18C-4ABD-41AE-A0A0-0623968D89C4}"/>
    <cellStyle name="Moneda 23 3 4 2" xfId="16624" xr:uid="{10B4C864-5F4D-4B2F-8150-28532AEE4538}"/>
    <cellStyle name="Moneda 23 3 5" xfId="11343" xr:uid="{47C0AC22-BA5D-426E-9AD2-701C379E9AFC}"/>
    <cellStyle name="Moneda 23 4" xfId="1442" xr:uid="{533C9D1C-8528-48A4-8DCE-CF9B21DD56EF}"/>
    <cellStyle name="Moneda 23 4 2" xfId="4083" xr:uid="{2BA7B9C7-353B-4FF6-831F-93F7D084C332}"/>
    <cellStyle name="Moneda 23 4 2 2" xfId="9363" xr:uid="{A284D3EE-73CE-4F74-A48F-0E20AFE9FD90}"/>
    <cellStyle name="Moneda 23 4 2 2 2" xfId="19924" xr:uid="{2DD16669-EF40-4E56-8296-F751F98F7A80}"/>
    <cellStyle name="Moneda 23 4 2 3" xfId="14644" xr:uid="{4042630B-12B5-482F-9DD7-4080DD9295CD}"/>
    <cellStyle name="Moneda 23 4 3" xfId="6723" xr:uid="{C9000F0F-C889-49A6-A462-A23D43FCC430}"/>
    <cellStyle name="Moneda 23 4 3 2" xfId="17284" xr:uid="{35F01BCE-0304-45B8-8504-C5C13521E16E}"/>
    <cellStyle name="Moneda 23 4 4" xfId="12003" xr:uid="{B65541C6-2112-4BA5-B5CB-28EC791BD3D6}"/>
    <cellStyle name="Moneda 23 5" xfId="2763" xr:uid="{96147E3A-129D-4843-85A4-7719358B95BC}"/>
    <cellStyle name="Moneda 23 5 2" xfId="8043" xr:uid="{E5C961A1-2E58-47F4-A54E-739835D0FBE1}"/>
    <cellStyle name="Moneda 23 5 2 2" xfId="18604" xr:uid="{C45CF171-A8A2-42C8-971A-7D6397991240}"/>
    <cellStyle name="Moneda 23 5 3" xfId="13324" xr:uid="{047C666B-ABBD-4868-BB7E-290657C33A2D}"/>
    <cellStyle name="Moneda 23 6" xfId="5403" xr:uid="{57F95FD3-506F-42C5-AADC-53B881E8196D}"/>
    <cellStyle name="Moneda 23 6 2" xfId="15964" xr:uid="{8541DFFE-2CE0-4E90-B2C1-9625E66FAD84}"/>
    <cellStyle name="Moneda 23 7" xfId="10683" xr:uid="{8C5CDADE-FEBA-4B0D-ABB9-6F8E884EFEE2}"/>
    <cellStyle name="Moneda 24" xfId="229" xr:uid="{B3CA792A-DEB5-4548-9D1E-C8895CBFF48B}"/>
    <cellStyle name="Moneda 24 2" xfId="559" xr:uid="{ADFD0F71-C459-4D93-8AB9-4A0DC6FB2D1C}"/>
    <cellStyle name="Moneda 24 2 2" xfId="1219" xr:uid="{41617B91-AC92-45ED-ADC0-0AD3EE735292}"/>
    <cellStyle name="Moneda 24 2 2 2" xfId="2540" xr:uid="{1A0C309F-4C62-4973-BC64-5942EEB3E225}"/>
    <cellStyle name="Moneda 24 2 2 2 2" xfId="5181" xr:uid="{5D0FD1F2-3059-4C70-84B9-C0746712CB84}"/>
    <cellStyle name="Moneda 24 2 2 2 2 2" xfId="10461" xr:uid="{357B4F45-7CB9-4C26-8471-86A6DBA7D5A7}"/>
    <cellStyle name="Moneda 24 2 2 2 2 2 2" xfId="21022" xr:uid="{802CADB7-43EC-408F-B336-B708AA152FE7}"/>
    <cellStyle name="Moneda 24 2 2 2 2 3" xfId="15742" xr:uid="{FF23D52A-9797-419A-BF4A-A296E79F38F8}"/>
    <cellStyle name="Moneda 24 2 2 2 3" xfId="7821" xr:uid="{6A8F32CA-700A-4BA1-934E-849573C75E70}"/>
    <cellStyle name="Moneda 24 2 2 2 3 2" xfId="18382" xr:uid="{F46D00A4-8A8A-4E10-8FBF-AF6D84546E27}"/>
    <cellStyle name="Moneda 24 2 2 2 4" xfId="13101" xr:uid="{E8C1F074-AF5E-4E08-9164-55EC9D64CD8C}"/>
    <cellStyle name="Moneda 24 2 2 3" xfId="3861" xr:uid="{7502BD93-5B9B-4BB5-8B11-E91CF34EC258}"/>
    <cellStyle name="Moneda 24 2 2 3 2" xfId="9141" xr:uid="{9EA55750-B136-45D3-934E-2F3B58C06DF5}"/>
    <cellStyle name="Moneda 24 2 2 3 2 2" xfId="19702" xr:uid="{2EDA9FBA-66DF-4F05-87E5-A532784DDD17}"/>
    <cellStyle name="Moneda 24 2 2 3 3" xfId="14422" xr:uid="{4EC6D23C-E226-4250-9EC5-078AADD3EAC2}"/>
    <cellStyle name="Moneda 24 2 2 4" xfId="6501" xr:uid="{C2EF223B-D056-4B0A-8423-104DFE7DC050}"/>
    <cellStyle name="Moneda 24 2 2 4 2" xfId="17062" xr:uid="{86A84956-E2AB-4E79-B488-1278899A2971}"/>
    <cellStyle name="Moneda 24 2 2 5" xfId="11781" xr:uid="{806687AB-0E67-4B64-B8A9-2801016E3A32}"/>
    <cellStyle name="Moneda 24 2 3" xfId="1880" xr:uid="{778A431D-BC36-467A-A931-587A6FB358CA}"/>
    <cellStyle name="Moneda 24 2 3 2" xfId="4521" xr:uid="{1B90F798-9F7C-44D1-91A8-C5082ED2AFDF}"/>
    <cellStyle name="Moneda 24 2 3 2 2" xfId="9801" xr:uid="{07E5FBB2-8B2F-4959-AF41-485EBB41F529}"/>
    <cellStyle name="Moneda 24 2 3 2 2 2" xfId="20362" xr:uid="{299C4E60-BAD8-43B2-9A5E-BDDC9D438EB1}"/>
    <cellStyle name="Moneda 24 2 3 2 3" xfId="15082" xr:uid="{66F2D3AF-2A4C-4010-97EF-C88853E7C192}"/>
    <cellStyle name="Moneda 24 2 3 3" xfId="7161" xr:uid="{8BDC9CDC-6C1D-4E76-BE44-A6D0B1B1C3DD}"/>
    <cellStyle name="Moneda 24 2 3 3 2" xfId="17722" xr:uid="{B2B4095C-C0AF-4209-A682-F2EC68254C0B}"/>
    <cellStyle name="Moneda 24 2 3 4" xfId="12441" xr:uid="{16E71125-C235-4F94-A586-BE3FD50E445F}"/>
    <cellStyle name="Moneda 24 2 4" xfId="3201" xr:uid="{A19B9872-FC1D-4347-8C56-5CF5A6D88444}"/>
    <cellStyle name="Moneda 24 2 4 2" xfId="8481" xr:uid="{52668919-E8D8-42C7-8EF5-1778D21DF0D5}"/>
    <cellStyle name="Moneda 24 2 4 2 2" xfId="19042" xr:uid="{D133D74A-2FFD-47DB-A8CE-4EB2F25BCC2F}"/>
    <cellStyle name="Moneda 24 2 4 3" xfId="13762" xr:uid="{2084C37D-6C25-4BEC-AA27-215585650395}"/>
    <cellStyle name="Moneda 24 2 5" xfId="5841" xr:uid="{C1D96EB7-FED8-44A1-8647-108AF6966462}"/>
    <cellStyle name="Moneda 24 2 5 2" xfId="16402" xr:uid="{BE63AD3C-DA9E-44C9-9035-BABF188D99A6}"/>
    <cellStyle name="Moneda 24 2 6" xfId="11121" xr:uid="{1310020D-E77F-461C-905A-A283239A23BA}"/>
    <cellStyle name="Moneda 24 3" xfId="890" xr:uid="{16815124-ED55-4C2A-B03E-DED086219557}"/>
    <cellStyle name="Moneda 24 3 2" xfId="2211" xr:uid="{8933E55E-0AA0-413E-8597-5168D653F906}"/>
    <cellStyle name="Moneda 24 3 2 2" xfId="4852" xr:uid="{FA214754-3D9E-49ED-A021-ADD9C03788BE}"/>
    <cellStyle name="Moneda 24 3 2 2 2" xfId="10132" xr:uid="{4EDDC440-6870-4313-8921-D7045E697444}"/>
    <cellStyle name="Moneda 24 3 2 2 2 2" xfId="20693" xr:uid="{16AF846E-E438-4504-BC9D-A25727DFB97A}"/>
    <cellStyle name="Moneda 24 3 2 2 3" xfId="15413" xr:uid="{7491D0D4-F5B6-4A37-B280-8EC6450ECE87}"/>
    <cellStyle name="Moneda 24 3 2 3" xfId="7492" xr:uid="{E54BD8AC-CA50-4C1B-B409-B2171603B620}"/>
    <cellStyle name="Moneda 24 3 2 3 2" xfId="18053" xr:uid="{4A075B24-3945-4CE2-8E28-E90942C67E1D}"/>
    <cellStyle name="Moneda 24 3 2 4" xfId="12772" xr:uid="{4794C2C3-21E0-42FE-B575-331A56880F59}"/>
    <cellStyle name="Moneda 24 3 3" xfId="3532" xr:uid="{420F4B4A-A138-4414-8C8B-25DD6E83003D}"/>
    <cellStyle name="Moneda 24 3 3 2" xfId="8812" xr:uid="{BD3BF746-D31E-409C-A025-0BF013925414}"/>
    <cellStyle name="Moneda 24 3 3 2 2" xfId="19373" xr:uid="{CBA5D5FC-11BE-45FD-8C6C-F6848C89D648}"/>
    <cellStyle name="Moneda 24 3 3 3" xfId="14093" xr:uid="{EC4BC516-A9B7-48CB-A154-D31ED6C8C19D}"/>
    <cellStyle name="Moneda 24 3 4" xfId="6172" xr:uid="{C4D89F4C-F71C-442E-9DCE-B07A7DCFF0E7}"/>
    <cellStyle name="Moneda 24 3 4 2" xfId="16733" xr:uid="{9730B584-9962-4667-A4CE-8BD1884BB4D1}"/>
    <cellStyle name="Moneda 24 3 5" xfId="11452" xr:uid="{0A978502-E399-47DF-8484-386E1FFE7663}"/>
    <cellStyle name="Moneda 24 4" xfId="1551" xr:uid="{154B198B-C4E4-441B-B034-B2129EA05FD1}"/>
    <cellStyle name="Moneda 24 4 2" xfId="4192" xr:uid="{D6F81761-4578-41E7-A2D0-83C87F9BCF94}"/>
    <cellStyle name="Moneda 24 4 2 2" xfId="9472" xr:uid="{D50A2E18-9B4F-4D5E-AD88-73AC422E58DC}"/>
    <cellStyle name="Moneda 24 4 2 2 2" xfId="20033" xr:uid="{27F78ADB-6CAE-4A78-81E6-909AD6E68381}"/>
    <cellStyle name="Moneda 24 4 2 3" xfId="14753" xr:uid="{8972AEDF-6240-43CF-8788-9B15027694D7}"/>
    <cellStyle name="Moneda 24 4 3" xfId="6832" xr:uid="{0436912B-E902-4C72-B280-40B2E1B9F1B9}"/>
    <cellStyle name="Moneda 24 4 3 2" xfId="17393" xr:uid="{043B8C7E-223E-4507-B4B2-42860C08DB5E}"/>
    <cellStyle name="Moneda 24 4 4" xfId="12112" xr:uid="{A775ED1B-338E-4C8C-96DA-F91B899384D7}"/>
    <cellStyle name="Moneda 24 5" xfId="2872" xr:uid="{88A0C175-6F31-4759-B2C6-BECAA98045E6}"/>
    <cellStyle name="Moneda 24 5 2" xfId="8152" xr:uid="{E9AD3860-254A-425B-B8FF-E569CD65706C}"/>
    <cellStyle name="Moneda 24 5 2 2" xfId="18713" xr:uid="{7423CBFB-133D-4EF3-8402-2B29F09ECA16}"/>
    <cellStyle name="Moneda 24 5 3" xfId="13433" xr:uid="{C9BD3EB5-0C36-45B8-BCC0-3FAD7C49FEEF}"/>
    <cellStyle name="Moneda 24 6" xfId="5512" xr:uid="{5BD540D0-08D7-4368-BB50-C04E2DB04900}"/>
    <cellStyle name="Moneda 24 6 2" xfId="16073" xr:uid="{18D4673C-2AE9-4C62-AA1A-7040623D9519}"/>
    <cellStyle name="Moneda 24 7" xfId="10792" xr:uid="{129DBF0C-0B5F-4CBA-A42C-066088E7B734}"/>
    <cellStyle name="Moneda 25" xfId="231" xr:uid="{7520AA73-885C-41C2-B371-7C65D6ECCFB6}"/>
    <cellStyle name="Moneda 25 2" xfId="561" xr:uid="{92D55762-19EE-485C-9E3D-5259A2DF3CA9}"/>
    <cellStyle name="Moneda 25 2 2" xfId="1221" xr:uid="{BBFD2E21-2A04-4BCE-B4E4-6B44AA15662E}"/>
    <cellStyle name="Moneda 25 2 2 2" xfId="2542" xr:uid="{3BA4767A-8D87-4890-A390-FC600595FDF8}"/>
    <cellStyle name="Moneda 25 2 2 2 2" xfId="5183" xr:uid="{D45CA4CA-4A77-443B-BEA0-7277A1A96175}"/>
    <cellStyle name="Moneda 25 2 2 2 2 2" xfId="10463" xr:uid="{1D524903-6E56-4985-859B-F784853F3FE1}"/>
    <cellStyle name="Moneda 25 2 2 2 2 2 2" xfId="21024" xr:uid="{65F68CE7-AA4A-4F0B-A1F8-3C5BDA4B9A8B}"/>
    <cellStyle name="Moneda 25 2 2 2 2 3" xfId="15744" xr:uid="{B386D080-0EF1-44FF-AC67-F66BD028C762}"/>
    <cellStyle name="Moneda 25 2 2 2 3" xfId="7823" xr:uid="{E0447C04-A9F0-4717-8F08-54C13C8AA2F3}"/>
    <cellStyle name="Moneda 25 2 2 2 3 2" xfId="18384" xr:uid="{03594438-BB90-4238-B770-8FC95F3DD92A}"/>
    <cellStyle name="Moneda 25 2 2 2 4" xfId="13103" xr:uid="{CC02BA52-EC51-4AC1-BFE3-FE6332E867FF}"/>
    <cellStyle name="Moneda 25 2 2 3" xfId="3863" xr:uid="{8C98CBA0-8B73-4A2A-A86A-E55845E92884}"/>
    <cellStyle name="Moneda 25 2 2 3 2" xfId="9143" xr:uid="{94B600C8-FAAD-4B1E-A529-301620A219DC}"/>
    <cellStyle name="Moneda 25 2 2 3 2 2" xfId="19704" xr:uid="{E3EE760A-CF16-4033-8B67-203414C83E6C}"/>
    <cellStyle name="Moneda 25 2 2 3 3" xfId="14424" xr:uid="{0E8FFFEC-86B6-4D34-A383-1ADB63507428}"/>
    <cellStyle name="Moneda 25 2 2 4" xfId="6503" xr:uid="{39DA6DEC-A388-4194-9ED4-97B63FCF0A25}"/>
    <cellStyle name="Moneda 25 2 2 4 2" xfId="17064" xr:uid="{7923E0C6-AF0D-4AFF-A8C3-2C76228E6BBA}"/>
    <cellStyle name="Moneda 25 2 2 5" xfId="11783" xr:uid="{40B7D270-68AE-4240-9E7F-B7961F08612A}"/>
    <cellStyle name="Moneda 25 2 3" xfId="1882" xr:uid="{5EE0B3E1-3BDE-48AC-ADED-087EEF942D48}"/>
    <cellStyle name="Moneda 25 2 3 2" xfId="4523" xr:uid="{067DC775-246A-404C-AFF8-748E08BD89F8}"/>
    <cellStyle name="Moneda 25 2 3 2 2" xfId="9803" xr:uid="{20FC3122-167E-46F6-80B0-D667A145FA4B}"/>
    <cellStyle name="Moneda 25 2 3 2 2 2" xfId="20364" xr:uid="{47B97304-1037-4757-816B-E2A6844FB22A}"/>
    <cellStyle name="Moneda 25 2 3 2 3" xfId="15084" xr:uid="{1C3AB88B-2EA4-4D07-A466-00DA8CA31BE6}"/>
    <cellStyle name="Moneda 25 2 3 3" xfId="7163" xr:uid="{62D8D69D-FC04-4785-B208-02B96063F416}"/>
    <cellStyle name="Moneda 25 2 3 3 2" xfId="17724" xr:uid="{4D17B830-A945-4949-8D8D-038BABC27EA5}"/>
    <cellStyle name="Moneda 25 2 3 4" xfId="12443" xr:uid="{B3C7D676-0174-4C89-8728-4FEDBEF626E1}"/>
    <cellStyle name="Moneda 25 2 4" xfId="3203" xr:uid="{5B6AABD8-2E17-46F9-84BA-7FE04AF3628C}"/>
    <cellStyle name="Moneda 25 2 4 2" xfId="8483" xr:uid="{8F8D0A94-77C3-495A-BC9F-7432F818ADDC}"/>
    <cellStyle name="Moneda 25 2 4 2 2" xfId="19044" xr:uid="{A1A04E7F-29E9-4096-BA4B-272F9365757B}"/>
    <cellStyle name="Moneda 25 2 4 3" xfId="13764" xr:uid="{6DC18116-F786-4385-87A2-66539B6E8235}"/>
    <cellStyle name="Moneda 25 2 5" xfId="5843" xr:uid="{6F464B11-1716-4ED7-B082-4EF48B79486F}"/>
    <cellStyle name="Moneda 25 2 5 2" xfId="16404" xr:uid="{0CBCD2DE-DF2D-487B-ADDA-B88D198C3F1C}"/>
    <cellStyle name="Moneda 25 2 6" xfId="11123" xr:uid="{A6981C37-116B-47CF-A43B-C5A941BA6AFC}"/>
    <cellStyle name="Moneda 25 3" xfId="892" xr:uid="{ADABD6A4-0F54-4E30-BC6C-0527EA6DED60}"/>
    <cellStyle name="Moneda 25 3 2" xfId="2213" xr:uid="{43C0BA54-6BB0-4BFD-BE6D-40F7C8560550}"/>
    <cellStyle name="Moneda 25 3 2 2" xfId="4854" xr:uid="{4178984E-FFA0-46A4-B866-9840CE2EC831}"/>
    <cellStyle name="Moneda 25 3 2 2 2" xfId="10134" xr:uid="{64E3B621-03CE-461D-921E-286EFB0EFF1D}"/>
    <cellStyle name="Moneda 25 3 2 2 2 2" xfId="20695" xr:uid="{9993892E-A2FC-4C23-8FBD-ED6DED1E805D}"/>
    <cellStyle name="Moneda 25 3 2 2 3" xfId="15415" xr:uid="{B513D227-E511-49C3-9749-AA667B2D4C44}"/>
    <cellStyle name="Moneda 25 3 2 3" xfId="7494" xr:uid="{C999F553-5416-4777-BA98-440D3A029F84}"/>
    <cellStyle name="Moneda 25 3 2 3 2" xfId="18055" xr:uid="{658897D7-7862-41D1-A9CE-A9A7ACDAA1F9}"/>
    <cellStyle name="Moneda 25 3 2 4" xfId="12774" xr:uid="{F5CE8F44-CB0A-4941-A415-9DA744E86493}"/>
    <cellStyle name="Moneda 25 3 3" xfId="3534" xr:uid="{D82B26E8-A367-4874-A032-9817502B1B34}"/>
    <cellStyle name="Moneda 25 3 3 2" xfId="8814" xr:uid="{C085B042-38E7-42BD-B98C-8EEC3598DBB3}"/>
    <cellStyle name="Moneda 25 3 3 2 2" xfId="19375" xr:uid="{53269AE4-989C-4623-937D-A4B2A4088251}"/>
    <cellStyle name="Moneda 25 3 3 3" xfId="14095" xr:uid="{5FB7C748-2CA1-4A08-A349-C48326234E9B}"/>
    <cellStyle name="Moneda 25 3 4" xfId="6174" xr:uid="{9E27B7CB-5639-4514-B4E9-2C66EF54BCC9}"/>
    <cellStyle name="Moneda 25 3 4 2" xfId="16735" xr:uid="{858B4F5D-E3D1-48E2-B345-465D03039180}"/>
    <cellStyle name="Moneda 25 3 5" xfId="11454" xr:uid="{F5D272C1-FD3E-4DBC-B880-186E7D86BBAC}"/>
    <cellStyle name="Moneda 25 4" xfId="1553" xr:uid="{C5F26384-8AED-4394-B778-497961FBD27A}"/>
    <cellStyle name="Moneda 25 4 2" xfId="4194" xr:uid="{E4E4BD34-2D87-4A78-B71E-40274F2E883C}"/>
    <cellStyle name="Moneda 25 4 2 2" xfId="9474" xr:uid="{35077DA6-301A-4044-850E-199BD5DAD729}"/>
    <cellStyle name="Moneda 25 4 2 2 2" xfId="20035" xr:uid="{8FEDC9B0-6BDC-4C69-A140-1B47DCFDE55E}"/>
    <cellStyle name="Moneda 25 4 2 3" xfId="14755" xr:uid="{AE5DDA4E-CF78-4285-8DED-F85B739968AC}"/>
    <cellStyle name="Moneda 25 4 3" xfId="6834" xr:uid="{912E70A6-7698-489C-8238-E227C0F3C386}"/>
    <cellStyle name="Moneda 25 4 3 2" xfId="17395" xr:uid="{AE9438FE-D51D-439D-855C-8CECD2EAA73A}"/>
    <cellStyle name="Moneda 25 4 4" xfId="12114" xr:uid="{216497AB-0EBD-4C6A-8EFB-BB0761A48746}"/>
    <cellStyle name="Moneda 25 5" xfId="2874" xr:uid="{90C58CCB-E937-4BCF-A788-7E6CEEBBC3F4}"/>
    <cellStyle name="Moneda 25 5 2" xfId="8154" xr:uid="{79606E68-9512-48EF-8F4C-8A037DDE8D6E}"/>
    <cellStyle name="Moneda 25 5 2 2" xfId="18715" xr:uid="{AB3B2D4A-4DD5-40AC-BBD6-D909D795C242}"/>
    <cellStyle name="Moneda 25 5 3" xfId="13435" xr:uid="{DCCE2B5D-B907-4489-8A46-DEA8645CA4B1}"/>
    <cellStyle name="Moneda 25 6" xfId="5514" xr:uid="{E3208957-FE37-4F0B-A94A-84F674E0090C}"/>
    <cellStyle name="Moneda 25 6 2" xfId="16075" xr:uid="{B6E6ADE9-DCC4-494A-B6DD-FE8993D49A86}"/>
    <cellStyle name="Moneda 25 7" xfId="10794" xr:uid="{AEF5679E-6A5D-4830-ABD6-09BDDBF0003F}"/>
    <cellStyle name="Moneda 26" xfId="339" xr:uid="{5076BC63-04F2-42D1-9CC1-30DEDCB0059B}"/>
    <cellStyle name="Moneda 26 2" xfId="1000" xr:uid="{C88CE8F0-99DD-42E7-B61B-3F41877A9D79}"/>
    <cellStyle name="Moneda 26 2 2" xfId="2321" xr:uid="{F5AA9C26-4263-4323-84DB-E06CD24B11FF}"/>
    <cellStyle name="Moneda 26 2 2 2" xfId="4962" xr:uid="{92D621FF-488F-43A1-A8BE-2337817A8EE8}"/>
    <cellStyle name="Moneda 26 2 2 2 2" xfId="10242" xr:uid="{4B9078AF-3B03-4ED8-B520-1E7705FE2FEF}"/>
    <cellStyle name="Moneda 26 2 2 2 2 2" xfId="20803" xr:uid="{60FA12CA-4276-4ED9-B42C-31619644025A}"/>
    <cellStyle name="Moneda 26 2 2 2 3" xfId="15523" xr:uid="{23F5A9AE-B15B-4FD2-8571-49628D8AC27F}"/>
    <cellStyle name="Moneda 26 2 2 3" xfId="7602" xr:uid="{9634130C-62AA-416E-B901-A3F13A13C083}"/>
    <cellStyle name="Moneda 26 2 2 3 2" xfId="18163" xr:uid="{A3AD7D43-5390-4EAE-87C5-62F819F4B933}"/>
    <cellStyle name="Moneda 26 2 2 4" xfId="12882" xr:uid="{0B4A288C-24D9-4C27-A270-FF4409BF2DC2}"/>
    <cellStyle name="Moneda 26 2 3" xfId="3642" xr:uid="{9E3C9E63-E902-4CD9-A79A-9DBECE0F4223}"/>
    <cellStyle name="Moneda 26 2 3 2" xfId="8922" xr:uid="{516EDA8E-B125-41E0-BB89-36C8DC5152D8}"/>
    <cellStyle name="Moneda 26 2 3 2 2" xfId="19483" xr:uid="{7E753EF4-3E46-43D7-B9CD-9BE8F34C4982}"/>
    <cellStyle name="Moneda 26 2 3 3" xfId="14203" xr:uid="{C476C5DC-8D99-4F1A-8872-10A817B25A8E}"/>
    <cellStyle name="Moneda 26 2 4" xfId="6282" xr:uid="{D51B42B5-884A-4EA9-A395-5F5CC6AD688F}"/>
    <cellStyle name="Moneda 26 2 4 2" xfId="16843" xr:uid="{FB8D92DF-CA62-43B6-8522-8209DE2798EF}"/>
    <cellStyle name="Moneda 26 2 5" xfId="11562" xr:uid="{A956E67F-08B9-4A17-B26F-946B233648B4}"/>
    <cellStyle name="Moneda 26 3" xfId="1661" xr:uid="{31C500AA-9F0C-4290-B85B-99FBE30034F5}"/>
    <cellStyle name="Moneda 26 3 2" xfId="4302" xr:uid="{0F306FE6-1560-45B6-A29F-CE05923C6421}"/>
    <cellStyle name="Moneda 26 3 2 2" xfId="9582" xr:uid="{DC391790-DBF6-4B20-BFF8-E635E46850DA}"/>
    <cellStyle name="Moneda 26 3 2 2 2" xfId="20143" xr:uid="{ED03B8DA-51F4-4A78-A884-F71E90118027}"/>
    <cellStyle name="Moneda 26 3 2 3" xfId="14863" xr:uid="{88D6F02F-9217-4F4A-8105-CC5B478C1077}"/>
    <cellStyle name="Moneda 26 3 3" xfId="6942" xr:uid="{49E1011A-DD5C-45EC-AC09-926E49667F6A}"/>
    <cellStyle name="Moneda 26 3 3 2" xfId="17503" xr:uid="{AC2F7AE5-80D6-48E6-8644-A5F119AD6278}"/>
    <cellStyle name="Moneda 26 3 4" xfId="12222" xr:uid="{8041B7DF-7D3B-42C4-89DC-4ECD7C63DD0F}"/>
    <cellStyle name="Moneda 26 4" xfId="2982" xr:uid="{6865C337-96BA-4110-B61E-5752E8C7DAB5}"/>
    <cellStyle name="Moneda 26 4 2" xfId="8262" xr:uid="{F6381933-B28A-4EF0-B376-9BBFC4935DC9}"/>
    <cellStyle name="Moneda 26 4 2 2" xfId="18823" xr:uid="{9A67AA15-69C9-4DBD-8998-1AED7D0BA604}"/>
    <cellStyle name="Moneda 26 4 3" xfId="13543" xr:uid="{4D8EC764-A8E1-452E-9084-65E2D40625D5}"/>
    <cellStyle name="Moneda 26 5" xfId="5622" xr:uid="{820A8CD0-19A3-4F59-BA80-9620CEDFDF3F}"/>
    <cellStyle name="Moneda 26 5 2" xfId="16183" xr:uid="{373A5766-A216-45C3-B39D-242D6100C6AF}"/>
    <cellStyle name="Moneda 26 6" xfId="10902" xr:uid="{3350F01E-DE61-416D-B7D8-FE36509BEC7F}"/>
    <cellStyle name="Moneda 27" xfId="669" xr:uid="{722A45C6-42CC-4A94-B278-272A78D1F7DB}"/>
    <cellStyle name="Moneda 27 2" xfId="1329" xr:uid="{87ADD1A2-056E-4A3B-8F63-B234F144D9CD}"/>
    <cellStyle name="Moneda 27 2 2" xfId="2650" xr:uid="{71EB9246-FD69-4EA7-BDCB-ED4D0DF7C00E}"/>
    <cellStyle name="Moneda 27 2 2 2" xfId="5291" xr:uid="{155B3430-45C1-4007-968F-77231907FC9D}"/>
    <cellStyle name="Moneda 27 2 2 2 2" xfId="10571" xr:uid="{7F9E074E-999F-47C9-AD8A-D204E876795E}"/>
    <cellStyle name="Moneda 27 2 2 2 2 2" xfId="21132" xr:uid="{A9046AEB-6ED5-4AB8-ABA2-F684E19193C5}"/>
    <cellStyle name="Moneda 27 2 2 2 3" xfId="15852" xr:uid="{EE8AA737-3924-495D-BB6C-2E8947A4B086}"/>
    <cellStyle name="Moneda 27 2 2 3" xfId="7931" xr:uid="{FD2846CE-A7E4-4439-B3BC-5687BA07266C}"/>
    <cellStyle name="Moneda 27 2 2 3 2" xfId="18492" xr:uid="{FDCA26AD-5F45-4339-BFE4-9CDBAAE15ACA}"/>
    <cellStyle name="Moneda 27 2 2 4" xfId="13211" xr:uid="{8086B70E-240A-42D8-945C-E00DAFBDE444}"/>
    <cellStyle name="Moneda 27 2 3" xfId="3971" xr:uid="{F91F80EC-6053-426F-B370-96B4B1E0C127}"/>
    <cellStyle name="Moneda 27 2 3 2" xfId="9251" xr:uid="{184BE2C5-5257-49B9-A5F1-A907AA49EECD}"/>
    <cellStyle name="Moneda 27 2 3 2 2" xfId="19812" xr:uid="{17CC2F8E-107C-40A7-B85B-99EDB2BE3104}"/>
    <cellStyle name="Moneda 27 2 3 3" xfId="14532" xr:uid="{6B1B4C8E-DFAD-4162-8577-3B96DECEEA0E}"/>
    <cellStyle name="Moneda 27 2 4" xfId="6611" xr:uid="{7D206F3C-754A-45EC-8892-3246EAB7B001}"/>
    <cellStyle name="Moneda 27 2 4 2" xfId="17172" xr:uid="{94CF3F24-1C90-4DE6-B522-70B3C9478EC8}"/>
    <cellStyle name="Moneda 27 2 5" xfId="11891" xr:uid="{81D04E9D-DBBF-460A-B61B-58A509A1E0E5}"/>
    <cellStyle name="Moneda 27 3" xfId="1990" xr:uid="{14DCB502-859C-4ACE-8B87-3D330EA00CBE}"/>
    <cellStyle name="Moneda 27 3 2" xfId="4631" xr:uid="{9F65BF3A-95CA-4DF7-8E8F-5C4981555A34}"/>
    <cellStyle name="Moneda 27 3 2 2" xfId="9911" xr:uid="{8849DAFD-9B24-4A1A-90B5-ECACDF9325A1}"/>
    <cellStyle name="Moneda 27 3 2 2 2" xfId="20472" xr:uid="{114EBCE6-837C-4ED4-A473-8CF89BEDFA07}"/>
    <cellStyle name="Moneda 27 3 2 3" xfId="15192" xr:uid="{A2A30B80-E004-444B-8B2E-CE9612237EEE}"/>
    <cellStyle name="Moneda 27 3 3" xfId="7271" xr:uid="{2E967584-19F0-4E85-AC31-447204E095FD}"/>
    <cellStyle name="Moneda 27 3 3 2" xfId="17832" xr:uid="{BD578AD7-DCBC-4E06-ACF4-BB724DCF152F}"/>
    <cellStyle name="Moneda 27 3 4" xfId="12551" xr:uid="{56368D24-3E54-4CE2-BC85-B408FE5E4834}"/>
    <cellStyle name="Moneda 27 4" xfId="3311" xr:uid="{402C2114-0181-41C3-B13C-00A35E52F947}"/>
    <cellStyle name="Moneda 27 4 2" xfId="8591" xr:uid="{6AB4BBE3-D523-4B5C-A306-43AF983CA9A3}"/>
    <cellStyle name="Moneda 27 4 2 2" xfId="19152" xr:uid="{E773A436-2683-4B63-BD5E-C7A5720F998E}"/>
    <cellStyle name="Moneda 27 4 3" xfId="13872" xr:uid="{7C10DD54-4002-4E9D-BF58-FDEB7C96F1B4}"/>
    <cellStyle name="Moneda 27 5" xfId="5951" xr:uid="{3C2016EE-8B8B-4116-B568-D62F850BB9A7}"/>
    <cellStyle name="Moneda 27 5 2" xfId="16512" xr:uid="{95ACF34E-1849-4438-BEF1-3EEC2A0FEEE9}"/>
    <cellStyle name="Moneda 27 6" xfId="11231" xr:uid="{A39FDF1D-3051-4BC9-A3D4-6B579BC762BF}"/>
    <cellStyle name="Moneda 28" xfId="670" xr:uid="{D0BB8819-4562-41D7-99A5-BA781575B84F}"/>
    <cellStyle name="Moneda 28 2" xfId="1330" xr:uid="{6B0049EB-7031-46E9-81D6-2FF384A8B730}"/>
    <cellStyle name="Moneda 28 2 2" xfId="2651" xr:uid="{23342238-98A3-4E58-9396-C2014AA8870E}"/>
    <cellStyle name="Moneda 28 2 2 2" xfId="5292" xr:uid="{3DA6622F-D1C4-45E1-AF01-0B632028BCD8}"/>
    <cellStyle name="Moneda 28 2 2 2 2" xfId="10572" xr:uid="{63370DC1-6281-436A-8E14-591D6EC55B99}"/>
    <cellStyle name="Moneda 28 2 2 2 2 2" xfId="21133" xr:uid="{3F25B2BE-93FC-4699-99F6-3E258AAD7200}"/>
    <cellStyle name="Moneda 28 2 2 2 3" xfId="15853" xr:uid="{744884DB-BE29-4BA8-9FF0-67E0438DCE7D}"/>
    <cellStyle name="Moneda 28 2 2 3" xfId="7932" xr:uid="{3A43B22C-A702-421D-91A8-484CC1E8BF38}"/>
    <cellStyle name="Moneda 28 2 2 3 2" xfId="18493" xr:uid="{76836C39-8659-4510-AD25-C0B44863B3BC}"/>
    <cellStyle name="Moneda 28 2 2 4" xfId="13212" xr:uid="{2F72B9C7-D6AF-4785-A58C-5B36D798059A}"/>
    <cellStyle name="Moneda 28 2 3" xfId="3972" xr:uid="{7E961624-7A82-4207-AABD-F0B90D35C67C}"/>
    <cellStyle name="Moneda 28 2 3 2" xfId="9252" xr:uid="{88B84D2E-6EEB-42AF-9CCF-3F5F6EDC513D}"/>
    <cellStyle name="Moneda 28 2 3 2 2" xfId="19813" xr:uid="{1725B0B1-5361-4EF5-9E26-6C23CB09442E}"/>
    <cellStyle name="Moneda 28 2 3 3" xfId="14533" xr:uid="{9BE53FBA-C61B-49CC-9F76-14161D8F478C}"/>
    <cellStyle name="Moneda 28 2 4" xfId="6612" xr:uid="{A78FF6A9-64A4-423C-A2ED-21CD4649CCBC}"/>
    <cellStyle name="Moneda 28 2 4 2" xfId="17173" xr:uid="{49810BC8-9859-4059-9E09-DEB8A9F72681}"/>
    <cellStyle name="Moneda 28 2 5" xfId="11892" xr:uid="{4B611342-9DF8-4A02-A7E0-18AF7A24DE25}"/>
    <cellStyle name="Moneda 28 3" xfId="1991" xr:uid="{7DD24E71-E752-49FE-AC35-6AFD0DE6C72D}"/>
    <cellStyle name="Moneda 28 3 2" xfId="4632" xr:uid="{6B299540-BA7D-4884-BAA1-82590B3A04A2}"/>
    <cellStyle name="Moneda 28 3 2 2" xfId="9912" xr:uid="{294A44C3-89F0-4C7E-8D49-123BD499D0ED}"/>
    <cellStyle name="Moneda 28 3 2 2 2" xfId="20473" xr:uid="{466F3187-7DD0-42A9-A2DC-1ACFD04FC3D0}"/>
    <cellStyle name="Moneda 28 3 2 3" xfId="15193" xr:uid="{CE191FE2-0472-47F1-A64C-B1B226B0082D}"/>
    <cellStyle name="Moneda 28 3 3" xfId="7272" xr:uid="{40BA805F-8959-448A-848A-BD79A46B4C08}"/>
    <cellStyle name="Moneda 28 3 3 2" xfId="17833" xr:uid="{8F56A367-1046-4725-AD3F-F9D707CBC41E}"/>
    <cellStyle name="Moneda 28 3 4" xfId="12552" xr:uid="{E080724C-A4A6-4DCD-BC4B-72C332693130}"/>
    <cellStyle name="Moneda 28 4" xfId="3312" xr:uid="{87006783-5FB2-403F-9E12-53308D84B020}"/>
    <cellStyle name="Moneda 28 4 2" xfId="8592" xr:uid="{629BC087-B389-4EF6-9FE1-38B137D33106}"/>
    <cellStyle name="Moneda 28 4 2 2" xfId="19153" xr:uid="{E45DDC39-60EE-4971-8EF5-6470F92D8D25}"/>
    <cellStyle name="Moneda 28 4 3" xfId="13873" xr:uid="{5B79AB49-EE1C-40FC-8FEF-3537AFBD1EAF}"/>
    <cellStyle name="Moneda 28 5" xfId="5952" xr:uid="{7EC1F057-B2A5-4F0A-A19B-4266849D4490}"/>
    <cellStyle name="Moneda 28 5 2" xfId="16513" xr:uid="{32BE793D-DF06-464A-BA5B-2C068CDD28D1}"/>
    <cellStyle name="Moneda 28 6" xfId="11232" xr:uid="{350F4A20-DAD3-4437-BB0D-92819FDA22AE}"/>
    <cellStyle name="Moneda 29" xfId="671" xr:uid="{F00D3E87-30B0-43E3-9A74-2725D9A610B2}"/>
    <cellStyle name="Moneda 29 2" xfId="1992" xr:uid="{F27DF9AD-DFFD-403D-B973-E4630CDA570D}"/>
    <cellStyle name="Moneda 29 2 2" xfId="4633" xr:uid="{370DB941-A086-4E4F-84DB-ECE74A498B74}"/>
    <cellStyle name="Moneda 29 2 2 2" xfId="9913" xr:uid="{BBD81251-5EE5-4F6D-B9AE-02CA73E150B2}"/>
    <cellStyle name="Moneda 29 2 2 2 2" xfId="20474" xr:uid="{25CED769-BBAE-4513-836C-D92F5A69B59D}"/>
    <cellStyle name="Moneda 29 2 2 3" xfId="15194" xr:uid="{BAA1DD58-8DE9-4BAE-AF32-8F7C76ABDC71}"/>
    <cellStyle name="Moneda 29 2 3" xfId="7273" xr:uid="{850C49EC-20F0-4240-919A-ABBC5EC331B4}"/>
    <cellStyle name="Moneda 29 2 3 2" xfId="17834" xr:uid="{774CAD70-315F-41A5-AABF-ED981689979A}"/>
    <cellStyle name="Moneda 29 2 4" xfId="12553" xr:uid="{A480067B-EB82-4413-9D51-BB693DB6496C}"/>
    <cellStyle name="Moneda 29 3" xfId="3313" xr:uid="{193E14E8-A0DD-433A-BCB7-D241127C0BAC}"/>
    <cellStyle name="Moneda 29 3 2" xfId="8593" xr:uid="{DAEDB776-8834-4371-8068-712422F18E32}"/>
    <cellStyle name="Moneda 29 3 2 2" xfId="19154" xr:uid="{537240A7-BA3C-457A-A42C-BB05D8EFB30C}"/>
    <cellStyle name="Moneda 29 3 3" xfId="13874" xr:uid="{752FDB82-BA36-4E33-9DA7-45677723D620}"/>
    <cellStyle name="Moneda 29 4" xfId="5953" xr:uid="{930ECA7F-105A-4873-A643-5F885C69B4DF}"/>
    <cellStyle name="Moneda 29 4 2" xfId="16514" xr:uid="{4FF1DD32-9351-4871-BAAE-45953653DBFE}"/>
    <cellStyle name="Moneda 29 5" xfId="11233" xr:uid="{E1ADEC30-8C1A-4F5E-AD45-DDC56F7D838B}"/>
    <cellStyle name="Moneda 3" xfId="10" xr:uid="{62CCDBAE-685E-42AD-B5B4-C70E1D6D755E}"/>
    <cellStyle name="Moneda 3 10" xfId="1335" xr:uid="{477BA29F-A4C7-4757-8584-7D0E66500B33}"/>
    <cellStyle name="Moneda 3 10 2" xfId="3976" xr:uid="{012AFC8E-5050-4F25-8C14-B9B3523871CA}"/>
    <cellStyle name="Moneda 3 10 2 2" xfId="9256" xr:uid="{1AC2313D-E491-4F23-98DB-D76B6AFF619B}"/>
    <cellStyle name="Moneda 3 10 2 2 2" xfId="19817" xr:uid="{2300E4F7-324F-478D-A62C-0B612E873324}"/>
    <cellStyle name="Moneda 3 10 2 3" xfId="14537" xr:uid="{6D570E35-78B5-4B77-B5E7-9553FE2A4672}"/>
    <cellStyle name="Moneda 3 10 3" xfId="6616" xr:uid="{511B5350-4136-4424-A742-27EFDEB3AB21}"/>
    <cellStyle name="Moneda 3 10 3 2" xfId="17177" xr:uid="{1F7711D7-77F5-4D52-9D09-E394ECDB99BD}"/>
    <cellStyle name="Moneda 3 10 4" xfId="11896" xr:uid="{C0964351-388B-42E1-B75A-4E05812DFBCB}"/>
    <cellStyle name="Moneda 3 11" xfId="2656" xr:uid="{F0A19D90-CB6A-401C-8C4E-DE15ACD5EB8E}"/>
    <cellStyle name="Moneda 3 11 2" xfId="7936" xr:uid="{E926475B-9092-47DF-A488-55BABFA6A5F8}"/>
    <cellStyle name="Moneda 3 11 2 2" xfId="18497" xr:uid="{B4667F7C-927B-4F9E-95A4-6B3CBFBB4993}"/>
    <cellStyle name="Moneda 3 11 3" xfId="13217" xr:uid="{832AA166-5C17-4610-82BF-3185A99FCAE7}"/>
    <cellStyle name="Moneda 3 12" xfId="5296" xr:uid="{D389B5C1-1B44-41A8-8B5B-B80AC63A9BA4}"/>
    <cellStyle name="Moneda 3 12 2" xfId="15857" xr:uid="{0E04595A-D9F1-4A18-AC9B-A299EB77C931}"/>
    <cellStyle name="Moneda 3 13" xfId="10576" xr:uid="{393E18CD-3A5D-43DA-A659-4E7DBBDE6895}"/>
    <cellStyle name="Moneda 3 2" xfId="18" xr:uid="{C0E586A4-E26E-4C27-AB95-0B98429A950B}"/>
    <cellStyle name="Moneda 3 2 10" xfId="5303" xr:uid="{29C372D5-F271-4BCF-85A3-9BF8DBBE26E9}"/>
    <cellStyle name="Moneda 3 2 10 2" xfId="15864" xr:uid="{36FF8757-E33E-4519-817F-BC0D9AC2F33B}"/>
    <cellStyle name="Moneda 3 2 11" xfId="10583" xr:uid="{11C791FD-7F3A-4542-8654-09886145B3F4}"/>
    <cellStyle name="Moneda 3 2 2" xfId="42" xr:uid="{F5D172A8-C5A3-4795-B13B-5CF92EB6E43E}"/>
    <cellStyle name="Moneda 3 2 2 10" xfId="10607" xr:uid="{14E4ED20-3096-4BE1-B8E2-9FF45F762D23}"/>
    <cellStyle name="Moneda 3 2 2 2" xfId="93" xr:uid="{52DCC9E8-ED6D-45E1-AB26-5E4BD5CAAE9C}"/>
    <cellStyle name="Moneda 3 2 2 2 2" xfId="205" xr:uid="{A71605C2-164A-4811-AB20-F680DB34C4AD}"/>
    <cellStyle name="Moneda 3 2 2 2 2 2" xfId="535" xr:uid="{09FF1B6C-0D9C-4D87-8815-41E41E093306}"/>
    <cellStyle name="Moneda 3 2 2 2 2 2 2" xfId="1195" xr:uid="{70DFDBBC-2641-4496-9698-4F38E8D4D7C7}"/>
    <cellStyle name="Moneda 3 2 2 2 2 2 2 2" xfId="2516" xr:uid="{DD217DB4-2DBE-438C-BE65-1EEFDCACF20A}"/>
    <cellStyle name="Moneda 3 2 2 2 2 2 2 2 2" xfId="5157" xr:uid="{DA655F78-2C08-4162-A94C-0FF5CF809147}"/>
    <cellStyle name="Moneda 3 2 2 2 2 2 2 2 2 2" xfId="10437" xr:uid="{C15914F8-2871-459D-A4A8-F0F493318A43}"/>
    <cellStyle name="Moneda 3 2 2 2 2 2 2 2 2 2 2" xfId="20998" xr:uid="{E2CF8867-8AC6-4946-980A-6016406C0B9A}"/>
    <cellStyle name="Moneda 3 2 2 2 2 2 2 2 2 3" xfId="15718" xr:uid="{3B3ADF32-A011-4A19-A047-1674A2F51A6A}"/>
    <cellStyle name="Moneda 3 2 2 2 2 2 2 2 3" xfId="7797" xr:uid="{5C453669-5D9E-47BE-B87D-178DD9649304}"/>
    <cellStyle name="Moneda 3 2 2 2 2 2 2 2 3 2" xfId="18358" xr:uid="{1106636D-4065-4A18-8925-8E30240AD75E}"/>
    <cellStyle name="Moneda 3 2 2 2 2 2 2 2 4" xfId="13077" xr:uid="{82D14AE0-52E1-4CBA-BEFD-CD05FD316110}"/>
    <cellStyle name="Moneda 3 2 2 2 2 2 2 3" xfId="3837" xr:uid="{14680672-79DD-4999-A8F5-690F5F6345E7}"/>
    <cellStyle name="Moneda 3 2 2 2 2 2 2 3 2" xfId="9117" xr:uid="{9F82DFA5-2E3B-4572-97B0-2B3A37EF6CA3}"/>
    <cellStyle name="Moneda 3 2 2 2 2 2 2 3 2 2" xfId="19678" xr:uid="{822F00B5-0469-4BBD-8002-45B1CDC92217}"/>
    <cellStyle name="Moneda 3 2 2 2 2 2 2 3 3" xfId="14398" xr:uid="{F784D77C-28E9-47A3-9229-5CEF8D0CACCC}"/>
    <cellStyle name="Moneda 3 2 2 2 2 2 2 4" xfId="6477" xr:uid="{884B37B9-9C65-470F-9890-2D0B28B7B51F}"/>
    <cellStyle name="Moneda 3 2 2 2 2 2 2 4 2" xfId="17038" xr:uid="{C576B2AE-BA0A-42DF-B9DC-2D4FD1D8EE48}"/>
    <cellStyle name="Moneda 3 2 2 2 2 2 2 5" xfId="11757" xr:uid="{4D033C5C-7787-42F0-A4F9-E675CD3C548F}"/>
    <cellStyle name="Moneda 3 2 2 2 2 2 3" xfId="1856" xr:uid="{AB9B08FF-2E8A-492E-BA4B-5F56685D51B1}"/>
    <cellStyle name="Moneda 3 2 2 2 2 2 3 2" xfId="4497" xr:uid="{633176E5-8D82-4B32-B2D7-967CDBB8FE37}"/>
    <cellStyle name="Moneda 3 2 2 2 2 2 3 2 2" xfId="9777" xr:uid="{15464F5E-5B9F-485D-A1DA-7D94F013F6F6}"/>
    <cellStyle name="Moneda 3 2 2 2 2 2 3 2 2 2" xfId="20338" xr:uid="{19C58F8E-F62F-4200-A859-58023E3B350A}"/>
    <cellStyle name="Moneda 3 2 2 2 2 2 3 2 3" xfId="15058" xr:uid="{2EF026FD-F8EB-4CDD-8E0F-5E7B81F8D29E}"/>
    <cellStyle name="Moneda 3 2 2 2 2 2 3 3" xfId="7137" xr:uid="{C9B5F8BF-1B29-44C6-8557-163B72D9A470}"/>
    <cellStyle name="Moneda 3 2 2 2 2 2 3 3 2" xfId="17698" xr:uid="{CCD0624C-E022-4C30-8E2D-98FF980CE1BB}"/>
    <cellStyle name="Moneda 3 2 2 2 2 2 3 4" xfId="12417" xr:uid="{FA9A4983-4AF8-4838-8576-1A3458C04D42}"/>
    <cellStyle name="Moneda 3 2 2 2 2 2 4" xfId="3177" xr:uid="{3642664D-2D68-4EAA-B177-495406E3EEF4}"/>
    <cellStyle name="Moneda 3 2 2 2 2 2 4 2" xfId="8457" xr:uid="{14B9BD28-0E44-4C6F-B8EE-3B8CBA42EE3B}"/>
    <cellStyle name="Moneda 3 2 2 2 2 2 4 2 2" xfId="19018" xr:uid="{6F06E81C-7142-41F1-96E6-25A7D6C315CA}"/>
    <cellStyle name="Moneda 3 2 2 2 2 2 4 3" xfId="13738" xr:uid="{3875DD5B-0C29-4CB7-9F3F-611C13506660}"/>
    <cellStyle name="Moneda 3 2 2 2 2 2 5" xfId="5817" xr:uid="{38533E21-CFC4-4852-AB23-FD36612457EF}"/>
    <cellStyle name="Moneda 3 2 2 2 2 2 5 2" xfId="16378" xr:uid="{5DBA9B92-9DAC-4AF6-8079-9A3F140A814B}"/>
    <cellStyle name="Moneda 3 2 2 2 2 2 6" xfId="11097" xr:uid="{E4BC9F35-6509-4787-BE49-DD23B1F35E0C}"/>
    <cellStyle name="Moneda 3 2 2 2 2 3" xfId="866" xr:uid="{D4BA8CF9-AC3C-4C20-932B-1D7CAE716D7B}"/>
    <cellStyle name="Moneda 3 2 2 2 2 3 2" xfId="2187" xr:uid="{593E95D3-E9A2-4C8C-B25F-166C14A604E8}"/>
    <cellStyle name="Moneda 3 2 2 2 2 3 2 2" xfId="4828" xr:uid="{B96CDC82-02D1-40DD-B61C-FF8EDB3E6E04}"/>
    <cellStyle name="Moneda 3 2 2 2 2 3 2 2 2" xfId="10108" xr:uid="{DFABC549-DD1D-40E7-838D-575AA2800034}"/>
    <cellStyle name="Moneda 3 2 2 2 2 3 2 2 2 2" xfId="20669" xr:uid="{F9C67405-E9D7-4B33-9FB1-EF41814F3100}"/>
    <cellStyle name="Moneda 3 2 2 2 2 3 2 2 3" xfId="15389" xr:uid="{6F2BA25C-E9F2-4042-BFC5-89E92D7C2E56}"/>
    <cellStyle name="Moneda 3 2 2 2 2 3 2 3" xfId="7468" xr:uid="{0498161C-55D3-48E9-BDCA-E13AC09639D1}"/>
    <cellStyle name="Moneda 3 2 2 2 2 3 2 3 2" xfId="18029" xr:uid="{9712B059-F2F6-46B1-8421-9C0666C9C37C}"/>
    <cellStyle name="Moneda 3 2 2 2 2 3 2 4" xfId="12748" xr:uid="{B144BBD1-8E79-4BF0-AAEF-488BB46BBCB9}"/>
    <cellStyle name="Moneda 3 2 2 2 2 3 3" xfId="3508" xr:uid="{DB425514-8B75-4F01-BFE6-4B466A67A6BC}"/>
    <cellStyle name="Moneda 3 2 2 2 2 3 3 2" xfId="8788" xr:uid="{FFB7CCB9-4472-44AB-9686-68C61DF9DBA5}"/>
    <cellStyle name="Moneda 3 2 2 2 2 3 3 2 2" xfId="19349" xr:uid="{97ADCB99-372B-4B80-AF84-012012EDDDE9}"/>
    <cellStyle name="Moneda 3 2 2 2 2 3 3 3" xfId="14069" xr:uid="{5C122173-4431-4F69-BC50-40889F053449}"/>
    <cellStyle name="Moneda 3 2 2 2 2 3 4" xfId="6148" xr:uid="{1B6FDE11-3E5B-4C96-A808-23F173FD2992}"/>
    <cellStyle name="Moneda 3 2 2 2 2 3 4 2" xfId="16709" xr:uid="{C8D8F5AA-FAB1-4D81-BCA8-063AF0CE820B}"/>
    <cellStyle name="Moneda 3 2 2 2 2 3 5" xfId="11428" xr:uid="{95E2694A-9B5B-49BB-BED3-651574A5D28C}"/>
    <cellStyle name="Moneda 3 2 2 2 2 4" xfId="1527" xr:uid="{9B984B18-16F9-4A1A-AFFE-5B91BBB2D9F1}"/>
    <cellStyle name="Moneda 3 2 2 2 2 4 2" xfId="4168" xr:uid="{FAD48DF2-4EC3-474B-A25D-689CE07B32DF}"/>
    <cellStyle name="Moneda 3 2 2 2 2 4 2 2" xfId="9448" xr:uid="{9909C2C3-6DDE-40D7-8BE2-748868C9EFED}"/>
    <cellStyle name="Moneda 3 2 2 2 2 4 2 2 2" xfId="20009" xr:uid="{C8AFE335-70B6-4E4B-8735-953D03F3EBF5}"/>
    <cellStyle name="Moneda 3 2 2 2 2 4 2 3" xfId="14729" xr:uid="{FC87BB24-86D5-4341-9F43-6E0B2F4C6A16}"/>
    <cellStyle name="Moneda 3 2 2 2 2 4 3" xfId="6808" xr:uid="{B9C82C13-A88E-4601-A612-38FBBCDDB0F4}"/>
    <cellStyle name="Moneda 3 2 2 2 2 4 3 2" xfId="17369" xr:uid="{12BA2BC9-CFCC-4410-B350-D668928329FD}"/>
    <cellStyle name="Moneda 3 2 2 2 2 4 4" xfId="12088" xr:uid="{5BBB3ED4-1B93-4F87-9719-97AF073FEF7C}"/>
    <cellStyle name="Moneda 3 2 2 2 2 5" xfId="2848" xr:uid="{EE1EE935-FC6B-4C79-976B-B570CAD9D47E}"/>
    <cellStyle name="Moneda 3 2 2 2 2 5 2" xfId="8128" xr:uid="{FDE4FC5D-FB50-4A30-ACE7-57AF943F4FB6}"/>
    <cellStyle name="Moneda 3 2 2 2 2 5 2 2" xfId="18689" xr:uid="{D4BA156B-AE50-4E60-8040-E283D74A4AEC}"/>
    <cellStyle name="Moneda 3 2 2 2 2 5 3" xfId="13409" xr:uid="{045F3671-C220-48FA-9E06-890855D4B460}"/>
    <cellStyle name="Moneda 3 2 2 2 2 6" xfId="5488" xr:uid="{A6C3B441-C19A-48BB-92E7-A7BED61BEB39}"/>
    <cellStyle name="Moneda 3 2 2 2 2 6 2" xfId="16049" xr:uid="{FCDC3379-A610-41EC-A711-FD7D91FCE692}"/>
    <cellStyle name="Moneda 3 2 2 2 2 7" xfId="10768" xr:uid="{0E4F645E-3EC0-4274-8A27-CE66872F0344}"/>
    <cellStyle name="Moneda 3 2 2 2 3" xfId="315" xr:uid="{38558C04-311D-475B-BD64-1472B156E837}"/>
    <cellStyle name="Moneda 3 2 2 2 3 2" xfId="645" xr:uid="{90AEA6E4-613B-49C5-A808-F1F42CFDDE76}"/>
    <cellStyle name="Moneda 3 2 2 2 3 2 2" xfId="1305" xr:uid="{4D05AA1F-0EE1-442B-BA8C-FAEC766A2381}"/>
    <cellStyle name="Moneda 3 2 2 2 3 2 2 2" xfId="2626" xr:uid="{05340C7E-2B5E-40F9-B646-14E895031182}"/>
    <cellStyle name="Moneda 3 2 2 2 3 2 2 2 2" xfId="5267" xr:uid="{E4DB9A1B-38A5-4B93-AEB6-38EB04C7FA63}"/>
    <cellStyle name="Moneda 3 2 2 2 3 2 2 2 2 2" xfId="10547" xr:uid="{4BFA848F-26B0-49C3-ABA4-97CDEDFFF8CF}"/>
    <cellStyle name="Moneda 3 2 2 2 3 2 2 2 2 2 2" xfId="21108" xr:uid="{87637290-707F-404A-B5C0-51FC1E86B58E}"/>
    <cellStyle name="Moneda 3 2 2 2 3 2 2 2 2 3" xfId="15828" xr:uid="{7F4CF867-001E-4DDF-9DCD-848CE60A14E3}"/>
    <cellStyle name="Moneda 3 2 2 2 3 2 2 2 3" xfId="7907" xr:uid="{FB8BD610-FF5F-45AF-BB5F-09A513ADC20F}"/>
    <cellStyle name="Moneda 3 2 2 2 3 2 2 2 3 2" xfId="18468" xr:uid="{A5040A4D-4571-4270-8DD7-0D71798209B6}"/>
    <cellStyle name="Moneda 3 2 2 2 3 2 2 2 4" xfId="13187" xr:uid="{C2748672-A4A0-4FD2-A141-9B2B72FD2D92}"/>
    <cellStyle name="Moneda 3 2 2 2 3 2 2 3" xfId="3947" xr:uid="{640D07DE-1D15-42C0-ACA7-7046C70C0995}"/>
    <cellStyle name="Moneda 3 2 2 2 3 2 2 3 2" xfId="9227" xr:uid="{2A012388-3861-41B7-92BE-1586D63868E5}"/>
    <cellStyle name="Moneda 3 2 2 2 3 2 2 3 2 2" xfId="19788" xr:uid="{E9A69A74-4723-4B9E-AB67-21F15BA6EA68}"/>
    <cellStyle name="Moneda 3 2 2 2 3 2 2 3 3" xfId="14508" xr:uid="{4E55CCE2-036A-479F-987E-756C249627EF}"/>
    <cellStyle name="Moneda 3 2 2 2 3 2 2 4" xfId="6587" xr:uid="{FB478F3F-2C73-4FC5-8430-F93043D0C6C6}"/>
    <cellStyle name="Moneda 3 2 2 2 3 2 2 4 2" xfId="17148" xr:uid="{ED748A3D-7F0C-453F-862B-B1416510C377}"/>
    <cellStyle name="Moneda 3 2 2 2 3 2 2 5" xfId="11867" xr:uid="{F0F21C87-A489-42FF-A887-89A91BB2A1D8}"/>
    <cellStyle name="Moneda 3 2 2 2 3 2 3" xfId="1966" xr:uid="{66264281-3D3E-461F-B37C-61FA04A117D7}"/>
    <cellStyle name="Moneda 3 2 2 2 3 2 3 2" xfId="4607" xr:uid="{FBABDFF1-60F5-49CA-94E4-9A3482321AB8}"/>
    <cellStyle name="Moneda 3 2 2 2 3 2 3 2 2" xfId="9887" xr:uid="{F335C920-84D2-4950-92B2-29604ABFB781}"/>
    <cellStyle name="Moneda 3 2 2 2 3 2 3 2 2 2" xfId="20448" xr:uid="{AFDD8568-102C-4547-9C2F-AA72EA074B92}"/>
    <cellStyle name="Moneda 3 2 2 2 3 2 3 2 3" xfId="15168" xr:uid="{766CE5D6-06F8-480E-80A2-4D217D7274EE}"/>
    <cellStyle name="Moneda 3 2 2 2 3 2 3 3" xfId="7247" xr:uid="{8642749E-9F00-4BB4-BFAB-05AE656259CB}"/>
    <cellStyle name="Moneda 3 2 2 2 3 2 3 3 2" xfId="17808" xr:uid="{5AA3CE8A-D5B3-4746-9F2F-FE501FA0D7DF}"/>
    <cellStyle name="Moneda 3 2 2 2 3 2 3 4" xfId="12527" xr:uid="{1586B2C9-A969-43EC-A6A3-1B8F4DB02D3D}"/>
    <cellStyle name="Moneda 3 2 2 2 3 2 4" xfId="3287" xr:uid="{51465148-91B2-4FB8-A0BA-359DF3268FF5}"/>
    <cellStyle name="Moneda 3 2 2 2 3 2 4 2" xfId="8567" xr:uid="{CD9021A2-A38B-45C7-B740-E266A1EB8883}"/>
    <cellStyle name="Moneda 3 2 2 2 3 2 4 2 2" xfId="19128" xr:uid="{4DA2C63F-DB9A-4B65-BAF6-5789B16609E1}"/>
    <cellStyle name="Moneda 3 2 2 2 3 2 4 3" xfId="13848" xr:uid="{888F8780-5530-4616-92C0-C936AD14B955}"/>
    <cellStyle name="Moneda 3 2 2 2 3 2 5" xfId="5927" xr:uid="{B0D8279E-C6AD-4C9A-8001-8201E6153007}"/>
    <cellStyle name="Moneda 3 2 2 2 3 2 5 2" xfId="16488" xr:uid="{A2956F53-3C70-47E5-AC37-1DFC84715F19}"/>
    <cellStyle name="Moneda 3 2 2 2 3 2 6" xfId="11207" xr:uid="{9C809698-4B77-4197-8183-3CC48E70C6AA}"/>
    <cellStyle name="Moneda 3 2 2 2 3 3" xfId="976" xr:uid="{07238DD5-D949-4D78-95DA-8E39913F6899}"/>
    <cellStyle name="Moneda 3 2 2 2 3 3 2" xfId="2297" xr:uid="{2F286CA4-2B69-4F9B-AC7E-85BBF6322E0A}"/>
    <cellStyle name="Moneda 3 2 2 2 3 3 2 2" xfId="4938" xr:uid="{22DE0840-4D63-4E10-8C2E-76286554236B}"/>
    <cellStyle name="Moneda 3 2 2 2 3 3 2 2 2" xfId="10218" xr:uid="{81C48A20-6A89-43BA-894D-8833B4C323E9}"/>
    <cellStyle name="Moneda 3 2 2 2 3 3 2 2 2 2" xfId="20779" xr:uid="{A6ABF1E3-B775-4D59-BC6A-B467AFAED9AC}"/>
    <cellStyle name="Moneda 3 2 2 2 3 3 2 2 3" xfId="15499" xr:uid="{45769BA3-8A9D-4E12-8576-0DF6CA0162AE}"/>
    <cellStyle name="Moneda 3 2 2 2 3 3 2 3" xfId="7578" xr:uid="{9D174D96-FB4D-4D36-BE28-F4AC25968335}"/>
    <cellStyle name="Moneda 3 2 2 2 3 3 2 3 2" xfId="18139" xr:uid="{C61D0F6C-580D-4B31-A8B8-C95D2D8698C6}"/>
    <cellStyle name="Moneda 3 2 2 2 3 3 2 4" xfId="12858" xr:uid="{B9878BAF-DFAA-4AF2-B107-4B6E37A69B3F}"/>
    <cellStyle name="Moneda 3 2 2 2 3 3 3" xfId="3618" xr:uid="{8DF929A5-147B-4703-BD2F-5EF8020C16EB}"/>
    <cellStyle name="Moneda 3 2 2 2 3 3 3 2" xfId="8898" xr:uid="{8D2339D2-8DCB-4AF2-B6AB-43FBEDE9D14C}"/>
    <cellStyle name="Moneda 3 2 2 2 3 3 3 2 2" xfId="19459" xr:uid="{FFC62F15-1785-4ABC-93EE-0AFB98336E77}"/>
    <cellStyle name="Moneda 3 2 2 2 3 3 3 3" xfId="14179" xr:uid="{98C25EE7-47FC-4E52-AE4E-0259E0F36F81}"/>
    <cellStyle name="Moneda 3 2 2 2 3 3 4" xfId="6258" xr:uid="{C7C5BA82-E98F-4371-8E0D-7EBFA2DC9E22}"/>
    <cellStyle name="Moneda 3 2 2 2 3 3 4 2" xfId="16819" xr:uid="{BBFBD76C-7F00-47BF-848B-9D51A9935C00}"/>
    <cellStyle name="Moneda 3 2 2 2 3 3 5" xfId="11538" xr:uid="{B72B1B41-7CD7-45CA-87DE-7ED9E77A6447}"/>
    <cellStyle name="Moneda 3 2 2 2 3 4" xfId="1637" xr:uid="{5B3AEEDC-A4AC-4462-8D8F-FF494021E78C}"/>
    <cellStyle name="Moneda 3 2 2 2 3 4 2" xfId="4278" xr:uid="{C3584697-D737-490F-91D6-A346E641E8E1}"/>
    <cellStyle name="Moneda 3 2 2 2 3 4 2 2" xfId="9558" xr:uid="{83446EB6-0DEE-4ADE-B9D5-63633ADB9B01}"/>
    <cellStyle name="Moneda 3 2 2 2 3 4 2 2 2" xfId="20119" xr:uid="{3B6FE863-DEE5-4000-AA2C-EF98C453E36F}"/>
    <cellStyle name="Moneda 3 2 2 2 3 4 2 3" xfId="14839" xr:uid="{68ACFDD4-4757-4758-B7C0-F075DA229C21}"/>
    <cellStyle name="Moneda 3 2 2 2 3 4 3" xfId="6918" xr:uid="{D49F4690-4280-4F5C-BC10-49520DB0482A}"/>
    <cellStyle name="Moneda 3 2 2 2 3 4 3 2" xfId="17479" xr:uid="{B50A6B3A-870C-4DD8-835C-D2E5118FBA0B}"/>
    <cellStyle name="Moneda 3 2 2 2 3 4 4" xfId="12198" xr:uid="{1A75F156-7B4A-49D0-8F96-CCA5BCCD3710}"/>
    <cellStyle name="Moneda 3 2 2 2 3 5" xfId="2958" xr:uid="{FCAA4DEF-2A3B-40BA-9792-A2822D931299}"/>
    <cellStyle name="Moneda 3 2 2 2 3 5 2" xfId="8238" xr:uid="{2011EC29-1E62-449F-AB1D-F7B92A7EF7C2}"/>
    <cellStyle name="Moneda 3 2 2 2 3 5 2 2" xfId="18799" xr:uid="{437A3B70-0470-40A8-AAFF-82CCE10C1686}"/>
    <cellStyle name="Moneda 3 2 2 2 3 5 3" xfId="13519" xr:uid="{37593A24-15D4-4AB1-9EED-B07929355A6A}"/>
    <cellStyle name="Moneda 3 2 2 2 3 6" xfId="5598" xr:uid="{1421CE3D-81EA-4E23-A71E-9F49A85A9313}"/>
    <cellStyle name="Moneda 3 2 2 2 3 6 2" xfId="16159" xr:uid="{647CB088-ADC4-4B98-B5A7-C5009C64DBA5}"/>
    <cellStyle name="Moneda 3 2 2 2 3 7" xfId="10878" xr:uid="{3E8BA22E-AB3A-435F-BB11-FEAFD0BE57AC}"/>
    <cellStyle name="Moneda 3 2 2 2 4" xfId="424" xr:uid="{791306C9-5D57-4513-AE9F-659663238724}"/>
    <cellStyle name="Moneda 3 2 2 2 4 2" xfId="1085" xr:uid="{2FE00E96-70AB-433F-9373-E1501C0ABBFC}"/>
    <cellStyle name="Moneda 3 2 2 2 4 2 2" xfId="2406" xr:uid="{0ED41301-BE8C-43EF-8F55-776B5B739745}"/>
    <cellStyle name="Moneda 3 2 2 2 4 2 2 2" xfId="5047" xr:uid="{EFB1DD2E-1FCB-49C3-8924-B9869FEA8208}"/>
    <cellStyle name="Moneda 3 2 2 2 4 2 2 2 2" xfId="10327" xr:uid="{47A49C7E-D7E6-45C7-9C90-C15AE1F77D64}"/>
    <cellStyle name="Moneda 3 2 2 2 4 2 2 2 2 2" xfId="20888" xr:uid="{358BBA57-B235-4AA8-8826-8EDF76C3F7B4}"/>
    <cellStyle name="Moneda 3 2 2 2 4 2 2 2 3" xfId="15608" xr:uid="{3600EE10-F6C2-47AF-AC73-91C0D8B0C701}"/>
    <cellStyle name="Moneda 3 2 2 2 4 2 2 3" xfId="7687" xr:uid="{F73FEA94-6C75-4829-9D2F-6752B81E7EA9}"/>
    <cellStyle name="Moneda 3 2 2 2 4 2 2 3 2" xfId="18248" xr:uid="{AB3BD8D8-CFF9-4892-82B8-A5BA7BEE6CFF}"/>
    <cellStyle name="Moneda 3 2 2 2 4 2 2 4" xfId="12967" xr:uid="{0DDFE416-6CB2-4042-ACE1-B1DEC0C3B967}"/>
    <cellStyle name="Moneda 3 2 2 2 4 2 3" xfId="3727" xr:uid="{4EAA81C9-263A-4ED2-8985-E11799F8AE4A}"/>
    <cellStyle name="Moneda 3 2 2 2 4 2 3 2" xfId="9007" xr:uid="{996634E3-6D53-4897-90D7-4CCB8910058F}"/>
    <cellStyle name="Moneda 3 2 2 2 4 2 3 2 2" xfId="19568" xr:uid="{1ABC3B6F-EAE5-418E-AE42-0F4921D91796}"/>
    <cellStyle name="Moneda 3 2 2 2 4 2 3 3" xfId="14288" xr:uid="{95657F6F-A292-4B77-A5C2-384949661633}"/>
    <cellStyle name="Moneda 3 2 2 2 4 2 4" xfId="6367" xr:uid="{35130BBE-2932-4B40-B93F-B2F9B53C2B32}"/>
    <cellStyle name="Moneda 3 2 2 2 4 2 4 2" xfId="16928" xr:uid="{41FAB2DA-0546-4FD0-861F-3A054C18C89F}"/>
    <cellStyle name="Moneda 3 2 2 2 4 2 5" xfId="11647" xr:uid="{11098CA7-FE17-4A0D-9257-CC35F35529B2}"/>
    <cellStyle name="Moneda 3 2 2 2 4 3" xfId="1746" xr:uid="{EA6FB26D-8D4C-4A54-B75B-2621AC468518}"/>
    <cellStyle name="Moneda 3 2 2 2 4 3 2" xfId="4387" xr:uid="{462EF958-5893-45E7-BF7C-D888903E38B0}"/>
    <cellStyle name="Moneda 3 2 2 2 4 3 2 2" xfId="9667" xr:uid="{993C75EA-DC34-447E-8549-9CEDD6FD1337}"/>
    <cellStyle name="Moneda 3 2 2 2 4 3 2 2 2" xfId="20228" xr:uid="{A9F86D21-BEA3-470D-B9F5-0502C49AE6EA}"/>
    <cellStyle name="Moneda 3 2 2 2 4 3 2 3" xfId="14948" xr:uid="{A196AB66-F56B-4F81-AD1F-CCB228AA531C}"/>
    <cellStyle name="Moneda 3 2 2 2 4 3 3" xfId="7027" xr:uid="{43FA9D58-347C-49C1-A8C4-2CA7968583F9}"/>
    <cellStyle name="Moneda 3 2 2 2 4 3 3 2" xfId="17588" xr:uid="{67F37E2E-62DC-4C2F-AFC7-471E301DF9A3}"/>
    <cellStyle name="Moneda 3 2 2 2 4 3 4" xfId="12307" xr:uid="{03D10931-B805-431D-9FDC-813B5C62C994}"/>
    <cellStyle name="Moneda 3 2 2 2 4 4" xfId="3067" xr:uid="{D8B9C167-F1F8-472D-8922-15684E68FF82}"/>
    <cellStyle name="Moneda 3 2 2 2 4 4 2" xfId="8347" xr:uid="{AAFC5062-A0F7-45EB-A4CC-70ECE5B009FE}"/>
    <cellStyle name="Moneda 3 2 2 2 4 4 2 2" xfId="18908" xr:uid="{E4E12226-1DDD-4EE4-950F-19E9061C6FAB}"/>
    <cellStyle name="Moneda 3 2 2 2 4 4 3" xfId="13628" xr:uid="{8B173456-69D9-440E-A55A-EB966623C7AC}"/>
    <cellStyle name="Moneda 3 2 2 2 4 5" xfId="5707" xr:uid="{C26BBFF2-4172-4999-BFE3-4BA0571962F0}"/>
    <cellStyle name="Moneda 3 2 2 2 4 5 2" xfId="16268" xr:uid="{0E38FC1E-F72C-4BCD-999E-20FA6700EBFF}"/>
    <cellStyle name="Moneda 3 2 2 2 4 6" xfId="10987" xr:uid="{03491850-49CC-49E5-A1A6-EDE32B1AAF79}"/>
    <cellStyle name="Moneda 3 2 2 2 5" xfId="756" xr:uid="{D074F9D2-A96B-43EB-B877-A8F3E65B017B}"/>
    <cellStyle name="Moneda 3 2 2 2 5 2" xfId="2077" xr:uid="{660A9F5F-F156-4264-8274-3DA6768C2551}"/>
    <cellStyle name="Moneda 3 2 2 2 5 2 2" xfId="4718" xr:uid="{58DAAA70-43F3-46ED-B509-F3BD88795EFA}"/>
    <cellStyle name="Moneda 3 2 2 2 5 2 2 2" xfId="9998" xr:uid="{EAD3636F-0902-475F-BA90-1529DABEBA4B}"/>
    <cellStyle name="Moneda 3 2 2 2 5 2 2 2 2" xfId="20559" xr:uid="{5C857106-CA58-475C-8303-503EEB26A0F9}"/>
    <cellStyle name="Moneda 3 2 2 2 5 2 2 3" xfId="15279" xr:uid="{C04E2CD0-E602-4F68-97D6-83E073A49AAE}"/>
    <cellStyle name="Moneda 3 2 2 2 5 2 3" xfId="7358" xr:uid="{118D8C14-934D-4D26-9D9F-9CC57ACC1B7E}"/>
    <cellStyle name="Moneda 3 2 2 2 5 2 3 2" xfId="17919" xr:uid="{090F9FAD-2027-44F8-81B6-2AC6A9D40B37}"/>
    <cellStyle name="Moneda 3 2 2 2 5 2 4" xfId="12638" xr:uid="{351B751C-1741-4F2B-BE6C-55E3E329C8AB}"/>
    <cellStyle name="Moneda 3 2 2 2 5 3" xfId="3398" xr:uid="{1E7C8909-6CD4-40DB-911D-0FA29E8FAC1B}"/>
    <cellStyle name="Moneda 3 2 2 2 5 3 2" xfId="8678" xr:uid="{889DF67F-A0C4-40F5-A156-5DDA36942676}"/>
    <cellStyle name="Moneda 3 2 2 2 5 3 2 2" xfId="19239" xr:uid="{5ED9B63E-6B38-4468-A318-578E75E06C75}"/>
    <cellStyle name="Moneda 3 2 2 2 5 3 3" xfId="13959" xr:uid="{34D79617-5360-47B5-A1F0-8EBFA7015CA5}"/>
    <cellStyle name="Moneda 3 2 2 2 5 4" xfId="6038" xr:uid="{0BF8DE9D-0E05-4C7A-BE6B-44BD32162D03}"/>
    <cellStyle name="Moneda 3 2 2 2 5 4 2" xfId="16599" xr:uid="{7CA20A49-D664-4413-A9F0-655D1C9D0A9C}"/>
    <cellStyle name="Moneda 3 2 2 2 5 5" xfId="11318" xr:uid="{A7C07BDD-589A-441B-8334-40E8D9E4C044}"/>
    <cellStyle name="Moneda 3 2 2 2 6" xfId="1417" xr:uid="{6203662D-FAAC-49FD-A60D-2EA47E378BC4}"/>
    <cellStyle name="Moneda 3 2 2 2 6 2" xfId="4058" xr:uid="{3AD17BFF-0B78-4556-AF5C-D90E359CBBA9}"/>
    <cellStyle name="Moneda 3 2 2 2 6 2 2" xfId="9338" xr:uid="{B442BEF7-7351-4422-8A01-551BA2A93DE3}"/>
    <cellStyle name="Moneda 3 2 2 2 6 2 2 2" xfId="19899" xr:uid="{1674BD06-DB0C-43A5-A3C1-8AC1885DEB3A}"/>
    <cellStyle name="Moneda 3 2 2 2 6 2 3" xfId="14619" xr:uid="{B9087309-C4B4-47BB-8532-4623E4E04BBD}"/>
    <cellStyle name="Moneda 3 2 2 2 6 3" xfId="6698" xr:uid="{31DD2725-C5DB-40C4-BE91-0F64ABA1B3C8}"/>
    <cellStyle name="Moneda 3 2 2 2 6 3 2" xfId="17259" xr:uid="{CBE83428-0861-4E12-BAC5-084670FEDCB4}"/>
    <cellStyle name="Moneda 3 2 2 2 6 4" xfId="11978" xr:uid="{7434DAE1-A648-44C7-A319-76B6E92030F3}"/>
    <cellStyle name="Moneda 3 2 2 2 7" xfId="2738" xr:uid="{7F934F1A-BD68-4D46-926C-AABD8AB19C37}"/>
    <cellStyle name="Moneda 3 2 2 2 7 2" xfId="8018" xr:uid="{D958E1F9-97C8-43D1-BF4E-473BF051ED6D}"/>
    <cellStyle name="Moneda 3 2 2 2 7 2 2" xfId="18579" xr:uid="{083DBA64-D068-47D2-9B16-AC8DD6CB6344}"/>
    <cellStyle name="Moneda 3 2 2 2 7 3" xfId="13299" xr:uid="{557038F5-E5E0-4C02-9494-A7335CBFE464}"/>
    <cellStyle name="Moneda 3 2 2 2 8" xfId="5378" xr:uid="{B6FB02B7-5882-46DC-AD66-1C3092134D1E}"/>
    <cellStyle name="Moneda 3 2 2 2 8 2" xfId="15939" xr:uid="{8F888EFD-7B15-4E4B-A6B0-2C6A6A72A6F8}"/>
    <cellStyle name="Moneda 3 2 2 2 9" xfId="10658" xr:uid="{74EE166E-0B3B-4B90-BE6D-B64B38F2A36C}"/>
    <cellStyle name="Moneda 3 2 2 3" xfId="154" xr:uid="{C7CC97BD-330F-4804-87CE-9885BAA092F6}"/>
    <cellStyle name="Moneda 3 2 2 3 2" xfId="484" xr:uid="{B07143F4-ACF0-48F2-B41D-800E987C47C9}"/>
    <cellStyle name="Moneda 3 2 2 3 2 2" xfId="1144" xr:uid="{4B11EA36-E2C3-41E1-A997-2FC61D569426}"/>
    <cellStyle name="Moneda 3 2 2 3 2 2 2" xfId="2465" xr:uid="{30E90777-A059-4B59-93CE-92D7062037C4}"/>
    <cellStyle name="Moneda 3 2 2 3 2 2 2 2" xfId="5106" xr:uid="{0D09F9A9-8AFF-4A60-8673-CDF1DEB63389}"/>
    <cellStyle name="Moneda 3 2 2 3 2 2 2 2 2" xfId="10386" xr:uid="{E6114A59-72F7-46D7-8EAD-C5C466F756C6}"/>
    <cellStyle name="Moneda 3 2 2 3 2 2 2 2 2 2" xfId="20947" xr:uid="{454CA96D-BB68-4716-88B4-6E389AE7DB53}"/>
    <cellStyle name="Moneda 3 2 2 3 2 2 2 2 3" xfId="15667" xr:uid="{CED60AC7-38F2-4AF9-B4DC-4468E8C11029}"/>
    <cellStyle name="Moneda 3 2 2 3 2 2 2 3" xfId="7746" xr:uid="{DA4EB9EB-5517-4D4D-AA58-4A97F5CE0D14}"/>
    <cellStyle name="Moneda 3 2 2 3 2 2 2 3 2" xfId="18307" xr:uid="{45BEE963-C9DA-46DB-A554-8524CDDCAAC3}"/>
    <cellStyle name="Moneda 3 2 2 3 2 2 2 4" xfId="13026" xr:uid="{96B5B0B7-2FD2-4A59-8A13-3FDF85A2323F}"/>
    <cellStyle name="Moneda 3 2 2 3 2 2 3" xfId="3786" xr:uid="{F10B43A6-07F6-47C9-9FFA-14864DE5D7C1}"/>
    <cellStyle name="Moneda 3 2 2 3 2 2 3 2" xfId="9066" xr:uid="{01DAA1B1-794D-4EEF-B6C8-708A7C630B80}"/>
    <cellStyle name="Moneda 3 2 2 3 2 2 3 2 2" xfId="19627" xr:uid="{F06A5075-0E5A-47F1-A917-5772B6D55939}"/>
    <cellStyle name="Moneda 3 2 2 3 2 2 3 3" xfId="14347" xr:uid="{95814C1F-12E4-4E0E-9929-776500A1D62E}"/>
    <cellStyle name="Moneda 3 2 2 3 2 2 4" xfId="6426" xr:uid="{4185873C-E11B-4C19-8C9E-85F070E8A549}"/>
    <cellStyle name="Moneda 3 2 2 3 2 2 4 2" xfId="16987" xr:uid="{B2C115C9-A179-4F5D-8E68-262E6DC65794}"/>
    <cellStyle name="Moneda 3 2 2 3 2 2 5" xfId="11706" xr:uid="{E7A4C8F8-7213-4A70-B4C9-CDC683880315}"/>
    <cellStyle name="Moneda 3 2 2 3 2 3" xfId="1805" xr:uid="{D6014995-C71A-41F6-A386-A09752B0FEE5}"/>
    <cellStyle name="Moneda 3 2 2 3 2 3 2" xfId="4446" xr:uid="{729D4862-407E-4DD3-90DA-2C6B99BEE26C}"/>
    <cellStyle name="Moneda 3 2 2 3 2 3 2 2" xfId="9726" xr:uid="{4BDDE777-8457-446A-B9C8-50B64AA82F7C}"/>
    <cellStyle name="Moneda 3 2 2 3 2 3 2 2 2" xfId="20287" xr:uid="{BB750585-32C0-4941-B833-57C9E862F1A1}"/>
    <cellStyle name="Moneda 3 2 2 3 2 3 2 3" xfId="15007" xr:uid="{E4FF3D90-E0E2-4C3C-8C68-07946C6CA0A9}"/>
    <cellStyle name="Moneda 3 2 2 3 2 3 3" xfId="7086" xr:uid="{44CF7BC4-B21B-40FF-92C7-B565D1F9E2E4}"/>
    <cellStyle name="Moneda 3 2 2 3 2 3 3 2" xfId="17647" xr:uid="{72423FB1-E085-4C01-9830-371C865FAAC4}"/>
    <cellStyle name="Moneda 3 2 2 3 2 3 4" xfId="12366" xr:uid="{D60D6FB3-C7ED-4342-9FCE-1DEFDA2C8B6E}"/>
    <cellStyle name="Moneda 3 2 2 3 2 4" xfId="3126" xr:uid="{757225C4-E4FC-424A-955D-5ED0E158689C}"/>
    <cellStyle name="Moneda 3 2 2 3 2 4 2" xfId="8406" xr:uid="{C2B7DD43-5EC5-4C51-96F3-32596A4672B8}"/>
    <cellStyle name="Moneda 3 2 2 3 2 4 2 2" xfId="18967" xr:uid="{B4698C90-A37A-4BF0-B2B6-B00A26CCDA8E}"/>
    <cellStyle name="Moneda 3 2 2 3 2 4 3" xfId="13687" xr:uid="{87EDE1B6-76CB-4F69-BB8C-1F9E80C7ED2A}"/>
    <cellStyle name="Moneda 3 2 2 3 2 5" xfId="5766" xr:uid="{6253C96C-9B13-43D0-A69D-DAA0210BE5BE}"/>
    <cellStyle name="Moneda 3 2 2 3 2 5 2" xfId="16327" xr:uid="{0E09E4BF-5BB9-46F7-A7B8-433B1D6ABE77}"/>
    <cellStyle name="Moneda 3 2 2 3 2 6" xfId="11046" xr:uid="{033C778C-C0ED-4197-8637-ADD19EC92AEB}"/>
    <cellStyle name="Moneda 3 2 2 3 3" xfId="815" xr:uid="{26897A96-C42A-4FC8-8FD7-75DE2F18644B}"/>
    <cellStyle name="Moneda 3 2 2 3 3 2" xfId="2136" xr:uid="{4B6A30B1-FC1F-409A-948F-439A0D94CB02}"/>
    <cellStyle name="Moneda 3 2 2 3 3 2 2" xfId="4777" xr:uid="{2D0295FC-5493-4540-AF95-590A3848D8C9}"/>
    <cellStyle name="Moneda 3 2 2 3 3 2 2 2" xfId="10057" xr:uid="{7363150F-7A6E-4629-A84C-97E20D443256}"/>
    <cellStyle name="Moneda 3 2 2 3 3 2 2 2 2" xfId="20618" xr:uid="{D58ECA4B-D36B-4846-BDCE-1C38226F3799}"/>
    <cellStyle name="Moneda 3 2 2 3 3 2 2 3" xfId="15338" xr:uid="{B09FE645-FA1B-47BE-B094-9F31593028B5}"/>
    <cellStyle name="Moneda 3 2 2 3 3 2 3" xfId="7417" xr:uid="{C8222D2A-DB3A-498C-BC64-7E855EC6AE5E}"/>
    <cellStyle name="Moneda 3 2 2 3 3 2 3 2" xfId="17978" xr:uid="{3E4C0000-9EC1-4D36-A37E-FFD1BD2CE2B5}"/>
    <cellStyle name="Moneda 3 2 2 3 3 2 4" xfId="12697" xr:uid="{4F201FB3-EB72-43FB-A5FE-7011EA943F93}"/>
    <cellStyle name="Moneda 3 2 2 3 3 3" xfId="3457" xr:uid="{25588D00-DB8E-45E4-9B57-7AAF27059ED0}"/>
    <cellStyle name="Moneda 3 2 2 3 3 3 2" xfId="8737" xr:uid="{C55AA711-6DF6-45D6-AD7F-A74A519CFF42}"/>
    <cellStyle name="Moneda 3 2 2 3 3 3 2 2" xfId="19298" xr:uid="{C28F189D-45D9-4CF9-9FAC-79BDC16587C3}"/>
    <cellStyle name="Moneda 3 2 2 3 3 3 3" xfId="14018" xr:uid="{D7DEE1FD-CF3C-46D8-A16B-314A9D1DF764}"/>
    <cellStyle name="Moneda 3 2 2 3 3 4" xfId="6097" xr:uid="{E0ED32C9-0EB7-4825-87C7-2BB1F5D5D018}"/>
    <cellStyle name="Moneda 3 2 2 3 3 4 2" xfId="16658" xr:uid="{90587FE0-432E-455C-8C50-757A3E775DE5}"/>
    <cellStyle name="Moneda 3 2 2 3 3 5" xfId="11377" xr:uid="{0D6688A1-A8C3-4883-950F-D5D7A148D0A2}"/>
    <cellStyle name="Moneda 3 2 2 3 4" xfId="1476" xr:uid="{E7328FE0-E4DF-493F-8F7F-BD533766C2E3}"/>
    <cellStyle name="Moneda 3 2 2 3 4 2" xfId="4117" xr:uid="{B5A817DC-14B0-4B73-AD7E-1D4B319B42AB}"/>
    <cellStyle name="Moneda 3 2 2 3 4 2 2" xfId="9397" xr:uid="{FA4AB951-8B5F-4036-803E-DF2536FA2F7D}"/>
    <cellStyle name="Moneda 3 2 2 3 4 2 2 2" xfId="19958" xr:uid="{50C26F65-B8CA-4275-9C0D-103B9C517FA2}"/>
    <cellStyle name="Moneda 3 2 2 3 4 2 3" xfId="14678" xr:uid="{331D5D39-177C-4AA6-A9B9-AE3DB8AE1085}"/>
    <cellStyle name="Moneda 3 2 2 3 4 3" xfId="6757" xr:uid="{9B7A8A43-1369-4338-A4ED-FA86FC118529}"/>
    <cellStyle name="Moneda 3 2 2 3 4 3 2" xfId="17318" xr:uid="{72F423C7-18AF-4794-A53A-2338F398FBDB}"/>
    <cellStyle name="Moneda 3 2 2 3 4 4" xfId="12037" xr:uid="{49DC9AC6-D191-498C-BC2C-7E90C048A02A}"/>
    <cellStyle name="Moneda 3 2 2 3 5" xfId="2797" xr:uid="{B6D355A4-7546-4ABF-8507-63C145C4F1BA}"/>
    <cellStyle name="Moneda 3 2 2 3 5 2" xfId="8077" xr:uid="{8CC27649-3B92-4E44-B415-CB9F3B16A298}"/>
    <cellStyle name="Moneda 3 2 2 3 5 2 2" xfId="18638" xr:uid="{8FA9A44F-4819-4252-A562-C3133BE79BD5}"/>
    <cellStyle name="Moneda 3 2 2 3 5 3" xfId="13358" xr:uid="{82CF2588-FF4C-4B4F-B35C-60FF8DD1525A}"/>
    <cellStyle name="Moneda 3 2 2 3 6" xfId="5437" xr:uid="{6F36061B-1117-44CC-A634-95FA8F28B2FF}"/>
    <cellStyle name="Moneda 3 2 2 3 6 2" xfId="15998" xr:uid="{0020447D-EA17-4382-AC49-166D68624950}"/>
    <cellStyle name="Moneda 3 2 2 3 7" xfId="10717" xr:uid="{B1FE51EE-78EE-429C-B46B-57ED7779C035}"/>
    <cellStyle name="Moneda 3 2 2 4" xfId="264" xr:uid="{B3A27F9D-4EFF-4546-8440-66ACC7303A7A}"/>
    <cellStyle name="Moneda 3 2 2 4 2" xfId="594" xr:uid="{FE1404F3-D411-407F-871B-C70D980D8DE9}"/>
    <cellStyle name="Moneda 3 2 2 4 2 2" xfId="1254" xr:uid="{E21F51A4-3EA5-46FA-9B25-B54137E3A365}"/>
    <cellStyle name="Moneda 3 2 2 4 2 2 2" xfId="2575" xr:uid="{9F9EB3DF-7F75-4494-9D00-313877C93D3D}"/>
    <cellStyle name="Moneda 3 2 2 4 2 2 2 2" xfId="5216" xr:uid="{E0190114-A182-497C-8BC0-9AEB56AE0DB1}"/>
    <cellStyle name="Moneda 3 2 2 4 2 2 2 2 2" xfId="10496" xr:uid="{8A679DB2-EC13-43ED-A1E5-BC4462C5D18C}"/>
    <cellStyle name="Moneda 3 2 2 4 2 2 2 2 2 2" xfId="21057" xr:uid="{F024C58C-0DB1-40E7-AB42-208ADDDA0748}"/>
    <cellStyle name="Moneda 3 2 2 4 2 2 2 2 3" xfId="15777" xr:uid="{38BC9172-119B-4735-80D1-AAF3C3E44BBE}"/>
    <cellStyle name="Moneda 3 2 2 4 2 2 2 3" xfId="7856" xr:uid="{1481FD92-30C7-4CAD-A47C-3D1631E6CC4A}"/>
    <cellStyle name="Moneda 3 2 2 4 2 2 2 3 2" xfId="18417" xr:uid="{DC2D078D-BA6A-47DB-96E6-745F1B3B5E67}"/>
    <cellStyle name="Moneda 3 2 2 4 2 2 2 4" xfId="13136" xr:uid="{F3EF1B44-7FAC-4B6E-BABB-984A149BDD1D}"/>
    <cellStyle name="Moneda 3 2 2 4 2 2 3" xfId="3896" xr:uid="{BE727B30-DDAD-4E1D-B660-43687B6B424E}"/>
    <cellStyle name="Moneda 3 2 2 4 2 2 3 2" xfId="9176" xr:uid="{759748CF-76C3-46C9-8C36-1A0BD8CC0102}"/>
    <cellStyle name="Moneda 3 2 2 4 2 2 3 2 2" xfId="19737" xr:uid="{8B0A492C-565F-421D-892E-1A2956CDE374}"/>
    <cellStyle name="Moneda 3 2 2 4 2 2 3 3" xfId="14457" xr:uid="{BDA6CA4A-D3A5-4CAB-92A9-A190468C280E}"/>
    <cellStyle name="Moneda 3 2 2 4 2 2 4" xfId="6536" xr:uid="{595A8FF9-6AF4-4748-9DB7-01C0720C21F4}"/>
    <cellStyle name="Moneda 3 2 2 4 2 2 4 2" xfId="17097" xr:uid="{6CFADC3B-519B-4AB5-BB64-494F7D173BD1}"/>
    <cellStyle name="Moneda 3 2 2 4 2 2 5" xfId="11816" xr:uid="{61D5562D-5B74-4AA3-BF96-D20B1A7E1E44}"/>
    <cellStyle name="Moneda 3 2 2 4 2 3" xfId="1915" xr:uid="{793AA5BF-67AD-4513-8637-BABBA2FD0E12}"/>
    <cellStyle name="Moneda 3 2 2 4 2 3 2" xfId="4556" xr:uid="{2E5CD9D1-B08D-4475-8256-4F240BD0E9E4}"/>
    <cellStyle name="Moneda 3 2 2 4 2 3 2 2" xfId="9836" xr:uid="{04956C1D-CA61-44AD-A5E5-B6A8C2EFCCF3}"/>
    <cellStyle name="Moneda 3 2 2 4 2 3 2 2 2" xfId="20397" xr:uid="{FEB14291-EBBD-4273-BA57-B3B76C40A711}"/>
    <cellStyle name="Moneda 3 2 2 4 2 3 2 3" xfId="15117" xr:uid="{FA863853-DE76-42CE-A3B1-B8EE26B9B6BA}"/>
    <cellStyle name="Moneda 3 2 2 4 2 3 3" xfId="7196" xr:uid="{E1DEE3F1-9241-4E7F-B647-99AFB57D3015}"/>
    <cellStyle name="Moneda 3 2 2 4 2 3 3 2" xfId="17757" xr:uid="{5823FFE8-09BC-4B3D-9C38-AF506210642E}"/>
    <cellStyle name="Moneda 3 2 2 4 2 3 4" xfId="12476" xr:uid="{5E5CBDFD-2075-4315-97CF-9AA9F2163129}"/>
    <cellStyle name="Moneda 3 2 2 4 2 4" xfId="3236" xr:uid="{C1CC364A-59FC-4B9A-8C93-EFF9EEA77D6B}"/>
    <cellStyle name="Moneda 3 2 2 4 2 4 2" xfId="8516" xr:uid="{5A1090A8-76D1-4187-8B1E-F16DB672E9CD}"/>
    <cellStyle name="Moneda 3 2 2 4 2 4 2 2" xfId="19077" xr:uid="{F13E81B2-7C0D-40F2-872C-4F6463C5E0E8}"/>
    <cellStyle name="Moneda 3 2 2 4 2 4 3" xfId="13797" xr:uid="{1CE49F29-375A-4C70-B044-A1F03EDBDAC8}"/>
    <cellStyle name="Moneda 3 2 2 4 2 5" xfId="5876" xr:uid="{71545E1F-A4A6-4B75-A1B4-FEF779624C96}"/>
    <cellStyle name="Moneda 3 2 2 4 2 5 2" xfId="16437" xr:uid="{8C426B17-5E87-423F-AD46-B4BBA51B0A48}"/>
    <cellStyle name="Moneda 3 2 2 4 2 6" xfId="11156" xr:uid="{AE04BC0F-FF6A-448C-BE10-D275CB340741}"/>
    <cellStyle name="Moneda 3 2 2 4 3" xfId="925" xr:uid="{EB7B5715-9B0F-4FF1-8C39-73AD0D310807}"/>
    <cellStyle name="Moneda 3 2 2 4 3 2" xfId="2246" xr:uid="{47A1F8A8-F2FC-4293-824F-5F31F895F02B}"/>
    <cellStyle name="Moneda 3 2 2 4 3 2 2" xfId="4887" xr:uid="{0F073464-9D65-4E0C-AB01-B8082F9C8A60}"/>
    <cellStyle name="Moneda 3 2 2 4 3 2 2 2" xfId="10167" xr:uid="{3E63300A-DEC5-49F4-B97A-0114F8A2F807}"/>
    <cellStyle name="Moneda 3 2 2 4 3 2 2 2 2" xfId="20728" xr:uid="{11050AA6-9266-4D55-A334-CD03F07BD44B}"/>
    <cellStyle name="Moneda 3 2 2 4 3 2 2 3" xfId="15448" xr:uid="{CE3E0A24-952A-4648-910B-2D742DC4C8DA}"/>
    <cellStyle name="Moneda 3 2 2 4 3 2 3" xfId="7527" xr:uid="{087C4146-5066-4051-BCD0-EA43FE07D614}"/>
    <cellStyle name="Moneda 3 2 2 4 3 2 3 2" xfId="18088" xr:uid="{D7728849-E32E-4735-82F9-66A1CB813D50}"/>
    <cellStyle name="Moneda 3 2 2 4 3 2 4" xfId="12807" xr:uid="{26315E9A-8081-4293-AF23-1E8E4F5DE6C1}"/>
    <cellStyle name="Moneda 3 2 2 4 3 3" xfId="3567" xr:uid="{5516879F-AB59-4127-99D6-7A14813AA435}"/>
    <cellStyle name="Moneda 3 2 2 4 3 3 2" xfId="8847" xr:uid="{58AB16B8-4F5C-45F4-B70F-FA8E553D51AB}"/>
    <cellStyle name="Moneda 3 2 2 4 3 3 2 2" xfId="19408" xr:uid="{71009F3E-AD33-4D85-BC38-1A5C80127D71}"/>
    <cellStyle name="Moneda 3 2 2 4 3 3 3" xfId="14128" xr:uid="{220BF203-8FDE-4B86-A60B-D09035436B4D}"/>
    <cellStyle name="Moneda 3 2 2 4 3 4" xfId="6207" xr:uid="{C735DDBE-CF9E-4A51-B8E0-05DAE85BEEAE}"/>
    <cellStyle name="Moneda 3 2 2 4 3 4 2" xfId="16768" xr:uid="{098F1A4F-CE86-405B-B67B-BD251BD169CC}"/>
    <cellStyle name="Moneda 3 2 2 4 3 5" xfId="11487" xr:uid="{741A0461-85AB-4694-A5C0-16709C10971B}"/>
    <cellStyle name="Moneda 3 2 2 4 4" xfId="1586" xr:uid="{FDB849C6-23C7-4EAF-AAA5-4630165BB740}"/>
    <cellStyle name="Moneda 3 2 2 4 4 2" xfId="4227" xr:uid="{AF143CE1-EE03-4ACA-9696-060971F1C098}"/>
    <cellStyle name="Moneda 3 2 2 4 4 2 2" xfId="9507" xr:uid="{26574AD9-E4DF-49E4-B1E3-ECEC34006C84}"/>
    <cellStyle name="Moneda 3 2 2 4 4 2 2 2" xfId="20068" xr:uid="{387D6469-653C-4D2E-BA6F-94817788661F}"/>
    <cellStyle name="Moneda 3 2 2 4 4 2 3" xfId="14788" xr:uid="{FE5211BC-9289-4BD6-83B2-197F7415B3D2}"/>
    <cellStyle name="Moneda 3 2 2 4 4 3" xfId="6867" xr:uid="{AA6B9E97-9C7D-4025-92C5-A3017AF9BE3E}"/>
    <cellStyle name="Moneda 3 2 2 4 4 3 2" xfId="17428" xr:uid="{09DA29C6-496B-45D3-920D-8E94F3BC80A5}"/>
    <cellStyle name="Moneda 3 2 2 4 4 4" xfId="12147" xr:uid="{41E8DE5D-03DB-4DF2-9C99-BF89D43D4DAA}"/>
    <cellStyle name="Moneda 3 2 2 4 5" xfId="2907" xr:uid="{D3143A0D-D26A-4C08-8C1B-FA787CF863B5}"/>
    <cellStyle name="Moneda 3 2 2 4 5 2" xfId="8187" xr:uid="{F01372F7-EE56-4425-91BB-FC6AE1342FFE}"/>
    <cellStyle name="Moneda 3 2 2 4 5 2 2" xfId="18748" xr:uid="{85624A98-74B1-422A-90DF-683209F48C39}"/>
    <cellStyle name="Moneda 3 2 2 4 5 3" xfId="13468" xr:uid="{75643140-C163-41EF-86D3-F70A21CBF875}"/>
    <cellStyle name="Moneda 3 2 2 4 6" xfId="5547" xr:uid="{4F229C88-03F1-4D18-927D-6E9BA4CB8894}"/>
    <cellStyle name="Moneda 3 2 2 4 6 2" xfId="16108" xr:uid="{C8BFC21B-211E-4AEE-AF74-E28998CFDA7B}"/>
    <cellStyle name="Moneda 3 2 2 4 7" xfId="10827" xr:uid="{4CBC79C7-44AA-4A0C-9E74-CB47C4D8B855}"/>
    <cellStyle name="Moneda 3 2 2 5" xfId="373" xr:uid="{35B611B3-DB00-43E7-AB6D-9D1462AA2995}"/>
    <cellStyle name="Moneda 3 2 2 5 2" xfId="1034" xr:uid="{989F8ADD-ED8F-4931-A338-6B4E0527DA29}"/>
    <cellStyle name="Moneda 3 2 2 5 2 2" xfId="2355" xr:uid="{BF1BCF5C-4AD8-4AE2-88AB-8380AB60B172}"/>
    <cellStyle name="Moneda 3 2 2 5 2 2 2" xfId="4996" xr:uid="{583687EB-49B3-47B0-8CBD-EB95BEABB0A0}"/>
    <cellStyle name="Moneda 3 2 2 5 2 2 2 2" xfId="10276" xr:uid="{2F0AB2C6-7351-4B52-816C-F1047796109E}"/>
    <cellStyle name="Moneda 3 2 2 5 2 2 2 2 2" xfId="20837" xr:uid="{844929E1-1F18-4A03-8881-47FBA76CAE13}"/>
    <cellStyle name="Moneda 3 2 2 5 2 2 2 3" xfId="15557" xr:uid="{806193D2-87CF-4CF9-92D3-50433DAF805D}"/>
    <cellStyle name="Moneda 3 2 2 5 2 2 3" xfId="7636" xr:uid="{0116A5E5-39A0-4146-AF9C-90052EB866AB}"/>
    <cellStyle name="Moneda 3 2 2 5 2 2 3 2" xfId="18197" xr:uid="{BC76E5ED-2183-4D3B-AF2E-A04D3A944C47}"/>
    <cellStyle name="Moneda 3 2 2 5 2 2 4" xfId="12916" xr:uid="{50D02EE2-B0B9-41EC-B7D6-20DEA4844925}"/>
    <cellStyle name="Moneda 3 2 2 5 2 3" xfId="3676" xr:uid="{9ED413EE-F50E-4568-9D0E-57CB3F7951CE}"/>
    <cellStyle name="Moneda 3 2 2 5 2 3 2" xfId="8956" xr:uid="{2B1910EE-BD2A-4054-9F53-E480F135C212}"/>
    <cellStyle name="Moneda 3 2 2 5 2 3 2 2" xfId="19517" xr:uid="{845BAA8E-63A4-4B60-A049-9F8096418DDE}"/>
    <cellStyle name="Moneda 3 2 2 5 2 3 3" xfId="14237" xr:uid="{8558F37B-D168-40B6-80DD-E60C04B105FF}"/>
    <cellStyle name="Moneda 3 2 2 5 2 4" xfId="6316" xr:uid="{7D095A0F-5F77-4399-973A-AF651EBBD35D}"/>
    <cellStyle name="Moneda 3 2 2 5 2 4 2" xfId="16877" xr:uid="{255C22BF-E02C-4FDB-B8E4-83FDDC831B5D}"/>
    <cellStyle name="Moneda 3 2 2 5 2 5" xfId="11596" xr:uid="{F1338CA3-DC66-4DFD-BFBE-D9F21807676C}"/>
    <cellStyle name="Moneda 3 2 2 5 3" xfId="1695" xr:uid="{3515036A-14AD-4BEE-B9A5-075EE9703870}"/>
    <cellStyle name="Moneda 3 2 2 5 3 2" xfId="4336" xr:uid="{8E64F9DF-ACD6-474A-9096-AD936F54C031}"/>
    <cellStyle name="Moneda 3 2 2 5 3 2 2" xfId="9616" xr:uid="{4B8E73A1-2107-4F02-AFE9-13B5004F85CD}"/>
    <cellStyle name="Moneda 3 2 2 5 3 2 2 2" xfId="20177" xr:uid="{1977B71A-2476-4A3D-A9D5-F8D9BDAAF723}"/>
    <cellStyle name="Moneda 3 2 2 5 3 2 3" xfId="14897" xr:uid="{42D90F94-B0D8-4373-ABD4-E9601AAE69A5}"/>
    <cellStyle name="Moneda 3 2 2 5 3 3" xfId="6976" xr:uid="{779FA470-C0A5-43EB-B251-8A780413A5C2}"/>
    <cellStyle name="Moneda 3 2 2 5 3 3 2" xfId="17537" xr:uid="{348AC27F-FF34-44D3-ADEB-3E303FBC18D9}"/>
    <cellStyle name="Moneda 3 2 2 5 3 4" xfId="12256" xr:uid="{4CF445A9-46AF-4CAB-9C7F-D523F7357D46}"/>
    <cellStyle name="Moneda 3 2 2 5 4" xfId="3016" xr:uid="{7F8C9E81-D00D-4258-B3BC-C9F8055AEDC0}"/>
    <cellStyle name="Moneda 3 2 2 5 4 2" xfId="8296" xr:uid="{9A0D0B8C-1608-4583-AF76-5C0DF01AC3C7}"/>
    <cellStyle name="Moneda 3 2 2 5 4 2 2" xfId="18857" xr:uid="{93BBF741-0F0B-4C01-9C35-61366789B7CC}"/>
    <cellStyle name="Moneda 3 2 2 5 4 3" xfId="13577" xr:uid="{A444EF64-013D-438A-B034-0871FF66B321}"/>
    <cellStyle name="Moneda 3 2 2 5 5" xfId="5656" xr:uid="{16B13207-6CD5-458A-B8FA-10EF5E407E80}"/>
    <cellStyle name="Moneda 3 2 2 5 5 2" xfId="16217" xr:uid="{38AF07F4-F7C5-4EBE-8F9E-26D2E3984074}"/>
    <cellStyle name="Moneda 3 2 2 5 6" xfId="10936" xr:uid="{1BE632A8-288A-414D-A0E7-995F1AFF815D}"/>
    <cellStyle name="Moneda 3 2 2 6" xfId="705" xr:uid="{7C4E19F0-B7E9-47E7-8056-76825526C6D3}"/>
    <cellStyle name="Moneda 3 2 2 6 2" xfId="2026" xr:uid="{9C9D814E-D233-430F-8822-ACCE1563E852}"/>
    <cellStyle name="Moneda 3 2 2 6 2 2" xfId="4667" xr:uid="{66C84065-74EA-4AC9-A6FD-E3039B480F1B}"/>
    <cellStyle name="Moneda 3 2 2 6 2 2 2" xfId="9947" xr:uid="{89E8D14E-9E5B-4BD2-9442-DA445D203743}"/>
    <cellStyle name="Moneda 3 2 2 6 2 2 2 2" xfId="20508" xr:uid="{D2C6A8D9-E505-400A-BD55-E8C0D9FA8E5A}"/>
    <cellStyle name="Moneda 3 2 2 6 2 2 3" xfId="15228" xr:uid="{6A6C03DA-664E-4378-B926-E255DA946ACA}"/>
    <cellStyle name="Moneda 3 2 2 6 2 3" xfId="7307" xr:uid="{1295C440-FB56-4675-9EEF-9BE6A9E113E3}"/>
    <cellStyle name="Moneda 3 2 2 6 2 3 2" xfId="17868" xr:uid="{4DBA920D-8C01-4829-A999-23AB7D0880F0}"/>
    <cellStyle name="Moneda 3 2 2 6 2 4" xfId="12587" xr:uid="{5FD9E789-A7AF-4110-BCE3-3D807A76500D}"/>
    <cellStyle name="Moneda 3 2 2 6 3" xfId="3347" xr:uid="{97AC6289-9337-4121-B6DF-CF88910B29EC}"/>
    <cellStyle name="Moneda 3 2 2 6 3 2" xfId="8627" xr:uid="{F7072E7B-82AC-4AF7-8292-D4F9E56B3112}"/>
    <cellStyle name="Moneda 3 2 2 6 3 2 2" xfId="19188" xr:uid="{6E2A024D-78FD-45B6-B7DC-4148891150EB}"/>
    <cellStyle name="Moneda 3 2 2 6 3 3" xfId="13908" xr:uid="{96FEC2B3-74B1-4B29-8EEB-DE88BDDAB049}"/>
    <cellStyle name="Moneda 3 2 2 6 4" xfId="5987" xr:uid="{F23702DE-BD1B-4B52-9E9B-4ED0DE5221A0}"/>
    <cellStyle name="Moneda 3 2 2 6 4 2" xfId="16548" xr:uid="{41115B6F-7B42-42CE-B42A-0A56318FD79C}"/>
    <cellStyle name="Moneda 3 2 2 6 5" xfId="11267" xr:uid="{3287890B-07BF-46BE-81A8-4F556F0E9A5E}"/>
    <cellStyle name="Moneda 3 2 2 7" xfId="1366" xr:uid="{5B7299EC-AC68-4075-86C1-E3066F0832FC}"/>
    <cellStyle name="Moneda 3 2 2 7 2" xfId="4007" xr:uid="{6509065B-18C5-42D5-AB3C-B003E488F87C}"/>
    <cellStyle name="Moneda 3 2 2 7 2 2" xfId="9287" xr:uid="{FA7ADE9F-C0F2-4EAF-A2BF-03A5DEAE4264}"/>
    <cellStyle name="Moneda 3 2 2 7 2 2 2" xfId="19848" xr:uid="{149EDB58-0AE3-428D-92C6-0441B2ECD04C}"/>
    <cellStyle name="Moneda 3 2 2 7 2 3" xfId="14568" xr:uid="{96170781-1DBB-4237-9D58-480D20D26283}"/>
    <cellStyle name="Moneda 3 2 2 7 3" xfId="6647" xr:uid="{2BB9C658-51D5-4766-BE4A-DD3E778B4053}"/>
    <cellStyle name="Moneda 3 2 2 7 3 2" xfId="17208" xr:uid="{EBE7F19F-5BBA-4380-8320-6B01CF04504C}"/>
    <cellStyle name="Moneda 3 2 2 7 4" xfId="11927" xr:uid="{2E51BAAD-25CF-48C3-8390-0437D274034F}"/>
    <cellStyle name="Moneda 3 2 2 8" xfId="2687" xr:uid="{4C2E31C0-C6B1-47EA-951C-610D0609E651}"/>
    <cellStyle name="Moneda 3 2 2 8 2" xfId="7967" xr:uid="{28E8B7F7-6844-499B-A1A5-3BADC9854F79}"/>
    <cellStyle name="Moneda 3 2 2 8 2 2" xfId="18528" xr:uid="{6A3D967C-A7E4-4471-A3A0-67FB70BAB834}"/>
    <cellStyle name="Moneda 3 2 2 8 3" xfId="13248" xr:uid="{3A5CC55F-B811-4001-A77D-5E53D403B31D}"/>
    <cellStyle name="Moneda 3 2 2 9" xfId="5327" xr:uid="{6B8CC042-B7CC-4DBC-AB59-E60162881E48}"/>
    <cellStyle name="Moneda 3 2 2 9 2" xfId="15888" xr:uid="{6E5C3C60-4309-4EB8-8B38-88639DD96155}"/>
    <cellStyle name="Moneda 3 2 3" xfId="69" xr:uid="{2B30260F-BBAA-4544-B59B-BAADCE560CB3}"/>
    <cellStyle name="Moneda 3 2 3 2" xfId="181" xr:uid="{685DA8AF-D273-44E2-B24D-A6C38EA710EF}"/>
    <cellStyle name="Moneda 3 2 3 2 2" xfId="511" xr:uid="{AA904C21-9ABF-4FA0-BAD8-1A9ECBA6207B}"/>
    <cellStyle name="Moneda 3 2 3 2 2 2" xfId="1171" xr:uid="{1E745317-BC2F-458E-97F7-4D51C067B4A3}"/>
    <cellStyle name="Moneda 3 2 3 2 2 2 2" xfId="2492" xr:uid="{174EC173-0DB0-4EAF-BEC0-4E043BBB034F}"/>
    <cellStyle name="Moneda 3 2 3 2 2 2 2 2" xfId="5133" xr:uid="{CDE9F5AE-94FF-4199-806A-7DCACC113737}"/>
    <cellStyle name="Moneda 3 2 3 2 2 2 2 2 2" xfId="10413" xr:uid="{4A8F7E35-74D7-4432-A85B-5B1CE55F391F}"/>
    <cellStyle name="Moneda 3 2 3 2 2 2 2 2 2 2" xfId="20974" xr:uid="{50D1FD6C-2433-4351-A5E7-E7E52CDEDEAA}"/>
    <cellStyle name="Moneda 3 2 3 2 2 2 2 2 3" xfId="15694" xr:uid="{F751016D-F5D3-4E1F-9DC2-C505EC4D6559}"/>
    <cellStyle name="Moneda 3 2 3 2 2 2 2 3" xfId="7773" xr:uid="{54550646-0DE8-4E4C-B04D-20DAF6316848}"/>
    <cellStyle name="Moneda 3 2 3 2 2 2 2 3 2" xfId="18334" xr:uid="{B1659DD6-978F-4844-B5D6-513E16C2A770}"/>
    <cellStyle name="Moneda 3 2 3 2 2 2 2 4" xfId="13053" xr:uid="{76EEDA56-669C-4B67-9885-918690252EC0}"/>
    <cellStyle name="Moneda 3 2 3 2 2 2 3" xfId="3813" xr:uid="{59FB8B65-CBFA-4701-8201-55BFC3F83945}"/>
    <cellStyle name="Moneda 3 2 3 2 2 2 3 2" xfId="9093" xr:uid="{3038BC6D-2D87-4B6A-8D72-BB133B7D2D72}"/>
    <cellStyle name="Moneda 3 2 3 2 2 2 3 2 2" xfId="19654" xr:uid="{64E68C30-B3E4-4985-A57B-01D3E6078D8E}"/>
    <cellStyle name="Moneda 3 2 3 2 2 2 3 3" xfId="14374" xr:uid="{C558D4CD-F990-4125-8F0A-E34BF4ACE28A}"/>
    <cellStyle name="Moneda 3 2 3 2 2 2 4" xfId="6453" xr:uid="{75E68544-EEC4-4266-BF7C-9A11733DA5FD}"/>
    <cellStyle name="Moneda 3 2 3 2 2 2 4 2" xfId="17014" xr:uid="{A4A5EE08-E3EA-4E65-B869-A0FA5F54DEA7}"/>
    <cellStyle name="Moneda 3 2 3 2 2 2 5" xfId="11733" xr:uid="{0E0F451B-0EF3-4999-AA9C-4378B4C5EDC0}"/>
    <cellStyle name="Moneda 3 2 3 2 2 3" xfId="1832" xr:uid="{5BDEDB7B-D48D-4FB1-BF48-0E5393D16DF3}"/>
    <cellStyle name="Moneda 3 2 3 2 2 3 2" xfId="4473" xr:uid="{6396696B-779F-44AE-AA15-7234D6D316E4}"/>
    <cellStyle name="Moneda 3 2 3 2 2 3 2 2" xfId="9753" xr:uid="{66B0402A-67BB-4A49-A429-1EB46A75F656}"/>
    <cellStyle name="Moneda 3 2 3 2 2 3 2 2 2" xfId="20314" xr:uid="{ED53EE15-1772-452A-804C-14C9B877058D}"/>
    <cellStyle name="Moneda 3 2 3 2 2 3 2 3" xfId="15034" xr:uid="{2B2B5CF8-5D75-4F47-837A-A65BB3130F32}"/>
    <cellStyle name="Moneda 3 2 3 2 2 3 3" xfId="7113" xr:uid="{EA8662DC-5E21-4AE0-A0AC-2FAFD9114C1D}"/>
    <cellStyle name="Moneda 3 2 3 2 2 3 3 2" xfId="17674" xr:uid="{801B31D1-2178-4C3D-9D53-E14C94DA165F}"/>
    <cellStyle name="Moneda 3 2 3 2 2 3 4" xfId="12393" xr:uid="{DA0060C3-7C04-426E-ADF1-0EBAFF981897}"/>
    <cellStyle name="Moneda 3 2 3 2 2 4" xfId="3153" xr:uid="{DB5CF2AB-AADA-49E3-AE29-25978A94C0E2}"/>
    <cellStyle name="Moneda 3 2 3 2 2 4 2" xfId="8433" xr:uid="{944AB7AB-518D-434D-B366-B4929CE44E1D}"/>
    <cellStyle name="Moneda 3 2 3 2 2 4 2 2" xfId="18994" xr:uid="{EF80E955-411E-4583-B64F-70A1082E30EF}"/>
    <cellStyle name="Moneda 3 2 3 2 2 4 3" xfId="13714" xr:uid="{5475513B-DA06-41B6-973D-D245FB065502}"/>
    <cellStyle name="Moneda 3 2 3 2 2 5" xfId="5793" xr:uid="{5C17D4E9-2D3E-4F98-8E86-89C4E239B101}"/>
    <cellStyle name="Moneda 3 2 3 2 2 5 2" xfId="16354" xr:uid="{EDCED732-A613-4981-9E98-91886400F155}"/>
    <cellStyle name="Moneda 3 2 3 2 2 6" xfId="11073" xr:uid="{696B7F07-F167-4630-BEBE-841488403565}"/>
    <cellStyle name="Moneda 3 2 3 2 3" xfId="842" xr:uid="{BEFE4CAD-8707-46E8-9A20-F4DFE076BF44}"/>
    <cellStyle name="Moneda 3 2 3 2 3 2" xfId="2163" xr:uid="{245DD520-6BCA-410B-9233-0CB28177482B}"/>
    <cellStyle name="Moneda 3 2 3 2 3 2 2" xfId="4804" xr:uid="{C2D992E9-4B89-44E3-B6EC-CB5675880BCC}"/>
    <cellStyle name="Moneda 3 2 3 2 3 2 2 2" xfId="10084" xr:uid="{CC2D1EAA-ECAF-4F41-9D4E-FEE73740F4CF}"/>
    <cellStyle name="Moneda 3 2 3 2 3 2 2 2 2" xfId="20645" xr:uid="{B9B32F11-C2A1-4A8B-BCF0-34ED57242E9F}"/>
    <cellStyle name="Moneda 3 2 3 2 3 2 2 3" xfId="15365" xr:uid="{E578E205-A778-4E14-8433-2C34BB4F03A4}"/>
    <cellStyle name="Moneda 3 2 3 2 3 2 3" xfId="7444" xr:uid="{F5ABDF2F-A125-4DD5-AFC1-446BF30C033D}"/>
    <cellStyle name="Moneda 3 2 3 2 3 2 3 2" xfId="18005" xr:uid="{2A4085F8-99D8-4458-A7E7-63D360343D33}"/>
    <cellStyle name="Moneda 3 2 3 2 3 2 4" xfId="12724" xr:uid="{4276D0F5-346E-4A9A-A1ED-00AD7BFFD29D}"/>
    <cellStyle name="Moneda 3 2 3 2 3 3" xfId="3484" xr:uid="{07C5D678-B08F-4ED2-871C-6F0C848FB1C4}"/>
    <cellStyle name="Moneda 3 2 3 2 3 3 2" xfId="8764" xr:uid="{BEE8B1E4-D09C-4D6F-9FA7-FC0E142EC7BB}"/>
    <cellStyle name="Moneda 3 2 3 2 3 3 2 2" xfId="19325" xr:uid="{0089417C-864D-407C-B18B-6EBA4773C651}"/>
    <cellStyle name="Moneda 3 2 3 2 3 3 3" xfId="14045" xr:uid="{7F8EBC67-04DF-4D28-AACA-8C72456E36DB}"/>
    <cellStyle name="Moneda 3 2 3 2 3 4" xfId="6124" xr:uid="{ACE46696-A389-45AD-B5AE-FFA20EB2D2DF}"/>
    <cellStyle name="Moneda 3 2 3 2 3 4 2" xfId="16685" xr:uid="{A08E7E57-80EB-4538-B401-3545E3F220F9}"/>
    <cellStyle name="Moneda 3 2 3 2 3 5" xfId="11404" xr:uid="{359120A7-D0DE-4A10-862E-166263DB45CE}"/>
    <cellStyle name="Moneda 3 2 3 2 4" xfId="1503" xr:uid="{1A17413E-C4D1-4123-BDB4-26C5A5C5073A}"/>
    <cellStyle name="Moneda 3 2 3 2 4 2" xfId="4144" xr:uid="{F26C8115-5A15-4A14-A65C-C1125EEFA62A}"/>
    <cellStyle name="Moneda 3 2 3 2 4 2 2" xfId="9424" xr:uid="{9D288D03-6C7F-40A8-B236-1D289127E545}"/>
    <cellStyle name="Moneda 3 2 3 2 4 2 2 2" xfId="19985" xr:uid="{D62B99F6-30DE-438E-AC3D-CF39A0E1EE04}"/>
    <cellStyle name="Moneda 3 2 3 2 4 2 3" xfId="14705" xr:uid="{FC994DFC-0C91-47A8-9D9F-4D3FD565022B}"/>
    <cellStyle name="Moneda 3 2 3 2 4 3" xfId="6784" xr:uid="{F553DE32-AD40-414A-AD94-C5BE00F77B19}"/>
    <cellStyle name="Moneda 3 2 3 2 4 3 2" xfId="17345" xr:uid="{474272E4-825A-422A-9B5B-9FC3EB78B4D8}"/>
    <cellStyle name="Moneda 3 2 3 2 4 4" xfId="12064" xr:uid="{9E94E1D1-0D60-4096-9926-B995E5F8D245}"/>
    <cellStyle name="Moneda 3 2 3 2 5" xfId="2824" xr:uid="{703199BB-CC35-4516-B6F4-F4B27F261329}"/>
    <cellStyle name="Moneda 3 2 3 2 5 2" xfId="8104" xr:uid="{FC1C4623-98A5-455C-94EB-DB3FBCBD1B76}"/>
    <cellStyle name="Moneda 3 2 3 2 5 2 2" xfId="18665" xr:uid="{7FB47CC5-534F-494F-B5F9-D4A873FFA05E}"/>
    <cellStyle name="Moneda 3 2 3 2 5 3" xfId="13385" xr:uid="{1A51A867-CA16-4270-B7CA-3B91CADA4105}"/>
    <cellStyle name="Moneda 3 2 3 2 6" xfId="5464" xr:uid="{E9F33CD8-4DB3-42E9-BF5B-D7AF07C9073E}"/>
    <cellStyle name="Moneda 3 2 3 2 6 2" xfId="16025" xr:uid="{6BA15DFD-5E7E-40D5-BE19-71CFB58C5E04}"/>
    <cellStyle name="Moneda 3 2 3 2 7" xfId="10744" xr:uid="{D8911F62-7036-4A41-8439-AC1D840438BD}"/>
    <cellStyle name="Moneda 3 2 3 3" xfId="291" xr:uid="{B8001E8A-A189-410B-8885-38887D41792A}"/>
    <cellStyle name="Moneda 3 2 3 3 2" xfId="621" xr:uid="{7BC1F6FE-01DE-46AD-9E44-555BC6D969F4}"/>
    <cellStyle name="Moneda 3 2 3 3 2 2" xfId="1281" xr:uid="{A8087564-27BA-435E-8CEA-00C2C6AC2BEF}"/>
    <cellStyle name="Moneda 3 2 3 3 2 2 2" xfId="2602" xr:uid="{A19BCB20-F2D5-4D43-8ED6-5E0DBC23C343}"/>
    <cellStyle name="Moneda 3 2 3 3 2 2 2 2" xfId="5243" xr:uid="{C11B4BF3-455E-4364-BB42-C00F2CA808C1}"/>
    <cellStyle name="Moneda 3 2 3 3 2 2 2 2 2" xfId="10523" xr:uid="{6CBAF395-8FA5-4C7D-832E-AE291D48297F}"/>
    <cellStyle name="Moneda 3 2 3 3 2 2 2 2 2 2" xfId="21084" xr:uid="{CBAF2E2E-86B8-4CE3-B9E8-8F22BCF6F102}"/>
    <cellStyle name="Moneda 3 2 3 3 2 2 2 2 3" xfId="15804" xr:uid="{4CB1DF35-8F47-42FC-9085-F15837315E23}"/>
    <cellStyle name="Moneda 3 2 3 3 2 2 2 3" xfId="7883" xr:uid="{B5F4B533-3073-4555-8E08-F8E895CF52FB}"/>
    <cellStyle name="Moneda 3 2 3 3 2 2 2 3 2" xfId="18444" xr:uid="{98188BDB-C380-4A3F-8CAB-5D5EFAFDEE8C}"/>
    <cellStyle name="Moneda 3 2 3 3 2 2 2 4" xfId="13163" xr:uid="{6081516B-E6F0-4719-900F-0A216BCCEAAB}"/>
    <cellStyle name="Moneda 3 2 3 3 2 2 3" xfId="3923" xr:uid="{89F4C862-903C-4CAD-8286-5F5FE329E90D}"/>
    <cellStyle name="Moneda 3 2 3 3 2 2 3 2" xfId="9203" xr:uid="{E8F7E7EF-42C2-4E7F-8FCE-094097A3C035}"/>
    <cellStyle name="Moneda 3 2 3 3 2 2 3 2 2" xfId="19764" xr:uid="{6451942E-62DD-4C8C-BE73-B485BE05927C}"/>
    <cellStyle name="Moneda 3 2 3 3 2 2 3 3" xfId="14484" xr:uid="{7311DBBC-5DFE-4F22-AB12-BAF9DEAD9C11}"/>
    <cellStyle name="Moneda 3 2 3 3 2 2 4" xfId="6563" xr:uid="{99B272AD-CD7F-430D-9EC9-B99686BC8675}"/>
    <cellStyle name="Moneda 3 2 3 3 2 2 4 2" xfId="17124" xr:uid="{89345AB1-7A77-4A12-A107-7CDCECAC5E1B}"/>
    <cellStyle name="Moneda 3 2 3 3 2 2 5" xfId="11843" xr:uid="{A24ABB49-F72C-44BD-9312-4958DF5A31FF}"/>
    <cellStyle name="Moneda 3 2 3 3 2 3" xfId="1942" xr:uid="{8AEE7622-BA8D-4EF5-97FA-44E98FA0529C}"/>
    <cellStyle name="Moneda 3 2 3 3 2 3 2" xfId="4583" xr:uid="{D790440D-2B88-4517-A086-F615DED8DC6B}"/>
    <cellStyle name="Moneda 3 2 3 3 2 3 2 2" xfId="9863" xr:uid="{184603F8-C1BE-4561-A6A2-37A3D7F2F79D}"/>
    <cellStyle name="Moneda 3 2 3 3 2 3 2 2 2" xfId="20424" xr:uid="{4F0EC886-21F7-4456-B821-66D665529CC8}"/>
    <cellStyle name="Moneda 3 2 3 3 2 3 2 3" xfId="15144" xr:uid="{6C47A97F-99E8-474C-BFA1-F0DB61EF302A}"/>
    <cellStyle name="Moneda 3 2 3 3 2 3 3" xfId="7223" xr:uid="{1E46CBCC-5A59-4631-BBA5-3FEFEBAB11F0}"/>
    <cellStyle name="Moneda 3 2 3 3 2 3 3 2" xfId="17784" xr:uid="{94573BDB-185B-46CF-9DF8-DF3F71EBD3FB}"/>
    <cellStyle name="Moneda 3 2 3 3 2 3 4" xfId="12503" xr:uid="{9EA3AB75-4E9F-4537-AD2A-1CDC2CEBCCF7}"/>
    <cellStyle name="Moneda 3 2 3 3 2 4" xfId="3263" xr:uid="{DE0D5FAB-9FC4-4D81-848E-3D94E1D4859F}"/>
    <cellStyle name="Moneda 3 2 3 3 2 4 2" xfId="8543" xr:uid="{5EC1504E-FACA-40CA-B9A7-6E613F1E0B41}"/>
    <cellStyle name="Moneda 3 2 3 3 2 4 2 2" xfId="19104" xr:uid="{521EF884-5D2D-42DC-B411-1FB723770438}"/>
    <cellStyle name="Moneda 3 2 3 3 2 4 3" xfId="13824" xr:uid="{0BED00FC-44BA-427E-AF79-A78D1ECCF87B}"/>
    <cellStyle name="Moneda 3 2 3 3 2 5" xfId="5903" xr:uid="{C71B10F1-AC59-4778-8740-D8AA2C1205D8}"/>
    <cellStyle name="Moneda 3 2 3 3 2 5 2" xfId="16464" xr:uid="{70A295EC-4770-4028-A773-E66790EF8B78}"/>
    <cellStyle name="Moneda 3 2 3 3 2 6" xfId="11183" xr:uid="{4D8CF322-D624-4BFC-B5DB-5600B752273C}"/>
    <cellStyle name="Moneda 3 2 3 3 3" xfId="952" xr:uid="{730FA7D7-347D-4167-A69B-20D868D43666}"/>
    <cellStyle name="Moneda 3 2 3 3 3 2" xfId="2273" xr:uid="{4FC9CC1A-4D4B-4740-AA4C-80FD9E050527}"/>
    <cellStyle name="Moneda 3 2 3 3 3 2 2" xfId="4914" xr:uid="{49414889-61CD-4153-834E-2A059C996837}"/>
    <cellStyle name="Moneda 3 2 3 3 3 2 2 2" xfId="10194" xr:uid="{9BFF638B-9593-45A9-99C8-2E75CD2474B6}"/>
    <cellStyle name="Moneda 3 2 3 3 3 2 2 2 2" xfId="20755" xr:uid="{EEA61C4A-5E01-43CA-A23B-E7B296978CA7}"/>
    <cellStyle name="Moneda 3 2 3 3 3 2 2 3" xfId="15475" xr:uid="{1A115EB7-5FC1-40D2-8972-822537B44195}"/>
    <cellStyle name="Moneda 3 2 3 3 3 2 3" xfId="7554" xr:uid="{3E411ABB-4E0F-4BA9-B031-A56016E08AEF}"/>
    <cellStyle name="Moneda 3 2 3 3 3 2 3 2" xfId="18115" xr:uid="{DF8BF221-FFE3-477E-9088-AE7524B5D99C}"/>
    <cellStyle name="Moneda 3 2 3 3 3 2 4" xfId="12834" xr:uid="{38037A2E-0E6A-4DF5-8EF4-05AAB718A6BE}"/>
    <cellStyle name="Moneda 3 2 3 3 3 3" xfId="3594" xr:uid="{2F34337F-A06E-4844-B0DB-F1D63D5952D7}"/>
    <cellStyle name="Moneda 3 2 3 3 3 3 2" xfId="8874" xr:uid="{A0D353DB-0D3B-4B5D-8FF4-DC084CDE54CB}"/>
    <cellStyle name="Moneda 3 2 3 3 3 3 2 2" xfId="19435" xr:uid="{75DA1F85-B9BC-4D43-B107-70EA6E2DD7A9}"/>
    <cellStyle name="Moneda 3 2 3 3 3 3 3" xfId="14155" xr:uid="{EC7CAA83-D325-4E2A-82B7-41DCB6628100}"/>
    <cellStyle name="Moneda 3 2 3 3 3 4" xfId="6234" xr:uid="{577C4BD7-0082-4D56-B28A-6F115112FF91}"/>
    <cellStyle name="Moneda 3 2 3 3 3 4 2" xfId="16795" xr:uid="{27ACC428-5833-4634-B352-EB95164392FB}"/>
    <cellStyle name="Moneda 3 2 3 3 3 5" xfId="11514" xr:uid="{AA6419C4-FF8B-476B-BD33-0663F8B169B1}"/>
    <cellStyle name="Moneda 3 2 3 3 4" xfId="1613" xr:uid="{DE9A4711-0BE6-4316-B0EC-A45231260B1E}"/>
    <cellStyle name="Moneda 3 2 3 3 4 2" xfId="4254" xr:uid="{3456A428-DCDA-41E1-8FEA-CCB129C18D0C}"/>
    <cellStyle name="Moneda 3 2 3 3 4 2 2" xfId="9534" xr:uid="{59C51379-8D7C-423B-8BAB-57F619914EDE}"/>
    <cellStyle name="Moneda 3 2 3 3 4 2 2 2" xfId="20095" xr:uid="{865FA91B-483A-4CFC-B1FD-A6CEF29B6DFE}"/>
    <cellStyle name="Moneda 3 2 3 3 4 2 3" xfId="14815" xr:uid="{826C748D-8128-448E-BCE0-4A32B9DF2197}"/>
    <cellStyle name="Moneda 3 2 3 3 4 3" xfId="6894" xr:uid="{C3FDF28A-AF19-46DF-A349-012885324CB4}"/>
    <cellStyle name="Moneda 3 2 3 3 4 3 2" xfId="17455" xr:uid="{30921875-18CA-4A42-A78C-72E91BF60579}"/>
    <cellStyle name="Moneda 3 2 3 3 4 4" xfId="12174" xr:uid="{6F209907-CBDF-4A9D-8EF8-E8C803D05CE5}"/>
    <cellStyle name="Moneda 3 2 3 3 5" xfId="2934" xr:uid="{637662FB-FDAD-485C-B503-265F38B5D22E}"/>
    <cellStyle name="Moneda 3 2 3 3 5 2" xfId="8214" xr:uid="{63B396BF-C18F-42EF-BE44-3048AA242C46}"/>
    <cellStyle name="Moneda 3 2 3 3 5 2 2" xfId="18775" xr:uid="{A611428C-6F7E-41F5-9BD5-234DFBFEF670}"/>
    <cellStyle name="Moneda 3 2 3 3 5 3" xfId="13495" xr:uid="{01BA1535-82F4-424E-A3AC-BF17429BEAAC}"/>
    <cellStyle name="Moneda 3 2 3 3 6" xfId="5574" xr:uid="{96B9116A-4C9C-47BA-9B16-8FFF21245A51}"/>
    <cellStyle name="Moneda 3 2 3 3 6 2" xfId="16135" xr:uid="{F4D2DAF2-70CD-4B82-AC9F-B2D7A5A10390}"/>
    <cellStyle name="Moneda 3 2 3 3 7" xfId="10854" xr:uid="{99C8B142-DC8D-44EC-826B-443DF9F16738}"/>
    <cellStyle name="Moneda 3 2 3 4" xfId="400" xr:uid="{90C28C7F-22A1-4DA7-BC42-4AC2DCF031AC}"/>
    <cellStyle name="Moneda 3 2 3 4 2" xfId="1061" xr:uid="{E11B2628-4527-4CF0-8127-2ACDB223763C}"/>
    <cellStyle name="Moneda 3 2 3 4 2 2" xfId="2382" xr:uid="{CC388FDF-7632-49CE-A8C6-AF38E9E2059E}"/>
    <cellStyle name="Moneda 3 2 3 4 2 2 2" xfId="5023" xr:uid="{4316BFD8-4B66-46DA-8919-5D45BDA4154F}"/>
    <cellStyle name="Moneda 3 2 3 4 2 2 2 2" xfId="10303" xr:uid="{4D4D0F36-2BB1-4EB5-BEEE-AB4213F1BD13}"/>
    <cellStyle name="Moneda 3 2 3 4 2 2 2 2 2" xfId="20864" xr:uid="{C97CA2C1-A6DD-4440-B0FC-5D1C9ED6BF5F}"/>
    <cellStyle name="Moneda 3 2 3 4 2 2 2 3" xfId="15584" xr:uid="{40F6C1A2-45A0-4261-9A97-1802DF3489B1}"/>
    <cellStyle name="Moneda 3 2 3 4 2 2 3" xfId="7663" xr:uid="{E7C63BAD-EF1D-40E8-BEA2-092DCF2D958C}"/>
    <cellStyle name="Moneda 3 2 3 4 2 2 3 2" xfId="18224" xr:uid="{F2EF0012-2207-4606-A315-CC8A0036A725}"/>
    <cellStyle name="Moneda 3 2 3 4 2 2 4" xfId="12943" xr:uid="{91703549-B9B3-4A8D-A055-5492607BC47D}"/>
    <cellStyle name="Moneda 3 2 3 4 2 3" xfId="3703" xr:uid="{EEF89A71-BA5F-457B-A964-325E2627062A}"/>
    <cellStyle name="Moneda 3 2 3 4 2 3 2" xfId="8983" xr:uid="{14241515-6085-4585-B048-A2DC2EE18E5C}"/>
    <cellStyle name="Moneda 3 2 3 4 2 3 2 2" xfId="19544" xr:uid="{606FB818-2223-407C-A57A-331DE7ADBFDE}"/>
    <cellStyle name="Moneda 3 2 3 4 2 3 3" xfId="14264" xr:uid="{31997A88-ECCC-405B-8879-BC3E44C5B9A1}"/>
    <cellStyle name="Moneda 3 2 3 4 2 4" xfId="6343" xr:uid="{3243E518-7B38-4CD5-8F95-5A75869F88C5}"/>
    <cellStyle name="Moneda 3 2 3 4 2 4 2" xfId="16904" xr:uid="{12C216D2-F5B1-4110-B687-CA050627B35B}"/>
    <cellStyle name="Moneda 3 2 3 4 2 5" xfId="11623" xr:uid="{344BCAA9-7DAF-4890-8B1E-F9E114CF8422}"/>
    <cellStyle name="Moneda 3 2 3 4 3" xfId="1722" xr:uid="{586164AB-1504-4940-8F3C-9973F8F46F42}"/>
    <cellStyle name="Moneda 3 2 3 4 3 2" xfId="4363" xr:uid="{8B3D6278-3276-4FC3-99FE-F9E581F9311C}"/>
    <cellStyle name="Moneda 3 2 3 4 3 2 2" xfId="9643" xr:uid="{FE36ABBC-F90A-4950-95EB-43B8964D8938}"/>
    <cellStyle name="Moneda 3 2 3 4 3 2 2 2" xfId="20204" xr:uid="{1A99959A-91BF-4C03-B7CA-7159549B451D}"/>
    <cellStyle name="Moneda 3 2 3 4 3 2 3" xfId="14924" xr:uid="{D1F6DE02-8747-462B-A1D4-2E41D28B4A84}"/>
    <cellStyle name="Moneda 3 2 3 4 3 3" xfId="7003" xr:uid="{DB0B1494-3874-4A8F-A94B-FB60DA2796F2}"/>
    <cellStyle name="Moneda 3 2 3 4 3 3 2" xfId="17564" xr:uid="{803E51D9-6075-4B5F-8B43-91CEEFCE1512}"/>
    <cellStyle name="Moneda 3 2 3 4 3 4" xfId="12283" xr:uid="{9D44FE49-A0FA-4381-B3F0-590B8C8EECBC}"/>
    <cellStyle name="Moneda 3 2 3 4 4" xfId="3043" xr:uid="{7BABEF2B-AFA4-4DD0-B0F9-679154FC82ED}"/>
    <cellStyle name="Moneda 3 2 3 4 4 2" xfId="8323" xr:uid="{9AE55BF1-5AC5-41EF-AB8A-FEF736A8AE72}"/>
    <cellStyle name="Moneda 3 2 3 4 4 2 2" xfId="18884" xr:uid="{BB9DFE99-3468-4A8E-8913-38884BDC599A}"/>
    <cellStyle name="Moneda 3 2 3 4 4 3" xfId="13604" xr:uid="{391B7EAB-2DFF-4D27-9038-FE6D53E8110C}"/>
    <cellStyle name="Moneda 3 2 3 4 5" xfId="5683" xr:uid="{90034795-A82C-46DC-A5D0-391901505B56}"/>
    <cellStyle name="Moneda 3 2 3 4 5 2" xfId="16244" xr:uid="{1B542331-F7CA-4167-A7EC-41E5A1EBD911}"/>
    <cellStyle name="Moneda 3 2 3 4 6" xfId="10963" xr:uid="{4D432119-C9AD-47F2-BEC9-6B3E0D9B4E33}"/>
    <cellStyle name="Moneda 3 2 3 5" xfId="732" xr:uid="{F695C21A-7EDC-40F4-8200-2326ACC41541}"/>
    <cellStyle name="Moneda 3 2 3 5 2" xfId="2053" xr:uid="{34021B46-2B22-46B8-9FB6-C6E2F31BF244}"/>
    <cellStyle name="Moneda 3 2 3 5 2 2" xfId="4694" xr:uid="{F91ED856-610C-4DD5-A2A8-0E4DA13BFF37}"/>
    <cellStyle name="Moneda 3 2 3 5 2 2 2" xfId="9974" xr:uid="{9E426604-979B-46EE-9319-A3A8A4A686C3}"/>
    <cellStyle name="Moneda 3 2 3 5 2 2 2 2" xfId="20535" xr:uid="{A4E66A16-82BB-4A37-BC1C-4CC3F6DCFAF7}"/>
    <cellStyle name="Moneda 3 2 3 5 2 2 3" xfId="15255" xr:uid="{C253CDAD-E151-46FB-85D3-53DE187E5ECA}"/>
    <cellStyle name="Moneda 3 2 3 5 2 3" xfId="7334" xr:uid="{FB685EFC-43FA-4773-A5F7-ED0D9B65513A}"/>
    <cellStyle name="Moneda 3 2 3 5 2 3 2" xfId="17895" xr:uid="{EF9F873D-B4D0-46C5-9754-31E669E4A93F}"/>
    <cellStyle name="Moneda 3 2 3 5 2 4" xfId="12614" xr:uid="{AE8B8335-F19B-49E2-B3DA-8BBD4C424AFF}"/>
    <cellStyle name="Moneda 3 2 3 5 3" xfId="3374" xr:uid="{CC9FFDD9-89AA-4321-BCA5-EA70BE8EC60E}"/>
    <cellStyle name="Moneda 3 2 3 5 3 2" xfId="8654" xr:uid="{843EC764-76AA-4D39-B357-F16C9ABE540B}"/>
    <cellStyle name="Moneda 3 2 3 5 3 2 2" xfId="19215" xr:uid="{B783F8F7-4076-4600-8ABE-E83549258FAF}"/>
    <cellStyle name="Moneda 3 2 3 5 3 3" xfId="13935" xr:uid="{39BB83C5-B180-4FC4-826A-ADEAAD5BC27A}"/>
    <cellStyle name="Moneda 3 2 3 5 4" xfId="6014" xr:uid="{FB40BC2E-2460-4BCF-B534-2FDFA54B0F57}"/>
    <cellStyle name="Moneda 3 2 3 5 4 2" xfId="16575" xr:uid="{61D822D0-F6F3-4DCE-8F42-A6FA41970E61}"/>
    <cellStyle name="Moneda 3 2 3 5 5" xfId="11294" xr:uid="{6D62F94C-CE2D-4B03-8A87-9E4A601AB3B6}"/>
    <cellStyle name="Moneda 3 2 3 6" xfId="1393" xr:uid="{88A07E63-E348-4010-8967-29757B1A5676}"/>
    <cellStyle name="Moneda 3 2 3 6 2" xfId="4034" xr:uid="{71B906D3-ECBA-4198-96A9-857602F0057B}"/>
    <cellStyle name="Moneda 3 2 3 6 2 2" xfId="9314" xr:uid="{048743B1-FE7A-45D4-A8B2-F59AC88003AA}"/>
    <cellStyle name="Moneda 3 2 3 6 2 2 2" xfId="19875" xr:uid="{78479D54-41B9-478D-98F7-CF8893B802D9}"/>
    <cellStyle name="Moneda 3 2 3 6 2 3" xfId="14595" xr:uid="{5EE07E12-2AAA-4515-8611-BA8EAB7A923E}"/>
    <cellStyle name="Moneda 3 2 3 6 3" xfId="6674" xr:uid="{727C8E46-3A48-43BD-813A-D9B5E4F91DA8}"/>
    <cellStyle name="Moneda 3 2 3 6 3 2" xfId="17235" xr:uid="{9F4ACC6B-78AB-41B3-840A-6E428F6532C7}"/>
    <cellStyle name="Moneda 3 2 3 6 4" xfId="11954" xr:uid="{F36E5A79-48DA-4EB4-A2C9-A96AC4F97DC8}"/>
    <cellStyle name="Moneda 3 2 3 7" xfId="2714" xr:uid="{6BDC795B-464A-4D86-ACEB-C3868DFB7588}"/>
    <cellStyle name="Moneda 3 2 3 7 2" xfId="7994" xr:uid="{45C2835C-7E53-4560-B632-74211D7D7E1C}"/>
    <cellStyle name="Moneda 3 2 3 7 2 2" xfId="18555" xr:uid="{68E27C3A-25DE-4ACC-86A5-0D93A06C054C}"/>
    <cellStyle name="Moneda 3 2 3 7 3" xfId="13275" xr:uid="{17B1417F-795B-4ADB-A05E-CF8AC1381E65}"/>
    <cellStyle name="Moneda 3 2 3 8" xfId="5354" xr:uid="{784F5D56-3246-4E57-9745-15F0165712DF}"/>
    <cellStyle name="Moneda 3 2 3 8 2" xfId="15915" xr:uid="{842E082F-30C6-4C9B-97EB-FA954AD788BC}"/>
    <cellStyle name="Moneda 3 2 3 9" xfId="10634" xr:uid="{85BBED3E-F619-40BA-BF2A-7A94D90BAF1C}"/>
    <cellStyle name="Moneda 3 2 4" xfId="130" xr:uid="{C3D15FC6-6462-4C66-84A2-2841139ACB1B}"/>
    <cellStyle name="Moneda 3 2 4 2" xfId="460" xr:uid="{DE8E8A0D-E0CB-4C9B-B050-4DAB569A08DB}"/>
    <cellStyle name="Moneda 3 2 4 2 2" xfId="1120" xr:uid="{4C6D80D2-FC96-4D84-9BA2-D0F4875174DF}"/>
    <cellStyle name="Moneda 3 2 4 2 2 2" xfId="2441" xr:uid="{B1FB4B3B-9AB9-46D1-8921-3C66310DFC89}"/>
    <cellStyle name="Moneda 3 2 4 2 2 2 2" xfId="5082" xr:uid="{3F059D7A-C888-474F-9C30-4A90163D012B}"/>
    <cellStyle name="Moneda 3 2 4 2 2 2 2 2" xfId="10362" xr:uid="{19AA89C9-2F42-47FF-96A4-BA6DEDC40C75}"/>
    <cellStyle name="Moneda 3 2 4 2 2 2 2 2 2" xfId="20923" xr:uid="{23A09F49-EDDC-469A-BDD6-D515223FF4C3}"/>
    <cellStyle name="Moneda 3 2 4 2 2 2 2 3" xfId="15643" xr:uid="{0F3D22CE-CF58-4FEA-8511-FA8F57CE99F4}"/>
    <cellStyle name="Moneda 3 2 4 2 2 2 3" xfId="7722" xr:uid="{B86F7C54-E0B6-4F1F-90D3-39A996CC6BC8}"/>
    <cellStyle name="Moneda 3 2 4 2 2 2 3 2" xfId="18283" xr:uid="{EBC04E3A-31D0-419D-A1EE-48A8726161E8}"/>
    <cellStyle name="Moneda 3 2 4 2 2 2 4" xfId="13002" xr:uid="{5B23A168-D315-4ED6-8F1A-4A1C3598CF82}"/>
    <cellStyle name="Moneda 3 2 4 2 2 3" xfId="3762" xr:uid="{B5610D83-80C3-4A47-B674-10AAF3AAF31F}"/>
    <cellStyle name="Moneda 3 2 4 2 2 3 2" xfId="9042" xr:uid="{DCFF0672-46D6-4FEF-80B2-E314FD449C2F}"/>
    <cellStyle name="Moneda 3 2 4 2 2 3 2 2" xfId="19603" xr:uid="{A130DE76-918D-4B6D-92F6-6F42F2188C35}"/>
    <cellStyle name="Moneda 3 2 4 2 2 3 3" xfId="14323" xr:uid="{15E087CF-1DFC-45B9-A2F6-07DA594AE4D1}"/>
    <cellStyle name="Moneda 3 2 4 2 2 4" xfId="6402" xr:uid="{6A3C928B-3CC0-4A0F-B139-4AA8E3AA4556}"/>
    <cellStyle name="Moneda 3 2 4 2 2 4 2" xfId="16963" xr:uid="{60CC85EC-FD2C-471C-BF65-13C6A02EB611}"/>
    <cellStyle name="Moneda 3 2 4 2 2 5" xfId="11682" xr:uid="{16E488E4-2406-4ACA-A0D5-43D49BB78D99}"/>
    <cellStyle name="Moneda 3 2 4 2 3" xfId="1781" xr:uid="{C1EBE303-828E-4A93-A401-E38318DF4A58}"/>
    <cellStyle name="Moneda 3 2 4 2 3 2" xfId="4422" xr:uid="{7089CE52-C93C-4544-955B-683138DB7734}"/>
    <cellStyle name="Moneda 3 2 4 2 3 2 2" xfId="9702" xr:uid="{BF8DC1A7-B6B9-4475-842C-65D61050F391}"/>
    <cellStyle name="Moneda 3 2 4 2 3 2 2 2" xfId="20263" xr:uid="{958712F0-4D49-49FD-842C-42B757562424}"/>
    <cellStyle name="Moneda 3 2 4 2 3 2 3" xfId="14983" xr:uid="{95480EC1-543F-4D1E-A0BC-205B690DA039}"/>
    <cellStyle name="Moneda 3 2 4 2 3 3" xfId="7062" xr:uid="{8A4FC5ED-A14D-4429-8B44-298F98A056A7}"/>
    <cellStyle name="Moneda 3 2 4 2 3 3 2" xfId="17623" xr:uid="{C70A7ED6-DFFB-49FF-9F72-3ED7F0D7EAE9}"/>
    <cellStyle name="Moneda 3 2 4 2 3 4" xfId="12342" xr:uid="{F32CFEDF-2F4A-4EE9-BEB6-10B93AFD10C1}"/>
    <cellStyle name="Moneda 3 2 4 2 4" xfId="3102" xr:uid="{92ECAE38-8674-4D23-A72A-3B0DDA0646C8}"/>
    <cellStyle name="Moneda 3 2 4 2 4 2" xfId="8382" xr:uid="{9A905F19-A386-426E-8952-FDCF9136ABCE}"/>
    <cellStyle name="Moneda 3 2 4 2 4 2 2" xfId="18943" xr:uid="{169B0E33-739A-4C3A-BDD4-632B225D7E32}"/>
    <cellStyle name="Moneda 3 2 4 2 4 3" xfId="13663" xr:uid="{A918AC57-DA4B-4792-A2A9-CA042410CBA8}"/>
    <cellStyle name="Moneda 3 2 4 2 5" xfId="5742" xr:uid="{F8204381-94A2-47DA-92B4-6D360C334491}"/>
    <cellStyle name="Moneda 3 2 4 2 5 2" xfId="16303" xr:uid="{A98D29B3-A8DF-41D6-B4C3-644AC14C01C0}"/>
    <cellStyle name="Moneda 3 2 4 2 6" xfId="11022" xr:uid="{0924411B-2BF6-4194-A059-AB0EF610A54F}"/>
    <cellStyle name="Moneda 3 2 4 3" xfId="791" xr:uid="{2FF5E013-B06F-4B8E-9583-72FC32B3B1FC}"/>
    <cellStyle name="Moneda 3 2 4 3 2" xfId="2112" xr:uid="{13F63F96-9C17-4126-9A7B-E9545DA2FCEA}"/>
    <cellStyle name="Moneda 3 2 4 3 2 2" xfId="4753" xr:uid="{9BA54E7A-C744-4466-B63B-C540521B3025}"/>
    <cellStyle name="Moneda 3 2 4 3 2 2 2" xfId="10033" xr:uid="{AD39FCA5-5394-483A-AE8B-6084C13D21DC}"/>
    <cellStyle name="Moneda 3 2 4 3 2 2 2 2" xfId="20594" xr:uid="{85DC0A06-2C90-40AD-A1AD-0EC0F0491A34}"/>
    <cellStyle name="Moneda 3 2 4 3 2 2 3" xfId="15314" xr:uid="{19F19120-AC2D-4A6F-945E-138A2F23AA6F}"/>
    <cellStyle name="Moneda 3 2 4 3 2 3" xfId="7393" xr:uid="{1A64AC0B-AD9F-40C1-9A4B-4FB1F0C34757}"/>
    <cellStyle name="Moneda 3 2 4 3 2 3 2" xfId="17954" xr:uid="{DB1B1999-1A49-4D61-AC1E-2F9EC1F78FE4}"/>
    <cellStyle name="Moneda 3 2 4 3 2 4" xfId="12673" xr:uid="{D7978567-A534-494C-B9B5-F99B3A4549BE}"/>
    <cellStyle name="Moneda 3 2 4 3 3" xfId="3433" xr:uid="{7C42BE16-D59C-48CA-AB4B-ADCD9D57A222}"/>
    <cellStyle name="Moneda 3 2 4 3 3 2" xfId="8713" xr:uid="{95A9472B-9F93-441A-96F1-EB692489D26C}"/>
    <cellStyle name="Moneda 3 2 4 3 3 2 2" xfId="19274" xr:uid="{A3780792-2215-44A8-B719-C431301A38C2}"/>
    <cellStyle name="Moneda 3 2 4 3 3 3" xfId="13994" xr:uid="{7B00B867-523D-4927-B25D-D3209FDEEC19}"/>
    <cellStyle name="Moneda 3 2 4 3 4" xfId="6073" xr:uid="{4CE9E5C0-B237-47E8-82B5-146AEFB86D39}"/>
    <cellStyle name="Moneda 3 2 4 3 4 2" xfId="16634" xr:uid="{43109C24-DA4C-48F4-9D06-5F7A869A3F3F}"/>
    <cellStyle name="Moneda 3 2 4 3 5" xfId="11353" xr:uid="{FBE07146-D0B5-4AA6-8548-64304B66C7F6}"/>
    <cellStyle name="Moneda 3 2 4 4" xfId="1452" xr:uid="{D0657072-6987-457E-973A-A2EACE35E0C7}"/>
    <cellStyle name="Moneda 3 2 4 4 2" xfId="4093" xr:uid="{530B317B-F784-4CC9-B5E3-3CD700A2BB6D}"/>
    <cellStyle name="Moneda 3 2 4 4 2 2" xfId="9373" xr:uid="{D93D6178-6C17-41A5-993D-EDA801A2073B}"/>
    <cellStyle name="Moneda 3 2 4 4 2 2 2" xfId="19934" xr:uid="{97A50412-D1BC-47C8-BB48-A1169120885C}"/>
    <cellStyle name="Moneda 3 2 4 4 2 3" xfId="14654" xr:uid="{1EBA854F-52CC-4803-B08B-C8F890AD8BCC}"/>
    <cellStyle name="Moneda 3 2 4 4 3" xfId="6733" xr:uid="{CC130D66-0688-45E7-84D2-A8E51528AB77}"/>
    <cellStyle name="Moneda 3 2 4 4 3 2" xfId="17294" xr:uid="{3F1A267A-3247-4864-8138-9AA979A58F19}"/>
    <cellStyle name="Moneda 3 2 4 4 4" xfId="12013" xr:uid="{D445E920-9C43-4C28-AC55-BED34DD3D24E}"/>
    <cellStyle name="Moneda 3 2 4 5" xfId="2773" xr:uid="{5880B819-E06F-41B3-B241-2F268EBD8BB9}"/>
    <cellStyle name="Moneda 3 2 4 5 2" xfId="8053" xr:uid="{EE547CF5-ECAB-4A33-BAFA-53BCE6C59120}"/>
    <cellStyle name="Moneda 3 2 4 5 2 2" xfId="18614" xr:uid="{44360AD0-84DE-4D88-8345-8AE509543E42}"/>
    <cellStyle name="Moneda 3 2 4 5 3" xfId="13334" xr:uid="{3F35B873-5B7F-47B1-BA53-EB21C79AB76B}"/>
    <cellStyle name="Moneda 3 2 4 6" xfId="5413" xr:uid="{F611BBED-FC7F-42B8-822D-05D05AED1F8A}"/>
    <cellStyle name="Moneda 3 2 4 6 2" xfId="15974" xr:uid="{183F84C0-AD1B-4E49-8F33-802A5F0ACC97}"/>
    <cellStyle name="Moneda 3 2 4 7" xfId="10693" xr:uid="{514C7CE2-04EB-4EC9-B43E-485FB4E3B9BF}"/>
    <cellStyle name="Moneda 3 2 5" xfId="240" xr:uid="{440C9CFE-5DFC-42AB-96C6-03063DD10F44}"/>
    <cellStyle name="Moneda 3 2 5 2" xfId="570" xr:uid="{19FBD528-7B1A-43FE-8C28-C57F5FE1920B}"/>
    <cellStyle name="Moneda 3 2 5 2 2" xfId="1230" xr:uid="{0611B3DE-5F19-4956-BE7F-A1CE3F43F4D8}"/>
    <cellStyle name="Moneda 3 2 5 2 2 2" xfId="2551" xr:uid="{0DEC62E6-E0D9-47E1-AD99-E633FEF8505E}"/>
    <cellStyle name="Moneda 3 2 5 2 2 2 2" xfId="5192" xr:uid="{3D6F414F-CBA2-445B-AA6B-F9C9B8DC63B4}"/>
    <cellStyle name="Moneda 3 2 5 2 2 2 2 2" xfId="10472" xr:uid="{C2ECE0E6-856A-496F-BA8B-39892FD4BD16}"/>
    <cellStyle name="Moneda 3 2 5 2 2 2 2 2 2" xfId="21033" xr:uid="{13FD4ACB-785C-404B-B449-A3BAAE9C1DDD}"/>
    <cellStyle name="Moneda 3 2 5 2 2 2 2 3" xfId="15753" xr:uid="{CC964030-5BC7-43F7-940F-8294F3CF5BBB}"/>
    <cellStyle name="Moneda 3 2 5 2 2 2 3" xfId="7832" xr:uid="{B9A07B00-A060-4E3C-A604-F899DB4A6DBA}"/>
    <cellStyle name="Moneda 3 2 5 2 2 2 3 2" xfId="18393" xr:uid="{EB74EB26-2090-4D95-9D3A-EF9EB796FBC0}"/>
    <cellStyle name="Moneda 3 2 5 2 2 2 4" xfId="13112" xr:uid="{C09A896C-712E-49BC-82A7-A4DC532E69D4}"/>
    <cellStyle name="Moneda 3 2 5 2 2 3" xfId="3872" xr:uid="{1639A573-5CC7-4D36-AB6A-DAEA9F603B6B}"/>
    <cellStyle name="Moneda 3 2 5 2 2 3 2" xfId="9152" xr:uid="{ED414F56-15EC-47EF-AEE0-17E4B647B780}"/>
    <cellStyle name="Moneda 3 2 5 2 2 3 2 2" xfId="19713" xr:uid="{C19E634A-8448-4052-B335-2E3AD93B5865}"/>
    <cellStyle name="Moneda 3 2 5 2 2 3 3" xfId="14433" xr:uid="{C3C0279C-901F-45C3-ADD3-266234E8EA73}"/>
    <cellStyle name="Moneda 3 2 5 2 2 4" xfId="6512" xr:uid="{97545DED-A40A-4EFE-BCA1-DC01D210D3AD}"/>
    <cellStyle name="Moneda 3 2 5 2 2 4 2" xfId="17073" xr:uid="{7EE8655A-FBE4-4059-9CBD-07DB86D1C820}"/>
    <cellStyle name="Moneda 3 2 5 2 2 5" xfId="11792" xr:uid="{4546E0EB-04CE-4325-B16C-1CF1497611C1}"/>
    <cellStyle name="Moneda 3 2 5 2 3" xfId="1891" xr:uid="{633C139C-A05B-4300-9BDB-C3C79B477D75}"/>
    <cellStyle name="Moneda 3 2 5 2 3 2" xfId="4532" xr:uid="{89C374FF-B83E-4669-ADD6-6727BE8FC265}"/>
    <cellStyle name="Moneda 3 2 5 2 3 2 2" xfId="9812" xr:uid="{3D2A05F0-6DB0-47DD-9826-ACAA4468831A}"/>
    <cellStyle name="Moneda 3 2 5 2 3 2 2 2" xfId="20373" xr:uid="{8676E1F9-8BC5-4E38-8DDC-DF57DCA87B51}"/>
    <cellStyle name="Moneda 3 2 5 2 3 2 3" xfId="15093" xr:uid="{CCAB2D40-A0A1-46CE-9EE0-C326A08CCBE0}"/>
    <cellStyle name="Moneda 3 2 5 2 3 3" xfId="7172" xr:uid="{54F0A332-6D28-4094-AFDC-5CCEB8C6A61F}"/>
    <cellStyle name="Moneda 3 2 5 2 3 3 2" xfId="17733" xr:uid="{FB14AF01-528B-45A8-8944-221C3AF131E8}"/>
    <cellStyle name="Moneda 3 2 5 2 3 4" xfId="12452" xr:uid="{88835C8E-0F82-48AF-BE20-7FA5A301B776}"/>
    <cellStyle name="Moneda 3 2 5 2 4" xfId="3212" xr:uid="{003AC83A-7975-4FBE-B573-79BFD2838558}"/>
    <cellStyle name="Moneda 3 2 5 2 4 2" xfId="8492" xr:uid="{F93B3839-1A1A-4476-B480-20CB94DAA0BB}"/>
    <cellStyle name="Moneda 3 2 5 2 4 2 2" xfId="19053" xr:uid="{4C0E8093-676E-4BC2-B4AE-3864B652346C}"/>
    <cellStyle name="Moneda 3 2 5 2 4 3" xfId="13773" xr:uid="{F5C50AC4-CEB6-43C4-8D3D-0069E877DF97}"/>
    <cellStyle name="Moneda 3 2 5 2 5" xfId="5852" xr:uid="{C1B00629-64AF-4DF6-BE33-1D4595CF7385}"/>
    <cellStyle name="Moneda 3 2 5 2 5 2" xfId="16413" xr:uid="{4DE2D924-8643-4870-9CDB-F0C74A03F340}"/>
    <cellStyle name="Moneda 3 2 5 2 6" xfId="11132" xr:uid="{8B5769C2-0638-4779-A778-A7153542999A}"/>
    <cellStyle name="Moneda 3 2 5 3" xfId="901" xr:uid="{5A5F587A-15C7-4A7C-9F54-2AFD64AA485E}"/>
    <cellStyle name="Moneda 3 2 5 3 2" xfId="2222" xr:uid="{813DDE38-A80E-47A2-936E-6C0C9ABFCE75}"/>
    <cellStyle name="Moneda 3 2 5 3 2 2" xfId="4863" xr:uid="{F6E12042-29DE-4225-9DE2-EAE0F8E722BC}"/>
    <cellStyle name="Moneda 3 2 5 3 2 2 2" xfId="10143" xr:uid="{0CE70775-8453-4FFA-8337-4F8DBFF5E4C0}"/>
    <cellStyle name="Moneda 3 2 5 3 2 2 2 2" xfId="20704" xr:uid="{5FC87C5A-CCCF-40AD-B7AB-481231A76164}"/>
    <cellStyle name="Moneda 3 2 5 3 2 2 3" xfId="15424" xr:uid="{DCE6EB5E-6E28-4EAE-8BB8-99F3836C327A}"/>
    <cellStyle name="Moneda 3 2 5 3 2 3" xfId="7503" xr:uid="{48AA9B2B-5476-46CF-8ED2-2CAF0BD0C1FA}"/>
    <cellStyle name="Moneda 3 2 5 3 2 3 2" xfId="18064" xr:uid="{2A11D5FF-A310-4E31-9C6E-C58E50A7E0C2}"/>
    <cellStyle name="Moneda 3 2 5 3 2 4" xfId="12783" xr:uid="{0D3AF1E3-5420-41CD-8966-00F6B75C4E0C}"/>
    <cellStyle name="Moneda 3 2 5 3 3" xfId="3543" xr:uid="{9A1752F7-B7F5-4B4A-A99B-D601EC81353E}"/>
    <cellStyle name="Moneda 3 2 5 3 3 2" xfId="8823" xr:uid="{4B82ED2D-C1C2-4FF6-B479-945795071977}"/>
    <cellStyle name="Moneda 3 2 5 3 3 2 2" xfId="19384" xr:uid="{EEB4C16E-1740-4313-B212-25B394A6DC37}"/>
    <cellStyle name="Moneda 3 2 5 3 3 3" xfId="14104" xr:uid="{52861BA8-0B67-4C68-9DE7-84071AA83E26}"/>
    <cellStyle name="Moneda 3 2 5 3 4" xfId="6183" xr:uid="{85ABFFE3-03ED-4B27-91AA-8DA253FA6B3D}"/>
    <cellStyle name="Moneda 3 2 5 3 4 2" xfId="16744" xr:uid="{1AF16F2F-B7F5-4B9B-8A4D-21CAE6BBDFA3}"/>
    <cellStyle name="Moneda 3 2 5 3 5" xfId="11463" xr:uid="{917D5ADF-9F3E-48F6-81B9-9AEC93313DB7}"/>
    <cellStyle name="Moneda 3 2 5 4" xfId="1562" xr:uid="{15F5D999-C449-4945-9A01-B8A4C62CDD70}"/>
    <cellStyle name="Moneda 3 2 5 4 2" xfId="4203" xr:uid="{F867BBBC-340F-4832-8FCD-F3DDFE94CA55}"/>
    <cellStyle name="Moneda 3 2 5 4 2 2" xfId="9483" xr:uid="{9C6AD45F-876C-4B54-B281-4A1DC786EF71}"/>
    <cellStyle name="Moneda 3 2 5 4 2 2 2" xfId="20044" xr:uid="{B655F2EE-C3F2-49A4-8260-42DC7C39FD7C}"/>
    <cellStyle name="Moneda 3 2 5 4 2 3" xfId="14764" xr:uid="{5D72C99F-150B-4268-8E79-07A71C7CE866}"/>
    <cellStyle name="Moneda 3 2 5 4 3" xfId="6843" xr:uid="{DB88995D-97B1-4D6C-9D04-F19ED0CF253A}"/>
    <cellStyle name="Moneda 3 2 5 4 3 2" xfId="17404" xr:uid="{14C9FCB4-9CB7-4199-B8D7-117D6DA66EE0}"/>
    <cellStyle name="Moneda 3 2 5 4 4" xfId="12123" xr:uid="{4239C63B-74B3-43CB-BF64-6D34B853EB12}"/>
    <cellStyle name="Moneda 3 2 5 5" xfId="2883" xr:uid="{53B00B71-E76D-4967-82BB-BFB209A5157A}"/>
    <cellStyle name="Moneda 3 2 5 5 2" xfId="8163" xr:uid="{B67C8B67-EE40-415F-8F10-79E07B4093B9}"/>
    <cellStyle name="Moneda 3 2 5 5 2 2" xfId="18724" xr:uid="{9CC3B0CC-FF24-4BA2-9FB7-41A067E9ACC9}"/>
    <cellStyle name="Moneda 3 2 5 5 3" xfId="13444" xr:uid="{06ECDCDE-7258-4BCE-BB1B-8E80F5F252CF}"/>
    <cellStyle name="Moneda 3 2 5 6" xfId="5523" xr:uid="{A5C67709-DE30-41D1-AEB1-E4BEA6C2D21D}"/>
    <cellStyle name="Moneda 3 2 5 6 2" xfId="16084" xr:uid="{8A635F99-6A39-4D19-9059-CB057FAFE5A6}"/>
    <cellStyle name="Moneda 3 2 5 7" xfId="10803" xr:uid="{60825355-C2DA-471E-ADDD-1D3A79633470}"/>
    <cellStyle name="Moneda 3 2 6" xfId="349" xr:uid="{6D35A433-48E0-4702-A45C-5CFE3EF35C7F}"/>
    <cellStyle name="Moneda 3 2 6 2" xfId="1010" xr:uid="{E9CAB1CC-9175-49EE-938A-017DA24BC46D}"/>
    <cellStyle name="Moneda 3 2 6 2 2" xfId="2331" xr:uid="{6AFEF68F-6E78-40FD-B22D-0FFCF315D9F0}"/>
    <cellStyle name="Moneda 3 2 6 2 2 2" xfId="4972" xr:uid="{0DF4DC87-CD47-4739-990E-93535058F767}"/>
    <cellStyle name="Moneda 3 2 6 2 2 2 2" xfId="10252" xr:uid="{191A5A1B-CBB6-4267-ADEF-CDDA16675FA7}"/>
    <cellStyle name="Moneda 3 2 6 2 2 2 2 2" xfId="20813" xr:uid="{F1139410-9ED9-4619-9FCB-B9B398952D39}"/>
    <cellStyle name="Moneda 3 2 6 2 2 2 3" xfId="15533" xr:uid="{BBC8ACB0-AE91-47DE-BE0B-97AE372F471D}"/>
    <cellStyle name="Moneda 3 2 6 2 2 3" xfId="7612" xr:uid="{53EAD439-3ABF-48BC-AD99-EDF783476046}"/>
    <cellStyle name="Moneda 3 2 6 2 2 3 2" xfId="18173" xr:uid="{6C35EAFE-2DA3-46A3-8435-4A8BA078F776}"/>
    <cellStyle name="Moneda 3 2 6 2 2 4" xfId="12892" xr:uid="{71E72064-7BD9-4421-89F5-27358A7DB9B2}"/>
    <cellStyle name="Moneda 3 2 6 2 3" xfId="3652" xr:uid="{0C953D63-8DA0-4227-A632-DB2FDA71237B}"/>
    <cellStyle name="Moneda 3 2 6 2 3 2" xfId="8932" xr:uid="{92F9BAEF-A752-4F28-ACC1-1289C7F9256F}"/>
    <cellStyle name="Moneda 3 2 6 2 3 2 2" xfId="19493" xr:uid="{62BBBA84-763F-4CF7-A1FF-8FDC195552A9}"/>
    <cellStyle name="Moneda 3 2 6 2 3 3" xfId="14213" xr:uid="{64825774-B016-428D-AE2F-FC2E3B3903C4}"/>
    <cellStyle name="Moneda 3 2 6 2 4" xfId="6292" xr:uid="{BA1B2630-A1D6-45F6-876B-8D1402EC2812}"/>
    <cellStyle name="Moneda 3 2 6 2 4 2" xfId="16853" xr:uid="{A717D828-9A68-47BB-9B7A-A56D8BDC12E5}"/>
    <cellStyle name="Moneda 3 2 6 2 5" xfId="11572" xr:uid="{5CAED417-B083-4834-840B-EBDD264028A6}"/>
    <cellStyle name="Moneda 3 2 6 3" xfId="1671" xr:uid="{C68EF38C-E71F-414D-94D1-AA0F89D0F115}"/>
    <cellStyle name="Moneda 3 2 6 3 2" xfId="4312" xr:uid="{8D0E4EEB-2724-4194-A70F-15116EEA049F}"/>
    <cellStyle name="Moneda 3 2 6 3 2 2" xfId="9592" xr:uid="{028668A9-B371-4229-B73E-424D54182093}"/>
    <cellStyle name="Moneda 3 2 6 3 2 2 2" xfId="20153" xr:uid="{46A878E8-692F-4859-93A5-5DE03DFD3D0F}"/>
    <cellStyle name="Moneda 3 2 6 3 2 3" xfId="14873" xr:uid="{9D908858-E38F-47FE-9004-62F98796C4C1}"/>
    <cellStyle name="Moneda 3 2 6 3 3" xfId="6952" xr:uid="{615FD20A-C52C-49A5-9344-A3DB0209308C}"/>
    <cellStyle name="Moneda 3 2 6 3 3 2" xfId="17513" xr:uid="{C18E9739-D278-47E7-ACC4-E08EEC9A288C}"/>
    <cellStyle name="Moneda 3 2 6 3 4" xfId="12232" xr:uid="{59EB2D61-6D55-4A8F-89CA-555BF47107CB}"/>
    <cellStyle name="Moneda 3 2 6 4" xfId="2992" xr:uid="{501E149D-02E6-4201-A10B-56EB39AFD3DF}"/>
    <cellStyle name="Moneda 3 2 6 4 2" xfId="8272" xr:uid="{75A3B405-9BAF-4686-8F00-F0F32BEEBC20}"/>
    <cellStyle name="Moneda 3 2 6 4 2 2" xfId="18833" xr:uid="{42D16EB0-534F-4713-9956-0399AE628807}"/>
    <cellStyle name="Moneda 3 2 6 4 3" xfId="13553" xr:uid="{38D5BC20-D4EF-4422-8E73-88F432A2B035}"/>
    <cellStyle name="Moneda 3 2 6 5" xfId="5632" xr:uid="{0676C845-A3D4-4208-86DF-E0FEBCBD23B2}"/>
    <cellStyle name="Moneda 3 2 6 5 2" xfId="16193" xr:uid="{FA468C70-9BFC-4838-9DA0-B1F6EC1E40D6}"/>
    <cellStyle name="Moneda 3 2 6 6" xfId="10912" xr:uid="{7361DD95-6F7E-4205-8ECE-DFA55CD693EB}"/>
    <cellStyle name="Moneda 3 2 7" xfId="681" xr:uid="{ACC39BCA-55D0-4ACE-AFC0-DBCB632ED608}"/>
    <cellStyle name="Moneda 3 2 7 2" xfId="2002" xr:uid="{C584697A-47A7-4414-99A0-E43D82EB8F8F}"/>
    <cellStyle name="Moneda 3 2 7 2 2" xfId="4643" xr:uid="{A8FFFD73-2186-4DAB-99A9-FE9530324103}"/>
    <cellStyle name="Moneda 3 2 7 2 2 2" xfId="9923" xr:uid="{F7937A90-BA88-43DB-99A2-E596894DDB03}"/>
    <cellStyle name="Moneda 3 2 7 2 2 2 2" xfId="20484" xr:uid="{C6BEF1FE-EF32-430D-A0C0-54B9E12A3D2D}"/>
    <cellStyle name="Moneda 3 2 7 2 2 3" xfId="15204" xr:uid="{DD3382C8-3462-4186-AD22-D095B2A86217}"/>
    <cellStyle name="Moneda 3 2 7 2 3" xfId="7283" xr:uid="{D1A75567-A098-40F2-AAC5-533C817AD9CB}"/>
    <cellStyle name="Moneda 3 2 7 2 3 2" xfId="17844" xr:uid="{53B03ADB-BA3E-4084-BFB9-7F5A3749AD86}"/>
    <cellStyle name="Moneda 3 2 7 2 4" xfId="12563" xr:uid="{6CD58040-F886-41FC-88AF-EF3FDCCBA94D}"/>
    <cellStyle name="Moneda 3 2 7 3" xfId="3323" xr:uid="{66428033-0C40-42AB-93FC-88DE4EB6A025}"/>
    <cellStyle name="Moneda 3 2 7 3 2" xfId="8603" xr:uid="{869F9CCC-5920-40AB-8848-BA8B3C6B9BDB}"/>
    <cellStyle name="Moneda 3 2 7 3 2 2" xfId="19164" xr:uid="{78C0349B-C61E-476A-8A89-29270AD42A4D}"/>
    <cellStyle name="Moneda 3 2 7 3 3" xfId="13884" xr:uid="{EAA358DD-F4E7-4961-9EE2-A330559B8F12}"/>
    <cellStyle name="Moneda 3 2 7 4" xfId="5963" xr:uid="{96C6D73D-CA1A-432A-9C30-83BE66616002}"/>
    <cellStyle name="Moneda 3 2 7 4 2" xfId="16524" xr:uid="{83465C6E-7FDC-43C0-8CCD-950AB9F0B778}"/>
    <cellStyle name="Moneda 3 2 7 5" xfId="11243" xr:uid="{5ED22984-D28D-4F7E-8B6F-10849FAE20D9}"/>
    <cellStyle name="Moneda 3 2 8" xfId="1342" xr:uid="{F3EEAC3A-3F83-4978-8161-B9273DA67500}"/>
    <cellStyle name="Moneda 3 2 8 2" xfId="3983" xr:uid="{6A2F505C-FCE9-4BA0-AAA6-C022EC353DFB}"/>
    <cellStyle name="Moneda 3 2 8 2 2" xfId="9263" xr:uid="{FBBE036D-C138-4607-9925-24217644E973}"/>
    <cellStyle name="Moneda 3 2 8 2 2 2" xfId="19824" xr:uid="{14F4AB69-0E82-40A4-8772-CB51AEA712B1}"/>
    <cellStyle name="Moneda 3 2 8 2 3" xfId="14544" xr:uid="{04946AB7-B9BB-42B3-A4A4-680A0C8CEFB3}"/>
    <cellStyle name="Moneda 3 2 8 3" xfId="6623" xr:uid="{4BA11A1F-C770-489A-BCAA-B61D53205AF1}"/>
    <cellStyle name="Moneda 3 2 8 3 2" xfId="17184" xr:uid="{89006BE3-98D3-4AF5-B53B-EACAAD217F71}"/>
    <cellStyle name="Moneda 3 2 8 4" xfId="11903" xr:uid="{992DF77E-6CD9-4CCA-8C18-F3661B2F7E68}"/>
    <cellStyle name="Moneda 3 2 9" xfId="2663" xr:uid="{559D6659-C3D2-4451-B134-440012663A14}"/>
    <cellStyle name="Moneda 3 2 9 2" xfId="7943" xr:uid="{4BF32898-072B-4B55-8A3B-7E01EC25872C}"/>
    <cellStyle name="Moneda 3 2 9 2 2" xfId="18504" xr:uid="{06D8404C-DAF8-46EA-8C1A-F7381540D10F}"/>
    <cellStyle name="Moneda 3 2 9 3" xfId="13224" xr:uid="{4DD81B9B-B9E1-4084-945F-AD6324EC1C11}"/>
    <cellStyle name="Moneda 3 3" xfId="25" xr:uid="{AD85398F-553E-41B5-A2F5-4C22C401967B}"/>
    <cellStyle name="Moneda 3 3 10" xfId="5310" xr:uid="{58430E12-CEF2-4562-B23F-A83B39B18A4D}"/>
    <cellStyle name="Moneda 3 3 10 2" xfId="15871" xr:uid="{1A8D480D-192B-489F-AD16-86F4942F92EA}"/>
    <cellStyle name="Moneda 3 3 11" xfId="10590" xr:uid="{F8EBC5DD-0F32-4498-B1EE-DECA5D19F31B}"/>
    <cellStyle name="Moneda 3 3 2" xfId="49" xr:uid="{9D048043-4E38-4C07-BA3A-A6F5F2274274}"/>
    <cellStyle name="Moneda 3 3 2 10" xfId="10614" xr:uid="{42CB9D2D-1316-4FDB-B843-083C4461BC78}"/>
    <cellStyle name="Moneda 3 3 2 2" xfId="100" xr:uid="{FDBE9E85-BA42-4BFE-BDAA-1CEF3B8186E3}"/>
    <cellStyle name="Moneda 3 3 2 2 2" xfId="212" xr:uid="{07D352AE-D034-44E0-BF9B-794D784FF41D}"/>
    <cellStyle name="Moneda 3 3 2 2 2 2" xfId="542" xr:uid="{D5003800-D303-4508-BB27-F080FC9D8B70}"/>
    <cellStyle name="Moneda 3 3 2 2 2 2 2" xfId="1202" xr:uid="{4E12AE3E-A4D4-4C38-A1E0-DCB6E0F7935A}"/>
    <cellStyle name="Moneda 3 3 2 2 2 2 2 2" xfId="2523" xr:uid="{BD0609B0-9E1A-42B6-8D35-2F035B7D8654}"/>
    <cellStyle name="Moneda 3 3 2 2 2 2 2 2 2" xfId="5164" xr:uid="{652F4234-C603-46D2-9B9C-A38EDADCE919}"/>
    <cellStyle name="Moneda 3 3 2 2 2 2 2 2 2 2" xfId="10444" xr:uid="{82CB1682-9262-4D2C-988F-A05C14FC919C}"/>
    <cellStyle name="Moneda 3 3 2 2 2 2 2 2 2 2 2" xfId="21005" xr:uid="{546241C4-F11A-413A-9BAE-E86688A25476}"/>
    <cellStyle name="Moneda 3 3 2 2 2 2 2 2 2 3" xfId="15725" xr:uid="{A69D196D-EAB3-4AB9-BFBD-B37DC393DB78}"/>
    <cellStyle name="Moneda 3 3 2 2 2 2 2 2 3" xfId="7804" xr:uid="{F7179B1F-84C8-4A94-A992-A4B7900305BC}"/>
    <cellStyle name="Moneda 3 3 2 2 2 2 2 2 3 2" xfId="18365" xr:uid="{FA3A705A-20CE-4E35-B21A-F0E555F2AB83}"/>
    <cellStyle name="Moneda 3 3 2 2 2 2 2 2 4" xfId="13084" xr:uid="{D77C23C0-F4A3-4597-9C94-FACA56F1623D}"/>
    <cellStyle name="Moneda 3 3 2 2 2 2 2 3" xfId="3844" xr:uid="{6DFF2076-2DA0-4CED-916B-B9876750F104}"/>
    <cellStyle name="Moneda 3 3 2 2 2 2 2 3 2" xfId="9124" xr:uid="{9E160274-600D-4CB6-A8D2-939304599ED7}"/>
    <cellStyle name="Moneda 3 3 2 2 2 2 2 3 2 2" xfId="19685" xr:uid="{70DC433B-F43E-45EB-BCEF-DACC0F42E08A}"/>
    <cellStyle name="Moneda 3 3 2 2 2 2 2 3 3" xfId="14405" xr:uid="{04A097C8-84A7-4361-834B-577D7BD285AD}"/>
    <cellStyle name="Moneda 3 3 2 2 2 2 2 4" xfId="6484" xr:uid="{D19EA11F-EC2B-4FE4-8AC4-33BF09812031}"/>
    <cellStyle name="Moneda 3 3 2 2 2 2 2 4 2" xfId="17045" xr:uid="{4B9EFE45-987D-4214-9E97-3FFD37D7549D}"/>
    <cellStyle name="Moneda 3 3 2 2 2 2 2 5" xfId="11764" xr:uid="{B0F7C7D6-4614-4F24-8D67-54C0BB151BD0}"/>
    <cellStyle name="Moneda 3 3 2 2 2 2 3" xfId="1863" xr:uid="{2C0E5ED5-3066-4820-9E18-ED497F79CC40}"/>
    <cellStyle name="Moneda 3 3 2 2 2 2 3 2" xfId="4504" xr:uid="{71B1A901-B2A3-48FB-8781-E8085D6167C3}"/>
    <cellStyle name="Moneda 3 3 2 2 2 2 3 2 2" xfId="9784" xr:uid="{60EBFA72-C5D0-4E42-80FC-133E5C90E496}"/>
    <cellStyle name="Moneda 3 3 2 2 2 2 3 2 2 2" xfId="20345" xr:uid="{F90E5CD6-7C09-48D2-BD97-4AD2F536B2F6}"/>
    <cellStyle name="Moneda 3 3 2 2 2 2 3 2 3" xfId="15065" xr:uid="{9EA16794-218A-4AF2-8D9B-7F068850AA2B}"/>
    <cellStyle name="Moneda 3 3 2 2 2 2 3 3" xfId="7144" xr:uid="{F22C2780-5444-4ADB-948B-43A6A8AA3BFF}"/>
    <cellStyle name="Moneda 3 3 2 2 2 2 3 3 2" xfId="17705" xr:uid="{217A22F6-A5C7-440A-AEFF-697A6998E9C0}"/>
    <cellStyle name="Moneda 3 3 2 2 2 2 3 4" xfId="12424" xr:uid="{675077CF-8BA6-4209-96CC-F8222798325B}"/>
    <cellStyle name="Moneda 3 3 2 2 2 2 4" xfId="3184" xr:uid="{F8193803-5C18-4DF0-8090-6C1B4A1458B6}"/>
    <cellStyle name="Moneda 3 3 2 2 2 2 4 2" xfId="8464" xr:uid="{46032EC8-CB78-46A3-962E-020C84F5B9EF}"/>
    <cellStyle name="Moneda 3 3 2 2 2 2 4 2 2" xfId="19025" xr:uid="{40ED4D0E-20EB-475D-8735-9A00A81520ED}"/>
    <cellStyle name="Moneda 3 3 2 2 2 2 4 3" xfId="13745" xr:uid="{8A355A47-4C18-4F21-A679-CB80F46C3456}"/>
    <cellStyle name="Moneda 3 3 2 2 2 2 5" xfId="5824" xr:uid="{16C9E4A9-CF19-41D6-9193-CE3880EC2FDA}"/>
    <cellStyle name="Moneda 3 3 2 2 2 2 5 2" xfId="16385" xr:uid="{632C3C08-97F9-4079-932E-7ED2FF3C6C0F}"/>
    <cellStyle name="Moneda 3 3 2 2 2 2 6" xfId="11104" xr:uid="{73B0FB77-8570-4B00-9C2F-695E951BB71A}"/>
    <cellStyle name="Moneda 3 3 2 2 2 3" xfId="873" xr:uid="{A9E230A6-30CE-4E31-97FE-2AB0C0BCB23C}"/>
    <cellStyle name="Moneda 3 3 2 2 2 3 2" xfId="2194" xr:uid="{A4FD2E43-CF1A-40CA-AA15-7677D04BEC34}"/>
    <cellStyle name="Moneda 3 3 2 2 2 3 2 2" xfId="4835" xr:uid="{C5586EA6-90B8-486A-85ED-94FDC0B2DEA8}"/>
    <cellStyle name="Moneda 3 3 2 2 2 3 2 2 2" xfId="10115" xr:uid="{C509003D-C3E5-41AF-AF52-47BBEDA30A3D}"/>
    <cellStyle name="Moneda 3 3 2 2 2 3 2 2 2 2" xfId="20676" xr:uid="{3FEBC0B3-7B5C-46B7-BA40-277633100E2E}"/>
    <cellStyle name="Moneda 3 3 2 2 2 3 2 2 3" xfId="15396" xr:uid="{2F58E57F-D1D2-411A-93B9-42B30D0A2359}"/>
    <cellStyle name="Moneda 3 3 2 2 2 3 2 3" xfId="7475" xr:uid="{A1E4CA3A-5D66-4495-9ABD-1F36D8B3319C}"/>
    <cellStyle name="Moneda 3 3 2 2 2 3 2 3 2" xfId="18036" xr:uid="{879AEC88-27E2-4E9C-8BAC-F84572D4EF9A}"/>
    <cellStyle name="Moneda 3 3 2 2 2 3 2 4" xfId="12755" xr:uid="{4C1DCF94-09C1-412F-9538-331E5C8BD87D}"/>
    <cellStyle name="Moneda 3 3 2 2 2 3 3" xfId="3515" xr:uid="{BD29500F-86AE-4439-88E8-B57A8AE67907}"/>
    <cellStyle name="Moneda 3 3 2 2 2 3 3 2" xfId="8795" xr:uid="{EADF6DFF-F64B-4CD6-B0CE-9497321A377F}"/>
    <cellStyle name="Moneda 3 3 2 2 2 3 3 2 2" xfId="19356" xr:uid="{AF6396C3-790A-4655-9FFF-AF68CCA74690}"/>
    <cellStyle name="Moneda 3 3 2 2 2 3 3 3" xfId="14076" xr:uid="{1716B463-D409-4D9F-8C1B-E38151F2A844}"/>
    <cellStyle name="Moneda 3 3 2 2 2 3 4" xfId="6155" xr:uid="{33702831-0426-447C-9EF0-404D435FD012}"/>
    <cellStyle name="Moneda 3 3 2 2 2 3 4 2" xfId="16716" xr:uid="{C05014CB-72BD-4E6A-AD28-AC5146205EE2}"/>
    <cellStyle name="Moneda 3 3 2 2 2 3 5" xfId="11435" xr:uid="{9ABB6EEE-61C9-439C-9D34-A2ECCB20AEBE}"/>
    <cellStyle name="Moneda 3 3 2 2 2 4" xfId="1534" xr:uid="{98C6C547-3F2C-4A29-8CF0-50C817A7F7F7}"/>
    <cellStyle name="Moneda 3 3 2 2 2 4 2" xfId="4175" xr:uid="{3457D3F4-3092-4FF4-9863-087A2CB97DD0}"/>
    <cellStyle name="Moneda 3 3 2 2 2 4 2 2" xfId="9455" xr:uid="{AC8855A5-48AC-4576-9EC9-4A7FF205467E}"/>
    <cellStyle name="Moneda 3 3 2 2 2 4 2 2 2" xfId="20016" xr:uid="{C025FB5F-8A0F-4E57-BCB7-BAB23CD02B09}"/>
    <cellStyle name="Moneda 3 3 2 2 2 4 2 3" xfId="14736" xr:uid="{41933D94-DBA3-49E5-A9C8-2B28610C56BC}"/>
    <cellStyle name="Moneda 3 3 2 2 2 4 3" xfId="6815" xr:uid="{860E5D3F-56A0-4309-B657-EEC2EDDB88D5}"/>
    <cellStyle name="Moneda 3 3 2 2 2 4 3 2" xfId="17376" xr:uid="{24B4777B-3720-4801-8490-D113536BADF2}"/>
    <cellStyle name="Moneda 3 3 2 2 2 4 4" xfId="12095" xr:uid="{259FAFEB-F92A-4093-B5E3-D351BA378D8F}"/>
    <cellStyle name="Moneda 3 3 2 2 2 5" xfId="2855" xr:uid="{02C1087F-9E53-44B1-98BE-58615F0B08A8}"/>
    <cellStyle name="Moneda 3 3 2 2 2 5 2" xfId="8135" xr:uid="{C7BBDE48-F62B-41E4-9FEC-33E118734F56}"/>
    <cellStyle name="Moneda 3 3 2 2 2 5 2 2" xfId="18696" xr:uid="{E5A9171F-FA31-4BDC-A7CF-21C4BEB6D4DB}"/>
    <cellStyle name="Moneda 3 3 2 2 2 5 3" xfId="13416" xr:uid="{88A109BA-5996-49C3-9FCB-58CBDBB11381}"/>
    <cellStyle name="Moneda 3 3 2 2 2 6" xfId="5495" xr:uid="{07FB014C-3EDC-4AB7-BDBB-56C6296EC604}"/>
    <cellStyle name="Moneda 3 3 2 2 2 6 2" xfId="16056" xr:uid="{47F170A7-1B72-49F2-9BF2-24C4B4F4FEBF}"/>
    <cellStyle name="Moneda 3 3 2 2 2 7" xfId="10775" xr:uid="{61AF7FD3-AC92-4513-A532-5D23BBB6951D}"/>
    <cellStyle name="Moneda 3 3 2 2 3" xfId="322" xr:uid="{237B2729-1B9D-4FC5-A5B7-5CD2A35758DD}"/>
    <cellStyle name="Moneda 3 3 2 2 3 2" xfId="652" xr:uid="{509BF922-433F-48A3-B737-DA594753BDBF}"/>
    <cellStyle name="Moneda 3 3 2 2 3 2 2" xfId="1312" xr:uid="{912DE8D7-27C1-4E28-966A-A237D6C0A1C8}"/>
    <cellStyle name="Moneda 3 3 2 2 3 2 2 2" xfId="2633" xr:uid="{1DDB0B5F-32BD-4F8E-B946-67C04A4815B4}"/>
    <cellStyle name="Moneda 3 3 2 2 3 2 2 2 2" xfId="5274" xr:uid="{C9FF7A58-9EDE-459F-A0AF-A1625BE23F27}"/>
    <cellStyle name="Moneda 3 3 2 2 3 2 2 2 2 2" xfId="10554" xr:uid="{87056F79-68A1-46EF-8521-A56F62F47471}"/>
    <cellStyle name="Moneda 3 3 2 2 3 2 2 2 2 2 2" xfId="21115" xr:uid="{814B0043-B99A-40B5-A2FE-9A2E7459A6CE}"/>
    <cellStyle name="Moneda 3 3 2 2 3 2 2 2 2 3" xfId="15835" xr:uid="{29443250-2063-4AE0-8EAF-6291F447681F}"/>
    <cellStyle name="Moneda 3 3 2 2 3 2 2 2 3" xfId="7914" xr:uid="{E4CD9AE5-FAC3-4567-BA62-F9CFDF50D92F}"/>
    <cellStyle name="Moneda 3 3 2 2 3 2 2 2 3 2" xfId="18475" xr:uid="{BFFC2712-BCD9-42A9-B4B5-CFB522D50A2B}"/>
    <cellStyle name="Moneda 3 3 2 2 3 2 2 2 4" xfId="13194" xr:uid="{356BAED3-C55C-4AF2-8F4A-54A8B0547EF8}"/>
    <cellStyle name="Moneda 3 3 2 2 3 2 2 3" xfId="3954" xr:uid="{5014898E-78B8-4B74-902A-DABDD4947078}"/>
    <cellStyle name="Moneda 3 3 2 2 3 2 2 3 2" xfId="9234" xr:uid="{C873CD1B-C0ED-49E4-BBFE-26E615E05F6A}"/>
    <cellStyle name="Moneda 3 3 2 2 3 2 2 3 2 2" xfId="19795" xr:uid="{427C8C08-8DAD-471B-AC0D-79BF810F7799}"/>
    <cellStyle name="Moneda 3 3 2 2 3 2 2 3 3" xfId="14515" xr:uid="{B934AD55-EDD9-4AE5-BCC6-EAF2A0CE7086}"/>
    <cellStyle name="Moneda 3 3 2 2 3 2 2 4" xfId="6594" xr:uid="{9C8C7EB0-2AD6-4274-BCC2-DB2AEEE9D748}"/>
    <cellStyle name="Moneda 3 3 2 2 3 2 2 4 2" xfId="17155" xr:uid="{CB1D0283-5C4F-41A0-899A-2C87B36D8224}"/>
    <cellStyle name="Moneda 3 3 2 2 3 2 2 5" xfId="11874" xr:uid="{4DFB5C47-B412-421C-B8BC-76CF4D895AA7}"/>
    <cellStyle name="Moneda 3 3 2 2 3 2 3" xfId="1973" xr:uid="{44D99E3F-A81B-4E11-A69E-F83EFA757323}"/>
    <cellStyle name="Moneda 3 3 2 2 3 2 3 2" xfId="4614" xr:uid="{432189A0-84F7-40B6-8900-29C70B92F77E}"/>
    <cellStyle name="Moneda 3 3 2 2 3 2 3 2 2" xfId="9894" xr:uid="{12FD917D-385A-4CF3-A99B-4D43A75BFBE4}"/>
    <cellStyle name="Moneda 3 3 2 2 3 2 3 2 2 2" xfId="20455" xr:uid="{D6D13B6B-F57D-461A-8B63-CEE856D1B838}"/>
    <cellStyle name="Moneda 3 3 2 2 3 2 3 2 3" xfId="15175" xr:uid="{AD2661BE-9207-43E7-8C2C-794C5805E1B7}"/>
    <cellStyle name="Moneda 3 3 2 2 3 2 3 3" xfId="7254" xr:uid="{A2555D36-A4E2-4F0B-A6E7-5E50EDA5EF16}"/>
    <cellStyle name="Moneda 3 3 2 2 3 2 3 3 2" xfId="17815" xr:uid="{EFB23DEC-FC76-4F28-970B-CC8EFDAC7FDC}"/>
    <cellStyle name="Moneda 3 3 2 2 3 2 3 4" xfId="12534" xr:uid="{4D7FFFED-1DB9-47E3-B4F5-A47C916C4C2C}"/>
    <cellStyle name="Moneda 3 3 2 2 3 2 4" xfId="3294" xr:uid="{2F97FB0B-1B67-45D0-8A8F-B7E9B2F41096}"/>
    <cellStyle name="Moneda 3 3 2 2 3 2 4 2" xfId="8574" xr:uid="{17236B46-DB99-448D-8600-434E579A387C}"/>
    <cellStyle name="Moneda 3 3 2 2 3 2 4 2 2" xfId="19135" xr:uid="{552B6718-B0ED-45B8-AC88-0E1D28893339}"/>
    <cellStyle name="Moneda 3 3 2 2 3 2 4 3" xfId="13855" xr:uid="{BCCBFBD0-B71F-4467-AD18-F35B1642EE75}"/>
    <cellStyle name="Moneda 3 3 2 2 3 2 5" xfId="5934" xr:uid="{C35D0D51-FB17-4710-B5B6-A75BCF60C6AA}"/>
    <cellStyle name="Moneda 3 3 2 2 3 2 5 2" xfId="16495" xr:uid="{FA95E2D2-A57F-4065-BA07-FB32B92B2F7F}"/>
    <cellStyle name="Moneda 3 3 2 2 3 2 6" xfId="11214" xr:uid="{5362E8F0-CD23-4A9E-B547-AB5A3A8C0F1B}"/>
    <cellStyle name="Moneda 3 3 2 2 3 3" xfId="983" xr:uid="{FD0A5E6A-B524-47F8-96F0-179C98BEF5AB}"/>
    <cellStyle name="Moneda 3 3 2 2 3 3 2" xfId="2304" xr:uid="{2274E5D8-1F89-4D96-A3A9-15CD4014CC54}"/>
    <cellStyle name="Moneda 3 3 2 2 3 3 2 2" xfId="4945" xr:uid="{FDAF25A4-3BEB-42BC-A0B0-DD7BA76ECAD1}"/>
    <cellStyle name="Moneda 3 3 2 2 3 3 2 2 2" xfId="10225" xr:uid="{F528B466-FE64-49EF-A317-F49C4B071A69}"/>
    <cellStyle name="Moneda 3 3 2 2 3 3 2 2 2 2" xfId="20786" xr:uid="{721598E9-A8F3-4B5C-85D7-950227E13CB1}"/>
    <cellStyle name="Moneda 3 3 2 2 3 3 2 2 3" xfId="15506" xr:uid="{00BBB102-E692-44C2-A1E4-16934DEBF9C8}"/>
    <cellStyle name="Moneda 3 3 2 2 3 3 2 3" xfId="7585" xr:uid="{A54603F1-2ABA-42A1-9B1A-5C6D38F6C490}"/>
    <cellStyle name="Moneda 3 3 2 2 3 3 2 3 2" xfId="18146" xr:uid="{2917A6EC-765C-4A48-931F-8917A82305BB}"/>
    <cellStyle name="Moneda 3 3 2 2 3 3 2 4" xfId="12865" xr:uid="{18478CCF-5B3E-4030-83B7-5653F01D5CC1}"/>
    <cellStyle name="Moneda 3 3 2 2 3 3 3" xfId="3625" xr:uid="{E2A4F288-582B-4434-AE49-2470A9394E73}"/>
    <cellStyle name="Moneda 3 3 2 2 3 3 3 2" xfId="8905" xr:uid="{8B7AF4D7-C4F4-4758-A0AA-83B7EA15CD40}"/>
    <cellStyle name="Moneda 3 3 2 2 3 3 3 2 2" xfId="19466" xr:uid="{D9722353-5298-495A-9A78-D86D735F72E1}"/>
    <cellStyle name="Moneda 3 3 2 2 3 3 3 3" xfId="14186" xr:uid="{ABDA1F81-B2CB-4376-BF8D-64335AD8E8A1}"/>
    <cellStyle name="Moneda 3 3 2 2 3 3 4" xfId="6265" xr:uid="{D52B6715-43A8-420B-91BE-5A11B2ED6643}"/>
    <cellStyle name="Moneda 3 3 2 2 3 3 4 2" xfId="16826" xr:uid="{09B3452F-2335-4EE6-9F33-FB6E7C650B8A}"/>
    <cellStyle name="Moneda 3 3 2 2 3 3 5" xfId="11545" xr:uid="{27768FAC-E1D1-4EED-85C7-2B8253E7F208}"/>
    <cellStyle name="Moneda 3 3 2 2 3 4" xfId="1644" xr:uid="{DBB756E8-F358-4698-B5A3-61770D2E1C46}"/>
    <cellStyle name="Moneda 3 3 2 2 3 4 2" xfId="4285" xr:uid="{43C67238-4551-4908-80F2-225D4D34A197}"/>
    <cellStyle name="Moneda 3 3 2 2 3 4 2 2" xfId="9565" xr:uid="{18B43EA6-BEF8-4F0C-84C2-CEAB82653FB6}"/>
    <cellStyle name="Moneda 3 3 2 2 3 4 2 2 2" xfId="20126" xr:uid="{81BDFB2A-EF89-48D0-8513-36CF19AE879B}"/>
    <cellStyle name="Moneda 3 3 2 2 3 4 2 3" xfId="14846" xr:uid="{4FFEB65B-8E33-4F6C-9F0F-5DDBA8DB4412}"/>
    <cellStyle name="Moneda 3 3 2 2 3 4 3" xfId="6925" xr:uid="{73522369-0258-49D9-A15E-A13AA42422F8}"/>
    <cellStyle name="Moneda 3 3 2 2 3 4 3 2" xfId="17486" xr:uid="{4F9FA27B-00B2-4A3E-BD44-F812A4526FA0}"/>
    <cellStyle name="Moneda 3 3 2 2 3 4 4" xfId="12205" xr:uid="{4800DAB1-13FF-42B6-AA90-711D7A623F4B}"/>
    <cellStyle name="Moneda 3 3 2 2 3 5" xfId="2965" xr:uid="{3E205F27-9C6C-4C0E-A0E5-4945A14D6104}"/>
    <cellStyle name="Moneda 3 3 2 2 3 5 2" xfId="8245" xr:uid="{C536F4CF-7C6C-43B9-8C29-7E52F8ED507C}"/>
    <cellStyle name="Moneda 3 3 2 2 3 5 2 2" xfId="18806" xr:uid="{CAF4DB90-02B2-4BB3-BC58-970010E3243A}"/>
    <cellStyle name="Moneda 3 3 2 2 3 5 3" xfId="13526" xr:uid="{A3087C63-801D-4663-925C-76D58509146D}"/>
    <cellStyle name="Moneda 3 3 2 2 3 6" xfId="5605" xr:uid="{30F31065-4BA4-4F7B-B7DF-92E6936C107C}"/>
    <cellStyle name="Moneda 3 3 2 2 3 6 2" xfId="16166" xr:uid="{59966407-A44D-4771-B4E6-6E093BB19B3E}"/>
    <cellStyle name="Moneda 3 3 2 2 3 7" xfId="10885" xr:uid="{6E519FED-416A-47A0-B3B2-B7E7154E6CCF}"/>
    <cellStyle name="Moneda 3 3 2 2 4" xfId="431" xr:uid="{6DD22D1C-7D1C-4077-808F-BEC8217F87D6}"/>
    <cellStyle name="Moneda 3 3 2 2 4 2" xfId="1092" xr:uid="{F100736B-FCC3-4384-9FBD-540C30EF11DA}"/>
    <cellStyle name="Moneda 3 3 2 2 4 2 2" xfId="2413" xr:uid="{3E5A5205-8DE8-452F-96E7-207D5A6E056D}"/>
    <cellStyle name="Moneda 3 3 2 2 4 2 2 2" xfId="5054" xr:uid="{FB225254-89A7-4CC1-8A5C-2B317E15378F}"/>
    <cellStyle name="Moneda 3 3 2 2 4 2 2 2 2" xfId="10334" xr:uid="{92809A97-F0D7-4953-9559-53FC30C048C6}"/>
    <cellStyle name="Moneda 3 3 2 2 4 2 2 2 2 2" xfId="20895" xr:uid="{686CD48F-EEDE-4C7E-8C99-7A17BE511660}"/>
    <cellStyle name="Moneda 3 3 2 2 4 2 2 2 3" xfId="15615" xr:uid="{911B0DA7-0DDE-46AF-8C85-B47B19E04A24}"/>
    <cellStyle name="Moneda 3 3 2 2 4 2 2 3" xfId="7694" xr:uid="{303C33D4-EF9D-4620-98A4-502C7530FD81}"/>
    <cellStyle name="Moneda 3 3 2 2 4 2 2 3 2" xfId="18255" xr:uid="{D07A7D3A-6519-45BF-A96D-22E602ED9C43}"/>
    <cellStyle name="Moneda 3 3 2 2 4 2 2 4" xfId="12974" xr:uid="{1FF23AF3-DE93-4760-B418-FE46D7843C80}"/>
    <cellStyle name="Moneda 3 3 2 2 4 2 3" xfId="3734" xr:uid="{32D46C2B-A478-46CE-8464-B4BB7ACC64C3}"/>
    <cellStyle name="Moneda 3 3 2 2 4 2 3 2" xfId="9014" xr:uid="{12F53C64-61C5-40F2-9C33-9E4A05F78DE2}"/>
    <cellStyle name="Moneda 3 3 2 2 4 2 3 2 2" xfId="19575" xr:uid="{E536BE60-BD00-417B-AB6C-247E58E6BC39}"/>
    <cellStyle name="Moneda 3 3 2 2 4 2 3 3" xfId="14295" xr:uid="{057CA930-440E-4D7C-A602-557DEF5C652E}"/>
    <cellStyle name="Moneda 3 3 2 2 4 2 4" xfId="6374" xr:uid="{02DB83A1-E04F-406F-B774-243A424B0EBD}"/>
    <cellStyle name="Moneda 3 3 2 2 4 2 4 2" xfId="16935" xr:uid="{DD2B1C03-F4BB-4696-BB21-FA65BDCB64FE}"/>
    <cellStyle name="Moneda 3 3 2 2 4 2 5" xfId="11654" xr:uid="{F9E24530-9058-4B3D-BB98-607688757351}"/>
    <cellStyle name="Moneda 3 3 2 2 4 3" xfId="1753" xr:uid="{ACA57A70-4DA2-4BF9-9E0A-90A6ACA55A89}"/>
    <cellStyle name="Moneda 3 3 2 2 4 3 2" xfId="4394" xr:uid="{0207DA0C-287F-429E-9898-4A48F002349A}"/>
    <cellStyle name="Moneda 3 3 2 2 4 3 2 2" xfId="9674" xr:uid="{7C391AEB-1D18-4C95-AC34-45FAE4BAE6A4}"/>
    <cellStyle name="Moneda 3 3 2 2 4 3 2 2 2" xfId="20235" xr:uid="{76478B2D-09AC-497F-9407-1E692A198986}"/>
    <cellStyle name="Moneda 3 3 2 2 4 3 2 3" xfId="14955" xr:uid="{33222656-C5AA-4411-84E6-9A262A2B4FA1}"/>
    <cellStyle name="Moneda 3 3 2 2 4 3 3" xfId="7034" xr:uid="{5880CC11-7DDB-4A7E-91E6-797F338330F1}"/>
    <cellStyle name="Moneda 3 3 2 2 4 3 3 2" xfId="17595" xr:uid="{24F1A919-6380-4F62-B508-2C08BD5EF404}"/>
    <cellStyle name="Moneda 3 3 2 2 4 3 4" xfId="12314" xr:uid="{A9790D28-7FC4-44D7-99FB-7B484CB6611D}"/>
    <cellStyle name="Moneda 3 3 2 2 4 4" xfId="3074" xr:uid="{BD6002D9-F6A4-43A1-A6E0-ABC26CD978CA}"/>
    <cellStyle name="Moneda 3 3 2 2 4 4 2" xfId="8354" xr:uid="{054C403C-5D09-46DF-85FD-E4CF4BFA170D}"/>
    <cellStyle name="Moneda 3 3 2 2 4 4 2 2" xfId="18915" xr:uid="{BAA5B646-F70E-41F6-A7B1-E286A3DE3E97}"/>
    <cellStyle name="Moneda 3 3 2 2 4 4 3" xfId="13635" xr:uid="{D4499D05-1C6A-4BF5-90FB-FA08369A761F}"/>
    <cellStyle name="Moneda 3 3 2 2 4 5" xfId="5714" xr:uid="{14A5B0D7-B15B-441B-B20A-ED0377A5D1F3}"/>
    <cellStyle name="Moneda 3 3 2 2 4 5 2" xfId="16275" xr:uid="{E4B01F65-F6E5-432A-AF93-E72E9EE2FE67}"/>
    <cellStyle name="Moneda 3 3 2 2 4 6" xfId="10994" xr:uid="{BB0B2BE1-4DD7-4BFC-93D0-A0AEC658AB2A}"/>
    <cellStyle name="Moneda 3 3 2 2 5" xfId="763" xr:uid="{F2759D56-CED1-4527-BECD-666600BB2D13}"/>
    <cellStyle name="Moneda 3 3 2 2 5 2" xfId="2084" xr:uid="{1AFDC163-C814-4CA7-B1FA-3D558C0B56BE}"/>
    <cellStyle name="Moneda 3 3 2 2 5 2 2" xfId="4725" xr:uid="{0F612DEF-50E7-4AF0-B6DB-DEF86F0BC28B}"/>
    <cellStyle name="Moneda 3 3 2 2 5 2 2 2" xfId="10005" xr:uid="{1E3961EB-4F08-4387-814D-B64C766590F5}"/>
    <cellStyle name="Moneda 3 3 2 2 5 2 2 2 2" xfId="20566" xr:uid="{34AFE3E6-E7CA-4A9C-BC0F-F47D1A918479}"/>
    <cellStyle name="Moneda 3 3 2 2 5 2 2 3" xfId="15286" xr:uid="{555FDA16-CC6A-4FFD-A16D-9CCE516E57BF}"/>
    <cellStyle name="Moneda 3 3 2 2 5 2 3" xfId="7365" xr:uid="{F96B0294-E722-4399-A2A6-D99EFC5B3C2A}"/>
    <cellStyle name="Moneda 3 3 2 2 5 2 3 2" xfId="17926" xr:uid="{59906DF9-8C1D-4D95-8471-410E1C4F4DBD}"/>
    <cellStyle name="Moneda 3 3 2 2 5 2 4" xfId="12645" xr:uid="{2EB20F1C-C740-4E77-BB65-AFA34BF2A119}"/>
    <cellStyle name="Moneda 3 3 2 2 5 3" xfId="3405" xr:uid="{74564CC6-8519-491D-AEC3-1B7E52A9F48A}"/>
    <cellStyle name="Moneda 3 3 2 2 5 3 2" xfId="8685" xr:uid="{62D2D50C-4915-4DF5-BC17-B3F893A365E5}"/>
    <cellStyle name="Moneda 3 3 2 2 5 3 2 2" xfId="19246" xr:uid="{49AAD383-8012-4CFE-BD58-840E80FB1B08}"/>
    <cellStyle name="Moneda 3 3 2 2 5 3 3" xfId="13966" xr:uid="{9BA1C02B-9AA6-4A2C-80BA-2736E900E054}"/>
    <cellStyle name="Moneda 3 3 2 2 5 4" xfId="6045" xr:uid="{F16A0A23-9154-4438-8240-0E7E38A8F594}"/>
    <cellStyle name="Moneda 3 3 2 2 5 4 2" xfId="16606" xr:uid="{BB8BA01D-159E-4003-AD42-8AC3BB667C6E}"/>
    <cellStyle name="Moneda 3 3 2 2 5 5" xfId="11325" xr:uid="{9719390E-6D26-4303-B6F7-0AC5DAB85587}"/>
    <cellStyle name="Moneda 3 3 2 2 6" xfId="1424" xr:uid="{543311A6-7396-414C-9BB2-468EB020FC45}"/>
    <cellStyle name="Moneda 3 3 2 2 6 2" xfId="4065" xr:uid="{128A1FAB-39E8-45AB-BA2E-58A89CF850C4}"/>
    <cellStyle name="Moneda 3 3 2 2 6 2 2" xfId="9345" xr:uid="{B28D0730-6514-4BE1-BACC-4B530EF7744A}"/>
    <cellStyle name="Moneda 3 3 2 2 6 2 2 2" xfId="19906" xr:uid="{D6FA1829-D73F-48F0-9D28-3314F66D5168}"/>
    <cellStyle name="Moneda 3 3 2 2 6 2 3" xfId="14626" xr:uid="{706398F9-A50C-4666-A0AD-5EF6E0A53982}"/>
    <cellStyle name="Moneda 3 3 2 2 6 3" xfId="6705" xr:uid="{5105B787-2C6B-47E7-878C-5C7399EEE6B1}"/>
    <cellStyle name="Moneda 3 3 2 2 6 3 2" xfId="17266" xr:uid="{408A412C-A158-44A9-ACBD-ED56FB1BEF78}"/>
    <cellStyle name="Moneda 3 3 2 2 6 4" xfId="11985" xr:uid="{E9A0FDC6-EEC2-4512-B9EA-18DFCB53162D}"/>
    <cellStyle name="Moneda 3 3 2 2 7" xfId="2745" xr:uid="{A348A02B-D354-4609-98BB-FF9D419B3E53}"/>
    <cellStyle name="Moneda 3 3 2 2 7 2" xfId="8025" xr:uid="{57856C85-BB17-40E2-BD4E-E202F2257F3E}"/>
    <cellStyle name="Moneda 3 3 2 2 7 2 2" xfId="18586" xr:uid="{34F87BBB-B1C5-4E38-9757-F6025A2AC9AA}"/>
    <cellStyle name="Moneda 3 3 2 2 7 3" xfId="13306" xr:uid="{72FA050A-0D05-4342-8FCC-7D8D1316CC9C}"/>
    <cellStyle name="Moneda 3 3 2 2 8" xfId="5385" xr:uid="{9B3CFDC2-46A4-48C5-85B9-0636408423DB}"/>
    <cellStyle name="Moneda 3 3 2 2 8 2" xfId="15946" xr:uid="{B22AF5D4-EE09-4951-92E6-949151C89FC2}"/>
    <cellStyle name="Moneda 3 3 2 2 9" xfId="10665" xr:uid="{58D23948-C8F9-4229-92B6-75E891011669}"/>
    <cellStyle name="Moneda 3 3 2 3" xfId="161" xr:uid="{72AA92A4-EE8E-4BCE-B3C3-05BCFA91C736}"/>
    <cellStyle name="Moneda 3 3 2 3 2" xfId="491" xr:uid="{D95DD6F7-CE83-4B88-B974-A101A2AE8AA1}"/>
    <cellStyle name="Moneda 3 3 2 3 2 2" xfId="1151" xr:uid="{6397085F-F85C-41B2-944C-363973F4FAB0}"/>
    <cellStyle name="Moneda 3 3 2 3 2 2 2" xfId="2472" xr:uid="{6A04A7AC-BF18-4C5D-B41F-A2D6FFC7BCF1}"/>
    <cellStyle name="Moneda 3 3 2 3 2 2 2 2" xfId="5113" xr:uid="{52A26B46-E83E-46C7-B89F-E737CE5B6F41}"/>
    <cellStyle name="Moneda 3 3 2 3 2 2 2 2 2" xfId="10393" xr:uid="{72FD67F6-9497-4562-B7F1-279EDFE1B4FE}"/>
    <cellStyle name="Moneda 3 3 2 3 2 2 2 2 2 2" xfId="20954" xr:uid="{95159519-8900-46F7-9E5F-A3BFCEF2A4F9}"/>
    <cellStyle name="Moneda 3 3 2 3 2 2 2 2 3" xfId="15674" xr:uid="{5BB7C39F-988E-4CBF-AF38-55337236D69E}"/>
    <cellStyle name="Moneda 3 3 2 3 2 2 2 3" xfId="7753" xr:uid="{2C5F0278-1439-460B-9F14-E2585BBC86E0}"/>
    <cellStyle name="Moneda 3 3 2 3 2 2 2 3 2" xfId="18314" xr:uid="{8444BD0C-8F87-431F-B144-0EA827869E10}"/>
    <cellStyle name="Moneda 3 3 2 3 2 2 2 4" xfId="13033" xr:uid="{74DD92C5-E89F-48FF-9378-C19D77D2A54F}"/>
    <cellStyle name="Moneda 3 3 2 3 2 2 3" xfId="3793" xr:uid="{707B3690-1691-4E76-91F6-A47F088F6E66}"/>
    <cellStyle name="Moneda 3 3 2 3 2 2 3 2" xfId="9073" xr:uid="{77324A76-B8BD-405D-A45B-DDB48D929CE9}"/>
    <cellStyle name="Moneda 3 3 2 3 2 2 3 2 2" xfId="19634" xr:uid="{CA657D5D-351E-4FB8-B547-C04CD86C0412}"/>
    <cellStyle name="Moneda 3 3 2 3 2 2 3 3" xfId="14354" xr:uid="{B6F516F3-9BEE-4681-B8C9-064B6D8EEC15}"/>
    <cellStyle name="Moneda 3 3 2 3 2 2 4" xfId="6433" xr:uid="{85144461-E136-422E-ADF2-1BA7DEAFEEAC}"/>
    <cellStyle name="Moneda 3 3 2 3 2 2 4 2" xfId="16994" xr:uid="{93BA5262-3F7B-48CE-9DBB-B974E8A0C0A1}"/>
    <cellStyle name="Moneda 3 3 2 3 2 2 5" xfId="11713" xr:uid="{00DB346B-641C-4879-A074-AADB166B32FA}"/>
    <cellStyle name="Moneda 3 3 2 3 2 3" xfId="1812" xr:uid="{89BDC801-73D9-4730-8C5F-71BC1DA076E6}"/>
    <cellStyle name="Moneda 3 3 2 3 2 3 2" xfId="4453" xr:uid="{AEB8B495-9879-44C0-B990-09C91E037E3A}"/>
    <cellStyle name="Moneda 3 3 2 3 2 3 2 2" xfId="9733" xr:uid="{5641BAD3-01EA-49CD-93BE-1B8A5D1DCDB7}"/>
    <cellStyle name="Moneda 3 3 2 3 2 3 2 2 2" xfId="20294" xr:uid="{25BC6036-55E5-4B23-8F51-56023B8624F2}"/>
    <cellStyle name="Moneda 3 3 2 3 2 3 2 3" xfId="15014" xr:uid="{FDC46C5F-F07F-4405-9A05-962E425F7DC2}"/>
    <cellStyle name="Moneda 3 3 2 3 2 3 3" xfId="7093" xr:uid="{BE6C2865-AFA6-431A-8EBB-AFE1BEDDD512}"/>
    <cellStyle name="Moneda 3 3 2 3 2 3 3 2" xfId="17654" xr:uid="{B4D02247-B9E4-4D4B-8470-640499BB4F59}"/>
    <cellStyle name="Moneda 3 3 2 3 2 3 4" xfId="12373" xr:uid="{1299AD72-41A8-4DA7-BC51-1E5F7C614FA4}"/>
    <cellStyle name="Moneda 3 3 2 3 2 4" xfId="3133" xr:uid="{3F65AA6E-0D32-4593-95D4-C1D207744FC2}"/>
    <cellStyle name="Moneda 3 3 2 3 2 4 2" xfId="8413" xr:uid="{3164FFFE-055F-4ADA-AA2C-6CABD3B3535E}"/>
    <cellStyle name="Moneda 3 3 2 3 2 4 2 2" xfId="18974" xr:uid="{035BBB65-D341-4B6B-947E-272655050655}"/>
    <cellStyle name="Moneda 3 3 2 3 2 4 3" xfId="13694" xr:uid="{BD8BF7E5-BD0A-4912-AAB0-E889EF075DC9}"/>
    <cellStyle name="Moneda 3 3 2 3 2 5" xfId="5773" xr:uid="{01BC0E91-DAE7-4F5C-878A-287655C5C133}"/>
    <cellStyle name="Moneda 3 3 2 3 2 5 2" xfId="16334" xr:uid="{3CCF4C7C-9D11-4626-AAAC-A121C6DA87A9}"/>
    <cellStyle name="Moneda 3 3 2 3 2 6" xfId="11053" xr:uid="{A53F418F-9380-48C8-A502-E4A7EF723A50}"/>
    <cellStyle name="Moneda 3 3 2 3 3" xfId="822" xr:uid="{DCC97050-E598-47C8-9460-DA75114D55AF}"/>
    <cellStyle name="Moneda 3 3 2 3 3 2" xfId="2143" xr:uid="{DB8E4B0F-20B5-48AF-AABF-16A878D96446}"/>
    <cellStyle name="Moneda 3 3 2 3 3 2 2" xfId="4784" xr:uid="{A178130A-249F-4645-9A0E-7C5AE6DE5209}"/>
    <cellStyle name="Moneda 3 3 2 3 3 2 2 2" xfId="10064" xr:uid="{EB716118-E24C-4EBA-A903-8E7401C0FCFD}"/>
    <cellStyle name="Moneda 3 3 2 3 3 2 2 2 2" xfId="20625" xr:uid="{1E800D64-2154-41D1-8CE4-D29AC36AA0F2}"/>
    <cellStyle name="Moneda 3 3 2 3 3 2 2 3" xfId="15345" xr:uid="{A8516147-D1C7-4BAE-810A-72A06A61EA1B}"/>
    <cellStyle name="Moneda 3 3 2 3 3 2 3" xfId="7424" xr:uid="{0DAD2A1E-A046-4DF4-9B4F-A180F7C86045}"/>
    <cellStyle name="Moneda 3 3 2 3 3 2 3 2" xfId="17985" xr:uid="{D31C3498-A1F7-4E3F-9972-EAD18667E66E}"/>
    <cellStyle name="Moneda 3 3 2 3 3 2 4" xfId="12704" xr:uid="{8DF17270-013F-4BBE-A35E-477C97A8B284}"/>
    <cellStyle name="Moneda 3 3 2 3 3 3" xfId="3464" xr:uid="{9945C2D5-3AEC-4432-AA98-595EE3B5A60F}"/>
    <cellStyle name="Moneda 3 3 2 3 3 3 2" xfId="8744" xr:uid="{F3969FE5-F50B-442B-A1D0-4775A56CD462}"/>
    <cellStyle name="Moneda 3 3 2 3 3 3 2 2" xfId="19305" xr:uid="{4250B128-D579-4F39-A1BD-7708B4C52C68}"/>
    <cellStyle name="Moneda 3 3 2 3 3 3 3" xfId="14025" xr:uid="{EE9286DC-22AE-4074-9898-2618C9BE521B}"/>
    <cellStyle name="Moneda 3 3 2 3 3 4" xfId="6104" xr:uid="{FB0AA3DE-0347-4BAB-8BE3-C6B87911BDC9}"/>
    <cellStyle name="Moneda 3 3 2 3 3 4 2" xfId="16665" xr:uid="{F57A8A61-1788-4E7E-B0D5-868BF0C7969A}"/>
    <cellStyle name="Moneda 3 3 2 3 3 5" xfId="11384" xr:uid="{BE52F1DD-6118-4723-ACFF-BC32F160165E}"/>
    <cellStyle name="Moneda 3 3 2 3 4" xfId="1483" xr:uid="{E30F0A77-1CE7-4A32-9584-A0E4818D35D9}"/>
    <cellStyle name="Moneda 3 3 2 3 4 2" xfId="4124" xr:uid="{006C757D-76DB-4F10-952A-48E168C2DD83}"/>
    <cellStyle name="Moneda 3 3 2 3 4 2 2" xfId="9404" xr:uid="{BA43C8F1-F6AC-4D6F-AC82-6FE7889120F2}"/>
    <cellStyle name="Moneda 3 3 2 3 4 2 2 2" xfId="19965" xr:uid="{75E2CF54-B79C-4428-8CC9-44A65F75D918}"/>
    <cellStyle name="Moneda 3 3 2 3 4 2 3" xfId="14685" xr:uid="{878177DA-77EE-475C-A12B-7DFBB529F399}"/>
    <cellStyle name="Moneda 3 3 2 3 4 3" xfId="6764" xr:uid="{E6551ACC-72A7-40AD-8555-C89269E5F863}"/>
    <cellStyle name="Moneda 3 3 2 3 4 3 2" xfId="17325" xr:uid="{D0B6F470-A128-455F-B34E-25B240B7D9DD}"/>
    <cellStyle name="Moneda 3 3 2 3 4 4" xfId="12044" xr:uid="{947F8123-D2C9-46DB-B343-744106A6E485}"/>
    <cellStyle name="Moneda 3 3 2 3 5" xfId="2804" xr:uid="{851AB9A5-09FC-4367-8C92-72EC75BAB4D8}"/>
    <cellStyle name="Moneda 3 3 2 3 5 2" xfId="8084" xr:uid="{2489ECE9-991A-41C3-A7EB-C015B98B1E16}"/>
    <cellStyle name="Moneda 3 3 2 3 5 2 2" xfId="18645" xr:uid="{C3ED4737-1915-485A-A109-B7A25D2700BF}"/>
    <cellStyle name="Moneda 3 3 2 3 5 3" xfId="13365" xr:uid="{EF7142E6-54DD-431F-8A45-20432CDAEB7A}"/>
    <cellStyle name="Moneda 3 3 2 3 6" xfId="5444" xr:uid="{A06A4E9A-D7C5-4C24-8370-E7F6321F65E7}"/>
    <cellStyle name="Moneda 3 3 2 3 6 2" xfId="16005" xr:uid="{C9A4C528-F4C7-4F85-8300-FC5519C0B7F1}"/>
    <cellStyle name="Moneda 3 3 2 3 7" xfId="10724" xr:uid="{FE2BE1EF-FAE8-4F8C-8CBA-7D8BBE3DC12F}"/>
    <cellStyle name="Moneda 3 3 2 4" xfId="271" xr:uid="{3200410B-0175-496C-82B6-A4D0C6DF4AB6}"/>
    <cellStyle name="Moneda 3 3 2 4 2" xfId="601" xr:uid="{1D794075-E94D-41B6-9C00-3FCABCEC84D3}"/>
    <cellStyle name="Moneda 3 3 2 4 2 2" xfId="1261" xr:uid="{B1562380-130F-47E7-B067-3AAF3045BA6C}"/>
    <cellStyle name="Moneda 3 3 2 4 2 2 2" xfId="2582" xr:uid="{EA8D2B08-CFB0-4828-8983-53950B706A61}"/>
    <cellStyle name="Moneda 3 3 2 4 2 2 2 2" xfId="5223" xr:uid="{33E878F8-3127-4321-BE25-8ED35F7BD459}"/>
    <cellStyle name="Moneda 3 3 2 4 2 2 2 2 2" xfId="10503" xr:uid="{3D6ACF7E-BD39-43CD-99FA-AAE91A4EA904}"/>
    <cellStyle name="Moneda 3 3 2 4 2 2 2 2 2 2" xfId="21064" xr:uid="{326EC74E-7224-4FCF-81E1-DF54EDBE274D}"/>
    <cellStyle name="Moneda 3 3 2 4 2 2 2 2 3" xfId="15784" xr:uid="{E02408F9-DC8B-4F94-B302-C4A57AEA0CC6}"/>
    <cellStyle name="Moneda 3 3 2 4 2 2 2 3" xfId="7863" xr:uid="{4CFF8DED-793C-4274-927B-A481D28E0F35}"/>
    <cellStyle name="Moneda 3 3 2 4 2 2 2 3 2" xfId="18424" xr:uid="{996B7EAF-A8A9-447E-B414-0F2003BE728C}"/>
    <cellStyle name="Moneda 3 3 2 4 2 2 2 4" xfId="13143" xr:uid="{4D72ADDF-2834-43FC-AA25-71C2A6286D55}"/>
    <cellStyle name="Moneda 3 3 2 4 2 2 3" xfId="3903" xr:uid="{E4FAD45F-1882-482F-B41E-35D7D65DEE0C}"/>
    <cellStyle name="Moneda 3 3 2 4 2 2 3 2" xfId="9183" xr:uid="{A8063399-8030-4CBB-8FE6-8323E4F46D21}"/>
    <cellStyle name="Moneda 3 3 2 4 2 2 3 2 2" xfId="19744" xr:uid="{79885F10-013E-4BF6-AE37-E4A46B28D8F8}"/>
    <cellStyle name="Moneda 3 3 2 4 2 2 3 3" xfId="14464" xr:uid="{B6A4C466-9D04-4E15-A54F-A66258BE2262}"/>
    <cellStyle name="Moneda 3 3 2 4 2 2 4" xfId="6543" xr:uid="{3687A695-FE39-4DBF-A2BE-47A76B1C5EB6}"/>
    <cellStyle name="Moneda 3 3 2 4 2 2 4 2" xfId="17104" xr:uid="{12D1FA12-5198-46D5-935C-16DCDAE1D30A}"/>
    <cellStyle name="Moneda 3 3 2 4 2 2 5" xfId="11823" xr:uid="{560227BF-13CC-4F34-BE53-4A71C911E869}"/>
    <cellStyle name="Moneda 3 3 2 4 2 3" xfId="1922" xr:uid="{52F200AD-D857-492D-8FD6-CD56858024A5}"/>
    <cellStyle name="Moneda 3 3 2 4 2 3 2" xfId="4563" xr:uid="{376D092D-CF1B-43DA-981B-126F02897536}"/>
    <cellStyle name="Moneda 3 3 2 4 2 3 2 2" xfId="9843" xr:uid="{0C3E44A0-29AB-43D6-80A4-F8C599992C3E}"/>
    <cellStyle name="Moneda 3 3 2 4 2 3 2 2 2" xfId="20404" xr:uid="{C098A726-C22E-406B-91D5-30E246DF355D}"/>
    <cellStyle name="Moneda 3 3 2 4 2 3 2 3" xfId="15124" xr:uid="{C9D64EE2-C21F-454D-9F2C-C6A177DDCA6A}"/>
    <cellStyle name="Moneda 3 3 2 4 2 3 3" xfId="7203" xr:uid="{C7C4B4D9-E886-4170-B8F7-6DB686BCA1D2}"/>
    <cellStyle name="Moneda 3 3 2 4 2 3 3 2" xfId="17764" xr:uid="{42A53D0F-5AC3-4C4B-904B-4A492741E4E8}"/>
    <cellStyle name="Moneda 3 3 2 4 2 3 4" xfId="12483" xr:uid="{0A77E047-A2F4-422A-BF79-21696CD26EA3}"/>
    <cellStyle name="Moneda 3 3 2 4 2 4" xfId="3243" xr:uid="{7452B168-52ED-4424-A88D-AD2B402C453F}"/>
    <cellStyle name="Moneda 3 3 2 4 2 4 2" xfId="8523" xr:uid="{ED9D3430-37E4-4A06-A836-615F45227BD7}"/>
    <cellStyle name="Moneda 3 3 2 4 2 4 2 2" xfId="19084" xr:uid="{FC6790E6-280C-4983-ACA8-E0D71AD387AE}"/>
    <cellStyle name="Moneda 3 3 2 4 2 4 3" xfId="13804" xr:uid="{3B9237A1-2946-48D8-BB7F-CF22EED1EEE0}"/>
    <cellStyle name="Moneda 3 3 2 4 2 5" xfId="5883" xr:uid="{88675724-ACB9-458D-A365-069FA22A6FF3}"/>
    <cellStyle name="Moneda 3 3 2 4 2 5 2" xfId="16444" xr:uid="{62C678A4-7142-4424-87C6-C70CCD1EF0C2}"/>
    <cellStyle name="Moneda 3 3 2 4 2 6" xfId="11163" xr:uid="{7D156F29-60D9-43DF-A8BD-D6D0B86C5102}"/>
    <cellStyle name="Moneda 3 3 2 4 3" xfId="932" xr:uid="{DAC1A5D6-6767-4DDE-B48C-E4C22E404FDF}"/>
    <cellStyle name="Moneda 3 3 2 4 3 2" xfId="2253" xr:uid="{11A81E29-069B-4A5F-BC03-7A656729DA7E}"/>
    <cellStyle name="Moneda 3 3 2 4 3 2 2" xfId="4894" xr:uid="{2C176BEC-35BF-48C3-883B-EDB407BB3B54}"/>
    <cellStyle name="Moneda 3 3 2 4 3 2 2 2" xfId="10174" xr:uid="{234DB582-E7B4-4194-A93D-30B3CDF561B7}"/>
    <cellStyle name="Moneda 3 3 2 4 3 2 2 2 2" xfId="20735" xr:uid="{36556362-ADDD-4F08-A094-0EF256D990DA}"/>
    <cellStyle name="Moneda 3 3 2 4 3 2 2 3" xfId="15455" xr:uid="{3BD29D25-D507-46CD-ABCC-6C6A96EA75D8}"/>
    <cellStyle name="Moneda 3 3 2 4 3 2 3" xfId="7534" xr:uid="{87DA954B-025D-4DB3-A672-A7274194DDB9}"/>
    <cellStyle name="Moneda 3 3 2 4 3 2 3 2" xfId="18095" xr:uid="{9170E547-4393-4867-925C-3F7611CC2219}"/>
    <cellStyle name="Moneda 3 3 2 4 3 2 4" xfId="12814" xr:uid="{C17F61CF-85CD-4636-B584-A36CB561652B}"/>
    <cellStyle name="Moneda 3 3 2 4 3 3" xfId="3574" xr:uid="{41FC0CD6-39F0-4E14-A4C5-C47AA0BF5E21}"/>
    <cellStyle name="Moneda 3 3 2 4 3 3 2" xfId="8854" xr:uid="{AB99A4C5-4607-44A6-9DFA-CDC63D20C7BF}"/>
    <cellStyle name="Moneda 3 3 2 4 3 3 2 2" xfId="19415" xr:uid="{2C5E7843-632A-4DD5-A79C-EA94F20B457C}"/>
    <cellStyle name="Moneda 3 3 2 4 3 3 3" xfId="14135" xr:uid="{46AA7738-0091-4694-81EB-034CD5C9A50E}"/>
    <cellStyle name="Moneda 3 3 2 4 3 4" xfId="6214" xr:uid="{C0F0C90A-EFE9-4EE8-B388-0178BF941A94}"/>
    <cellStyle name="Moneda 3 3 2 4 3 4 2" xfId="16775" xr:uid="{EAAC5662-45B2-4832-9F56-9E9288905584}"/>
    <cellStyle name="Moneda 3 3 2 4 3 5" xfId="11494" xr:uid="{934ABD88-9122-43BC-92FF-2979715822C8}"/>
    <cellStyle name="Moneda 3 3 2 4 4" xfId="1593" xr:uid="{E09FA66F-863E-4147-802F-9941C006FF98}"/>
    <cellStyle name="Moneda 3 3 2 4 4 2" xfId="4234" xr:uid="{F3ED7C4B-3837-4255-98FB-D87083DD9EF4}"/>
    <cellStyle name="Moneda 3 3 2 4 4 2 2" xfId="9514" xr:uid="{D6D02871-7C78-43C1-958F-B4FE419575B0}"/>
    <cellStyle name="Moneda 3 3 2 4 4 2 2 2" xfId="20075" xr:uid="{DA037729-71A5-4A93-8C55-77E3DED58598}"/>
    <cellStyle name="Moneda 3 3 2 4 4 2 3" xfId="14795" xr:uid="{DD849674-F51C-4A03-9B6D-C327C7EC82B9}"/>
    <cellStyle name="Moneda 3 3 2 4 4 3" xfId="6874" xr:uid="{B680EC98-0C46-4509-9264-4342432DF7B7}"/>
    <cellStyle name="Moneda 3 3 2 4 4 3 2" xfId="17435" xr:uid="{AB85AB26-ABD0-4812-A255-85290E50EA58}"/>
    <cellStyle name="Moneda 3 3 2 4 4 4" xfId="12154" xr:uid="{3A42043A-6643-44ED-8C0A-9191012D2400}"/>
    <cellStyle name="Moneda 3 3 2 4 5" xfId="2914" xr:uid="{BEC588E2-7827-45BE-A131-8409C1887BBC}"/>
    <cellStyle name="Moneda 3 3 2 4 5 2" xfId="8194" xr:uid="{2D8B21C4-F3C2-4DD3-A272-DAE9CE7F15C4}"/>
    <cellStyle name="Moneda 3 3 2 4 5 2 2" xfId="18755" xr:uid="{FEB69D20-0C50-464B-AE14-999FA9A1227B}"/>
    <cellStyle name="Moneda 3 3 2 4 5 3" xfId="13475" xr:uid="{42BCC8E1-2A93-4DD5-A257-EE99AF9917F9}"/>
    <cellStyle name="Moneda 3 3 2 4 6" xfId="5554" xr:uid="{8CA4853B-6B88-4BE6-9D7A-49BE3A7F8DEF}"/>
    <cellStyle name="Moneda 3 3 2 4 6 2" xfId="16115" xr:uid="{61F54F3E-E745-427C-A71F-8969C93599EE}"/>
    <cellStyle name="Moneda 3 3 2 4 7" xfId="10834" xr:uid="{C54244BF-5807-489C-8608-8D100AC38374}"/>
    <cellStyle name="Moneda 3 3 2 5" xfId="380" xr:uid="{A5936522-D8AE-4E56-8E2F-2EC5A317ACC0}"/>
    <cellStyle name="Moneda 3 3 2 5 2" xfId="1041" xr:uid="{CE1078B4-206F-4854-8B9D-E3BC27EBF616}"/>
    <cellStyle name="Moneda 3 3 2 5 2 2" xfId="2362" xr:uid="{44EBDE1C-EBCA-44A4-8175-33A20393A8C0}"/>
    <cellStyle name="Moneda 3 3 2 5 2 2 2" xfId="5003" xr:uid="{4F9550F5-31CE-48B2-9906-92FBA153233C}"/>
    <cellStyle name="Moneda 3 3 2 5 2 2 2 2" xfId="10283" xr:uid="{3074CD01-60D9-4791-AE3A-1D2C72DD4D28}"/>
    <cellStyle name="Moneda 3 3 2 5 2 2 2 2 2" xfId="20844" xr:uid="{D1399F5A-5598-4293-A62B-D8004F1E9B0C}"/>
    <cellStyle name="Moneda 3 3 2 5 2 2 2 3" xfId="15564" xr:uid="{BE0A71C2-9CDC-45DE-A2B2-5E056F9E7BDD}"/>
    <cellStyle name="Moneda 3 3 2 5 2 2 3" xfId="7643" xr:uid="{1A65B963-1BDC-4F86-A376-A8997086ACCB}"/>
    <cellStyle name="Moneda 3 3 2 5 2 2 3 2" xfId="18204" xr:uid="{3CFD2249-68BB-489A-88AA-8E2FA90953C6}"/>
    <cellStyle name="Moneda 3 3 2 5 2 2 4" xfId="12923" xr:uid="{D3A2012F-7134-4746-A4F1-885F79D5BFCF}"/>
    <cellStyle name="Moneda 3 3 2 5 2 3" xfId="3683" xr:uid="{13537AA3-0FAF-4C5B-9575-51348C57EA2F}"/>
    <cellStyle name="Moneda 3 3 2 5 2 3 2" xfId="8963" xr:uid="{31305AA1-ACCB-4091-8406-D00BBE087892}"/>
    <cellStyle name="Moneda 3 3 2 5 2 3 2 2" xfId="19524" xr:uid="{4553BCC8-4929-4E54-9B72-FE022C4A1AEF}"/>
    <cellStyle name="Moneda 3 3 2 5 2 3 3" xfId="14244" xr:uid="{E76024BC-8A01-4049-A4B4-88E3AD0D61F3}"/>
    <cellStyle name="Moneda 3 3 2 5 2 4" xfId="6323" xr:uid="{B2F2718B-12B5-40BE-AF1D-8FBB5CF4C0EB}"/>
    <cellStyle name="Moneda 3 3 2 5 2 4 2" xfId="16884" xr:uid="{8C8A9413-46B5-4545-A3CA-41B78950939C}"/>
    <cellStyle name="Moneda 3 3 2 5 2 5" xfId="11603" xr:uid="{5C0C1C49-36ED-40BA-8A96-F398BA53CCFC}"/>
    <cellStyle name="Moneda 3 3 2 5 3" xfId="1702" xr:uid="{9442321E-328A-4B3E-9B75-18598C914D82}"/>
    <cellStyle name="Moneda 3 3 2 5 3 2" xfId="4343" xr:uid="{5D24EA2E-8854-41D5-9490-E7302474FD68}"/>
    <cellStyle name="Moneda 3 3 2 5 3 2 2" xfId="9623" xr:uid="{68924976-6187-46FD-A47C-A19EB4A89A19}"/>
    <cellStyle name="Moneda 3 3 2 5 3 2 2 2" xfId="20184" xr:uid="{CC0B9629-7D5A-4302-8241-8D690ED485E2}"/>
    <cellStyle name="Moneda 3 3 2 5 3 2 3" xfId="14904" xr:uid="{4BC29DB8-C253-40F5-9385-E7C95886A145}"/>
    <cellStyle name="Moneda 3 3 2 5 3 3" xfId="6983" xr:uid="{3CC705A3-3430-4BAF-AC8A-55B6FBD0C427}"/>
    <cellStyle name="Moneda 3 3 2 5 3 3 2" xfId="17544" xr:uid="{61733CC9-1870-48F8-9E37-C4CE0B5539CB}"/>
    <cellStyle name="Moneda 3 3 2 5 3 4" xfId="12263" xr:uid="{09512CBF-EE43-4924-AD76-4CC3DCFCFD05}"/>
    <cellStyle name="Moneda 3 3 2 5 4" xfId="3023" xr:uid="{D26C721D-B943-4EDB-B6FC-3BD1123B7A27}"/>
    <cellStyle name="Moneda 3 3 2 5 4 2" xfId="8303" xr:uid="{2008629B-DCCF-4FB9-A9D8-D96F25A3E718}"/>
    <cellStyle name="Moneda 3 3 2 5 4 2 2" xfId="18864" xr:uid="{2D6BF91E-0628-467B-B0D9-CADB7DC5A827}"/>
    <cellStyle name="Moneda 3 3 2 5 4 3" xfId="13584" xr:uid="{96EA54F0-0C32-46E3-9AC2-12522F2270A6}"/>
    <cellStyle name="Moneda 3 3 2 5 5" xfId="5663" xr:uid="{7741BD34-35DD-42A4-83FB-590F2821FC86}"/>
    <cellStyle name="Moneda 3 3 2 5 5 2" xfId="16224" xr:uid="{3AA5B74F-36E5-4D2F-96F2-842E79E21190}"/>
    <cellStyle name="Moneda 3 3 2 5 6" xfId="10943" xr:uid="{346CAD31-692C-4639-9B9E-F3125AF7959E}"/>
    <cellStyle name="Moneda 3 3 2 6" xfId="712" xr:uid="{DD9F21A5-EE80-4F2E-BF60-8DD07426D47A}"/>
    <cellStyle name="Moneda 3 3 2 6 2" xfId="2033" xr:uid="{1512E9CC-6C90-4201-9B96-EEBFDE37EA20}"/>
    <cellStyle name="Moneda 3 3 2 6 2 2" xfId="4674" xr:uid="{E012ECD0-1D82-47E5-A333-D53592E186E4}"/>
    <cellStyle name="Moneda 3 3 2 6 2 2 2" xfId="9954" xr:uid="{345147DB-E078-4B26-AADF-9E80B10E2D3D}"/>
    <cellStyle name="Moneda 3 3 2 6 2 2 2 2" xfId="20515" xr:uid="{EB084921-B046-418C-8DAD-EAEC3389E570}"/>
    <cellStyle name="Moneda 3 3 2 6 2 2 3" xfId="15235" xr:uid="{070629D0-D4DE-45F2-8E16-295E5FFEC5DC}"/>
    <cellStyle name="Moneda 3 3 2 6 2 3" xfId="7314" xr:uid="{0B1E3E59-21B1-46D2-877C-EA97DD190ADC}"/>
    <cellStyle name="Moneda 3 3 2 6 2 3 2" xfId="17875" xr:uid="{0BE24CC6-F450-480A-ABD7-BAF31B21BF37}"/>
    <cellStyle name="Moneda 3 3 2 6 2 4" xfId="12594" xr:uid="{A8D43B5C-AD7E-458B-ABBF-39DED9221697}"/>
    <cellStyle name="Moneda 3 3 2 6 3" xfId="3354" xr:uid="{02D92C43-C532-4C51-9C38-720B8FA4A71F}"/>
    <cellStyle name="Moneda 3 3 2 6 3 2" xfId="8634" xr:uid="{C2DA1F66-49DF-45B2-8BF2-76FF9CD4FD8B}"/>
    <cellStyle name="Moneda 3 3 2 6 3 2 2" xfId="19195" xr:uid="{438FB25D-7B65-4B57-93B8-BD58ABC4DDA9}"/>
    <cellStyle name="Moneda 3 3 2 6 3 3" xfId="13915" xr:uid="{1788F9FB-91F6-41BB-AC97-D4E02338C8F7}"/>
    <cellStyle name="Moneda 3 3 2 6 4" xfId="5994" xr:uid="{38679C1C-11A8-44B8-ABD5-8612BC0EFDEC}"/>
    <cellStyle name="Moneda 3 3 2 6 4 2" xfId="16555" xr:uid="{8F8870C6-EB5A-4B52-9A08-E59882508076}"/>
    <cellStyle name="Moneda 3 3 2 6 5" xfId="11274" xr:uid="{F42F4733-608B-4A6B-8351-827CBA1E67D3}"/>
    <cellStyle name="Moneda 3 3 2 7" xfId="1373" xr:uid="{0FBCAB73-087A-40C2-8A93-B260FECC18D3}"/>
    <cellStyle name="Moneda 3 3 2 7 2" xfId="4014" xr:uid="{79409AD9-1D08-43D5-A0D6-D363F8B07BB5}"/>
    <cellStyle name="Moneda 3 3 2 7 2 2" xfId="9294" xr:uid="{D0B13F3F-82EE-4D84-BE7E-37F828D021C9}"/>
    <cellStyle name="Moneda 3 3 2 7 2 2 2" xfId="19855" xr:uid="{DB0D0B21-6A44-41B2-898B-8E3197D3AC20}"/>
    <cellStyle name="Moneda 3 3 2 7 2 3" xfId="14575" xr:uid="{ABAE8598-1C0F-4DB5-80EE-987C10216053}"/>
    <cellStyle name="Moneda 3 3 2 7 3" xfId="6654" xr:uid="{AA82E767-4AFD-415A-8E36-A8AF624426CA}"/>
    <cellStyle name="Moneda 3 3 2 7 3 2" xfId="17215" xr:uid="{8D9909D7-EA10-42AF-8A97-80F68C8842FC}"/>
    <cellStyle name="Moneda 3 3 2 7 4" xfId="11934" xr:uid="{74A19695-7914-4784-91A3-A35D87A62B03}"/>
    <cellStyle name="Moneda 3 3 2 8" xfId="2694" xr:uid="{94C6C4F6-D4F7-4A3D-A2A0-9F598007B7C8}"/>
    <cellStyle name="Moneda 3 3 2 8 2" xfId="7974" xr:uid="{D4C02E8D-488A-4B04-BF26-3DE966D9F63C}"/>
    <cellStyle name="Moneda 3 3 2 8 2 2" xfId="18535" xr:uid="{D18578DA-0C7D-4764-82BB-EC47473587D9}"/>
    <cellStyle name="Moneda 3 3 2 8 3" xfId="13255" xr:uid="{A315D234-0329-45CD-A5A2-77938D3606F6}"/>
    <cellStyle name="Moneda 3 3 2 9" xfId="5334" xr:uid="{BFE0CB6D-AEB9-47A4-8C41-320114EE7147}"/>
    <cellStyle name="Moneda 3 3 2 9 2" xfId="15895" xr:uid="{7622FEED-5A9B-4E39-B0FB-634D08A4E2CB}"/>
    <cellStyle name="Moneda 3 3 3" xfId="76" xr:uid="{D867EF57-D323-40ED-A970-3F07E5DF91AA}"/>
    <cellStyle name="Moneda 3 3 3 2" xfId="188" xr:uid="{DC4CAE91-1295-44CF-98E4-5D69821E4F26}"/>
    <cellStyle name="Moneda 3 3 3 2 2" xfId="518" xr:uid="{262CE245-F509-4A37-B368-DDC63A276921}"/>
    <cellStyle name="Moneda 3 3 3 2 2 2" xfId="1178" xr:uid="{0F8F2499-25D6-45ED-90FD-8580AE822F02}"/>
    <cellStyle name="Moneda 3 3 3 2 2 2 2" xfId="2499" xr:uid="{6213BE51-8EB6-4CB9-9262-2F5D550D28B4}"/>
    <cellStyle name="Moneda 3 3 3 2 2 2 2 2" xfId="5140" xr:uid="{74779DAF-3E16-4BC5-90F7-F69FCB570CFD}"/>
    <cellStyle name="Moneda 3 3 3 2 2 2 2 2 2" xfId="10420" xr:uid="{241C2853-4926-4F16-9598-188B1AC5B273}"/>
    <cellStyle name="Moneda 3 3 3 2 2 2 2 2 2 2" xfId="20981" xr:uid="{80342EE3-75E7-443E-BC8E-14403EE07BCF}"/>
    <cellStyle name="Moneda 3 3 3 2 2 2 2 2 3" xfId="15701" xr:uid="{64EFF5EB-2A40-4099-825C-16147DDB5004}"/>
    <cellStyle name="Moneda 3 3 3 2 2 2 2 3" xfId="7780" xr:uid="{BDC91CAF-7993-431F-BC72-65CD08C1FD15}"/>
    <cellStyle name="Moneda 3 3 3 2 2 2 2 3 2" xfId="18341" xr:uid="{3F604510-4FFE-4992-93D6-EED3410CC489}"/>
    <cellStyle name="Moneda 3 3 3 2 2 2 2 4" xfId="13060" xr:uid="{CB123ECD-D050-4A72-8D17-5D186C95E0DF}"/>
    <cellStyle name="Moneda 3 3 3 2 2 2 3" xfId="3820" xr:uid="{CFA1539F-AF47-4571-8550-B9B8614DD380}"/>
    <cellStyle name="Moneda 3 3 3 2 2 2 3 2" xfId="9100" xr:uid="{F6AFEAD9-7273-470A-B62F-634D8E3C4E36}"/>
    <cellStyle name="Moneda 3 3 3 2 2 2 3 2 2" xfId="19661" xr:uid="{C7218E83-861C-45C8-9889-691304363366}"/>
    <cellStyle name="Moneda 3 3 3 2 2 2 3 3" xfId="14381" xr:uid="{925E2C4E-6D97-4671-9C39-898FF92DE1C4}"/>
    <cellStyle name="Moneda 3 3 3 2 2 2 4" xfId="6460" xr:uid="{19361662-F18D-41FB-A84E-8E6C4FC5D6AD}"/>
    <cellStyle name="Moneda 3 3 3 2 2 2 4 2" xfId="17021" xr:uid="{50348222-7AAA-4288-B379-43578FE69094}"/>
    <cellStyle name="Moneda 3 3 3 2 2 2 5" xfId="11740" xr:uid="{A15EC225-3FC0-418A-88D4-617C31ACB739}"/>
    <cellStyle name="Moneda 3 3 3 2 2 3" xfId="1839" xr:uid="{D348577C-D7C8-49FB-9622-7A48CFC2C14C}"/>
    <cellStyle name="Moneda 3 3 3 2 2 3 2" xfId="4480" xr:uid="{ABA30EDF-B902-4796-A561-ED5599A36E4E}"/>
    <cellStyle name="Moneda 3 3 3 2 2 3 2 2" xfId="9760" xr:uid="{BB5C62A9-9E6C-4CBC-8DC5-D82B832325D1}"/>
    <cellStyle name="Moneda 3 3 3 2 2 3 2 2 2" xfId="20321" xr:uid="{8B93CCA9-E160-45C4-BA77-A73989EE6324}"/>
    <cellStyle name="Moneda 3 3 3 2 2 3 2 3" xfId="15041" xr:uid="{B99BEA5B-381F-44A0-B9C4-B4F2B47214C5}"/>
    <cellStyle name="Moneda 3 3 3 2 2 3 3" xfId="7120" xr:uid="{879BA6B5-E89F-4DE3-B48A-B4A9CA28F590}"/>
    <cellStyle name="Moneda 3 3 3 2 2 3 3 2" xfId="17681" xr:uid="{77BC2F9E-0044-4470-B244-590C0A5B62B3}"/>
    <cellStyle name="Moneda 3 3 3 2 2 3 4" xfId="12400" xr:uid="{59BB453E-606F-4D72-9EE0-5B084364BA32}"/>
    <cellStyle name="Moneda 3 3 3 2 2 4" xfId="3160" xr:uid="{30DF1B13-7901-4041-96AD-71187FE24F74}"/>
    <cellStyle name="Moneda 3 3 3 2 2 4 2" xfId="8440" xr:uid="{60DA64C7-1E20-4659-B73D-B792834F5C90}"/>
    <cellStyle name="Moneda 3 3 3 2 2 4 2 2" xfId="19001" xr:uid="{254F1BFB-6DAF-4E8B-B289-A84ED2360FE7}"/>
    <cellStyle name="Moneda 3 3 3 2 2 4 3" xfId="13721" xr:uid="{DF0648B1-EA53-4BBE-B967-68EC60A62B14}"/>
    <cellStyle name="Moneda 3 3 3 2 2 5" xfId="5800" xr:uid="{DF6F2BC5-C27B-4B8A-98E3-9D679E9B4C11}"/>
    <cellStyle name="Moneda 3 3 3 2 2 5 2" xfId="16361" xr:uid="{F6C48243-6108-4648-8B92-A5FF9D22E134}"/>
    <cellStyle name="Moneda 3 3 3 2 2 6" xfId="11080" xr:uid="{A0936B16-6194-4431-8BE0-F119E28AE5B4}"/>
    <cellStyle name="Moneda 3 3 3 2 3" xfId="849" xr:uid="{5E79F170-E4D2-43DC-AA09-93CC01B97AA1}"/>
    <cellStyle name="Moneda 3 3 3 2 3 2" xfId="2170" xr:uid="{4A3EA5A5-7067-47CB-BEDB-1C3FB6D211DA}"/>
    <cellStyle name="Moneda 3 3 3 2 3 2 2" xfId="4811" xr:uid="{B8F47753-8130-4699-B9BF-788B3B05904B}"/>
    <cellStyle name="Moneda 3 3 3 2 3 2 2 2" xfId="10091" xr:uid="{53AAC4F0-8C58-4335-AA7D-77384753E2F8}"/>
    <cellStyle name="Moneda 3 3 3 2 3 2 2 2 2" xfId="20652" xr:uid="{A37B3D14-ECD5-4AA7-AC61-7AE31C4C5D14}"/>
    <cellStyle name="Moneda 3 3 3 2 3 2 2 3" xfId="15372" xr:uid="{99500A74-2120-4A08-8243-72850442A634}"/>
    <cellStyle name="Moneda 3 3 3 2 3 2 3" xfId="7451" xr:uid="{2364F970-0138-4AB2-8E89-524930F06DDB}"/>
    <cellStyle name="Moneda 3 3 3 2 3 2 3 2" xfId="18012" xr:uid="{0E8B2319-0918-41C1-AB4D-9D21F7E740D5}"/>
    <cellStyle name="Moneda 3 3 3 2 3 2 4" xfId="12731" xr:uid="{6E1E08E8-5D02-4C6B-9E6E-FBAFD7217652}"/>
    <cellStyle name="Moneda 3 3 3 2 3 3" xfId="3491" xr:uid="{5E5D951D-7ADE-4487-A99B-AE10928AAFE9}"/>
    <cellStyle name="Moneda 3 3 3 2 3 3 2" xfId="8771" xr:uid="{2F0AED2E-3B3A-4ED4-80F8-088F7C64EEEC}"/>
    <cellStyle name="Moneda 3 3 3 2 3 3 2 2" xfId="19332" xr:uid="{9CC96E09-0FBD-4A28-A3E7-3318525FD798}"/>
    <cellStyle name="Moneda 3 3 3 2 3 3 3" xfId="14052" xr:uid="{6C9F0BE3-C635-4A0F-95E6-6692083B30F7}"/>
    <cellStyle name="Moneda 3 3 3 2 3 4" xfId="6131" xr:uid="{FF7AC4A2-8F4D-4FAB-AB34-6E4E7BA6E085}"/>
    <cellStyle name="Moneda 3 3 3 2 3 4 2" xfId="16692" xr:uid="{72E3913C-24BA-4819-83B4-CF9EC8D5D947}"/>
    <cellStyle name="Moneda 3 3 3 2 3 5" xfId="11411" xr:uid="{3B4BF63A-2DFE-42D1-A1D8-6BEE3645B409}"/>
    <cellStyle name="Moneda 3 3 3 2 4" xfId="1510" xr:uid="{996C8821-6E85-4C80-A522-89BAEC3EB17E}"/>
    <cellStyle name="Moneda 3 3 3 2 4 2" xfId="4151" xr:uid="{874E0FD9-D8EF-40B0-B628-E9DA01BE0F1E}"/>
    <cellStyle name="Moneda 3 3 3 2 4 2 2" xfId="9431" xr:uid="{3D13F466-6ADC-45EB-99F1-E83DAB772271}"/>
    <cellStyle name="Moneda 3 3 3 2 4 2 2 2" xfId="19992" xr:uid="{6457E7A6-D6C5-4C2C-970C-9C6276C3AA91}"/>
    <cellStyle name="Moneda 3 3 3 2 4 2 3" xfId="14712" xr:uid="{2BF5AC5E-6B53-4DCB-84F9-F97A354DD2F9}"/>
    <cellStyle name="Moneda 3 3 3 2 4 3" xfId="6791" xr:uid="{228AE5BE-F282-42E2-ACD7-23245392F989}"/>
    <cellStyle name="Moneda 3 3 3 2 4 3 2" xfId="17352" xr:uid="{F7C1D39C-110C-4C83-BA2F-90ED57DEE058}"/>
    <cellStyle name="Moneda 3 3 3 2 4 4" xfId="12071" xr:uid="{7EA2BD28-12BF-4E12-967B-D121ACCA9656}"/>
    <cellStyle name="Moneda 3 3 3 2 5" xfId="2831" xr:uid="{745F536A-BF91-4D6F-A3C1-CFA83B1D9A94}"/>
    <cellStyle name="Moneda 3 3 3 2 5 2" xfId="8111" xr:uid="{68E8B15C-7E12-4495-BC66-9D5C664AF831}"/>
    <cellStyle name="Moneda 3 3 3 2 5 2 2" xfId="18672" xr:uid="{283B5430-2124-49E3-9055-BF1577714C25}"/>
    <cellStyle name="Moneda 3 3 3 2 5 3" xfId="13392" xr:uid="{7C25B94B-9889-428B-BB5C-6D63D7A3D30D}"/>
    <cellStyle name="Moneda 3 3 3 2 6" xfId="5471" xr:uid="{D8F043BE-E28A-4B56-836C-8690EE483723}"/>
    <cellStyle name="Moneda 3 3 3 2 6 2" xfId="16032" xr:uid="{296654C7-CD4B-4011-B9A0-96D39DEF2FA1}"/>
    <cellStyle name="Moneda 3 3 3 2 7" xfId="10751" xr:uid="{AE2F277D-9CB0-4C7F-847F-C037AE4203C6}"/>
    <cellStyle name="Moneda 3 3 3 3" xfId="298" xr:uid="{A11A73D3-DBF9-42B6-A385-EF41E81FACE5}"/>
    <cellStyle name="Moneda 3 3 3 3 2" xfId="628" xr:uid="{67CEEC94-2C05-406F-A40F-68C973E839A7}"/>
    <cellStyle name="Moneda 3 3 3 3 2 2" xfId="1288" xr:uid="{A6165CE7-2F37-43F4-9E6A-430C2A7757E1}"/>
    <cellStyle name="Moneda 3 3 3 3 2 2 2" xfId="2609" xr:uid="{0A435A9F-475D-43D8-9294-C0D0C816D09A}"/>
    <cellStyle name="Moneda 3 3 3 3 2 2 2 2" xfId="5250" xr:uid="{A0FEDEC5-A85A-463C-AA2C-37BA63A5F030}"/>
    <cellStyle name="Moneda 3 3 3 3 2 2 2 2 2" xfId="10530" xr:uid="{9C28A08A-E42B-4165-BB87-45E960170A72}"/>
    <cellStyle name="Moneda 3 3 3 3 2 2 2 2 2 2" xfId="21091" xr:uid="{D6F4CD92-8B9A-4C6C-B050-3E29AC9DA9DB}"/>
    <cellStyle name="Moneda 3 3 3 3 2 2 2 2 3" xfId="15811" xr:uid="{FF7074F2-3252-42A3-8D47-143958702EFE}"/>
    <cellStyle name="Moneda 3 3 3 3 2 2 2 3" xfId="7890" xr:uid="{A62763A2-BD60-446D-ADC0-A217B61D25BF}"/>
    <cellStyle name="Moneda 3 3 3 3 2 2 2 3 2" xfId="18451" xr:uid="{CA3F42E6-6DDC-42FA-AC23-7897C38E4CF1}"/>
    <cellStyle name="Moneda 3 3 3 3 2 2 2 4" xfId="13170" xr:uid="{5DDDC761-9EE0-476F-9A75-77D666BC85E9}"/>
    <cellStyle name="Moneda 3 3 3 3 2 2 3" xfId="3930" xr:uid="{4D70BAEB-8179-4122-B31D-88117710C8C4}"/>
    <cellStyle name="Moneda 3 3 3 3 2 2 3 2" xfId="9210" xr:uid="{357522CC-57F1-4AF9-8EFA-C7B9CC41EDF8}"/>
    <cellStyle name="Moneda 3 3 3 3 2 2 3 2 2" xfId="19771" xr:uid="{9AC1F6A0-1146-4B1D-AC2A-690790DDE877}"/>
    <cellStyle name="Moneda 3 3 3 3 2 2 3 3" xfId="14491" xr:uid="{B469090F-CF4C-48F5-95F5-F01B19EE8D74}"/>
    <cellStyle name="Moneda 3 3 3 3 2 2 4" xfId="6570" xr:uid="{E201D705-896B-487C-940D-ECF568DE3352}"/>
    <cellStyle name="Moneda 3 3 3 3 2 2 4 2" xfId="17131" xr:uid="{12D635DC-4078-4EDD-83FE-9758F270971B}"/>
    <cellStyle name="Moneda 3 3 3 3 2 2 5" xfId="11850" xr:uid="{355E9AFB-0A0D-4FE5-BD7B-53A79503ECEC}"/>
    <cellStyle name="Moneda 3 3 3 3 2 3" xfId="1949" xr:uid="{145CC221-7D23-4FE5-B9F4-FC3ED18E6927}"/>
    <cellStyle name="Moneda 3 3 3 3 2 3 2" xfId="4590" xr:uid="{AB0327DF-0418-4EF2-88E6-9C41302E6B1D}"/>
    <cellStyle name="Moneda 3 3 3 3 2 3 2 2" xfId="9870" xr:uid="{3286074F-72F2-4531-B580-ADBC50814D13}"/>
    <cellStyle name="Moneda 3 3 3 3 2 3 2 2 2" xfId="20431" xr:uid="{520C08D7-D3B6-43A6-B619-50BF5C6A73EB}"/>
    <cellStyle name="Moneda 3 3 3 3 2 3 2 3" xfId="15151" xr:uid="{259B198A-C28D-42B6-BA9F-A8B62379F2C1}"/>
    <cellStyle name="Moneda 3 3 3 3 2 3 3" xfId="7230" xr:uid="{023422FB-783D-4493-AC28-F7C7165FD642}"/>
    <cellStyle name="Moneda 3 3 3 3 2 3 3 2" xfId="17791" xr:uid="{166A758A-3B41-444F-A5DA-AC54FCCBBB67}"/>
    <cellStyle name="Moneda 3 3 3 3 2 3 4" xfId="12510" xr:uid="{E37F586C-3C72-445B-8DAC-D15E9BC0B69D}"/>
    <cellStyle name="Moneda 3 3 3 3 2 4" xfId="3270" xr:uid="{797E5DC2-D1A8-455A-9B08-3F8A73E74EBA}"/>
    <cellStyle name="Moneda 3 3 3 3 2 4 2" xfId="8550" xr:uid="{04B8A623-B3BB-4608-BE03-027D66DE782F}"/>
    <cellStyle name="Moneda 3 3 3 3 2 4 2 2" xfId="19111" xr:uid="{B50DFA87-1996-47D3-80F8-944A318697D7}"/>
    <cellStyle name="Moneda 3 3 3 3 2 4 3" xfId="13831" xr:uid="{1CDA7916-138A-46DB-BAC4-AE6661533C67}"/>
    <cellStyle name="Moneda 3 3 3 3 2 5" xfId="5910" xr:uid="{040B7298-8713-499A-BFFF-A9684A637F6D}"/>
    <cellStyle name="Moneda 3 3 3 3 2 5 2" xfId="16471" xr:uid="{383EB9AA-06E1-4E82-B985-26C9DB0090D4}"/>
    <cellStyle name="Moneda 3 3 3 3 2 6" xfId="11190" xr:uid="{7885A7B9-C508-4E3D-B217-A33B598586E1}"/>
    <cellStyle name="Moneda 3 3 3 3 3" xfId="959" xr:uid="{5A74A6AF-BDB5-41EB-B4D8-8F88DDBF8EC3}"/>
    <cellStyle name="Moneda 3 3 3 3 3 2" xfId="2280" xr:uid="{F6BD68E8-4705-4AC9-B354-DE3422B342F2}"/>
    <cellStyle name="Moneda 3 3 3 3 3 2 2" xfId="4921" xr:uid="{CBF3312C-0350-47F4-AB52-EDD0BD3012D1}"/>
    <cellStyle name="Moneda 3 3 3 3 3 2 2 2" xfId="10201" xr:uid="{D8BFE563-1EA4-4205-AAEA-88E285B32439}"/>
    <cellStyle name="Moneda 3 3 3 3 3 2 2 2 2" xfId="20762" xr:uid="{2E9AB2B0-4B37-4745-B4F8-A81D6AF6A0A8}"/>
    <cellStyle name="Moneda 3 3 3 3 3 2 2 3" xfId="15482" xr:uid="{4B8A1CE7-13E5-4280-842F-9D392E118B8E}"/>
    <cellStyle name="Moneda 3 3 3 3 3 2 3" xfId="7561" xr:uid="{F791A69D-19CC-48BF-B5C5-56FD99E98564}"/>
    <cellStyle name="Moneda 3 3 3 3 3 2 3 2" xfId="18122" xr:uid="{FBB644BE-25FB-4089-A659-B592098A1706}"/>
    <cellStyle name="Moneda 3 3 3 3 3 2 4" xfId="12841" xr:uid="{93EB34FF-15C5-4CC2-B2F7-D929E02D3073}"/>
    <cellStyle name="Moneda 3 3 3 3 3 3" xfId="3601" xr:uid="{764F18C1-CD69-40F0-98AF-D349DF22C0B0}"/>
    <cellStyle name="Moneda 3 3 3 3 3 3 2" xfId="8881" xr:uid="{3C4EC475-1252-4A4D-B537-69B4CA51EAD9}"/>
    <cellStyle name="Moneda 3 3 3 3 3 3 2 2" xfId="19442" xr:uid="{26E7EFF9-363C-490E-B06D-48583EBECF5F}"/>
    <cellStyle name="Moneda 3 3 3 3 3 3 3" xfId="14162" xr:uid="{831703D5-153B-433F-B5A3-3F5A37292296}"/>
    <cellStyle name="Moneda 3 3 3 3 3 4" xfId="6241" xr:uid="{50589C46-5049-4B10-ACEE-76A9B3C515CB}"/>
    <cellStyle name="Moneda 3 3 3 3 3 4 2" xfId="16802" xr:uid="{A8CB8DBF-1E45-4C21-8847-D0C8CA397CA5}"/>
    <cellStyle name="Moneda 3 3 3 3 3 5" xfId="11521" xr:uid="{0F2AE731-51BC-48BC-9D4F-CDB9F46FE107}"/>
    <cellStyle name="Moneda 3 3 3 3 4" xfId="1620" xr:uid="{9D8EF09E-04B8-4CE1-80F0-9BD081410288}"/>
    <cellStyle name="Moneda 3 3 3 3 4 2" xfId="4261" xr:uid="{F7BDBFA4-EC14-4182-A438-CA0AEB761128}"/>
    <cellStyle name="Moneda 3 3 3 3 4 2 2" xfId="9541" xr:uid="{8DF52542-0498-441F-86A6-D2E7BEBC8D7D}"/>
    <cellStyle name="Moneda 3 3 3 3 4 2 2 2" xfId="20102" xr:uid="{1AA79D16-E44F-4F97-944A-ED4189B6E709}"/>
    <cellStyle name="Moneda 3 3 3 3 4 2 3" xfId="14822" xr:uid="{640C2C1A-B01C-40E0-9DFB-DCD7C36687ED}"/>
    <cellStyle name="Moneda 3 3 3 3 4 3" xfId="6901" xr:uid="{AF4A9F11-55B0-4FE4-B814-3E969252399A}"/>
    <cellStyle name="Moneda 3 3 3 3 4 3 2" xfId="17462" xr:uid="{52F9A41A-E848-4A78-A776-79C8A48F33EA}"/>
    <cellStyle name="Moneda 3 3 3 3 4 4" xfId="12181" xr:uid="{D4FA35D2-C817-4BD5-84E4-DC41ED8E8499}"/>
    <cellStyle name="Moneda 3 3 3 3 5" xfId="2941" xr:uid="{17A6245A-7E0F-48EF-AFD5-3CD13AEA08CA}"/>
    <cellStyle name="Moneda 3 3 3 3 5 2" xfId="8221" xr:uid="{C22D58B0-7F2C-40B4-B196-F1E0758FFD05}"/>
    <cellStyle name="Moneda 3 3 3 3 5 2 2" xfId="18782" xr:uid="{D62BEA60-32DC-4648-8D1F-B2873BA04EB1}"/>
    <cellStyle name="Moneda 3 3 3 3 5 3" xfId="13502" xr:uid="{1F60E9AA-8835-49DD-8444-840B052BF72D}"/>
    <cellStyle name="Moneda 3 3 3 3 6" xfId="5581" xr:uid="{44462901-BD3D-4C56-90B2-BD2D9AABAD6F}"/>
    <cellStyle name="Moneda 3 3 3 3 6 2" xfId="16142" xr:uid="{63CF7EF5-F34B-47B7-91AB-4D9F5AC30DBF}"/>
    <cellStyle name="Moneda 3 3 3 3 7" xfId="10861" xr:uid="{AB684D25-E11E-4BCA-99BD-CEFB9515CDFC}"/>
    <cellStyle name="Moneda 3 3 3 4" xfId="407" xr:uid="{4216E429-D552-43E9-BDAC-82B906FA50E4}"/>
    <cellStyle name="Moneda 3 3 3 4 2" xfId="1068" xr:uid="{E2302D6A-02EE-47AC-9E3B-53C78EE97016}"/>
    <cellStyle name="Moneda 3 3 3 4 2 2" xfId="2389" xr:uid="{351B375D-11BF-4DA8-8073-6E6A66F47DAF}"/>
    <cellStyle name="Moneda 3 3 3 4 2 2 2" xfId="5030" xr:uid="{16C96741-CDBF-4974-8843-BA5AE5E37DE3}"/>
    <cellStyle name="Moneda 3 3 3 4 2 2 2 2" xfId="10310" xr:uid="{B80EEA06-0D45-40E4-A9A8-E933CB545769}"/>
    <cellStyle name="Moneda 3 3 3 4 2 2 2 2 2" xfId="20871" xr:uid="{F4FE91BB-BDDC-4754-9158-69CBC8EFC5AB}"/>
    <cellStyle name="Moneda 3 3 3 4 2 2 2 3" xfId="15591" xr:uid="{07B3AA82-6795-40F4-B35A-290BAC3C5DB6}"/>
    <cellStyle name="Moneda 3 3 3 4 2 2 3" xfId="7670" xr:uid="{C9133E4F-4D4A-4EEA-9FA0-63263008A581}"/>
    <cellStyle name="Moneda 3 3 3 4 2 2 3 2" xfId="18231" xr:uid="{454BAD64-5200-4921-93B3-4B88DC944AF1}"/>
    <cellStyle name="Moneda 3 3 3 4 2 2 4" xfId="12950" xr:uid="{B8949AAB-33F4-4708-B3CE-9B4D6D0AFEE4}"/>
    <cellStyle name="Moneda 3 3 3 4 2 3" xfId="3710" xr:uid="{76423DD8-F0E3-47D6-97F3-DBF0AD8A190F}"/>
    <cellStyle name="Moneda 3 3 3 4 2 3 2" xfId="8990" xr:uid="{A7CACC32-23A5-48ED-95B4-7B0D5273E153}"/>
    <cellStyle name="Moneda 3 3 3 4 2 3 2 2" xfId="19551" xr:uid="{684E8208-E0AE-49D0-868E-4D4F0E0BA469}"/>
    <cellStyle name="Moneda 3 3 3 4 2 3 3" xfId="14271" xr:uid="{0B66CB4C-F29F-474D-BC80-7C3AAC03C792}"/>
    <cellStyle name="Moneda 3 3 3 4 2 4" xfId="6350" xr:uid="{1C18B10E-FBFB-4759-A0FE-C49B43AA41C7}"/>
    <cellStyle name="Moneda 3 3 3 4 2 4 2" xfId="16911" xr:uid="{9D112BE0-A393-4209-B751-EBF1C7EA795F}"/>
    <cellStyle name="Moneda 3 3 3 4 2 5" xfId="11630" xr:uid="{3D0EFF19-60C4-4B2E-BE62-866004FFA4D0}"/>
    <cellStyle name="Moneda 3 3 3 4 3" xfId="1729" xr:uid="{A62AFA83-FD29-4069-9455-0FB5ECC8F6E8}"/>
    <cellStyle name="Moneda 3 3 3 4 3 2" xfId="4370" xr:uid="{45C147AF-93E9-488F-9141-F6F1CA7667BF}"/>
    <cellStyle name="Moneda 3 3 3 4 3 2 2" xfId="9650" xr:uid="{5E35EBF7-4796-41EE-8F0B-3E4094E017CB}"/>
    <cellStyle name="Moneda 3 3 3 4 3 2 2 2" xfId="20211" xr:uid="{9F525262-E8A2-41E0-B7C3-0D1731AA8024}"/>
    <cellStyle name="Moneda 3 3 3 4 3 2 3" xfId="14931" xr:uid="{F2FF0CAC-5F17-4A65-9B75-2E155AB39BD7}"/>
    <cellStyle name="Moneda 3 3 3 4 3 3" xfId="7010" xr:uid="{3CD96DB2-3E4F-4D94-BF75-D856236DE379}"/>
    <cellStyle name="Moneda 3 3 3 4 3 3 2" xfId="17571" xr:uid="{39839A0C-5DCD-45A2-BF99-1D70650AF7FE}"/>
    <cellStyle name="Moneda 3 3 3 4 3 4" xfId="12290" xr:uid="{6A74D50B-25DF-420F-9A14-C56CF565E3A1}"/>
    <cellStyle name="Moneda 3 3 3 4 4" xfId="3050" xr:uid="{E60A041C-3EAD-4999-9B4A-35A5AC1C3EE6}"/>
    <cellStyle name="Moneda 3 3 3 4 4 2" xfId="8330" xr:uid="{CD088611-BFF6-4B6A-AE2F-659C5E7DA4F2}"/>
    <cellStyle name="Moneda 3 3 3 4 4 2 2" xfId="18891" xr:uid="{E7069E36-EEAB-4BAF-82C1-310D297C4699}"/>
    <cellStyle name="Moneda 3 3 3 4 4 3" xfId="13611" xr:uid="{2D7B82CA-E1DE-41C4-8C47-7592C1AD1B69}"/>
    <cellStyle name="Moneda 3 3 3 4 5" xfId="5690" xr:uid="{4C48EAF6-7239-448C-8F14-2E87A360817E}"/>
    <cellStyle name="Moneda 3 3 3 4 5 2" xfId="16251" xr:uid="{8145C278-E1B8-4794-B4C0-D0E47712B292}"/>
    <cellStyle name="Moneda 3 3 3 4 6" xfId="10970" xr:uid="{878F222E-3FDA-42F4-AEA9-BD7F75508C6B}"/>
    <cellStyle name="Moneda 3 3 3 5" xfId="739" xr:uid="{A34462D1-6127-40C3-8745-3A17BB12A52C}"/>
    <cellStyle name="Moneda 3 3 3 5 2" xfId="2060" xr:uid="{77EAD985-4273-47CD-B142-EB742C65718C}"/>
    <cellStyle name="Moneda 3 3 3 5 2 2" xfId="4701" xr:uid="{1A8EA851-EAB8-4347-ADFE-AA49F814A2D9}"/>
    <cellStyle name="Moneda 3 3 3 5 2 2 2" xfId="9981" xr:uid="{7524F7C7-EEDF-4A2B-99B3-B8CE50C22422}"/>
    <cellStyle name="Moneda 3 3 3 5 2 2 2 2" xfId="20542" xr:uid="{9C566842-1F4E-466B-8A40-A0879DA885BD}"/>
    <cellStyle name="Moneda 3 3 3 5 2 2 3" xfId="15262" xr:uid="{921A307D-1CC6-4300-A72D-48CAE78598D0}"/>
    <cellStyle name="Moneda 3 3 3 5 2 3" xfId="7341" xr:uid="{3A5B6EB2-D43C-4343-9472-26EF071E2CBA}"/>
    <cellStyle name="Moneda 3 3 3 5 2 3 2" xfId="17902" xr:uid="{EC82D312-05D4-484E-9346-76C368F8FE84}"/>
    <cellStyle name="Moneda 3 3 3 5 2 4" xfId="12621" xr:uid="{3E6D9469-3857-4962-AD17-CFF5E0704DD1}"/>
    <cellStyle name="Moneda 3 3 3 5 3" xfId="3381" xr:uid="{DD2591E3-6237-4B4B-9265-2306D71BE841}"/>
    <cellStyle name="Moneda 3 3 3 5 3 2" xfId="8661" xr:uid="{17FA9CDC-8ED4-43DD-864C-DBC89A40A992}"/>
    <cellStyle name="Moneda 3 3 3 5 3 2 2" xfId="19222" xr:uid="{7728359D-2B1D-400E-85A6-932A11EE8263}"/>
    <cellStyle name="Moneda 3 3 3 5 3 3" xfId="13942" xr:uid="{652BE5DD-3EE7-47A7-AE03-02C42A7B8B65}"/>
    <cellStyle name="Moneda 3 3 3 5 4" xfId="6021" xr:uid="{AAA13BA8-6797-44EE-8077-5658B3895FE7}"/>
    <cellStyle name="Moneda 3 3 3 5 4 2" xfId="16582" xr:uid="{D2E52301-227A-43A3-B3F7-5CC13B223DD5}"/>
    <cellStyle name="Moneda 3 3 3 5 5" xfId="11301" xr:uid="{585F77C4-D89E-4DD7-AB6D-5070DBA7D7BA}"/>
    <cellStyle name="Moneda 3 3 3 6" xfId="1400" xr:uid="{A44ACD16-E8B7-47B7-8BBB-13BD8C6A8689}"/>
    <cellStyle name="Moneda 3 3 3 6 2" xfId="4041" xr:uid="{61816C6B-6005-4562-8159-47328D642033}"/>
    <cellStyle name="Moneda 3 3 3 6 2 2" xfId="9321" xr:uid="{137679C9-C4A3-4F5A-88DF-11F4F6A78C76}"/>
    <cellStyle name="Moneda 3 3 3 6 2 2 2" xfId="19882" xr:uid="{F15D4B59-E33D-4D95-AFC8-3FDAB94584FE}"/>
    <cellStyle name="Moneda 3 3 3 6 2 3" xfId="14602" xr:uid="{BF5BFF9E-E702-4D8C-A079-E36A35635D3F}"/>
    <cellStyle name="Moneda 3 3 3 6 3" xfId="6681" xr:uid="{16F8EA7B-9BDB-432F-8E55-81F8EF462C00}"/>
    <cellStyle name="Moneda 3 3 3 6 3 2" xfId="17242" xr:uid="{05E5B6A6-D3A1-4ADD-A2E6-2A0FD119CFC6}"/>
    <cellStyle name="Moneda 3 3 3 6 4" xfId="11961" xr:uid="{CD36CB62-9C39-427E-9282-4F3D12CD976B}"/>
    <cellStyle name="Moneda 3 3 3 7" xfId="2721" xr:uid="{25C1EDFC-80AC-4428-A0CF-2A4373CC41C0}"/>
    <cellStyle name="Moneda 3 3 3 7 2" xfId="8001" xr:uid="{2052FB25-5D08-40CA-ACC0-ACDEE5459C17}"/>
    <cellStyle name="Moneda 3 3 3 7 2 2" xfId="18562" xr:uid="{BAB16DAE-3C93-4311-8DD1-7F548894AF87}"/>
    <cellStyle name="Moneda 3 3 3 7 3" xfId="13282" xr:uid="{E5CE20AF-ED79-419B-88B8-3F39427251EF}"/>
    <cellStyle name="Moneda 3 3 3 8" xfId="5361" xr:uid="{34715043-3113-4E5B-9B11-9C8DF310C179}"/>
    <cellStyle name="Moneda 3 3 3 8 2" xfId="15922" xr:uid="{1F8B70F0-FFA0-4424-A242-E281009764C6}"/>
    <cellStyle name="Moneda 3 3 3 9" xfId="10641" xr:uid="{2ED50EBC-A02C-4E2E-8A3E-1B79D167542E}"/>
    <cellStyle name="Moneda 3 3 4" xfId="137" xr:uid="{EFCB6A00-F78E-4E61-9EFB-72B9262F85AF}"/>
    <cellStyle name="Moneda 3 3 4 2" xfId="467" xr:uid="{A11963ED-4BF9-4C7B-8429-70B0A655D03F}"/>
    <cellStyle name="Moneda 3 3 4 2 2" xfId="1127" xr:uid="{339C74FF-297D-4329-BC09-087476326EBC}"/>
    <cellStyle name="Moneda 3 3 4 2 2 2" xfId="2448" xr:uid="{25E9915A-D647-4C14-821E-604C41197945}"/>
    <cellStyle name="Moneda 3 3 4 2 2 2 2" xfId="5089" xr:uid="{0E31595B-17D0-4CB7-8EC7-2EA0587159C2}"/>
    <cellStyle name="Moneda 3 3 4 2 2 2 2 2" xfId="10369" xr:uid="{A381AD6D-1888-4340-8B5A-C50304CCF439}"/>
    <cellStyle name="Moneda 3 3 4 2 2 2 2 2 2" xfId="20930" xr:uid="{ED9C6129-A3E6-4904-877F-7E95B34BB78B}"/>
    <cellStyle name="Moneda 3 3 4 2 2 2 2 3" xfId="15650" xr:uid="{98B84FDA-1C97-4995-8485-9641379E6C7F}"/>
    <cellStyle name="Moneda 3 3 4 2 2 2 3" xfId="7729" xr:uid="{1E707D70-E532-4249-BE48-D66C8C7B8740}"/>
    <cellStyle name="Moneda 3 3 4 2 2 2 3 2" xfId="18290" xr:uid="{A1B60EFD-2228-4E6C-B38D-85C755938D6E}"/>
    <cellStyle name="Moneda 3 3 4 2 2 2 4" xfId="13009" xr:uid="{8BE888A9-18D3-42FD-81A6-F7343AE62582}"/>
    <cellStyle name="Moneda 3 3 4 2 2 3" xfId="3769" xr:uid="{2190A9E8-58AB-4356-9C26-60650AE0D5F6}"/>
    <cellStyle name="Moneda 3 3 4 2 2 3 2" xfId="9049" xr:uid="{99C3A8DB-B2C4-46E4-A1F9-2C4DD06DBB2C}"/>
    <cellStyle name="Moneda 3 3 4 2 2 3 2 2" xfId="19610" xr:uid="{F864238C-A995-4A0C-BDB4-358C0615F7E6}"/>
    <cellStyle name="Moneda 3 3 4 2 2 3 3" xfId="14330" xr:uid="{917912B6-B0F2-4565-9AD1-AC5323DD260B}"/>
    <cellStyle name="Moneda 3 3 4 2 2 4" xfId="6409" xr:uid="{ADE832FD-1830-441F-9913-70D1011C11AB}"/>
    <cellStyle name="Moneda 3 3 4 2 2 4 2" xfId="16970" xr:uid="{AE737848-6CF8-445D-8B9D-05AD54B8AA3D}"/>
    <cellStyle name="Moneda 3 3 4 2 2 5" xfId="11689" xr:uid="{48388129-8BEA-4497-91C9-55B8CBC7B390}"/>
    <cellStyle name="Moneda 3 3 4 2 3" xfId="1788" xr:uid="{FFB6BDBD-8C4A-41C2-AD8F-0B13474CEB9F}"/>
    <cellStyle name="Moneda 3 3 4 2 3 2" xfId="4429" xr:uid="{C1E4D2B8-72DD-46D9-B6B1-BBB1C7784FE5}"/>
    <cellStyle name="Moneda 3 3 4 2 3 2 2" xfId="9709" xr:uid="{A4675570-F2B4-458B-B1FB-4106BFC722C7}"/>
    <cellStyle name="Moneda 3 3 4 2 3 2 2 2" xfId="20270" xr:uid="{7C24767C-C264-4AA9-9307-4178E37EF0F3}"/>
    <cellStyle name="Moneda 3 3 4 2 3 2 3" xfId="14990" xr:uid="{42C4028F-59FA-4519-845F-43C87651ED21}"/>
    <cellStyle name="Moneda 3 3 4 2 3 3" xfId="7069" xr:uid="{299CA97E-5A9B-4ECE-B679-7255052F2238}"/>
    <cellStyle name="Moneda 3 3 4 2 3 3 2" xfId="17630" xr:uid="{8E15C660-2C45-41A2-9810-76F3B13FEE64}"/>
    <cellStyle name="Moneda 3 3 4 2 3 4" xfId="12349" xr:uid="{02E1D502-375D-4925-87C6-610C499DC646}"/>
    <cellStyle name="Moneda 3 3 4 2 4" xfId="3109" xr:uid="{89DAD12F-7F31-4D7C-AA7E-F4816FCA1671}"/>
    <cellStyle name="Moneda 3 3 4 2 4 2" xfId="8389" xr:uid="{57E70A3E-97EE-4097-A5A9-B9CCB705C8E9}"/>
    <cellStyle name="Moneda 3 3 4 2 4 2 2" xfId="18950" xr:uid="{776084D3-8723-4660-B7AC-84D2A3E8DF35}"/>
    <cellStyle name="Moneda 3 3 4 2 4 3" xfId="13670" xr:uid="{35806F1A-192D-4BC6-B852-68959E5099BE}"/>
    <cellStyle name="Moneda 3 3 4 2 5" xfId="5749" xr:uid="{2983F10A-8640-4FB7-A784-0D097B94EBE2}"/>
    <cellStyle name="Moneda 3 3 4 2 5 2" xfId="16310" xr:uid="{CCFA49A6-9BC4-45A2-AC65-E43CD3DF57AA}"/>
    <cellStyle name="Moneda 3 3 4 2 6" xfId="11029" xr:uid="{F0FE4617-270E-4EBD-938E-216CF34FC9AB}"/>
    <cellStyle name="Moneda 3 3 4 3" xfId="798" xr:uid="{92983FA9-4445-4608-8C0A-5ADC4B651C1D}"/>
    <cellStyle name="Moneda 3 3 4 3 2" xfId="2119" xr:uid="{98271CDF-6DA7-4858-927E-61FD05007D91}"/>
    <cellStyle name="Moneda 3 3 4 3 2 2" xfId="4760" xr:uid="{4E50CD8F-DCFE-4D76-83CD-8ABC1AEBB030}"/>
    <cellStyle name="Moneda 3 3 4 3 2 2 2" xfId="10040" xr:uid="{2EFB0B64-D291-43F5-8C68-CF4DE18B409C}"/>
    <cellStyle name="Moneda 3 3 4 3 2 2 2 2" xfId="20601" xr:uid="{D71E50E8-A9BD-4A2B-8967-67D98184214C}"/>
    <cellStyle name="Moneda 3 3 4 3 2 2 3" xfId="15321" xr:uid="{A83E5D4A-3253-4EBE-807E-C3C2A246D738}"/>
    <cellStyle name="Moneda 3 3 4 3 2 3" xfId="7400" xr:uid="{E219FB0F-157A-4E71-940C-D272D20766DA}"/>
    <cellStyle name="Moneda 3 3 4 3 2 3 2" xfId="17961" xr:uid="{3046E418-956F-4240-885D-B31A2808E0D5}"/>
    <cellStyle name="Moneda 3 3 4 3 2 4" xfId="12680" xr:uid="{0CE5ED80-CC30-41FC-BC03-F882EDEF78BB}"/>
    <cellStyle name="Moneda 3 3 4 3 3" xfId="3440" xr:uid="{C13B4F76-2274-40B7-A1D4-363644A24AC3}"/>
    <cellStyle name="Moneda 3 3 4 3 3 2" xfId="8720" xr:uid="{F741F6B7-BB0D-49BB-A46C-CF197530C929}"/>
    <cellStyle name="Moneda 3 3 4 3 3 2 2" xfId="19281" xr:uid="{55628CCE-2A33-4A29-B720-4997FB88CF81}"/>
    <cellStyle name="Moneda 3 3 4 3 3 3" xfId="14001" xr:uid="{CE2B36D8-9AB2-40B8-861D-C035B5D19010}"/>
    <cellStyle name="Moneda 3 3 4 3 4" xfId="6080" xr:uid="{16862EA6-F5A6-435D-A044-6C3E15316533}"/>
    <cellStyle name="Moneda 3 3 4 3 4 2" xfId="16641" xr:uid="{9E0EEDD3-6934-4FCF-8B2D-B8FEE0127D94}"/>
    <cellStyle name="Moneda 3 3 4 3 5" xfId="11360" xr:uid="{F470F3AF-5FA8-495B-A6A4-E7362BCFC815}"/>
    <cellStyle name="Moneda 3 3 4 4" xfId="1459" xr:uid="{4DD09B05-A40C-4924-A209-1A1817E4DFE9}"/>
    <cellStyle name="Moneda 3 3 4 4 2" xfId="4100" xr:uid="{DA72E9B6-C3F8-4407-9248-441118519C57}"/>
    <cellStyle name="Moneda 3 3 4 4 2 2" xfId="9380" xr:uid="{DCACFACE-12BB-4868-9733-CF43B1B71AF7}"/>
    <cellStyle name="Moneda 3 3 4 4 2 2 2" xfId="19941" xr:uid="{AEB68C37-4C1C-431B-952C-74C5D5107BCE}"/>
    <cellStyle name="Moneda 3 3 4 4 2 3" xfId="14661" xr:uid="{8972B668-554A-4FA2-B952-E51D911968F4}"/>
    <cellStyle name="Moneda 3 3 4 4 3" xfId="6740" xr:uid="{13B6D3A0-263F-4C6C-8C07-4C564F153921}"/>
    <cellStyle name="Moneda 3 3 4 4 3 2" xfId="17301" xr:uid="{4DB67573-1C85-44A5-B923-3B903183FB59}"/>
    <cellStyle name="Moneda 3 3 4 4 4" xfId="12020" xr:uid="{4A3CA50E-B21D-483C-B8FC-C6DF6EC8ED61}"/>
    <cellStyle name="Moneda 3 3 4 5" xfId="2780" xr:uid="{D437E073-CCE6-4CB2-87DA-6FAFFC9612AE}"/>
    <cellStyle name="Moneda 3 3 4 5 2" xfId="8060" xr:uid="{2763DA32-77AA-4D24-A76C-1BA76E09C669}"/>
    <cellStyle name="Moneda 3 3 4 5 2 2" xfId="18621" xr:uid="{230EE662-5DF0-4270-9E06-998882BEA680}"/>
    <cellStyle name="Moneda 3 3 4 5 3" xfId="13341" xr:uid="{FD2AD412-ADD3-401F-A647-1D02E563F37D}"/>
    <cellStyle name="Moneda 3 3 4 6" xfId="5420" xr:uid="{8809B3BC-C5EB-4686-8F98-9F78F48565D4}"/>
    <cellStyle name="Moneda 3 3 4 6 2" xfId="15981" xr:uid="{6610CA12-ACA3-492D-ADAC-0575766C9458}"/>
    <cellStyle name="Moneda 3 3 4 7" xfId="10700" xr:uid="{31FDDC85-C3C4-49F9-8754-D7B76E3A283E}"/>
    <cellStyle name="Moneda 3 3 5" xfId="247" xr:uid="{5485535A-CE26-468E-93E5-C2A76AC34E53}"/>
    <cellStyle name="Moneda 3 3 5 2" xfId="577" xr:uid="{BAC1DEB6-2681-42A5-9A51-E35EF6C5C6AC}"/>
    <cellStyle name="Moneda 3 3 5 2 2" xfId="1237" xr:uid="{CFD62D76-8355-43FD-8316-B038CADAEB14}"/>
    <cellStyle name="Moneda 3 3 5 2 2 2" xfId="2558" xr:uid="{8453F6A8-3146-4B0E-A702-2B34C8724B95}"/>
    <cellStyle name="Moneda 3 3 5 2 2 2 2" xfId="5199" xr:uid="{29166625-5BD2-4CE8-B829-02B5E49BA0B7}"/>
    <cellStyle name="Moneda 3 3 5 2 2 2 2 2" xfId="10479" xr:uid="{31D21A1F-AC5A-48D1-8F0D-9BF15D8692AF}"/>
    <cellStyle name="Moneda 3 3 5 2 2 2 2 2 2" xfId="21040" xr:uid="{CDD5E418-6EBC-43AC-A572-DF160FBDE18C}"/>
    <cellStyle name="Moneda 3 3 5 2 2 2 2 3" xfId="15760" xr:uid="{C5039DA4-2C71-4B0A-8712-0CF835CFD2AC}"/>
    <cellStyle name="Moneda 3 3 5 2 2 2 3" xfId="7839" xr:uid="{B3A68450-F8E5-48E7-8F5D-E2FFCF38F3E7}"/>
    <cellStyle name="Moneda 3 3 5 2 2 2 3 2" xfId="18400" xr:uid="{81C2BD82-600F-46BC-AB96-2BCB4EB8AEC5}"/>
    <cellStyle name="Moneda 3 3 5 2 2 2 4" xfId="13119" xr:uid="{89E3641E-A46E-4EE8-8C13-8467CC995444}"/>
    <cellStyle name="Moneda 3 3 5 2 2 3" xfId="3879" xr:uid="{01E504A0-6290-41F2-9DD1-B728FBD2B25C}"/>
    <cellStyle name="Moneda 3 3 5 2 2 3 2" xfId="9159" xr:uid="{1B509DD5-A402-4D85-AC20-743A0FF85000}"/>
    <cellStyle name="Moneda 3 3 5 2 2 3 2 2" xfId="19720" xr:uid="{A2F44ACB-3508-4522-98BC-429A04F96D3D}"/>
    <cellStyle name="Moneda 3 3 5 2 2 3 3" xfId="14440" xr:uid="{7B44E0CF-53F3-46EA-A8D0-96415A377C1F}"/>
    <cellStyle name="Moneda 3 3 5 2 2 4" xfId="6519" xr:uid="{EF3A80D7-8581-4655-B12F-38FC530B0DBA}"/>
    <cellStyle name="Moneda 3 3 5 2 2 4 2" xfId="17080" xr:uid="{8D984627-9626-402F-B412-487F9E82F163}"/>
    <cellStyle name="Moneda 3 3 5 2 2 5" xfId="11799" xr:uid="{7002322E-D35A-433C-ADBC-957BF7961BA2}"/>
    <cellStyle name="Moneda 3 3 5 2 3" xfId="1898" xr:uid="{97A9F20A-608A-43D2-844D-4D3847080A30}"/>
    <cellStyle name="Moneda 3 3 5 2 3 2" xfId="4539" xr:uid="{8B03A384-0885-4031-91BA-E69FC3DC8F6F}"/>
    <cellStyle name="Moneda 3 3 5 2 3 2 2" xfId="9819" xr:uid="{0FD9E753-EAB7-4E9B-97BC-C8F62FDF77D0}"/>
    <cellStyle name="Moneda 3 3 5 2 3 2 2 2" xfId="20380" xr:uid="{21D5643E-5A2D-43B2-884E-D1C997310B33}"/>
    <cellStyle name="Moneda 3 3 5 2 3 2 3" xfId="15100" xr:uid="{8D07CD40-BC47-42CC-B840-4B0E6D17A093}"/>
    <cellStyle name="Moneda 3 3 5 2 3 3" xfId="7179" xr:uid="{955D0B96-89B4-4FAD-9B33-3BEC22FE9BE1}"/>
    <cellStyle name="Moneda 3 3 5 2 3 3 2" xfId="17740" xr:uid="{E4DA3CED-DB52-4191-A4A0-BAD67430BE8E}"/>
    <cellStyle name="Moneda 3 3 5 2 3 4" xfId="12459" xr:uid="{FE2CC92A-F9D5-4832-8B08-3BF8A8084BF9}"/>
    <cellStyle name="Moneda 3 3 5 2 4" xfId="3219" xr:uid="{66D8D72F-DE26-4A56-AF9B-C71419DA4661}"/>
    <cellStyle name="Moneda 3 3 5 2 4 2" xfId="8499" xr:uid="{895DC07A-155B-418B-A9EC-D04D8887C444}"/>
    <cellStyle name="Moneda 3 3 5 2 4 2 2" xfId="19060" xr:uid="{ABCF0BB0-16C0-4449-A6C4-21DB7017D2A9}"/>
    <cellStyle name="Moneda 3 3 5 2 4 3" xfId="13780" xr:uid="{214A3599-6ACD-4D66-A096-965D069DEB29}"/>
    <cellStyle name="Moneda 3 3 5 2 5" xfId="5859" xr:uid="{332D1F97-B488-4A1D-B203-E801140D28D1}"/>
    <cellStyle name="Moneda 3 3 5 2 5 2" xfId="16420" xr:uid="{75195859-96F5-4F89-AD45-A68F543ACD21}"/>
    <cellStyle name="Moneda 3 3 5 2 6" xfId="11139" xr:uid="{B2DE12B0-9D97-4B27-B04B-F420E8AEEB6D}"/>
    <cellStyle name="Moneda 3 3 5 3" xfId="908" xr:uid="{80223F0D-40C6-467A-8CA5-0AD25B5E69D3}"/>
    <cellStyle name="Moneda 3 3 5 3 2" xfId="2229" xr:uid="{89DCB024-DE7A-44E5-9C29-C6F8A0A413C7}"/>
    <cellStyle name="Moneda 3 3 5 3 2 2" xfId="4870" xr:uid="{4E53C412-8EBE-4FBB-A0B3-1B72EB57E4AF}"/>
    <cellStyle name="Moneda 3 3 5 3 2 2 2" xfId="10150" xr:uid="{E41D98CC-8AA3-4F7B-8189-2042ED972202}"/>
    <cellStyle name="Moneda 3 3 5 3 2 2 2 2" xfId="20711" xr:uid="{EF70E54E-F13A-45E0-A673-2EB09785861A}"/>
    <cellStyle name="Moneda 3 3 5 3 2 2 3" xfId="15431" xr:uid="{833F550F-8F1F-4E64-ABEB-D2259F78408F}"/>
    <cellStyle name="Moneda 3 3 5 3 2 3" xfId="7510" xr:uid="{5346E73C-35B3-4830-8844-0C3D161C8858}"/>
    <cellStyle name="Moneda 3 3 5 3 2 3 2" xfId="18071" xr:uid="{D01B1DA6-2871-45C8-9D00-B8771D62FAD9}"/>
    <cellStyle name="Moneda 3 3 5 3 2 4" xfId="12790" xr:uid="{D503DB75-B4C2-41EA-B377-5C618CCBC211}"/>
    <cellStyle name="Moneda 3 3 5 3 3" xfId="3550" xr:uid="{5AD337CF-7296-4712-A725-AEDE063655D3}"/>
    <cellStyle name="Moneda 3 3 5 3 3 2" xfId="8830" xr:uid="{57802B69-EF5F-4017-B11B-F010C6BDA8DF}"/>
    <cellStyle name="Moneda 3 3 5 3 3 2 2" xfId="19391" xr:uid="{2C0DA6A8-875C-4FEC-A9E0-EBBACF422351}"/>
    <cellStyle name="Moneda 3 3 5 3 3 3" xfId="14111" xr:uid="{4B3E515E-77C6-425C-AECD-0F71457975BB}"/>
    <cellStyle name="Moneda 3 3 5 3 4" xfId="6190" xr:uid="{43620094-E671-4A17-B51B-40B9841D02B6}"/>
    <cellStyle name="Moneda 3 3 5 3 4 2" xfId="16751" xr:uid="{132E00E1-2605-47DF-838B-D4C19695CAFD}"/>
    <cellStyle name="Moneda 3 3 5 3 5" xfId="11470" xr:uid="{45FC3E81-ED87-436E-8C4D-E2C2EA09307D}"/>
    <cellStyle name="Moneda 3 3 5 4" xfId="1569" xr:uid="{BC58A40A-A14B-4A7B-8036-DFA4B09658AB}"/>
    <cellStyle name="Moneda 3 3 5 4 2" xfId="4210" xr:uid="{733D89A5-61A7-4EB8-80CB-42B140CD80A7}"/>
    <cellStyle name="Moneda 3 3 5 4 2 2" xfId="9490" xr:uid="{A9C4228D-45DD-477D-BB5D-5154EA5699B7}"/>
    <cellStyle name="Moneda 3 3 5 4 2 2 2" xfId="20051" xr:uid="{28E5A36F-57A2-4507-87A8-80BC5F556FB1}"/>
    <cellStyle name="Moneda 3 3 5 4 2 3" xfId="14771" xr:uid="{62A867AB-0BE0-465A-9254-36BAF1946031}"/>
    <cellStyle name="Moneda 3 3 5 4 3" xfId="6850" xr:uid="{95525963-BC79-41C7-BDF8-924F9409B70F}"/>
    <cellStyle name="Moneda 3 3 5 4 3 2" xfId="17411" xr:uid="{8939FE0F-1A27-4420-9AA8-37ABA1BA9E65}"/>
    <cellStyle name="Moneda 3 3 5 4 4" xfId="12130" xr:uid="{A282851C-3BCA-4DBE-93B0-F84FCF9DACC7}"/>
    <cellStyle name="Moneda 3 3 5 5" xfId="2890" xr:uid="{E34FDC73-CFFB-410E-8826-6002E524E31A}"/>
    <cellStyle name="Moneda 3 3 5 5 2" xfId="8170" xr:uid="{E96C548C-FA7C-4B7D-959C-A861F37F8242}"/>
    <cellStyle name="Moneda 3 3 5 5 2 2" xfId="18731" xr:uid="{88BB5EA3-3F5C-4AB9-9DE2-5B21912A4681}"/>
    <cellStyle name="Moneda 3 3 5 5 3" xfId="13451" xr:uid="{C774BA42-F5B9-46D9-A145-C480B6DCD635}"/>
    <cellStyle name="Moneda 3 3 5 6" xfId="5530" xr:uid="{90F57512-3BD5-4A92-8FDB-F477A5AD4D21}"/>
    <cellStyle name="Moneda 3 3 5 6 2" xfId="16091" xr:uid="{85D1E017-3B71-48A6-90B8-3590154906CF}"/>
    <cellStyle name="Moneda 3 3 5 7" xfId="10810" xr:uid="{5994518A-84DE-417F-B9D0-2E5F6866E422}"/>
    <cellStyle name="Moneda 3 3 6" xfId="356" xr:uid="{AC35FE6B-3D32-4837-A743-F148B3C9AC7C}"/>
    <cellStyle name="Moneda 3 3 6 2" xfId="1017" xr:uid="{13450CBC-BFD1-4937-B1BA-318B66FD7588}"/>
    <cellStyle name="Moneda 3 3 6 2 2" xfId="2338" xr:uid="{218D971B-B4F5-4C58-8AD3-94097C592C79}"/>
    <cellStyle name="Moneda 3 3 6 2 2 2" xfId="4979" xr:uid="{25D77AAC-E14E-46D0-81ED-2407EEEDBA2C}"/>
    <cellStyle name="Moneda 3 3 6 2 2 2 2" xfId="10259" xr:uid="{A70CD117-3059-4492-99DA-18BCF3351B6C}"/>
    <cellStyle name="Moneda 3 3 6 2 2 2 2 2" xfId="20820" xr:uid="{87CE8F5A-785F-4CA4-BAB0-39EF3DCF0550}"/>
    <cellStyle name="Moneda 3 3 6 2 2 2 3" xfId="15540" xr:uid="{B1338E0B-A646-4537-A768-D07EEE2B2F53}"/>
    <cellStyle name="Moneda 3 3 6 2 2 3" xfId="7619" xr:uid="{51773888-69FE-488B-812D-FDCCB8865E6A}"/>
    <cellStyle name="Moneda 3 3 6 2 2 3 2" xfId="18180" xr:uid="{D768D653-FD31-4B18-979C-70A3779A132C}"/>
    <cellStyle name="Moneda 3 3 6 2 2 4" xfId="12899" xr:uid="{85DC5AEA-BAFF-4D44-B940-0A3782568434}"/>
    <cellStyle name="Moneda 3 3 6 2 3" xfId="3659" xr:uid="{0EF01E1F-B6D4-4CE2-B0E4-50C1C5B0721B}"/>
    <cellStyle name="Moneda 3 3 6 2 3 2" xfId="8939" xr:uid="{7BF62A1F-BA09-4BE2-BE03-6FDB8588F951}"/>
    <cellStyle name="Moneda 3 3 6 2 3 2 2" xfId="19500" xr:uid="{AF40828F-89D2-486F-A291-E019CC010F4C}"/>
    <cellStyle name="Moneda 3 3 6 2 3 3" xfId="14220" xr:uid="{152B7344-C8EE-49EA-B0EC-EE2B1F888E7E}"/>
    <cellStyle name="Moneda 3 3 6 2 4" xfId="6299" xr:uid="{D14D77CD-099F-4354-8DDF-0CA7A8DB282C}"/>
    <cellStyle name="Moneda 3 3 6 2 4 2" xfId="16860" xr:uid="{942D5583-F1F8-477C-9774-38E1DB74C038}"/>
    <cellStyle name="Moneda 3 3 6 2 5" xfId="11579" xr:uid="{D2CA4F4B-D24F-4665-9058-ADC6A944CB67}"/>
    <cellStyle name="Moneda 3 3 6 3" xfId="1678" xr:uid="{8561E5EF-56BC-473B-B2A9-962A0C8E625C}"/>
    <cellStyle name="Moneda 3 3 6 3 2" xfId="4319" xr:uid="{EED4871C-A17E-497C-8065-8E425044EC07}"/>
    <cellStyle name="Moneda 3 3 6 3 2 2" xfId="9599" xr:uid="{EEF475E2-912D-415D-944C-10517638244A}"/>
    <cellStyle name="Moneda 3 3 6 3 2 2 2" xfId="20160" xr:uid="{19DDBF28-AFA9-4BD7-840A-230B46395012}"/>
    <cellStyle name="Moneda 3 3 6 3 2 3" xfId="14880" xr:uid="{FBEB9B77-DA44-49A0-BE54-C98951548C0B}"/>
    <cellStyle name="Moneda 3 3 6 3 3" xfId="6959" xr:uid="{C919332B-440D-4B36-AAD3-9EFA0999A11D}"/>
    <cellStyle name="Moneda 3 3 6 3 3 2" xfId="17520" xr:uid="{DBDB154D-82C7-4EDE-9D5E-3B3E40E52FA1}"/>
    <cellStyle name="Moneda 3 3 6 3 4" xfId="12239" xr:uid="{810BFED8-55EE-4C68-8876-A3CD9A4E577C}"/>
    <cellStyle name="Moneda 3 3 6 4" xfId="2999" xr:uid="{E734D52B-CA21-42CD-8135-CB607BEBFD00}"/>
    <cellStyle name="Moneda 3 3 6 4 2" xfId="8279" xr:uid="{DE488B78-C79E-4F59-BB30-2B3E16973027}"/>
    <cellStyle name="Moneda 3 3 6 4 2 2" xfId="18840" xr:uid="{80EE3570-0304-45D5-97E1-64A25C6B8611}"/>
    <cellStyle name="Moneda 3 3 6 4 3" xfId="13560" xr:uid="{11AFDE9C-DCC9-43BB-B8B6-8685B11B83D0}"/>
    <cellStyle name="Moneda 3 3 6 5" xfId="5639" xr:uid="{B00DEE58-532E-4AC6-B2EF-960801726A50}"/>
    <cellStyle name="Moneda 3 3 6 5 2" xfId="16200" xr:uid="{81DE2659-1FAB-4254-A3D3-BFE1EC7B44E7}"/>
    <cellStyle name="Moneda 3 3 6 6" xfId="10919" xr:uid="{9305AE66-E58D-455A-A6C0-A63CC492D7A9}"/>
    <cellStyle name="Moneda 3 3 7" xfId="688" xr:uid="{A6E71D0A-3636-4AE7-8195-06B9B4B3FDB8}"/>
    <cellStyle name="Moneda 3 3 7 2" xfId="2009" xr:uid="{4C36F2FF-6AF0-4D83-BE43-04F2C137F1BF}"/>
    <cellStyle name="Moneda 3 3 7 2 2" xfId="4650" xr:uid="{044E5A70-8B90-4C11-ABDA-B65DE15AC50A}"/>
    <cellStyle name="Moneda 3 3 7 2 2 2" xfId="9930" xr:uid="{D609BFF2-39F9-4CB1-8333-6507310E2C89}"/>
    <cellStyle name="Moneda 3 3 7 2 2 2 2" xfId="20491" xr:uid="{4040128A-050B-4104-A054-85326FE664DF}"/>
    <cellStyle name="Moneda 3 3 7 2 2 3" xfId="15211" xr:uid="{ADAB14E5-F965-4498-A8A2-3C7A9782649D}"/>
    <cellStyle name="Moneda 3 3 7 2 3" xfId="7290" xr:uid="{69FEE1A5-E41F-4E1A-A9EA-3658297BD4C6}"/>
    <cellStyle name="Moneda 3 3 7 2 3 2" xfId="17851" xr:uid="{6D28AB03-F382-44CD-B952-D5C2299EA7AB}"/>
    <cellStyle name="Moneda 3 3 7 2 4" xfId="12570" xr:uid="{ACE7153D-FF0C-4787-B500-4634D26BBBC8}"/>
    <cellStyle name="Moneda 3 3 7 3" xfId="3330" xr:uid="{DB8D7571-615F-4BC2-88CB-6F6D8B2948E7}"/>
    <cellStyle name="Moneda 3 3 7 3 2" xfId="8610" xr:uid="{FA3D24C8-379A-4582-A26A-F37CEA60B759}"/>
    <cellStyle name="Moneda 3 3 7 3 2 2" xfId="19171" xr:uid="{6FCACBA6-D2C8-43A0-8300-4C365B142EDB}"/>
    <cellStyle name="Moneda 3 3 7 3 3" xfId="13891" xr:uid="{56394812-EBEF-4A1D-AFFA-9C5D1EF8CC56}"/>
    <cellStyle name="Moneda 3 3 7 4" xfId="5970" xr:uid="{E6BFD0DF-65D4-4F9B-A058-D6B8030371B5}"/>
    <cellStyle name="Moneda 3 3 7 4 2" xfId="16531" xr:uid="{D1DBD4D2-D898-4E00-8D03-E2C27CF4725A}"/>
    <cellStyle name="Moneda 3 3 7 5" xfId="11250" xr:uid="{1CDFC4CC-91CA-4080-AF6D-BAFBB8A41348}"/>
    <cellStyle name="Moneda 3 3 8" xfId="1349" xr:uid="{4077E6CC-5BEF-4375-BFBB-27125482145E}"/>
    <cellStyle name="Moneda 3 3 8 2" xfId="3990" xr:uid="{CF91391B-AE32-4755-A0C9-F9DD1AE6FEBF}"/>
    <cellStyle name="Moneda 3 3 8 2 2" xfId="9270" xr:uid="{45EE078E-B5BF-43F8-BFFB-AEFDB2B93CAF}"/>
    <cellStyle name="Moneda 3 3 8 2 2 2" xfId="19831" xr:uid="{0CEE5012-792B-491F-AC52-5CCB0AA47961}"/>
    <cellStyle name="Moneda 3 3 8 2 3" xfId="14551" xr:uid="{E6E6F3EE-8ABF-4DC0-82F2-2680CFE3C798}"/>
    <cellStyle name="Moneda 3 3 8 3" xfId="6630" xr:uid="{DB817BEC-03A7-43E3-8D7E-7EAB98B244C1}"/>
    <cellStyle name="Moneda 3 3 8 3 2" xfId="17191" xr:uid="{4578379C-9874-43F3-B071-D63DC431559C}"/>
    <cellStyle name="Moneda 3 3 8 4" xfId="11910" xr:uid="{F3C1C760-8C75-4B12-AD5D-A3A4D44649A5}"/>
    <cellStyle name="Moneda 3 3 9" xfId="2670" xr:uid="{B4BDD7A4-CDCE-483D-BE89-AD6C299CD17C}"/>
    <cellStyle name="Moneda 3 3 9 2" xfId="7950" xr:uid="{C6C56B6F-2989-4067-B04D-E57D6DD929AF}"/>
    <cellStyle name="Moneda 3 3 9 2 2" xfId="18511" xr:uid="{D8034CAB-6189-4E40-8975-ED4D9221BFE6}"/>
    <cellStyle name="Moneda 3 3 9 3" xfId="13231" xr:uid="{5D5F04A3-58C7-4F45-AF30-E13B1F9E3860}"/>
    <cellStyle name="Moneda 3 4" xfId="35" xr:uid="{37396FA5-9AD8-4305-8DD0-F6F7D5D3F448}"/>
    <cellStyle name="Moneda 3 4 10" xfId="10600" xr:uid="{40DC8FAA-8DC9-4877-8921-FCF25D2DD4F2}"/>
    <cellStyle name="Moneda 3 4 2" xfId="86" xr:uid="{C8325EC1-069E-41C5-859E-321B6D710733}"/>
    <cellStyle name="Moneda 3 4 2 2" xfId="198" xr:uid="{04F71BDE-DE8E-495B-A87F-F38C089E472D}"/>
    <cellStyle name="Moneda 3 4 2 2 2" xfId="528" xr:uid="{46226265-5073-4546-8FF9-B0CDA8C4067D}"/>
    <cellStyle name="Moneda 3 4 2 2 2 2" xfId="1188" xr:uid="{8CACED42-A801-43EA-98D4-66BE0ABBA1FE}"/>
    <cellStyle name="Moneda 3 4 2 2 2 2 2" xfId="2509" xr:uid="{F8F1ED77-FA5A-4D17-AEF6-A7F6E9C00AC5}"/>
    <cellStyle name="Moneda 3 4 2 2 2 2 2 2" xfId="5150" xr:uid="{B31E12FC-F288-4068-91F1-9D70FC7818D2}"/>
    <cellStyle name="Moneda 3 4 2 2 2 2 2 2 2" xfId="10430" xr:uid="{89BE188D-CD56-4C1E-9984-35231F3EB39F}"/>
    <cellStyle name="Moneda 3 4 2 2 2 2 2 2 2 2" xfId="20991" xr:uid="{5A07A221-1F64-4740-B12A-BCA5DB565D37}"/>
    <cellStyle name="Moneda 3 4 2 2 2 2 2 2 3" xfId="15711" xr:uid="{8D5EAEA0-0902-423B-9C37-71DE41B8A31D}"/>
    <cellStyle name="Moneda 3 4 2 2 2 2 2 3" xfId="7790" xr:uid="{800177A5-995E-4D1D-B798-8D9E5F4A32E0}"/>
    <cellStyle name="Moneda 3 4 2 2 2 2 2 3 2" xfId="18351" xr:uid="{2113FFB7-665B-4EE2-B966-9D7B4E774031}"/>
    <cellStyle name="Moneda 3 4 2 2 2 2 2 4" xfId="13070" xr:uid="{38ACF615-3B49-4741-8E35-4643FC4EA2A7}"/>
    <cellStyle name="Moneda 3 4 2 2 2 2 3" xfId="3830" xr:uid="{52D147BF-2D4D-4A6B-A060-EE94CC8DF0AF}"/>
    <cellStyle name="Moneda 3 4 2 2 2 2 3 2" xfId="9110" xr:uid="{CB1BF2EF-C28B-48F2-8DAE-FA8CD9229530}"/>
    <cellStyle name="Moneda 3 4 2 2 2 2 3 2 2" xfId="19671" xr:uid="{727B0E56-3149-4F86-9513-1D17FE8305B3}"/>
    <cellStyle name="Moneda 3 4 2 2 2 2 3 3" xfId="14391" xr:uid="{E8199557-5B2D-4DC3-8508-E227ACBA4555}"/>
    <cellStyle name="Moneda 3 4 2 2 2 2 4" xfId="6470" xr:uid="{A949D646-726B-47B2-8B9F-3A1B4A58D3A5}"/>
    <cellStyle name="Moneda 3 4 2 2 2 2 4 2" xfId="17031" xr:uid="{0BD6514E-B29B-437E-B92F-D09809560D34}"/>
    <cellStyle name="Moneda 3 4 2 2 2 2 5" xfId="11750" xr:uid="{676E6B01-501C-46A5-A196-44915B636613}"/>
    <cellStyle name="Moneda 3 4 2 2 2 3" xfId="1849" xr:uid="{41969FAD-9FEE-403F-9366-0E0E10F17AAE}"/>
    <cellStyle name="Moneda 3 4 2 2 2 3 2" xfId="4490" xr:uid="{1CB2CE46-1D68-46C4-BCD7-140A211BB9AA}"/>
    <cellStyle name="Moneda 3 4 2 2 2 3 2 2" xfId="9770" xr:uid="{1B35C38B-FE56-4602-B6FE-7D7A4B9C60AA}"/>
    <cellStyle name="Moneda 3 4 2 2 2 3 2 2 2" xfId="20331" xr:uid="{70E6A7CB-70C6-417B-B216-8D5D7DD3D115}"/>
    <cellStyle name="Moneda 3 4 2 2 2 3 2 3" xfId="15051" xr:uid="{30BC1C31-A9A2-472D-99B8-6A2227E57DEB}"/>
    <cellStyle name="Moneda 3 4 2 2 2 3 3" xfId="7130" xr:uid="{89A11BA9-6F93-49C6-8378-8C1954ECF97B}"/>
    <cellStyle name="Moneda 3 4 2 2 2 3 3 2" xfId="17691" xr:uid="{B979C88A-A267-498A-B309-8E1FFA85DF01}"/>
    <cellStyle name="Moneda 3 4 2 2 2 3 4" xfId="12410" xr:uid="{31DD3148-B1C1-42E9-9AC4-1B4700E2FA6F}"/>
    <cellStyle name="Moneda 3 4 2 2 2 4" xfId="3170" xr:uid="{839570C5-5BC7-44F9-B387-A18267DF3456}"/>
    <cellStyle name="Moneda 3 4 2 2 2 4 2" xfId="8450" xr:uid="{5CF9FE39-E428-409A-AF51-07E272BF23E2}"/>
    <cellStyle name="Moneda 3 4 2 2 2 4 2 2" xfId="19011" xr:uid="{C2C51D1E-A96B-4F64-A4CE-B1200F1CAB00}"/>
    <cellStyle name="Moneda 3 4 2 2 2 4 3" xfId="13731" xr:uid="{DB53B5A2-5E63-4275-AE46-7A7CD46496ED}"/>
    <cellStyle name="Moneda 3 4 2 2 2 5" xfId="5810" xr:uid="{A80A165E-65DA-4165-A3A2-C0BB77FDA754}"/>
    <cellStyle name="Moneda 3 4 2 2 2 5 2" xfId="16371" xr:uid="{EE3D1E19-0D2B-43F9-8A8C-AAE7F68E4F2F}"/>
    <cellStyle name="Moneda 3 4 2 2 2 6" xfId="11090" xr:uid="{B4C9AE70-0E3C-4919-A7FD-00C064465622}"/>
    <cellStyle name="Moneda 3 4 2 2 3" xfId="859" xr:uid="{E6FB5179-7B8C-4639-A328-A2C30776546A}"/>
    <cellStyle name="Moneda 3 4 2 2 3 2" xfId="2180" xr:uid="{80F66A5D-1B21-4631-AE0F-23BCF907939F}"/>
    <cellStyle name="Moneda 3 4 2 2 3 2 2" xfId="4821" xr:uid="{677E2F76-F086-41A0-A967-8256A8C4CB80}"/>
    <cellStyle name="Moneda 3 4 2 2 3 2 2 2" xfId="10101" xr:uid="{E6CC60A9-D27B-4F4E-BC36-F06EFCF24EA6}"/>
    <cellStyle name="Moneda 3 4 2 2 3 2 2 2 2" xfId="20662" xr:uid="{DBDECE6A-2317-40B3-AA17-89BB0CAA8CF7}"/>
    <cellStyle name="Moneda 3 4 2 2 3 2 2 3" xfId="15382" xr:uid="{59A5C7CC-DB79-4AEE-A269-A04573E8F130}"/>
    <cellStyle name="Moneda 3 4 2 2 3 2 3" xfId="7461" xr:uid="{C5360CBD-6E0C-4D8C-9132-3BC636BC711B}"/>
    <cellStyle name="Moneda 3 4 2 2 3 2 3 2" xfId="18022" xr:uid="{47D0386D-003C-4830-A17E-A42175B9CE00}"/>
    <cellStyle name="Moneda 3 4 2 2 3 2 4" xfId="12741" xr:uid="{9F959E6C-B64A-48F7-ABE7-2A3B751E613C}"/>
    <cellStyle name="Moneda 3 4 2 2 3 3" xfId="3501" xr:uid="{FB84F9FE-F167-4D4B-9D04-D8669F95C5B2}"/>
    <cellStyle name="Moneda 3 4 2 2 3 3 2" xfId="8781" xr:uid="{73C54E65-306C-46FC-8772-FA07F811FD84}"/>
    <cellStyle name="Moneda 3 4 2 2 3 3 2 2" xfId="19342" xr:uid="{BBCBD72D-EE83-4C9F-AC09-6326CB145659}"/>
    <cellStyle name="Moneda 3 4 2 2 3 3 3" xfId="14062" xr:uid="{5A736D0F-990E-4544-8592-EBC1CB95533E}"/>
    <cellStyle name="Moneda 3 4 2 2 3 4" xfId="6141" xr:uid="{FD06546D-B81F-4FDC-9427-6CFAE3B33A4E}"/>
    <cellStyle name="Moneda 3 4 2 2 3 4 2" xfId="16702" xr:uid="{367CAB71-A3BE-434C-BC9E-B808DC3D69CF}"/>
    <cellStyle name="Moneda 3 4 2 2 3 5" xfId="11421" xr:uid="{48749410-19F7-4838-B82B-E82C22217390}"/>
    <cellStyle name="Moneda 3 4 2 2 4" xfId="1520" xr:uid="{0AAEAA13-E9AA-475B-9093-C77C57E0C15C}"/>
    <cellStyle name="Moneda 3 4 2 2 4 2" xfId="4161" xr:uid="{C82EB469-A1AC-45D1-8D73-81B0612EA3A3}"/>
    <cellStyle name="Moneda 3 4 2 2 4 2 2" xfId="9441" xr:uid="{749C7411-D0E3-4F74-BD37-7F1F0D033ED2}"/>
    <cellStyle name="Moneda 3 4 2 2 4 2 2 2" xfId="20002" xr:uid="{8F67781E-0288-409A-8E34-D01126FB67FB}"/>
    <cellStyle name="Moneda 3 4 2 2 4 2 3" xfId="14722" xr:uid="{B5085735-4A3C-4917-A834-6355572C0049}"/>
    <cellStyle name="Moneda 3 4 2 2 4 3" xfId="6801" xr:uid="{36FDA7AC-39F6-428D-941A-8476CE97C340}"/>
    <cellStyle name="Moneda 3 4 2 2 4 3 2" xfId="17362" xr:uid="{39B33C36-B586-4B14-B2EA-243E60993048}"/>
    <cellStyle name="Moneda 3 4 2 2 4 4" xfId="12081" xr:uid="{162F9679-05E3-4FB0-B1A6-804AB6C4D58E}"/>
    <cellStyle name="Moneda 3 4 2 2 5" xfId="2841" xr:uid="{3C038517-B63B-4765-BE00-FC871F4162FC}"/>
    <cellStyle name="Moneda 3 4 2 2 5 2" xfId="8121" xr:uid="{4C00C460-C9D9-4FFF-9AA3-2E928F35DAF2}"/>
    <cellStyle name="Moneda 3 4 2 2 5 2 2" xfId="18682" xr:uid="{2D2E46E3-44FB-4806-82BC-0AE7E97C20BB}"/>
    <cellStyle name="Moneda 3 4 2 2 5 3" xfId="13402" xr:uid="{79B2305F-9419-4DD4-8987-3F17C6FD1DA6}"/>
    <cellStyle name="Moneda 3 4 2 2 6" xfId="5481" xr:uid="{059E1008-4FDA-4917-A742-9C71FBD2482F}"/>
    <cellStyle name="Moneda 3 4 2 2 6 2" xfId="16042" xr:uid="{76C981D0-7A28-41AE-87DA-463F18072AF0}"/>
    <cellStyle name="Moneda 3 4 2 2 7" xfId="10761" xr:uid="{BAEC238A-EBA1-4F7D-AD30-E81681BB5094}"/>
    <cellStyle name="Moneda 3 4 2 3" xfId="308" xr:uid="{52CD2E3F-7324-476A-82CF-4E4FBF112DCF}"/>
    <cellStyle name="Moneda 3 4 2 3 2" xfId="638" xr:uid="{B520196C-D35C-4972-A2FF-C897C58CDEDE}"/>
    <cellStyle name="Moneda 3 4 2 3 2 2" xfId="1298" xr:uid="{086CB479-CD0D-4951-82DF-FF8318618573}"/>
    <cellStyle name="Moneda 3 4 2 3 2 2 2" xfId="2619" xr:uid="{BBDC0818-8D8A-483B-B969-EB1868F50B49}"/>
    <cellStyle name="Moneda 3 4 2 3 2 2 2 2" xfId="5260" xr:uid="{070295CD-DA73-48FD-937E-64CA041A1E78}"/>
    <cellStyle name="Moneda 3 4 2 3 2 2 2 2 2" xfId="10540" xr:uid="{58A5427E-E0E0-4398-A22C-941DC66F0798}"/>
    <cellStyle name="Moneda 3 4 2 3 2 2 2 2 2 2" xfId="21101" xr:uid="{69EF4BD6-AE56-4AE6-9332-A318CB77C0B0}"/>
    <cellStyle name="Moneda 3 4 2 3 2 2 2 2 3" xfId="15821" xr:uid="{5E0A7786-2ADC-4939-A612-3EF9796D0C99}"/>
    <cellStyle name="Moneda 3 4 2 3 2 2 2 3" xfId="7900" xr:uid="{E4B94AE7-65A0-427A-BAF5-919BAAD59C23}"/>
    <cellStyle name="Moneda 3 4 2 3 2 2 2 3 2" xfId="18461" xr:uid="{0B1C8512-25F7-48B4-96D1-2DD67E9B539A}"/>
    <cellStyle name="Moneda 3 4 2 3 2 2 2 4" xfId="13180" xr:uid="{D98C2A33-1CC7-40FA-9720-1C42826EB37C}"/>
    <cellStyle name="Moneda 3 4 2 3 2 2 3" xfId="3940" xr:uid="{769B2D4A-4A2E-4ECC-9D94-7D13101F4950}"/>
    <cellStyle name="Moneda 3 4 2 3 2 2 3 2" xfId="9220" xr:uid="{F17A0428-75AA-4C71-9DB5-358D494787AF}"/>
    <cellStyle name="Moneda 3 4 2 3 2 2 3 2 2" xfId="19781" xr:uid="{F52C7A72-50EC-410A-A539-DF2121E6DCA6}"/>
    <cellStyle name="Moneda 3 4 2 3 2 2 3 3" xfId="14501" xr:uid="{F8223B95-4E88-4C41-A7ED-062BBDAA322F}"/>
    <cellStyle name="Moneda 3 4 2 3 2 2 4" xfId="6580" xr:uid="{45479BE2-FCD7-4A0D-8E7C-73EB0D6BCA53}"/>
    <cellStyle name="Moneda 3 4 2 3 2 2 4 2" xfId="17141" xr:uid="{A75750E0-613F-4034-9CEA-A1489612FCBD}"/>
    <cellStyle name="Moneda 3 4 2 3 2 2 5" xfId="11860" xr:uid="{2CA0DF6B-07AE-4341-B992-094234EA22B2}"/>
    <cellStyle name="Moneda 3 4 2 3 2 3" xfId="1959" xr:uid="{D361695A-6ECD-4BBF-8EA3-6712F669A4CD}"/>
    <cellStyle name="Moneda 3 4 2 3 2 3 2" xfId="4600" xr:uid="{781A80EE-B229-48A0-8609-6C28CC7C6C20}"/>
    <cellStyle name="Moneda 3 4 2 3 2 3 2 2" xfId="9880" xr:uid="{FE6E18C1-A5FB-412A-A4BA-DE15228EB606}"/>
    <cellStyle name="Moneda 3 4 2 3 2 3 2 2 2" xfId="20441" xr:uid="{0631F5E7-23F9-4CE1-8AD1-7C98D963B000}"/>
    <cellStyle name="Moneda 3 4 2 3 2 3 2 3" xfId="15161" xr:uid="{A34C9EBD-6707-402C-96C7-3E77B89F0B65}"/>
    <cellStyle name="Moneda 3 4 2 3 2 3 3" xfId="7240" xr:uid="{2231CA1E-728C-4E1A-8A8F-9BDC488ABFC8}"/>
    <cellStyle name="Moneda 3 4 2 3 2 3 3 2" xfId="17801" xr:uid="{99C10D67-B8AA-44B2-8B55-DC54C517B21A}"/>
    <cellStyle name="Moneda 3 4 2 3 2 3 4" xfId="12520" xr:uid="{9E468E0A-02DB-4050-B336-D1E316261872}"/>
    <cellStyle name="Moneda 3 4 2 3 2 4" xfId="3280" xr:uid="{AD7320B4-E131-4675-A18C-508C69E48173}"/>
    <cellStyle name="Moneda 3 4 2 3 2 4 2" xfId="8560" xr:uid="{F62C4722-566F-48EF-84C5-16D7F5647F20}"/>
    <cellStyle name="Moneda 3 4 2 3 2 4 2 2" xfId="19121" xr:uid="{DDB8AC00-0D0D-4D60-8698-43473B2A2C19}"/>
    <cellStyle name="Moneda 3 4 2 3 2 4 3" xfId="13841" xr:uid="{B194F97C-F339-44C5-B7BE-28E840B9A5FB}"/>
    <cellStyle name="Moneda 3 4 2 3 2 5" xfId="5920" xr:uid="{86F82556-8A20-4135-B554-AFADF10E5AEE}"/>
    <cellStyle name="Moneda 3 4 2 3 2 5 2" xfId="16481" xr:uid="{C84B5506-B4B5-4BA3-8549-76DA4B4B254D}"/>
    <cellStyle name="Moneda 3 4 2 3 2 6" xfId="11200" xr:uid="{7702358D-0E57-416E-A167-9B49FCFF4F86}"/>
    <cellStyle name="Moneda 3 4 2 3 3" xfId="969" xr:uid="{DAC0FD47-D355-4A0A-A351-F14BBE454F12}"/>
    <cellStyle name="Moneda 3 4 2 3 3 2" xfId="2290" xr:uid="{A97B1548-7DCE-46CD-8DD4-B7099B15882A}"/>
    <cellStyle name="Moneda 3 4 2 3 3 2 2" xfId="4931" xr:uid="{BD05C0B3-C7F5-4C9D-8DAF-C17AB3E01C44}"/>
    <cellStyle name="Moneda 3 4 2 3 3 2 2 2" xfId="10211" xr:uid="{606A4997-E09E-4DCA-A74B-75CF7A20EC61}"/>
    <cellStyle name="Moneda 3 4 2 3 3 2 2 2 2" xfId="20772" xr:uid="{52F1DA01-EC11-4AD8-9CA8-71C942C5B478}"/>
    <cellStyle name="Moneda 3 4 2 3 3 2 2 3" xfId="15492" xr:uid="{E8E97465-D9ED-4BEB-A7C3-6BA4FE616F41}"/>
    <cellStyle name="Moneda 3 4 2 3 3 2 3" xfId="7571" xr:uid="{844848B0-FE4C-41CE-A965-CE5BA1CB0F0E}"/>
    <cellStyle name="Moneda 3 4 2 3 3 2 3 2" xfId="18132" xr:uid="{437C95F9-FBBB-4EF3-8F25-85052F4BE822}"/>
    <cellStyle name="Moneda 3 4 2 3 3 2 4" xfId="12851" xr:uid="{FEA117B0-4E49-496C-AE94-02E33A2BFCE6}"/>
    <cellStyle name="Moneda 3 4 2 3 3 3" xfId="3611" xr:uid="{D4A8BF2F-5081-47BA-8438-BBC7D67CF506}"/>
    <cellStyle name="Moneda 3 4 2 3 3 3 2" xfId="8891" xr:uid="{DB803D45-4F95-4A63-BD10-29E5C65ED500}"/>
    <cellStyle name="Moneda 3 4 2 3 3 3 2 2" xfId="19452" xr:uid="{47729D15-F854-4D4B-A01B-76DA8218D328}"/>
    <cellStyle name="Moneda 3 4 2 3 3 3 3" xfId="14172" xr:uid="{9ADDC39A-17CC-446A-A3BA-688DA47F099A}"/>
    <cellStyle name="Moneda 3 4 2 3 3 4" xfId="6251" xr:uid="{7EA71B26-C756-46A2-B99B-E51AB81C7056}"/>
    <cellStyle name="Moneda 3 4 2 3 3 4 2" xfId="16812" xr:uid="{EF8DBCE4-186C-4F2F-909E-8B013FB3FD7B}"/>
    <cellStyle name="Moneda 3 4 2 3 3 5" xfId="11531" xr:uid="{CD2068F7-A9D5-42E1-9546-837E89594F24}"/>
    <cellStyle name="Moneda 3 4 2 3 4" xfId="1630" xr:uid="{AAF7F434-C998-4349-AE31-03BF39346D77}"/>
    <cellStyle name="Moneda 3 4 2 3 4 2" xfId="4271" xr:uid="{0B603BA0-7531-408D-9C69-0A0EF587B61C}"/>
    <cellStyle name="Moneda 3 4 2 3 4 2 2" xfId="9551" xr:uid="{5CC9C411-8A2C-4DBF-89C8-E91835366CCE}"/>
    <cellStyle name="Moneda 3 4 2 3 4 2 2 2" xfId="20112" xr:uid="{BAB73804-0EFE-4E75-8FA6-B47A5BDCD1A2}"/>
    <cellStyle name="Moneda 3 4 2 3 4 2 3" xfId="14832" xr:uid="{A6AA9C12-7D7F-48C8-A471-9BC9F0510EDF}"/>
    <cellStyle name="Moneda 3 4 2 3 4 3" xfId="6911" xr:uid="{AF0680E4-45D7-41BD-AEAE-E0BA475408FF}"/>
    <cellStyle name="Moneda 3 4 2 3 4 3 2" xfId="17472" xr:uid="{5FE0376A-16BA-4F9A-A6E1-ADA215128351}"/>
    <cellStyle name="Moneda 3 4 2 3 4 4" xfId="12191" xr:uid="{BA23302C-4649-4CCA-B24F-58439CD23146}"/>
    <cellStyle name="Moneda 3 4 2 3 5" xfId="2951" xr:uid="{92ED79D2-A6FD-4AE3-96C6-9CC19349B7E9}"/>
    <cellStyle name="Moneda 3 4 2 3 5 2" xfId="8231" xr:uid="{D1E22C26-DC00-4FA6-BAD7-E24D0D3427BF}"/>
    <cellStyle name="Moneda 3 4 2 3 5 2 2" xfId="18792" xr:uid="{2991F92A-2BF7-4ECF-8AD1-455F2875C543}"/>
    <cellStyle name="Moneda 3 4 2 3 5 3" xfId="13512" xr:uid="{58FA2E81-8CE0-49B8-8224-5CA60F89EA90}"/>
    <cellStyle name="Moneda 3 4 2 3 6" xfId="5591" xr:uid="{1CE3D41D-2DF6-4AAF-BA72-15DF17BE1FF8}"/>
    <cellStyle name="Moneda 3 4 2 3 6 2" xfId="16152" xr:uid="{52E7FDBE-16CC-4B06-96D6-7842874C6766}"/>
    <cellStyle name="Moneda 3 4 2 3 7" xfId="10871" xr:uid="{26766D8B-99CD-4BEA-8F17-9F8FAA45F2C6}"/>
    <cellStyle name="Moneda 3 4 2 4" xfId="417" xr:uid="{0A180C0F-9F04-46AF-BE84-F9275E195A07}"/>
    <cellStyle name="Moneda 3 4 2 4 2" xfId="1078" xr:uid="{96A1F269-B42B-4372-BEB8-24C28D8B89BB}"/>
    <cellStyle name="Moneda 3 4 2 4 2 2" xfId="2399" xr:uid="{6419322F-6E7E-4764-83E4-AC8A2CF985FE}"/>
    <cellStyle name="Moneda 3 4 2 4 2 2 2" xfId="5040" xr:uid="{D258E3E8-92BB-42CC-AE6D-3E99C133135F}"/>
    <cellStyle name="Moneda 3 4 2 4 2 2 2 2" xfId="10320" xr:uid="{F9C68C11-7829-4E2B-84D4-9E5610F5EA6A}"/>
    <cellStyle name="Moneda 3 4 2 4 2 2 2 2 2" xfId="20881" xr:uid="{B4487791-3CCC-4133-9775-06D8108B50BB}"/>
    <cellStyle name="Moneda 3 4 2 4 2 2 2 3" xfId="15601" xr:uid="{6F3515B2-09FB-4D58-AF8F-F8B43E4BE4EF}"/>
    <cellStyle name="Moneda 3 4 2 4 2 2 3" xfId="7680" xr:uid="{C032EF14-D893-4685-82BE-0DE343945D01}"/>
    <cellStyle name="Moneda 3 4 2 4 2 2 3 2" xfId="18241" xr:uid="{BBD4676B-11E8-4DA8-9646-3120EB1DE830}"/>
    <cellStyle name="Moneda 3 4 2 4 2 2 4" xfId="12960" xr:uid="{EC71DF55-5476-448D-B30C-5DB26AB34EF7}"/>
    <cellStyle name="Moneda 3 4 2 4 2 3" xfId="3720" xr:uid="{E074EC3D-D34F-48F3-89D1-7346BA65EF19}"/>
    <cellStyle name="Moneda 3 4 2 4 2 3 2" xfId="9000" xr:uid="{22F7BC7E-15CF-4F98-B2BF-6D4E14B338BC}"/>
    <cellStyle name="Moneda 3 4 2 4 2 3 2 2" xfId="19561" xr:uid="{3F628D0C-29E2-44F4-AF61-2F913E2352DB}"/>
    <cellStyle name="Moneda 3 4 2 4 2 3 3" xfId="14281" xr:uid="{1E75D735-CCDC-4826-812C-5FA092A66E71}"/>
    <cellStyle name="Moneda 3 4 2 4 2 4" xfId="6360" xr:uid="{106B4C22-02C4-4DD8-9B5F-AF325F2B3782}"/>
    <cellStyle name="Moneda 3 4 2 4 2 4 2" xfId="16921" xr:uid="{82445BB0-3E6C-4453-8C1E-31AC5B2198D7}"/>
    <cellStyle name="Moneda 3 4 2 4 2 5" xfId="11640" xr:uid="{DE0AE1B5-4998-488B-AB36-5AC391F8E747}"/>
    <cellStyle name="Moneda 3 4 2 4 3" xfId="1739" xr:uid="{FD53C75B-0D53-42C0-A4D2-98DD0E38B206}"/>
    <cellStyle name="Moneda 3 4 2 4 3 2" xfId="4380" xr:uid="{6B6066F6-3B06-47CD-A7A4-C615DAFA6A9D}"/>
    <cellStyle name="Moneda 3 4 2 4 3 2 2" xfId="9660" xr:uid="{588B066E-1217-402E-8E53-779CC37B25F9}"/>
    <cellStyle name="Moneda 3 4 2 4 3 2 2 2" xfId="20221" xr:uid="{0CB214AB-51E3-4927-951E-075231BB1955}"/>
    <cellStyle name="Moneda 3 4 2 4 3 2 3" xfId="14941" xr:uid="{C5588BCE-4658-45EA-AAB2-5E3E6AAB3971}"/>
    <cellStyle name="Moneda 3 4 2 4 3 3" xfId="7020" xr:uid="{6098B9B7-A661-4743-9904-5A741D9AB042}"/>
    <cellStyle name="Moneda 3 4 2 4 3 3 2" xfId="17581" xr:uid="{B889BF3D-CF0F-435A-BDAE-0D0020D18974}"/>
    <cellStyle name="Moneda 3 4 2 4 3 4" xfId="12300" xr:uid="{B07B2CAC-B56F-4CFD-B64F-55B64AAF3125}"/>
    <cellStyle name="Moneda 3 4 2 4 4" xfId="3060" xr:uid="{A8E814CE-AA3A-4D0B-960D-EB6684E4B522}"/>
    <cellStyle name="Moneda 3 4 2 4 4 2" xfId="8340" xr:uid="{9BC7C370-5D78-461D-B331-AAE39DFEB452}"/>
    <cellStyle name="Moneda 3 4 2 4 4 2 2" xfId="18901" xr:uid="{DA21B552-ACF7-475D-8CC4-D4363BF1323D}"/>
    <cellStyle name="Moneda 3 4 2 4 4 3" xfId="13621" xr:uid="{41688FA4-C2ED-4338-97C4-25A5C61AC11F}"/>
    <cellStyle name="Moneda 3 4 2 4 5" xfId="5700" xr:uid="{AFFD83E6-1695-4BE6-86CA-4BA65BD1218F}"/>
    <cellStyle name="Moneda 3 4 2 4 5 2" xfId="16261" xr:uid="{8A9BFA88-5FC5-4332-89BF-2230AC3885E1}"/>
    <cellStyle name="Moneda 3 4 2 4 6" xfId="10980" xr:uid="{B00D8555-B120-4938-A5DD-DEA959734D8A}"/>
    <cellStyle name="Moneda 3 4 2 5" xfId="749" xr:uid="{DD1518F3-D053-477F-B747-8363CA5CBD03}"/>
    <cellStyle name="Moneda 3 4 2 5 2" xfId="2070" xr:uid="{47D8D4C9-1FB6-470D-853A-EF42FBB55021}"/>
    <cellStyle name="Moneda 3 4 2 5 2 2" xfId="4711" xr:uid="{DF86B9CB-5A1E-4755-A8E2-E2F2725ED60A}"/>
    <cellStyle name="Moneda 3 4 2 5 2 2 2" xfId="9991" xr:uid="{13446548-5109-4173-BF59-9CA1FE39FDEF}"/>
    <cellStyle name="Moneda 3 4 2 5 2 2 2 2" xfId="20552" xr:uid="{1DE81142-E87D-449A-BA1B-6CE54C2D06BE}"/>
    <cellStyle name="Moneda 3 4 2 5 2 2 3" xfId="15272" xr:uid="{03E045DF-43F0-49DE-AC62-7AA6C79FCF46}"/>
    <cellStyle name="Moneda 3 4 2 5 2 3" xfId="7351" xr:uid="{85681DB9-CD99-45EF-8C11-87162E0BFD02}"/>
    <cellStyle name="Moneda 3 4 2 5 2 3 2" xfId="17912" xr:uid="{1A29D490-C103-40F6-AA41-64491C3F4C7D}"/>
    <cellStyle name="Moneda 3 4 2 5 2 4" xfId="12631" xr:uid="{E0F7B669-70E8-4401-8389-FC612E39F99E}"/>
    <cellStyle name="Moneda 3 4 2 5 3" xfId="3391" xr:uid="{A5E2E715-32EF-4A2C-BF3D-FFBAB9F82B9E}"/>
    <cellStyle name="Moneda 3 4 2 5 3 2" xfId="8671" xr:uid="{9B01840F-0278-4DD6-9703-A63A3C37A460}"/>
    <cellStyle name="Moneda 3 4 2 5 3 2 2" xfId="19232" xr:uid="{CD959099-BA5E-4C90-A7D1-68FFA4BB880B}"/>
    <cellStyle name="Moneda 3 4 2 5 3 3" xfId="13952" xr:uid="{74920235-49C7-4455-82A6-F4C241611A04}"/>
    <cellStyle name="Moneda 3 4 2 5 4" xfId="6031" xr:uid="{4D141975-0372-4690-A0A4-1BE83422EFB6}"/>
    <cellStyle name="Moneda 3 4 2 5 4 2" xfId="16592" xr:uid="{333FB771-371C-43CD-92C1-F6D98B062621}"/>
    <cellStyle name="Moneda 3 4 2 5 5" xfId="11311" xr:uid="{BB8D63EA-83A0-49CE-B245-F908B0A86CF3}"/>
    <cellStyle name="Moneda 3 4 2 6" xfId="1410" xr:uid="{4B0CB05E-9094-42E9-9256-7D1A7817C5F1}"/>
    <cellStyle name="Moneda 3 4 2 6 2" xfId="4051" xr:uid="{F45158B5-C92D-4741-90BA-C21503641841}"/>
    <cellStyle name="Moneda 3 4 2 6 2 2" xfId="9331" xr:uid="{F751E61B-BD56-4CFA-B1C8-714F6F6862CD}"/>
    <cellStyle name="Moneda 3 4 2 6 2 2 2" xfId="19892" xr:uid="{CD54C1BE-0A5D-489A-99FB-560DF354D623}"/>
    <cellStyle name="Moneda 3 4 2 6 2 3" xfId="14612" xr:uid="{84F33466-BE66-42D5-880B-3F44938B2040}"/>
    <cellStyle name="Moneda 3 4 2 6 3" xfId="6691" xr:uid="{E0E21786-5DE8-4070-932A-778C5DE8DF1F}"/>
    <cellStyle name="Moneda 3 4 2 6 3 2" xfId="17252" xr:uid="{A4282E08-4413-4DEF-9D77-823A81E2A25F}"/>
    <cellStyle name="Moneda 3 4 2 6 4" xfId="11971" xr:uid="{D7414B5F-A468-4D7B-9A75-1035EEE36BC4}"/>
    <cellStyle name="Moneda 3 4 2 7" xfId="2731" xr:uid="{2E89A713-3398-464E-8682-DD375E315CB9}"/>
    <cellStyle name="Moneda 3 4 2 7 2" xfId="8011" xr:uid="{5BBA773D-AEFA-4613-8E11-C2C55FCB75C9}"/>
    <cellStyle name="Moneda 3 4 2 7 2 2" xfId="18572" xr:uid="{671D0F4F-AA8F-43B2-9516-D5B3192C5A78}"/>
    <cellStyle name="Moneda 3 4 2 7 3" xfId="13292" xr:uid="{607A56F9-82CC-42C4-9254-EB71EAA21308}"/>
    <cellStyle name="Moneda 3 4 2 8" xfId="5371" xr:uid="{A9964071-DEC5-4DE9-A57C-ABD95458C613}"/>
    <cellStyle name="Moneda 3 4 2 8 2" xfId="15932" xr:uid="{FAE279AE-C2EA-4E5E-83C7-A3CF8328FB7D}"/>
    <cellStyle name="Moneda 3 4 2 9" xfId="10651" xr:uid="{9F68F5E8-49FD-4634-9896-E117E7A32090}"/>
    <cellStyle name="Moneda 3 4 3" xfId="147" xr:uid="{3F8C8BD8-7047-472F-B42B-928939E528EE}"/>
    <cellStyle name="Moneda 3 4 3 2" xfId="477" xr:uid="{18D19AA7-D818-4A89-BABB-430E261AD5EE}"/>
    <cellStyle name="Moneda 3 4 3 2 2" xfId="1137" xr:uid="{140B408B-6A09-4EF0-8233-CC71E62A802A}"/>
    <cellStyle name="Moneda 3 4 3 2 2 2" xfId="2458" xr:uid="{3239C928-D873-437B-B281-C80AA1F368F7}"/>
    <cellStyle name="Moneda 3 4 3 2 2 2 2" xfId="5099" xr:uid="{5DDE79A5-6AF8-441E-9CEC-F19ECE13D3F8}"/>
    <cellStyle name="Moneda 3 4 3 2 2 2 2 2" xfId="10379" xr:uid="{134A0904-C151-4F91-A3B7-B7A9345C7BB5}"/>
    <cellStyle name="Moneda 3 4 3 2 2 2 2 2 2" xfId="20940" xr:uid="{936C26FE-4747-4F55-9D67-57880FE6DCE4}"/>
    <cellStyle name="Moneda 3 4 3 2 2 2 2 3" xfId="15660" xr:uid="{8D513A1F-69D4-4D9B-A8EE-225D12EC538E}"/>
    <cellStyle name="Moneda 3 4 3 2 2 2 3" xfId="7739" xr:uid="{1F3BAD90-1473-4E25-8F8A-F9740924FA4D}"/>
    <cellStyle name="Moneda 3 4 3 2 2 2 3 2" xfId="18300" xr:uid="{8E223F3D-64ED-465F-A9EC-CD9E151ADD5B}"/>
    <cellStyle name="Moneda 3 4 3 2 2 2 4" xfId="13019" xr:uid="{A49B4212-9992-449B-9ED2-1F3F574C2955}"/>
    <cellStyle name="Moneda 3 4 3 2 2 3" xfId="3779" xr:uid="{B69268BC-C306-448D-BED0-FD395C816030}"/>
    <cellStyle name="Moneda 3 4 3 2 2 3 2" xfId="9059" xr:uid="{1A3B5805-DECE-442E-A95F-C14561041EB9}"/>
    <cellStyle name="Moneda 3 4 3 2 2 3 2 2" xfId="19620" xr:uid="{CA0218EB-0931-46E5-B993-2076B22D3DF6}"/>
    <cellStyle name="Moneda 3 4 3 2 2 3 3" xfId="14340" xr:uid="{ADE0A262-63CA-460D-8CFA-E02D4B853435}"/>
    <cellStyle name="Moneda 3 4 3 2 2 4" xfId="6419" xr:uid="{3CB8F6D7-3DA4-4D87-9E6D-CD4C9B0FCF2A}"/>
    <cellStyle name="Moneda 3 4 3 2 2 4 2" xfId="16980" xr:uid="{022AB160-EB68-44B4-B0D5-68232D186A7B}"/>
    <cellStyle name="Moneda 3 4 3 2 2 5" xfId="11699" xr:uid="{7774BE61-EFAE-45BC-A187-06D74199AA64}"/>
    <cellStyle name="Moneda 3 4 3 2 3" xfId="1798" xr:uid="{1318CCB8-F663-4CB0-B786-D76AF0D415A2}"/>
    <cellStyle name="Moneda 3 4 3 2 3 2" xfId="4439" xr:uid="{713F5194-16D1-4705-BD47-6D5AD11F39D0}"/>
    <cellStyle name="Moneda 3 4 3 2 3 2 2" xfId="9719" xr:uid="{1792EEA5-8EAA-4609-BED0-3E1C1377343E}"/>
    <cellStyle name="Moneda 3 4 3 2 3 2 2 2" xfId="20280" xr:uid="{5993D807-7A81-4CA8-AE87-F6E3CB42AF60}"/>
    <cellStyle name="Moneda 3 4 3 2 3 2 3" xfId="15000" xr:uid="{3B6EE22F-E8E4-46A0-ACEC-422A561C520B}"/>
    <cellStyle name="Moneda 3 4 3 2 3 3" xfId="7079" xr:uid="{671F80D3-5D54-4874-995D-88F16DDF6DA5}"/>
    <cellStyle name="Moneda 3 4 3 2 3 3 2" xfId="17640" xr:uid="{917F2BEB-AF9C-4637-AA25-7094BBE1D2A4}"/>
    <cellStyle name="Moneda 3 4 3 2 3 4" xfId="12359" xr:uid="{73101918-043A-4411-8A5C-F0F9F1053FBD}"/>
    <cellStyle name="Moneda 3 4 3 2 4" xfId="3119" xr:uid="{1973F335-D0B4-4588-8B0E-BB05C392EE75}"/>
    <cellStyle name="Moneda 3 4 3 2 4 2" xfId="8399" xr:uid="{BC05EA40-9785-4BB3-A939-68AB26A442F8}"/>
    <cellStyle name="Moneda 3 4 3 2 4 2 2" xfId="18960" xr:uid="{A61681E8-58F0-4D52-A762-B605263EEA5E}"/>
    <cellStyle name="Moneda 3 4 3 2 4 3" xfId="13680" xr:uid="{AFC7FFA8-D422-46D8-9769-483BB0B5DE6D}"/>
    <cellStyle name="Moneda 3 4 3 2 5" xfId="5759" xr:uid="{5C654896-E677-43E8-8403-706B08594D19}"/>
    <cellStyle name="Moneda 3 4 3 2 5 2" xfId="16320" xr:uid="{1C79416D-D83A-4E97-A418-50A770CE2A2C}"/>
    <cellStyle name="Moneda 3 4 3 2 6" xfId="11039" xr:uid="{CF4A3660-C1A0-4445-8A6C-FB8340BF17CE}"/>
    <cellStyle name="Moneda 3 4 3 3" xfId="808" xr:uid="{0035E488-B4DC-47B3-B774-944E1D69C3DC}"/>
    <cellStyle name="Moneda 3 4 3 3 2" xfId="2129" xr:uid="{06FD2B56-9A44-4645-8A2B-5161D021510E}"/>
    <cellStyle name="Moneda 3 4 3 3 2 2" xfId="4770" xr:uid="{297656AE-1401-497D-AC3C-AF7A69C6A2F0}"/>
    <cellStyle name="Moneda 3 4 3 3 2 2 2" xfId="10050" xr:uid="{EBD4305A-EF61-463A-8AA6-CFC9956B7D9B}"/>
    <cellStyle name="Moneda 3 4 3 3 2 2 2 2" xfId="20611" xr:uid="{B724705F-4472-47EF-874D-A85A495413A0}"/>
    <cellStyle name="Moneda 3 4 3 3 2 2 3" xfId="15331" xr:uid="{D9B1AB65-3037-4037-8EE4-60B49C13539D}"/>
    <cellStyle name="Moneda 3 4 3 3 2 3" xfId="7410" xr:uid="{3C55EE32-5FCD-4E56-8D39-43D13BF009C1}"/>
    <cellStyle name="Moneda 3 4 3 3 2 3 2" xfId="17971" xr:uid="{8A6D4617-4540-4272-9638-18A0B4C55311}"/>
    <cellStyle name="Moneda 3 4 3 3 2 4" xfId="12690" xr:uid="{1A1441E8-867A-4A42-A06B-F02F794C483E}"/>
    <cellStyle name="Moneda 3 4 3 3 3" xfId="3450" xr:uid="{EEE9C6DC-0F5D-4F91-B83B-F7DC6481E14D}"/>
    <cellStyle name="Moneda 3 4 3 3 3 2" xfId="8730" xr:uid="{0730204D-212C-400A-AF9F-EB32CC09794D}"/>
    <cellStyle name="Moneda 3 4 3 3 3 2 2" xfId="19291" xr:uid="{AEC667BC-7F61-4670-ADDD-ACBA74CB7A83}"/>
    <cellStyle name="Moneda 3 4 3 3 3 3" xfId="14011" xr:uid="{9B482BE3-367C-42E7-8CA9-A0A9036D46EF}"/>
    <cellStyle name="Moneda 3 4 3 3 4" xfId="6090" xr:uid="{E51D08B5-1863-47AB-990E-450D56A435CD}"/>
    <cellStyle name="Moneda 3 4 3 3 4 2" xfId="16651" xr:uid="{7E71E459-DF0E-4586-9740-40FF07E3D2D0}"/>
    <cellStyle name="Moneda 3 4 3 3 5" xfId="11370" xr:uid="{B0A64111-0CF2-43C4-A3C5-E204ED0F2054}"/>
    <cellStyle name="Moneda 3 4 3 4" xfId="1469" xr:uid="{78E616B5-3FA0-4DF2-8C85-E04419D02C6F}"/>
    <cellStyle name="Moneda 3 4 3 4 2" xfId="4110" xr:uid="{3392008C-D38A-4968-81DA-1E44E7F95038}"/>
    <cellStyle name="Moneda 3 4 3 4 2 2" xfId="9390" xr:uid="{EBF6B89C-CD1F-4582-83B8-54B0695F3686}"/>
    <cellStyle name="Moneda 3 4 3 4 2 2 2" xfId="19951" xr:uid="{5182F68B-DA47-40FA-928E-90A4C06581B1}"/>
    <cellStyle name="Moneda 3 4 3 4 2 3" xfId="14671" xr:uid="{401D16C2-294B-4545-9B94-962B26BC1128}"/>
    <cellStyle name="Moneda 3 4 3 4 3" xfId="6750" xr:uid="{E325AF06-7559-4B0E-ADC9-5282157F84FC}"/>
    <cellStyle name="Moneda 3 4 3 4 3 2" xfId="17311" xr:uid="{C4FE330B-C4A0-4BB5-A49C-912781BC83D6}"/>
    <cellStyle name="Moneda 3 4 3 4 4" xfId="12030" xr:uid="{BAB08444-8CBE-4C27-B7E5-2EC6FC0ABE89}"/>
    <cellStyle name="Moneda 3 4 3 5" xfId="2790" xr:uid="{F73E23FE-7C39-4563-90C6-F8EB2965687A}"/>
    <cellStyle name="Moneda 3 4 3 5 2" xfId="8070" xr:uid="{AF33353D-21B0-4B55-B8B7-BA21D1A76E39}"/>
    <cellStyle name="Moneda 3 4 3 5 2 2" xfId="18631" xr:uid="{073148B0-7F8A-42D5-847A-48D984A19329}"/>
    <cellStyle name="Moneda 3 4 3 5 3" xfId="13351" xr:uid="{DD32C562-469A-400A-96DE-226AC9D4461E}"/>
    <cellStyle name="Moneda 3 4 3 6" xfId="5430" xr:uid="{906F7FE8-8773-41A3-AFD8-964C3EBBC572}"/>
    <cellStyle name="Moneda 3 4 3 6 2" xfId="15991" xr:uid="{39CF5789-B43F-426F-89B0-DA1CC48E3E07}"/>
    <cellStyle name="Moneda 3 4 3 7" xfId="10710" xr:uid="{91A003BE-31C3-4996-AB3F-7430BE3BA521}"/>
    <cellStyle name="Moneda 3 4 4" xfId="257" xr:uid="{5057DF04-CF00-4BB9-88DA-ED6DC528487A}"/>
    <cellStyle name="Moneda 3 4 4 2" xfId="587" xr:uid="{F4CB60A5-8BE1-414E-89A9-2486EB6CD5A0}"/>
    <cellStyle name="Moneda 3 4 4 2 2" xfId="1247" xr:uid="{79A919FA-B41D-4D58-A3D2-DC30683B52B3}"/>
    <cellStyle name="Moneda 3 4 4 2 2 2" xfId="2568" xr:uid="{52FEE31D-DA40-4CD4-BAFA-F52A6A27982C}"/>
    <cellStyle name="Moneda 3 4 4 2 2 2 2" xfId="5209" xr:uid="{F6B9EF46-D1E8-4CAB-8DB6-74B68BC3DC7E}"/>
    <cellStyle name="Moneda 3 4 4 2 2 2 2 2" xfId="10489" xr:uid="{9D7311F8-8A12-4149-95D8-320B3EC4E153}"/>
    <cellStyle name="Moneda 3 4 4 2 2 2 2 2 2" xfId="21050" xr:uid="{AD736A24-D30D-426D-95BE-E5346ED49D2A}"/>
    <cellStyle name="Moneda 3 4 4 2 2 2 2 3" xfId="15770" xr:uid="{4396AA5B-A817-4549-8787-1F16D0C871D2}"/>
    <cellStyle name="Moneda 3 4 4 2 2 2 3" xfId="7849" xr:uid="{05262B12-C229-43CA-8379-DC1B9317BBCE}"/>
    <cellStyle name="Moneda 3 4 4 2 2 2 3 2" xfId="18410" xr:uid="{F99DDC50-29E3-4384-9C4E-F345CB5BC31D}"/>
    <cellStyle name="Moneda 3 4 4 2 2 2 4" xfId="13129" xr:uid="{98EC9655-0512-4B73-A408-ED35678866BC}"/>
    <cellStyle name="Moneda 3 4 4 2 2 3" xfId="3889" xr:uid="{35747BE5-1A38-4944-99DE-14EC43BF1C66}"/>
    <cellStyle name="Moneda 3 4 4 2 2 3 2" xfId="9169" xr:uid="{DBDA34D5-5578-49E0-85DD-8988D7732EB2}"/>
    <cellStyle name="Moneda 3 4 4 2 2 3 2 2" xfId="19730" xr:uid="{B464112B-262A-4354-89F8-B1ED8BD4F2B7}"/>
    <cellStyle name="Moneda 3 4 4 2 2 3 3" xfId="14450" xr:uid="{13D75F7E-8CAD-4E4A-A0BE-8FB9659BCBAC}"/>
    <cellStyle name="Moneda 3 4 4 2 2 4" xfId="6529" xr:uid="{2B4462C4-69F8-4FF0-B18E-198896D597D7}"/>
    <cellStyle name="Moneda 3 4 4 2 2 4 2" xfId="17090" xr:uid="{930F90BA-B843-48D2-855A-A7D18C0CE0FE}"/>
    <cellStyle name="Moneda 3 4 4 2 2 5" xfId="11809" xr:uid="{C00318C3-3708-48E2-B86F-AD0A6DB9B54E}"/>
    <cellStyle name="Moneda 3 4 4 2 3" xfId="1908" xr:uid="{FB381AC2-DFA2-4491-A10D-2D689344B237}"/>
    <cellStyle name="Moneda 3 4 4 2 3 2" xfId="4549" xr:uid="{0CCCEF0F-B0F2-451A-AE5C-FEFB95707E2B}"/>
    <cellStyle name="Moneda 3 4 4 2 3 2 2" xfId="9829" xr:uid="{0784AEAC-758B-4AA0-A3FD-F9B78D131450}"/>
    <cellStyle name="Moneda 3 4 4 2 3 2 2 2" xfId="20390" xr:uid="{F227C804-6FBA-4F73-A142-44EBDB384E23}"/>
    <cellStyle name="Moneda 3 4 4 2 3 2 3" xfId="15110" xr:uid="{C9301083-2094-407D-B960-F485196AD5B3}"/>
    <cellStyle name="Moneda 3 4 4 2 3 3" xfId="7189" xr:uid="{540E8801-FEE6-4F66-BDFE-05F69705F231}"/>
    <cellStyle name="Moneda 3 4 4 2 3 3 2" xfId="17750" xr:uid="{F2F48DDE-0A1E-43C5-A2A1-C7DDCE1270B5}"/>
    <cellStyle name="Moneda 3 4 4 2 3 4" xfId="12469" xr:uid="{E0DB174D-A21C-496B-B849-5145F56D41E2}"/>
    <cellStyle name="Moneda 3 4 4 2 4" xfId="3229" xr:uid="{15265A6D-58FC-4069-99E0-5324E5FBE211}"/>
    <cellStyle name="Moneda 3 4 4 2 4 2" xfId="8509" xr:uid="{7AD176E3-8F06-4156-885C-23174F8F534F}"/>
    <cellStyle name="Moneda 3 4 4 2 4 2 2" xfId="19070" xr:uid="{236370B9-4C0D-4AD5-ACAF-0E00438FA3DC}"/>
    <cellStyle name="Moneda 3 4 4 2 4 3" xfId="13790" xr:uid="{1727D054-34A3-42B5-A190-7716B50DE0B9}"/>
    <cellStyle name="Moneda 3 4 4 2 5" xfId="5869" xr:uid="{CEF66C70-7475-46CF-A12E-F72049921086}"/>
    <cellStyle name="Moneda 3 4 4 2 5 2" xfId="16430" xr:uid="{0F80EEFE-1474-4EE0-91EF-24312A41EAE7}"/>
    <cellStyle name="Moneda 3 4 4 2 6" xfId="11149" xr:uid="{0867EE2C-07D5-4DB8-BF48-D893C9371F65}"/>
    <cellStyle name="Moneda 3 4 4 3" xfId="918" xr:uid="{70AFEEF3-9906-4237-92AB-F2551680B589}"/>
    <cellStyle name="Moneda 3 4 4 3 2" xfId="2239" xr:uid="{47D9DB4C-84BD-4794-9CA4-9C80C31F2110}"/>
    <cellStyle name="Moneda 3 4 4 3 2 2" xfId="4880" xr:uid="{4C5DB1C6-D1DE-4589-BCEA-FA903E32A2AA}"/>
    <cellStyle name="Moneda 3 4 4 3 2 2 2" xfId="10160" xr:uid="{340440EF-D946-4BAA-B37E-8FB74FAA2672}"/>
    <cellStyle name="Moneda 3 4 4 3 2 2 2 2" xfId="20721" xr:uid="{14459636-5197-4087-A418-9F22E414E240}"/>
    <cellStyle name="Moneda 3 4 4 3 2 2 3" xfId="15441" xr:uid="{CD0323B8-C055-4DA6-A3C3-D5DAA6446A96}"/>
    <cellStyle name="Moneda 3 4 4 3 2 3" xfId="7520" xr:uid="{CE9A4AA5-6C6B-4DC0-BA47-0CB57D4F8BDC}"/>
    <cellStyle name="Moneda 3 4 4 3 2 3 2" xfId="18081" xr:uid="{4011F538-F340-499F-B806-8A3214F82F74}"/>
    <cellStyle name="Moneda 3 4 4 3 2 4" xfId="12800" xr:uid="{FF1D57CB-1D35-459F-BBAF-07FE3BA4EC65}"/>
    <cellStyle name="Moneda 3 4 4 3 3" xfId="3560" xr:uid="{39489390-C00A-4B25-95F8-EC918D4D96FA}"/>
    <cellStyle name="Moneda 3 4 4 3 3 2" xfId="8840" xr:uid="{4E6469A4-F9BD-4A42-B761-EA249B47535C}"/>
    <cellStyle name="Moneda 3 4 4 3 3 2 2" xfId="19401" xr:uid="{0ED325AA-DE8D-4B38-AEE6-B12E4CBA866F}"/>
    <cellStyle name="Moneda 3 4 4 3 3 3" xfId="14121" xr:uid="{4BCC45EC-FE85-4BF3-816D-FE7703C11204}"/>
    <cellStyle name="Moneda 3 4 4 3 4" xfId="6200" xr:uid="{18BED46B-8D9E-4978-B920-BAA3E57F6286}"/>
    <cellStyle name="Moneda 3 4 4 3 4 2" xfId="16761" xr:uid="{4B9CAFED-4464-4E6B-B963-DA6ACE52E07E}"/>
    <cellStyle name="Moneda 3 4 4 3 5" xfId="11480" xr:uid="{5782ADCA-9E1D-4777-99AA-BFE285E84BC9}"/>
    <cellStyle name="Moneda 3 4 4 4" xfId="1579" xr:uid="{4F4B9004-9BA8-411D-9E1B-56830BEF90F8}"/>
    <cellStyle name="Moneda 3 4 4 4 2" xfId="4220" xr:uid="{F3D510EF-9B9F-4AFA-BCE5-AB479FDAF54E}"/>
    <cellStyle name="Moneda 3 4 4 4 2 2" xfId="9500" xr:uid="{BC3B961F-57FA-44E5-AB83-4BF5684A26D6}"/>
    <cellStyle name="Moneda 3 4 4 4 2 2 2" xfId="20061" xr:uid="{A7FE559C-22F0-4986-A997-5786BBF582C6}"/>
    <cellStyle name="Moneda 3 4 4 4 2 3" xfId="14781" xr:uid="{3B18D3DA-1A76-483D-898E-6749E758020E}"/>
    <cellStyle name="Moneda 3 4 4 4 3" xfId="6860" xr:uid="{3B3CDD48-CACD-4CE6-A296-63B5E597614A}"/>
    <cellStyle name="Moneda 3 4 4 4 3 2" xfId="17421" xr:uid="{5B18341D-3DC3-4238-9448-47A4AF772002}"/>
    <cellStyle name="Moneda 3 4 4 4 4" xfId="12140" xr:uid="{0828CA00-E198-48CB-9F5E-7FA0410D3326}"/>
    <cellStyle name="Moneda 3 4 4 5" xfId="2900" xr:uid="{50690008-044F-48CF-BA8B-0EBB492D0CA5}"/>
    <cellStyle name="Moneda 3 4 4 5 2" xfId="8180" xr:uid="{D2292520-C02A-4979-BA48-66CEEA49D408}"/>
    <cellStyle name="Moneda 3 4 4 5 2 2" xfId="18741" xr:uid="{F78C851E-75D6-4C45-9C57-4C08C7B65AEB}"/>
    <cellStyle name="Moneda 3 4 4 5 3" xfId="13461" xr:uid="{EDB3CC74-A8BA-456E-9F01-3BD53B6DA95E}"/>
    <cellStyle name="Moneda 3 4 4 6" xfId="5540" xr:uid="{990AA7A5-446C-4A28-807D-C5988F590DD6}"/>
    <cellStyle name="Moneda 3 4 4 6 2" xfId="16101" xr:uid="{66257219-C9BD-422A-A5FF-CD640680DB22}"/>
    <cellStyle name="Moneda 3 4 4 7" xfId="10820" xr:uid="{D37E43E5-572C-4F89-83A4-7B5760496C5F}"/>
    <cellStyle name="Moneda 3 4 5" xfId="366" xr:uid="{6789761D-E9BF-4C4C-9061-CCC0A6426CA3}"/>
    <cellStyle name="Moneda 3 4 5 2" xfId="1027" xr:uid="{5809152C-8993-417E-9526-A034630C1762}"/>
    <cellStyle name="Moneda 3 4 5 2 2" xfId="2348" xr:uid="{33820117-371D-4CA9-A9FB-50326F234D00}"/>
    <cellStyle name="Moneda 3 4 5 2 2 2" xfId="4989" xr:uid="{C979FB72-6216-4198-8D4B-B6B8A80BC8A1}"/>
    <cellStyle name="Moneda 3 4 5 2 2 2 2" xfId="10269" xr:uid="{E658F09D-CE9F-4F6D-A0F9-ECE591886E72}"/>
    <cellStyle name="Moneda 3 4 5 2 2 2 2 2" xfId="20830" xr:uid="{E15482E7-D8AD-4169-8668-66E1C4D4D01C}"/>
    <cellStyle name="Moneda 3 4 5 2 2 2 3" xfId="15550" xr:uid="{C44434CD-5D41-473A-BD58-F923235DE05E}"/>
    <cellStyle name="Moneda 3 4 5 2 2 3" xfId="7629" xr:uid="{AB6EB413-1285-458F-88AD-36C39BF5F556}"/>
    <cellStyle name="Moneda 3 4 5 2 2 3 2" xfId="18190" xr:uid="{5C1A1F69-9D78-4675-97E2-BC9E03C584E7}"/>
    <cellStyle name="Moneda 3 4 5 2 2 4" xfId="12909" xr:uid="{4BCF310E-1349-423D-A016-A39FF1282F22}"/>
    <cellStyle name="Moneda 3 4 5 2 3" xfId="3669" xr:uid="{72E2E7D2-9D2C-4AC1-B82D-BA7AC568B2E2}"/>
    <cellStyle name="Moneda 3 4 5 2 3 2" xfId="8949" xr:uid="{BF47A6AB-BF4C-4A00-93B2-15B1719C4540}"/>
    <cellStyle name="Moneda 3 4 5 2 3 2 2" xfId="19510" xr:uid="{1889F22F-031A-422B-A14A-EBEF3F7B27EB}"/>
    <cellStyle name="Moneda 3 4 5 2 3 3" xfId="14230" xr:uid="{7318A634-B11E-4E0F-A615-249D1910A9D1}"/>
    <cellStyle name="Moneda 3 4 5 2 4" xfId="6309" xr:uid="{ECE69CFA-6DCA-4C99-AB95-F82F9E7FE218}"/>
    <cellStyle name="Moneda 3 4 5 2 4 2" xfId="16870" xr:uid="{4DE42E98-5FC1-4C85-9B86-996E805D9A6E}"/>
    <cellStyle name="Moneda 3 4 5 2 5" xfId="11589" xr:uid="{277F1466-AB57-4094-8CA4-66AFE222A605}"/>
    <cellStyle name="Moneda 3 4 5 3" xfId="1688" xr:uid="{59F6C651-E501-4D1E-9F10-C677C5E81FC6}"/>
    <cellStyle name="Moneda 3 4 5 3 2" xfId="4329" xr:uid="{2E07AC28-5FA3-420A-A0A4-D446E5604048}"/>
    <cellStyle name="Moneda 3 4 5 3 2 2" xfId="9609" xr:uid="{600134BC-7856-448F-9FC1-7E1B69CC45FC}"/>
    <cellStyle name="Moneda 3 4 5 3 2 2 2" xfId="20170" xr:uid="{F8F04CE0-8AEC-4E30-90C5-FFC3BEC15D39}"/>
    <cellStyle name="Moneda 3 4 5 3 2 3" xfId="14890" xr:uid="{7449759D-725E-4F8F-8CDC-F8024F184769}"/>
    <cellStyle name="Moneda 3 4 5 3 3" xfId="6969" xr:uid="{75F8DC93-37F0-4C08-8860-42B5D037D08D}"/>
    <cellStyle name="Moneda 3 4 5 3 3 2" xfId="17530" xr:uid="{E039D7BB-A349-4463-AFD0-B39412517B73}"/>
    <cellStyle name="Moneda 3 4 5 3 4" xfId="12249" xr:uid="{124E8CE3-1FE2-4B15-8D7F-07BF4F4FBBED}"/>
    <cellStyle name="Moneda 3 4 5 4" xfId="3009" xr:uid="{9AA3C6BA-227D-47AB-B189-445D77DD94DF}"/>
    <cellStyle name="Moneda 3 4 5 4 2" xfId="8289" xr:uid="{F23E4ACD-205D-43E2-88FB-E117536EABCC}"/>
    <cellStyle name="Moneda 3 4 5 4 2 2" xfId="18850" xr:uid="{5057DCCC-BFD6-42B9-91FF-2CE3EA5DA67F}"/>
    <cellStyle name="Moneda 3 4 5 4 3" xfId="13570" xr:uid="{72EBCB36-AD37-4066-9963-9FB2BB255FFC}"/>
    <cellStyle name="Moneda 3 4 5 5" xfId="5649" xr:uid="{A5FA7086-E71E-4AF2-94AE-1F34CD703A58}"/>
    <cellStyle name="Moneda 3 4 5 5 2" xfId="16210" xr:uid="{9E13E2EC-694C-4D4F-89C2-304E4147668C}"/>
    <cellStyle name="Moneda 3 4 5 6" xfId="10929" xr:uid="{72360441-F0A4-46C2-9363-5702D2EAE799}"/>
    <cellStyle name="Moneda 3 4 6" xfId="698" xr:uid="{75E7640F-9204-4E62-831E-82C94590A3E4}"/>
    <cellStyle name="Moneda 3 4 6 2" xfId="2019" xr:uid="{DA2F045A-2669-4E28-8279-3B84A31E9961}"/>
    <cellStyle name="Moneda 3 4 6 2 2" xfId="4660" xr:uid="{7E0E2045-5B05-4B73-8F03-AED07851D18A}"/>
    <cellStyle name="Moneda 3 4 6 2 2 2" xfId="9940" xr:uid="{2199034D-3AB0-4BF6-8717-F523BEC8981A}"/>
    <cellStyle name="Moneda 3 4 6 2 2 2 2" xfId="20501" xr:uid="{B26224CF-C6D8-4F2B-9383-BD43E4005ACA}"/>
    <cellStyle name="Moneda 3 4 6 2 2 3" xfId="15221" xr:uid="{9CB1CFD4-A591-44BC-B1DB-FB9679DAB2AD}"/>
    <cellStyle name="Moneda 3 4 6 2 3" xfId="7300" xr:uid="{1F59ACDD-F1DF-4485-8DD5-9D29591598CA}"/>
    <cellStyle name="Moneda 3 4 6 2 3 2" xfId="17861" xr:uid="{78A5DFA9-EB76-4E2B-8A3C-D5ADE6920623}"/>
    <cellStyle name="Moneda 3 4 6 2 4" xfId="12580" xr:uid="{70646B9E-9111-4A02-84A1-FA0E164EA413}"/>
    <cellStyle name="Moneda 3 4 6 3" xfId="3340" xr:uid="{F0DBCCB6-DA0B-45E3-A63A-0E4DC46F815F}"/>
    <cellStyle name="Moneda 3 4 6 3 2" xfId="8620" xr:uid="{35D72E3B-33FD-4584-A0B2-74C3A2EEB752}"/>
    <cellStyle name="Moneda 3 4 6 3 2 2" xfId="19181" xr:uid="{0CA7570B-2BCE-4E26-A648-B72CFD8B8B1A}"/>
    <cellStyle name="Moneda 3 4 6 3 3" xfId="13901" xr:uid="{33E8F448-478C-472A-A589-0105B751FFEC}"/>
    <cellStyle name="Moneda 3 4 6 4" xfId="5980" xr:uid="{A632F888-72F6-4FA2-A22E-3D1D0E2DD861}"/>
    <cellStyle name="Moneda 3 4 6 4 2" xfId="16541" xr:uid="{D9C764F4-92A7-4E31-913C-71CA365A718A}"/>
    <cellStyle name="Moneda 3 4 6 5" xfId="11260" xr:uid="{83A87846-5CEE-4861-90C9-8B78DC36D732}"/>
    <cellStyle name="Moneda 3 4 7" xfId="1359" xr:uid="{E4C86468-D091-4DDD-9D9F-86864B0E6A83}"/>
    <cellStyle name="Moneda 3 4 7 2" xfId="4000" xr:uid="{58E80CAF-8050-4755-98DD-7B8151822D45}"/>
    <cellStyle name="Moneda 3 4 7 2 2" xfId="9280" xr:uid="{FA79275C-7893-40D0-BEF2-36553E115B4B}"/>
    <cellStyle name="Moneda 3 4 7 2 2 2" xfId="19841" xr:uid="{0C9F0862-295A-41E3-BB9E-F1BE59EE6560}"/>
    <cellStyle name="Moneda 3 4 7 2 3" xfId="14561" xr:uid="{D9AAF39E-F14C-411B-BF80-67167A166118}"/>
    <cellStyle name="Moneda 3 4 7 3" xfId="6640" xr:uid="{78918818-E8F9-4172-8C5E-69047E80818D}"/>
    <cellStyle name="Moneda 3 4 7 3 2" xfId="17201" xr:uid="{27C540D4-76E5-4E47-9613-367F2CD97443}"/>
    <cellStyle name="Moneda 3 4 7 4" xfId="11920" xr:uid="{CF037C14-4954-4149-A61C-0C33A765506E}"/>
    <cellStyle name="Moneda 3 4 8" xfId="2680" xr:uid="{3D11B190-190F-46B4-B48F-005279D18107}"/>
    <cellStyle name="Moneda 3 4 8 2" xfId="7960" xr:uid="{5D0EFCAF-13A1-4F54-B2D9-88868E401AA9}"/>
    <cellStyle name="Moneda 3 4 8 2 2" xfId="18521" xr:uid="{2D3691DE-45DD-4C2B-A620-AE1B31A1B3BF}"/>
    <cellStyle name="Moneda 3 4 8 3" xfId="13241" xr:uid="{520D93F9-E538-44A5-8D3A-01B41AA04795}"/>
    <cellStyle name="Moneda 3 4 9" xfId="5320" xr:uid="{850531CD-DFF7-448E-81C6-A431002A5A8B}"/>
    <cellStyle name="Moneda 3 4 9 2" xfId="15881" xr:uid="{1CB6D7EA-C898-41E3-82F7-1E3D9FE1278B}"/>
    <cellStyle name="Moneda 3 5" xfId="62" xr:uid="{81C2D27A-913E-493B-92EF-6F7FF14BA545}"/>
    <cellStyle name="Moneda 3 5 2" xfId="174" xr:uid="{822230A9-A8D2-48FE-AF73-2FA61B111A2D}"/>
    <cellStyle name="Moneda 3 5 2 2" xfId="504" xr:uid="{078DF5D9-186C-422A-93D7-0B3D763C1CCB}"/>
    <cellStyle name="Moneda 3 5 2 2 2" xfId="1164" xr:uid="{BE3C09A5-8D1D-4383-BFD4-DC80D94F822C}"/>
    <cellStyle name="Moneda 3 5 2 2 2 2" xfId="2485" xr:uid="{D9DDCE0F-6F9E-49E4-A612-8B0EBAAC3033}"/>
    <cellStyle name="Moneda 3 5 2 2 2 2 2" xfId="5126" xr:uid="{9D3FE9CC-D3B5-456D-A9AC-ED92C0CF2EA7}"/>
    <cellStyle name="Moneda 3 5 2 2 2 2 2 2" xfId="10406" xr:uid="{D1D7BB69-3579-4FA8-98A0-1DA95BA1845E}"/>
    <cellStyle name="Moneda 3 5 2 2 2 2 2 2 2" xfId="20967" xr:uid="{58A2B72C-E16C-45DC-A85D-EB7863FF6937}"/>
    <cellStyle name="Moneda 3 5 2 2 2 2 2 3" xfId="15687" xr:uid="{4837D4D3-4F24-4297-A4B4-B6D7EF2D5640}"/>
    <cellStyle name="Moneda 3 5 2 2 2 2 3" xfId="7766" xr:uid="{ECA51587-C23A-43F4-A238-6CB70A78BD9D}"/>
    <cellStyle name="Moneda 3 5 2 2 2 2 3 2" xfId="18327" xr:uid="{75AE3D22-276D-4B2B-8B5D-287762AF1634}"/>
    <cellStyle name="Moneda 3 5 2 2 2 2 4" xfId="13046" xr:uid="{A89857D7-4258-4966-A1E6-D62AF93F9299}"/>
    <cellStyle name="Moneda 3 5 2 2 2 3" xfId="3806" xr:uid="{66763842-2CC6-4343-AFAB-580B4FAB7EC6}"/>
    <cellStyle name="Moneda 3 5 2 2 2 3 2" xfId="9086" xr:uid="{453E131C-AAE1-4DE9-B4FF-989A7E14C46C}"/>
    <cellStyle name="Moneda 3 5 2 2 2 3 2 2" xfId="19647" xr:uid="{E3B5528B-2683-4EB7-A9F6-BBB496B8B550}"/>
    <cellStyle name="Moneda 3 5 2 2 2 3 3" xfId="14367" xr:uid="{C17ED975-7D75-4089-82D3-5B5D10845DAE}"/>
    <cellStyle name="Moneda 3 5 2 2 2 4" xfId="6446" xr:uid="{5D7A8C65-2A39-48B8-A881-B91A277C6648}"/>
    <cellStyle name="Moneda 3 5 2 2 2 4 2" xfId="17007" xr:uid="{F7E7BD1F-3486-4474-9CD4-D30E88D8FFA9}"/>
    <cellStyle name="Moneda 3 5 2 2 2 5" xfId="11726" xr:uid="{CF1E88D4-2EF7-483C-B8A8-2DC6E2BE20BF}"/>
    <cellStyle name="Moneda 3 5 2 2 3" xfId="1825" xr:uid="{95D89897-D388-4A74-941F-F51B07396DFD}"/>
    <cellStyle name="Moneda 3 5 2 2 3 2" xfId="4466" xr:uid="{8429F0E9-EFD2-488F-85FA-FD0B0FE16DB4}"/>
    <cellStyle name="Moneda 3 5 2 2 3 2 2" xfId="9746" xr:uid="{3852E205-76DC-49D5-BE1E-DC05777E9067}"/>
    <cellStyle name="Moneda 3 5 2 2 3 2 2 2" xfId="20307" xr:uid="{E607E872-7199-4D1D-8F48-6E07DB816BAE}"/>
    <cellStyle name="Moneda 3 5 2 2 3 2 3" xfId="15027" xr:uid="{E8226B0F-103B-49B3-8A97-974939D8D30D}"/>
    <cellStyle name="Moneda 3 5 2 2 3 3" xfId="7106" xr:uid="{670AC4ED-9951-44DF-ABA4-B50D2AF83919}"/>
    <cellStyle name="Moneda 3 5 2 2 3 3 2" xfId="17667" xr:uid="{1A210BEE-52DD-4189-A423-B0B69BBE5A42}"/>
    <cellStyle name="Moneda 3 5 2 2 3 4" xfId="12386" xr:uid="{B000E4BB-3242-49B2-9465-3100C0C31914}"/>
    <cellStyle name="Moneda 3 5 2 2 4" xfId="3146" xr:uid="{30915A2D-9839-423B-A73A-2EDADCA172FA}"/>
    <cellStyle name="Moneda 3 5 2 2 4 2" xfId="8426" xr:uid="{50E06E4D-A1D2-4A99-AC0F-0CE273CAF393}"/>
    <cellStyle name="Moneda 3 5 2 2 4 2 2" xfId="18987" xr:uid="{D99378CE-E2F2-4BD6-AC82-AE9D7205DF37}"/>
    <cellStyle name="Moneda 3 5 2 2 4 3" xfId="13707" xr:uid="{CE20147F-CDCE-4C71-9DA4-8717E570E010}"/>
    <cellStyle name="Moneda 3 5 2 2 5" xfId="5786" xr:uid="{D323310D-FC48-40DA-93D0-709B109412D2}"/>
    <cellStyle name="Moneda 3 5 2 2 5 2" xfId="16347" xr:uid="{15589FB5-51BB-4C15-B0B4-01D67F358025}"/>
    <cellStyle name="Moneda 3 5 2 2 6" xfId="11066" xr:uid="{7FD304B5-E18E-411E-9F09-24FAFD857798}"/>
    <cellStyle name="Moneda 3 5 2 3" xfId="835" xr:uid="{1E696DDE-AA19-4474-BE5F-BEC4701DAF7F}"/>
    <cellStyle name="Moneda 3 5 2 3 2" xfId="2156" xr:uid="{67C3F6B9-F1EC-4894-A474-5B881132FFE4}"/>
    <cellStyle name="Moneda 3 5 2 3 2 2" xfId="4797" xr:uid="{A75DB2D2-B785-4115-A1E6-B4D592D9EBEB}"/>
    <cellStyle name="Moneda 3 5 2 3 2 2 2" xfId="10077" xr:uid="{0FDCD0C6-2ECB-4A7B-AFF5-9DBA4EC85D4B}"/>
    <cellStyle name="Moneda 3 5 2 3 2 2 2 2" xfId="20638" xr:uid="{84865D17-317B-4CA4-8ACC-64D00583813C}"/>
    <cellStyle name="Moneda 3 5 2 3 2 2 3" xfId="15358" xr:uid="{BF2E8C41-8774-49FB-9514-A1A64E59CB98}"/>
    <cellStyle name="Moneda 3 5 2 3 2 3" xfId="7437" xr:uid="{EF2D6D6C-6841-4FAD-9B7D-8A28F6DF7A33}"/>
    <cellStyle name="Moneda 3 5 2 3 2 3 2" xfId="17998" xr:uid="{3A80CBA4-3CBB-445D-B37A-5C95D117E6E3}"/>
    <cellStyle name="Moneda 3 5 2 3 2 4" xfId="12717" xr:uid="{307A667F-F167-4B2D-8D0D-194CB039A41E}"/>
    <cellStyle name="Moneda 3 5 2 3 3" xfId="3477" xr:uid="{CEE669A2-091B-423F-83B0-D3C4A87F7482}"/>
    <cellStyle name="Moneda 3 5 2 3 3 2" xfId="8757" xr:uid="{6DFCE079-6073-4AB6-B05F-B8475EAE3600}"/>
    <cellStyle name="Moneda 3 5 2 3 3 2 2" xfId="19318" xr:uid="{0ED27A7E-E7B8-4009-BDF7-1DA5CBF7F5E7}"/>
    <cellStyle name="Moneda 3 5 2 3 3 3" xfId="14038" xr:uid="{8D21D94F-2B58-4B91-B0F8-8ABC25678D60}"/>
    <cellStyle name="Moneda 3 5 2 3 4" xfId="6117" xr:uid="{888AD091-EC7F-4D67-9E5F-8BAECEC9012B}"/>
    <cellStyle name="Moneda 3 5 2 3 4 2" xfId="16678" xr:uid="{7080020A-94DC-41A8-8EAA-C7F8954CD1EE}"/>
    <cellStyle name="Moneda 3 5 2 3 5" xfId="11397" xr:uid="{68B1AD8D-7F40-4799-88EB-20B942C85D28}"/>
    <cellStyle name="Moneda 3 5 2 4" xfId="1496" xr:uid="{0D600E92-BF9A-4178-A962-7CD28299D827}"/>
    <cellStyle name="Moneda 3 5 2 4 2" xfId="4137" xr:uid="{69821757-6C11-40B9-97E1-B300912EC32A}"/>
    <cellStyle name="Moneda 3 5 2 4 2 2" xfId="9417" xr:uid="{F7B89B3A-5299-4F6E-A602-33FEB3134DAF}"/>
    <cellStyle name="Moneda 3 5 2 4 2 2 2" xfId="19978" xr:uid="{1C8923A3-F101-4F89-B724-F017E42F7B3D}"/>
    <cellStyle name="Moneda 3 5 2 4 2 3" xfId="14698" xr:uid="{A6CE5087-91BC-42B7-AF3C-14D12419126C}"/>
    <cellStyle name="Moneda 3 5 2 4 3" xfId="6777" xr:uid="{2CD7BE98-454E-4DFA-B68A-6085C74001ED}"/>
    <cellStyle name="Moneda 3 5 2 4 3 2" xfId="17338" xr:uid="{3BC8DC7D-D45A-4949-9F6A-39181000A786}"/>
    <cellStyle name="Moneda 3 5 2 4 4" xfId="12057" xr:uid="{3A27D1F2-CC78-4FC2-B11D-EFDB40CFF676}"/>
    <cellStyle name="Moneda 3 5 2 5" xfId="2817" xr:uid="{28011277-D29C-4111-B0F9-1CB498868CA8}"/>
    <cellStyle name="Moneda 3 5 2 5 2" xfId="8097" xr:uid="{9C166C3E-F9E9-4A21-AE2F-F3F1542A10FE}"/>
    <cellStyle name="Moneda 3 5 2 5 2 2" xfId="18658" xr:uid="{1D0FEFD6-AB1E-4286-B6DB-B00FEFF9F01F}"/>
    <cellStyle name="Moneda 3 5 2 5 3" xfId="13378" xr:uid="{36D53F76-09C1-44D4-BB85-581AEECD2E72}"/>
    <cellStyle name="Moneda 3 5 2 6" xfId="5457" xr:uid="{D4AAA7D6-FB3C-474D-B49B-89BA1BE7272C}"/>
    <cellStyle name="Moneda 3 5 2 6 2" xfId="16018" xr:uid="{C4B2A57B-DF92-4F9A-BEEF-E924F19FABE1}"/>
    <cellStyle name="Moneda 3 5 2 7" xfId="10737" xr:uid="{685503D7-CB8C-45AA-BD18-7C37D3AD5CA2}"/>
    <cellStyle name="Moneda 3 5 3" xfId="284" xr:uid="{1A43178C-CA2D-4838-A63D-B6D6F2A5BE75}"/>
    <cellStyle name="Moneda 3 5 3 2" xfId="614" xr:uid="{0EB97FEC-77B9-4BB5-9A44-096F2EBC39A5}"/>
    <cellStyle name="Moneda 3 5 3 2 2" xfId="1274" xr:uid="{8F9ADB96-265D-49A0-AE6C-B60CF6BB6ACC}"/>
    <cellStyle name="Moneda 3 5 3 2 2 2" xfId="2595" xr:uid="{BBCC5BF6-CE0E-4A62-B40A-9650EC494F86}"/>
    <cellStyle name="Moneda 3 5 3 2 2 2 2" xfId="5236" xr:uid="{11433E4A-C491-4E63-9BA2-FFBD6AA49492}"/>
    <cellStyle name="Moneda 3 5 3 2 2 2 2 2" xfId="10516" xr:uid="{BF4B5CC3-F94B-4C6F-817B-0118BDD6D119}"/>
    <cellStyle name="Moneda 3 5 3 2 2 2 2 2 2" xfId="21077" xr:uid="{B4214A08-DA3A-4A9E-92E3-92A73CBC7E49}"/>
    <cellStyle name="Moneda 3 5 3 2 2 2 2 3" xfId="15797" xr:uid="{7EEDD488-B68F-4DE5-A983-5AC2A19CB8DF}"/>
    <cellStyle name="Moneda 3 5 3 2 2 2 3" xfId="7876" xr:uid="{C538FF1E-21B7-406B-AB65-20E2A197A306}"/>
    <cellStyle name="Moneda 3 5 3 2 2 2 3 2" xfId="18437" xr:uid="{0B6184A1-A26C-42DE-9D05-2B91BE74CC05}"/>
    <cellStyle name="Moneda 3 5 3 2 2 2 4" xfId="13156" xr:uid="{38FE5C9E-05A1-413B-AB96-805D39D94A97}"/>
    <cellStyle name="Moneda 3 5 3 2 2 3" xfId="3916" xr:uid="{D81C3C89-D0FF-47A2-8AF3-686D80690908}"/>
    <cellStyle name="Moneda 3 5 3 2 2 3 2" xfId="9196" xr:uid="{33A6DFBE-B554-41E3-B489-F36784290890}"/>
    <cellStyle name="Moneda 3 5 3 2 2 3 2 2" xfId="19757" xr:uid="{9D6792C8-EE4B-417E-A28C-9BFF8EDBF464}"/>
    <cellStyle name="Moneda 3 5 3 2 2 3 3" xfId="14477" xr:uid="{55FA3D07-1F99-4A15-A39B-ADF3F78F9B24}"/>
    <cellStyle name="Moneda 3 5 3 2 2 4" xfId="6556" xr:uid="{1589207E-9FE4-4037-BFD9-5BDD72891AEE}"/>
    <cellStyle name="Moneda 3 5 3 2 2 4 2" xfId="17117" xr:uid="{9646617C-5DAB-43BA-9C22-C35F64BDD790}"/>
    <cellStyle name="Moneda 3 5 3 2 2 5" xfId="11836" xr:uid="{2D0A47A0-70C0-4E81-AE98-31CF8BCF6DA9}"/>
    <cellStyle name="Moneda 3 5 3 2 3" xfId="1935" xr:uid="{7BECBF9C-16AE-49E1-8CF8-27C04D60ED21}"/>
    <cellStyle name="Moneda 3 5 3 2 3 2" xfId="4576" xr:uid="{34DDF0EF-23D6-4438-B854-E91E6C786245}"/>
    <cellStyle name="Moneda 3 5 3 2 3 2 2" xfId="9856" xr:uid="{25F29E8B-FE53-41E8-B1C2-3D23F1A81AFD}"/>
    <cellStyle name="Moneda 3 5 3 2 3 2 2 2" xfId="20417" xr:uid="{BA350BDF-4F22-4043-9030-4BA400224624}"/>
    <cellStyle name="Moneda 3 5 3 2 3 2 3" xfId="15137" xr:uid="{2B6E6598-A6B4-49B5-AB17-0A7A2A6A1209}"/>
    <cellStyle name="Moneda 3 5 3 2 3 3" xfId="7216" xr:uid="{01195471-BFD2-4E9C-91A0-87AFCDD29EE2}"/>
    <cellStyle name="Moneda 3 5 3 2 3 3 2" xfId="17777" xr:uid="{58569E30-9324-4514-9036-A543D4CA2040}"/>
    <cellStyle name="Moneda 3 5 3 2 3 4" xfId="12496" xr:uid="{F1217BD7-C7FB-4BE6-8D1A-074DB9BC7193}"/>
    <cellStyle name="Moneda 3 5 3 2 4" xfId="3256" xr:uid="{55642F37-2E3E-4709-8825-4068865BE0E2}"/>
    <cellStyle name="Moneda 3 5 3 2 4 2" xfId="8536" xr:uid="{43C3022C-A508-4742-89FC-8D5F1C9D0D96}"/>
    <cellStyle name="Moneda 3 5 3 2 4 2 2" xfId="19097" xr:uid="{17088C3E-5D63-4F7F-9A47-60E40FA6643A}"/>
    <cellStyle name="Moneda 3 5 3 2 4 3" xfId="13817" xr:uid="{38BD6A5E-91FF-4AB0-96E5-DEA6BB9AD42F}"/>
    <cellStyle name="Moneda 3 5 3 2 5" xfId="5896" xr:uid="{08EDF080-C126-41A6-BAAA-4D8E5BC67B4D}"/>
    <cellStyle name="Moneda 3 5 3 2 5 2" xfId="16457" xr:uid="{12414337-F3D0-4B52-8146-7248E4070AEC}"/>
    <cellStyle name="Moneda 3 5 3 2 6" xfId="11176" xr:uid="{421C7DE2-A382-45A9-B1E3-A6F093817F86}"/>
    <cellStyle name="Moneda 3 5 3 3" xfId="945" xr:uid="{8C2637CF-FCC3-4B42-92AC-107315E38196}"/>
    <cellStyle name="Moneda 3 5 3 3 2" xfId="2266" xr:uid="{AE21291A-5259-44F1-824A-76981AF3AB76}"/>
    <cellStyle name="Moneda 3 5 3 3 2 2" xfId="4907" xr:uid="{DCDBB7B7-D02F-481B-96E1-1D995CE7E6F0}"/>
    <cellStyle name="Moneda 3 5 3 3 2 2 2" xfId="10187" xr:uid="{B7A6EB14-B7F6-4A59-9400-BB53EA32D37B}"/>
    <cellStyle name="Moneda 3 5 3 3 2 2 2 2" xfId="20748" xr:uid="{18E45D6E-EA3E-4715-85B8-32E7AD044F5E}"/>
    <cellStyle name="Moneda 3 5 3 3 2 2 3" xfId="15468" xr:uid="{FD277BE7-461F-4393-B0A5-97DAA7BA8918}"/>
    <cellStyle name="Moneda 3 5 3 3 2 3" xfId="7547" xr:uid="{50A75C7B-F111-4E36-A1C3-67C17187EFC1}"/>
    <cellStyle name="Moneda 3 5 3 3 2 3 2" xfId="18108" xr:uid="{54095EA2-DDDB-4AF5-BE76-74287FFE8C4D}"/>
    <cellStyle name="Moneda 3 5 3 3 2 4" xfId="12827" xr:uid="{262D934A-DD75-4198-A09E-3A4821C055E4}"/>
    <cellStyle name="Moneda 3 5 3 3 3" xfId="3587" xr:uid="{E8CFDC77-44A8-4814-AD6A-46E68D16A210}"/>
    <cellStyle name="Moneda 3 5 3 3 3 2" xfId="8867" xr:uid="{7BBFE6F2-C502-4EBE-867E-93BDF34850DE}"/>
    <cellStyle name="Moneda 3 5 3 3 3 2 2" xfId="19428" xr:uid="{584C509E-2927-4E1F-9B5C-B00F2F1409A6}"/>
    <cellStyle name="Moneda 3 5 3 3 3 3" xfId="14148" xr:uid="{39B88D59-552D-48D5-8920-FD7EDFF05135}"/>
    <cellStyle name="Moneda 3 5 3 3 4" xfId="6227" xr:uid="{75EE247F-7BA1-44F1-B0E6-1A907BF31706}"/>
    <cellStyle name="Moneda 3 5 3 3 4 2" xfId="16788" xr:uid="{7C383EF6-7E9E-48DA-A670-CDAC1DDB6B48}"/>
    <cellStyle name="Moneda 3 5 3 3 5" xfId="11507" xr:uid="{BF22F1F8-CC65-4E57-9BF8-2EE58AC1454C}"/>
    <cellStyle name="Moneda 3 5 3 4" xfId="1606" xr:uid="{6ACBEA1B-D2EC-437B-BAD6-FABBA47CCEAE}"/>
    <cellStyle name="Moneda 3 5 3 4 2" xfId="4247" xr:uid="{947299E7-837A-40A7-A3A6-A7E2F1B0132C}"/>
    <cellStyle name="Moneda 3 5 3 4 2 2" xfId="9527" xr:uid="{E16FFE0F-1F05-47C8-9705-011B49134ABD}"/>
    <cellStyle name="Moneda 3 5 3 4 2 2 2" xfId="20088" xr:uid="{127B0484-569E-416C-B696-6262AC39CAE6}"/>
    <cellStyle name="Moneda 3 5 3 4 2 3" xfId="14808" xr:uid="{0895DC49-BB5D-40EF-81F9-5F6A8E97897F}"/>
    <cellStyle name="Moneda 3 5 3 4 3" xfId="6887" xr:uid="{199BC357-380D-449D-8CB0-F5730777F473}"/>
    <cellStyle name="Moneda 3 5 3 4 3 2" xfId="17448" xr:uid="{1D88FFFE-F406-4D42-A51F-4910EBC9FE01}"/>
    <cellStyle name="Moneda 3 5 3 4 4" xfId="12167" xr:uid="{FA6A2629-1A33-42D2-9732-AE11D9509660}"/>
    <cellStyle name="Moneda 3 5 3 5" xfId="2927" xr:uid="{F7BD8A47-56AB-48BC-BB32-B1F69B6FB984}"/>
    <cellStyle name="Moneda 3 5 3 5 2" xfId="8207" xr:uid="{98DECBF3-FC3F-437C-99A8-E07AE2A2D36A}"/>
    <cellStyle name="Moneda 3 5 3 5 2 2" xfId="18768" xr:uid="{0572783F-395B-412F-8F6C-7377D935F2BA}"/>
    <cellStyle name="Moneda 3 5 3 5 3" xfId="13488" xr:uid="{3B22A368-EAA2-4695-91E5-FA850A2857EE}"/>
    <cellStyle name="Moneda 3 5 3 6" xfId="5567" xr:uid="{330C7684-7939-4739-9A36-4BFC3F84B348}"/>
    <cellStyle name="Moneda 3 5 3 6 2" xfId="16128" xr:uid="{9491DE22-E636-4925-8163-CC4D30EB03D8}"/>
    <cellStyle name="Moneda 3 5 3 7" xfId="10847" xr:uid="{54558106-61B0-4D1F-84C4-993463CAEB48}"/>
    <cellStyle name="Moneda 3 5 4" xfId="393" xr:uid="{E732CC75-2C9B-4DCF-B898-7DBEEF2971A4}"/>
    <cellStyle name="Moneda 3 5 4 2" xfId="1054" xr:uid="{0A5629E6-3C1B-44A4-B01F-554C66894977}"/>
    <cellStyle name="Moneda 3 5 4 2 2" xfId="2375" xr:uid="{81F2F6E3-79E9-4BAC-ADFC-67B188E2AC3F}"/>
    <cellStyle name="Moneda 3 5 4 2 2 2" xfId="5016" xr:uid="{2A338003-9CCF-4469-8DB8-CD13A9F48B47}"/>
    <cellStyle name="Moneda 3 5 4 2 2 2 2" xfId="10296" xr:uid="{E287F590-0831-4295-ACC6-95EBE26F56BF}"/>
    <cellStyle name="Moneda 3 5 4 2 2 2 2 2" xfId="20857" xr:uid="{02C3A6FF-F563-4673-BDB7-363769CBE888}"/>
    <cellStyle name="Moneda 3 5 4 2 2 2 3" xfId="15577" xr:uid="{4CA13AAC-CD87-41BF-A4B7-11510A8079A0}"/>
    <cellStyle name="Moneda 3 5 4 2 2 3" xfId="7656" xr:uid="{C01512C2-8913-4FE7-BB0E-FE71E1E21C3C}"/>
    <cellStyle name="Moneda 3 5 4 2 2 3 2" xfId="18217" xr:uid="{060CE98F-39CD-4677-BB9A-D4F1AB87D4AE}"/>
    <cellStyle name="Moneda 3 5 4 2 2 4" xfId="12936" xr:uid="{0B56F30B-F82B-4C9D-BF98-17634E67C776}"/>
    <cellStyle name="Moneda 3 5 4 2 3" xfId="3696" xr:uid="{D846614C-FF3A-4C4F-8FD7-8CE0C0850F3C}"/>
    <cellStyle name="Moneda 3 5 4 2 3 2" xfId="8976" xr:uid="{E4CB0B4B-F78C-4310-9147-52A7ADEE1159}"/>
    <cellStyle name="Moneda 3 5 4 2 3 2 2" xfId="19537" xr:uid="{61E1FD2B-7639-4392-A45E-FAC22BF69328}"/>
    <cellStyle name="Moneda 3 5 4 2 3 3" xfId="14257" xr:uid="{8E90822C-8F92-411B-83BD-BA0EA83B765F}"/>
    <cellStyle name="Moneda 3 5 4 2 4" xfId="6336" xr:uid="{9B0CD303-5C56-46DB-9BED-3DCEE510C245}"/>
    <cellStyle name="Moneda 3 5 4 2 4 2" xfId="16897" xr:uid="{38EC6E73-C72E-47DD-90D0-F2A46009C1B3}"/>
    <cellStyle name="Moneda 3 5 4 2 5" xfId="11616" xr:uid="{C9C8EB96-7B16-4753-92E1-975684783C8B}"/>
    <cellStyle name="Moneda 3 5 4 3" xfId="1715" xr:uid="{C39DFA62-0935-4185-8FE6-E636954FBB9D}"/>
    <cellStyle name="Moneda 3 5 4 3 2" xfId="4356" xr:uid="{06B63DA2-479A-4AFC-B648-77FD0AC4D3E6}"/>
    <cellStyle name="Moneda 3 5 4 3 2 2" xfId="9636" xr:uid="{D231E845-BBE2-473F-BCD4-706050976EF7}"/>
    <cellStyle name="Moneda 3 5 4 3 2 2 2" xfId="20197" xr:uid="{F293D7AC-C09A-4968-BDF6-5807B0BCF285}"/>
    <cellStyle name="Moneda 3 5 4 3 2 3" xfId="14917" xr:uid="{4312C2A0-7319-4A11-8B92-A8B1936F3047}"/>
    <cellStyle name="Moneda 3 5 4 3 3" xfId="6996" xr:uid="{77E08D0E-48D1-41F3-A6A0-5EDEE77671FA}"/>
    <cellStyle name="Moneda 3 5 4 3 3 2" xfId="17557" xr:uid="{AFC326B5-CB63-42EB-B8FF-C1D2EF6955B6}"/>
    <cellStyle name="Moneda 3 5 4 3 4" xfId="12276" xr:uid="{8ABCE1A3-8792-4758-93D0-D4E629C3C134}"/>
    <cellStyle name="Moneda 3 5 4 4" xfId="3036" xr:uid="{D7BA0897-C525-47DD-B04C-E92F62B3C789}"/>
    <cellStyle name="Moneda 3 5 4 4 2" xfId="8316" xr:uid="{F7EEC394-6D9D-405C-8294-D937EB2BF832}"/>
    <cellStyle name="Moneda 3 5 4 4 2 2" xfId="18877" xr:uid="{7E10FA48-8B90-48C0-AA61-A7652EF4634C}"/>
    <cellStyle name="Moneda 3 5 4 4 3" xfId="13597" xr:uid="{188B78FD-4B7C-4F67-8775-DDAD7A15801E}"/>
    <cellStyle name="Moneda 3 5 4 5" xfId="5676" xr:uid="{F0257F30-F419-4C18-8D41-F3B57B44A4E9}"/>
    <cellStyle name="Moneda 3 5 4 5 2" xfId="16237" xr:uid="{686E42FA-85E0-440F-9B2D-2C92C49A7606}"/>
    <cellStyle name="Moneda 3 5 4 6" xfId="10956" xr:uid="{6935764C-8505-41DF-A30F-8A7BA57597CF}"/>
    <cellStyle name="Moneda 3 5 5" xfId="725" xr:uid="{D2AACDFD-083C-4BB2-AB18-543E67DE938B}"/>
    <cellStyle name="Moneda 3 5 5 2" xfId="2046" xr:uid="{1689040E-8F79-448E-B2FD-7218276F8BC4}"/>
    <cellStyle name="Moneda 3 5 5 2 2" xfId="4687" xr:uid="{247EAC55-E362-4760-85ED-D9CB5551925E}"/>
    <cellStyle name="Moneda 3 5 5 2 2 2" xfId="9967" xr:uid="{3839591B-80F8-4910-8230-6C5284D0D8AB}"/>
    <cellStyle name="Moneda 3 5 5 2 2 2 2" xfId="20528" xr:uid="{35623196-B1DA-4959-B266-00B7AD0E1915}"/>
    <cellStyle name="Moneda 3 5 5 2 2 3" xfId="15248" xr:uid="{44DD6835-2281-4E60-B9B5-67FA57BC2F58}"/>
    <cellStyle name="Moneda 3 5 5 2 3" xfId="7327" xr:uid="{7D82EFCE-18B8-4C5B-8768-806D5B08E1E4}"/>
    <cellStyle name="Moneda 3 5 5 2 3 2" xfId="17888" xr:uid="{D8F8BD79-C596-41FC-9237-B72EBD26262D}"/>
    <cellStyle name="Moneda 3 5 5 2 4" xfId="12607" xr:uid="{3BCCFD4E-C285-42B5-B526-BC321F61BF79}"/>
    <cellStyle name="Moneda 3 5 5 3" xfId="3367" xr:uid="{E78A6964-2B93-47BB-BA5B-8D85B23CCED8}"/>
    <cellStyle name="Moneda 3 5 5 3 2" xfId="8647" xr:uid="{FBEB0B4A-F3DE-410E-AA54-BA6D133EC8E1}"/>
    <cellStyle name="Moneda 3 5 5 3 2 2" xfId="19208" xr:uid="{19FA468D-E072-42E1-A8F3-FB8CC59B74B4}"/>
    <cellStyle name="Moneda 3 5 5 3 3" xfId="13928" xr:uid="{B4036F0D-074B-4C0F-9134-2339EB61E82C}"/>
    <cellStyle name="Moneda 3 5 5 4" xfId="6007" xr:uid="{57274D52-0D17-4658-A567-7EA1EA6CB9EB}"/>
    <cellStyle name="Moneda 3 5 5 4 2" xfId="16568" xr:uid="{B95D6546-345A-480C-AE90-8825B9E9893E}"/>
    <cellStyle name="Moneda 3 5 5 5" xfId="11287" xr:uid="{75E6AF7B-E87B-4597-983A-60ACB382A60E}"/>
    <cellStyle name="Moneda 3 5 6" xfId="1386" xr:uid="{1AF2079E-FDE5-4891-BC70-BD82740CF0A5}"/>
    <cellStyle name="Moneda 3 5 6 2" xfId="4027" xr:uid="{8641E893-72BB-485D-B3E5-244FF20FE939}"/>
    <cellStyle name="Moneda 3 5 6 2 2" xfId="9307" xr:uid="{4C6697BE-3C05-4D53-A8F5-48FC4D6B1D56}"/>
    <cellStyle name="Moneda 3 5 6 2 2 2" xfId="19868" xr:uid="{A3695E5D-E6C9-44B7-A1EC-D44C091856B6}"/>
    <cellStyle name="Moneda 3 5 6 2 3" xfId="14588" xr:uid="{6469A547-C0C2-41C8-A75B-80FA6F35B099}"/>
    <cellStyle name="Moneda 3 5 6 3" xfId="6667" xr:uid="{4BCE2502-723D-4EBE-B6A0-869463B7F039}"/>
    <cellStyle name="Moneda 3 5 6 3 2" xfId="17228" xr:uid="{24A983FC-D77B-430F-9A07-C48AE20FBD27}"/>
    <cellStyle name="Moneda 3 5 6 4" xfId="11947" xr:uid="{7A796DDC-6AD0-44B1-8440-66236D3C35AF}"/>
    <cellStyle name="Moneda 3 5 7" xfId="2707" xr:uid="{0E94618B-26D2-4882-B936-78B47ACEF18B}"/>
    <cellStyle name="Moneda 3 5 7 2" xfId="7987" xr:uid="{27581A74-F470-4A77-B090-15E409C72145}"/>
    <cellStyle name="Moneda 3 5 7 2 2" xfId="18548" xr:uid="{E5555E2A-786A-4AC6-8287-D5B5E653F4B4}"/>
    <cellStyle name="Moneda 3 5 7 3" xfId="13268" xr:uid="{0C7681C1-2315-4D13-9EF5-CED026D072EA}"/>
    <cellStyle name="Moneda 3 5 8" xfId="5347" xr:uid="{06B2EA1A-B02A-4504-880F-D52CAA9611EF}"/>
    <cellStyle name="Moneda 3 5 8 2" xfId="15908" xr:uid="{AEEB61D9-820E-4811-9C23-99BA27F29E2C}"/>
    <cellStyle name="Moneda 3 5 9" xfId="10627" xr:uid="{D553C1E3-88C6-4A79-B99E-3301A48942BC}"/>
    <cellStyle name="Moneda 3 6" xfId="123" xr:uid="{D42CBE50-F704-43C1-AC83-B95E613D2C51}"/>
    <cellStyle name="Moneda 3 6 2" xfId="453" xr:uid="{9C1A9122-6AC6-4BE5-86D3-94EC63352D07}"/>
    <cellStyle name="Moneda 3 6 2 2" xfId="1113" xr:uid="{12A75F7C-55CA-4BAF-9DA1-2DD269F65B83}"/>
    <cellStyle name="Moneda 3 6 2 2 2" xfId="2434" xr:uid="{39D614D6-D724-447B-8295-A06F97D7F21B}"/>
    <cellStyle name="Moneda 3 6 2 2 2 2" xfId="5075" xr:uid="{E2F28C0B-5A22-447D-BA88-FA534145CDB5}"/>
    <cellStyle name="Moneda 3 6 2 2 2 2 2" xfId="10355" xr:uid="{CBF910A3-73F2-4C10-A4B5-A2A9B358464E}"/>
    <cellStyle name="Moneda 3 6 2 2 2 2 2 2" xfId="20916" xr:uid="{024B17CE-7791-4B95-B7E8-3B5CBB721A93}"/>
    <cellStyle name="Moneda 3 6 2 2 2 2 3" xfId="15636" xr:uid="{A9096BDD-EF60-4588-A9AC-8937966D50B8}"/>
    <cellStyle name="Moneda 3 6 2 2 2 3" xfId="7715" xr:uid="{BEF1EB1B-122A-4015-BB3C-6D3C3A9CBD21}"/>
    <cellStyle name="Moneda 3 6 2 2 2 3 2" xfId="18276" xr:uid="{E5BB006D-168E-44BF-99E9-9396BEB32352}"/>
    <cellStyle name="Moneda 3 6 2 2 2 4" xfId="12995" xr:uid="{6A778909-755C-4E8E-B642-17B65A83CA6F}"/>
    <cellStyle name="Moneda 3 6 2 2 3" xfId="3755" xr:uid="{E5F316DC-2F51-4DD2-A7FD-D33696CD1AD6}"/>
    <cellStyle name="Moneda 3 6 2 2 3 2" xfId="9035" xr:uid="{60C6B5A2-A98E-4888-B8B2-6A104F19164B}"/>
    <cellStyle name="Moneda 3 6 2 2 3 2 2" xfId="19596" xr:uid="{188C3D0C-89F8-4C8E-B081-317EE6775AC2}"/>
    <cellStyle name="Moneda 3 6 2 2 3 3" xfId="14316" xr:uid="{D61DDF4D-5DB2-4228-A0D8-F6A346290611}"/>
    <cellStyle name="Moneda 3 6 2 2 4" xfId="6395" xr:uid="{4CDDE638-58F6-4EB5-86BE-715DA860B383}"/>
    <cellStyle name="Moneda 3 6 2 2 4 2" xfId="16956" xr:uid="{F9A2C47D-226E-465C-8CD8-62C201B10C1A}"/>
    <cellStyle name="Moneda 3 6 2 2 5" xfId="11675" xr:uid="{D8475958-D285-46AC-9720-7FBB269B150F}"/>
    <cellStyle name="Moneda 3 6 2 3" xfId="1774" xr:uid="{4D940610-9588-4B6E-A61E-CCFB7EE88F62}"/>
    <cellStyle name="Moneda 3 6 2 3 2" xfId="4415" xr:uid="{CEDC3889-D8D2-445E-95D7-6C1D9813DF57}"/>
    <cellStyle name="Moneda 3 6 2 3 2 2" xfId="9695" xr:uid="{33EDCC0F-95F2-4F20-BD70-ED15BFBD0E2F}"/>
    <cellStyle name="Moneda 3 6 2 3 2 2 2" xfId="20256" xr:uid="{1657F627-FBC3-4DB7-BE2A-05E1CC9DC89A}"/>
    <cellStyle name="Moneda 3 6 2 3 2 3" xfId="14976" xr:uid="{2876E1E5-CB51-4575-B7CB-706421CF3698}"/>
    <cellStyle name="Moneda 3 6 2 3 3" xfId="7055" xr:uid="{B6969B7C-4BCC-4664-AB6C-9E734785ABD5}"/>
    <cellStyle name="Moneda 3 6 2 3 3 2" xfId="17616" xr:uid="{C434A4AD-E41D-44C7-8BC4-2E490A74AC53}"/>
    <cellStyle name="Moneda 3 6 2 3 4" xfId="12335" xr:uid="{8811FEE6-5FB3-42D4-B860-ABC6CAB81AA3}"/>
    <cellStyle name="Moneda 3 6 2 4" xfId="3095" xr:uid="{B1799D21-24CA-48AA-A002-CFD9E87B915A}"/>
    <cellStyle name="Moneda 3 6 2 4 2" xfId="8375" xr:uid="{DE5F0CCA-6493-454F-9401-745C3E3D97B4}"/>
    <cellStyle name="Moneda 3 6 2 4 2 2" xfId="18936" xr:uid="{2486AF8D-182F-40E5-A96D-D9E52001D135}"/>
    <cellStyle name="Moneda 3 6 2 4 3" xfId="13656" xr:uid="{02CEE57B-AE47-48FF-8FF9-C47FC4D9FB19}"/>
    <cellStyle name="Moneda 3 6 2 5" xfId="5735" xr:uid="{5B089E41-CE3A-4EF1-8B09-7E9B739DA21A}"/>
    <cellStyle name="Moneda 3 6 2 5 2" xfId="16296" xr:uid="{168E76D6-4AD2-4E3B-9F6A-13AC2DC74A54}"/>
    <cellStyle name="Moneda 3 6 2 6" xfId="11015" xr:uid="{56C6B7AA-11E4-4A9D-B4E4-6D831F41DEC2}"/>
    <cellStyle name="Moneda 3 6 3" xfId="784" xr:uid="{3E4EC017-435C-403B-9DEC-28A2F43A2E04}"/>
    <cellStyle name="Moneda 3 6 3 2" xfId="2105" xr:uid="{2AF08DDC-1A47-42AE-BB1D-BE0FA28AB827}"/>
    <cellStyle name="Moneda 3 6 3 2 2" xfId="4746" xr:uid="{2934390B-2F8B-4181-89EE-51257A0B878C}"/>
    <cellStyle name="Moneda 3 6 3 2 2 2" xfId="10026" xr:uid="{6337BD85-6CC5-4F13-BA66-2A80CDFC160D}"/>
    <cellStyle name="Moneda 3 6 3 2 2 2 2" xfId="20587" xr:uid="{6CACFAFB-0429-4FA4-B960-D7642DFCEDD4}"/>
    <cellStyle name="Moneda 3 6 3 2 2 3" xfId="15307" xr:uid="{512EE6CE-0879-4F68-AFD5-09C93DFEB7BF}"/>
    <cellStyle name="Moneda 3 6 3 2 3" xfId="7386" xr:uid="{55B6A611-29FE-4116-87EC-E7214AF230B0}"/>
    <cellStyle name="Moneda 3 6 3 2 3 2" xfId="17947" xr:uid="{8CD2370D-567B-4A27-A946-890F13EF243D}"/>
    <cellStyle name="Moneda 3 6 3 2 4" xfId="12666" xr:uid="{A20592D4-19CD-4B46-A677-09E852081757}"/>
    <cellStyle name="Moneda 3 6 3 3" xfId="3426" xr:uid="{2D40B863-8432-4B85-85D7-AC3F4B69C534}"/>
    <cellStyle name="Moneda 3 6 3 3 2" xfId="8706" xr:uid="{8D92E727-1985-4328-BCED-A25ADC2C609D}"/>
    <cellStyle name="Moneda 3 6 3 3 2 2" xfId="19267" xr:uid="{0897AA5F-1269-4886-89E6-AA8736896CED}"/>
    <cellStyle name="Moneda 3 6 3 3 3" xfId="13987" xr:uid="{6B03A300-B4B4-493C-BBAF-355FCA07F837}"/>
    <cellStyle name="Moneda 3 6 3 4" xfId="6066" xr:uid="{16459B8F-5207-4E67-84FD-51D9A4C766A4}"/>
    <cellStyle name="Moneda 3 6 3 4 2" xfId="16627" xr:uid="{FAA106E3-9A17-462D-B9EB-DDFE68CCA0CA}"/>
    <cellStyle name="Moneda 3 6 3 5" xfId="11346" xr:uid="{9B2D076E-52CF-4B66-AFC0-975C77F99F6C}"/>
    <cellStyle name="Moneda 3 6 4" xfId="1445" xr:uid="{0C96696C-CEC4-4AA6-8E11-C8F12FC57935}"/>
    <cellStyle name="Moneda 3 6 4 2" xfId="4086" xr:uid="{E0DA0811-56FA-4AC0-8F9A-3DF733C5D07A}"/>
    <cellStyle name="Moneda 3 6 4 2 2" xfId="9366" xr:uid="{62BC0147-4590-40BD-BB0B-3BDAEA1E69B0}"/>
    <cellStyle name="Moneda 3 6 4 2 2 2" xfId="19927" xr:uid="{060910A9-DA11-454B-85E9-1DC334F2CF73}"/>
    <cellStyle name="Moneda 3 6 4 2 3" xfId="14647" xr:uid="{711A0DF0-12FE-4120-B72B-77795CAE4B23}"/>
    <cellStyle name="Moneda 3 6 4 3" xfId="6726" xr:uid="{DF764BC7-AA8F-4143-AC25-AB5E11A5FD27}"/>
    <cellStyle name="Moneda 3 6 4 3 2" xfId="17287" xr:uid="{08763A35-E184-4BB2-96EE-08E48FF56EBE}"/>
    <cellStyle name="Moneda 3 6 4 4" xfId="12006" xr:uid="{306FDA25-C6AB-4242-90FE-7A6100E2CB64}"/>
    <cellStyle name="Moneda 3 6 5" xfId="2766" xr:uid="{B901F1C5-DA0B-4C01-81BC-5BDC5EFE4C9A}"/>
    <cellStyle name="Moneda 3 6 5 2" xfId="8046" xr:uid="{33D5AC8C-B0A1-442E-B0EC-FD96B67D4287}"/>
    <cellStyle name="Moneda 3 6 5 2 2" xfId="18607" xr:uid="{A382A6E1-EAAC-49DB-8E02-905AD8A49472}"/>
    <cellStyle name="Moneda 3 6 5 3" xfId="13327" xr:uid="{81C5B296-0CE8-4234-8C13-F61D3C99BB27}"/>
    <cellStyle name="Moneda 3 6 6" xfId="5406" xr:uid="{319B941A-E40C-49FC-A63E-3DB78D43ADD4}"/>
    <cellStyle name="Moneda 3 6 6 2" xfId="15967" xr:uid="{0401C37D-E698-413A-B900-835E85AFC4F3}"/>
    <cellStyle name="Moneda 3 6 7" xfId="10686" xr:uid="{1F15171B-D2C4-49B7-81BE-FC0FFE0AA52E}"/>
    <cellStyle name="Moneda 3 7" xfId="233" xr:uid="{414234DB-C553-4263-BB7D-273501A98DE9}"/>
    <cellStyle name="Moneda 3 7 2" xfId="563" xr:uid="{3ECFEACC-F2C1-42C1-87C6-01A315DC5FBB}"/>
    <cellStyle name="Moneda 3 7 2 2" xfId="1223" xr:uid="{7DF44F0F-0449-4C82-A411-76E791CE45C5}"/>
    <cellStyle name="Moneda 3 7 2 2 2" xfId="2544" xr:uid="{96EF6D71-7D53-469D-B342-6BBB9E9958EE}"/>
    <cellStyle name="Moneda 3 7 2 2 2 2" xfId="5185" xr:uid="{A535F180-0A0B-4772-B545-F98CA376946A}"/>
    <cellStyle name="Moneda 3 7 2 2 2 2 2" xfId="10465" xr:uid="{D79EAD86-98B4-44EB-8FE6-2D799EB39DA9}"/>
    <cellStyle name="Moneda 3 7 2 2 2 2 2 2" xfId="21026" xr:uid="{A0F377B3-4132-4B5E-975F-3A5E3FB78CE3}"/>
    <cellStyle name="Moneda 3 7 2 2 2 2 3" xfId="15746" xr:uid="{BCF0D49B-0804-498B-8E02-87C904BF19B2}"/>
    <cellStyle name="Moneda 3 7 2 2 2 3" xfId="7825" xr:uid="{FF53E1A7-AC28-4170-950F-73B95A57A1EE}"/>
    <cellStyle name="Moneda 3 7 2 2 2 3 2" xfId="18386" xr:uid="{DE979A2F-556E-45E9-ABD7-BC97B378C902}"/>
    <cellStyle name="Moneda 3 7 2 2 2 4" xfId="13105" xr:uid="{180D97A9-2062-42BF-8877-B55365E9C015}"/>
    <cellStyle name="Moneda 3 7 2 2 3" xfId="3865" xr:uid="{D3FF0E09-BE08-4798-AD73-EE4F3DA0C779}"/>
    <cellStyle name="Moneda 3 7 2 2 3 2" xfId="9145" xr:uid="{CB45E635-CD55-4C70-B48F-C4EF2B5BBD75}"/>
    <cellStyle name="Moneda 3 7 2 2 3 2 2" xfId="19706" xr:uid="{C5E19975-D3BB-4634-8EB5-74BD0D76295E}"/>
    <cellStyle name="Moneda 3 7 2 2 3 3" xfId="14426" xr:uid="{4F200DC8-94C0-4722-A89B-15D578D3CB86}"/>
    <cellStyle name="Moneda 3 7 2 2 4" xfId="6505" xr:uid="{2AE0DAB7-43A4-400D-858F-E65941C746E4}"/>
    <cellStyle name="Moneda 3 7 2 2 4 2" xfId="17066" xr:uid="{52E94072-C89A-4296-9937-098F075AE0BA}"/>
    <cellStyle name="Moneda 3 7 2 2 5" xfId="11785" xr:uid="{A94456D5-EE02-4271-AEDC-919635FC291F}"/>
    <cellStyle name="Moneda 3 7 2 3" xfId="1884" xr:uid="{818B8DFC-FCB0-46C9-975D-056883659F8C}"/>
    <cellStyle name="Moneda 3 7 2 3 2" xfId="4525" xr:uid="{897F678F-4BFE-4228-9DE0-BFCBE834AEC6}"/>
    <cellStyle name="Moneda 3 7 2 3 2 2" xfId="9805" xr:uid="{575392AA-2BB7-48F4-A90F-FD9311C61C52}"/>
    <cellStyle name="Moneda 3 7 2 3 2 2 2" xfId="20366" xr:uid="{4E9726CE-BCC2-4888-A3E7-92CBEE322720}"/>
    <cellStyle name="Moneda 3 7 2 3 2 3" xfId="15086" xr:uid="{B0DBC8C3-6115-4F8C-9538-ED1F7D6CDA2E}"/>
    <cellStyle name="Moneda 3 7 2 3 3" xfId="7165" xr:uid="{DBFB197B-D9FB-4F4F-827E-ADBDE6E93979}"/>
    <cellStyle name="Moneda 3 7 2 3 3 2" xfId="17726" xr:uid="{92CFD372-E16C-42AA-9380-5C130A578BEA}"/>
    <cellStyle name="Moneda 3 7 2 3 4" xfId="12445" xr:uid="{BB140A95-5BE8-42C4-AF44-11BAB63F684F}"/>
    <cellStyle name="Moneda 3 7 2 4" xfId="3205" xr:uid="{AE62A400-C3D4-4569-AE66-69020602F98A}"/>
    <cellStyle name="Moneda 3 7 2 4 2" xfId="8485" xr:uid="{369B7BC9-D52B-4F5F-96A4-0174A3164F54}"/>
    <cellStyle name="Moneda 3 7 2 4 2 2" xfId="19046" xr:uid="{47506831-1A66-49C4-BD08-E6715336C26B}"/>
    <cellStyle name="Moneda 3 7 2 4 3" xfId="13766" xr:uid="{8557CFE9-2A58-43EB-B501-ACD8616435B6}"/>
    <cellStyle name="Moneda 3 7 2 5" xfId="5845" xr:uid="{9F27B0F1-8D8E-4BCE-AD2D-44EB03879938}"/>
    <cellStyle name="Moneda 3 7 2 5 2" xfId="16406" xr:uid="{560E10D6-FF3E-4184-B8C6-6EEFDE7EF0EE}"/>
    <cellStyle name="Moneda 3 7 2 6" xfId="11125" xr:uid="{84E4B410-B9C2-4357-8B99-A86047FC1402}"/>
    <cellStyle name="Moneda 3 7 3" xfId="894" xr:uid="{807CC28F-FAF1-42EB-AFD4-D05F70A939BE}"/>
    <cellStyle name="Moneda 3 7 3 2" xfId="2215" xr:uid="{B15E803B-DA55-4642-9110-47C2F5C8D73E}"/>
    <cellStyle name="Moneda 3 7 3 2 2" xfId="4856" xr:uid="{59E4A56A-0782-4BA8-A1DC-1B6EDC27303B}"/>
    <cellStyle name="Moneda 3 7 3 2 2 2" xfId="10136" xr:uid="{0C77DF22-EE43-494C-968B-E2B91C457993}"/>
    <cellStyle name="Moneda 3 7 3 2 2 2 2" xfId="20697" xr:uid="{D1559CC4-C17F-4598-B4D4-60B69E489BB6}"/>
    <cellStyle name="Moneda 3 7 3 2 2 3" xfId="15417" xr:uid="{863EF600-FF62-4E1C-A88D-1D77F36D5AE4}"/>
    <cellStyle name="Moneda 3 7 3 2 3" xfId="7496" xr:uid="{FC88991D-4090-4E10-9C17-158EE73A0B87}"/>
    <cellStyle name="Moneda 3 7 3 2 3 2" xfId="18057" xr:uid="{0451C522-F835-4A38-A5B1-49CFF2759866}"/>
    <cellStyle name="Moneda 3 7 3 2 4" xfId="12776" xr:uid="{6E96AA7E-F433-4127-B8BE-5D2BECD77DD2}"/>
    <cellStyle name="Moneda 3 7 3 3" xfId="3536" xr:uid="{5DFDB582-8AC4-4167-8FF0-FA3544AC85E5}"/>
    <cellStyle name="Moneda 3 7 3 3 2" xfId="8816" xr:uid="{3552CA6E-58E0-4AD6-84C1-E09F01A5E60F}"/>
    <cellStyle name="Moneda 3 7 3 3 2 2" xfId="19377" xr:uid="{6D39F247-7CB8-4A49-B0D0-6F107B728715}"/>
    <cellStyle name="Moneda 3 7 3 3 3" xfId="14097" xr:uid="{9BFB1087-B9C7-40FA-A3E6-273E12C711CE}"/>
    <cellStyle name="Moneda 3 7 3 4" xfId="6176" xr:uid="{DE3B9581-6905-46B3-9E70-0797708C3183}"/>
    <cellStyle name="Moneda 3 7 3 4 2" xfId="16737" xr:uid="{ABA68506-BED8-450B-8DC8-B1B4EBB753FB}"/>
    <cellStyle name="Moneda 3 7 3 5" xfId="11456" xr:uid="{B1AC8DC1-524A-46E5-90F1-380EC327CC05}"/>
    <cellStyle name="Moneda 3 7 4" xfId="1555" xr:uid="{75A136F6-621B-4B34-81FB-CE43681AA8FC}"/>
    <cellStyle name="Moneda 3 7 4 2" xfId="4196" xr:uid="{00EF0BF0-C57F-4C29-95C6-479271F0386A}"/>
    <cellStyle name="Moneda 3 7 4 2 2" xfId="9476" xr:uid="{58B4EBE4-04EF-49B9-BACB-CB9C92FCB30F}"/>
    <cellStyle name="Moneda 3 7 4 2 2 2" xfId="20037" xr:uid="{53DB1300-A78F-4CE4-8245-A46CCC7B6623}"/>
    <cellStyle name="Moneda 3 7 4 2 3" xfId="14757" xr:uid="{30324183-3AFF-488C-AC44-0D612889A1A6}"/>
    <cellStyle name="Moneda 3 7 4 3" xfId="6836" xr:uid="{C82D239E-A80B-4E4C-BAE8-FDEA02D934D0}"/>
    <cellStyle name="Moneda 3 7 4 3 2" xfId="17397" xr:uid="{15F0F480-E5CB-4916-A1F9-8B528FED9494}"/>
    <cellStyle name="Moneda 3 7 4 4" xfId="12116" xr:uid="{3B9A172D-CDBA-488B-99BA-AE8AF5160261}"/>
    <cellStyle name="Moneda 3 7 5" xfId="2876" xr:uid="{B9AA7872-23D1-474C-B49F-37BE0D3D9EAA}"/>
    <cellStyle name="Moneda 3 7 5 2" xfId="8156" xr:uid="{95974B96-4DF3-48B7-A501-6023F19446F1}"/>
    <cellStyle name="Moneda 3 7 5 2 2" xfId="18717" xr:uid="{903561CB-5CD7-4363-9915-9CABC68E049C}"/>
    <cellStyle name="Moneda 3 7 5 3" xfId="13437" xr:uid="{D817E891-7A47-4474-BE46-BBD9402BD4E7}"/>
    <cellStyle name="Moneda 3 7 6" xfId="5516" xr:uid="{A207B2E9-5148-4845-A739-3C253E4A9228}"/>
    <cellStyle name="Moneda 3 7 6 2" xfId="16077" xr:uid="{CB806835-C39B-4CC4-9216-54BD818A191E}"/>
    <cellStyle name="Moneda 3 7 7" xfId="10796" xr:uid="{4D63D300-DD88-46E2-9ED0-0BC33CA926D4}"/>
    <cellStyle name="Moneda 3 8" xfId="342" xr:uid="{82E397C7-2A7D-43DB-A273-C3908A990669}"/>
    <cellStyle name="Moneda 3 8 2" xfId="1003" xr:uid="{AC982D53-35C0-4BB3-9623-6CEC96407A7F}"/>
    <cellStyle name="Moneda 3 8 2 2" xfId="2324" xr:uid="{1EF9318B-D800-4607-9994-9B074CEAE977}"/>
    <cellStyle name="Moneda 3 8 2 2 2" xfId="4965" xr:uid="{A295E64D-C076-4DB3-8A0B-80EB6E7B02E9}"/>
    <cellStyle name="Moneda 3 8 2 2 2 2" xfId="10245" xr:uid="{94BBFB36-9F68-43B3-A63B-824E50C3B355}"/>
    <cellStyle name="Moneda 3 8 2 2 2 2 2" xfId="20806" xr:uid="{3C883DB3-9EB0-43AD-BB9B-06A15F555253}"/>
    <cellStyle name="Moneda 3 8 2 2 2 3" xfId="15526" xr:uid="{C7B56D71-4E31-4E81-B332-CF28F8986140}"/>
    <cellStyle name="Moneda 3 8 2 2 3" xfId="7605" xr:uid="{53E34C74-B72E-4DA5-AA27-08F8C7D5D2DA}"/>
    <cellStyle name="Moneda 3 8 2 2 3 2" xfId="18166" xr:uid="{AF21C4B5-C473-4DEE-BC80-4FFCDEA9188A}"/>
    <cellStyle name="Moneda 3 8 2 2 4" xfId="12885" xr:uid="{F978D23C-BC9F-44D4-8998-13110EB18218}"/>
    <cellStyle name="Moneda 3 8 2 3" xfId="3645" xr:uid="{31B4384D-18DB-42FB-B13D-50A85AE432BA}"/>
    <cellStyle name="Moneda 3 8 2 3 2" xfId="8925" xr:uid="{25C0C1A1-374C-4B42-AD8C-4E7EE50687DD}"/>
    <cellStyle name="Moneda 3 8 2 3 2 2" xfId="19486" xr:uid="{F171E03B-21B7-4045-AD6B-8B77C42737CE}"/>
    <cellStyle name="Moneda 3 8 2 3 3" xfId="14206" xr:uid="{B36A8FED-7529-4EBD-8121-638F351B47E4}"/>
    <cellStyle name="Moneda 3 8 2 4" xfId="6285" xr:uid="{CA63FD14-C6C9-4A6A-878B-0C6910619897}"/>
    <cellStyle name="Moneda 3 8 2 4 2" xfId="16846" xr:uid="{6C0F5FD0-A7AB-41E0-971E-F032C3F8756A}"/>
    <cellStyle name="Moneda 3 8 2 5" xfId="11565" xr:uid="{303EF80A-E325-4EA4-9AB0-3EA4F4AEA63D}"/>
    <cellStyle name="Moneda 3 8 3" xfId="1664" xr:uid="{7D408560-26DD-4E23-9E91-DDA910337277}"/>
    <cellStyle name="Moneda 3 8 3 2" xfId="4305" xr:uid="{E458E68A-5052-4695-9898-CEEA7D5C4F82}"/>
    <cellStyle name="Moneda 3 8 3 2 2" xfId="9585" xr:uid="{C8F43C4F-CFAC-4DD1-9F6E-95E48A8B3741}"/>
    <cellStyle name="Moneda 3 8 3 2 2 2" xfId="20146" xr:uid="{485DF903-D87C-4DC5-898D-ADABC2B2F376}"/>
    <cellStyle name="Moneda 3 8 3 2 3" xfId="14866" xr:uid="{4B74F29F-79EE-4A7E-86D0-EF8524A1D54D}"/>
    <cellStyle name="Moneda 3 8 3 3" xfId="6945" xr:uid="{D33F8B96-2B8E-43D6-82A9-EBCE384EA8D2}"/>
    <cellStyle name="Moneda 3 8 3 3 2" xfId="17506" xr:uid="{798C7257-6A52-4AC6-BF2E-DC79A8B2C6EA}"/>
    <cellStyle name="Moneda 3 8 3 4" xfId="12225" xr:uid="{29B2165E-B230-4721-9B9F-D880455BC9A9}"/>
    <cellStyle name="Moneda 3 8 4" xfId="2985" xr:uid="{22846DF7-D216-49F0-8058-411B4A50EB3A}"/>
    <cellStyle name="Moneda 3 8 4 2" xfId="8265" xr:uid="{9F832247-6538-423A-9F5F-790A811181E7}"/>
    <cellStyle name="Moneda 3 8 4 2 2" xfId="18826" xr:uid="{FAB01D0B-C2A4-4285-82ED-68F2651F70FD}"/>
    <cellStyle name="Moneda 3 8 4 3" xfId="13546" xr:uid="{0C677A3B-1737-471C-A4A7-D53A4404B2F0}"/>
    <cellStyle name="Moneda 3 8 5" xfId="5625" xr:uid="{E683543B-E527-4F12-8CAA-FE566335AC03}"/>
    <cellStyle name="Moneda 3 8 5 2" xfId="16186" xr:uid="{058C2F97-2394-42DE-A7CE-C8EE4CAEC704}"/>
    <cellStyle name="Moneda 3 8 6" xfId="10905" xr:uid="{16C025F7-1A92-4B90-BDCE-DA0D3739CF5B}"/>
    <cellStyle name="Moneda 3 9" xfId="674" xr:uid="{BEE03085-BA53-44D3-AACD-592667ABFDC3}"/>
    <cellStyle name="Moneda 3 9 2" xfId="1995" xr:uid="{3777EA0C-2988-465C-B6FC-0D5B16FE4445}"/>
    <cellStyle name="Moneda 3 9 2 2" xfId="4636" xr:uid="{8A47D99A-37E7-4E1D-BACA-7C0F0BB59AE1}"/>
    <cellStyle name="Moneda 3 9 2 2 2" xfId="9916" xr:uid="{6F9F7D06-4081-48E9-B99D-7BA30D9D3CC5}"/>
    <cellStyle name="Moneda 3 9 2 2 2 2" xfId="20477" xr:uid="{4F31FEB6-709D-45A8-BCE3-41C8EE7FA647}"/>
    <cellStyle name="Moneda 3 9 2 2 3" xfId="15197" xr:uid="{6D1B6F00-B720-4825-A28D-F2F882E0E195}"/>
    <cellStyle name="Moneda 3 9 2 3" xfId="7276" xr:uid="{8249149D-E668-4A30-9926-E00A94246555}"/>
    <cellStyle name="Moneda 3 9 2 3 2" xfId="17837" xr:uid="{C3C48E5F-74ED-4D5B-83B5-C885C965CFA3}"/>
    <cellStyle name="Moneda 3 9 2 4" xfId="12556" xr:uid="{16D33C08-1745-4BEB-9F40-9D3CB906C973}"/>
    <cellStyle name="Moneda 3 9 3" xfId="3316" xr:uid="{7226B18F-0252-4747-BE9D-12C29E630946}"/>
    <cellStyle name="Moneda 3 9 3 2" xfId="8596" xr:uid="{9D7EADB2-CBCF-4BCA-BCF4-F8C4E832E2DF}"/>
    <cellStyle name="Moneda 3 9 3 2 2" xfId="19157" xr:uid="{0A1A8370-FB0E-4E0D-8A9E-4BA90119A7D9}"/>
    <cellStyle name="Moneda 3 9 3 3" xfId="13877" xr:uid="{3199A4A4-847A-48FE-891D-65716C0BB0E4}"/>
    <cellStyle name="Moneda 3 9 4" xfId="5956" xr:uid="{FD481415-9090-4C50-BF30-AC1DC944175C}"/>
    <cellStyle name="Moneda 3 9 4 2" xfId="16517" xr:uid="{503719CE-DD08-43B4-90E2-64C7FE8B558C}"/>
    <cellStyle name="Moneda 3 9 5" xfId="11236" xr:uid="{9B4EF6BA-94DC-4681-B8D9-C6E7030DEA52}"/>
    <cellStyle name="Moneda 30" xfId="1332" xr:uid="{94CF6BF3-6A7C-43DD-B63B-A7A999BD057F}"/>
    <cellStyle name="Moneda 30 2" xfId="3973" xr:uid="{D1538EB4-178C-4EF8-8A4E-65C8D86C805C}"/>
    <cellStyle name="Moneda 30 2 2" xfId="9253" xr:uid="{E69596F6-ADEF-4F0F-82DA-7133056D1838}"/>
    <cellStyle name="Moneda 30 2 2 2" xfId="19814" xr:uid="{8088135C-56C8-44CE-B523-9780A26FFF4A}"/>
    <cellStyle name="Moneda 30 2 3" xfId="14534" xr:uid="{3B27BD85-E508-4400-90A2-7A957FE2ED3B}"/>
    <cellStyle name="Moneda 30 3" xfId="6613" xr:uid="{2CC46543-F213-4591-BFB3-24AC525C877A}"/>
    <cellStyle name="Moneda 30 3 2" xfId="17174" xr:uid="{7C6E5987-D723-48A0-9C4D-9478E807387E}"/>
    <cellStyle name="Moneda 30 4" xfId="11893" xr:uid="{2D7C722A-25DE-49D1-9AD2-438C9EB77B2A}"/>
    <cellStyle name="Moneda 31" xfId="2653" xr:uid="{9BA0DA73-0D33-4629-BCC2-6F9071D5BBE7}"/>
    <cellStyle name="Moneda 31 2" xfId="7933" xr:uid="{BEE7CA51-8F6A-4D3F-9267-FEF02C1E0C94}"/>
    <cellStyle name="Moneda 31 2 2" xfId="18494" xr:uid="{975C883A-95FE-4A6B-AE4E-2DEE4332D31E}"/>
    <cellStyle name="Moneda 31 3" xfId="13214" xr:uid="{4A0CCAEE-EE14-477D-9249-BBF2C04882A8}"/>
    <cellStyle name="Moneda 32" xfId="5293" xr:uid="{515FBB28-8725-422D-BC9E-DD93B3752ECF}"/>
    <cellStyle name="Moneda 32 2" xfId="15854" xr:uid="{3B4336E3-E02C-4B4B-8A2F-E9B372E8296D}"/>
    <cellStyle name="Moneda 33" xfId="10573" xr:uid="{F48B24D1-4A17-44D4-B630-576739F41830}"/>
    <cellStyle name="Moneda 34" xfId="13213" xr:uid="{D77D5989-DFA3-4CF2-BF95-EDB4C5CE8EEF}"/>
    <cellStyle name="Moneda 4" xfId="15" xr:uid="{BC4B1BEC-E0F4-46A2-87BF-8DDE230472B9}"/>
    <cellStyle name="Moneda 4 10" xfId="5300" xr:uid="{B92D77B6-61C8-4710-94A7-A1CF6303E158}"/>
    <cellStyle name="Moneda 4 10 2" xfId="15861" xr:uid="{1742D7C4-E802-43E0-94B7-F0E3A6CD4ECC}"/>
    <cellStyle name="Moneda 4 11" xfId="10580" xr:uid="{AA174719-FBDA-4C14-B8EB-87820DA57A2B}"/>
    <cellStyle name="Moneda 4 2" xfId="39" xr:uid="{F8489D0B-0477-4B81-BC00-B6DAE8520E89}"/>
    <cellStyle name="Moneda 4 2 10" xfId="10604" xr:uid="{35D57394-B10E-4C5A-AC2C-C3E1431D843E}"/>
    <cellStyle name="Moneda 4 2 2" xfId="90" xr:uid="{E5E39BAC-E4E5-4354-919C-39F4B30BE43E}"/>
    <cellStyle name="Moneda 4 2 2 2" xfId="202" xr:uid="{A50AE96A-E18D-489E-B5ED-20724E38745D}"/>
    <cellStyle name="Moneda 4 2 2 2 2" xfId="532" xr:uid="{ADB4AF2A-CA62-47E3-B7DA-CA9755E7ED06}"/>
    <cellStyle name="Moneda 4 2 2 2 2 2" xfId="1192" xr:uid="{71B11C73-7A17-4D0F-B640-C68AE2232F40}"/>
    <cellStyle name="Moneda 4 2 2 2 2 2 2" xfId="2513" xr:uid="{CA97E700-8DFD-4817-8445-7E65130AAE79}"/>
    <cellStyle name="Moneda 4 2 2 2 2 2 2 2" xfId="5154" xr:uid="{587080CB-6FE8-4BE2-8101-C8804AAB523F}"/>
    <cellStyle name="Moneda 4 2 2 2 2 2 2 2 2" xfId="10434" xr:uid="{C081AC00-FD93-4308-8A60-2E1794CA923E}"/>
    <cellStyle name="Moneda 4 2 2 2 2 2 2 2 2 2" xfId="20995" xr:uid="{857960B3-13FB-4A38-869A-E0EFF29B299F}"/>
    <cellStyle name="Moneda 4 2 2 2 2 2 2 2 3" xfId="15715" xr:uid="{B5B377AD-A20D-4988-B271-B4A9C86E49AD}"/>
    <cellStyle name="Moneda 4 2 2 2 2 2 2 3" xfId="7794" xr:uid="{3F22A204-27BD-416B-BE7B-DE3BE77378E2}"/>
    <cellStyle name="Moneda 4 2 2 2 2 2 2 3 2" xfId="18355" xr:uid="{FB86FD0D-4B8B-4CDB-A506-4B4A8C4E9767}"/>
    <cellStyle name="Moneda 4 2 2 2 2 2 2 4" xfId="13074" xr:uid="{AD50100A-1211-4F94-AA95-F8D0FCE62AE0}"/>
    <cellStyle name="Moneda 4 2 2 2 2 2 3" xfId="3834" xr:uid="{64E936BF-03D2-45C4-BA06-EBE277FD8E5A}"/>
    <cellStyle name="Moneda 4 2 2 2 2 2 3 2" xfId="9114" xr:uid="{1378078D-0181-4CCD-9B1D-E1EBD771E9F8}"/>
    <cellStyle name="Moneda 4 2 2 2 2 2 3 2 2" xfId="19675" xr:uid="{1749C981-138A-4F86-9A32-81E1037659E4}"/>
    <cellStyle name="Moneda 4 2 2 2 2 2 3 3" xfId="14395" xr:uid="{97D8FEF0-8A36-4EA5-A208-24319FC2A22A}"/>
    <cellStyle name="Moneda 4 2 2 2 2 2 4" xfId="6474" xr:uid="{6C6AC513-9313-4095-A7BD-CCF62F82C88B}"/>
    <cellStyle name="Moneda 4 2 2 2 2 2 4 2" xfId="17035" xr:uid="{95A502A7-023B-498E-8436-0974408E136D}"/>
    <cellStyle name="Moneda 4 2 2 2 2 2 5" xfId="11754" xr:uid="{75A340C0-6358-44E6-A813-E3D2951E3553}"/>
    <cellStyle name="Moneda 4 2 2 2 2 3" xfId="1853" xr:uid="{767B8840-F378-40AF-B8FA-1E62CF252544}"/>
    <cellStyle name="Moneda 4 2 2 2 2 3 2" xfId="4494" xr:uid="{B50C7A31-C23F-41F6-9B3E-7E00D8D1BC8C}"/>
    <cellStyle name="Moneda 4 2 2 2 2 3 2 2" xfId="9774" xr:uid="{6FFAC4E8-6754-4462-B62C-94A387E4D6EB}"/>
    <cellStyle name="Moneda 4 2 2 2 2 3 2 2 2" xfId="20335" xr:uid="{E0F1A88F-13D1-40C5-A7B0-705FF1F2DA4A}"/>
    <cellStyle name="Moneda 4 2 2 2 2 3 2 3" xfId="15055" xr:uid="{544BE3B9-9622-49B8-B29F-6AD74F21CAE2}"/>
    <cellStyle name="Moneda 4 2 2 2 2 3 3" xfId="7134" xr:uid="{594C8AF2-37B2-4A24-81C9-D16C7318487C}"/>
    <cellStyle name="Moneda 4 2 2 2 2 3 3 2" xfId="17695" xr:uid="{60BC637D-91ED-42C0-810A-8298F0FE5F40}"/>
    <cellStyle name="Moneda 4 2 2 2 2 3 4" xfId="12414" xr:uid="{6AB86C9D-69C0-4ECE-8FD6-13AE18BD53C7}"/>
    <cellStyle name="Moneda 4 2 2 2 2 4" xfId="3174" xr:uid="{BF0646FF-4436-498D-B7AB-4EDA64CA93BB}"/>
    <cellStyle name="Moneda 4 2 2 2 2 4 2" xfId="8454" xr:uid="{528EA09E-7201-4AA4-937D-46C8A31B19DD}"/>
    <cellStyle name="Moneda 4 2 2 2 2 4 2 2" xfId="19015" xr:uid="{B63DD6B9-8D96-4EFF-A3D4-3D99D4A196BF}"/>
    <cellStyle name="Moneda 4 2 2 2 2 4 3" xfId="13735" xr:uid="{E8FFDD78-FF34-49B5-AF78-B348A5DF2386}"/>
    <cellStyle name="Moneda 4 2 2 2 2 5" xfId="5814" xr:uid="{1C784FE3-0EE9-46DF-BFBD-5356E83E4D89}"/>
    <cellStyle name="Moneda 4 2 2 2 2 5 2" xfId="16375" xr:uid="{199BFF28-624F-43F8-90E2-724DF2F10B68}"/>
    <cellStyle name="Moneda 4 2 2 2 2 6" xfId="11094" xr:uid="{68F4DF43-40CE-4BA5-8EEE-404F47E4FF47}"/>
    <cellStyle name="Moneda 4 2 2 2 3" xfId="863" xr:uid="{47FF69D5-7B7D-4EE3-BBB9-697B4CD555D4}"/>
    <cellStyle name="Moneda 4 2 2 2 3 2" xfId="2184" xr:uid="{52489DED-39CF-4220-96F5-5E3866784DEB}"/>
    <cellStyle name="Moneda 4 2 2 2 3 2 2" xfId="4825" xr:uid="{445DAFC7-EB9E-42C8-9BE7-F3472ABB7C87}"/>
    <cellStyle name="Moneda 4 2 2 2 3 2 2 2" xfId="10105" xr:uid="{7B0C351E-E020-4AE1-A64E-584F2C0CEE93}"/>
    <cellStyle name="Moneda 4 2 2 2 3 2 2 2 2" xfId="20666" xr:uid="{ED08E4FF-4014-4A83-AC9E-FE47FC87B2C1}"/>
    <cellStyle name="Moneda 4 2 2 2 3 2 2 3" xfId="15386" xr:uid="{295E1ABB-BC04-4C1D-885D-FBA1C1E13750}"/>
    <cellStyle name="Moneda 4 2 2 2 3 2 3" xfId="7465" xr:uid="{0C46ABA7-ED40-445D-A4F7-A4C0025738B3}"/>
    <cellStyle name="Moneda 4 2 2 2 3 2 3 2" xfId="18026" xr:uid="{2962E343-447F-4AC1-9DBE-F87845EF5916}"/>
    <cellStyle name="Moneda 4 2 2 2 3 2 4" xfId="12745" xr:uid="{A9B0116A-8FDD-4B40-8520-5D8E3FB57ADF}"/>
    <cellStyle name="Moneda 4 2 2 2 3 3" xfId="3505" xr:uid="{65BFB439-63EB-4A78-BC9D-02DDDFD0A152}"/>
    <cellStyle name="Moneda 4 2 2 2 3 3 2" xfId="8785" xr:uid="{F24C81C8-4657-49CD-85FE-6267F0D84037}"/>
    <cellStyle name="Moneda 4 2 2 2 3 3 2 2" xfId="19346" xr:uid="{870186C8-BD1E-4275-AF05-4739E1E3DE1F}"/>
    <cellStyle name="Moneda 4 2 2 2 3 3 3" xfId="14066" xr:uid="{C0BC91D0-2B8A-4E44-A763-C0F6782896BE}"/>
    <cellStyle name="Moneda 4 2 2 2 3 4" xfId="6145" xr:uid="{AF43A8D3-4A9F-43F6-8F0B-57D08C32D00D}"/>
    <cellStyle name="Moneda 4 2 2 2 3 4 2" xfId="16706" xr:uid="{25522D3B-1601-4670-A9F2-BAA955B13173}"/>
    <cellStyle name="Moneda 4 2 2 2 3 5" xfId="11425" xr:uid="{784B9A79-BEFE-4C7B-B635-DFA492934A17}"/>
    <cellStyle name="Moneda 4 2 2 2 4" xfId="1524" xr:uid="{36D1667B-93C0-4B12-867B-4AA1CFDDD812}"/>
    <cellStyle name="Moneda 4 2 2 2 4 2" xfId="4165" xr:uid="{36E72DB8-F51F-4086-AF8E-466ADDE60357}"/>
    <cellStyle name="Moneda 4 2 2 2 4 2 2" xfId="9445" xr:uid="{CE48E268-C08D-40D8-A16C-4EE17026AC7C}"/>
    <cellStyle name="Moneda 4 2 2 2 4 2 2 2" xfId="20006" xr:uid="{F19E5886-5482-4680-BCF3-6A76278DA86F}"/>
    <cellStyle name="Moneda 4 2 2 2 4 2 3" xfId="14726" xr:uid="{15D742A6-B5D8-404E-BAF2-00DA07F0F894}"/>
    <cellStyle name="Moneda 4 2 2 2 4 3" xfId="6805" xr:uid="{40ECAB29-E18D-48E0-B4DC-FED53FC4AE3E}"/>
    <cellStyle name="Moneda 4 2 2 2 4 3 2" xfId="17366" xr:uid="{463C52A5-5C10-49A2-A469-3B2BD9F86D3E}"/>
    <cellStyle name="Moneda 4 2 2 2 4 4" xfId="12085" xr:uid="{1E1747D9-0410-4F51-B279-681298FEDE7F}"/>
    <cellStyle name="Moneda 4 2 2 2 5" xfId="2845" xr:uid="{284CDA02-516F-48E5-B51F-6D4A109E8A0D}"/>
    <cellStyle name="Moneda 4 2 2 2 5 2" xfId="8125" xr:uid="{5C03577B-CD56-4446-8BCC-5740F16AF44D}"/>
    <cellStyle name="Moneda 4 2 2 2 5 2 2" xfId="18686" xr:uid="{387E8034-3C2C-4087-A76D-E1E2B1785ABE}"/>
    <cellStyle name="Moneda 4 2 2 2 5 3" xfId="13406" xr:uid="{1C960F51-CAEF-4E0E-80A1-B92C3C0EC2C8}"/>
    <cellStyle name="Moneda 4 2 2 2 6" xfId="5485" xr:uid="{0E189CB3-3BF4-4F9F-986E-66C5606BAF26}"/>
    <cellStyle name="Moneda 4 2 2 2 6 2" xfId="16046" xr:uid="{4A28951B-CE9C-42B0-BF80-D3091828AD03}"/>
    <cellStyle name="Moneda 4 2 2 2 7" xfId="10765" xr:uid="{767DF585-0A18-4FBD-B661-6F7F0D7D588D}"/>
    <cellStyle name="Moneda 4 2 2 3" xfId="312" xr:uid="{9C07BD6F-3A79-4E03-849F-AF161A558776}"/>
    <cellStyle name="Moneda 4 2 2 3 2" xfId="642" xr:uid="{12E72996-F207-44A1-B6FD-1CCBBA938E57}"/>
    <cellStyle name="Moneda 4 2 2 3 2 2" xfId="1302" xr:uid="{E9FC3594-5F58-4E46-8240-96AED850DA67}"/>
    <cellStyle name="Moneda 4 2 2 3 2 2 2" xfId="2623" xr:uid="{6F447DF0-2BA8-484D-8B35-4ED46B82322A}"/>
    <cellStyle name="Moneda 4 2 2 3 2 2 2 2" xfId="5264" xr:uid="{3531139A-0EB3-4F2A-860D-750B4FB2BAA9}"/>
    <cellStyle name="Moneda 4 2 2 3 2 2 2 2 2" xfId="10544" xr:uid="{9CB72564-9866-4DE9-ADD6-860694DAF512}"/>
    <cellStyle name="Moneda 4 2 2 3 2 2 2 2 2 2" xfId="21105" xr:uid="{EB0F1E85-4FF3-4F3C-82D7-06B68E58722E}"/>
    <cellStyle name="Moneda 4 2 2 3 2 2 2 2 3" xfId="15825" xr:uid="{4D1C0CA9-E48F-4F0C-82CD-FA6AFD25FE44}"/>
    <cellStyle name="Moneda 4 2 2 3 2 2 2 3" xfId="7904" xr:uid="{4CBD0BCC-D06B-40F8-8EA1-2DEEC4AD9504}"/>
    <cellStyle name="Moneda 4 2 2 3 2 2 2 3 2" xfId="18465" xr:uid="{6C7DEBFA-F50D-4165-9187-79DE35D4FED6}"/>
    <cellStyle name="Moneda 4 2 2 3 2 2 2 4" xfId="13184" xr:uid="{C755656F-1BAE-455C-86CB-835BD4B467BC}"/>
    <cellStyle name="Moneda 4 2 2 3 2 2 3" xfId="3944" xr:uid="{6CED057F-A089-4156-B814-29C0EE7686B0}"/>
    <cellStyle name="Moneda 4 2 2 3 2 2 3 2" xfId="9224" xr:uid="{E87C68AE-72BC-41BF-9C92-CB52FBFB12A6}"/>
    <cellStyle name="Moneda 4 2 2 3 2 2 3 2 2" xfId="19785" xr:uid="{11C51C36-2FA6-46A2-8B0D-16FD324F6EAC}"/>
    <cellStyle name="Moneda 4 2 2 3 2 2 3 3" xfId="14505" xr:uid="{7DBEDD5C-0CEF-427E-8F85-7BB3316D5311}"/>
    <cellStyle name="Moneda 4 2 2 3 2 2 4" xfId="6584" xr:uid="{3387C23A-0E77-4AE0-A010-BDFB2C929287}"/>
    <cellStyle name="Moneda 4 2 2 3 2 2 4 2" xfId="17145" xr:uid="{6F2E989F-2EE5-460C-B613-129E0FD1CC69}"/>
    <cellStyle name="Moneda 4 2 2 3 2 2 5" xfId="11864" xr:uid="{DB8BC0CF-BD43-4865-BBB5-E0E2DB9286C0}"/>
    <cellStyle name="Moneda 4 2 2 3 2 3" xfId="1963" xr:uid="{029221EB-667E-47D4-B88F-869794D287CB}"/>
    <cellStyle name="Moneda 4 2 2 3 2 3 2" xfId="4604" xr:uid="{FB3A6C70-6814-45F5-84F7-8FD6966FA8F1}"/>
    <cellStyle name="Moneda 4 2 2 3 2 3 2 2" xfId="9884" xr:uid="{EC8A9D2E-39A9-4835-B3F3-6A8E9B7B637C}"/>
    <cellStyle name="Moneda 4 2 2 3 2 3 2 2 2" xfId="20445" xr:uid="{60AEE72B-A4B3-4327-814B-6FE8842EC0E4}"/>
    <cellStyle name="Moneda 4 2 2 3 2 3 2 3" xfId="15165" xr:uid="{3AB80FB7-7D27-43CA-BFBC-633E0684C079}"/>
    <cellStyle name="Moneda 4 2 2 3 2 3 3" xfId="7244" xr:uid="{74F02D02-AC61-442D-9592-77E2D8EEC7A1}"/>
    <cellStyle name="Moneda 4 2 2 3 2 3 3 2" xfId="17805" xr:uid="{C284C2BC-61D5-4DB1-A416-0318668EA906}"/>
    <cellStyle name="Moneda 4 2 2 3 2 3 4" xfId="12524" xr:uid="{691C6E2F-D5BC-49BD-89AC-1F0DC68C7EE3}"/>
    <cellStyle name="Moneda 4 2 2 3 2 4" xfId="3284" xr:uid="{D8F114E6-A589-4951-B11F-DA6E7C5A38D6}"/>
    <cellStyle name="Moneda 4 2 2 3 2 4 2" xfId="8564" xr:uid="{012817BB-E2D6-4419-BBBC-CB499F6217DB}"/>
    <cellStyle name="Moneda 4 2 2 3 2 4 2 2" xfId="19125" xr:uid="{E86225D7-2601-4A8E-A72A-EE64C896F9CB}"/>
    <cellStyle name="Moneda 4 2 2 3 2 4 3" xfId="13845" xr:uid="{85947B89-40A7-411B-802E-BD705D0588B1}"/>
    <cellStyle name="Moneda 4 2 2 3 2 5" xfId="5924" xr:uid="{37C06472-13E0-4982-8F73-8E037DFE2102}"/>
    <cellStyle name="Moneda 4 2 2 3 2 5 2" xfId="16485" xr:uid="{DB9D581F-E25C-48B7-B93B-BC7C4FC4307F}"/>
    <cellStyle name="Moneda 4 2 2 3 2 6" xfId="11204" xr:uid="{A47F780C-A152-42C6-BCE9-744B81B6CA44}"/>
    <cellStyle name="Moneda 4 2 2 3 3" xfId="973" xr:uid="{6EE0F706-7D8A-49F8-BF6F-22352D421F39}"/>
    <cellStyle name="Moneda 4 2 2 3 3 2" xfId="2294" xr:uid="{A05757DB-3FBD-4D90-9BF3-ED73FEA3BD6F}"/>
    <cellStyle name="Moneda 4 2 2 3 3 2 2" xfId="4935" xr:uid="{BC451951-C98F-401A-B594-31FF329B2F60}"/>
    <cellStyle name="Moneda 4 2 2 3 3 2 2 2" xfId="10215" xr:uid="{9E9FB470-8B93-43B4-B95E-CC9D1FEB6F3C}"/>
    <cellStyle name="Moneda 4 2 2 3 3 2 2 2 2" xfId="20776" xr:uid="{71DA9B6B-FC3D-4146-BFCE-B99A4391BEB8}"/>
    <cellStyle name="Moneda 4 2 2 3 3 2 2 3" xfId="15496" xr:uid="{6DEE2DD6-6E90-4082-A58B-139CFE88F729}"/>
    <cellStyle name="Moneda 4 2 2 3 3 2 3" xfId="7575" xr:uid="{069A2D65-235C-43D2-90D1-5DAC5290CAA0}"/>
    <cellStyle name="Moneda 4 2 2 3 3 2 3 2" xfId="18136" xr:uid="{0B09E0EB-034B-47C9-9EE8-3731B5A74DB8}"/>
    <cellStyle name="Moneda 4 2 2 3 3 2 4" xfId="12855" xr:uid="{6317DCB1-C270-4E80-8624-D8DCBFE2FB4A}"/>
    <cellStyle name="Moneda 4 2 2 3 3 3" xfId="3615" xr:uid="{5D527AE6-0345-403B-A52B-F22433A9A0A1}"/>
    <cellStyle name="Moneda 4 2 2 3 3 3 2" xfId="8895" xr:uid="{2899EF85-9216-4E77-8539-148CD5B7E02F}"/>
    <cellStyle name="Moneda 4 2 2 3 3 3 2 2" xfId="19456" xr:uid="{924B0DD0-34D6-4649-9E67-FF1F1035EC03}"/>
    <cellStyle name="Moneda 4 2 2 3 3 3 3" xfId="14176" xr:uid="{662C1B2C-0D8C-44C8-BFC1-6E3A2FB96D3A}"/>
    <cellStyle name="Moneda 4 2 2 3 3 4" xfId="6255" xr:uid="{2A45B5CA-F444-496A-A8C6-72489CEC0BC4}"/>
    <cellStyle name="Moneda 4 2 2 3 3 4 2" xfId="16816" xr:uid="{8C086EB3-545C-4954-B81D-870FBFB41AFB}"/>
    <cellStyle name="Moneda 4 2 2 3 3 5" xfId="11535" xr:uid="{0CD90D64-5200-4766-AA93-E538116AB79F}"/>
    <cellStyle name="Moneda 4 2 2 3 4" xfId="1634" xr:uid="{355E15D8-A072-4E92-B084-94612E072CC8}"/>
    <cellStyle name="Moneda 4 2 2 3 4 2" xfId="4275" xr:uid="{7ABEDB30-3C1F-4FA9-B856-26095A4F0C34}"/>
    <cellStyle name="Moneda 4 2 2 3 4 2 2" xfId="9555" xr:uid="{D81C0D52-35F9-49CD-A4FE-50A39E5D2CB0}"/>
    <cellStyle name="Moneda 4 2 2 3 4 2 2 2" xfId="20116" xr:uid="{91B8C2BB-168A-43B3-B205-FCBB436095AB}"/>
    <cellStyle name="Moneda 4 2 2 3 4 2 3" xfId="14836" xr:uid="{910C3CD9-E4C9-4CD7-8DEF-8C1644336D15}"/>
    <cellStyle name="Moneda 4 2 2 3 4 3" xfId="6915" xr:uid="{29DED1FF-253E-476A-B663-284281A0F8F9}"/>
    <cellStyle name="Moneda 4 2 2 3 4 3 2" xfId="17476" xr:uid="{DEEB3648-D583-45F4-B2ED-0CC499FCE503}"/>
    <cellStyle name="Moneda 4 2 2 3 4 4" xfId="12195" xr:uid="{D58CD1A4-1A96-441B-ACF5-BADADCEA1BD8}"/>
    <cellStyle name="Moneda 4 2 2 3 5" xfId="2955" xr:uid="{2CEAF269-D1C6-4F3E-8BD1-A53871053F1D}"/>
    <cellStyle name="Moneda 4 2 2 3 5 2" xfId="8235" xr:uid="{A5C90254-3FEF-446A-B26D-540C029BADC8}"/>
    <cellStyle name="Moneda 4 2 2 3 5 2 2" xfId="18796" xr:uid="{A286E6AD-07A5-464E-BC1F-D71D243F83E1}"/>
    <cellStyle name="Moneda 4 2 2 3 5 3" xfId="13516" xr:uid="{8383F7DF-F0B7-4FF9-BE3D-16F83CBBB59F}"/>
    <cellStyle name="Moneda 4 2 2 3 6" xfId="5595" xr:uid="{49609174-C49E-4DAD-82A8-59AF2EEC8CDF}"/>
    <cellStyle name="Moneda 4 2 2 3 6 2" xfId="16156" xr:uid="{3DB7A7E0-692F-4D41-902F-5393138DA11B}"/>
    <cellStyle name="Moneda 4 2 2 3 7" xfId="10875" xr:uid="{60C8AA31-16A9-4CBF-9E4D-181354D4033A}"/>
    <cellStyle name="Moneda 4 2 2 4" xfId="421" xr:uid="{60EABDB3-F549-436F-9838-B3F8909D5866}"/>
    <cellStyle name="Moneda 4 2 2 4 2" xfId="1082" xr:uid="{4CB29270-EEB1-4907-A925-A29C75C620FC}"/>
    <cellStyle name="Moneda 4 2 2 4 2 2" xfId="2403" xr:uid="{6A5BBC3C-27C5-483E-A77D-DA56839901E7}"/>
    <cellStyle name="Moneda 4 2 2 4 2 2 2" xfId="5044" xr:uid="{E27DDB75-56E4-4A89-9CC9-51920EDC1603}"/>
    <cellStyle name="Moneda 4 2 2 4 2 2 2 2" xfId="10324" xr:uid="{1EF767DA-BF78-4393-9D4D-299AF617FF3B}"/>
    <cellStyle name="Moneda 4 2 2 4 2 2 2 2 2" xfId="20885" xr:uid="{3355E2DD-B816-41D7-A3EB-82E0C29BF4CF}"/>
    <cellStyle name="Moneda 4 2 2 4 2 2 2 3" xfId="15605" xr:uid="{E478929B-AA5A-4C10-9DBD-74E30357F38B}"/>
    <cellStyle name="Moneda 4 2 2 4 2 2 3" xfId="7684" xr:uid="{AD51285B-7140-4255-8467-59C56A001F45}"/>
    <cellStyle name="Moneda 4 2 2 4 2 2 3 2" xfId="18245" xr:uid="{162C901F-DD14-4056-BE0C-BCB2CECA0BE3}"/>
    <cellStyle name="Moneda 4 2 2 4 2 2 4" xfId="12964" xr:uid="{6BCEEB7F-905B-4CDA-9A5E-8B5ECC2E90E8}"/>
    <cellStyle name="Moneda 4 2 2 4 2 3" xfId="3724" xr:uid="{FF106CA7-5BD3-4C4E-AD9E-F36DB60847E6}"/>
    <cellStyle name="Moneda 4 2 2 4 2 3 2" xfId="9004" xr:uid="{ECDD1038-F406-4B40-BD99-060415E74B89}"/>
    <cellStyle name="Moneda 4 2 2 4 2 3 2 2" xfId="19565" xr:uid="{9AA3747C-A439-4AB9-AA7F-98337306B030}"/>
    <cellStyle name="Moneda 4 2 2 4 2 3 3" xfId="14285" xr:uid="{34F983F0-5ABA-49DB-B980-B95BD4063267}"/>
    <cellStyle name="Moneda 4 2 2 4 2 4" xfId="6364" xr:uid="{E175C528-283A-436B-AA60-A31802F9ADB0}"/>
    <cellStyle name="Moneda 4 2 2 4 2 4 2" xfId="16925" xr:uid="{C38B4B83-6E4D-455C-AC07-B26B8548CA5D}"/>
    <cellStyle name="Moneda 4 2 2 4 2 5" xfId="11644" xr:uid="{FF4023B8-72B8-462F-8257-96AB10E83457}"/>
    <cellStyle name="Moneda 4 2 2 4 3" xfId="1743" xr:uid="{A053980E-FC1C-473D-9F59-BB25ACCF0F60}"/>
    <cellStyle name="Moneda 4 2 2 4 3 2" xfId="4384" xr:uid="{4A84619D-A8A7-43E1-8CF2-4937DFC57060}"/>
    <cellStyle name="Moneda 4 2 2 4 3 2 2" xfId="9664" xr:uid="{43EAD061-33A2-42F6-B0CD-4FFD64C3FB7D}"/>
    <cellStyle name="Moneda 4 2 2 4 3 2 2 2" xfId="20225" xr:uid="{D165EF3A-FA7B-49EE-9A52-162C1FD80A6C}"/>
    <cellStyle name="Moneda 4 2 2 4 3 2 3" xfId="14945" xr:uid="{B8CFE1F8-FBE3-4B51-A33B-67F296CCAD0C}"/>
    <cellStyle name="Moneda 4 2 2 4 3 3" xfId="7024" xr:uid="{F34969B9-7CA4-461B-991D-98784B0A7F0E}"/>
    <cellStyle name="Moneda 4 2 2 4 3 3 2" xfId="17585" xr:uid="{CC81F4B7-29E3-4CE8-AC6D-62426BD38E5F}"/>
    <cellStyle name="Moneda 4 2 2 4 3 4" xfId="12304" xr:uid="{EFDC87E2-AD04-47BB-8B21-0F295357E04D}"/>
    <cellStyle name="Moneda 4 2 2 4 4" xfId="3064" xr:uid="{A2102E43-AA9A-4B4D-B710-B4D612B9B5B1}"/>
    <cellStyle name="Moneda 4 2 2 4 4 2" xfId="8344" xr:uid="{5E19B461-2880-4837-9CA9-AAC05C5B6940}"/>
    <cellStyle name="Moneda 4 2 2 4 4 2 2" xfId="18905" xr:uid="{45CDC74D-6BED-4E27-A905-5C1743595379}"/>
    <cellStyle name="Moneda 4 2 2 4 4 3" xfId="13625" xr:uid="{42605CEA-2BDE-4EDD-9375-CE4E6EBCC6F5}"/>
    <cellStyle name="Moneda 4 2 2 4 5" xfId="5704" xr:uid="{0E8DADCB-6032-44F8-9D6C-6099FF0DCCAE}"/>
    <cellStyle name="Moneda 4 2 2 4 5 2" xfId="16265" xr:uid="{86ABD0B5-2958-49FE-B272-AF58588C5104}"/>
    <cellStyle name="Moneda 4 2 2 4 6" xfId="10984" xr:uid="{0B086FF6-F8CE-4146-84B6-D4E66C23E97A}"/>
    <cellStyle name="Moneda 4 2 2 5" xfId="753" xr:uid="{FF60649A-C5D1-4352-8D4A-3360457462D0}"/>
    <cellStyle name="Moneda 4 2 2 5 2" xfId="2074" xr:uid="{2CDBC956-C1C8-41E1-BC40-7B67D0D038EC}"/>
    <cellStyle name="Moneda 4 2 2 5 2 2" xfId="4715" xr:uid="{699961E7-2E16-4F6F-B46C-1EF47C632773}"/>
    <cellStyle name="Moneda 4 2 2 5 2 2 2" xfId="9995" xr:uid="{E95E09DC-8DB6-4D29-8925-93B8F99A7A5D}"/>
    <cellStyle name="Moneda 4 2 2 5 2 2 2 2" xfId="20556" xr:uid="{6EA1AEF3-3951-46DD-BEEE-EE538BE05135}"/>
    <cellStyle name="Moneda 4 2 2 5 2 2 3" xfId="15276" xr:uid="{BDA1B936-572D-40BC-AA01-3145EA95DB07}"/>
    <cellStyle name="Moneda 4 2 2 5 2 3" xfId="7355" xr:uid="{25E95D0C-5111-49EF-AE7F-3ACD72A3FC56}"/>
    <cellStyle name="Moneda 4 2 2 5 2 3 2" xfId="17916" xr:uid="{4626CA14-07D4-4263-9791-AD66BE144F9C}"/>
    <cellStyle name="Moneda 4 2 2 5 2 4" xfId="12635" xr:uid="{E9DDC43D-E2E3-4857-A310-278668176CA8}"/>
    <cellStyle name="Moneda 4 2 2 5 3" xfId="3395" xr:uid="{EA342841-7AB2-4AC2-BDF4-4D789D9758C6}"/>
    <cellStyle name="Moneda 4 2 2 5 3 2" xfId="8675" xr:uid="{49D6A0CF-3638-4CDA-8C38-6381E60D25C7}"/>
    <cellStyle name="Moneda 4 2 2 5 3 2 2" xfId="19236" xr:uid="{AEEADAF0-34F0-4725-9803-A19E1C2A2FE2}"/>
    <cellStyle name="Moneda 4 2 2 5 3 3" xfId="13956" xr:uid="{9C13D28C-6E30-49CF-AD67-1BEFF63260C3}"/>
    <cellStyle name="Moneda 4 2 2 5 4" xfId="6035" xr:uid="{5179E89B-57BF-484E-976F-41C1FAA41544}"/>
    <cellStyle name="Moneda 4 2 2 5 4 2" xfId="16596" xr:uid="{68C5790A-E8BE-4AF4-B40B-FFA86EF4E847}"/>
    <cellStyle name="Moneda 4 2 2 5 5" xfId="11315" xr:uid="{EFF392D8-ABC6-412B-9429-3B34F5E60417}"/>
    <cellStyle name="Moneda 4 2 2 6" xfId="1414" xr:uid="{25AEAD84-7F09-4BF6-9BC8-7E003AFBF3AD}"/>
    <cellStyle name="Moneda 4 2 2 6 2" xfId="4055" xr:uid="{8337FDB0-1AEB-4AD1-AEDE-E838F5A05596}"/>
    <cellStyle name="Moneda 4 2 2 6 2 2" xfId="9335" xr:uid="{BB4B43BE-138C-4814-B554-F5C9049F5C51}"/>
    <cellStyle name="Moneda 4 2 2 6 2 2 2" xfId="19896" xr:uid="{3C66F996-27AA-4CB7-B838-3C6636D665F7}"/>
    <cellStyle name="Moneda 4 2 2 6 2 3" xfId="14616" xr:uid="{B30D9B3A-3D5C-4F33-95BE-54C0988A339A}"/>
    <cellStyle name="Moneda 4 2 2 6 3" xfId="6695" xr:uid="{DB728F2E-0149-481E-9E37-A9DAD47AB957}"/>
    <cellStyle name="Moneda 4 2 2 6 3 2" xfId="17256" xr:uid="{25FBD464-F235-4968-B0F8-C94EF31BDC5A}"/>
    <cellStyle name="Moneda 4 2 2 6 4" xfId="11975" xr:uid="{4B874F72-EAEF-42D4-B690-98A54F5637CF}"/>
    <cellStyle name="Moneda 4 2 2 7" xfId="2735" xr:uid="{4B2F8478-A0C8-49F6-9413-459CA6C343AE}"/>
    <cellStyle name="Moneda 4 2 2 7 2" xfId="8015" xr:uid="{FE8D01FD-D08E-450E-BE13-D31E6487CA35}"/>
    <cellStyle name="Moneda 4 2 2 7 2 2" xfId="18576" xr:uid="{55FC9053-1CF8-4CF1-B176-4E0C833844A8}"/>
    <cellStyle name="Moneda 4 2 2 7 3" xfId="13296" xr:uid="{BD213399-9441-49EB-8E8D-9490A9E724AD}"/>
    <cellStyle name="Moneda 4 2 2 8" xfId="5375" xr:uid="{5729C97B-FD3E-45DF-997E-1BF7C9B2C8A9}"/>
    <cellStyle name="Moneda 4 2 2 8 2" xfId="15936" xr:uid="{88893EF1-B4E7-40E6-B7A6-71F36C5DA0FF}"/>
    <cellStyle name="Moneda 4 2 2 9" xfId="10655" xr:uid="{3527434C-ED66-4195-84B2-81A0121ECF5E}"/>
    <cellStyle name="Moneda 4 2 3" xfId="151" xr:uid="{516997A3-F4A4-49C6-BD7D-C6081510BA1E}"/>
    <cellStyle name="Moneda 4 2 3 2" xfId="481" xr:uid="{599BCCE0-AD7F-4B1F-B64C-798A5DBB9582}"/>
    <cellStyle name="Moneda 4 2 3 2 2" xfId="1141" xr:uid="{CD7050AB-A728-421A-9A77-8E817B3B1C65}"/>
    <cellStyle name="Moneda 4 2 3 2 2 2" xfId="2462" xr:uid="{8C342D48-896F-45D7-A13B-BBC4382BCA5D}"/>
    <cellStyle name="Moneda 4 2 3 2 2 2 2" xfId="5103" xr:uid="{584ABA2D-5B9C-412B-A86D-5B3F57C5F23E}"/>
    <cellStyle name="Moneda 4 2 3 2 2 2 2 2" xfId="10383" xr:uid="{3D466E90-0775-456A-9034-BFC96390FF22}"/>
    <cellStyle name="Moneda 4 2 3 2 2 2 2 2 2" xfId="20944" xr:uid="{E1F31936-BE6B-48C2-956D-722D184F420D}"/>
    <cellStyle name="Moneda 4 2 3 2 2 2 2 3" xfId="15664" xr:uid="{2AE578DC-E509-4F14-AD78-CCEAC7A02C18}"/>
    <cellStyle name="Moneda 4 2 3 2 2 2 3" xfId="7743" xr:uid="{F11E7EA8-F76E-4289-B964-DCCE4C8BF215}"/>
    <cellStyle name="Moneda 4 2 3 2 2 2 3 2" xfId="18304" xr:uid="{8858D323-9380-493B-8D46-59768A35E313}"/>
    <cellStyle name="Moneda 4 2 3 2 2 2 4" xfId="13023" xr:uid="{B22FF4B4-D908-41BA-BAFF-E8AC84B60F32}"/>
    <cellStyle name="Moneda 4 2 3 2 2 3" xfId="3783" xr:uid="{501628DA-2355-4C34-94F6-2D1AE405341F}"/>
    <cellStyle name="Moneda 4 2 3 2 2 3 2" xfId="9063" xr:uid="{2A84B584-0B56-462B-AB7D-84CFEC761AB7}"/>
    <cellStyle name="Moneda 4 2 3 2 2 3 2 2" xfId="19624" xr:uid="{E51DE351-4ABE-48FF-AA95-FC5F137B9E98}"/>
    <cellStyle name="Moneda 4 2 3 2 2 3 3" xfId="14344" xr:uid="{699629FC-7741-4890-9BAD-E32542D2C163}"/>
    <cellStyle name="Moneda 4 2 3 2 2 4" xfId="6423" xr:uid="{DB601E99-89A7-4FF4-BE6D-A845316CB003}"/>
    <cellStyle name="Moneda 4 2 3 2 2 4 2" xfId="16984" xr:uid="{E88EC1DC-B2A2-4364-B788-253D4419FF10}"/>
    <cellStyle name="Moneda 4 2 3 2 2 5" xfId="11703" xr:uid="{DD324364-D39A-4F6F-8F24-A0495828ACF6}"/>
    <cellStyle name="Moneda 4 2 3 2 3" xfId="1802" xr:uid="{549FD6D4-BB26-4156-A4D7-CAF34C247A4C}"/>
    <cellStyle name="Moneda 4 2 3 2 3 2" xfId="4443" xr:uid="{10DCE653-8720-40B2-844E-09DFE243EAE0}"/>
    <cellStyle name="Moneda 4 2 3 2 3 2 2" xfId="9723" xr:uid="{7107FF98-3D87-4B3C-8999-2FB46A51A2D6}"/>
    <cellStyle name="Moneda 4 2 3 2 3 2 2 2" xfId="20284" xr:uid="{8DBFD703-8205-494E-B6E2-C782937CAD34}"/>
    <cellStyle name="Moneda 4 2 3 2 3 2 3" xfId="15004" xr:uid="{0B722C3D-A692-4F31-9179-D13391F8D92F}"/>
    <cellStyle name="Moneda 4 2 3 2 3 3" xfId="7083" xr:uid="{2CE66A50-1C74-425F-BF77-3CA84039FB07}"/>
    <cellStyle name="Moneda 4 2 3 2 3 3 2" xfId="17644" xr:uid="{F3D08697-A19E-482D-925D-C282D3DF9C31}"/>
    <cellStyle name="Moneda 4 2 3 2 3 4" xfId="12363" xr:uid="{EB91A773-7CC6-4376-9FF7-47CFF95267DE}"/>
    <cellStyle name="Moneda 4 2 3 2 4" xfId="3123" xr:uid="{D587D001-2313-4C76-A736-E747B4D4F9B4}"/>
    <cellStyle name="Moneda 4 2 3 2 4 2" xfId="8403" xr:uid="{B3261FB9-0DD4-4AA4-BA07-042623F672C7}"/>
    <cellStyle name="Moneda 4 2 3 2 4 2 2" xfId="18964" xr:uid="{AFD6B8DC-3978-48BA-BF9F-258D71F2C280}"/>
    <cellStyle name="Moneda 4 2 3 2 4 3" xfId="13684" xr:uid="{22DA04EA-36FA-4784-B6F5-70CE5F60894B}"/>
    <cellStyle name="Moneda 4 2 3 2 5" xfId="5763" xr:uid="{A486E4A7-30E2-425C-88FF-995F8F1B1AEC}"/>
    <cellStyle name="Moneda 4 2 3 2 5 2" xfId="16324" xr:uid="{F549806A-6C49-42A7-B60E-D7238C5BB6CF}"/>
    <cellStyle name="Moneda 4 2 3 2 6" xfId="11043" xr:uid="{1686E794-C889-468A-98BF-CD1B1AEF1FA6}"/>
    <cellStyle name="Moneda 4 2 3 3" xfId="812" xr:uid="{32ECA07A-0A45-4B22-9426-35A38255F156}"/>
    <cellStyle name="Moneda 4 2 3 3 2" xfId="2133" xr:uid="{C5280F16-0560-4047-A7DD-A180554B2ADB}"/>
    <cellStyle name="Moneda 4 2 3 3 2 2" xfId="4774" xr:uid="{DAF0659E-5070-48CE-8438-BD45B67DEC0A}"/>
    <cellStyle name="Moneda 4 2 3 3 2 2 2" xfId="10054" xr:uid="{86A39559-44A1-4FC4-AD24-F8605C32C889}"/>
    <cellStyle name="Moneda 4 2 3 3 2 2 2 2" xfId="20615" xr:uid="{9D74E92D-2935-470A-93DE-515DA3EDB3FA}"/>
    <cellStyle name="Moneda 4 2 3 3 2 2 3" xfId="15335" xr:uid="{30BED59D-122F-4FA1-82D2-8FB52389066B}"/>
    <cellStyle name="Moneda 4 2 3 3 2 3" xfId="7414" xr:uid="{AB447B2A-CD36-4078-9F96-E1AB2770E767}"/>
    <cellStyle name="Moneda 4 2 3 3 2 3 2" xfId="17975" xr:uid="{71DCC5FD-47ED-4A9D-B663-2F85E84F39BB}"/>
    <cellStyle name="Moneda 4 2 3 3 2 4" xfId="12694" xr:uid="{CB20B5FB-A7AD-4D61-83CD-DB4461FDC028}"/>
    <cellStyle name="Moneda 4 2 3 3 3" xfId="3454" xr:uid="{F21DB0EF-7AF9-462A-ADB7-6EF446EBB14A}"/>
    <cellStyle name="Moneda 4 2 3 3 3 2" xfId="8734" xr:uid="{41CE88FF-E2AD-48F9-9DBD-BA0BC99D5720}"/>
    <cellStyle name="Moneda 4 2 3 3 3 2 2" xfId="19295" xr:uid="{3D4B554A-DA6D-4150-B3A7-F1C2259DC0CD}"/>
    <cellStyle name="Moneda 4 2 3 3 3 3" xfId="14015" xr:uid="{1531E236-84A7-4BBF-9625-332B7A9D055C}"/>
    <cellStyle name="Moneda 4 2 3 3 4" xfId="6094" xr:uid="{C1D4B72E-4B00-4855-9AAC-5DBE4B0EA70B}"/>
    <cellStyle name="Moneda 4 2 3 3 4 2" xfId="16655" xr:uid="{CE846E8B-8324-459F-9EF0-D8E61DC5BC3C}"/>
    <cellStyle name="Moneda 4 2 3 3 5" xfId="11374" xr:uid="{C4F61B0C-6FA7-4944-A5C3-67A79601C989}"/>
    <cellStyle name="Moneda 4 2 3 4" xfId="1473" xr:uid="{B820BEF5-57E4-4154-BF0E-65CE21D3F340}"/>
    <cellStyle name="Moneda 4 2 3 4 2" xfId="4114" xr:uid="{4062D92E-6BF7-4E9B-8E43-40D11130FA4F}"/>
    <cellStyle name="Moneda 4 2 3 4 2 2" xfId="9394" xr:uid="{415DE9C2-1CE6-43C3-8518-8A66AAFCB9EA}"/>
    <cellStyle name="Moneda 4 2 3 4 2 2 2" xfId="19955" xr:uid="{A35538E1-A215-4C0E-A6AB-3AA5E8948CCC}"/>
    <cellStyle name="Moneda 4 2 3 4 2 3" xfId="14675" xr:uid="{F8269905-5B9D-443A-8DFE-7431BBC38109}"/>
    <cellStyle name="Moneda 4 2 3 4 3" xfId="6754" xr:uid="{DA170F4D-A0DA-4176-8988-37FC785037CF}"/>
    <cellStyle name="Moneda 4 2 3 4 3 2" xfId="17315" xr:uid="{F6C621A6-A578-4E3A-944A-A5CDFCEB01C3}"/>
    <cellStyle name="Moneda 4 2 3 4 4" xfId="12034" xr:uid="{067662DD-F388-436B-A3B6-A9E444DF4298}"/>
    <cellStyle name="Moneda 4 2 3 5" xfId="2794" xr:uid="{54AB99A2-54A2-46C0-84AE-E17A791DEFA7}"/>
    <cellStyle name="Moneda 4 2 3 5 2" xfId="8074" xr:uid="{2D2F3306-FCFA-4000-BAA0-EAA2D8D582C9}"/>
    <cellStyle name="Moneda 4 2 3 5 2 2" xfId="18635" xr:uid="{3555D073-713C-44AA-9015-94457CAFACEC}"/>
    <cellStyle name="Moneda 4 2 3 5 3" xfId="13355" xr:uid="{3EAB5E5D-1264-4A82-8DD2-2CE4B839E69B}"/>
    <cellStyle name="Moneda 4 2 3 6" xfId="5434" xr:uid="{1517F6B5-1F3A-4EE0-9F57-AFDDBE42C0BF}"/>
    <cellStyle name="Moneda 4 2 3 6 2" xfId="15995" xr:uid="{9A80EC05-157B-4B05-AE31-487E4CA660E9}"/>
    <cellStyle name="Moneda 4 2 3 7" xfId="10714" xr:uid="{9F32B197-1810-42CD-ADFE-3B22A638B1A7}"/>
    <cellStyle name="Moneda 4 2 4" xfId="261" xr:uid="{FD12139C-73B7-4549-9079-E876E3B57BEE}"/>
    <cellStyle name="Moneda 4 2 4 2" xfId="591" xr:uid="{E5F7B550-8569-41BF-B642-66DE9B1AE01F}"/>
    <cellStyle name="Moneda 4 2 4 2 2" xfId="1251" xr:uid="{BCA7FF48-8EE1-465D-99C3-BABC7EBB57D1}"/>
    <cellStyle name="Moneda 4 2 4 2 2 2" xfId="2572" xr:uid="{391F7542-1477-4BC9-A7F1-16EA20403476}"/>
    <cellStyle name="Moneda 4 2 4 2 2 2 2" xfId="5213" xr:uid="{9C4DAB5E-11AF-4A90-A38E-7F2AF0B6E01D}"/>
    <cellStyle name="Moneda 4 2 4 2 2 2 2 2" xfId="10493" xr:uid="{66B0B6F3-0CA5-436E-8A2B-32C905720252}"/>
    <cellStyle name="Moneda 4 2 4 2 2 2 2 2 2" xfId="21054" xr:uid="{775B1720-60EB-44C6-BE3B-B0C80019E66B}"/>
    <cellStyle name="Moneda 4 2 4 2 2 2 2 3" xfId="15774" xr:uid="{5B31AF69-03E2-41EA-8B1D-9D9138F81CDD}"/>
    <cellStyle name="Moneda 4 2 4 2 2 2 3" xfId="7853" xr:uid="{89275FB9-0C28-4D9E-867A-3F6A8A371AFD}"/>
    <cellStyle name="Moneda 4 2 4 2 2 2 3 2" xfId="18414" xr:uid="{B9301E0A-9B9F-4D5B-97AF-82E708C75392}"/>
    <cellStyle name="Moneda 4 2 4 2 2 2 4" xfId="13133" xr:uid="{E1D375B5-7F87-4D66-9CEA-9B78AEB3ECCA}"/>
    <cellStyle name="Moneda 4 2 4 2 2 3" xfId="3893" xr:uid="{4ECC9C1A-0717-4D11-A99D-BE14532D1CEF}"/>
    <cellStyle name="Moneda 4 2 4 2 2 3 2" xfId="9173" xr:uid="{C8BFB800-D125-4A43-AEA7-4E1BA49B4A69}"/>
    <cellStyle name="Moneda 4 2 4 2 2 3 2 2" xfId="19734" xr:uid="{78A6D9C2-21A0-41EF-BE07-96B98CB5E412}"/>
    <cellStyle name="Moneda 4 2 4 2 2 3 3" xfId="14454" xr:uid="{F882E56D-6BA5-414C-8E58-5CE0E6C131E8}"/>
    <cellStyle name="Moneda 4 2 4 2 2 4" xfId="6533" xr:uid="{5D77BD13-32F6-4AD1-8593-1736947CABC8}"/>
    <cellStyle name="Moneda 4 2 4 2 2 4 2" xfId="17094" xr:uid="{30E5FD73-6021-437A-B2C1-CE7F164630F7}"/>
    <cellStyle name="Moneda 4 2 4 2 2 5" xfId="11813" xr:uid="{6CB05C8C-CD4C-4BBB-AD07-FC7501B77D4D}"/>
    <cellStyle name="Moneda 4 2 4 2 3" xfId="1912" xr:uid="{3211BECF-3916-448F-B4FE-C2E8A27CB37C}"/>
    <cellStyle name="Moneda 4 2 4 2 3 2" xfId="4553" xr:uid="{8A52C3B5-95F4-4749-8D11-3ADB78D61514}"/>
    <cellStyle name="Moneda 4 2 4 2 3 2 2" xfId="9833" xr:uid="{3EAB9971-7BC0-4BDC-97EC-956990C3F01F}"/>
    <cellStyle name="Moneda 4 2 4 2 3 2 2 2" xfId="20394" xr:uid="{70B75C3E-50AC-4F17-9595-7A1AD2E61A0A}"/>
    <cellStyle name="Moneda 4 2 4 2 3 2 3" xfId="15114" xr:uid="{A8C336FB-00F2-4009-B9AD-16014C94F8C8}"/>
    <cellStyle name="Moneda 4 2 4 2 3 3" xfId="7193" xr:uid="{8057CA15-4FA2-42DF-926D-FE7B9053AF3E}"/>
    <cellStyle name="Moneda 4 2 4 2 3 3 2" xfId="17754" xr:uid="{515B9F47-3AFE-4857-93A0-4CF709D9DD84}"/>
    <cellStyle name="Moneda 4 2 4 2 3 4" xfId="12473" xr:uid="{1326CA2E-3496-45D2-8566-0CD2680C2152}"/>
    <cellStyle name="Moneda 4 2 4 2 4" xfId="3233" xr:uid="{38C81819-8AA8-4978-BBD8-7506D97C933E}"/>
    <cellStyle name="Moneda 4 2 4 2 4 2" xfId="8513" xr:uid="{C16BA941-F0B2-4785-B1BD-F82BBE8CBA0D}"/>
    <cellStyle name="Moneda 4 2 4 2 4 2 2" xfId="19074" xr:uid="{19B03B08-BBCA-4573-B891-F5A1C13CC248}"/>
    <cellStyle name="Moneda 4 2 4 2 4 3" xfId="13794" xr:uid="{A46B557A-41F8-4597-A75B-9E06743F230A}"/>
    <cellStyle name="Moneda 4 2 4 2 5" xfId="5873" xr:uid="{E612E457-A4DB-401E-8CD4-473F4427E611}"/>
    <cellStyle name="Moneda 4 2 4 2 5 2" xfId="16434" xr:uid="{DD6F6858-99F9-4E83-B641-1722243118E0}"/>
    <cellStyle name="Moneda 4 2 4 2 6" xfId="11153" xr:uid="{8189B6D3-9D56-43E0-AC5A-F32C39A9DCB9}"/>
    <cellStyle name="Moneda 4 2 4 3" xfId="922" xr:uid="{EE2511D0-3104-4AC5-95A2-ED2083A04199}"/>
    <cellStyle name="Moneda 4 2 4 3 2" xfId="2243" xr:uid="{DDEEA937-C737-4116-8E4F-CD51005AA6AA}"/>
    <cellStyle name="Moneda 4 2 4 3 2 2" xfId="4884" xr:uid="{1A2A31FD-2824-4727-A2B7-2D13BE342D23}"/>
    <cellStyle name="Moneda 4 2 4 3 2 2 2" xfId="10164" xr:uid="{AB547A78-5DB5-4320-BAC7-8F6BFC17A15C}"/>
    <cellStyle name="Moneda 4 2 4 3 2 2 2 2" xfId="20725" xr:uid="{1F69F90E-8A43-4AF7-BC2D-9420CB2FED31}"/>
    <cellStyle name="Moneda 4 2 4 3 2 2 3" xfId="15445" xr:uid="{378B6835-0B74-4E64-8F10-BE03FF8191D2}"/>
    <cellStyle name="Moneda 4 2 4 3 2 3" xfId="7524" xr:uid="{AA520388-26AA-4692-95DD-F38A70DA7939}"/>
    <cellStyle name="Moneda 4 2 4 3 2 3 2" xfId="18085" xr:uid="{866F8C30-F92A-4AEF-8B78-9D68C654A1A2}"/>
    <cellStyle name="Moneda 4 2 4 3 2 4" xfId="12804" xr:uid="{6B01E719-4D5D-4393-B78D-626E1B419149}"/>
    <cellStyle name="Moneda 4 2 4 3 3" xfId="3564" xr:uid="{E106B1D4-CF34-4477-BC99-6711DF780C9E}"/>
    <cellStyle name="Moneda 4 2 4 3 3 2" xfId="8844" xr:uid="{0D73D959-7597-40BB-A9F1-EEA3BDBB5BBC}"/>
    <cellStyle name="Moneda 4 2 4 3 3 2 2" xfId="19405" xr:uid="{F80F15AD-45F8-4C68-AA9B-A2B821E9EFA6}"/>
    <cellStyle name="Moneda 4 2 4 3 3 3" xfId="14125" xr:uid="{2FAEB7AF-3182-4F72-9047-6BBA73333604}"/>
    <cellStyle name="Moneda 4 2 4 3 4" xfId="6204" xr:uid="{28ED18C7-F170-4D83-9844-65E04E127883}"/>
    <cellStyle name="Moneda 4 2 4 3 4 2" xfId="16765" xr:uid="{B6AC4812-72E8-4DC9-9C0D-3F4E68AA05A7}"/>
    <cellStyle name="Moneda 4 2 4 3 5" xfId="11484" xr:uid="{5BA04647-BA7B-4C6E-BF07-ACDFA800C82C}"/>
    <cellStyle name="Moneda 4 2 4 4" xfId="1583" xr:uid="{FBACD851-5538-4FF4-B095-BDDA0D02CC9F}"/>
    <cellStyle name="Moneda 4 2 4 4 2" xfId="4224" xr:uid="{BC1BC910-470E-4A14-8920-14DA2A3B0ED9}"/>
    <cellStyle name="Moneda 4 2 4 4 2 2" xfId="9504" xr:uid="{FFA199FB-0368-4DA2-976A-6DB90EB33ED3}"/>
    <cellStyle name="Moneda 4 2 4 4 2 2 2" xfId="20065" xr:uid="{00385860-6169-4051-AAEF-BA90F0F095ED}"/>
    <cellStyle name="Moneda 4 2 4 4 2 3" xfId="14785" xr:uid="{D6A9EA31-66DF-4F06-BD32-BD0E69908B0C}"/>
    <cellStyle name="Moneda 4 2 4 4 3" xfId="6864" xr:uid="{A033A98E-1CF2-4654-BFDB-DC70EE74A4E3}"/>
    <cellStyle name="Moneda 4 2 4 4 3 2" xfId="17425" xr:uid="{AC9E4BA5-16CA-4808-82C0-0D7B0574BC15}"/>
    <cellStyle name="Moneda 4 2 4 4 4" xfId="12144" xr:uid="{54B625D3-377A-40C6-9BB1-57AF1139083E}"/>
    <cellStyle name="Moneda 4 2 4 5" xfId="2904" xr:uid="{FF447181-6477-48A9-98BF-0919A376CFD4}"/>
    <cellStyle name="Moneda 4 2 4 5 2" xfId="8184" xr:uid="{B995111C-B7CB-425C-AA90-4166E875DCA9}"/>
    <cellStyle name="Moneda 4 2 4 5 2 2" xfId="18745" xr:uid="{713B82BC-3E22-4072-A9B3-5301224A1D62}"/>
    <cellStyle name="Moneda 4 2 4 5 3" xfId="13465" xr:uid="{649056E7-CB80-49C0-B365-53715087366B}"/>
    <cellStyle name="Moneda 4 2 4 6" xfId="5544" xr:uid="{EE032094-322B-464E-BC0E-DFD4A4E3CC74}"/>
    <cellStyle name="Moneda 4 2 4 6 2" xfId="16105" xr:uid="{E9D8C348-7AD5-43E3-AEB7-FF5037964325}"/>
    <cellStyle name="Moneda 4 2 4 7" xfId="10824" xr:uid="{9C513EDD-7DEC-4A95-9AD0-ECC962DACF00}"/>
    <cellStyle name="Moneda 4 2 5" xfId="370" xr:uid="{7E2E036A-E55A-4272-B836-C907598A1D70}"/>
    <cellStyle name="Moneda 4 2 5 2" xfId="1031" xr:uid="{23D0D55C-D457-4C26-AE9E-52F723F53C7E}"/>
    <cellStyle name="Moneda 4 2 5 2 2" xfId="2352" xr:uid="{AA731DBD-3550-4BC5-B0EF-C23EAF867A04}"/>
    <cellStyle name="Moneda 4 2 5 2 2 2" xfId="4993" xr:uid="{5C1897B0-2913-447D-BFD7-A065498CC4A9}"/>
    <cellStyle name="Moneda 4 2 5 2 2 2 2" xfId="10273" xr:uid="{B78D9325-6819-4F4E-8E9B-80A7D702C212}"/>
    <cellStyle name="Moneda 4 2 5 2 2 2 2 2" xfId="20834" xr:uid="{3BE043F5-D58A-451E-A557-E098DF1FABF8}"/>
    <cellStyle name="Moneda 4 2 5 2 2 2 3" xfId="15554" xr:uid="{9D4D0C7D-4211-4DA8-997E-85946FDE1310}"/>
    <cellStyle name="Moneda 4 2 5 2 2 3" xfId="7633" xr:uid="{B5CA190A-4262-4F82-80A5-85F40A16063F}"/>
    <cellStyle name="Moneda 4 2 5 2 2 3 2" xfId="18194" xr:uid="{8254D6DC-6127-464F-831A-489CDD06049E}"/>
    <cellStyle name="Moneda 4 2 5 2 2 4" xfId="12913" xr:uid="{B87F07E7-6C66-4586-BAB7-43763F907EE8}"/>
    <cellStyle name="Moneda 4 2 5 2 3" xfId="3673" xr:uid="{78733B16-A821-4CC3-A113-88B272612617}"/>
    <cellStyle name="Moneda 4 2 5 2 3 2" xfId="8953" xr:uid="{5B1CAA9D-987E-4611-90D1-6DE21F3309FC}"/>
    <cellStyle name="Moneda 4 2 5 2 3 2 2" xfId="19514" xr:uid="{A036E125-A12B-46BD-9123-D80ADCA56413}"/>
    <cellStyle name="Moneda 4 2 5 2 3 3" xfId="14234" xr:uid="{C6437CD6-6E87-4524-812C-9E69BC497EBB}"/>
    <cellStyle name="Moneda 4 2 5 2 4" xfId="6313" xr:uid="{AB8227D2-914F-485E-9D81-84EC12CA39E9}"/>
    <cellStyle name="Moneda 4 2 5 2 4 2" xfId="16874" xr:uid="{0C3FE659-515C-4D70-ADFF-E82EFA75EB13}"/>
    <cellStyle name="Moneda 4 2 5 2 5" xfId="11593" xr:uid="{81D3AA00-5C4F-4C65-A9F3-BFC1F2C00AD2}"/>
    <cellStyle name="Moneda 4 2 5 3" xfId="1692" xr:uid="{2AC89136-0CF2-4204-86F0-5E7E39DBB0A1}"/>
    <cellStyle name="Moneda 4 2 5 3 2" xfId="4333" xr:uid="{29C4DA2D-4E43-4128-865A-E85C19D60DAA}"/>
    <cellStyle name="Moneda 4 2 5 3 2 2" xfId="9613" xr:uid="{60C52AC3-4285-4DF4-B436-C70227C0C016}"/>
    <cellStyle name="Moneda 4 2 5 3 2 2 2" xfId="20174" xr:uid="{5A00F57D-FEEB-4F1C-BC32-13C44285E5C2}"/>
    <cellStyle name="Moneda 4 2 5 3 2 3" xfId="14894" xr:uid="{376887FF-9BF9-48B7-B69F-315E412BAD26}"/>
    <cellStyle name="Moneda 4 2 5 3 3" xfId="6973" xr:uid="{382463FD-4BC6-4FEF-A3B7-4EB25AC3C8CB}"/>
    <cellStyle name="Moneda 4 2 5 3 3 2" xfId="17534" xr:uid="{AB0839CF-1D0B-4908-8D79-4C5C44416E01}"/>
    <cellStyle name="Moneda 4 2 5 3 4" xfId="12253" xr:uid="{DA14E04F-D6E3-44FD-8805-A1D511CF9180}"/>
    <cellStyle name="Moneda 4 2 5 4" xfId="3013" xr:uid="{41C295C0-88B4-4480-A533-DBCCBFFBF6D0}"/>
    <cellStyle name="Moneda 4 2 5 4 2" xfId="8293" xr:uid="{1AD32036-5980-4D5C-9386-EA0E3B86076A}"/>
    <cellStyle name="Moneda 4 2 5 4 2 2" xfId="18854" xr:uid="{5B776AAC-FDCF-43E2-92D8-35F9ED0F2398}"/>
    <cellStyle name="Moneda 4 2 5 4 3" xfId="13574" xr:uid="{E8FDD843-40D1-4624-94A5-7CD909C76E77}"/>
    <cellStyle name="Moneda 4 2 5 5" xfId="5653" xr:uid="{00A848CA-D179-4419-AFA6-723DA5F150C7}"/>
    <cellStyle name="Moneda 4 2 5 5 2" xfId="16214" xr:uid="{B5BBA54F-0E6A-49ED-9F4F-13554DB13DA1}"/>
    <cellStyle name="Moneda 4 2 5 6" xfId="10933" xr:uid="{BACD58DA-ED9B-4411-B2AA-ED8CB7580A45}"/>
    <cellStyle name="Moneda 4 2 6" xfId="702" xr:uid="{CB1E47DB-9CEC-407C-B7D1-559A4973F544}"/>
    <cellStyle name="Moneda 4 2 6 2" xfId="2023" xr:uid="{EB92065D-C52B-4128-BB78-7120A1AA0D42}"/>
    <cellStyle name="Moneda 4 2 6 2 2" xfId="4664" xr:uid="{4392805F-9CCD-4431-91A2-7734D9781077}"/>
    <cellStyle name="Moneda 4 2 6 2 2 2" xfId="9944" xr:uid="{D9092F35-7BFF-4A9C-AF31-61C4DC4A8D7A}"/>
    <cellStyle name="Moneda 4 2 6 2 2 2 2" xfId="20505" xr:uid="{B876EEB9-32BF-46AB-B987-FB374FD2879D}"/>
    <cellStyle name="Moneda 4 2 6 2 2 3" xfId="15225" xr:uid="{1BD0C928-DF0B-45B5-8D62-D32A419A3053}"/>
    <cellStyle name="Moneda 4 2 6 2 3" xfId="7304" xr:uid="{D9021341-971F-425C-AF61-A3E76794C665}"/>
    <cellStyle name="Moneda 4 2 6 2 3 2" xfId="17865" xr:uid="{CCB55803-AA24-48A0-9C27-C2D82887EE86}"/>
    <cellStyle name="Moneda 4 2 6 2 4" xfId="12584" xr:uid="{CCD8A1C7-8D5C-44E9-A9C5-C920CC2DC17C}"/>
    <cellStyle name="Moneda 4 2 6 3" xfId="3344" xr:uid="{62D42C37-4751-4A96-B850-5D49BB0B4456}"/>
    <cellStyle name="Moneda 4 2 6 3 2" xfId="8624" xr:uid="{3B8B2585-1874-4F15-95F4-1C1314AF1EBB}"/>
    <cellStyle name="Moneda 4 2 6 3 2 2" xfId="19185" xr:uid="{AAE6930B-1C9C-4970-BDE6-21D9F96E7673}"/>
    <cellStyle name="Moneda 4 2 6 3 3" xfId="13905" xr:uid="{BF196955-7FD5-456F-868A-7F71CAB20248}"/>
    <cellStyle name="Moneda 4 2 6 4" xfId="5984" xr:uid="{E95DD582-4FB1-4E26-9A7B-22B5D47DF8A2}"/>
    <cellStyle name="Moneda 4 2 6 4 2" xfId="16545" xr:uid="{205E14C0-C1DB-4878-803D-27C36E14770F}"/>
    <cellStyle name="Moneda 4 2 6 5" xfId="11264" xr:uid="{38EC0B39-E4E5-42ED-A365-554FF94C482C}"/>
    <cellStyle name="Moneda 4 2 7" xfId="1363" xr:uid="{105B7FE7-7027-4461-B0A9-C84E0C6226C5}"/>
    <cellStyle name="Moneda 4 2 7 2" xfId="4004" xr:uid="{C12D0CAD-A0C1-4C31-A512-F06F87673C43}"/>
    <cellStyle name="Moneda 4 2 7 2 2" xfId="9284" xr:uid="{60756C30-0750-46EA-90B6-1C172F9DD981}"/>
    <cellStyle name="Moneda 4 2 7 2 2 2" xfId="19845" xr:uid="{D49E84E9-3957-4478-8012-5C10F2B1AC5E}"/>
    <cellStyle name="Moneda 4 2 7 2 3" xfId="14565" xr:uid="{E2754631-7C64-47DC-AC1A-06CB460EFD6A}"/>
    <cellStyle name="Moneda 4 2 7 3" xfId="6644" xr:uid="{7D324142-5778-40CF-ABD9-1AD9E7E411C1}"/>
    <cellStyle name="Moneda 4 2 7 3 2" xfId="17205" xr:uid="{8C6A15F0-5DA8-4D4C-9BBA-BC260456A9AD}"/>
    <cellStyle name="Moneda 4 2 7 4" xfId="11924" xr:uid="{64763D06-95C3-4A5D-B593-383E43C9FCC8}"/>
    <cellStyle name="Moneda 4 2 8" xfId="2684" xr:uid="{5064E20F-AF31-40A0-9B0E-CFFBA646363A}"/>
    <cellStyle name="Moneda 4 2 8 2" xfId="7964" xr:uid="{57E7BBD6-894F-4963-932C-3474A375CA42}"/>
    <cellStyle name="Moneda 4 2 8 2 2" xfId="18525" xr:uid="{B65E3D56-DAA8-4938-9B44-AB672BD78B65}"/>
    <cellStyle name="Moneda 4 2 8 3" xfId="13245" xr:uid="{F4654912-6B91-4ECA-A8F5-F3E2F38E2463}"/>
    <cellStyle name="Moneda 4 2 9" xfId="5324" xr:uid="{2B016384-F80B-4878-AD7C-82A665A4D8D1}"/>
    <cellStyle name="Moneda 4 2 9 2" xfId="15885" xr:uid="{3CD9A1CF-257B-4834-8614-4BA2A79D013B}"/>
    <cellStyle name="Moneda 4 3" xfId="66" xr:uid="{61DA8B96-CE3F-48E4-A472-A7F3DB4239FD}"/>
    <cellStyle name="Moneda 4 3 2" xfId="178" xr:uid="{B8B40910-8985-40F6-B506-9D16EBD85A80}"/>
    <cellStyle name="Moneda 4 3 2 2" xfId="508" xr:uid="{085547A4-9CBF-4691-B33D-9D6F904B7991}"/>
    <cellStyle name="Moneda 4 3 2 2 2" xfId="1168" xr:uid="{0F5C8288-00E1-4F7D-8B0E-1FA079C5B1CC}"/>
    <cellStyle name="Moneda 4 3 2 2 2 2" xfId="2489" xr:uid="{25086AF4-C525-4C24-888A-AEF4EA89F7CE}"/>
    <cellStyle name="Moneda 4 3 2 2 2 2 2" xfId="5130" xr:uid="{3E43C850-8AB6-448D-A69F-32EC76F35734}"/>
    <cellStyle name="Moneda 4 3 2 2 2 2 2 2" xfId="10410" xr:uid="{D55167BD-9E82-4469-977F-9C4FBFD0B207}"/>
    <cellStyle name="Moneda 4 3 2 2 2 2 2 2 2" xfId="20971" xr:uid="{15ACFCEC-CB90-4CB7-BAAE-C6F1FF37EAAC}"/>
    <cellStyle name="Moneda 4 3 2 2 2 2 2 3" xfId="15691" xr:uid="{7D3AB258-A0A3-4672-8E14-7CD6BE5BF5B1}"/>
    <cellStyle name="Moneda 4 3 2 2 2 2 3" xfId="7770" xr:uid="{9B5CC575-8D90-4B8A-91D0-A5981D49358F}"/>
    <cellStyle name="Moneda 4 3 2 2 2 2 3 2" xfId="18331" xr:uid="{A3885FC1-4DF2-4E90-919B-C9E8B9840559}"/>
    <cellStyle name="Moneda 4 3 2 2 2 2 4" xfId="13050" xr:uid="{1C6FF2BF-EE2E-4444-87CB-7CC9A8311326}"/>
    <cellStyle name="Moneda 4 3 2 2 2 3" xfId="3810" xr:uid="{F20AE283-6B6E-4584-9454-798EB19A2E6B}"/>
    <cellStyle name="Moneda 4 3 2 2 2 3 2" xfId="9090" xr:uid="{9FF82420-FB66-4AB7-9E3F-08FA9692E52F}"/>
    <cellStyle name="Moneda 4 3 2 2 2 3 2 2" xfId="19651" xr:uid="{6D65E6F5-7658-487B-BE4B-A95A8469B43F}"/>
    <cellStyle name="Moneda 4 3 2 2 2 3 3" xfId="14371" xr:uid="{BCBBD826-A3F3-4359-B0A9-A07A42182BB9}"/>
    <cellStyle name="Moneda 4 3 2 2 2 4" xfId="6450" xr:uid="{49487CA6-1FBB-4173-AE0C-F902B277EE31}"/>
    <cellStyle name="Moneda 4 3 2 2 2 4 2" xfId="17011" xr:uid="{7D73513D-905D-4C1F-AD5C-E5F88C650EB2}"/>
    <cellStyle name="Moneda 4 3 2 2 2 5" xfId="11730" xr:uid="{C8F0BDCF-0903-4B1F-B8A2-3178AB574DF2}"/>
    <cellStyle name="Moneda 4 3 2 2 3" xfId="1829" xr:uid="{95BE694B-8A5A-40E8-B445-5E73D968D792}"/>
    <cellStyle name="Moneda 4 3 2 2 3 2" xfId="4470" xr:uid="{1C14DBE4-DF39-45BA-B7C6-7425CB24309D}"/>
    <cellStyle name="Moneda 4 3 2 2 3 2 2" xfId="9750" xr:uid="{F4B8E821-92F1-4CFE-B779-15033A76A648}"/>
    <cellStyle name="Moneda 4 3 2 2 3 2 2 2" xfId="20311" xr:uid="{A4E4BA89-2BBB-4FF9-AA39-E0502803A5E5}"/>
    <cellStyle name="Moneda 4 3 2 2 3 2 3" xfId="15031" xr:uid="{97B83C25-4B5F-405F-B19D-3663FA05024F}"/>
    <cellStyle name="Moneda 4 3 2 2 3 3" xfId="7110" xr:uid="{69CAE6A0-1325-4B63-9F3E-28CFFE20C82E}"/>
    <cellStyle name="Moneda 4 3 2 2 3 3 2" xfId="17671" xr:uid="{CE3E3BCF-480A-4833-AF81-27310B5E5636}"/>
    <cellStyle name="Moneda 4 3 2 2 3 4" xfId="12390" xr:uid="{1D6CCC8F-21E2-463A-82A3-D2CA6F4EE517}"/>
    <cellStyle name="Moneda 4 3 2 2 4" xfId="3150" xr:uid="{3DD0B043-EF23-4A05-A882-F657E7730ABB}"/>
    <cellStyle name="Moneda 4 3 2 2 4 2" xfId="8430" xr:uid="{702DE02C-27EA-4A90-B927-1809ADA52B49}"/>
    <cellStyle name="Moneda 4 3 2 2 4 2 2" xfId="18991" xr:uid="{95F4528E-AA43-4716-974E-DD78981A4359}"/>
    <cellStyle name="Moneda 4 3 2 2 4 3" xfId="13711" xr:uid="{BB2EFDCB-9A06-48B1-A60F-CAD629AAACE8}"/>
    <cellStyle name="Moneda 4 3 2 2 5" xfId="5790" xr:uid="{761080BB-38A1-402D-B6D5-910F890EEC33}"/>
    <cellStyle name="Moneda 4 3 2 2 5 2" xfId="16351" xr:uid="{D54F6D4A-B3A6-47BE-B0E8-333B1FEAC2BD}"/>
    <cellStyle name="Moneda 4 3 2 2 6" xfId="11070" xr:uid="{558ADA67-F229-4067-897D-566F2C1282A6}"/>
    <cellStyle name="Moneda 4 3 2 3" xfId="839" xr:uid="{0D1C4EED-E9FD-447D-A53C-5288835D5950}"/>
    <cellStyle name="Moneda 4 3 2 3 2" xfId="2160" xr:uid="{C5736EB3-5C8F-4405-8289-19654A628359}"/>
    <cellStyle name="Moneda 4 3 2 3 2 2" xfId="4801" xr:uid="{03AA7545-D365-471C-91FC-D1D108BD19B5}"/>
    <cellStyle name="Moneda 4 3 2 3 2 2 2" xfId="10081" xr:uid="{BB0728C7-62E3-4028-83CC-011FFBB367AC}"/>
    <cellStyle name="Moneda 4 3 2 3 2 2 2 2" xfId="20642" xr:uid="{2BAB4AC1-D43A-4331-912C-EA9BED387F23}"/>
    <cellStyle name="Moneda 4 3 2 3 2 2 3" xfId="15362" xr:uid="{303F4218-F85B-453A-9BDA-217F2FDAD55C}"/>
    <cellStyle name="Moneda 4 3 2 3 2 3" xfId="7441" xr:uid="{7369B2CD-4B0E-42F9-851A-0CAC7966C22B}"/>
    <cellStyle name="Moneda 4 3 2 3 2 3 2" xfId="18002" xr:uid="{04E1AB0E-E572-411D-A918-0EAAA28B01C3}"/>
    <cellStyle name="Moneda 4 3 2 3 2 4" xfId="12721" xr:uid="{05CB4E32-D2BF-490C-8944-734FC0CB1A0B}"/>
    <cellStyle name="Moneda 4 3 2 3 3" xfId="3481" xr:uid="{0B0239AD-5A0D-47C5-ABFC-D79FE3CD21FC}"/>
    <cellStyle name="Moneda 4 3 2 3 3 2" xfId="8761" xr:uid="{10E2ADAC-5CFF-4C9D-885E-6F786FE7B0FC}"/>
    <cellStyle name="Moneda 4 3 2 3 3 2 2" xfId="19322" xr:uid="{42908623-9E85-4600-8267-BC4991574199}"/>
    <cellStyle name="Moneda 4 3 2 3 3 3" xfId="14042" xr:uid="{22B49C15-362A-4A81-93B8-B54B2049ED72}"/>
    <cellStyle name="Moneda 4 3 2 3 4" xfId="6121" xr:uid="{F49500EE-523F-4CE7-A0A0-0723DE33811B}"/>
    <cellStyle name="Moneda 4 3 2 3 4 2" xfId="16682" xr:uid="{C59CB62B-FBBF-485C-8ABB-F021E767B61D}"/>
    <cellStyle name="Moneda 4 3 2 3 5" xfId="11401" xr:uid="{FC9E0EF4-3ADC-482B-95DC-76E792FAFB85}"/>
    <cellStyle name="Moneda 4 3 2 4" xfId="1500" xr:uid="{DE98B024-BD56-4A7D-A1E0-20CB0FAFE6B2}"/>
    <cellStyle name="Moneda 4 3 2 4 2" xfId="4141" xr:uid="{0ADDF8A2-966A-4A55-825F-3BFDDA3E9F27}"/>
    <cellStyle name="Moneda 4 3 2 4 2 2" xfId="9421" xr:uid="{BD8AD333-8BE5-4CCD-BE43-AD7253F47C32}"/>
    <cellStyle name="Moneda 4 3 2 4 2 2 2" xfId="19982" xr:uid="{E19D1DC6-9749-4234-A49A-F9FDD0E9A3B6}"/>
    <cellStyle name="Moneda 4 3 2 4 2 3" xfId="14702" xr:uid="{EF88D37B-BFAD-4176-BD18-9C15078E1ECF}"/>
    <cellStyle name="Moneda 4 3 2 4 3" xfId="6781" xr:uid="{B83A52F6-8487-4DA9-AD95-BD1EFE913CB9}"/>
    <cellStyle name="Moneda 4 3 2 4 3 2" xfId="17342" xr:uid="{615BDA6C-7494-4661-9023-4A0FF3A955C8}"/>
    <cellStyle name="Moneda 4 3 2 4 4" xfId="12061" xr:uid="{F191869F-D8B4-4984-9758-09DA7A63B30F}"/>
    <cellStyle name="Moneda 4 3 2 5" xfId="2821" xr:uid="{BD91E341-F19E-48C1-AF17-75F6A7F87FDD}"/>
    <cellStyle name="Moneda 4 3 2 5 2" xfId="8101" xr:uid="{1B1299D9-4AB1-4B2A-89B9-76753594B6F0}"/>
    <cellStyle name="Moneda 4 3 2 5 2 2" xfId="18662" xr:uid="{0CA4A101-9E51-4E75-AC50-DCB50F88AE25}"/>
    <cellStyle name="Moneda 4 3 2 5 3" xfId="13382" xr:uid="{A9CEE65C-1FAC-4F7A-AB16-F66415197C57}"/>
    <cellStyle name="Moneda 4 3 2 6" xfId="5461" xr:uid="{27EDF29C-4009-4CE4-8087-ED8E1A193BE2}"/>
    <cellStyle name="Moneda 4 3 2 6 2" xfId="16022" xr:uid="{79640FFB-EEAE-44BA-B546-86CBFE577A81}"/>
    <cellStyle name="Moneda 4 3 2 7" xfId="10741" xr:uid="{59EF30FB-8D18-4E99-B345-7EE732B59729}"/>
    <cellStyle name="Moneda 4 3 3" xfId="288" xr:uid="{FFBC57C5-185E-4D0A-A6D1-0335FDE1738D}"/>
    <cellStyle name="Moneda 4 3 3 2" xfId="618" xr:uid="{FECE8389-60B0-4774-84B6-5FD5E784DB03}"/>
    <cellStyle name="Moneda 4 3 3 2 2" xfId="1278" xr:uid="{B73AD5DD-7B06-4269-981F-0102B98FDF6D}"/>
    <cellStyle name="Moneda 4 3 3 2 2 2" xfId="2599" xr:uid="{4C1ED890-4EF6-4849-B91D-8C5B9D2B5361}"/>
    <cellStyle name="Moneda 4 3 3 2 2 2 2" xfId="5240" xr:uid="{56D918EC-4A8D-4847-A1B3-984F37565090}"/>
    <cellStyle name="Moneda 4 3 3 2 2 2 2 2" xfId="10520" xr:uid="{0572CA24-B6E7-4896-AD08-C64AB666E7BC}"/>
    <cellStyle name="Moneda 4 3 3 2 2 2 2 2 2" xfId="21081" xr:uid="{AEFBD5F6-83A9-4A82-B89C-14613A89BCBC}"/>
    <cellStyle name="Moneda 4 3 3 2 2 2 2 3" xfId="15801" xr:uid="{DBA2ED02-1AC9-4253-8442-5F6898C0C437}"/>
    <cellStyle name="Moneda 4 3 3 2 2 2 3" xfId="7880" xr:uid="{E973293F-3DE1-4366-AF40-E5A08942BFB3}"/>
    <cellStyle name="Moneda 4 3 3 2 2 2 3 2" xfId="18441" xr:uid="{811DFB78-61F2-4072-AE51-EC8D27B7E9AD}"/>
    <cellStyle name="Moneda 4 3 3 2 2 2 4" xfId="13160" xr:uid="{DF6D7D18-271D-4EB7-A9C0-FB5D6974AB51}"/>
    <cellStyle name="Moneda 4 3 3 2 2 3" xfId="3920" xr:uid="{31B2BA42-1B10-4535-AA9E-86AFE7674A49}"/>
    <cellStyle name="Moneda 4 3 3 2 2 3 2" xfId="9200" xr:uid="{F8FC3EF2-24C1-45FB-87CF-3900E9B62E3D}"/>
    <cellStyle name="Moneda 4 3 3 2 2 3 2 2" xfId="19761" xr:uid="{ED34436A-4E76-43C6-9E85-E108BC2CB7DE}"/>
    <cellStyle name="Moneda 4 3 3 2 2 3 3" xfId="14481" xr:uid="{488A4875-BE26-474B-A3C1-D3F8F864CD19}"/>
    <cellStyle name="Moneda 4 3 3 2 2 4" xfId="6560" xr:uid="{944C6860-3228-4677-A442-EB97DB7E0F82}"/>
    <cellStyle name="Moneda 4 3 3 2 2 4 2" xfId="17121" xr:uid="{1D3518DC-04DC-4220-A777-02772FD7650E}"/>
    <cellStyle name="Moneda 4 3 3 2 2 5" xfId="11840" xr:uid="{6B0C7C91-C401-4AB6-89CA-1114EF38F0BD}"/>
    <cellStyle name="Moneda 4 3 3 2 3" xfId="1939" xr:uid="{81721F27-2375-4ABA-BFA0-0AA56EA82468}"/>
    <cellStyle name="Moneda 4 3 3 2 3 2" xfId="4580" xr:uid="{6EA0E5FE-DF6E-4252-8C14-2E6A3EE5945B}"/>
    <cellStyle name="Moneda 4 3 3 2 3 2 2" xfId="9860" xr:uid="{76AFFFBD-1FEE-480D-A7EB-E81A6DC62D6F}"/>
    <cellStyle name="Moneda 4 3 3 2 3 2 2 2" xfId="20421" xr:uid="{6064BE4A-04E5-4D84-ACD8-478D50613EEC}"/>
    <cellStyle name="Moneda 4 3 3 2 3 2 3" xfId="15141" xr:uid="{FB2D9E37-EDF2-4F1C-8118-EEC8591C45E9}"/>
    <cellStyle name="Moneda 4 3 3 2 3 3" xfId="7220" xr:uid="{D8D9AE03-1A0F-4EF4-920F-132EEEA42808}"/>
    <cellStyle name="Moneda 4 3 3 2 3 3 2" xfId="17781" xr:uid="{11B22591-6564-4FD7-B787-F3E9E4FDABBE}"/>
    <cellStyle name="Moneda 4 3 3 2 3 4" xfId="12500" xr:uid="{97EE5E8F-41C9-4893-A28B-08A5B61C1622}"/>
    <cellStyle name="Moneda 4 3 3 2 4" xfId="3260" xr:uid="{9A9C378D-DA19-4E28-8A2D-04279ED4F789}"/>
    <cellStyle name="Moneda 4 3 3 2 4 2" xfId="8540" xr:uid="{468066A3-3AF5-40BF-AA5C-CB8175D45EDF}"/>
    <cellStyle name="Moneda 4 3 3 2 4 2 2" xfId="19101" xr:uid="{00EB4CF3-4147-49D1-996F-461CDEEC6542}"/>
    <cellStyle name="Moneda 4 3 3 2 4 3" xfId="13821" xr:uid="{4CC55A47-D568-49C2-AFEE-8ABDF73679E9}"/>
    <cellStyle name="Moneda 4 3 3 2 5" xfId="5900" xr:uid="{3D507663-4434-4B72-BD4A-E60234ABE328}"/>
    <cellStyle name="Moneda 4 3 3 2 5 2" xfId="16461" xr:uid="{30D6FB89-9872-44D1-8F77-C11A4BC17F54}"/>
    <cellStyle name="Moneda 4 3 3 2 6" xfId="11180" xr:uid="{700A4734-BBFB-4E2E-A538-D87EB2AEA7CD}"/>
    <cellStyle name="Moneda 4 3 3 3" xfId="949" xr:uid="{2FABBE32-5DE4-4E62-88FD-C6FDCE8CE86A}"/>
    <cellStyle name="Moneda 4 3 3 3 2" xfId="2270" xr:uid="{9981619D-EB33-45A5-9A2A-A0D2DF7731C3}"/>
    <cellStyle name="Moneda 4 3 3 3 2 2" xfId="4911" xr:uid="{722670DF-E0FE-422F-A060-324FCEBC5292}"/>
    <cellStyle name="Moneda 4 3 3 3 2 2 2" xfId="10191" xr:uid="{40E2E6D6-4086-4000-A3EC-AB4A4CDCF1E3}"/>
    <cellStyle name="Moneda 4 3 3 3 2 2 2 2" xfId="20752" xr:uid="{F0F08C57-8AF1-4FC6-AC03-47D8556896DD}"/>
    <cellStyle name="Moneda 4 3 3 3 2 2 3" xfId="15472" xr:uid="{3AB10783-0F96-49A5-8E8F-3DA5394106FA}"/>
    <cellStyle name="Moneda 4 3 3 3 2 3" xfId="7551" xr:uid="{8D2E6E40-D20A-4E52-811D-216DECA33E55}"/>
    <cellStyle name="Moneda 4 3 3 3 2 3 2" xfId="18112" xr:uid="{AE80EA7C-68E1-4F07-AAB6-E6DB85AF664C}"/>
    <cellStyle name="Moneda 4 3 3 3 2 4" xfId="12831" xr:uid="{8E3A0958-5C47-4844-8216-FC866BD8387D}"/>
    <cellStyle name="Moneda 4 3 3 3 3" xfId="3591" xr:uid="{66D293C1-B4C2-4307-99C7-60ACE6648EB3}"/>
    <cellStyle name="Moneda 4 3 3 3 3 2" xfId="8871" xr:uid="{BEC43140-D751-4BE4-B472-9D97580BEAC6}"/>
    <cellStyle name="Moneda 4 3 3 3 3 2 2" xfId="19432" xr:uid="{A3543AAF-D383-40F0-B414-CFE43D45F4BA}"/>
    <cellStyle name="Moneda 4 3 3 3 3 3" xfId="14152" xr:uid="{6879CC18-BA48-4677-835D-328E36C52846}"/>
    <cellStyle name="Moneda 4 3 3 3 4" xfId="6231" xr:uid="{D4A2DCB8-09BB-42A6-8CEF-FCA98A1BA952}"/>
    <cellStyle name="Moneda 4 3 3 3 4 2" xfId="16792" xr:uid="{71F7B0AA-C295-4E26-A984-17C341C57C28}"/>
    <cellStyle name="Moneda 4 3 3 3 5" xfId="11511" xr:uid="{A2C13C58-9776-49C2-BB54-C859DF8E8106}"/>
    <cellStyle name="Moneda 4 3 3 4" xfId="1610" xr:uid="{C1FA692F-AD48-4E78-80D8-A19B724F257F}"/>
    <cellStyle name="Moneda 4 3 3 4 2" xfId="4251" xr:uid="{F882FCEC-5ECD-43FF-B8CD-690F36204C80}"/>
    <cellStyle name="Moneda 4 3 3 4 2 2" xfId="9531" xr:uid="{BB4A2F96-5FB3-4BFB-8940-21C054F8A91F}"/>
    <cellStyle name="Moneda 4 3 3 4 2 2 2" xfId="20092" xr:uid="{96B49BB8-7384-4F79-8545-78DEA00A3448}"/>
    <cellStyle name="Moneda 4 3 3 4 2 3" xfId="14812" xr:uid="{5ACCB542-FC63-41A5-9DF6-8BF4A4D8EEB3}"/>
    <cellStyle name="Moneda 4 3 3 4 3" xfId="6891" xr:uid="{24DB7850-D2A9-4BDE-8CFE-5BC6D85C84EC}"/>
    <cellStyle name="Moneda 4 3 3 4 3 2" xfId="17452" xr:uid="{086F729F-16C0-4A03-9FB0-24CC06C11FBC}"/>
    <cellStyle name="Moneda 4 3 3 4 4" xfId="12171" xr:uid="{19E5376F-EAE4-4D0E-B8B2-F28CAB119AA7}"/>
    <cellStyle name="Moneda 4 3 3 5" xfId="2931" xr:uid="{DAD85FED-499F-4F52-ABCE-D54E9A91690A}"/>
    <cellStyle name="Moneda 4 3 3 5 2" xfId="8211" xr:uid="{09289EDD-EE4F-4A15-9E97-E7986041149A}"/>
    <cellStyle name="Moneda 4 3 3 5 2 2" xfId="18772" xr:uid="{56907F44-881A-42C4-AFFC-30ADC6995802}"/>
    <cellStyle name="Moneda 4 3 3 5 3" xfId="13492" xr:uid="{5FCC52E5-A5C0-44FF-A386-2BA197642AF7}"/>
    <cellStyle name="Moneda 4 3 3 6" xfId="5571" xr:uid="{5CB17FD9-AA84-493F-8AD1-3E8F9F0797A3}"/>
    <cellStyle name="Moneda 4 3 3 6 2" xfId="16132" xr:uid="{719A3550-7DC0-4FB5-921C-B2383D694A8B}"/>
    <cellStyle name="Moneda 4 3 3 7" xfId="10851" xr:uid="{D64B07B8-E996-4723-A17C-7342E7401DFE}"/>
    <cellStyle name="Moneda 4 3 4" xfId="397" xr:uid="{C8924858-8B1E-4EEB-A331-14E36B78CD7C}"/>
    <cellStyle name="Moneda 4 3 4 2" xfId="1058" xr:uid="{92ECA202-C645-44EA-80F0-4A362383AA34}"/>
    <cellStyle name="Moneda 4 3 4 2 2" xfId="2379" xr:uid="{B62BFE41-47CB-4ABE-BA58-1F15C8C36A07}"/>
    <cellStyle name="Moneda 4 3 4 2 2 2" xfId="5020" xr:uid="{967DD15D-D45C-41AB-B357-38EC18BECBE0}"/>
    <cellStyle name="Moneda 4 3 4 2 2 2 2" xfId="10300" xr:uid="{4420D0FA-C3A6-4555-AC2A-E379ECA7EE99}"/>
    <cellStyle name="Moneda 4 3 4 2 2 2 2 2" xfId="20861" xr:uid="{EA35F073-D836-46ED-886E-D14CC4B2DC01}"/>
    <cellStyle name="Moneda 4 3 4 2 2 2 3" xfId="15581" xr:uid="{C650CDE0-270A-4F60-8DB0-0952127C46EA}"/>
    <cellStyle name="Moneda 4 3 4 2 2 3" xfId="7660" xr:uid="{44E34565-1E9D-49B9-B882-DCE5E522784A}"/>
    <cellStyle name="Moneda 4 3 4 2 2 3 2" xfId="18221" xr:uid="{A1165745-B211-4357-954E-05E17481BA8C}"/>
    <cellStyle name="Moneda 4 3 4 2 2 4" xfId="12940" xr:uid="{74D4B68A-53A3-41C4-BEF3-78687FF6A656}"/>
    <cellStyle name="Moneda 4 3 4 2 3" xfId="3700" xr:uid="{80AD218A-9E70-4A7F-AD7C-D8118F4FC1DE}"/>
    <cellStyle name="Moneda 4 3 4 2 3 2" xfId="8980" xr:uid="{F601A9E3-21C5-4DBB-87A1-B18629F08680}"/>
    <cellStyle name="Moneda 4 3 4 2 3 2 2" xfId="19541" xr:uid="{1720E1B3-D801-4E1B-B65E-0384E038ACA7}"/>
    <cellStyle name="Moneda 4 3 4 2 3 3" xfId="14261" xr:uid="{A2146D70-8D24-452C-891D-09458B90F449}"/>
    <cellStyle name="Moneda 4 3 4 2 4" xfId="6340" xr:uid="{5D1E5EBA-48AD-46A3-BB13-FCC1307F3FA5}"/>
    <cellStyle name="Moneda 4 3 4 2 4 2" xfId="16901" xr:uid="{DCD9E7F7-FBDA-4800-AAAA-3A330C5F64C4}"/>
    <cellStyle name="Moneda 4 3 4 2 5" xfId="11620" xr:uid="{FAA41589-E955-4318-AABF-06374744808B}"/>
    <cellStyle name="Moneda 4 3 4 3" xfId="1719" xr:uid="{D711B12B-E19E-4951-9E54-7090DED45288}"/>
    <cellStyle name="Moneda 4 3 4 3 2" xfId="4360" xr:uid="{5CFBFEDF-5342-44BC-87F7-916EC024D740}"/>
    <cellStyle name="Moneda 4 3 4 3 2 2" xfId="9640" xr:uid="{EED19031-64E6-4DE5-A8B2-3583F20D4376}"/>
    <cellStyle name="Moneda 4 3 4 3 2 2 2" xfId="20201" xr:uid="{F381E7E7-F8E4-46A2-99D2-D3ED5D645CC6}"/>
    <cellStyle name="Moneda 4 3 4 3 2 3" xfId="14921" xr:uid="{542A28B5-2366-46C2-AAE0-DBDE43EC4103}"/>
    <cellStyle name="Moneda 4 3 4 3 3" xfId="7000" xr:uid="{B0BB78F4-7333-4D5A-B860-115C4530304C}"/>
    <cellStyle name="Moneda 4 3 4 3 3 2" xfId="17561" xr:uid="{71D7DC27-706C-4EC4-BE24-3D365EE29848}"/>
    <cellStyle name="Moneda 4 3 4 3 4" xfId="12280" xr:uid="{C7C69421-F730-4093-9011-46418315AD6C}"/>
    <cellStyle name="Moneda 4 3 4 4" xfId="3040" xr:uid="{BA36DDE5-E892-4C3A-A86C-4EBDE4D2E45F}"/>
    <cellStyle name="Moneda 4 3 4 4 2" xfId="8320" xr:uid="{A77AFF28-C86A-45A9-80A9-7189BC1BE2A6}"/>
    <cellStyle name="Moneda 4 3 4 4 2 2" xfId="18881" xr:uid="{B6ADAF60-1853-4D30-B47A-B3BFFA9E8A92}"/>
    <cellStyle name="Moneda 4 3 4 4 3" xfId="13601" xr:uid="{D00A34A6-49C8-4BAE-B60E-591144E698CC}"/>
    <cellStyle name="Moneda 4 3 4 5" xfId="5680" xr:uid="{3DE4B432-6B66-4D4E-915D-A57E898A8DD3}"/>
    <cellStyle name="Moneda 4 3 4 5 2" xfId="16241" xr:uid="{912BCE8F-44D4-4976-B791-2C2AF1E5CD6B}"/>
    <cellStyle name="Moneda 4 3 4 6" xfId="10960" xr:uid="{6ABB68EC-2D37-4E3A-974F-70249683022A}"/>
    <cellStyle name="Moneda 4 3 5" xfId="729" xr:uid="{ED01C341-8262-4F83-92D7-33459F8DC1F7}"/>
    <cellStyle name="Moneda 4 3 5 2" xfId="2050" xr:uid="{BBE21050-B6B6-4099-8BC7-D29DDCAF9570}"/>
    <cellStyle name="Moneda 4 3 5 2 2" xfId="4691" xr:uid="{B7885DAD-9C9F-46ED-8A1C-15C05E22D50A}"/>
    <cellStyle name="Moneda 4 3 5 2 2 2" xfId="9971" xr:uid="{8702F344-6EFD-4216-9BFA-92444AAA01ED}"/>
    <cellStyle name="Moneda 4 3 5 2 2 2 2" xfId="20532" xr:uid="{D7441B7D-2882-4551-9804-E9835A32A060}"/>
    <cellStyle name="Moneda 4 3 5 2 2 3" xfId="15252" xr:uid="{B62ED953-7783-4629-916E-25654F0F551C}"/>
    <cellStyle name="Moneda 4 3 5 2 3" xfId="7331" xr:uid="{BBCE0EBF-6B97-4172-AC4A-8AC928BFA018}"/>
    <cellStyle name="Moneda 4 3 5 2 3 2" xfId="17892" xr:uid="{9C387C2A-BF8F-4BB3-890F-3D644039FF0E}"/>
    <cellStyle name="Moneda 4 3 5 2 4" xfId="12611" xr:uid="{59474302-C218-4746-8834-336D6527A13A}"/>
    <cellStyle name="Moneda 4 3 5 3" xfId="3371" xr:uid="{EA1C7238-F029-438E-96BB-EAA566E329F6}"/>
    <cellStyle name="Moneda 4 3 5 3 2" xfId="8651" xr:uid="{6525BE9E-A43D-49F7-849D-7BB8190D2B76}"/>
    <cellStyle name="Moneda 4 3 5 3 2 2" xfId="19212" xr:uid="{2DE34661-41E7-4E3A-A498-37AC7C2FEA0F}"/>
    <cellStyle name="Moneda 4 3 5 3 3" xfId="13932" xr:uid="{98324C26-4E4A-4727-B0F8-5E85648B2A9B}"/>
    <cellStyle name="Moneda 4 3 5 4" xfId="6011" xr:uid="{AFEE0E9A-5BCF-4617-B435-AEB233CA334E}"/>
    <cellStyle name="Moneda 4 3 5 4 2" xfId="16572" xr:uid="{B0B44D0E-F79E-49B9-BED8-E325C0A789C8}"/>
    <cellStyle name="Moneda 4 3 5 5" xfId="11291" xr:uid="{A58F47BC-531E-443B-BA36-48767783EF66}"/>
    <cellStyle name="Moneda 4 3 6" xfId="1390" xr:uid="{835386E7-8AAC-4F94-9E5F-9FDBD9115558}"/>
    <cellStyle name="Moneda 4 3 6 2" xfId="4031" xr:uid="{4A8AFF79-FCE2-42B9-9B75-7AB10861628C}"/>
    <cellStyle name="Moneda 4 3 6 2 2" xfId="9311" xr:uid="{D38517F7-3F2D-4DFA-B904-3BDFA4C7085E}"/>
    <cellStyle name="Moneda 4 3 6 2 2 2" xfId="19872" xr:uid="{F8E6DC5E-6519-4839-8F05-7EAB28F7B21F}"/>
    <cellStyle name="Moneda 4 3 6 2 3" xfId="14592" xr:uid="{8EBBD463-29D6-472F-8CB0-556B7E78EC1E}"/>
    <cellStyle name="Moneda 4 3 6 3" xfId="6671" xr:uid="{8FDB8374-8EA6-4C46-BC38-FA3D118BE01D}"/>
    <cellStyle name="Moneda 4 3 6 3 2" xfId="17232" xr:uid="{EBBD076B-FF91-41F4-9C71-2A9AAABFB614}"/>
    <cellStyle name="Moneda 4 3 6 4" xfId="11951" xr:uid="{E7DBB083-3BF7-4E68-B5DF-6A3BB8006354}"/>
    <cellStyle name="Moneda 4 3 7" xfId="2711" xr:uid="{420E9981-484F-4478-BA09-5F3202A7D0EE}"/>
    <cellStyle name="Moneda 4 3 7 2" xfId="7991" xr:uid="{17651397-49BC-4356-BAD1-9E13120A9169}"/>
    <cellStyle name="Moneda 4 3 7 2 2" xfId="18552" xr:uid="{E82BEC35-9FF4-4DE2-BBA9-2D923A34F084}"/>
    <cellStyle name="Moneda 4 3 7 3" xfId="13272" xr:uid="{160D4374-5E1F-4D85-B723-F7FB1676F31D}"/>
    <cellStyle name="Moneda 4 3 8" xfId="5351" xr:uid="{046F684D-32D3-42E1-BAA0-E81E0DC51BD7}"/>
    <cellStyle name="Moneda 4 3 8 2" xfId="15912" xr:uid="{1771D350-C48A-47A5-A76B-ADD70AD9C821}"/>
    <cellStyle name="Moneda 4 3 9" xfId="10631" xr:uid="{AFCC6A62-A3A4-4591-88CB-FC2E7B233457}"/>
    <cellStyle name="Moneda 4 4" xfId="127" xr:uid="{702BB500-E026-4D66-B1AA-ACA6AD6D6E6B}"/>
    <cellStyle name="Moneda 4 4 2" xfId="457" xr:uid="{5D98F8B8-7575-485F-B5C9-EE303AF7B97A}"/>
    <cellStyle name="Moneda 4 4 2 2" xfId="1117" xr:uid="{E1AC6E67-4705-4C5D-8E0B-F5E22AC36742}"/>
    <cellStyle name="Moneda 4 4 2 2 2" xfId="2438" xr:uid="{62D2D776-BB65-4C25-91DF-62D4CBDF76B9}"/>
    <cellStyle name="Moneda 4 4 2 2 2 2" xfId="5079" xr:uid="{0A494C39-034A-47B8-AE63-B6D882731968}"/>
    <cellStyle name="Moneda 4 4 2 2 2 2 2" xfId="10359" xr:uid="{337628E3-43BE-46D6-9037-B5A02A8A9286}"/>
    <cellStyle name="Moneda 4 4 2 2 2 2 2 2" xfId="20920" xr:uid="{0472A2AE-41BA-4F0F-BE81-8811F14E0428}"/>
    <cellStyle name="Moneda 4 4 2 2 2 2 3" xfId="15640" xr:uid="{A4BA71D1-D01B-46F5-93D7-31D0787457BE}"/>
    <cellStyle name="Moneda 4 4 2 2 2 3" xfId="7719" xr:uid="{E3E3FE1D-62E6-45B8-9EEB-9E2C8CB70562}"/>
    <cellStyle name="Moneda 4 4 2 2 2 3 2" xfId="18280" xr:uid="{9E663853-E826-4A2D-A712-95B59497BBF3}"/>
    <cellStyle name="Moneda 4 4 2 2 2 4" xfId="12999" xr:uid="{0999E429-720C-4E6A-813C-C60F94A749F9}"/>
    <cellStyle name="Moneda 4 4 2 2 3" xfId="3759" xr:uid="{0C5BC9BF-0AB5-45A8-B9CA-D36F335D8556}"/>
    <cellStyle name="Moneda 4 4 2 2 3 2" xfId="9039" xr:uid="{FD80BC92-A678-46CE-8F0F-7469C72CAA9E}"/>
    <cellStyle name="Moneda 4 4 2 2 3 2 2" xfId="19600" xr:uid="{3244CEE0-FE43-41FF-A594-B064459EB1D3}"/>
    <cellStyle name="Moneda 4 4 2 2 3 3" xfId="14320" xr:uid="{02F783DC-350B-46DC-B159-E68408E794D5}"/>
    <cellStyle name="Moneda 4 4 2 2 4" xfId="6399" xr:uid="{C737DA50-A575-4E8F-A03B-122A8F4B4D0F}"/>
    <cellStyle name="Moneda 4 4 2 2 4 2" xfId="16960" xr:uid="{FCBBE184-E207-420A-B033-F9D8C17059E7}"/>
    <cellStyle name="Moneda 4 4 2 2 5" xfId="11679" xr:uid="{04E6B82F-8613-46C9-AC7B-B397D4507B49}"/>
    <cellStyle name="Moneda 4 4 2 3" xfId="1778" xr:uid="{93E0721D-FBF9-426E-98ED-3343A50C2CA6}"/>
    <cellStyle name="Moneda 4 4 2 3 2" xfId="4419" xr:uid="{27D18D25-7A12-4E11-B948-44D46BCBD64E}"/>
    <cellStyle name="Moneda 4 4 2 3 2 2" xfId="9699" xr:uid="{D5254AC9-32D0-41D2-B4C7-44DC9A003E6F}"/>
    <cellStyle name="Moneda 4 4 2 3 2 2 2" xfId="20260" xr:uid="{8EF3D30D-17F0-4B86-B69B-2E129CC1A80C}"/>
    <cellStyle name="Moneda 4 4 2 3 2 3" xfId="14980" xr:uid="{D2A0ABB9-9D26-4234-98B2-4C84F57C7FAB}"/>
    <cellStyle name="Moneda 4 4 2 3 3" xfId="7059" xr:uid="{6A4D91A9-CBD6-4E0E-9EAA-613681E44E2F}"/>
    <cellStyle name="Moneda 4 4 2 3 3 2" xfId="17620" xr:uid="{9C012BEC-9F0F-43DC-AB06-53D756CACBBD}"/>
    <cellStyle name="Moneda 4 4 2 3 4" xfId="12339" xr:uid="{5D12F50D-9957-446D-B95A-80BF4EB1C680}"/>
    <cellStyle name="Moneda 4 4 2 4" xfId="3099" xr:uid="{371B4EE4-55BF-41A2-AB26-01CC0259FCB9}"/>
    <cellStyle name="Moneda 4 4 2 4 2" xfId="8379" xr:uid="{E943DF97-03B7-4DC4-962E-97939157B006}"/>
    <cellStyle name="Moneda 4 4 2 4 2 2" xfId="18940" xr:uid="{9C3EDE4C-BFAA-4E5C-A3E3-2CEB4B631794}"/>
    <cellStyle name="Moneda 4 4 2 4 3" xfId="13660" xr:uid="{3ED9B799-4CF4-4A93-8D8A-9AE9838AA0E2}"/>
    <cellStyle name="Moneda 4 4 2 5" xfId="5739" xr:uid="{BE4D92A5-8A22-449C-806E-D9F8C326C08C}"/>
    <cellStyle name="Moneda 4 4 2 5 2" xfId="16300" xr:uid="{1B3E44B3-A35E-4357-B16E-1B542E28F8C0}"/>
    <cellStyle name="Moneda 4 4 2 6" xfId="11019" xr:uid="{1CD59D56-260F-4DC5-89B3-15E0851DC340}"/>
    <cellStyle name="Moneda 4 4 3" xfId="788" xr:uid="{B48E2581-FC3D-4C2A-852D-5BBAFDF30589}"/>
    <cellStyle name="Moneda 4 4 3 2" xfId="2109" xr:uid="{301A0500-9628-43CC-A91F-2ACAE66CB19E}"/>
    <cellStyle name="Moneda 4 4 3 2 2" xfId="4750" xr:uid="{140AC15D-9717-4311-AAA4-48713643A71D}"/>
    <cellStyle name="Moneda 4 4 3 2 2 2" xfId="10030" xr:uid="{ED56FB84-6852-4B2E-88F6-FC6E284B1070}"/>
    <cellStyle name="Moneda 4 4 3 2 2 2 2" xfId="20591" xr:uid="{080D633D-0317-402B-BE20-CED480DC1956}"/>
    <cellStyle name="Moneda 4 4 3 2 2 3" xfId="15311" xr:uid="{92204E52-AEEB-4BB4-874B-F0C2E30D650B}"/>
    <cellStyle name="Moneda 4 4 3 2 3" xfId="7390" xr:uid="{901E9958-5868-49CA-B5EC-819547702CD5}"/>
    <cellStyle name="Moneda 4 4 3 2 3 2" xfId="17951" xr:uid="{EFD2F822-AD48-4DE8-A332-EB7FC1314219}"/>
    <cellStyle name="Moneda 4 4 3 2 4" xfId="12670" xr:uid="{2001727F-B05B-4B30-B7AB-FCBB4A2D24CC}"/>
    <cellStyle name="Moneda 4 4 3 3" xfId="3430" xr:uid="{7DF22DCC-00CA-41B4-BF28-42C4E45589BE}"/>
    <cellStyle name="Moneda 4 4 3 3 2" xfId="8710" xr:uid="{A93EFFEA-B8F2-4200-B9FC-6E6AE885711E}"/>
    <cellStyle name="Moneda 4 4 3 3 2 2" xfId="19271" xr:uid="{684E1DAB-C6EF-49F1-9570-3635E97C81CB}"/>
    <cellStyle name="Moneda 4 4 3 3 3" xfId="13991" xr:uid="{48F7C9E2-275F-4113-8541-6FABF697ADF9}"/>
    <cellStyle name="Moneda 4 4 3 4" xfId="6070" xr:uid="{37AE04AA-3A48-44DE-8B42-DF7C2CBC5997}"/>
    <cellStyle name="Moneda 4 4 3 4 2" xfId="16631" xr:uid="{63176E9A-92AB-455A-AE7C-2CA1C97D0B02}"/>
    <cellStyle name="Moneda 4 4 3 5" xfId="11350" xr:uid="{0A9D4443-48C0-48C6-8D24-AEA6710213EE}"/>
    <cellStyle name="Moneda 4 4 4" xfId="1449" xr:uid="{01F4C7E7-80CC-4596-A0CE-EF87764CA487}"/>
    <cellStyle name="Moneda 4 4 4 2" xfId="4090" xr:uid="{71A3135A-45D4-4DBA-A1CD-C38B62DB8608}"/>
    <cellStyle name="Moneda 4 4 4 2 2" xfId="9370" xr:uid="{92067E89-1218-466F-AF11-204347FF0057}"/>
    <cellStyle name="Moneda 4 4 4 2 2 2" xfId="19931" xr:uid="{6EC85954-7783-4649-99A8-73E3CA069904}"/>
    <cellStyle name="Moneda 4 4 4 2 3" xfId="14651" xr:uid="{964F199C-55DF-44A3-99C3-383955D04DEF}"/>
    <cellStyle name="Moneda 4 4 4 3" xfId="6730" xr:uid="{B69C0F57-B317-466C-AB9F-85C075A9A277}"/>
    <cellStyle name="Moneda 4 4 4 3 2" xfId="17291" xr:uid="{4023CA09-0878-4593-A8BB-98110010350A}"/>
    <cellStyle name="Moneda 4 4 4 4" xfId="12010" xr:uid="{2C99A44D-9633-4A1A-BFC9-6335A8CD3EA8}"/>
    <cellStyle name="Moneda 4 4 5" xfId="2770" xr:uid="{E7E4AAC2-260C-47AE-AA70-2023BC1C2E4F}"/>
    <cellStyle name="Moneda 4 4 5 2" xfId="8050" xr:uid="{261696A7-C939-4A76-901F-B5A5758B862D}"/>
    <cellStyle name="Moneda 4 4 5 2 2" xfId="18611" xr:uid="{24CC2F01-E1A8-408E-AE9F-C53E95A9845E}"/>
    <cellStyle name="Moneda 4 4 5 3" xfId="13331" xr:uid="{AC62417C-CDDE-4342-A113-84A1FD75C5D1}"/>
    <cellStyle name="Moneda 4 4 6" xfId="5410" xr:uid="{E3CE0372-0DC3-4846-A6CD-7540CEFBD3F1}"/>
    <cellStyle name="Moneda 4 4 6 2" xfId="15971" xr:uid="{1A4B4C79-E6DC-463F-B92C-9FB3FD8FB9CC}"/>
    <cellStyle name="Moneda 4 4 7" xfId="10690" xr:uid="{5E230867-C4E4-4D73-8AD8-BE4A89A9B29B}"/>
    <cellStyle name="Moneda 4 5" xfId="237" xr:uid="{6DDB982E-809B-4267-8F3B-1E097E1CBC19}"/>
    <cellStyle name="Moneda 4 5 2" xfId="567" xr:uid="{A2D05EA7-511B-437A-B297-84C4DFAE99F4}"/>
    <cellStyle name="Moneda 4 5 2 2" xfId="1227" xr:uid="{A9657A17-2F13-4980-AD0A-460C2B8A1598}"/>
    <cellStyle name="Moneda 4 5 2 2 2" xfId="2548" xr:uid="{1A0152BD-D978-4CFD-AFA7-79A00F58D4F6}"/>
    <cellStyle name="Moneda 4 5 2 2 2 2" xfId="5189" xr:uid="{2F3FB5C0-3B9C-4C3C-8987-E8DB94908A92}"/>
    <cellStyle name="Moneda 4 5 2 2 2 2 2" xfId="10469" xr:uid="{AD71A06B-0195-48A4-B119-C04B32FAC23C}"/>
    <cellStyle name="Moneda 4 5 2 2 2 2 2 2" xfId="21030" xr:uid="{26B6DEF6-6DF6-4BC1-836F-03ECDED147EC}"/>
    <cellStyle name="Moneda 4 5 2 2 2 2 3" xfId="15750" xr:uid="{F602F2F9-63A0-4C8A-AAD3-DF6C8918DC40}"/>
    <cellStyle name="Moneda 4 5 2 2 2 3" xfId="7829" xr:uid="{D9188BDF-117F-42CF-9396-F09F3401A86C}"/>
    <cellStyle name="Moneda 4 5 2 2 2 3 2" xfId="18390" xr:uid="{C1AD8E1C-3431-4202-B60A-8EF6408727BB}"/>
    <cellStyle name="Moneda 4 5 2 2 2 4" xfId="13109" xr:uid="{5697BE71-F555-4ECC-8D86-D8A633F7E030}"/>
    <cellStyle name="Moneda 4 5 2 2 3" xfId="3869" xr:uid="{9DAD5C44-7757-4A31-92D3-40B849BAA354}"/>
    <cellStyle name="Moneda 4 5 2 2 3 2" xfId="9149" xr:uid="{4F01D253-2ACE-4D20-AEB0-F7CC42C13B30}"/>
    <cellStyle name="Moneda 4 5 2 2 3 2 2" xfId="19710" xr:uid="{79037A42-6A05-4D5D-87F5-C06EA2BADAD3}"/>
    <cellStyle name="Moneda 4 5 2 2 3 3" xfId="14430" xr:uid="{F7C025C3-4146-4297-963E-3EEC66DB7905}"/>
    <cellStyle name="Moneda 4 5 2 2 4" xfId="6509" xr:uid="{6284F8A0-244C-4F6F-8622-DA0207C5E424}"/>
    <cellStyle name="Moneda 4 5 2 2 4 2" xfId="17070" xr:uid="{7090FC3D-0504-407A-B1C5-B1D1A4E47DC3}"/>
    <cellStyle name="Moneda 4 5 2 2 5" xfId="11789" xr:uid="{F5BD75B7-364A-499C-AA4C-1A285E8A221C}"/>
    <cellStyle name="Moneda 4 5 2 3" xfId="1888" xr:uid="{E95FFC28-D36F-447F-AE84-5210193642F3}"/>
    <cellStyle name="Moneda 4 5 2 3 2" xfId="4529" xr:uid="{4431EC12-795E-49A9-94F6-462F20B3D2EE}"/>
    <cellStyle name="Moneda 4 5 2 3 2 2" xfId="9809" xr:uid="{E84AD33E-756C-4B62-BFB7-9441DE7CFB73}"/>
    <cellStyle name="Moneda 4 5 2 3 2 2 2" xfId="20370" xr:uid="{F6BD0E3E-CECC-4681-ABCA-C07F980C3574}"/>
    <cellStyle name="Moneda 4 5 2 3 2 3" xfId="15090" xr:uid="{0E498F5E-30BB-4801-9DF1-6363266F652C}"/>
    <cellStyle name="Moneda 4 5 2 3 3" xfId="7169" xr:uid="{40125DCC-7260-44F5-83D9-585BEA269964}"/>
    <cellStyle name="Moneda 4 5 2 3 3 2" xfId="17730" xr:uid="{610369EA-6745-4B62-9D7D-3E3B73AEDD06}"/>
    <cellStyle name="Moneda 4 5 2 3 4" xfId="12449" xr:uid="{0474C4CA-9BB8-4E0B-982D-A05911AEECF3}"/>
    <cellStyle name="Moneda 4 5 2 4" xfId="3209" xr:uid="{792A299D-53DB-4AA9-ADEF-AAC5EBD2ABDF}"/>
    <cellStyle name="Moneda 4 5 2 4 2" xfId="8489" xr:uid="{5BEF282F-93D4-4CCF-B42D-378384B3B577}"/>
    <cellStyle name="Moneda 4 5 2 4 2 2" xfId="19050" xr:uid="{E1838E00-8CCF-4BDB-ADCE-9F5BC00D4425}"/>
    <cellStyle name="Moneda 4 5 2 4 3" xfId="13770" xr:uid="{3B3CFA52-A6F7-4157-BB83-A2E10D12B0B6}"/>
    <cellStyle name="Moneda 4 5 2 5" xfId="5849" xr:uid="{8F1BFEF9-B9CB-4A35-9183-C3C9D11DC936}"/>
    <cellStyle name="Moneda 4 5 2 5 2" xfId="16410" xr:uid="{1D73CB2D-D674-4683-B8F8-FEB22726A53F}"/>
    <cellStyle name="Moneda 4 5 2 6" xfId="11129" xr:uid="{35C7FD22-9947-4282-B481-A70498E64A16}"/>
    <cellStyle name="Moneda 4 5 3" xfId="898" xr:uid="{C1E89394-B79D-4FC3-AEB6-0DD3634DCE52}"/>
    <cellStyle name="Moneda 4 5 3 2" xfId="2219" xr:uid="{AA7150CA-76F8-40EB-A78E-005352FB1885}"/>
    <cellStyle name="Moneda 4 5 3 2 2" xfId="4860" xr:uid="{72BBC511-1BEF-455D-B1CF-311031599713}"/>
    <cellStyle name="Moneda 4 5 3 2 2 2" xfId="10140" xr:uid="{7C89157F-DCA5-4B3B-B7F1-16A015D79C07}"/>
    <cellStyle name="Moneda 4 5 3 2 2 2 2" xfId="20701" xr:uid="{5F75B1F7-3493-4C26-9792-787F744FA4B1}"/>
    <cellStyle name="Moneda 4 5 3 2 2 3" xfId="15421" xr:uid="{C95FA63B-C9E5-4A59-B28D-E66EAEC0DEED}"/>
    <cellStyle name="Moneda 4 5 3 2 3" xfId="7500" xr:uid="{60E3C6B3-8C99-465E-9306-CB2C59911321}"/>
    <cellStyle name="Moneda 4 5 3 2 3 2" xfId="18061" xr:uid="{B436768D-DF9F-4621-9253-8DE50BED853C}"/>
    <cellStyle name="Moneda 4 5 3 2 4" xfId="12780" xr:uid="{C77BAB83-74AE-41EB-A8EE-3A940EE01BC4}"/>
    <cellStyle name="Moneda 4 5 3 3" xfId="3540" xr:uid="{2F114E2F-4AFF-4CB9-A83D-D98B95F69D77}"/>
    <cellStyle name="Moneda 4 5 3 3 2" xfId="8820" xr:uid="{3D2D786E-0653-40E2-A1C8-D4E570AE3D39}"/>
    <cellStyle name="Moneda 4 5 3 3 2 2" xfId="19381" xr:uid="{B59CEBE3-EB88-4BBF-816E-6A3DF2EAA18C}"/>
    <cellStyle name="Moneda 4 5 3 3 3" xfId="14101" xr:uid="{ADBB20B9-976C-4E30-A7F7-C674B8420CF6}"/>
    <cellStyle name="Moneda 4 5 3 4" xfId="6180" xr:uid="{E9E0CE37-CA12-4BE3-9BFE-35AF7C6E32CD}"/>
    <cellStyle name="Moneda 4 5 3 4 2" xfId="16741" xr:uid="{C6F0335A-747A-47DA-B389-AFD24EB041AB}"/>
    <cellStyle name="Moneda 4 5 3 5" xfId="11460" xr:uid="{B7188B88-B5C9-4215-B05A-43F6065A48AB}"/>
    <cellStyle name="Moneda 4 5 4" xfId="1559" xr:uid="{D52DA938-226C-4AB1-9688-000CE6D9AD05}"/>
    <cellStyle name="Moneda 4 5 4 2" xfId="4200" xr:uid="{9D299786-FA4B-45DE-BF19-01395DB54318}"/>
    <cellStyle name="Moneda 4 5 4 2 2" xfId="9480" xr:uid="{D07257C8-B8CD-4646-BAA3-A2A183ADECF3}"/>
    <cellStyle name="Moneda 4 5 4 2 2 2" xfId="20041" xr:uid="{DEC3B299-64CE-4043-8DE0-9BA3D8D55471}"/>
    <cellStyle name="Moneda 4 5 4 2 3" xfId="14761" xr:uid="{39CE3618-D43D-4320-81DA-C61188A32CFB}"/>
    <cellStyle name="Moneda 4 5 4 3" xfId="6840" xr:uid="{D381AC06-A406-432E-97DA-C34C01299ED9}"/>
    <cellStyle name="Moneda 4 5 4 3 2" xfId="17401" xr:uid="{43594F2E-6004-448E-8E37-8E23DFA82D3F}"/>
    <cellStyle name="Moneda 4 5 4 4" xfId="12120" xr:uid="{49F04BF7-0ECB-4FC7-9A4E-64D2FFDCC338}"/>
    <cellStyle name="Moneda 4 5 5" xfId="2880" xr:uid="{0E4F0477-63BF-4819-89AB-9ED80D25FAFC}"/>
    <cellStyle name="Moneda 4 5 5 2" xfId="8160" xr:uid="{72A321A1-50EC-44AE-A67B-D8A8F4D8EABD}"/>
    <cellStyle name="Moneda 4 5 5 2 2" xfId="18721" xr:uid="{364E7125-FA62-438B-9B94-1240AB606BF7}"/>
    <cellStyle name="Moneda 4 5 5 3" xfId="13441" xr:uid="{4D414DFC-B862-4D82-B523-21E2B5FB9C4F}"/>
    <cellStyle name="Moneda 4 5 6" xfId="5520" xr:uid="{B1B59367-05BD-4E0E-A508-1542A6569A18}"/>
    <cellStyle name="Moneda 4 5 6 2" xfId="16081" xr:uid="{B97E12F6-058D-48A5-999B-83AD6E66CCCB}"/>
    <cellStyle name="Moneda 4 5 7" xfId="10800" xr:uid="{270FB11B-32CD-414E-AA4F-FF69146A57F2}"/>
    <cellStyle name="Moneda 4 6" xfId="346" xr:uid="{17DD5AC2-3818-4A66-994C-53DB65824727}"/>
    <cellStyle name="Moneda 4 6 2" xfId="1007" xr:uid="{C165A207-8E0D-4554-A8B2-2017F658FC12}"/>
    <cellStyle name="Moneda 4 6 2 2" xfId="2328" xr:uid="{20FD3535-2245-437A-B52B-55C87A180E82}"/>
    <cellStyle name="Moneda 4 6 2 2 2" xfId="4969" xr:uid="{D6F787FE-712F-4552-ADB2-A43B49DD03E0}"/>
    <cellStyle name="Moneda 4 6 2 2 2 2" xfId="10249" xr:uid="{04E01615-5F6D-4A6F-8A3D-37B98B112CF7}"/>
    <cellStyle name="Moneda 4 6 2 2 2 2 2" xfId="20810" xr:uid="{4E8A45B2-7FF4-43FD-8ABD-4A36A33B24CE}"/>
    <cellStyle name="Moneda 4 6 2 2 2 3" xfId="15530" xr:uid="{E029FDF7-67E2-4AF0-B39F-785EFA944251}"/>
    <cellStyle name="Moneda 4 6 2 2 3" xfId="7609" xr:uid="{FF7A20BE-D2E6-4646-AAAD-4C5E7B47899A}"/>
    <cellStyle name="Moneda 4 6 2 2 3 2" xfId="18170" xr:uid="{9BC0C6EE-3749-4D0F-A582-A3E91F06C6AC}"/>
    <cellStyle name="Moneda 4 6 2 2 4" xfId="12889" xr:uid="{611B6F63-0CC3-4795-AE96-7C53E77D1CE8}"/>
    <cellStyle name="Moneda 4 6 2 3" xfId="3649" xr:uid="{8CB13209-2D8F-46D4-9695-88FF5D254D57}"/>
    <cellStyle name="Moneda 4 6 2 3 2" xfId="8929" xr:uid="{45D48D82-9D61-48F3-9AE1-FEAA4F91D174}"/>
    <cellStyle name="Moneda 4 6 2 3 2 2" xfId="19490" xr:uid="{00C38F0F-BA64-410A-8982-5D691A2AADE4}"/>
    <cellStyle name="Moneda 4 6 2 3 3" xfId="14210" xr:uid="{FE9379D6-6404-45F8-9BFE-3EB9431DC734}"/>
    <cellStyle name="Moneda 4 6 2 4" xfId="6289" xr:uid="{2ECE11A4-7DF9-4683-AB46-9E1790AD3C1A}"/>
    <cellStyle name="Moneda 4 6 2 4 2" xfId="16850" xr:uid="{4275D489-6CD5-4566-9032-038B068D176C}"/>
    <cellStyle name="Moneda 4 6 2 5" xfId="11569" xr:uid="{56D6D4A4-9D51-481F-95D1-0C01A9F4B67B}"/>
    <cellStyle name="Moneda 4 6 3" xfId="1668" xr:uid="{72B96743-2DB4-4582-B4A1-1046B1652C0C}"/>
    <cellStyle name="Moneda 4 6 3 2" xfId="4309" xr:uid="{2710438A-85C3-425D-8684-90139B209D1B}"/>
    <cellStyle name="Moneda 4 6 3 2 2" xfId="9589" xr:uid="{5827405C-A09E-4DDF-AF21-10D43BADA3B0}"/>
    <cellStyle name="Moneda 4 6 3 2 2 2" xfId="20150" xr:uid="{F560CB7E-B072-42BD-A21E-F9930723A1B4}"/>
    <cellStyle name="Moneda 4 6 3 2 3" xfId="14870" xr:uid="{5816422C-AA02-4DBC-8245-E60E2D56707B}"/>
    <cellStyle name="Moneda 4 6 3 3" xfId="6949" xr:uid="{96AF8A21-CF50-4C9B-87CB-916F59591292}"/>
    <cellStyle name="Moneda 4 6 3 3 2" xfId="17510" xr:uid="{703863C3-34BF-4276-9308-CF52C569115A}"/>
    <cellStyle name="Moneda 4 6 3 4" xfId="12229" xr:uid="{C0EC3D1F-EA1D-4A6D-9C6A-A68EDC48E3DC}"/>
    <cellStyle name="Moneda 4 6 4" xfId="2989" xr:uid="{BCF18302-74CC-4D4D-8B6F-8A203DA27F5D}"/>
    <cellStyle name="Moneda 4 6 4 2" xfId="8269" xr:uid="{D2D619DA-C10D-437A-994A-E9E0DEF5135E}"/>
    <cellStyle name="Moneda 4 6 4 2 2" xfId="18830" xr:uid="{4E8D80AC-9E96-43F4-837E-0CCFDDF21727}"/>
    <cellStyle name="Moneda 4 6 4 3" xfId="13550" xr:uid="{7BE423C0-B7D9-44A8-A408-AF67FAF9E4A5}"/>
    <cellStyle name="Moneda 4 6 5" xfId="5629" xr:uid="{FD46C4E9-97DE-4F97-AA05-A2C4E7F87176}"/>
    <cellStyle name="Moneda 4 6 5 2" xfId="16190" xr:uid="{A9A6FB2E-F10F-4E64-A76B-6B6C38FFCE96}"/>
    <cellStyle name="Moneda 4 6 6" xfId="10909" xr:uid="{60EA95B9-9240-4913-8136-706BDE6F3FFF}"/>
    <cellStyle name="Moneda 4 7" xfId="678" xr:uid="{A224D946-44D8-4379-9590-736D92D66074}"/>
    <cellStyle name="Moneda 4 7 2" xfId="1999" xr:uid="{FA66B36B-715D-4C3A-B238-8C0F35DB040B}"/>
    <cellStyle name="Moneda 4 7 2 2" xfId="4640" xr:uid="{EE2DAACD-35E7-4084-9F6C-5735E7A41FF3}"/>
    <cellStyle name="Moneda 4 7 2 2 2" xfId="9920" xr:uid="{FC231122-A2E9-4A73-88A4-8614CF99951C}"/>
    <cellStyle name="Moneda 4 7 2 2 2 2" xfId="20481" xr:uid="{E238BD34-08DF-4F9D-BEFA-96BE6BC854D3}"/>
    <cellStyle name="Moneda 4 7 2 2 3" xfId="15201" xr:uid="{8D97444E-CD83-4FC0-A487-87238F26B050}"/>
    <cellStyle name="Moneda 4 7 2 3" xfId="7280" xr:uid="{B0E4EFA6-8D91-413B-BC90-CEFE4B50804E}"/>
    <cellStyle name="Moneda 4 7 2 3 2" xfId="17841" xr:uid="{59899F39-4C5D-411E-A8B3-27FEFB12BE50}"/>
    <cellStyle name="Moneda 4 7 2 4" xfId="12560" xr:uid="{0A89A2BC-8B55-4AF8-A1F7-5537481F0AB8}"/>
    <cellStyle name="Moneda 4 7 3" xfId="3320" xr:uid="{BDB5F1B3-BD00-4AB4-AADB-F29BD0C8748D}"/>
    <cellStyle name="Moneda 4 7 3 2" xfId="8600" xr:uid="{14736C43-4FF9-48BB-A7E4-F5F065D6AC19}"/>
    <cellStyle name="Moneda 4 7 3 2 2" xfId="19161" xr:uid="{6B2CA472-776A-4C3E-8259-AE797356F9D9}"/>
    <cellStyle name="Moneda 4 7 3 3" xfId="13881" xr:uid="{FF5DFA8E-3AF4-4476-9A2F-5DEA8081D7C1}"/>
    <cellStyle name="Moneda 4 7 4" xfId="5960" xr:uid="{821E3FC8-7084-4FD8-B101-D81FF22A40B8}"/>
    <cellStyle name="Moneda 4 7 4 2" xfId="16521" xr:uid="{EA56C9E8-5325-4222-843B-F16E6894799E}"/>
    <cellStyle name="Moneda 4 7 5" xfId="11240" xr:uid="{225BC0C6-8F38-4EB6-A4F7-231BFDA990AC}"/>
    <cellStyle name="Moneda 4 8" xfId="1339" xr:uid="{FD571C73-00F1-42F2-BE87-9F5B649BD00C}"/>
    <cellStyle name="Moneda 4 8 2" xfId="3980" xr:uid="{04FD9D11-2776-4B69-A322-930D32BDFE2D}"/>
    <cellStyle name="Moneda 4 8 2 2" xfId="9260" xr:uid="{9CAD40CE-F677-48FA-807F-525520E6B083}"/>
    <cellStyle name="Moneda 4 8 2 2 2" xfId="19821" xr:uid="{040EAFD5-F202-4642-AC78-D4FFA6D9EAFF}"/>
    <cellStyle name="Moneda 4 8 2 3" xfId="14541" xr:uid="{EF559294-5C26-44A3-B97C-8D7AFFC27E3B}"/>
    <cellStyle name="Moneda 4 8 3" xfId="6620" xr:uid="{8824A9A5-CF46-4EE8-93B3-41C1FE5D6B45}"/>
    <cellStyle name="Moneda 4 8 3 2" xfId="17181" xr:uid="{812E55C1-EEBF-4690-8589-EE15BEE63B62}"/>
    <cellStyle name="Moneda 4 8 4" xfId="11900" xr:uid="{77BBE5F5-3DBB-4356-9317-0B6C2C8D612C}"/>
    <cellStyle name="Moneda 4 9" xfId="2660" xr:uid="{B6A7E1C1-969D-4FE9-8FED-DAF1DEFCFD8D}"/>
    <cellStyle name="Moneda 4 9 2" xfId="7940" xr:uid="{23406907-EEC0-4657-BFA0-385E45174A89}"/>
    <cellStyle name="Moneda 4 9 2 2" xfId="18501" xr:uid="{78949417-3191-4417-8EB1-6C7239AE3193}"/>
    <cellStyle name="Moneda 4 9 3" xfId="13221" xr:uid="{B4CB130F-A2F2-4030-B08C-E46A3027AE40}"/>
    <cellStyle name="Moneda 5" xfId="22" xr:uid="{8E0A7A01-7541-4AD8-A236-CEE131064E36}"/>
    <cellStyle name="Moneda 5 10" xfId="5307" xr:uid="{880C9E3E-D1B5-476F-9035-0A4EAEC4C52E}"/>
    <cellStyle name="Moneda 5 10 2" xfId="15868" xr:uid="{ECB070A2-B43D-4466-A7F7-74D92396C3C2}"/>
    <cellStyle name="Moneda 5 11" xfId="10587" xr:uid="{3FFBD6A6-FFC5-4599-9242-8C52293120F3}"/>
    <cellStyle name="Moneda 5 2" xfId="46" xr:uid="{73AF8213-12CB-4687-92C5-2B786F7917BD}"/>
    <cellStyle name="Moneda 5 2 10" xfId="10611" xr:uid="{38997BD5-E4D5-49D6-9F08-316DC0030D59}"/>
    <cellStyle name="Moneda 5 2 2" xfId="97" xr:uid="{E95BA2A0-581C-4CC1-8588-846CBADF59D8}"/>
    <cellStyle name="Moneda 5 2 2 2" xfId="209" xr:uid="{A88EE746-E974-4078-959C-AFDB61EE0A1A}"/>
    <cellStyle name="Moneda 5 2 2 2 2" xfId="539" xr:uid="{27909E7E-2403-4E3D-9F7F-26C7B88697F6}"/>
    <cellStyle name="Moneda 5 2 2 2 2 2" xfId="1199" xr:uid="{E6C4C6EF-EB84-40BD-B075-40ABB31669D8}"/>
    <cellStyle name="Moneda 5 2 2 2 2 2 2" xfId="2520" xr:uid="{D33618BB-264B-4381-889F-614070C01251}"/>
    <cellStyle name="Moneda 5 2 2 2 2 2 2 2" xfId="5161" xr:uid="{7D88B1A6-783F-47AD-953E-3BB266BD66F8}"/>
    <cellStyle name="Moneda 5 2 2 2 2 2 2 2 2" xfId="10441" xr:uid="{1A0B00E6-33C7-459D-A973-E6C17193B18E}"/>
    <cellStyle name="Moneda 5 2 2 2 2 2 2 2 2 2" xfId="21002" xr:uid="{72F0F44F-8145-48DC-B67F-EFBB467B5136}"/>
    <cellStyle name="Moneda 5 2 2 2 2 2 2 2 3" xfId="15722" xr:uid="{4BAA5193-9300-4CA6-B39F-6AFB1BF6490C}"/>
    <cellStyle name="Moneda 5 2 2 2 2 2 2 3" xfId="7801" xr:uid="{07A29393-9768-453C-83EF-474281F43D59}"/>
    <cellStyle name="Moneda 5 2 2 2 2 2 2 3 2" xfId="18362" xr:uid="{85F4E498-D59F-4F88-B8E1-C5D0F8F0DC9D}"/>
    <cellStyle name="Moneda 5 2 2 2 2 2 2 4" xfId="13081" xr:uid="{690B450B-EEFA-4ED9-BB17-20D79B1540FC}"/>
    <cellStyle name="Moneda 5 2 2 2 2 2 3" xfId="3841" xr:uid="{84692BD2-3810-462F-9A9D-CEA5E4F16204}"/>
    <cellStyle name="Moneda 5 2 2 2 2 2 3 2" xfId="9121" xr:uid="{D1F7B15E-68AB-43BB-945B-3411B414AA79}"/>
    <cellStyle name="Moneda 5 2 2 2 2 2 3 2 2" xfId="19682" xr:uid="{DB879EED-292C-4ED4-A49A-A4D9B1F9059B}"/>
    <cellStyle name="Moneda 5 2 2 2 2 2 3 3" xfId="14402" xr:uid="{45369236-E8D4-494E-BCCF-D3DCD69E5265}"/>
    <cellStyle name="Moneda 5 2 2 2 2 2 4" xfId="6481" xr:uid="{657BA413-77AD-47B2-9491-85F3857A9867}"/>
    <cellStyle name="Moneda 5 2 2 2 2 2 4 2" xfId="17042" xr:uid="{446DBECA-9DCA-4FCA-A468-A3152D73EA51}"/>
    <cellStyle name="Moneda 5 2 2 2 2 2 5" xfId="11761" xr:uid="{4400DBCE-3559-4B5D-9E5D-B357F35F01BA}"/>
    <cellStyle name="Moneda 5 2 2 2 2 3" xfId="1860" xr:uid="{5BBDEB48-B7AF-4BF7-A3D5-5B6257D07808}"/>
    <cellStyle name="Moneda 5 2 2 2 2 3 2" xfId="4501" xr:uid="{8CFF199B-DA51-4B76-AE6F-6296A1657B60}"/>
    <cellStyle name="Moneda 5 2 2 2 2 3 2 2" xfId="9781" xr:uid="{A7B567BD-9F3A-46A6-AEDC-A360EB190B85}"/>
    <cellStyle name="Moneda 5 2 2 2 2 3 2 2 2" xfId="20342" xr:uid="{80C0CD5E-2346-47D1-9829-18E84797EAA9}"/>
    <cellStyle name="Moneda 5 2 2 2 2 3 2 3" xfId="15062" xr:uid="{6CAAA1AA-A2D1-42FD-85EA-53A19EA5273F}"/>
    <cellStyle name="Moneda 5 2 2 2 2 3 3" xfId="7141" xr:uid="{621444A8-2B98-49E0-B6A0-37738424B19C}"/>
    <cellStyle name="Moneda 5 2 2 2 2 3 3 2" xfId="17702" xr:uid="{AEEED82B-BEFB-4AE8-B1FD-5E9AC7E48CD2}"/>
    <cellStyle name="Moneda 5 2 2 2 2 3 4" xfId="12421" xr:uid="{00EB9CDC-5559-4A5C-B858-7D5A7976B94E}"/>
    <cellStyle name="Moneda 5 2 2 2 2 4" xfId="3181" xr:uid="{19E58716-7658-41BC-A820-0CCB60D60837}"/>
    <cellStyle name="Moneda 5 2 2 2 2 4 2" xfId="8461" xr:uid="{F4EE13A2-9119-4185-84DA-3C5269280BE2}"/>
    <cellStyle name="Moneda 5 2 2 2 2 4 2 2" xfId="19022" xr:uid="{5A55620A-8E4B-4F9E-89A2-BF64314DD5CC}"/>
    <cellStyle name="Moneda 5 2 2 2 2 4 3" xfId="13742" xr:uid="{251865F3-338C-45A9-881C-6AE3EAD67C65}"/>
    <cellStyle name="Moneda 5 2 2 2 2 5" xfId="5821" xr:uid="{FB9D2452-6984-4D9F-B779-687739C4BF29}"/>
    <cellStyle name="Moneda 5 2 2 2 2 5 2" xfId="16382" xr:uid="{90FFD37C-F5CB-4ADE-9116-43312F0F1922}"/>
    <cellStyle name="Moneda 5 2 2 2 2 6" xfId="11101" xr:uid="{862BBA68-763D-450D-A9D7-6BC48AD32ECB}"/>
    <cellStyle name="Moneda 5 2 2 2 3" xfId="870" xr:uid="{3CC1DC3C-C9B4-4903-8190-40AABE06AC4D}"/>
    <cellStyle name="Moneda 5 2 2 2 3 2" xfId="2191" xr:uid="{D958CD8E-A08F-41A5-A456-09C61AC2189F}"/>
    <cellStyle name="Moneda 5 2 2 2 3 2 2" xfId="4832" xr:uid="{EC04F9E0-528D-4E79-AC7F-278EF3BB9647}"/>
    <cellStyle name="Moneda 5 2 2 2 3 2 2 2" xfId="10112" xr:uid="{DF72B85C-439C-4B99-B5E2-96FBDB1E761F}"/>
    <cellStyle name="Moneda 5 2 2 2 3 2 2 2 2" xfId="20673" xr:uid="{7C5F622D-1C56-4E54-9EB1-0318130AFD68}"/>
    <cellStyle name="Moneda 5 2 2 2 3 2 2 3" xfId="15393" xr:uid="{08FEF9AB-701B-4121-AB57-C535AAF8307C}"/>
    <cellStyle name="Moneda 5 2 2 2 3 2 3" xfId="7472" xr:uid="{5FD1F4D0-488D-490E-9D4E-88B0F235129B}"/>
    <cellStyle name="Moneda 5 2 2 2 3 2 3 2" xfId="18033" xr:uid="{154CC92C-1589-41A1-925B-030838F5BAC8}"/>
    <cellStyle name="Moneda 5 2 2 2 3 2 4" xfId="12752" xr:uid="{A4FE83B6-328A-4ED9-85B9-F27A59768185}"/>
    <cellStyle name="Moneda 5 2 2 2 3 3" xfId="3512" xr:uid="{621EAEB5-6DF8-4D0E-937B-8BF4E3A14E62}"/>
    <cellStyle name="Moneda 5 2 2 2 3 3 2" xfId="8792" xr:uid="{BFC84458-2815-4CD5-BA94-FD920048FBD3}"/>
    <cellStyle name="Moneda 5 2 2 2 3 3 2 2" xfId="19353" xr:uid="{CDED6EC7-4139-4995-A97F-E4BA19F1411D}"/>
    <cellStyle name="Moneda 5 2 2 2 3 3 3" xfId="14073" xr:uid="{4B0054CC-9E81-45E0-8F10-61355593A088}"/>
    <cellStyle name="Moneda 5 2 2 2 3 4" xfId="6152" xr:uid="{A3D73088-481F-46DB-9760-AED5BB10D137}"/>
    <cellStyle name="Moneda 5 2 2 2 3 4 2" xfId="16713" xr:uid="{9D456779-3939-4B2A-815C-53C15873DF05}"/>
    <cellStyle name="Moneda 5 2 2 2 3 5" xfId="11432" xr:uid="{06DCBFA7-AD60-40AC-96EF-EA64F94D9E16}"/>
    <cellStyle name="Moneda 5 2 2 2 4" xfId="1531" xr:uid="{FA21385A-CDA6-433D-9F39-6C1D016D81CC}"/>
    <cellStyle name="Moneda 5 2 2 2 4 2" xfId="4172" xr:uid="{F7CDE383-25A2-457E-B176-02DB64EBE0AE}"/>
    <cellStyle name="Moneda 5 2 2 2 4 2 2" xfId="9452" xr:uid="{BC4A2332-48B7-4DF0-BF34-9C46D01C2CF6}"/>
    <cellStyle name="Moneda 5 2 2 2 4 2 2 2" xfId="20013" xr:uid="{35FDF1B9-7CD6-460A-9697-8EBD462431A7}"/>
    <cellStyle name="Moneda 5 2 2 2 4 2 3" xfId="14733" xr:uid="{FF8D814D-ECEA-4C2C-979F-CDB0062A8C69}"/>
    <cellStyle name="Moneda 5 2 2 2 4 3" xfId="6812" xr:uid="{DEADB7B3-A027-4569-AAED-4A96B6F54F82}"/>
    <cellStyle name="Moneda 5 2 2 2 4 3 2" xfId="17373" xr:uid="{E570950E-0686-4D1F-A02A-F8A54E5C57D2}"/>
    <cellStyle name="Moneda 5 2 2 2 4 4" xfId="12092" xr:uid="{28B43C0C-5C7D-459C-8BCD-58A16BE1E777}"/>
    <cellStyle name="Moneda 5 2 2 2 5" xfId="2852" xr:uid="{6714D157-5047-4C01-B694-72DA00C8EFDD}"/>
    <cellStyle name="Moneda 5 2 2 2 5 2" xfId="8132" xr:uid="{347D6C24-C997-40DE-94FF-CD1959D269E7}"/>
    <cellStyle name="Moneda 5 2 2 2 5 2 2" xfId="18693" xr:uid="{F43E7007-B8E8-4BBE-A4B7-2FD9FE9F10CB}"/>
    <cellStyle name="Moneda 5 2 2 2 5 3" xfId="13413" xr:uid="{1227DC05-1059-4AE3-9251-0AAB3128714A}"/>
    <cellStyle name="Moneda 5 2 2 2 6" xfId="5492" xr:uid="{AD943163-36EA-4F8B-8189-09C0E9E46C54}"/>
    <cellStyle name="Moneda 5 2 2 2 6 2" xfId="16053" xr:uid="{FA5A75DE-BAA6-4CA7-8B3D-9D817A97B781}"/>
    <cellStyle name="Moneda 5 2 2 2 7" xfId="10772" xr:uid="{D43F5DA6-1B1C-47D4-A37A-E28047D2C838}"/>
    <cellStyle name="Moneda 5 2 2 3" xfId="319" xr:uid="{A345B443-E642-4D73-ACA7-E0F0B7C4F8F4}"/>
    <cellStyle name="Moneda 5 2 2 3 2" xfId="649" xr:uid="{F1902686-7E36-41AD-A2D9-17A9723190B2}"/>
    <cellStyle name="Moneda 5 2 2 3 2 2" xfId="1309" xr:uid="{23453D83-B08B-403E-97BC-7C324A0D9D28}"/>
    <cellStyle name="Moneda 5 2 2 3 2 2 2" xfId="2630" xr:uid="{5B7D78B2-AE32-497F-9C8C-224BBCC18D25}"/>
    <cellStyle name="Moneda 5 2 2 3 2 2 2 2" xfId="5271" xr:uid="{49612A32-5257-4099-93D6-63D1D097D732}"/>
    <cellStyle name="Moneda 5 2 2 3 2 2 2 2 2" xfId="10551" xr:uid="{A5230C55-8A41-4264-8110-C11B8A0E9CAA}"/>
    <cellStyle name="Moneda 5 2 2 3 2 2 2 2 2 2" xfId="21112" xr:uid="{C4A8C590-2206-4FC0-94CE-B1100208A62A}"/>
    <cellStyle name="Moneda 5 2 2 3 2 2 2 2 3" xfId="15832" xr:uid="{B3D1F42E-5B90-4441-A682-69D804009459}"/>
    <cellStyle name="Moneda 5 2 2 3 2 2 2 3" xfId="7911" xr:uid="{4E5B5C3E-2184-4986-B3A9-1C31B90B685E}"/>
    <cellStyle name="Moneda 5 2 2 3 2 2 2 3 2" xfId="18472" xr:uid="{6C8A8F22-8AFF-4C2A-A8AE-F6FC313579D4}"/>
    <cellStyle name="Moneda 5 2 2 3 2 2 2 4" xfId="13191" xr:uid="{15B681A9-A80F-4DD9-A95A-288071388F4F}"/>
    <cellStyle name="Moneda 5 2 2 3 2 2 3" xfId="3951" xr:uid="{D085BEFE-6F1C-49A9-98E5-B50F7E7404B0}"/>
    <cellStyle name="Moneda 5 2 2 3 2 2 3 2" xfId="9231" xr:uid="{47B6DBBA-2A3E-4D45-B2D2-FD2F7EC743C9}"/>
    <cellStyle name="Moneda 5 2 2 3 2 2 3 2 2" xfId="19792" xr:uid="{B5F50D21-A4C8-4212-BDED-0F503A8DE47B}"/>
    <cellStyle name="Moneda 5 2 2 3 2 2 3 3" xfId="14512" xr:uid="{77E17C0A-7DEE-477A-940E-A1531702D237}"/>
    <cellStyle name="Moneda 5 2 2 3 2 2 4" xfId="6591" xr:uid="{F1387F21-F60E-408E-B3E5-386F7F408FD7}"/>
    <cellStyle name="Moneda 5 2 2 3 2 2 4 2" xfId="17152" xr:uid="{D0B1E62A-56C6-4E01-9311-DD7EDAAFCBE6}"/>
    <cellStyle name="Moneda 5 2 2 3 2 2 5" xfId="11871" xr:uid="{7C35FFB8-5845-4074-905D-6A7ECCD50698}"/>
    <cellStyle name="Moneda 5 2 2 3 2 3" xfId="1970" xr:uid="{2247E5BC-00A6-4BCF-80E0-39CCC1644615}"/>
    <cellStyle name="Moneda 5 2 2 3 2 3 2" xfId="4611" xr:uid="{41D8888E-36C5-4041-8142-1EC1F323A74C}"/>
    <cellStyle name="Moneda 5 2 2 3 2 3 2 2" xfId="9891" xr:uid="{39BB9C63-C7ED-4F40-AC0D-F5AE726D9DB2}"/>
    <cellStyle name="Moneda 5 2 2 3 2 3 2 2 2" xfId="20452" xr:uid="{D528E899-A80C-4272-949B-0ADE9FFB7A50}"/>
    <cellStyle name="Moneda 5 2 2 3 2 3 2 3" xfId="15172" xr:uid="{58AED357-4EDC-469B-BCD1-A71D674AAFA6}"/>
    <cellStyle name="Moneda 5 2 2 3 2 3 3" xfId="7251" xr:uid="{E8E68B68-D01D-4FBA-95B9-BA83D7BF3958}"/>
    <cellStyle name="Moneda 5 2 2 3 2 3 3 2" xfId="17812" xr:uid="{11A53E3E-93C6-445A-A189-4BB1AE334596}"/>
    <cellStyle name="Moneda 5 2 2 3 2 3 4" xfId="12531" xr:uid="{F1918A1A-A755-45D2-BB92-EC0034DDA7C6}"/>
    <cellStyle name="Moneda 5 2 2 3 2 4" xfId="3291" xr:uid="{CEF1D2E8-6E11-4D3B-B25E-8D0DE0E0F787}"/>
    <cellStyle name="Moneda 5 2 2 3 2 4 2" xfId="8571" xr:uid="{3D2B646D-420B-4E13-8991-98C9B4FD79EF}"/>
    <cellStyle name="Moneda 5 2 2 3 2 4 2 2" xfId="19132" xr:uid="{789ABFFD-2A47-4CF3-A965-D91A9B7078FC}"/>
    <cellStyle name="Moneda 5 2 2 3 2 4 3" xfId="13852" xr:uid="{CAD61DA2-A20B-4229-A65A-F7252A0DF29A}"/>
    <cellStyle name="Moneda 5 2 2 3 2 5" xfId="5931" xr:uid="{433491A6-8541-4AC5-BD7F-2C88ABFF778D}"/>
    <cellStyle name="Moneda 5 2 2 3 2 5 2" xfId="16492" xr:uid="{F634C27D-D867-41FB-B3E6-19F0EB7BFFC2}"/>
    <cellStyle name="Moneda 5 2 2 3 2 6" xfId="11211" xr:uid="{7D49325E-392D-401D-A55D-1897DAE3CB81}"/>
    <cellStyle name="Moneda 5 2 2 3 3" xfId="980" xr:uid="{8D244E0C-65F0-403E-AE65-06839C4282D0}"/>
    <cellStyle name="Moneda 5 2 2 3 3 2" xfId="2301" xr:uid="{65025109-B6D3-42B0-96F4-4DE6C1A751E1}"/>
    <cellStyle name="Moneda 5 2 2 3 3 2 2" xfId="4942" xr:uid="{2CE287C4-EAA9-4AFE-B198-971390C5C4DF}"/>
    <cellStyle name="Moneda 5 2 2 3 3 2 2 2" xfId="10222" xr:uid="{C20C1F56-838D-45C5-975F-3374C3CB6621}"/>
    <cellStyle name="Moneda 5 2 2 3 3 2 2 2 2" xfId="20783" xr:uid="{28C93CB2-FE10-46D5-8DA4-2C313A2BAFE4}"/>
    <cellStyle name="Moneda 5 2 2 3 3 2 2 3" xfId="15503" xr:uid="{9F7EA609-81E0-4901-8C21-44F569CA3F3E}"/>
    <cellStyle name="Moneda 5 2 2 3 3 2 3" xfId="7582" xr:uid="{24371FE9-DF4E-4442-839C-3AF71C02E62C}"/>
    <cellStyle name="Moneda 5 2 2 3 3 2 3 2" xfId="18143" xr:uid="{9BEAE14A-E246-47D0-99FA-5B0DA5ABAEEC}"/>
    <cellStyle name="Moneda 5 2 2 3 3 2 4" xfId="12862" xr:uid="{0FFEF8FC-2C89-4E05-B5C5-FA5CE23DA2E2}"/>
    <cellStyle name="Moneda 5 2 2 3 3 3" xfId="3622" xr:uid="{4CE90C47-034B-492D-8FF0-9F8E2CF7916D}"/>
    <cellStyle name="Moneda 5 2 2 3 3 3 2" xfId="8902" xr:uid="{096C59CF-67F7-4272-911F-7F892F2994B9}"/>
    <cellStyle name="Moneda 5 2 2 3 3 3 2 2" xfId="19463" xr:uid="{4366BB2C-2FFB-41F0-85B7-0C917C0827D4}"/>
    <cellStyle name="Moneda 5 2 2 3 3 3 3" xfId="14183" xr:uid="{74610349-9DA1-4D6E-BD03-C11795746BD8}"/>
    <cellStyle name="Moneda 5 2 2 3 3 4" xfId="6262" xr:uid="{3DBFB4D3-28F7-4AE9-981D-1A8D0AD6FA50}"/>
    <cellStyle name="Moneda 5 2 2 3 3 4 2" xfId="16823" xr:uid="{737E7B56-E1B3-41A9-A688-9B768384197A}"/>
    <cellStyle name="Moneda 5 2 2 3 3 5" xfId="11542" xr:uid="{7CDE7670-D3A5-48D5-B0F9-9F6975A5A5FB}"/>
    <cellStyle name="Moneda 5 2 2 3 4" xfId="1641" xr:uid="{2F67F704-D80D-40BF-9E92-ECE1868AAD1D}"/>
    <cellStyle name="Moneda 5 2 2 3 4 2" xfId="4282" xr:uid="{D109076D-E6DE-4763-AD37-CF6D041549A7}"/>
    <cellStyle name="Moneda 5 2 2 3 4 2 2" xfId="9562" xr:uid="{3C7911D6-22ED-453F-8652-F4A0E93C5FA3}"/>
    <cellStyle name="Moneda 5 2 2 3 4 2 2 2" xfId="20123" xr:uid="{747B1F64-61BE-465F-9BD0-4DDFF1928E39}"/>
    <cellStyle name="Moneda 5 2 2 3 4 2 3" xfId="14843" xr:uid="{5A1E7B3D-CE9F-4EB3-AEF7-95849479BEE5}"/>
    <cellStyle name="Moneda 5 2 2 3 4 3" xfId="6922" xr:uid="{A023C200-0B25-4843-A5B6-9A222EC3F659}"/>
    <cellStyle name="Moneda 5 2 2 3 4 3 2" xfId="17483" xr:uid="{06FC9EB5-CA90-4CBE-8D9C-981D4233A1F5}"/>
    <cellStyle name="Moneda 5 2 2 3 4 4" xfId="12202" xr:uid="{52E8BBE2-724F-4A25-ACF3-C874DFF0E44C}"/>
    <cellStyle name="Moneda 5 2 2 3 5" xfId="2962" xr:uid="{E5244950-14BE-4512-AA33-7653857B9336}"/>
    <cellStyle name="Moneda 5 2 2 3 5 2" xfId="8242" xr:uid="{7139686D-C42F-42C0-9D03-8723E9B00A3C}"/>
    <cellStyle name="Moneda 5 2 2 3 5 2 2" xfId="18803" xr:uid="{DD3131C3-CA7E-405C-8326-D8EB25E04EDB}"/>
    <cellStyle name="Moneda 5 2 2 3 5 3" xfId="13523" xr:uid="{32C7B318-037D-4098-9075-E7AA7A8C977C}"/>
    <cellStyle name="Moneda 5 2 2 3 6" xfId="5602" xr:uid="{E34FDE1E-D8E9-4736-86C1-858590582D5B}"/>
    <cellStyle name="Moneda 5 2 2 3 6 2" xfId="16163" xr:uid="{899E4F65-C48A-4B38-AA99-8FC6F536DEFD}"/>
    <cellStyle name="Moneda 5 2 2 3 7" xfId="10882" xr:uid="{3C67C787-EBC1-4A97-9265-87AB40EDF5A5}"/>
    <cellStyle name="Moneda 5 2 2 4" xfId="428" xr:uid="{128304C9-2AAB-4CB9-A902-D393C85BD4CB}"/>
    <cellStyle name="Moneda 5 2 2 4 2" xfId="1089" xr:uid="{EEDB1671-393F-42D1-A6C3-709691E23060}"/>
    <cellStyle name="Moneda 5 2 2 4 2 2" xfId="2410" xr:uid="{534424CD-F579-45F3-8421-6E94FF63FE79}"/>
    <cellStyle name="Moneda 5 2 2 4 2 2 2" xfId="5051" xr:uid="{06257020-8D4C-4C56-9AA6-CB3D05329CDF}"/>
    <cellStyle name="Moneda 5 2 2 4 2 2 2 2" xfId="10331" xr:uid="{F23D8259-3A61-477E-85C0-2E3924B16459}"/>
    <cellStyle name="Moneda 5 2 2 4 2 2 2 2 2" xfId="20892" xr:uid="{F2D2069F-4F13-4700-A7A4-B4A356437CBF}"/>
    <cellStyle name="Moneda 5 2 2 4 2 2 2 3" xfId="15612" xr:uid="{A5935FCD-713B-4C99-AA89-E789219CABED}"/>
    <cellStyle name="Moneda 5 2 2 4 2 2 3" xfId="7691" xr:uid="{86426AF2-5743-499D-A5D6-305B2E23BCC8}"/>
    <cellStyle name="Moneda 5 2 2 4 2 2 3 2" xfId="18252" xr:uid="{DF7FF7F0-C812-4A7C-8A39-8DF64BA822B1}"/>
    <cellStyle name="Moneda 5 2 2 4 2 2 4" xfId="12971" xr:uid="{61674D78-14B7-485C-B682-8B77A6DF5501}"/>
    <cellStyle name="Moneda 5 2 2 4 2 3" xfId="3731" xr:uid="{91F3ADFE-A076-4C7A-A907-D21BE21BF119}"/>
    <cellStyle name="Moneda 5 2 2 4 2 3 2" xfId="9011" xr:uid="{1B10CE27-2E6D-460A-89DA-50DE8B32D4F8}"/>
    <cellStyle name="Moneda 5 2 2 4 2 3 2 2" xfId="19572" xr:uid="{EB184E42-1058-404F-AE74-FDAC2D89756B}"/>
    <cellStyle name="Moneda 5 2 2 4 2 3 3" xfId="14292" xr:uid="{0BFE557F-DE95-4624-9F82-BA72F0E57BA4}"/>
    <cellStyle name="Moneda 5 2 2 4 2 4" xfId="6371" xr:uid="{527A70D7-125D-4876-B411-4986B6A810E1}"/>
    <cellStyle name="Moneda 5 2 2 4 2 4 2" xfId="16932" xr:uid="{398709CB-C738-4E64-8B8D-36970C573CE0}"/>
    <cellStyle name="Moneda 5 2 2 4 2 5" xfId="11651" xr:uid="{5C6F7E2A-5C76-492C-98A6-574711270972}"/>
    <cellStyle name="Moneda 5 2 2 4 3" xfId="1750" xr:uid="{1AC338B2-E84B-4CDE-A86F-833D9CF13977}"/>
    <cellStyle name="Moneda 5 2 2 4 3 2" xfId="4391" xr:uid="{97F01B4F-8A75-42A6-9126-2511CBF002E5}"/>
    <cellStyle name="Moneda 5 2 2 4 3 2 2" xfId="9671" xr:uid="{695879CF-A8B1-43BB-BF97-52F19EFFB4B6}"/>
    <cellStyle name="Moneda 5 2 2 4 3 2 2 2" xfId="20232" xr:uid="{E2895A58-9493-4421-8A89-BDD5646D2EF0}"/>
    <cellStyle name="Moneda 5 2 2 4 3 2 3" xfId="14952" xr:uid="{3A435C57-C3DF-46E5-A7B2-9D1BC0856855}"/>
    <cellStyle name="Moneda 5 2 2 4 3 3" xfId="7031" xr:uid="{35FB2873-811A-4B09-A5BF-E1214766FBF0}"/>
    <cellStyle name="Moneda 5 2 2 4 3 3 2" xfId="17592" xr:uid="{4DE09E8F-82DD-47B4-8BB5-00FFCEC1D990}"/>
    <cellStyle name="Moneda 5 2 2 4 3 4" xfId="12311" xr:uid="{7ADF4473-FCD3-4E13-93E4-EC79C81D24B4}"/>
    <cellStyle name="Moneda 5 2 2 4 4" xfId="3071" xr:uid="{98043627-D8A0-4781-A5D6-15C1BBD4067A}"/>
    <cellStyle name="Moneda 5 2 2 4 4 2" xfId="8351" xr:uid="{E48F5375-CC92-4371-9B60-116DA0529779}"/>
    <cellStyle name="Moneda 5 2 2 4 4 2 2" xfId="18912" xr:uid="{FC960C6A-2DD2-4CEB-ABF1-8EE3567825E5}"/>
    <cellStyle name="Moneda 5 2 2 4 4 3" xfId="13632" xr:uid="{6CA701CA-F7C6-42B1-B6BF-5678CB55C6A5}"/>
    <cellStyle name="Moneda 5 2 2 4 5" xfId="5711" xr:uid="{1F1BCB2B-7DA0-403F-8CF1-8BD5EFC53A6C}"/>
    <cellStyle name="Moneda 5 2 2 4 5 2" xfId="16272" xr:uid="{3EA4CCF5-17E9-4770-A124-393EF8837BF7}"/>
    <cellStyle name="Moneda 5 2 2 4 6" xfId="10991" xr:uid="{88082070-D9A0-4B3F-AD7B-ED202560505F}"/>
    <cellStyle name="Moneda 5 2 2 5" xfId="760" xr:uid="{1A400445-EED5-47F6-A0BC-C3B4E1FE0CF7}"/>
    <cellStyle name="Moneda 5 2 2 5 2" xfId="2081" xr:uid="{F10DE70E-36F8-4332-BF97-9842A8BF469B}"/>
    <cellStyle name="Moneda 5 2 2 5 2 2" xfId="4722" xr:uid="{FCF5AA1A-9FBD-42D4-A608-3FC62135247B}"/>
    <cellStyle name="Moneda 5 2 2 5 2 2 2" xfId="10002" xr:uid="{2BB123CA-0FEF-4C33-A508-A521B2F6654D}"/>
    <cellStyle name="Moneda 5 2 2 5 2 2 2 2" xfId="20563" xr:uid="{4D882DB6-C25E-4784-BC31-DA00914CA18A}"/>
    <cellStyle name="Moneda 5 2 2 5 2 2 3" xfId="15283" xr:uid="{EB841F3E-0841-47B6-AF6E-610F5C17F5D9}"/>
    <cellStyle name="Moneda 5 2 2 5 2 3" xfId="7362" xr:uid="{DD6CC6F5-D185-4616-BB4B-BC833E7C5823}"/>
    <cellStyle name="Moneda 5 2 2 5 2 3 2" xfId="17923" xr:uid="{48F98009-4E6C-4017-BBC2-CA170639D6ED}"/>
    <cellStyle name="Moneda 5 2 2 5 2 4" xfId="12642" xr:uid="{B2CD4683-F7CA-4E67-9C51-64F3235F735E}"/>
    <cellStyle name="Moneda 5 2 2 5 3" xfId="3402" xr:uid="{C15BDC1C-A25B-4892-AC2E-A73D6E17A6F4}"/>
    <cellStyle name="Moneda 5 2 2 5 3 2" xfId="8682" xr:uid="{31CE3CAE-5855-46BF-85ED-E9B150DCC7BF}"/>
    <cellStyle name="Moneda 5 2 2 5 3 2 2" xfId="19243" xr:uid="{DB10329C-CF64-42A8-AF3B-F73380860380}"/>
    <cellStyle name="Moneda 5 2 2 5 3 3" xfId="13963" xr:uid="{9D2491B2-67F4-4D51-846B-DA9037361509}"/>
    <cellStyle name="Moneda 5 2 2 5 4" xfId="6042" xr:uid="{D102226D-D478-4184-B382-F9093F6C11B2}"/>
    <cellStyle name="Moneda 5 2 2 5 4 2" xfId="16603" xr:uid="{6960BE57-DD91-4800-BD7D-7A36A885BAE7}"/>
    <cellStyle name="Moneda 5 2 2 5 5" xfId="11322" xr:uid="{79901513-3249-4349-BB2D-8F7386BC5E88}"/>
    <cellStyle name="Moneda 5 2 2 6" xfId="1421" xr:uid="{B89E7FBF-81AE-4B97-8879-787680A6257D}"/>
    <cellStyle name="Moneda 5 2 2 6 2" xfId="4062" xr:uid="{FDC5A7CB-D576-499E-9439-A3CA707D3FE7}"/>
    <cellStyle name="Moneda 5 2 2 6 2 2" xfId="9342" xr:uid="{3F579977-10F9-4532-89B6-22DE54FB28B5}"/>
    <cellStyle name="Moneda 5 2 2 6 2 2 2" xfId="19903" xr:uid="{C8AFBC69-F39C-40CB-82E4-1DE741FF76A4}"/>
    <cellStyle name="Moneda 5 2 2 6 2 3" xfId="14623" xr:uid="{A3418DAE-E8FB-40F8-A1A6-EE8CA0C1FB53}"/>
    <cellStyle name="Moneda 5 2 2 6 3" xfId="6702" xr:uid="{6A1062E9-D363-408F-AA38-A37D799E2583}"/>
    <cellStyle name="Moneda 5 2 2 6 3 2" xfId="17263" xr:uid="{E11C22FB-E838-4C1E-A3C5-E17495DD2BD0}"/>
    <cellStyle name="Moneda 5 2 2 6 4" xfId="11982" xr:uid="{90CBC5C0-B757-48D1-B70C-648E039B1DB3}"/>
    <cellStyle name="Moneda 5 2 2 7" xfId="2742" xr:uid="{C4EDE463-8128-41AF-8027-705C879276E2}"/>
    <cellStyle name="Moneda 5 2 2 7 2" xfId="8022" xr:uid="{31B446C8-0538-47F0-8CF0-2653229A5C04}"/>
    <cellStyle name="Moneda 5 2 2 7 2 2" xfId="18583" xr:uid="{5414E073-5397-4DAA-981D-A893FFE880E2}"/>
    <cellStyle name="Moneda 5 2 2 7 3" xfId="13303" xr:uid="{03EDD945-5E58-4186-B608-3E2D64601F33}"/>
    <cellStyle name="Moneda 5 2 2 8" xfId="5382" xr:uid="{E94C3FA4-9E58-4E75-9193-D7E610DB8E02}"/>
    <cellStyle name="Moneda 5 2 2 8 2" xfId="15943" xr:uid="{A6B5CEA8-8D33-4723-8145-8D14C7C32210}"/>
    <cellStyle name="Moneda 5 2 2 9" xfId="10662" xr:uid="{47E81C7A-554C-452D-A08A-24A0A7C75E8D}"/>
    <cellStyle name="Moneda 5 2 3" xfId="158" xr:uid="{BD0511F1-5837-44F5-B4AF-A4E22E05FD73}"/>
    <cellStyle name="Moneda 5 2 3 2" xfId="488" xr:uid="{C2F7A241-9C57-428C-AB32-B405B109758B}"/>
    <cellStyle name="Moneda 5 2 3 2 2" xfId="1148" xr:uid="{08954C2F-52EC-4FCD-A587-ACACD276CF5C}"/>
    <cellStyle name="Moneda 5 2 3 2 2 2" xfId="2469" xr:uid="{647B0987-6B3B-4E36-ABF7-9CEC32CCCC88}"/>
    <cellStyle name="Moneda 5 2 3 2 2 2 2" xfId="5110" xr:uid="{80F3A6D8-D479-451E-ACF8-48FF7907869E}"/>
    <cellStyle name="Moneda 5 2 3 2 2 2 2 2" xfId="10390" xr:uid="{DED23D2F-E561-45E9-837E-86C82AB2CEFE}"/>
    <cellStyle name="Moneda 5 2 3 2 2 2 2 2 2" xfId="20951" xr:uid="{E59A6175-7E01-4548-A2F5-4EACF9535720}"/>
    <cellStyle name="Moneda 5 2 3 2 2 2 2 3" xfId="15671" xr:uid="{3BDB2BFD-0618-4659-9AD6-CB426220EF93}"/>
    <cellStyle name="Moneda 5 2 3 2 2 2 3" xfId="7750" xr:uid="{67305556-16E9-48E4-9E91-6864E18FA50C}"/>
    <cellStyle name="Moneda 5 2 3 2 2 2 3 2" xfId="18311" xr:uid="{84CF47B1-BA44-4C76-A5E1-5F54F2A60A01}"/>
    <cellStyle name="Moneda 5 2 3 2 2 2 4" xfId="13030" xr:uid="{A4FAB321-8383-4991-8261-7793CC9F89CC}"/>
    <cellStyle name="Moneda 5 2 3 2 2 3" xfId="3790" xr:uid="{8A6821B6-91D6-4839-B67B-1D1F1053BB75}"/>
    <cellStyle name="Moneda 5 2 3 2 2 3 2" xfId="9070" xr:uid="{06EB017F-0AB4-4753-A093-5E43C7477EE4}"/>
    <cellStyle name="Moneda 5 2 3 2 2 3 2 2" xfId="19631" xr:uid="{C8C32CFF-330E-490D-92C2-766B0F436A70}"/>
    <cellStyle name="Moneda 5 2 3 2 2 3 3" xfId="14351" xr:uid="{6DB1EDFC-2B60-4610-BD35-C9B168E37F2F}"/>
    <cellStyle name="Moneda 5 2 3 2 2 4" xfId="6430" xr:uid="{42DD8743-8EE8-46CE-858E-CE9D1ED40D5B}"/>
    <cellStyle name="Moneda 5 2 3 2 2 4 2" xfId="16991" xr:uid="{8EF5BEFB-1CBF-4A90-81BD-06261DF50F73}"/>
    <cellStyle name="Moneda 5 2 3 2 2 5" xfId="11710" xr:uid="{807DE577-E93A-499E-B808-B227895A8239}"/>
    <cellStyle name="Moneda 5 2 3 2 3" xfId="1809" xr:uid="{968A4D40-B7E6-4326-AD00-84EA3C894E38}"/>
    <cellStyle name="Moneda 5 2 3 2 3 2" xfId="4450" xr:uid="{FEBE5D54-2952-4FE5-8145-D4D405DA7682}"/>
    <cellStyle name="Moneda 5 2 3 2 3 2 2" xfId="9730" xr:uid="{C75C795A-0343-4139-9C08-C7D6702DA685}"/>
    <cellStyle name="Moneda 5 2 3 2 3 2 2 2" xfId="20291" xr:uid="{AB990FDB-8C61-4012-8E44-022499C99F9D}"/>
    <cellStyle name="Moneda 5 2 3 2 3 2 3" xfId="15011" xr:uid="{567F0D8B-EDA0-44DF-A61E-4BFCF9DCC65F}"/>
    <cellStyle name="Moneda 5 2 3 2 3 3" xfId="7090" xr:uid="{375E6B22-352A-4FE4-A6A6-02F8B8ECC436}"/>
    <cellStyle name="Moneda 5 2 3 2 3 3 2" xfId="17651" xr:uid="{96F43B27-8DEE-4D13-B11D-2305B904ECFD}"/>
    <cellStyle name="Moneda 5 2 3 2 3 4" xfId="12370" xr:uid="{023366FD-2B1F-42D2-A92E-489B4401F82C}"/>
    <cellStyle name="Moneda 5 2 3 2 4" xfId="3130" xr:uid="{FAE4E4EE-F49B-439B-A03D-71E212C52E80}"/>
    <cellStyle name="Moneda 5 2 3 2 4 2" xfId="8410" xr:uid="{94E052D6-1391-42BE-9123-404456DA8D4F}"/>
    <cellStyle name="Moneda 5 2 3 2 4 2 2" xfId="18971" xr:uid="{DB6C7192-52ED-4474-9A92-76707E4357E1}"/>
    <cellStyle name="Moneda 5 2 3 2 4 3" xfId="13691" xr:uid="{95025806-6E89-4F02-B98E-686B5846689E}"/>
    <cellStyle name="Moneda 5 2 3 2 5" xfId="5770" xr:uid="{8B566B09-2ABE-4DCF-9EF2-561582C97631}"/>
    <cellStyle name="Moneda 5 2 3 2 5 2" xfId="16331" xr:uid="{D3A20957-52D9-42D6-B1E1-8825E33F9078}"/>
    <cellStyle name="Moneda 5 2 3 2 6" xfId="11050" xr:uid="{A451AA2B-6018-4CFC-B908-7740C13A11C6}"/>
    <cellStyle name="Moneda 5 2 3 3" xfId="819" xr:uid="{76F5DC0B-1A5A-4590-BF2B-985979E18523}"/>
    <cellStyle name="Moneda 5 2 3 3 2" xfId="2140" xr:uid="{898EB8DC-B470-4F5C-9185-E020E0C3CE9A}"/>
    <cellStyle name="Moneda 5 2 3 3 2 2" xfId="4781" xr:uid="{4831556D-14BB-486C-8082-6E5FC8A72F0A}"/>
    <cellStyle name="Moneda 5 2 3 3 2 2 2" xfId="10061" xr:uid="{2DB4362D-DD58-48CF-BAC2-9F9EC058AB83}"/>
    <cellStyle name="Moneda 5 2 3 3 2 2 2 2" xfId="20622" xr:uid="{2F1C1380-E009-46F4-A06F-9F813B96EC8E}"/>
    <cellStyle name="Moneda 5 2 3 3 2 2 3" xfId="15342" xr:uid="{EBBB076E-B05E-45FC-9ABE-033008F36F41}"/>
    <cellStyle name="Moneda 5 2 3 3 2 3" xfId="7421" xr:uid="{B0B37EBB-8489-4F87-B8F2-7F2B7F4FB1EA}"/>
    <cellStyle name="Moneda 5 2 3 3 2 3 2" xfId="17982" xr:uid="{FE8B9723-7CC5-44AF-828B-074AF1D40B7C}"/>
    <cellStyle name="Moneda 5 2 3 3 2 4" xfId="12701" xr:uid="{078D4B9E-0097-48AD-99CE-140A2FAC6066}"/>
    <cellStyle name="Moneda 5 2 3 3 3" xfId="3461" xr:uid="{91C8FA31-F62D-4B45-9131-47376AB0A41A}"/>
    <cellStyle name="Moneda 5 2 3 3 3 2" xfId="8741" xr:uid="{9F7E6544-4120-4943-BADA-6F1655DCD48A}"/>
    <cellStyle name="Moneda 5 2 3 3 3 2 2" xfId="19302" xr:uid="{DC777594-08F4-45B4-BCA7-5CC23EED167B}"/>
    <cellStyle name="Moneda 5 2 3 3 3 3" xfId="14022" xr:uid="{748D093E-367B-484F-8F44-4B1A669D5ED4}"/>
    <cellStyle name="Moneda 5 2 3 3 4" xfId="6101" xr:uid="{E92BC898-D748-4E82-8581-5210D42DD1CD}"/>
    <cellStyle name="Moneda 5 2 3 3 4 2" xfId="16662" xr:uid="{C952DECF-F562-477D-8106-FAA3F80751CA}"/>
    <cellStyle name="Moneda 5 2 3 3 5" xfId="11381" xr:uid="{25664198-2456-4E4A-A86F-78E4FB5FAF1B}"/>
    <cellStyle name="Moneda 5 2 3 4" xfId="1480" xr:uid="{E3358915-EBF0-44CF-A9DF-DD84B4FEBB8D}"/>
    <cellStyle name="Moneda 5 2 3 4 2" xfId="4121" xr:uid="{79AC7782-1550-49B8-8C0B-8C7C37E741F9}"/>
    <cellStyle name="Moneda 5 2 3 4 2 2" xfId="9401" xr:uid="{FE670B8C-1A91-44B9-9D62-6D79021E37F4}"/>
    <cellStyle name="Moneda 5 2 3 4 2 2 2" xfId="19962" xr:uid="{CFA1B13D-5AFB-4668-A570-EB6B54914E8D}"/>
    <cellStyle name="Moneda 5 2 3 4 2 3" xfId="14682" xr:uid="{F058E360-D3F1-4A7A-AD06-4CBF8D11C4BF}"/>
    <cellStyle name="Moneda 5 2 3 4 3" xfId="6761" xr:uid="{EDE8236C-77A8-486C-89C9-6E16AECD5A8F}"/>
    <cellStyle name="Moneda 5 2 3 4 3 2" xfId="17322" xr:uid="{8D345A26-8A86-4E90-B448-8B793B941C93}"/>
    <cellStyle name="Moneda 5 2 3 4 4" xfId="12041" xr:uid="{D4B06BBF-72C2-48AD-9C67-7D3DF4EDBB6C}"/>
    <cellStyle name="Moneda 5 2 3 5" xfId="2801" xr:uid="{00FEFDAE-3BEF-4858-8C68-26C216CC4907}"/>
    <cellStyle name="Moneda 5 2 3 5 2" xfId="8081" xr:uid="{FC75F5C1-D074-43FF-B3BA-0E92E998A4F9}"/>
    <cellStyle name="Moneda 5 2 3 5 2 2" xfId="18642" xr:uid="{AD200B65-4001-472C-BF80-0BD0147677BC}"/>
    <cellStyle name="Moneda 5 2 3 5 3" xfId="13362" xr:uid="{30707AA3-0F95-4BE9-9B7D-20C4CDFE31A3}"/>
    <cellStyle name="Moneda 5 2 3 6" xfId="5441" xr:uid="{AC701868-0753-4C99-A075-C2DD4D0C7CD7}"/>
    <cellStyle name="Moneda 5 2 3 6 2" xfId="16002" xr:uid="{884F394B-6B57-4919-A75F-B367DA263B70}"/>
    <cellStyle name="Moneda 5 2 3 7" xfId="10721" xr:uid="{73E3D14F-5FD2-4B73-91F3-E56C6E8877F0}"/>
    <cellStyle name="Moneda 5 2 4" xfId="268" xr:uid="{445CCEF4-64AF-4151-9BA2-D36EB97DB6BC}"/>
    <cellStyle name="Moneda 5 2 4 2" xfId="598" xr:uid="{F93CA6CA-7BD1-4669-B248-F7A543BF72B4}"/>
    <cellStyle name="Moneda 5 2 4 2 2" xfId="1258" xr:uid="{520AC751-7A39-49F4-92DC-A9CD89DF057B}"/>
    <cellStyle name="Moneda 5 2 4 2 2 2" xfId="2579" xr:uid="{1B73A539-F965-45B9-85A9-65CDE0110A65}"/>
    <cellStyle name="Moneda 5 2 4 2 2 2 2" xfId="5220" xr:uid="{AC4FB6CB-02DC-4EA4-ABA0-161378E1D28E}"/>
    <cellStyle name="Moneda 5 2 4 2 2 2 2 2" xfId="10500" xr:uid="{61EA62EE-C6F2-4841-AA95-50F6F30238D3}"/>
    <cellStyle name="Moneda 5 2 4 2 2 2 2 2 2" xfId="21061" xr:uid="{74D3A132-0849-4DD9-90D5-2B98625BB540}"/>
    <cellStyle name="Moneda 5 2 4 2 2 2 2 3" xfId="15781" xr:uid="{45EE3E1D-E7AC-4DF7-B630-ADBDD01A32A8}"/>
    <cellStyle name="Moneda 5 2 4 2 2 2 3" xfId="7860" xr:uid="{61B81BBC-15CF-434E-9320-D9EAB61A138C}"/>
    <cellStyle name="Moneda 5 2 4 2 2 2 3 2" xfId="18421" xr:uid="{9CA458EF-9EF5-41F2-82CF-D46D773D5D21}"/>
    <cellStyle name="Moneda 5 2 4 2 2 2 4" xfId="13140" xr:uid="{326A0366-ED31-4A81-A6B1-4D9A859D6E35}"/>
    <cellStyle name="Moneda 5 2 4 2 2 3" xfId="3900" xr:uid="{1E526ED9-8B78-4F7D-ACC1-2830E9F0BD9E}"/>
    <cellStyle name="Moneda 5 2 4 2 2 3 2" xfId="9180" xr:uid="{DF703E32-ABE6-4A44-A86D-567BB1DA3E48}"/>
    <cellStyle name="Moneda 5 2 4 2 2 3 2 2" xfId="19741" xr:uid="{E6756A5C-781C-49D1-8863-9A3DAF95929D}"/>
    <cellStyle name="Moneda 5 2 4 2 2 3 3" xfId="14461" xr:uid="{59748330-32AF-4A33-AF33-3C2FC9959C8F}"/>
    <cellStyle name="Moneda 5 2 4 2 2 4" xfId="6540" xr:uid="{DEC4933F-6F0F-4E89-87C2-BE0A5D531DDD}"/>
    <cellStyle name="Moneda 5 2 4 2 2 4 2" xfId="17101" xr:uid="{D5CCFFD2-A1AB-4EC2-940B-6C8B97D46D0D}"/>
    <cellStyle name="Moneda 5 2 4 2 2 5" xfId="11820" xr:uid="{9ED6CD53-E7B6-4CCC-81D3-5CC71D7F1CE9}"/>
    <cellStyle name="Moneda 5 2 4 2 3" xfId="1919" xr:uid="{167E665E-C660-4276-BC21-643F9B0ADE8D}"/>
    <cellStyle name="Moneda 5 2 4 2 3 2" xfId="4560" xr:uid="{C7F27849-7E32-4CBB-AE1A-EE2AB7C71DF8}"/>
    <cellStyle name="Moneda 5 2 4 2 3 2 2" xfId="9840" xr:uid="{204E7DC1-A383-45B3-8B62-3FF8009BEA04}"/>
    <cellStyle name="Moneda 5 2 4 2 3 2 2 2" xfId="20401" xr:uid="{41DDDD6F-DD73-480F-A388-851DC44F891D}"/>
    <cellStyle name="Moneda 5 2 4 2 3 2 3" xfId="15121" xr:uid="{7973AABC-D82F-4C3D-9F95-7B7D24464BD0}"/>
    <cellStyle name="Moneda 5 2 4 2 3 3" xfId="7200" xr:uid="{E8B49A5E-F072-4FCA-8685-DAC9395FE205}"/>
    <cellStyle name="Moneda 5 2 4 2 3 3 2" xfId="17761" xr:uid="{CB41C546-E893-4965-95CF-812B1F06616A}"/>
    <cellStyle name="Moneda 5 2 4 2 3 4" xfId="12480" xr:uid="{CEC9C9DC-CF3F-4372-94F2-308D4BB1556D}"/>
    <cellStyle name="Moneda 5 2 4 2 4" xfId="3240" xr:uid="{F64D3422-AC94-4324-B3B1-65F6429305FB}"/>
    <cellStyle name="Moneda 5 2 4 2 4 2" xfId="8520" xr:uid="{5661674A-0CF0-4F10-A35C-C349B992309E}"/>
    <cellStyle name="Moneda 5 2 4 2 4 2 2" xfId="19081" xr:uid="{506AC292-6F26-4C4D-A36C-7FF6D8A28260}"/>
    <cellStyle name="Moneda 5 2 4 2 4 3" xfId="13801" xr:uid="{E5BB18A0-EE94-4D7C-9AE6-E00C7DA24D9D}"/>
    <cellStyle name="Moneda 5 2 4 2 5" xfId="5880" xr:uid="{52316F66-8904-4D58-A7AC-54D46E85E201}"/>
    <cellStyle name="Moneda 5 2 4 2 5 2" xfId="16441" xr:uid="{BEFE083F-58E5-4B03-B808-D280DC650A4C}"/>
    <cellStyle name="Moneda 5 2 4 2 6" xfId="11160" xr:uid="{2102A5E1-09F5-4999-8B57-7D34CD78A8B5}"/>
    <cellStyle name="Moneda 5 2 4 3" xfId="929" xr:uid="{CB6ED9E6-DC62-4586-91EE-19392B076ADB}"/>
    <cellStyle name="Moneda 5 2 4 3 2" xfId="2250" xr:uid="{B632FBE6-8707-4DBB-9E1E-FAD01638C22C}"/>
    <cellStyle name="Moneda 5 2 4 3 2 2" xfId="4891" xr:uid="{BE326B0F-7437-4D33-815D-FA8031D93E87}"/>
    <cellStyle name="Moneda 5 2 4 3 2 2 2" xfId="10171" xr:uid="{4EB8FB6C-EB92-495E-98CE-FF21F276461A}"/>
    <cellStyle name="Moneda 5 2 4 3 2 2 2 2" xfId="20732" xr:uid="{6D27D045-A369-411F-AB6A-E57045EDCC5B}"/>
    <cellStyle name="Moneda 5 2 4 3 2 2 3" xfId="15452" xr:uid="{002780D7-2316-4A62-A365-36CACBF9BD8C}"/>
    <cellStyle name="Moneda 5 2 4 3 2 3" xfId="7531" xr:uid="{09348AF6-FD6C-45AF-B449-E0036F11BDCD}"/>
    <cellStyle name="Moneda 5 2 4 3 2 3 2" xfId="18092" xr:uid="{1DD6C2AA-5E2F-45D9-B5C7-07D40A4C8B21}"/>
    <cellStyle name="Moneda 5 2 4 3 2 4" xfId="12811" xr:uid="{A8C4EAEB-C981-4716-8164-7FC701577A81}"/>
    <cellStyle name="Moneda 5 2 4 3 3" xfId="3571" xr:uid="{3125D324-ECAB-433C-9E24-CAC3AFDBA930}"/>
    <cellStyle name="Moneda 5 2 4 3 3 2" xfId="8851" xr:uid="{DF0BAEC5-4FBF-424F-AF80-AFD1E91F6B49}"/>
    <cellStyle name="Moneda 5 2 4 3 3 2 2" xfId="19412" xr:uid="{F5B2733F-6547-42B5-8CA3-54A0B14C9EDE}"/>
    <cellStyle name="Moneda 5 2 4 3 3 3" xfId="14132" xr:uid="{AAAA6F1B-7BA3-485D-B189-3F14924CD7B3}"/>
    <cellStyle name="Moneda 5 2 4 3 4" xfId="6211" xr:uid="{807F6F9F-E9C5-4E4E-9CAB-259AFAA6C674}"/>
    <cellStyle name="Moneda 5 2 4 3 4 2" xfId="16772" xr:uid="{DE34A231-70C6-4A75-9D5F-77EBDE66FF26}"/>
    <cellStyle name="Moneda 5 2 4 3 5" xfId="11491" xr:uid="{1C51D72F-BE29-4FCB-8A64-7B3131D4A1F4}"/>
    <cellStyle name="Moneda 5 2 4 4" xfId="1590" xr:uid="{8CAB8D26-42A9-487C-9589-30979D52B982}"/>
    <cellStyle name="Moneda 5 2 4 4 2" xfId="4231" xr:uid="{EB039A2C-8324-443A-A9F4-949E3A41924B}"/>
    <cellStyle name="Moneda 5 2 4 4 2 2" xfId="9511" xr:uid="{CD030F53-3978-4411-A52B-84EA6BA691D9}"/>
    <cellStyle name="Moneda 5 2 4 4 2 2 2" xfId="20072" xr:uid="{31F6ED61-9509-41A9-AA75-66FBFC439509}"/>
    <cellStyle name="Moneda 5 2 4 4 2 3" xfId="14792" xr:uid="{3D538F90-405F-4661-A5EA-62987606B361}"/>
    <cellStyle name="Moneda 5 2 4 4 3" xfId="6871" xr:uid="{168C2EE0-FA6F-46B9-8CFD-E29FCEA1F3D7}"/>
    <cellStyle name="Moneda 5 2 4 4 3 2" xfId="17432" xr:uid="{043C3E95-8786-4EC5-8DAB-BFC56DFFD15D}"/>
    <cellStyle name="Moneda 5 2 4 4 4" xfId="12151" xr:uid="{FBA2BFF1-C5FB-4ED9-BBBE-C5417C8CA0F4}"/>
    <cellStyle name="Moneda 5 2 4 5" xfId="2911" xr:uid="{D342D94B-E040-40F7-8472-817C71415B06}"/>
    <cellStyle name="Moneda 5 2 4 5 2" xfId="8191" xr:uid="{E286EF6B-7663-4685-9676-B383CA915B0A}"/>
    <cellStyle name="Moneda 5 2 4 5 2 2" xfId="18752" xr:uid="{8372483B-4539-404E-8816-F483E8CFB7D6}"/>
    <cellStyle name="Moneda 5 2 4 5 3" xfId="13472" xr:uid="{C2BBF63B-A076-435B-B31E-BA4799A12CE9}"/>
    <cellStyle name="Moneda 5 2 4 6" xfId="5551" xr:uid="{74B45E2E-3D8C-4D92-99EE-BDFD0D65BB7B}"/>
    <cellStyle name="Moneda 5 2 4 6 2" xfId="16112" xr:uid="{877A248A-FB51-47AF-9193-72656CC867BF}"/>
    <cellStyle name="Moneda 5 2 4 7" xfId="10831" xr:uid="{A04E2561-6C28-4D7E-B070-6031CF8AA16F}"/>
    <cellStyle name="Moneda 5 2 5" xfId="377" xr:uid="{A7FEC721-E314-46D0-8CC3-8402E16FBD2E}"/>
    <cellStyle name="Moneda 5 2 5 2" xfId="1038" xr:uid="{5CC377BD-474E-4C56-89CC-FE616858C8E9}"/>
    <cellStyle name="Moneda 5 2 5 2 2" xfId="2359" xr:uid="{F7DFA962-7F7B-45F1-9219-E741B8A37819}"/>
    <cellStyle name="Moneda 5 2 5 2 2 2" xfId="5000" xr:uid="{3DD294B3-7FA8-4A74-9ED5-9D64AA8A5691}"/>
    <cellStyle name="Moneda 5 2 5 2 2 2 2" xfId="10280" xr:uid="{CF4BD629-8AAD-4406-B98B-51DF12EB3D37}"/>
    <cellStyle name="Moneda 5 2 5 2 2 2 2 2" xfId="20841" xr:uid="{054DE4A1-D77E-43DC-B8F0-AB5E20367531}"/>
    <cellStyle name="Moneda 5 2 5 2 2 2 3" xfId="15561" xr:uid="{E8CB482E-B0F3-433A-A77B-B9825E3B0143}"/>
    <cellStyle name="Moneda 5 2 5 2 2 3" xfId="7640" xr:uid="{9AE88741-A691-43FF-954A-81DD91519454}"/>
    <cellStyle name="Moneda 5 2 5 2 2 3 2" xfId="18201" xr:uid="{243B270B-EA25-46E9-9AAC-41E65C3DE203}"/>
    <cellStyle name="Moneda 5 2 5 2 2 4" xfId="12920" xr:uid="{4F705643-2236-40C0-B9E2-BCCC5C2625A1}"/>
    <cellStyle name="Moneda 5 2 5 2 3" xfId="3680" xr:uid="{BC80998A-122F-4B5D-B3B5-A1ED79D8CB63}"/>
    <cellStyle name="Moneda 5 2 5 2 3 2" xfId="8960" xr:uid="{1A374FC9-914B-44AA-BFC5-4AA1CB77A5FA}"/>
    <cellStyle name="Moneda 5 2 5 2 3 2 2" xfId="19521" xr:uid="{43BD6AFD-C001-44E1-84CD-1570B8C2ED15}"/>
    <cellStyle name="Moneda 5 2 5 2 3 3" xfId="14241" xr:uid="{F610011A-A850-4B2C-9AAF-358CC71B5BCC}"/>
    <cellStyle name="Moneda 5 2 5 2 4" xfId="6320" xr:uid="{2A32272E-F5F9-4C8E-982D-DF8915D13E49}"/>
    <cellStyle name="Moneda 5 2 5 2 4 2" xfId="16881" xr:uid="{882F0B3B-96A8-4C9B-B634-DC93F7F39382}"/>
    <cellStyle name="Moneda 5 2 5 2 5" xfId="11600" xr:uid="{CF8F7512-64B4-4DEA-9239-ACD800336585}"/>
    <cellStyle name="Moneda 5 2 5 3" xfId="1699" xr:uid="{D97D49A0-5683-4A70-8208-EAC2A1A789EB}"/>
    <cellStyle name="Moneda 5 2 5 3 2" xfId="4340" xr:uid="{908BCD5C-7392-4FCC-9FA6-360945F0D426}"/>
    <cellStyle name="Moneda 5 2 5 3 2 2" xfId="9620" xr:uid="{A5F60813-7BBC-4964-BD0D-0F82D6935979}"/>
    <cellStyle name="Moneda 5 2 5 3 2 2 2" xfId="20181" xr:uid="{030BEB24-D7C8-4F25-AA34-A099CB80A39D}"/>
    <cellStyle name="Moneda 5 2 5 3 2 3" xfId="14901" xr:uid="{B6B3D3A7-3E9D-4E97-B6DD-26033191441F}"/>
    <cellStyle name="Moneda 5 2 5 3 3" xfId="6980" xr:uid="{3290AF48-8E4C-404A-BE4F-DD7E7546C0A0}"/>
    <cellStyle name="Moneda 5 2 5 3 3 2" xfId="17541" xr:uid="{6E6E2D88-F6F4-46E5-AB62-E9DCB290053B}"/>
    <cellStyle name="Moneda 5 2 5 3 4" xfId="12260" xr:uid="{72C0EB02-E05C-480F-9599-C27A09DA0DE6}"/>
    <cellStyle name="Moneda 5 2 5 4" xfId="3020" xr:uid="{1A79F295-01C6-41A6-AE78-50DDBAD5493D}"/>
    <cellStyle name="Moneda 5 2 5 4 2" xfId="8300" xr:uid="{F2E0EE45-2EB2-49C7-8A2F-2417177058E6}"/>
    <cellStyle name="Moneda 5 2 5 4 2 2" xfId="18861" xr:uid="{1AA01420-5E36-47E0-845C-7E66D4D1933A}"/>
    <cellStyle name="Moneda 5 2 5 4 3" xfId="13581" xr:uid="{4F4174FF-0C45-4F1A-B62B-7362DC6AEA6C}"/>
    <cellStyle name="Moneda 5 2 5 5" xfId="5660" xr:uid="{61D46B4C-962D-4A9E-8CAA-47E053091A52}"/>
    <cellStyle name="Moneda 5 2 5 5 2" xfId="16221" xr:uid="{28873D40-262F-4965-8C72-BAD8628BEB11}"/>
    <cellStyle name="Moneda 5 2 5 6" xfId="10940" xr:uid="{EAB664B5-CD57-4352-AE58-FF5EFB3ABC57}"/>
    <cellStyle name="Moneda 5 2 6" xfId="709" xr:uid="{180BC95C-AE2C-4161-A85F-27381B2CE743}"/>
    <cellStyle name="Moneda 5 2 6 2" xfId="2030" xr:uid="{A81E90E9-F3A1-43EC-98C3-D8AFD5922AEE}"/>
    <cellStyle name="Moneda 5 2 6 2 2" xfId="4671" xr:uid="{63FBF454-72B3-40B1-9974-A0EFBC3BC634}"/>
    <cellStyle name="Moneda 5 2 6 2 2 2" xfId="9951" xr:uid="{55FC659F-C550-4B7E-A6C0-9F5FFDCD4FF7}"/>
    <cellStyle name="Moneda 5 2 6 2 2 2 2" xfId="20512" xr:uid="{B744D83E-5112-439D-AEE1-8A185F89A619}"/>
    <cellStyle name="Moneda 5 2 6 2 2 3" xfId="15232" xr:uid="{780FDF91-9213-4E4D-A15A-FAF06E59C095}"/>
    <cellStyle name="Moneda 5 2 6 2 3" xfId="7311" xr:uid="{788690A7-6108-43E1-A874-2C3A2DDF48A5}"/>
    <cellStyle name="Moneda 5 2 6 2 3 2" xfId="17872" xr:uid="{406BDD9B-BE7C-4513-A1D7-BB2F4549B17D}"/>
    <cellStyle name="Moneda 5 2 6 2 4" xfId="12591" xr:uid="{D6335388-57B3-4CF8-A093-2E8B20530AA0}"/>
    <cellStyle name="Moneda 5 2 6 3" xfId="3351" xr:uid="{A6DD1C6C-D3DB-4D62-A34B-80C1CB2A1457}"/>
    <cellStyle name="Moneda 5 2 6 3 2" xfId="8631" xr:uid="{108905FB-F9A2-495F-ACE2-73E6C08E5E8A}"/>
    <cellStyle name="Moneda 5 2 6 3 2 2" xfId="19192" xr:uid="{0A5823F7-82C7-452C-AE8E-933DF0E89DEB}"/>
    <cellStyle name="Moneda 5 2 6 3 3" xfId="13912" xr:uid="{4D21536D-0C5C-4AA5-B45F-7B5572B0003D}"/>
    <cellStyle name="Moneda 5 2 6 4" xfId="5991" xr:uid="{8B0F57B4-C154-4CBB-AAB8-06653A42DB53}"/>
    <cellStyle name="Moneda 5 2 6 4 2" xfId="16552" xr:uid="{4B9E5961-3129-40BE-B5FE-88182D995055}"/>
    <cellStyle name="Moneda 5 2 6 5" xfId="11271" xr:uid="{3C60F6EC-C51E-4178-9E69-7C053AB4F28E}"/>
    <cellStyle name="Moneda 5 2 7" xfId="1370" xr:uid="{6FC49423-B4EC-4357-8E98-B229398392CF}"/>
    <cellStyle name="Moneda 5 2 7 2" xfId="4011" xr:uid="{98363D11-86AC-487B-8453-B179E56F0220}"/>
    <cellStyle name="Moneda 5 2 7 2 2" xfId="9291" xr:uid="{69804516-8922-4382-BB95-2C9A34C6620E}"/>
    <cellStyle name="Moneda 5 2 7 2 2 2" xfId="19852" xr:uid="{92000D50-9844-449A-9954-BB758B8E5148}"/>
    <cellStyle name="Moneda 5 2 7 2 3" xfId="14572" xr:uid="{0F51CCD7-F0A3-421E-9F40-01A13C816926}"/>
    <cellStyle name="Moneda 5 2 7 3" xfId="6651" xr:uid="{E509FBE9-E293-47C3-8C36-799853639062}"/>
    <cellStyle name="Moneda 5 2 7 3 2" xfId="17212" xr:uid="{A2EA3740-9AFB-4741-B284-74355B15C589}"/>
    <cellStyle name="Moneda 5 2 7 4" xfId="11931" xr:uid="{771C2309-2985-4B80-A34F-2BB09FE58A11}"/>
    <cellStyle name="Moneda 5 2 8" xfId="2691" xr:uid="{D259A6BF-16EA-43D6-9611-01978F5D3930}"/>
    <cellStyle name="Moneda 5 2 8 2" xfId="7971" xr:uid="{413ADF29-436D-4B61-90A6-DFFC79E94703}"/>
    <cellStyle name="Moneda 5 2 8 2 2" xfId="18532" xr:uid="{03521106-F976-46B4-BAA5-56E3AFFE5C60}"/>
    <cellStyle name="Moneda 5 2 8 3" xfId="13252" xr:uid="{52730BD8-4819-411E-89A2-8CA8BCFF89E5}"/>
    <cellStyle name="Moneda 5 2 9" xfId="5331" xr:uid="{DE1BB294-6BAF-46D6-A3EA-FDFB41605F86}"/>
    <cellStyle name="Moneda 5 2 9 2" xfId="15892" xr:uid="{1100E8C6-1564-4FCA-99C5-93325835C525}"/>
    <cellStyle name="Moneda 5 3" xfId="73" xr:uid="{E44A2183-F18A-4AC3-9601-051944AD7C62}"/>
    <cellStyle name="Moneda 5 3 2" xfId="185" xr:uid="{21E8665C-372E-41E3-BCB8-06279E253A82}"/>
    <cellStyle name="Moneda 5 3 2 2" xfId="515" xr:uid="{525CD255-E26E-4B37-86F9-9AB6911F0D2D}"/>
    <cellStyle name="Moneda 5 3 2 2 2" xfId="1175" xr:uid="{71F2125F-C498-4A71-AEE3-90CF923649B7}"/>
    <cellStyle name="Moneda 5 3 2 2 2 2" xfId="2496" xr:uid="{209F63D5-7049-45C0-B27F-AEC80F839D08}"/>
    <cellStyle name="Moneda 5 3 2 2 2 2 2" xfId="5137" xr:uid="{7B596F87-D98C-4C84-91E5-B762F3DC7559}"/>
    <cellStyle name="Moneda 5 3 2 2 2 2 2 2" xfId="10417" xr:uid="{4F2849E1-28E9-4FA3-AA09-BB379736FBE1}"/>
    <cellStyle name="Moneda 5 3 2 2 2 2 2 2 2" xfId="20978" xr:uid="{F81639AC-415D-4354-B87D-A4BEBEB03073}"/>
    <cellStyle name="Moneda 5 3 2 2 2 2 2 3" xfId="15698" xr:uid="{6C154C02-3012-4AFF-80EA-911E3D3048B2}"/>
    <cellStyle name="Moneda 5 3 2 2 2 2 3" xfId="7777" xr:uid="{8B3CC6E2-4E15-4F2A-A9E1-64E738EBA236}"/>
    <cellStyle name="Moneda 5 3 2 2 2 2 3 2" xfId="18338" xr:uid="{B0CB2E76-F87F-4426-9807-9AB2E5E4D9D1}"/>
    <cellStyle name="Moneda 5 3 2 2 2 2 4" xfId="13057" xr:uid="{54F7AFEB-25C8-4135-8A61-61B08B78146F}"/>
    <cellStyle name="Moneda 5 3 2 2 2 3" xfId="3817" xr:uid="{95759519-7206-4C87-A6A9-24FDDDF9EB27}"/>
    <cellStyle name="Moneda 5 3 2 2 2 3 2" xfId="9097" xr:uid="{7E852A43-12C6-4887-90C9-47A5C54C0255}"/>
    <cellStyle name="Moneda 5 3 2 2 2 3 2 2" xfId="19658" xr:uid="{96D8D965-E69A-4CDB-B7D1-847C8BC907D9}"/>
    <cellStyle name="Moneda 5 3 2 2 2 3 3" xfId="14378" xr:uid="{2D868E28-057B-4B00-A855-D33CF4EB26D3}"/>
    <cellStyle name="Moneda 5 3 2 2 2 4" xfId="6457" xr:uid="{17793B70-E440-4C1A-B8BA-D321EC51CD56}"/>
    <cellStyle name="Moneda 5 3 2 2 2 4 2" xfId="17018" xr:uid="{D8C1B109-CBFC-46FD-B9D6-7845C9A5931E}"/>
    <cellStyle name="Moneda 5 3 2 2 2 5" xfId="11737" xr:uid="{95495A1A-88D8-4584-A14D-C9E60FAB19B3}"/>
    <cellStyle name="Moneda 5 3 2 2 3" xfId="1836" xr:uid="{8F7AA6C7-89B0-4D28-BBC9-E37A0C3A7EC3}"/>
    <cellStyle name="Moneda 5 3 2 2 3 2" xfId="4477" xr:uid="{8DCAA93D-B295-4F3D-A0D6-D25EA1805C43}"/>
    <cellStyle name="Moneda 5 3 2 2 3 2 2" xfId="9757" xr:uid="{B19D0A59-01D6-4C48-96CD-91C0FAF82703}"/>
    <cellStyle name="Moneda 5 3 2 2 3 2 2 2" xfId="20318" xr:uid="{5042EC80-932A-48C0-8BC8-9D29672ACEB9}"/>
    <cellStyle name="Moneda 5 3 2 2 3 2 3" xfId="15038" xr:uid="{AB822773-75B6-4B4B-8939-E0CB4A508F8B}"/>
    <cellStyle name="Moneda 5 3 2 2 3 3" xfId="7117" xr:uid="{416C3CD9-DEE9-42C7-9EEE-90D87A7D146F}"/>
    <cellStyle name="Moneda 5 3 2 2 3 3 2" xfId="17678" xr:uid="{87D48E58-22FF-4A1D-B242-7422D87BFC69}"/>
    <cellStyle name="Moneda 5 3 2 2 3 4" xfId="12397" xr:uid="{2D951193-9DE1-40E9-853C-1D0BA9314186}"/>
    <cellStyle name="Moneda 5 3 2 2 4" xfId="3157" xr:uid="{B18E087C-6135-4C49-AA73-57B3DAC4C39D}"/>
    <cellStyle name="Moneda 5 3 2 2 4 2" xfId="8437" xr:uid="{E3339156-E1E4-424A-9DA5-AFCC1406A821}"/>
    <cellStyle name="Moneda 5 3 2 2 4 2 2" xfId="18998" xr:uid="{30411FEE-CE8F-4DD2-BB6F-B353B0FB2215}"/>
    <cellStyle name="Moneda 5 3 2 2 4 3" xfId="13718" xr:uid="{33EC7DC7-F012-4D70-86C9-3777C759E5C9}"/>
    <cellStyle name="Moneda 5 3 2 2 5" xfId="5797" xr:uid="{AF908B5A-5A30-466A-986D-F580CE388830}"/>
    <cellStyle name="Moneda 5 3 2 2 5 2" xfId="16358" xr:uid="{57A75EAE-7142-4EC5-8A4B-DECEF65DEB6D}"/>
    <cellStyle name="Moneda 5 3 2 2 6" xfId="11077" xr:uid="{CF9ACB09-BEB1-49B6-9CE9-D27FCC57E5E6}"/>
    <cellStyle name="Moneda 5 3 2 3" xfId="846" xr:uid="{5595506B-6828-42CB-B40D-D893F2FE36A2}"/>
    <cellStyle name="Moneda 5 3 2 3 2" xfId="2167" xr:uid="{5908FB03-5D1F-4C2C-B3FE-61FF38A15829}"/>
    <cellStyle name="Moneda 5 3 2 3 2 2" xfId="4808" xr:uid="{88D5041E-50EB-4E64-8EA0-E3D186C11610}"/>
    <cellStyle name="Moneda 5 3 2 3 2 2 2" xfId="10088" xr:uid="{1067FD4D-1FD5-4C9A-942A-2C5500EC475F}"/>
    <cellStyle name="Moneda 5 3 2 3 2 2 2 2" xfId="20649" xr:uid="{B91D3323-5D62-415D-BAD3-8B925F0C368C}"/>
    <cellStyle name="Moneda 5 3 2 3 2 2 3" xfId="15369" xr:uid="{106D660E-0C3D-4321-A032-55380AE15631}"/>
    <cellStyle name="Moneda 5 3 2 3 2 3" xfId="7448" xr:uid="{A93393B7-5C90-4900-8717-109FADC51517}"/>
    <cellStyle name="Moneda 5 3 2 3 2 3 2" xfId="18009" xr:uid="{EE891443-642E-4ECB-9414-AE1B0F593BF5}"/>
    <cellStyle name="Moneda 5 3 2 3 2 4" xfId="12728" xr:uid="{F2771336-CA31-4C16-BDA3-119167A75EA8}"/>
    <cellStyle name="Moneda 5 3 2 3 3" xfId="3488" xr:uid="{5128513A-9E77-4E31-B538-5D3D51553D2E}"/>
    <cellStyle name="Moneda 5 3 2 3 3 2" xfId="8768" xr:uid="{8BF1F0B0-26B2-4441-A7CB-FADBA85AEB7C}"/>
    <cellStyle name="Moneda 5 3 2 3 3 2 2" xfId="19329" xr:uid="{AA898B0E-7F81-4260-A9CE-C34B67BDA361}"/>
    <cellStyle name="Moneda 5 3 2 3 3 3" xfId="14049" xr:uid="{9C9A2771-157F-4BEB-906C-D902CA1ECAE6}"/>
    <cellStyle name="Moneda 5 3 2 3 4" xfId="6128" xr:uid="{5E08EB0D-8070-427A-AECA-F1C25475E6EB}"/>
    <cellStyle name="Moneda 5 3 2 3 4 2" xfId="16689" xr:uid="{14F987F7-1BC3-4969-A0C0-BDD09617F8BD}"/>
    <cellStyle name="Moneda 5 3 2 3 5" xfId="11408" xr:uid="{9C82D210-0668-484A-8402-57C88DC2CAAC}"/>
    <cellStyle name="Moneda 5 3 2 4" xfId="1507" xr:uid="{45D6D950-2139-42CC-AA80-88DDA90FA9C3}"/>
    <cellStyle name="Moneda 5 3 2 4 2" xfId="4148" xr:uid="{D06B4FB7-011F-4CA5-A26A-848E98F80BBD}"/>
    <cellStyle name="Moneda 5 3 2 4 2 2" xfId="9428" xr:uid="{1A4C94E2-BC30-4BE2-AC18-8AAA4595EF71}"/>
    <cellStyle name="Moneda 5 3 2 4 2 2 2" xfId="19989" xr:uid="{2DE0BFA1-A9C5-445A-8DDA-D28C6CB1E9C2}"/>
    <cellStyle name="Moneda 5 3 2 4 2 3" xfId="14709" xr:uid="{DB73FA6B-90A7-4878-A286-5E7A5A9852EE}"/>
    <cellStyle name="Moneda 5 3 2 4 3" xfId="6788" xr:uid="{AD289BF2-F5FD-4A41-A929-4F316927F562}"/>
    <cellStyle name="Moneda 5 3 2 4 3 2" xfId="17349" xr:uid="{6135C095-F4CF-4F12-A182-8A47BE4C6728}"/>
    <cellStyle name="Moneda 5 3 2 4 4" xfId="12068" xr:uid="{A4B7ABC4-C852-4D38-9B43-45D6162EB065}"/>
    <cellStyle name="Moneda 5 3 2 5" xfId="2828" xr:uid="{CAB8ECDA-7B40-4186-9CEE-04FCD92A6A2D}"/>
    <cellStyle name="Moneda 5 3 2 5 2" xfId="8108" xr:uid="{D2BD530A-26FA-4BA3-8400-0AA1DC6BCCDF}"/>
    <cellStyle name="Moneda 5 3 2 5 2 2" xfId="18669" xr:uid="{DD0C2B85-8029-48FE-889A-D0C4CC338FB0}"/>
    <cellStyle name="Moneda 5 3 2 5 3" xfId="13389" xr:uid="{BDFD8DCE-9744-4BB1-A330-4F8A3EEE3BEB}"/>
    <cellStyle name="Moneda 5 3 2 6" xfId="5468" xr:uid="{93D47493-10C8-4C36-8408-58E5B18BADD4}"/>
    <cellStyle name="Moneda 5 3 2 6 2" xfId="16029" xr:uid="{35AFD844-D3C2-4F0B-A986-FDDA8FD17B0C}"/>
    <cellStyle name="Moneda 5 3 2 7" xfId="10748" xr:uid="{A8CE5F2A-4AF4-4694-B743-009C7A41FD65}"/>
    <cellStyle name="Moneda 5 3 3" xfId="295" xr:uid="{56003C13-073F-40ED-A805-A41476008DD8}"/>
    <cellStyle name="Moneda 5 3 3 2" xfId="625" xr:uid="{7D93B9EC-9AE0-4AD1-8588-00DA2C7B2E2A}"/>
    <cellStyle name="Moneda 5 3 3 2 2" xfId="1285" xr:uid="{7D1B30DC-D4E9-4B8C-A3B7-3B8A19A035D6}"/>
    <cellStyle name="Moneda 5 3 3 2 2 2" xfId="2606" xr:uid="{1AA8ADCE-176A-4086-9AD0-878E4D2B16E7}"/>
    <cellStyle name="Moneda 5 3 3 2 2 2 2" xfId="5247" xr:uid="{D22EF796-756B-4F4E-92E5-15F4E8B02E66}"/>
    <cellStyle name="Moneda 5 3 3 2 2 2 2 2" xfId="10527" xr:uid="{5197671D-38F3-4571-828D-C97C5D82C223}"/>
    <cellStyle name="Moneda 5 3 3 2 2 2 2 2 2" xfId="21088" xr:uid="{A9B64595-2B8B-46B6-B7B2-BFCEABC58530}"/>
    <cellStyle name="Moneda 5 3 3 2 2 2 2 3" xfId="15808" xr:uid="{E484B826-5F3C-40BC-BD43-0C92152E3D28}"/>
    <cellStyle name="Moneda 5 3 3 2 2 2 3" xfId="7887" xr:uid="{F4E8C6F9-BEB3-4920-8EF3-94FEBDC2C028}"/>
    <cellStyle name="Moneda 5 3 3 2 2 2 3 2" xfId="18448" xr:uid="{2C2A2E31-753E-4ECD-93B5-89DC676DA736}"/>
    <cellStyle name="Moneda 5 3 3 2 2 2 4" xfId="13167" xr:uid="{B1789334-6FD1-44D6-98B5-5C4B0EE17309}"/>
    <cellStyle name="Moneda 5 3 3 2 2 3" xfId="3927" xr:uid="{0579BD72-CA16-4C06-99DE-E0EEF9457FAA}"/>
    <cellStyle name="Moneda 5 3 3 2 2 3 2" xfId="9207" xr:uid="{8721E352-1464-4C7C-A44C-E3C25C2E376A}"/>
    <cellStyle name="Moneda 5 3 3 2 2 3 2 2" xfId="19768" xr:uid="{39FB15DC-D3A2-489B-AE2E-FFF2124D738D}"/>
    <cellStyle name="Moneda 5 3 3 2 2 3 3" xfId="14488" xr:uid="{80ABFE1C-F002-4719-B51B-1E629826A7D2}"/>
    <cellStyle name="Moneda 5 3 3 2 2 4" xfId="6567" xr:uid="{E4515DB8-B501-4420-B0B8-105A4D5BAE3F}"/>
    <cellStyle name="Moneda 5 3 3 2 2 4 2" xfId="17128" xr:uid="{F36C389A-C8C5-4368-AA45-690A7DC0636C}"/>
    <cellStyle name="Moneda 5 3 3 2 2 5" xfId="11847" xr:uid="{55C31488-DCDC-4789-BFD1-B11786C21E06}"/>
    <cellStyle name="Moneda 5 3 3 2 3" xfId="1946" xr:uid="{642153AF-2C71-4BBA-9F7A-27F9381E624F}"/>
    <cellStyle name="Moneda 5 3 3 2 3 2" xfId="4587" xr:uid="{A08E01D2-71AE-4D3B-AFCF-FA8F62DB2BA4}"/>
    <cellStyle name="Moneda 5 3 3 2 3 2 2" xfId="9867" xr:uid="{61370B50-D888-4B24-8A4D-78D9D2CD7C91}"/>
    <cellStyle name="Moneda 5 3 3 2 3 2 2 2" xfId="20428" xr:uid="{846939C0-30B3-41CD-AF3A-CFC33C728EAB}"/>
    <cellStyle name="Moneda 5 3 3 2 3 2 3" xfId="15148" xr:uid="{22BE2925-EA37-4D18-9B8F-05865B485958}"/>
    <cellStyle name="Moneda 5 3 3 2 3 3" xfId="7227" xr:uid="{A8CCE58E-5501-41A6-B334-140B2C68AEBC}"/>
    <cellStyle name="Moneda 5 3 3 2 3 3 2" xfId="17788" xr:uid="{CC6CCE73-B34C-4B8D-AF04-059609A8E332}"/>
    <cellStyle name="Moneda 5 3 3 2 3 4" xfId="12507" xr:uid="{AFE064F2-FC19-4CB2-ABA7-5199625187E5}"/>
    <cellStyle name="Moneda 5 3 3 2 4" xfId="3267" xr:uid="{028A2DFA-57BD-40A3-BB8E-1E9858EB90D7}"/>
    <cellStyle name="Moneda 5 3 3 2 4 2" xfId="8547" xr:uid="{CA95F6B9-DABE-4666-9795-1AD9E3EB7262}"/>
    <cellStyle name="Moneda 5 3 3 2 4 2 2" xfId="19108" xr:uid="{CB078948-4BF3-4D76-9B4F-DF87638D9AF4}"/>
    <cellStyle name="Moneda 5 3 3 2 4 3" xfId="13828" xr:uid="{30704E78-87E9-482D-82CE-56DCEDDA148B}"/>
    <cellStyle name="Moneda 5 3 3 2 5" xfId="5907" xr:uid="{FD52EDA2-AA5E-4266-848F-50C64FDBF872}"/>
    <cellStyle name="Moneda 5 3 3 2 5 2" xfId="16468" xr:uid="{D8DAD8B5-32EA-4AB7-AB94-51A95E0C9AA9}"/>
    <cellStyle name="Moneda 5 3 3 2 6" xfId="11187" xr:uid="{96A4EE4D-7487-43C5-8F52-5EFFC5E3E9CF}"/>
    <cellStyle name="Moneda 5 3 3 3" xfId="956" xr:uid="{47EBD2B5-CB3E-4A20-9964-72D9064F66E8}"/>
    <cellStyle name="Moneda 5 3 3 3 2" xfId="2277" xr:uid="{D06011D6-D92D-48A8-99FD-C8F604606BB7}"/>
    <cellStyle name="Moneda 5 3 3 3 2 2" xfId="4918" xr:uid="{DA61E624-538E-417B-9107-E1135A146FE5}"/>
    <cellStyle name="Moneda 5 3 3 3 2 2 2" xfId="10198" xr:uid="{A6599D87-374C-4E17-A0EB-52D0A3F51C7D}"/>
    <cellStyle name="Moneda 5 3 3 3 2 2 2 2" xfId="20759" xr:uid="{AABA9CFE-D33D-410F-B15F-B2895B9D4398}"/>
    <cellStyle name="Moneda 5 3 3 3 2 2 3" xfId="15479" xr:uid="{49BF20D1-D8F1-4283-8DC5-CA8546B73C4A}"/>
    <cellStyle name="Moneda 5 3 3 3 2 3" xfId="7558" xr:uid="{7B51A89F-10E4-4A05-A1E4-A84CE3805685}"/>
    <cellStyle name="Moneda 5 3 3 3 2 3 2" xfId="18119" xr:uid="{60F3519E-2520-4B8C-B7C6-24A1EE35CAED}"/>
    <cellStyle name="Moneda 5 3 3 3 2 4" xfId="12838" xr:uid="{C345358D-BA68-4A66-BB11-5ADBC97361DB}"/>
    <cellStyle name="Moneda 5 3 3 3 3" xfId="3598" xr:uid="{E9EBF867-EA2B-49B0-93CC-C37812D842A2}"/>
    <cellStyle name="Moneda 5 3 3 3 3 2" xfId="8878" xr:uid="{6C6B3B76-01A8-4781-ADBA-86CD6E1DE66C}"/>
    <cellStyle name="Moneda 5 3 3 3 3 2 2" xfId="19439" xr:uid="{198155C5-0DD5-4843-8CA7-AFA97DFCD693}"/>
    <cellStyle name="Moneda 5 3 3 3 3 3" xfId="14159" xr:uid="{773F0E48-7761-4ED7-A6F3-2C701C992476}"/>
    <cellStyle name="Moneda 5 3 3 3 4" xfId="6238" xr:uid="{4A8F6779-33D5-4096-85C6-E0CB67FB52C5}"/>
    <cellStyle name="Moneda 5 3 3 3 4 2" xfId="16799" xr:uid="{F226ADD5-C095-4083-BBD1-B874F19BA860}"/>
    <cellStyle name="Moneda 5 3 3 3 5" xfId="11518" xr:uid="{EDB7FCC8-4C55-4CFB-8B1E-F979E6A290E0}"/>
    <cellStyle name="Moneda 5 3 3 4" xfId="1617" xr:uid="{83802B9C-1E12-4B5A-8F6C-44B7CC0B4FAF}"/>
    <cellStyle name="Moneda 5 3 3 4 2" xfId="4258" xr:uid="{950F8D88-B094-4CB5-8451-BBFF5446F7AD}"/>
    <cellStyle name="Moneda 5 3 3 4 2 2" xfId="9538" xr:uid="{F5A7FDBD-260A-4516-9A03-A47576E82B8E}"/>
    <cellStyle name="Moneda 5 3 3 4 2 2 2" xfId="20099" xr:uid="{112187E3-0AD0-4928-82A4-EFEFB7F1BE2A}"/>
    <cellStyle name="Moneda 5 3 3 4 2 3" xfId="14819" xr:uid="{BF4D5901-8581-48D8-B5A9-E66C3C056245}"/>
    <cellStyle name="Moneda 5 3 3 4 3" xfId="6898" xr:uid="{A35883ED-F285-4F4B-AA86-E94846DBD670}"/>
    <cellStyle name="Moneda 5 3 3 4 3 2" xfId="17459" xr:uid="{CD51573C-372F-43D0-AEFB-CF3C6DB158E6}"/>
    <cellStyle name="Moneda 5 3 3 4 4" xfId="12178" xr:uid="{01950F6C-8781-4662-9A5E-96E5BDE2AB00}"/>
    <cellStyle name="Moneda 5 3 3 5" xfId="2938" xr:uid="{D4F5211E-F933-4A71-9C20-4B2FCC6D3E04}"/>
    <cellStyle name="Moneda 5 3 3 5 2" xfId="8218" xr:uid="{81DB68F4-2EDA-4D33-A2EB-181B727A26F1}"/>
    <cellStyle name="Moneda 5 3 3 5 2 2" xfId="18779" xr:uid="{991CCAD6-1600-4BB9-80FF-56C235BEA10C}"/>
    <cellStyle name="Moneda 5 3 3 5 3" xfId="13499" xr:uid="{5C8567B6-51DC-4015-900B-DA469956CD01}"/>
    <cellStyle name="Moneda 5 3 3 6" xfId="5578" xr:uid="{5F109F15-483C-4F83-A954-9D85A7C453C0}"/>
    <cellStyle name="Moneda 5 3 3 6 2" xfId="16139" xr:uid="{FBF92536-63BC-40E3-B59E-0D6A7FB25388}"/>
    <cellStyle name="Moneda 5 3 3 7" xfId="10858" xr:uid="{F57CE5CD-1F86-487B-B9EA-43028FCECE8B}"/>
    <cellStyle name="Moneda 5 3 4" xfId="404" xr:uid="{4E4F6C6D-3E27-4BD6-85BE-F3523748CD47}"/>
    <cellStyle name="Moneda 5 3 4 2" xfId="1065" xr:uid="{AD753592-6080-4CFB-9DDA-027F120C8DC4}"/>
    <cellStyle name="Moneda 5 3 4 2 2" xfId="2386" xr:uid="{AAC0E8A0-3B7F-4730-8901-9355A804244C}"/>
    <cellStyle name="Moneda 5 3 4 2 2 2" xfId="5027" xr:uid="{F5EDBC44-6CA1-4AB4-A9FC-07506C61D033}"/>
    <cellStyle name="Moneda 5 3 4 2 2 2 2" xfId="10307" xr:uid="{77D205E9-3C45-4874-B94F-350F3E969003}"/>
    <cellStyle name="Moneda 5 3 4 2 2 2 2 2" xfId="20868" xr:uid="{50A03852-1C4C-4F09-AF8A-24941FDC8C50}"/>
    <cellStyle name="Moneda 5 3 4 2 2 2 3" xfId="15588" xr:uid="{67A9AC8A-504D-4A08-91F5-B0709A138115}"/>
    <cellStyle name="Moneda 5 3 4 2 2 3" xfId="7667" xr:uid="{6E039418-376A-49B7-B564-3258B1C01278}"/>
    <cellStyle name="Moneda 5 3 4 2 2 3 2" xfId="18228" xr:uid="{7B416616-08F2-4A52-A955-7D708D6D4943}"/>
    <cellStyle name="Moneda 5 3 4 2 2 4" xfId="12947" xr:uid="{8B3BB475-58B4-4273-985C-1B563B50928B}"/>
    <cellStyle name="Moneda 5 3 4 2 3" xfId="3707" xr:uid="{E4E2E446-0F63-412F-B3AC-F2072F1AFA00}"/>
    <cellStyle name="Moneda 5 3 4 2 3 2" xfId="8987" xr:uid="{23C36AF9-B042-41B0-B74A-E847CC9078BD}"/>
    <cellStyle name="Moneda 5 3 4 2 3 2 2" xfId="19548" xr:uid="{246CF417-FBF9-4A0C-890A-9A26AC0A2B0A}"/>
    <cellStyle name="Moneda 5 3 4 2 3 3" xfId="14268" xr:uid="{38EDA4C2-ADCB-4900-A99E-FEAC2516F0A5}"/>
    <cellStyle name="Moneda 5 3 4 2 4" xfId="6347" xr:uid="{A149CA60-5D54-4865-8FF3-8806A954D1B5}"/>
    <cellStyle name="Moneda 5 3 4 2 4 2" xfId="16908" xr:uid="{0E31ACB6-6FDF-41DE-94E5-52D7B55FD0C1}"/>
    <cellStyle name="Moneda 5 3 4 2 5" xfId="11627" xr:uid="{5BC3B603-E092-4005-942F-B69131149AE3}"/>
    <cellStyle name="Moneda 5 3 4 3" xfId="1726" xr:uid="{A3555B32-E924-4F2D-B9FF-05D1429C188D}"/>
    <cellStyle name="Moneda 5 3 4 3 2" xfId="4367" xr:uid="{47FE1A73-0BDE-4D77-916E-D27D8C2D3A87}"/>
    <cellStyle name="Moneda 5 3 4 3 2 2" xfId="9647" xr:uid="{77060039-F542-4003-AAB1-D67AA9E4A381}"/>
    <cellStyle name="Moneda 5 3 4 3 2 2 2" xfId="20208" xr:uid="{5FDCFE59-72FC-4EC9-AB0A-DE0CECA1F64A}"/>
    <cellStyle name="Moneda 5 3 4 3 2 3" xfId="14928" xr:uid="{04F73AEB-300A-49BC-B309-818E4D3EE3AF}"/>
    <cellStyle name="Moneda 5 3 4 3 3" xfId="7007" xr:uid="{B10FA045-946C-42E0-A57C-CEA96CD2ADE2}"/>
    <cellStyle name="Moneda 5 3 4 3 3 2" xfId="17568" xr:uid="{FA304438-B89B-4BE4-9498-E78B6F89D04E}"/>
    <cellStyle name="Moneda 5 3 4 3 4" xfId="12287" xr:uid="{78E90456-714F-4E44-AACA-A4FF55E7B1CE}"/>
    <cellStyle name="Moneda 5 3 4 4" xfId="3047" xr:uid="{FF771168-FDA7-43E0-8865-3D06091BF671}"/>
    <cellStyle name="Moneda 5 3 4 4 2" xfId="8327" xr:uid="{75D47E6B-24D6-43FD-AA35-A9B8DFB7C3CE}"/>
    <cellStyle name="Moneda 5 3 4 4 2 2" xfId="18888" xr:uid="{10730020-FC7C-403F-9C08-C6AE02060BE0}"/>
    <cellStyle name="Moneda 5 3 4 4 3" xfId="13608" xr:uid="{5557FBF5-CCE7-4D72-A8E1-B689AE5E9042}"/>
    <cellStyle name="Moneda 5 3 4 5" xfId="5687" xr:uid="{1B56C0FF-B183-4B67-AD9E-8A34A91CE1EE}"/>
    <cellStyle name="Moneda 5 3 4 5 2" xfId="16248" xr:uid="{B22EEE75-FB60-4267-8623-097A565B0712}"/>
    <cellStyle name="Moneda 5 3 4 6" xfId="10967" xr:uid="{BE23924F-A474-4CC7-92CD-6FFD021C0ABF}"/>
    <cellStyle name="Moneda 5 3 5" xfId="736" xr:uid="{9DFACCB7-77C2-448E-ABE0-0271BBC55A0E}"/>
    <cellStyle name="Moneda 5 3 5 2" xfId="2057" xr:uid="{787C5240-2B54-4DC8-9FCA-DF4E358CF97E}"/>
    <cellStyle name="Moneda 5 3 5 2 2" xfId="4698" xr:uid="{0C03F481-10AA-455D-AD39-63D30BCC585E}"/>
    <cellStyle name="Moneda 5 3 5 2 2 2" xfId="9978" xr:uid="{ABA64890-3EC1-4FDD-9948-B6346AD4062B}"/>
    <cellStyle name="Moneda 5 3 5 2 2 2 2" xfId="20539" xr:uid="{775E86A5-C6F8-4169-B86F-20BBDA58C3A3}"/>
    <cellStyle name="Moneda 5 3 5 2 2 3" xfId="15259" xr:uid="{407EF4C4-B7DB-454D-9D94-C61ED37D237E}"/>
    <cellStyle name="Moneda 5 3 5 2 3" xfId="7338" xr:uid="{2149D707-31E9-489A-A0EA-5C705364CA8C}"/>
    <cellStyle name="Moneda 5 3 5 2 3 2" xfId="17899" xr:uid="{A8FD4018-1598-4CDC-9D54-6E12339032DA}"/>
    <cellStyle name="Moneda 5 3 5 2 4" xfId="12618" xr:uid="{E80AA06F-62F4-47CC-9FE8-ED30D75C66AA}"/>
    <cellStyle name="Moneda 5 3 5 3" xfId="3378" xr:uid="{47557156-7EAC-43FD-9B49-8A54C531A9A6}"/>
    <cellStyle name="Moneda 5 3 5 3 2" xfId="8658" xr:uid="{1BB613D8-B631-4B03-83F2-5DBF82F89D93}"/>
    <cellStyle name="Moneda 5 3 5 3 2 2" xfId="19219" xr:uid="{C2FA62EC-1D04-466B-B222-C869C5050827}"/>
    <cellStyle name="Moneda 5 3 5 3 3" xfId="13939" xr:uid="{E50D2F39-CA63-42EF-AED7-113A5290D193}"/>
    <cellStyle name="Moneda 5 3 5 4" xfId="6018" xr:uid="{D1BE2AFC-2CBD-47F1-B8A8-72877252D120}"/>
    <cellStyle name="Moneda 5 3 5 4 2" xfId="16579" xr:uid="{84072673-80BD-42CD-8BB0-6E8BE945060F}"/>
    <cellStyle name="Moneda 5 3 5 5" xfId="11298" xr:uid="{6A4A3036-C2EA-4D51-9E61-5FCFBF095309}"/>
    <cellStyle name="Moneda 5 3 6" xfId="1397" xr:uid="{19326617-6F72-4DB4-B641-979D43A35993}"/>
    <cellStyle name="Moneda 5 3 6 2" xfId="4038" xr:uid="{B6FFFADE-EA59-4365-AC18-465F15BCDCF0}"/>
    <cellStyle name="Moneda 5 3 6 2 2" xfId="9318" xr:uid="{CDFD2624-CB09-47FB-9930-A7A76304AB68}"/>
    <cellStyle name="Moneda 5 3 6 2 2 2" xfId="19879" xr:uid="{01D16E96-15FF-499C-9743-DA140D77CED2}"/>
    <cellStyle name="Moneda 5 3 6 2 3" xfId="14599" xr:uid="{39875EEC-AF4B-4E90-9D3E-FBDCC2664E77}"/>
    <cellStyle name="Moneda 5 3 6 3" xfId="6678" xr:uid="{B555BC24-D661-455C-BF0C-013C55C97A0E}"/>
    <cellStyle name="Moneda 5 3 6 3 2" xfId="17239" xr:uid="{ADA6D432-A0B7-4FA2-B858-968DA33B4423}"/>
    <cellStyle name="Moneda 5 3 6 4" xfId="11958" xr:uid="{3F76FD2D-247B-42D1-B233-13ACB8E91D7A}"/>
    <cellStyle name="Moneda 5 3 7" xfId="2718" xr:uid="{D0F655D7-01B9-430D-9155-3C89B5D8450E}"/>
    <cellStyle name="Moneda 5 3 7 2" xfId="7998" xr:uid="{B9B0B8D5-63D5-4D93-837B-91D61B669561}"/>
    <cellStyle name="Moneda 5 3 7 2 2" xfId="18559" xr:uid="{BA74E391-80D7-433C-AC5C-CE9916DC5662}"/>
    <cellStyle name="Moneda 5 3 7 3" xfId="13279" xr:uid="{7DD4E615-336B-4628-A0A7-0074DBE8A44B}"/>
    <cellStyle name="Moneda 5 3 8" xfId="5358" xr:uid="{9C07CCD8-6E80-452E-A630-AD31AA42A40B}"/>
    <cellStyle name="Moneda 5 3 8 2" xfId="15919" xr:uid="{060A1A38-69D3-4796-B4F5-1D4EE34F93EB}"/>
    <cellStyle name="Moneda 5 3 9" xfId="10638" xr:uid="{0D14E5DC-5E66-48FC-AB1C-9498AC941C2A}"/>
    <cellStyle name="Moneda 5 4" xfId="134" xr:uid="{ED399792-1C61-49FD-BC12-B9F72C13EBE7}"/>
    <cellStyle name="Moneda 5 4 2" xfId="464" xr:uid="{8B2C1BE5-3567-4F6B-A7FA-6E538417F85F}"/>
    <cellStyle name="Moneda 5 4 2 2" xfId="1124" xr:uid="{70F83069-F61B-4A20-98B1-B2A60E00BCE3}"/>
    <cellStyle name="Moneda 5 4 2 2 2" xfId="2445" xr:uid="{4A518F23-C23C-45FC-A7EE-0DE4A1FB87BA}"/>
    <cellStyle name="Moneda 5 4 2 2 2 2" xfId="5086" xr:uid="{2280591F-1DFD-4912-B917-1652FB6EEDE2}"/>
    <cellStyle name="Moneda 5 4 2 2 2 2 2" xfId="10366" xr:uid="{7F79A1F4-A01D-4C5B-8525-F6B83ADE2B82}"/>
    <cellStyle name="Moneda 5 4 2 2 2 2 2 2" xfId="20927" xr:uid="{E5FD2E51-73D4-4A29-865B-854DBBBA454E}"/>
    <cellStyle name="Moneda 5 4 2 2 2 2 3" xfId="15647" xr:uid="{30BD4437-173F-409D-A9D2-ED1D15636030}"/>
    <cellStyle name="Moneda 5 4 2 2 2 3" xfId="7726" xr:uid="{4BFCBC74-DAD8-4AB9-B95B-3F60F95B7C77}"/>
    <cellStyle name="Moneda 5 4 2 2 2 3 2" xfId="18287" xr:uid="{10F6F846-F51A-436C-A128-D3B8D604C122}"/>
    <cellStyle name="Moneda 5 4 2 2 2 4" xfId="13006" xr:uid="{C94E3CD0-BA50-462C-A95F-0CC78FD5061C}"/>
    <cellStyle name="Moneda 5 4 2 2 3" xfId="3766" xr:uid="{39324D10-3AEA-49E6-B792-B5D6EBF509ED}"/>
    <cellStyle name="Moneda 5 4 2 2 3 2" xfId="9046" xr:uid="{F67D9838-C058-4B2A-97D1-CB489D68F4CA}"/>
    <cellStyle name="Moneda 5 4 2 2 3 2 2" xfId="19607" xr:uid="{1292196B-BF2F-4937-B879-4C11397E6C58}"/>
    <cellStyle name="Moneda 5 4 2 2 3 3" xfId="14327" xr:uid="{B41DCD55-5C5D-4FA8-967B-2669FBBE23A9}"/>
    <cellStyle name="Moneda 5 4 2 2 4" xfId="6406" xr:uid="{59D8286B-E69A-43C3-9FC2-0665AF2379E7}"/>
    <cellStyle name="Moneda 5 4 2 2 4 2" xfId="16967" xr:uid="{6F86EDDB-5481-4E4E-A0F9-34ABFB7E7541}"/>
    <cellStyle name="Moneda 5 4 2 2 5" xfId="11686" xr:uid="{466550F7-96A4-493F-8D9D-0B7AA72CC5FD}"/>
    <cellStyle name="Moneda 5 4 2 3" xfId="1785" xr:uid="{7B987D69-4678-4F20-86D7-456CF096DC8D}"/>
    <cellStyle name="Moneda 5 4 2 3 2" xfId="4426" xr:uid="{246F1043-C2A7-4DFC-97CB-B32F94691450}"/>
    <cellStyle name="Moneda 5 4 2 3 2 2" xfId="9706" xr:uid="{DB7C3B95-DAED-4938-AF7C-4EBD88587AE0}"/>
    <cellStyle name="Moneda 5 4 2 3 2 2 2" xfId="20267" xr:uid="{8E9DDAB3-43AE-4839-80CF-529652C212CF}"/>
    <cellStyle name="Moneda 5 4 2 3 2 3" xfId="14987" xr:uid="{94185B90-A6E8-4A6F-BDFB-3C56C9631233}"/>
    <cellStyle name="Moneda 5 4 2 3 3" xfId="7066" xr:uid="{D9E8E570-D19E-489E-969A-F248DDD36205}"/>
    <cellStyle name="Moneda 5 4 2 3 3 2" xfId="17627" xr:uid="{21BEE850-F863-4AB2-BFD7-5EA97B124E88}"/>
    <cellStyle name="Moneda 5 4 2 3 4" xfId="12346" xr:uid="{00160652-B262-41C5-8094-83097C712E67}"/>
    <cellStyle name="Moneda 5 4 2 4" xfId="3106" xr:uid="{47F614D1-064A-4290-BE5F-0873B4134BB5}"/>
    <cellStyle name="Moneda 5 4 2 4 2" xfId="8386" xr:uid="{EBA4D040-F99D-43D4-A574-6F704FADBA72}"/>
    <cellStyle name="Moneda 5 4 2 4 2 2" xfId="18947" xr:uid="{A1D2709A-2027-4959-8BA8-4A85898475F5}"/>
    <cellStyle name="Moneda 5 4 2 4 3" xfId="13667" xr:uid="{448D9C95-5DBA-4A46-B163-0B7EF1886772}"/>
    <cellStyle name="Moneda 5 4 2 5" xfId="5746" xr:uid="{BC848378-50B4-4768-BFC3-6A03136315AB}"/>
    <cellStyle name="Moneda 5 4 2 5 2" xfId="16307" xr:uid="{D0C40D58-C392-4742-9CF2-D491D1D12668}"/>
    <cellStyle name="Moneda 5 4 2 6" xfId="11026" xr:uid="{CAFC1B9A-029B-4BAD-B904-B9F063FB8FC5}"/>
    <cellStyle name="Moneda 5 4 3" xfId="795" xr:uid="{218D00CA-91C1-4FF7-920D-3C2483A765E0}"/>
    <cellStyle name="Moneda 5 4 3 2" xfId="2116" xr:uid="{F70EFD98-99B2-4BF3-AF55-1DF7F58BA34D}"/>
    <cellStyle name="Moneda 5 4 3 2 2" xfId="4757" xr:uid="{56F538B9-71FE-4F72-8879-A9EBF4E3BC59}"/>
    <cellStyle name="Moneda 5 4 3 2 2 2" xfId="10037" xr:uid="{254BB667-A265-4CB5-AC04-9718CCC8A5C1}"/>
    <cellStyle name="Moneda 5 4 3 2 2 2 2" xfId="20598" xr:uid="{AAE1B13A-A327-4BB4-B57A-D803FFCA1C11}"/>
    <cellStyle name="Moneda 5 4 3 2 2 3" xfId="15318" xr:uid="{8216E75B-4087-467F-A7B3-132A8C82E64C}"/>
    <cellStyle name="Moneda 5 4 3 2 3" xfId="7397" xr:uid="{CB1D0B24-E2CF-4B11-89D3-2BA129F9D7CE}"/>
    <cellStyle name="Moneda 5 4 3 2 3 2" xfId="17958" xr:uid="{DCB0EF11-F274-45A4-A4A4-DCAE7087994C}"/>
    <cellStyle name="Moneda 5 4 3 2 4" xfId="12677" xr:uid="{9B017CD5-CE4D-4FE0-8412-AC7AE855DB92}"/>
    <cellStyle name="Moneda 5 4 3 3" xfId="3437" xr:uid="{62910D77-49FE-4876-8B69-802993C4FDEE}"/>
    <cellStyle name="Moneda 5 4 3 3 2" xfId="8717" xr:uid="{DA412AE3-E9EA-45C7-AD7F-361FEC68B8BD}"/>
    <cellStyle name="Moneda 5 4 3 3 2 2" xfId="19278" xr:uid="{8F7735CE-25D5-4F17-91E4-E681C7093D97}"/>
    <cellStyle name="Moneda 5 4 3 3 3" xfId="13998" xr:uid="{4ED2C6BC-01DC-41F0-91A8-0CF6A56E3A17}"/>
    <cellStyle name="Moneda 5 4 3 4" xfId="6077" xr:uid="{DCFC87DD-F7B9-43D9-9541-C7763BFEE7B2}"/>
    <cellStyle name="Moneda 5 4 3 4 2" xfId="16638" xr:uid="{E874756E-2B96-4CEC-A850-C3C9AA58F90C}"/>
    <cellStyle name="Moneda 5 4 3 5" xfId="11357" xr:uid="{7907221C-3ED1-491B-AEDD-180DC55F1036}"/>
    <cellStyle name="Moneda 5 4 4" xfId="1456" xr:uid="{4CA475D0-08F5-42B0-A7E4-B922BBBCDDC5}"/>
    <cellStyle name="Moneda 5 4 4 2" xfId="4097" xr:uid="{861AC252-58CF-4E83-9FED-401055E0F98D}"/>
    <cellStyle name="Moneda 5 4 4 2 2" xfId="9377" xr:uid="{960FF551-843E-49B6-99C2-9C4E67A33BE0}"/>
    <cellStyle name="Moneda 5 4 4 2 2 2" xfId="19938" xr:uid="{7344BFAB-246D-4474-97F0-BB9C64CD556C}"/>
    <cellStyle name="Moneda 5 4 4 2 3" xfId="14658" xr:uid="{DDBED305-E516-4C63-B504-A3D76F540AD3}"/>
    <cellStyle name="Moneda 5 4 4 3" xfId="6737" xr:uid="{A68E1CD2-BC3A-4195-BB42-4207214836F2}"/>
    <cellStyle name="Moneda 5 4 4 3 2" xfId="17298" xr:uid="{FB12D774-29C9-42AD-95D9-4E2FC5812C55}"/>
    <cellStyle name="Moneda 5 4 4 4" xfId="12017" xr:uid="{B0525A34-8870-4BDE-A300-908C58BFF372}"/>
    <cellStyle name="Moneda 5 4 5" xfId="2777" xr:uid="{B4D5C0E6-7557-4814-B57E-CD9D50950129}"/>
    <cellStyle name="Moneda 5 4 5 2" xfId="8057" xr:uid="{84768CDC-B808-4297-A298-6CDDC750C097}"/>
    <cellStyle name="Moneda 5 4 5 2 2" xfId="18618" xr:uid="{ABC4EC8D-59A2-4F39-A5C1-30D22F8E5914}"/>
    <cellStyle name="Moneda 5 4 5 3" xfId="13338" xr:uid="{78E1FB3E-D6D1-4231-AC5B-4DAD6004D97C}"/>
    <cellStyle name="Moneda 5 4 6" xfId="5417" xr:uid="{CF4069AC-2C23-4B3A-A9CB-E3A444F8FBDD}"/>
    <cellStyle name="Moneda 5 4 6 2" xfId="15978" xr:uid="{C0EE8034-3F66-4A29-816F-D615780F7C68}"/>
    <cellStyle name="Moneda 5 4 7" xfId="10697" xr:uid="{C458C605-E287-4C0C-B6BB-68A2C6B8FB52}"/>
    <cellStyle name="Moneda 5 5" xfId="244" xr:uid="{4A6E024A-20D3-49F4-A9BE-AB4B397292A0}"/>
    <cellStyle name="Moneda 5 5 2" xfId="574" xr:uid="{C5EED371-5724-43D4-80C8-AB05066912F2}"/>
    <cellStyle name="Moneda 5 5 2 2" xfId="1234" xr:uid="{B290D67C-76C3-4360-885D-2C76A08620F5}"/>
    <cellStyle name="Moneda 5 5 2 2 2" xfId="2555" xr:uid="{10C5A7E2-11A3-4E08-9C53-4C3FD91716B0}"/>
    <cellStyle name="Moneda 5 5 2 2 2 2" xfId="5196" xr:uid="{F072CCAC-0DC7-4EF5-A7B1-35302D5435BB}"/>
    <cellStyle name="Moneda 5 5 2 2 2 2 2" xfId="10476" xr:uid="{67C78B07-C4A6-4A7B-AA56-83C2E3AB7D6D}"/>
    <cellStyle name="Moneda 5 5 2 2 2 2 2 2" xfId="21037" xr:uid="{9477894C-DD66-41A0-9A2E-47D883D40E21}"/>
    <cellStyle name="Moneda 5 5 2 2 2 2 3" xfId="15757" xr:uid="{6D8963EB-B928-4606-BE17-07C57464E91B}"/>
    <cellStyle name="Moneda 5 5 2 2 2 3" xfId="7836" xr:uid="{9570C344-3A63-413A-8A88-0B9931119500}"/>
    <cellStyle name="Moneda 5 5 2 2 2 3 2" xfId="18397" xr:uid="{95554D49-529F-4323-BC8B-7470244FF032}"/>
    <cellStyle name="Moneda 5 5 2 2 2 4" xfId="13116" xr:uid="{9B251C8C-097A-489C-9136-7813AF655002}"/>
    <cellStyle name="Moneda 5 5 2 2 3" xfId="3876" xr:uid="{89797AE0-36A7-4F0D-8281-5DDC762B3A8D}"/>
    <cellStyle name="Moneda 5 5 2 2 3 2" xfId="9156" xr:uid="{AC4E5D6F-0AF8-425D-A8A0-3634D717C2B3}"/>
    <cellStyle name="Moneda 5 5 2 2 3 2 2" xfId="19717" xr:uid="{0B8DECBC-A511-454D-B905-3B54904F01B8}"/>
    <cellStyle name="Moneda 5 5 2 2 3 3" xfId="14437" xr:uid="{9B60162A-FB8C-4ED2-96B8-57114A865133}"/>
    <cellStyle name="Moneda 5 5 2 2 4" xfId="6516" xr:uid="{1962B5E7-B296-4B33-9B59-060D0C884560}"/>
    <cellStyle name="Moneda 5 5 2 2 4 2" xfId="17077" xr:uid="{2BD0D11A-86DE-4EEC-B68F-74E6A7BED51A}"/>
    <cellStyle name="Moneda 5 5 2 2 5" xfId="11796" xr:uid="{64945A59-1F18-482E-A885-968CE875835C}"/>
    <cellStyle name="Moneda 5 5 2 3" xfId="1895" xr:uid="{0C5D0634-51E2-454F-88B9-4575C7E349D2}"/>
    <cellStyle name="Moneda 5 5 2 3 2" xfId="4536" xr:uid="{ED5C294F-EA36-46FC-9DA5-FC14E80367FC}"/>
    <cellStyle name="Moneda 5 5 2 3 2 2" xfId="9816" xr:uid="{BAE0C604-3540-4F7B-A758-7C0A491DFC9F}"/>
    <cellStyle name="Moneda 5 5 2 3 2 2 2" xfId="20377" xr:uid="{79658317-032A-4A93-9D22-BCA717DAC072}"/>
    <cellStyle name="Moneda 5 5 2 3 2 3" xfId="15097" xr:uid="{050592BE-3ECF-4B84-B475-126F64B57173}"/>
    <cellStyle name="Moneda 5 5 2 3 3" xfId="7176" xr:uid="{97A63893-1C7A-4AAD-89EA-8AEF759D9092}"/>
    <cellStyle name="Moneda 5 5 2 3 3 2" xfId="17737" xr:uid="{417AB0A7-98FC-4B5A-800A-9BE3A1AEF90A}"/>
    <cellStyle name="Moneda 5 5 2 3 4" xfId="12456" xr:uid="{0731C025-D643-42C2-9A5A-EDA34B6704FB}"/>
    <cellStyle name="Moneda 5 5 2 4" xfId="3216" xr:uid="{ABC25935-F080-403D-B1BE-DD7FFD9DBEEA}"/>
    <cellStyle name="Moneda 5 5 2 4 2" xfId="8496" xr:uid="{E43F31EB-B021-423A-AD9D-92525E1C1E46}"/>
    <cellStyle name="Moneda 5 5 2 4 2 2" xfId="19057" xr:uid="{05241637-0738-4F67-9F84-29BCA3588724}"/>
    <cellStyle name="Moneda 5 5 2 4 3" xfId="13777" xr:uid="{7BBC9AA0-7BD0-4344-A2FC-ED8E0C9EC70E}"/>
    <cellStyle name="Moneda 5 5 2 5" xfId="5856" xr:uid="{8B728C7B-A07F-420A-B104-1E29CF40677E}"/>
    <cellStyle name="Moneda 5 5 2 5 2" xfId="16417" xr:uid="{4BC92DC1-11C7-4ACF-9B2A-EF0702252A3C}"/>
    <cellStyle name="Moneda 5 5 2 6" xfId="11136" xr:uid="{AFAC0A1D-312C-401F-B237-1260D3C5E539}"/>
    <cellStyle name="Moneda 5 5 3" xfId="905" xr:uid="{D7799F15-E4CE-45A4-892C-C1E2A93A2309}"/>
    <cellStyle name="Moneda 5 5 3 2" xfId="2226" xr:uid="{BDC6F030-DF16-41E7-B261-6699C974620F}"/>
    <cellStyle name="Moneda 5 5 3 2 2" xfId="4867" xr:uid="{3649AFAC-0F54-44D2-BED5-198214AF793E}"/>
    <cellStyle name="Moneda 5 5 3 2 2 2" xfId="10147" xr:uid="{BF487DB9-F03B-45F5-A448-23BC85F44ABB}"/>
    <cellStyle name="Moneda 5 5 3 2 2 2 2" xfId="20708" xr:uid="{D6A33315-9980-450B-8608-F1C54EB307C0}"/>
    <cellStyle name="Moneda 5 5 3 2 2 3" xfId="15428" xr:uid="{1999A15C-3101-4480-86FE-2E394CF65E6D}"/>
    <cellStyle name="Moneda 5 5 3 2 3" xfId="7507" xr:uid="{2F84781A-0EA2-4230-965E-7411C7A46183}"/>
    <cellStyle name="Moneda 5 5 3 2 3 2" xfId="18068" xr:uid="{76465F08-5547-4767-8D4B-87333CD9BC3B}"/>
    <cellStyle name="Moneda 5 5 3 2 4" xfId="12787" xr:uid="{4E769026-DDC3-42D0-A440-793DACD608D9}"/>
    <cellStyle name="Moneda 5 5 3 3" xfId="3547" xr:uid="{38605136-0219-4A31-91E0-E115BEF24DC7}"/>
    <cellStyle name="Moneda 5 5 3 3 2" xfId="8827" xr:uid="{FFD36FD0-DF84-49A3-9ADF-AE94DC096F7F}"/>
    <cellStyle name="Moneda 5 5 3 3 2 2" xfId="19388" xr:uid="{678E8A55-0E89-4244-84F9-7E1153CE8373}"/>
    <cellStyle name="Moneda 5 5 3 3 3" xfId="14108" xr:uid="{86A13FBB-4505-4304-83C4-0A64C9A37B96}"/>
    <cellStyle name="Moneda 5 5 3 4" xfId="6187" xr:uid="{54B89A68-3055-4EE6-BA94-84808D7CB5F9}"/>
    <cellStyle name="Moneda 5 5 3 4 2" xfId="16748" xr:uid="{7CC258A2-6C1E-4043-8989-BCCA4EFF4DFE}"/>
    <cellStyle name="Moneda 5 5 3 5" xfId="11467" xr:uid="{4AB11350-A7D3-4D43-A1B1-5831C316A456}"/>
    <cellStyle name="Moneda 5 5 4" xfId="1566" xr:uid="{43AAB895-BD61-4017-814E-9F0AAAF22138}"/>
    <cellStyle name="Moneda 5 5 4 2" xfId="4207" xr:uid="{001DDF8E-FF9A-450B-A2CC-5E537A1BF971}"/>
    <cellStyle name="Moneda 5 5 4 2 2" xfId="9487" xr:uid="{DABB01C5-7EB6-4467-AE9E-6FA9608BFBC1}"/>
    <cellStyle name="Moneda 5 5 4 2 2 2" xfId="20048" xr:uid="{8F07771C-CC94-4BDD-8238-069DC5C3AFA5}"/>
    <cellStyle name="Moneda 5 5 4 2 3" xfId="14768" xr:uid="{F26A9A72-8498-43EF-9057-8AE31E2CDB30}"/>
    <cellStyle name="Moneda 5 5 4 3" xfId="6847" xr:uid="{BB263B3D-6C1B-4632-BABD-C801F37CA3BD}"/>
    <cellStyle name="Moneda 5 5 4 3 2" xfId="17408" xr:uid="{6DD60D94-21FE-475E-BFC5-81725B1D73DF}"/>
    <cellStyle name="Moneda 5 5 4 4" xfId="12127" xr:uid="{B9D8AF42-B982-4430-99F3-C52A70E2F678}"/>
    <cellStyle name="Moneda 5 5 5" xfId="2887" xr:uid="{1C65449B-F77E-4421-87B4-6565A34A4D24}"/>
    <cellStyle name="Moneda 5 5 5 2" xfId="8167" xr:uid="{F8CE8B3F-DCF6-416C-A75D-7933011C65D1}"/>
    <cellStyle name="Moneda 5 5 5 2 2" xfId="18728" xr:uid="{CF7F66FE-2A54-4B47-B083-8C055BD6FF29}"/>
    <cellStyle name="Moneda 5 5 5 3" xfId="13448" xr:uid="{D6DB2F49-9665-4084-9C22-031E2A454D48}"/>
    <cellStyle name="Moneda 5 5 6" xfId="5527" xr:uid="{A5657AAB-667C-45DB-B720-C90BDBC74716}"/>
    <cellStyle name="Moneda 5 5 6 2" xfId="16088" xr:uid="{CDE30412-5327-4D0C-801E-65D1D3941FA4}"/>
    <cellStyle name="Moneda 5 5 7" xfId="10807" xr:uid="{E654356D-68CA-4F5D-8BB4-289E65C0035F}"/>
    <cellStyle name="Moneda 5 6" xfId="353" xr:uid="{157C2984-164C-416D-8B84-68E0E732DA4F}"/>
    <cellStyle name="Moneda 5 6 2" xfId="1014" xr:uid="{4CBFF38E-1CB5-44E4-913F-E4B2F412B5CD}"/>
    <cellStyle name="Moneda 5 6 2 2" xfId="2335" xr:uid="{340BAFFF-7815-491E-9C95-2B5758774C0D}"/>
    <cellStyle name="Moneda 5 6 2 2 2" xfId="4976" xr:uid="{67C2CBCB-436D-47CB-9317-747A900BF04E}"/>
    <cellStyle name="Moneda 5 6 2 2 2 2" xfId="10256" xr:uid="{6C44FD7C-4092-4334-BAFF-E911C3AA8D96}"/>
    <cellStyle name="Moneda 5 6 2 2 2 2 2" xfId="20817" xr:uid="{329762BF-E12E-4D72-BE1D-A71B74EB83FE}"/>
    <cellStyle name="Moneda 5 6 2 2 2 3" xfId="15537" xr:uid="{2071F6F5-0D0D-4D7B-ABB3-C2B7B0588837}"/>
    <cellStyle name="Moneda 5 6 2 2 3" xfId="7616" xr:uid="{92697BAF-7BB1-4A9E-88B0-BC8CC8A0ED21}"/>
    <cellStyle name="Moneda 5 6 2 2 3 2" xfId="18177" xr:uid="{5147F1EE-F5C9-461E-8FDA-258E1DD483A6}"/>
    <cellStyle name="Moneda 5 6 2 2 4" xfId="12896" xr:uid="{6ABF4C40-ADAB-46F9-9CD2-418529EEB4AF}"/>
    <cellStyle name="Moneda 5 6 2 3" xfId="3656" xr:uid="{114CBECD-B087-4663-8A76-9207D65B1F5B}"/>
    <cellStyle name="Moneda 5 6 2 3 2" xfId="8936" xr:uid="{6A151FC0-279C-4806-AE34-1C921A3DDB94}"/>
    <cellStyle name="Moneda 5 6 2 3 2 2" xfId="19497" xr:uid="{28D6465E-16A4-448E-A2CD-03C32F97B9C1}"/>
    <cellStyle name="Moneda 5 6 2 3 3" xfId="14217" xr:uid="{CE948470-CE21-4148-84BA-126631A6D4FC}"/>
    <cellStyle name="Moneda 5 6 2 4" xfId="6296" xr:uid="{3A3E49CC-B389-482A-94C5-B5AAB3C5FD96}"/>
    <cellStyle name="Moneda 5 6 2 4 2" xfId="16857" xr:uid="{D5629FDB-91FD-40AB-B0EC-96121139F7CA}"/>
    <cellStyle name="Moneda 5 6 2 5" xfId="11576" xr:uid="{0D47E5DA-DE89-4E44-B56C-4B1D1E811710}"/>
    <cellStyle name="Moneda 5 6 3" xfId="1675" xr:uid="{52A85CF1-CC5B-4D6F-B21A-30A8E76A4CB1}"/>
    <cellStyle name="Moneda 5 6 3 2" xfId="4316" xr:uid="{1559A264-5CB6-4292-919A-D07BC5562DC4}"/>
    <cellStyle name="Moneda 5 6 3 2 2" xfId="9596" xr:uid="{C8D6DAA2-80A0-4861-97AB-D07206BC0244}"/>
    <cellStyle name="Moneda 5 6 3 2 2 2" xfId="20157" xr:uid="{6C3B21F7-3828-48C7-9005-39DBBFED93E4}"/>
    <cellStyle name="Moneda 5 6 3 2 3" xfId="14877" xr:uid="{1AFADEC3-F989-43F0-B310-3333EBFA6B58}"/>
    <cellStyle name="Moneda 5 6 3 3" xfId="6956" xr:uid="{10AE2620-D2C6-4130-A0E5-1A91BEAC869C}"/>
    <cellStyle name="Moneda 5 6 3 3 2" xfId="17517" xr:uid="{230A1F7B-F1D9-42E8-B010-649187C90215}"/>
    <cellStyle name="Moneda 5 6 3 4" xfId="12236" xr:uid="{93B1CDF1-A303-4049-A00A-6AB329A54477}"/>
    <cellStyle name="Moneda 5 6 4" xfId="2996" xr:uid="{9343F685-6B91-4BE8-923D-3FCFBF6DA2A7}"/>
    <cellStyle name="Moneda 5 6 4 2" xfId="8276" xr:uid="{1C2318D7-DB63-4A82-A7AD-883149354168}"/>
    <cellStyle name="Moneda 5 6 4 2 2" xfId="18837" xr:uid="{FB4A7CBE-2DAC-47C6-AACB-4F39ECF32639}"/>
    <cellStyle name="Moneda 5 6 4 3" xfId="13557" xr:uid="{4F786584-E31D-40DA-ADB5-D7271BC70B7A}"/>
    <cellStyle name="Moneda 5 6 5" xfId="5636" xr:uid="{7D75E103-026B-4DB3-B4BC-6BABBCA4D568}"/>
    <cellStyle name="Moneda 5 6 5 2" xfId="16197" xr:uid="{725FC207-40DC-46EA-B4A5-511DC9CFBCE6}"/>
    <cellStyle name="Moneda 5 6 6" xfId="10916" xr:uid="{D58C1269-08F8-4B6F-A2D4-9E4246ED8B7E}"/>
    <cellStyle name="Moneda 5 7" xfId="685" xr:uid="{617155BC-4720-4B8E-866E-F98B1BCF2CC0}"/>
    <cellStyle name="Moneda 5 7 2" xfId="2006" xr:uid="{60CED45D-3808-45FF-9ED8-DC03A25F970D}"/>
    <cellStyle name="Moneda 5 7 2 2" xfId="4647" xr:uid="{BFB4AAFF-93A5-46E5-8BCD-3460DB66270A}"/>
    <cellStyle name="Moneda 5 7 2 2 2" xfId="9927" xr:uid="{39FFDC9C-CEB2-4935-92A4-9A708CFFF600}"/>
    <cellStyle name="Moneda 5 7 2 2 2 2" xfId="20488" xr:uid="{FCB4BC75-8446-4862-AD41-69CE1A648AB7}"/>
    <cellStyle name="Moneda 5 7 2 2 3" xfId="15208" xr:uid="{0FCF3D5B-95F0-427B-AACA-43D06672D4D3}"/>
    <cellStyle name="Moneda 5 7 2 3" xfId="7287" xr:uid="{79FAA4B5-2F44-4BE6-8BF8-F410D50E5A34}"/>
    <cellStyle name="Moneda 5 7 2 3 2" xfId="17848" xr:uid="{F6465524-162A-474B-8700-3F4335EA41F3}"/>
    <cellStyle name="Moneda 5 7 2 4" xfId="12567" xr:uid="{594B40A6-F366-4C7C-96CF-CB8A3110B7FE}"/>
    <cellStyle name="Moneda 5 7 3" xfId="3327" xr:uid="{B37FBE21-37F8-4BC2-92BB-24C31213BBFA}"/>
    <cellStyle name="Moneda 5 7 3 2" xfId="8607" xr:uid="{FEC03B66-C4A5-4345-ADED-C76D20F8E23B}"/>
    <cellStyle name="Moneda 5 7 3 2 2" xfId="19168" xr:uid="{80AF4727-3624-46F9-A643-D283FC19DF2A}"/>
    <cellStyle name="Moneda 5 7 3 3" xfId="13888" xr:uid="{A5EB290D-149B-4741-B72F-1912DD76FFCC}"/>
    <cellStyle name="Moneda 5 7 4" xfId="5967" xr:uid="{07F7355F-3A0A-4CB2-851F-00F3083AE439}"/>
    <cellStyle name="Moneda 5 7 4 2" xfId="16528" xr:uid="{60C2953E-696B-4E78-89AA-C1BF4F355AE4}"/>
    <cellStyle name="Moneda 5 7 5" xfId="11247" xr:uid="{F1DAE328-F8EC-410D-8ED1-6C339AA8730F}"/>
    <cellStyle name="Moneda 5 8" xfId="1346" xr:uid="{E4937082-1F45-4708-BEB0-875AAF94A867}"/>
    <cellStyle name="Moneda 5 8 2" xfId="3987" xr:uid="{FD022E22-439C-4B23-8C3C-B0C540D864C8}"/>
    <cellStyle name="Moneda 5 8 2 2" xfId="9267" xr:uid="{1050EFCD-EF5F-4612-AFA1-3CD51340E91C}"/>
    <cellStyle name="Moneda 5 8 2 2 2" xfId="19828" xr:uid="{47A05ADC-BDAF-413E-AEF4-0D250C0C8EA8}"/>
    <cellStyle name="Moneda 5 8 2 3" xfId="14548" xr:uid="{2B2923F8-6179-4AE0-833E-10580F74BCD9}"/>
    <cellStyle name="Moneda 5 8 3" xfId="6627" xr:uid="{E835052F-715B-49AD-85AC-7201D8FFBFBC}"/>
    <cellStyle name="Moneda 5 8 3 2" xfId="17188" xr:uid="{FB732E95-2AF9-42D0-9873-BE74DE2316D3}"/>
    <cellStyle name="Moneda 5 8 4" xfId="11907" xr:uid="{94788FDF-50A0-4BF0-980E-5B995652E47E}"/>
    <cellStyle name="Moneda 5 9" xfId="2667" xr:uid="{28F3ED84-F9A1-4A5C-9F8B-8FD19DB24E23}"/>
    <cellStyle name="Moneda 5 9 2" xfId="7947" xr:uid="{56427D5D-80DD-4B7A-A520-F9A239587234}"/>
    <cellStyle name="Moneda 5 9 2 2" xfId="18508" xr:uid="{4C1A9982-40F5-4C14-BA68-5EF6D637A146}"/>
    <cellStyle name="Moneda 5 9 3" xfId="13228" xr:uid="{6E182478-FDF7-485F-8382-CE8673E4A56E}"/>
    <cellStyle name="Moneda 6" xfId="29" xr:uid="{285D3F3A-1B69-4368-894B-08052AB6D7ED}"/>
    <cellStyle name="Moneda 6 10" xfId="5314" xr:uid="{63BF3AD9-02F4-4F3E-B490-6701951F93C1}"/>
    <cellStyle name="Moneda 6 10 2" xfId="15875" xr:uid="{A4B3C3B9-6A0E-47A7-B4A4-20591C2F3B7A}"/>
    <cellStyle name="Moneda 6 11" xfId="10594" xr:uid="{B41C161C-68D8-4D5E-9935-32E7B271EDE3}"/>
    <cellStyle name="Moneda 6 2" xfId="53" xr:uid="{F5F46A36-0DB4-426F-886B-77DF3A8E7E05}"/>
    <cellStyle name="Moneda 6 2 10" xfId="10618" xr:uid="{0D4BE0F0-5144-446F-9FD2-300F2C7F3918}"/>
    <cellStyle name="Moneda 6 2 2" xfId="104" xr:uid="{5CCC9639-15D6-4775-81AA-1F5E66496AFE}"/>
    <cellStyle name="Moneda 6 2 2 2" xfId="216" xr:uid="{6DB61D24-CF5B-4D17-BBD8-7512F405EDF6}"/>
    <cellStyle name="Moneda 6 2 2 2 2" xfId="546" xr:uid="{046DC787-91DB-4D6D-96BA-2FF233CFC536}"/>
    <cellStyle name="Moneda 6 2 2 2 2 2" xfId="1206" xr:uid="{2A621B38-AEE1-4C54-B822-55000B7A3834}"/>
    <cellStyle name="Moneda 6 2 2 2 2 2 2" xfId="2527" xr:uid="{1927742E-6A11-4AC8-B852-1D2465561912}"/>
    <cellStyle name="Moneda 6 2 2 2 2 2 2 2" xfId="5168" xr:uid="{B54F5CC9-5B62-4406-B44B-598B44F9F3C2}"/>
    <cellStyle name="Moneda 6 2 2 2 2 2 2 2 2" xfId="10448" xr:uid="{23A816B6-45C5-47CF-8674-A8E81A092909}"/>
    <cellStyle name="Moneda 6 2 2 2 2 2 2 2 2 2" xfId="21009" xr:uid="{441288A7-2885-4A8D-A3E5-7654FA9642D5}"/>
    <cellStyle name="Moneda 6 2 2 2 2 2 2 2 3" xfId="15729" xr:uid="{0F7C0467-9E5C-4DBA-B53C-083DFF362D7A}"/>
    <cellStyle name="Moneda 6 2 2 2 2 2 2 3" xfId="7808" xr:uid="{25FA45ED-929B-4896-8FE1-A93EBABE1D8C}"/>
    <cellStyle name="Moneda 6 2 2 2 2 2 2 3 2" xfId="18369" xr:uid="{77C260FE-EC6F-43CC-9BCF-A88AF8128AAA}"/>
    <cellStyle name="Moneda 6 2 2 2 2 2 2 4" xfId="13088" xr:uid="{DC4B9C4C-C7C6-44D0-8F38-ED5A0FB0AB76}"/>
    <cellStyle name="Moneda 6 2 2 2 2 2 3" xfId="3848" xr:uid="{616E4517-4903-45BB-BF58-5B4309CE4A7C}"/>
    <cellStyle name="Moneda 6 2 2 2 2 2 3 2" xfId="9128" xr:uid="{0336F6FE-19E7-4BCE-B466-9D6696419DFA}"/>
    <cellStyle name="Moneda 6 2 2 2 2 2 3 2 2" xfId="19689" xr:uid="{D4C4FF86-B368-4935-8380-A217DDE8BE62}"/>
    <cellStyle name="Moneda 6 2 2 2 2 2 3 3" xfId="14409" xr:uid="{9D5AF047-CDB4-41E0-A23C-25986CE1089A}"/>
    <cellStyle name="Moneda 6 2 2 2 2 2 4" xfId="6488" xr:uid="{52389BBB-543E-47E5-8264-F0DEDBE98C82}"/>
    <cellStyle name="Moneda 6 2 2 2 2 2 4 2" xfId="17049" xr:uid="{2403DB3A-36D4-41ED-AFC9-0F73432A297E}"/>
    <cellStyle name="Moneda 6 2 2 2 2 2 5" xfId="11768" xr:uid="{B5AA370A-CA3E-42EF-AB8E-598455AF3BB3}"/>
    <cellStyle name="Moneda 6 2 2 2 2 3" xfId="1867" xr:uid="{1DFC123C-6687-42A1-912A-C8182DF78F87}"/>
    <cellStyle name="Moneda 6 2 2 2 2 3 2" xfId="4508" xr:uid="{129B1B56-6EAA-4BC1-9194-BF8F72AFD2F4}"/>
    <cellStyle name="Moneda 6 2 2 2 2 3 2 2" xfId="9788" xr:uid="{E0903936-A8AB-487C-9D6F-167076726045}"/>
    <cellStyle name="Moneda 6 2 2 2 2 3 2 2 2" xfId="20349" xr:uid="{20314D7D-1468-4C25-A6CC-D57B119AB5E6}"/>
    <cellStyle name="Moneda 6 2 2 2 2 3 2 3" xfId="15069" xr:uid="{D0C313B8-654B-40B7-A09E-E4EBB9C46CED}"/>
    <cellStyle name="Moneda 6 2 2 2 2 3 3" xfId="7148" xr:uid="{2B41C59D-AB56-40F2-BDC2-EF868AFA0EA8}"/>
    <cellStyle name="Moneda 6 2 2 2 2 3 3 2" xfId="17709" xr:uid="{039D2BB1-5D9B-43F3-ACB1-C505EECD7127}"/>
    <cellStyle name="Moneda 6 2 2 2 2 3 4" xfId="12428" xr:uid="{70337093-479B-4805-BE8B-979366FF71A1}"/>
    <cellStyle name="Moneda 6 2 2 2 2 4" xfId="3188" xr:uid="{DF6D816A-2DD3-49AC-A574-AA0B9F91FC2E}"/>
    <cellStyle name="Moneda 6 2 2 2 2 4 2" xfId="8468" xr:uid="{1501913A-0C58-48FF-8447-F35CA5344514}"/>
    <cellStyle name="Moneda 6 2 2 2 2 4 2 2" xfId="19029" xr:uid="{4A994BD1-3F6F-4777-BD1A-DC68FB3854F6}"/>
    <cellStyle name="Moneda 6 2 2 2 2 4 3" xfId="13749" xr:uid="{3484F922-EC2A-4CDD-BC8D-F7129C204BF4}"/>
    <cellStyle name="Moneda 6 2 2 2 2 5" xfId="5828" xr:uid="{B5C42CD6-16D6-4081-B4F2-9575E0A1E7F5}"/>
    <cellStyle name="Moneda 6 2 2 2 2 5 2" xfId="16389" xr:uid="{B1E7E5CC-0CA2-414B-811B-AFA75045FED4}"/>
    <cellStyle name="Moneda 6 2 2 2 2 6" xfId="11108" xr:uid="{015BF55E-EAE8-4927-A2DB-A7B2D8F7155D}"/>
    <cellStyle name="Moneda 6 2 2 2 3" xfId="877" xr:uid="{C38F973F-56CC-4638-9CD4-A30AC2B8ABC7}"/>
    <cellStyle name="Moneda 6 2 2 2 3 2" xfId="2198" xr:uid="{EEE9F6CC-1284-425E-9E90-ADEACCD2FACB}"/>
    <cellStyle name="Moneda 6 2 2 2 3 2 2" xfId="4839" xr:uid="{E358EC0D-A854-4C53-943F-44A7E6CACA14}"/>
    <cellStyle name="Moneda 6 2 2 2 3 2 2 2" xfId="10119" xr:uid="{19689DF4-C2FE-40E1-861B-673A7CB76128}"/>
    <cellStyle name="Moneda 6 2 2 2 3 2 2 2 2" xfId="20680" xr:uid="{7D89D0B5-B9F1-4BDE-A2D6-03E4F4126305}"/>
    <cellStyle name="Moneda 6 2 2 2 3 2 2 3" xfId="15400" xr:uid="{1697F6A0-74DB-4195-8221-723912580BA3}"/>
    <cellStyle name="Moneda 6 2 2 2 3 2 3" xfId="7479" xr:uid="{74C983FD-E115-42F1-B51E-664075ECC0B8}"/>
    <cellStyle name="Moneda 6 2 2 2 3 2 3 2" xfId="18040" xr:uid="{B02F6DA2-A5E4-4045-89BB-5CAEF587F6FF}"/>
    <cellStyle name="Moneda 6 2 2 2 3 2 4" xfId="12759" xr:uid="{BC6F0552-51FB-4CDF-AE3F-D80777A77AD1}"/>
    <cellStyle name="Moneda 6 2 2 2 3 3" xfId="3519" xr:uid="{4616BFD7-91DF-4221-B715-30FA83329237}"/>
    <cellStyle name="Moneda 6 2 2 2 3 3 2" xfId="8799" xr:uid="{0A580EA6-7E4C-4413-A558-396B3F479295}"/>
    <cellStyle name="Moneda 6 2 2 2 3 3 2 2" xfId="19360" xr:uid="{15618D9F-DA12-49A9-BE3C-3ABDA6F9CBA3}"/>
    <cellStyle name="Moneda 6 2 2 2 3 3 3" xfId="14080" xr:uid="{63E97CEC-3842-49E9-BD71-B956D10F0AD8}"/>
    <cellStyle name="Moneda 6 2 2 2 3 4" xfId="6159" xr:uid="{18DF4D6D-8874-4E73-9A30-85F496415FD5}"/>
    <cellStyle name="Moneda 6 2 2 2 3 4 2" xfId="16720" xr:uid="{472CFCAD-4288-4B45-8CE0-562D421EA509}"/>
    <cellStyle name="Moneda 6 2 2 2 3 5" xfId="11439" xr:uid="{AF642408-CC2B-49BD-84BD-4F7AC7CAA38B}"/>
    <cellStyle name="Moneda 6 2 2 2 4" xfId="1538" xr:uid="{895912BD-C89F-470B-B6F1-B21611DC4A6D}"/>
    <cellStyle name="Moneda 6 2 2 2 4 2" xfId="4179" xr:uid="{86D3D124-3ED8-411B-ABCD-DDEB8240FD0F}"/>
    <cellStyle name="Moneda 6 2 2 2 4 2 2" xfId="9459" xr:uid="{64CF5959-829B-409A-B0BE-E573235DDACF}"/>
    <cellStyle name="Moneda 6 2 2 2 4 2 2 2" xfId="20020" xr:uid="{50C3B5FD-EB4E-4532-BD84-27CAEBB6E8BB}"/>
    <cellStyle name="Moneda 6 2 2 2 4 2 3" xfId="14740" xr:uid="{3D938762-5B8F-4BD4-B51A-BC8546B4DA5F}"/>
    <cellStyle name="Moneda 6 2 2 2 4 3" xfId="6819" xr:uid="{2450899A-04AF-4112-B040-221548E03FB0}"/>
    <cellStyle name="Moneda 6 2 2 2 4 3 2" xfId="17380" xr:uid="{49310F84-6255-4CA7-9D4E-1D4B63C706F6}"/>
    <cellStyle name="Moneda 6 2 2 2 4 4" xfId="12099" xr:uid="{C69C7D80-9503-4D6E-8B7C-AA49AE183E7D}"/>
    <cellStyle name="Moneda 6 2 2 2 5" xfId="2859" xr:uid="{32BB7B1A-B7F2-4374-9BF3-EAEE39D6D8CA}"/>
    <cellStyle name="Moneda 6 2 2 2 5 2" xfId="8139" xr:uid="{7495F521-670D-489F-90F3-C7A721DAB46F}"/>
    <cellStyle name="Moneda 6 2 2 2 5 2 2" xfId="18700" xr:uid="{F91F7C10-0E14-45C1-8826-9CBC6C54FB60}"/>
    <cellStyle name="Moneda 6 2 2 2 5 3" xfId="13420" xr:uid="{05BF818A-2EA3-47D5-B071-33B6C3D777DF}"/>
    <cellStyle name="Moneda 6 2 2 2 6" xfId="5499" xr:uid="{38E2DF85-3538-485D-A23A-DADEB32D9DDF}"/>
    <cellStyle name="Moneda 6 2 2 2 6 2" xfId="16060" xr:uid="{4E2002B7-7DA8-4E89-869C-F999B549839F}"/>
    <cellStyle name="Moneda 6 2 2 2 7" xfId="10779" xr:uid="{ED74C213-E4F3-486E-A480-7931460C8752}"/>
    <cellStyle name="Moneda 6 2 2 3" xfId="326" xr:uid="{AC482F68-B69A-4730-BEC2-0C99C62735EB}"/>
    <cellStyle name="Moneda 6 2 2 3 2" xfId="656" xr:uid="{C0CF830B-72D4-4FD4-A2D9-4A01CD2D0E4C}"/>
    <cellStyle name="Moneda 6 2 2 3 2 2" xfId="1316" xr:uid="{8E7919DC-6127-40AC-BF55-CB71E67AA0CE}"/>
    <cellStyle name="Moneda 6 2 2 3 2 2 2" xfId="2637" xr:uid="{9CD16D1F-3B69-44AD-8610-71EDEB56A7CE}"/>
    <cellStyle name="Moneda 6 2 2 3 2 2 2 2" xfId="5278" xr:uid="{B3C70EF5-01C3-4645-B08B-66A9B6C692E3}"/>
    <cellStyle name="Moneda 6 2 2 3 2 2 2 2 2" xfId="10558" xr:uid="{C75FBCDC-3230-4915-9742-AAAF4E7F6932}"/>
    <cellStyle name="Moneda 6 2 2 3 2 2 2 2 2 2" xfId="21119" xr:uid="{ABAE135A-DB80-429E-9201-3B9147C13064}"/>
    <cellStyle name="Moneda 6 2 2 3 2 2 2 2 3" xfId="15839" xr:uid="{1AF3B162-1531-4DED-9726-22847131C6A5}"/>
    <cellStyle name="Moneda 6 2 2 3 2 2 2 3" xfId="7918" xr:uid="{0BDF6DDA-CDC3-49D1-A173-43A85B91C224}"/>
    <cellStyle name="Moneda 6 2 2 3 2 2 2 3 2" xfId="18479" xr:uid="{DBCB4BBE-3432-4B27-B2C3-1E5CE5A4372A}"/>
    <cellStyle name="Moneda 6 2 2 3 2 2 2 4" xfId="13198" xr:uid="{AE26CD08-555C-47BC-9CC6-EB56CED5A1FA}"/>
    <cellStyle name="Moneda 6 2 2 3 2 2 3" xfId="3958" xr:uid="{09F0071E-ED7B-43CF-B1D8-15B9024DE6E9}"/>
    <cellStyle name="Moneda 6 2 2 3 2 2 3 2" xfId="9238" xr:uid="{A75051EC-B363-45BF-8A06-78E1AF0E2CCC}"/>
    <cellStyle name="Moneda 6 2 2 3 2 2 3 2 2" xfId="19799" xr:uid="{02A8C7DD-2F26-4FB0-A07A-C099B5C3079D}"/>
    <cellStyle name="Moneda 6 2 2 3 2 2 3 3" xfId="14519" xr:uid="{D579CC44-92B0-455E-B491-6613063778EA}"/>
    <cellStyle name="Moneda 6 2 2 3 2 2 4" xfId="6598" xr:uid="{95E06466-E302-4751-B9A3-B91DA439DBE0}"/>
    <cellStyle name="Moneda 6 2 2 3 2 2 4 2" xfId="17159" xr:uid="{2C7F91BC-0F7E-4892-ADC4-E1B7B8A7AE86}"/>
    <cellStyle name="Moneda 6 2 2 3 2 2 5" xfId="11878" xr:uid="{148E1F19-56E5-4E8B-B2F0-1BD0DEF1E89C}"/>
    <cellStyle name="Moneda 6 2 2 3 2 3" xfId="1977" xr:uid="{E663A631-2BE7-46CC-A3A3-095AE66F5FCD}"/>
    <cellStyle name="Moneda 6 2 2 3 2 3 2" xfId="4618" xr:uid="{5F319B9F-2963-4BD9-8FA3-0E0CD1BA6C32}"/>
    <cellStyle name="Moneda 6 2 2 3 2 3 2 2" xfId="9898" xr:uid="{4C1E097E-16A0-4EA0-AF72-F9692D64FDA5}"/>
    <cellStyle name="Moneda 6 2 2 3 2 3 2 2 2" xfId="20459" xr:uid="{27BEA64A-07DC-49AD-93F1-8DE322DF5DBC}"/>
    <cellStyle name="Moneda 6 2 2 3 2 3 2 3" xfId="15179" xr:uid="{5E4DF628-D8D8-4FD6-A38F-058387205EC3}"/>
    <cellStyle name="Moneda 6 2 2 3 2 3 3" xfId="7258" xr:uid="{9AEA6A61-C250-4F98-A6B8-1CA242592228}"/>
    <cellStyle name="Moneda 6 2 2 3 2 3 3 2" xfId="17819" xr:uid="{B8B6A241-A2EC-4D98-AEB7-4315071EA025}"/>
    <cellStyle name="Moneda 6 2 2 3 2 3 4" xfId="12538" xr:uid="{827FDCE6-3092-45B0-970A-7327D677215D}"/>
    <cellStyle name="Moneda 6 2 2 3 2 4" xfId="3298" xr:uid="{D5076A19-A8D9-4CC6-92D2-4CB75E1C8CC7}"/>
    <cellStyle name="Moneda 6 2 2 3 2 4 2" xfId="8578" xr:uid="{CCCE6841-5A82-4347-9108-4BD19D440880}"/>
    <cellStyle name="Moneda 6 2 2 3 2 4 2 2" xfId="19139" xr:uid="{EB191BE8-2E69-45A4-8F72-6B0F8A97EAA6}"/>
    <cellStyle name="Moneda 6 2 2 3 2 4 3" xfId="13859" xr:uid="{9EFF2941-1F94-41CA-A197-1ED5407EB51C}"/>
    <cellStyle name="Moneda 6 2 2 3 2 5" xfId="5938" xr:uid="{20579D3B-644B-427E-9C5A-8E39CD52DC8C}"/>
    <cellStyle name="Moneda 6 2 2 3 2 5 2" xfId="16499" xr:uid="{A04CD863-1F06-46EF-A794-DDCBDD1AB8B9}"/>
    <cellStyle name="Moneda 6 2 2 3 2 6" xfId="11218" xr:uid="{C810ECA1-9C7B-4A6C-9CA6-8255928F8CDD}"/>
    <cellStyle name="Moneda 6 2 2 3 3" xfId="987" xr:uid="{C0FE5088-7569-4D19-92AB-EDBD64A71920}"/>
    <cellStyle name="Moneda 6 2 2 3 3 2" xfId="2308" xr:uid="{F3BD87AD-7D97-4B7B-B34F-E1DA7BDCCA16}"/>
    <cellStyle name="Moneda 6 2 2 3 3 2 2" xfId="4949" xr:uid="{438E88C5-A4FE-4B91-BD0A-A7FE565F4C85}"/>
    <cellStyle name="Moneda 6 2 2 3 3 2 2 2" xfId="10229" xr:uid="{DB854FCA-DB90-422B-BD13-DADF4853F53B}"/>
    <cellStyle name="Moneda 6 2 2 3 3 2 2 2 2" xfId="20790" xr:uid="{8675CFD6-E2E3-4729-802B-C850EF09648C}"/>
    <cellStyle name="Moneda 6 2 2 3 3 2 2 3" xfId="15510" xr:uid="{E41EB6E5-596D-4CD1-8D3D-8CE0AFAC1005}"/>
    <cellStyle name="Moneda 6 2 2 3 3 2 3" xfId="7589" xr:uid="{33D0E984-79B5-42FC-8A76-5E5155CB1CBA}"/>
    <cellStyle name="Moneda 6 2 2 3 3 2 3 2" xfId="18150" xr:uid="{25AF7634-4778-4B2B-B250-9020F31F8245}"/>
    <cellStyle name="Moneda 6 2 2 3 3 2 4" xfId="12869" xr:uid="{CBE15033-50C0-4D15-9DAC-5B53C21713AF}"/>
    <cellStyle name="Moneda 6 2 2 3 3 3" xfId="3629" xr:uid="{8CCD8586-5AB2-41E7-88D6-2292E29B4309}"/>
    <cellStyle name="Moneda 6 2 2 3 3 3 2" xfId="8909" xr:uid="{91D95D80-6873-4605-91B4-859A3692D26B}"/>
    <cellStyle name="Moneda 6 2 2 3 3 3 2 2" xfId="19470" xr:uid="{69A6DF85-86F1-44C8-BE4F-BB595097B977}"/>
    <cellStyle name="Moneda 6 2 2 3 3 3 3" xfId="14190" xr:uid="{3898EB9C-C156-4E9D-BB9E-63E1CB5464D0}"/>
    <cellStyle name="Moneda 6 2 2 3 3 4" xfId="6269" xr:uid="{24FA50A1-37D6-4CC8-8980-05386267D6BB}"/>
    <cellStyle name="Moneda 6 2 2 3 3 4 2" xfId="16830" xr:uid="{C388BF85-4F2D-486C-B3B2-6E30FD7D658C}"/>
    <cellStyle name="Moneda 6 2 2 3 3 5" xfId="11549" xr:uid="{3DEF1FB8-54A5-4286-8478-5987F7A5CD3C}"/>
    <cellStyle name="Moneda 6 2 2 3 4" xfId="1648" xr:uid="{59C6436A-A9B2-40E2-91A1-B8BE889A8560}"/>
    <cellStyle name="Moneda 6 2 2 3 4 2" xfId="4289" xr:uid="{9518C24E-61A4-4BDE-A397-69636C190B28}"/>
    <cellStyle name="Moneda 6 2 2 3 4 2 2" xfId="9569" xr:uid="{6F773602-073B-4D94-A0F7-1B8368040BCD}"/>
    <cellStyle name="Moneda 6 2 2 3 4 2 2 2" xfId="20130" xr:uid="{02C8AF62-D88E-4739-8C54-34A40C983E9E}"/>
    <cellStyle name="Moneda 6 2 2 3 4 2 3" xfId="14850" xr:uid="{63CE3F68-C79A-439C-AE58-6B8F269DE618}"/>
    <cellStyle name="Moneda 6 2 2 3 4 3" xfId="6929" xr:uid="{5F510C14-30DE-4E65-9DE6-27D0683645EE}"/>
    <cellStyle name="Moneda 6 2 2 3 4 3 2" xfId="17490" xr:uid="{D82C9E14-F4B3-4B34-920A-3BA2B3A9A064}"/>
    <cellStyle name="Moneda 6 2 2 3 4 4" xfId="12209" xr:uid="{2A4CCB05-3221-45E1-8A5C-715C58CFC258}"/>
    <cellStyle name="Moneda 6 2 2 3 5" xfId="2969" xr:uid="{4B4B6E27-D5DB-47F8-AEBE-E2A4188CB94A}"/>
    <cellStyle name="Moneda 6 2 2 3 5 2" xfId="8249" xr:uid="{61CD836C-CC57-4D72-8655-F8A76EDCD2E2}"/>
    <cellStyle name="Moneda 6 2 2 3 5 2 2" xfId="18810" xr:uid="{8139CE20-74DF-4EFC-9B71-5BDC8207C387}"/>
    <cellStyle name="Moneda 6 2 2 3 5 3" xfId="13530" xr:uid="{A13D1983-995E-4653-857B-FB93D7241C7A}"/>
    <cellStyle name="Moneda 6 2 2 3 6" xfId="5609" xr:uid="{F0D15960-9BFC-49D6-9E4B-2F3AEC6BE853}"/>
    <cellStyle name="Moneda 6 2 2 3 6 2" xfId="16170" xr:uid="{BE84FDAB-EA85-4673-8BE5-7DBD02EA6FB6}"/>
    <cellStyle name="Moneda 6 2 2 3 7" xfId="10889" xr:uid="{C1236CBC-FF31-4332-AC37-B69F6BAF2E03}"/>
    <cellStyle name="Moneda 6 2 2 4" xfId="435" xr:uid="{45492EFC-081F-4F60-A663-F76303D438A8}"/>
    <cellStyle name="Moneda 6 2 2 4 2" xfId="1096" xr:uid="{F5C41119-CBDE-4909-BDB7-775EED50C45D}"/>
    <cellStyle name="Moneda 6 2 2 4 2 2" xfId="2417" xr:uid="{4FAC5DCE-39F6-48FB-837F-687236BECE03}"/>
    <cellStyle name="Moneda 6 2 2 4 2 2 2" xfId="5058" xr:uid="{F16EA798-2972-451A-9BBB-8B1721221E71}"/>
    <cellStyle name="Moneda 6 2 2 4 2 2 2 2" xfId="10338" xr:uid="{F19C237F-FAA2-4939-8AA3-B2EF7714E6BF}"/>
    <cellStyle name="Moneda 6 2 2 4 2 2 2 2 2" xfId="20899" xr:uid="{4F6A8641-73BB-4AA7-AE72-3EF80F57B7A2}"/>
    <cellStyle name="Moneda 6 2 2 4 2 2 2 3" xfId="15619" xr:uid="{7B81F256-59BF-49BC-824B-754E7A3154C2}"/>
    <cellStyle name="Moneda 6 2 2 4 2 2 3" xfId="7698" xr:uid="{CDD5D83E-4464-4CB0-8213-5CF2F3243F8F}"/>
    <cellStyle name="Moneda 6 2 2 4 2 2 3 2" xfId="18259" xr:uid="{B9374636-932A-4041-A72F-8B3F4C9AAD25}"/>
    <cellStyle name="Moneda 6 2 2 4 2 2 4" xfId="12978" xr:uid="{9D09A903-F46A-43F3-8E1E-B4ABAABD175D}"/>
    <cellStyle name="Moneda 6 2 2 4 2 3" xfId="3738" xr:uid="{69E405FE-CE2C-4C64-8CC2-6A807B5CFC09}"/>
    <cellStyle name="Moneda 6 2 2 4 2 3 2" xfId="9018" xr:uid="{F26425BE-A9E3-479A-9F2F-5E4A7EA725B5}"/>
    <cellStyle name="Moneda 6 2 2 4 2 3 2 2" xfId="19579" xr:uid="{5058DC3E-CFFA-4F20-86DA-2B3FBA5E4C38}"/>
    <cellStyle name="Moneda 6 2 2 4 2 3 3" xfId="14299" xr:uid="{2302022F-E7DB-4A2B-85A6-A438D41D5680}"/>
    <cellStyle name="Moneda 6 2 2 4 2 4" xfId="6378" xr:uid="{1D80CC9E-E3EB-4CE0-9C23-B0ADDF77DD8C}"/>
    <cellStyle name="Moneda 6 2 2 4 2 4 2" xfId="16939" xr:uid="{871C4C6B-4725-4C19-A504-AD0C94E44287}"/>
    <cellStyle name="Moneda 6 2 2 4 2 5" xfId="11658" xr:uid="{3E8C3D8C-C6E5-46E5-9614-1CBC2BED4ABD}"/>
    <cellStyle name="Moneda 6 2 2 4 3" xfId="1757" xr:uid="{DC5661B7-A5F8-43EB-9C37-572EDDE4AC54}"/>
    <cellStyle name="Moneda 6 2 2 4 3 2" xfId="4398" xr:uid="{AAA046ED-BED4-49DC-B17E-6FF85678D658}"/>
    <cellStyle name="Moneda 6 2 2 4 3 2 2" xfId="9678" xr:uid="{9A78576C-00A6-468B-AAAE-2554D1AF5B3D}"/>
    <cellStyle name="Moneda 6 2 2 4 3 2 2 2" xfId="20239" xr:uid="{684C56D7-34F9-40B4-805B-143E916D0D95}"/>
    <cellStyle name="Moneda 6 2 2 4 3 2 3" xfId="14959" xr:uid="{81F7B7E2-5425-4BB4-898D-6685459B20A3}"/>
    <cellStyle name="Moneda 6 2 2 4 3 3" xfId="7038" xr:uid="{750D5AB3-6060-4DC3-92A9-C961B1EA224E}"/>
    <cellStyle name="Moneda 6 2 2 4 3 3 2" xfId="17599" xr:uid="{89E3B680-15A7-4180-8E29-9117B36CB18E}"/>
    <cellStyle name="Moneda 6 2 2 4 3 4" xfId="12318" xr:uid="{8122B1D9-C457-4C50-9E20-BA1829EF639B}"/>
    <cellStyle name="Moneda 6 2 2 4 4" xfId="3078" xr:uid="{BB724178-F886-4FFE-926B-CFF1C178E6D9}"/>
    <cellStyle name="Moneda 6 2 2 4 4 2" xfId="8358" xr:uid="{A9082C86-C80A-43C6-8BF2-ABBE080A50E8}"/>
    <cellStyle name="Moneda 6 2 2 4 4 2 2" xfId="18919" xr:uid="{7D0F38DF-91BF-42F8-AC43-E2D6A5489AD2}"/>
    <cellStyle name="Moneda 6 2 2 4 4 3" xfId="13639" xr:uid="{82EA647F-8C2E-4E10-B162-524A8C8B346F}"/>
    <cellStyle name="Moneda 6 2 2 4 5" xfId="5718" xr:uid="{F36A8E3F-3E5B-49AB-A341-86DA2DBB414D}"/>
    <cellStyle name="Moneda 6 2 2 4 5 2" xfId="16279" xr:uid="{330961B7-F092-4100-9CBE-6663DBC3431D}"/>
    <cellStyle name="Moneda 6 2 2 4 6" xfId="10998" xr:uid="{FB867CBE-3458-4224-91F8-549BBD0F1D7F}"/>
    <cellStyle name="Moneda 6 2 2 5" xfId="767" xr:uid="{B4F7FC55-DA90-42AC-B830-3AF5DEE446E4}"/>
    <cellStyle name="Moneda 6 2 2 5 2" xfId="2088" xr:uid="{484A4FB5-8251-4DCD-801E-CAFC433DCCCF}"/>
    <cellStyle name="Moneda 6 2 2 5 2 2" xfId="4729" xr:uid="{3E51A054-3676-4212-BEB2-ED3D1B5C8A2F}"/>
    <cellStyle name="Moneda 6 2 2 5 2 2 2" xfId="10009" xr:uid="{C96C62C9-3A51-44DC-BE38-0FA8A6C43299}"/>
    <cellStyle name="Moneda 6 2 2 5 2 2 2 2" xfId="20570" xr:uid="{10CDD667-FB6F-404E-9EDC-BC0F9FF3E13C}"/>
    <cellStyle name="Moneda 6 2 2 5 2 2 3" xfId="15290" xr:uid="{7224CBCE-7D11-4C99-89C1-3F84352515EA}"/>
    <cellStyle name="Moneda 6 2 2 5 2 3" xfId="7369" xr:uid="{F33DBFCB-F12A-4C51-9B57-1403F8F1EE11}"/>
    <cellStyle name="Moneda 6 2 2 5 2 3 2" xfId="17930" xr:uid="{80F21DC2-048D-45DA-983D-DBE6F4E5C11E}"/>
    <cellStyle name="Moneda 6 2 2 5 2 4" xfId="12649" xr:uid="{149550CA-7914-41A1-87A6-FF289049E047}"/>
    <cellStyle name="Moneda 6 2 2 5 3" xfId="3409" xr:uid="{134DE4B7-5B05-4FEB-A6B1-627CA2870F3B}"/>
    <cellStyle name="Moneda 6 2 2 5 3 2" xfId="8689" xr:uid="{1932B813-C77A-4985-BBDA-5C2D700C2CD2}"/>
    <cellStyle name="Moneda 6 2 2 5 3 2 2" xfId="19250" xr:uid="{12A9A048-25D2-4F14-B7E2-353B6769759B}"/>
    <cellStyle name="Moneda 6 2 2 5 3 3" xfId="13970" xr:uid="{CD035EAF-539E-44B3-A1D3-FAB96E4756FA}"/>
    <cellStyle name="Moneda 6 2 2 5 4" xfId="6049" xr:uid="{C518EF8E-446E-4C05-BAF2-4EFA46E6FB62}"/>
    <cellStyle name="Moneda 6 2 2 5 4 2" xfId="16610" xr:uid="{AA77CB22-FC62-416A-8E13-D473BE39C481}"/>
    <cellStyle name="Moneda 6 2 2 5 5" xfId="11329" xr:uid="{0827010A-6571-44B7-8E99-2DF342DBEC5B}"/>
    <cellStyle name="Moneda 6 2 2 6" xfId="1428" xr:uid="{832F18FB-80CC-4E3F-A332-0EEBFBA63D9B}"/>
    <cellStyle name="Moneda 6 2 2 6 2" xfId="4069" xr:uid="{5F442DA9-DC4D-46AB-8C12-61F59CF5E3CA}"/>
    <cellStyle name="Moneda 6 2 2 6 2 2" xfId="9349" xr:uid="{2EFEC6EE-9D9F-4616-A6E8-D9904EF40E49}"/>
    <cellStyle name="Moneda 6 2 2 6 2 2 2" xfId="19910" xr:uid="{6B2EAC9D-0F84-441B-B46F-566D9229C9BB}"/>
    <cellStyle name="Moneda 6 2 2 6 2 3" xfId="14630" xr:uid="{14FEA31D-628D-46D0-9B42-DC3E637987D7}"/>
    <cellStyle name="Moneda 6 2 2 6 3" xfId="6709" xr:uid="{9991443E-08B9-46C7-AD0C-9EF309021084}"/>
    <cellStyle name="Moneda 6 2 2 6 3 2" xfId="17270" xr:uid="{9226D212-FA67-4CC5-8C9A-5A4ED50F312D}"/>
    <cellStyle name="Moneda 6 2 2 6 4" xfId="11989" xr:uid="{F821BF7F-7AD1-4DAB-8826-97B43D91F0F3}"/>
    <cellStyle name="Moneda 6 2 2 7" xfId="2749" xr:uid="{A5DFA67B-D440-4EE6-80E0-999AF1A4AB98}"/>
    <cellStyle name="Moneda 6 2 2 7 2" xfId="8029" xr:uid="{BFD2F09E-9962-4E05-8EA6-B7127A369780}"/>
    <cellStyle name="Moneda 6 2 2 7 2 2" xfId="18590" xr:uid="{99DD89D3-0A13-4B0D-8801-2C4CEC6B6DF9}"/>
    <cellStyle name="Moneda 6 2 2 7 3" xfId="13310" xr:uid="{B07C1B61-FD58-4228-A3A1-AA81291A0874}"/>
    <cellStyle name="Moneda 6 2 2 8" xfId="5389" xr:uid="{F62B3555-9B32-4B6F-85B5-8C1495623B44}"/>
    <cellStyle name="Moneda 6 2 2 8 2" xfId="15950" xr:uid="{45CCF220-3E84-418F-B4C5-2AA9B3706EA2}"/>
    <cellStyle name="Moneda 6 2 2 9" xfId="10669" xr:uid="{E87E9F1F-1750-43DD-9E6D-66D6F4E74E0D}"/>
    <cellStyle name="Moneda 6 2 3" xfId="165" xr:uid="{5E57FB94-A794-4840-9BF3-086AEEEBE304}"/>
    <cellStyle name="Moneda 6 2 3 2" xfId="495" xr:uid="{07085262-648D-4164-99A7-B91FF7E5EA35}"/>
    <cellStyle name="Moneda 6 2 3 2 2" xfId="1155" xr:uid="{5E8D34AC-8F0F-4E9B-B534-1A02635DF1F3}"/>
    <cellStyle name="Moneda 6 2 3 2 2 2" xfId="2476" xr:uid="{858B9335-F138-4586-B385-16D9435DF245}"/>
    <cellStyle name="Moneda 6 2 3 2 2 2 2" xfId="5117" xr:uid="{A7CD9AFB-722C-49D9-AEC6-958D65089758}"/>
    <cellStyle name="Moneda 6 2 3 2 2 2 2 2" xfId="10397" xr:uid="{98A60F0E-F52D-4C11-B6C5-8C1FCE4AAC95}"/>
    <cellStyle name="Moneda 6 2 3 2 2 2 2 2 2" xfId="20958" xr:uid="{265361E3-5D36-4DD3-91D2-754A43857F9A}"/>
    <cellStyle name="Moneda 6 2 3 2 2 2 2 3" xfId="15678" xr:uid="{6B862F7C-E92E-4317-9A9D-E1B2E501FC70}"/>
    <cellStyle name="Moneda 6 2 3 2 2 2 3" xfId="7757" xr:uid="{28A46D65-4253-4C1B-9BA2-00CE3E2FC626}"/>
    <cellStyle name="Moneda 6 2 3 2 2 2 3 2" xfId="18318" xr:uid="{AA8A6411-4E5F-4FBA-A96B-6A432CC3A231}"/>
    <cellStyle name="Moneda 6 2 3 2 2 2 4" xfId="13037" xr:uid="{D96E5F4A-25EB-4572-94B5-97F08BCBF1D0}"/>
    <cellStyle name="Moneda 6 2 3 2 2 3" xfId="3797" xr:uid="{7638D193-CB6E-4E90-9822-2564677230F0}"/>
    <cellStyle name="Moneda 6 2 3 2 2 3 2" xfId="9077" xr:uid="{32CCC25A-27D9-44ED-BBB4-529A62E1E459}"/>
    <cellStyle name="Moneda 6 2 3 2 2 3 2 2" xfId="19638" xr:uid="{20E9B5FD-5F40-42A9-B497-72E49419700B}"/>
    <cellStyle name="Moneda 6 2 3 2 2 3 3" xfId="14358" xr:uid="{8C5E4801-E95B-43B3-B95B-83B61FAC4E63}"/>
    <cellStyle name="Moneda 6 2 3 2 2 4" xfId="6437" xr:uid="{7249AA54-A34D-4606-8F13-65FA66E380A0}"/>
    <cellStyle name="Moneda 6 2 3 2 2 4 2" xfId="16998" xr:uid="{4C50117D-11FE-4246-8DB4-7FB544D0ADFD}"/>
    <cellStyle name="Moneda 6 2 3 2 2 5" xfId="11717" xr:uid="{64C141DF-E85C-4AD0-8CDA-0AF39F1AE171}"/>
    <cellStyle name="Moneda 6 2 3 2 3" xfId="1816" xr:uid="{35AF9FB2-922A-458C-BFD9-84266A039EA8}"/>
    <cellStyle name="Moneda 6 2 3 2 3 2" xfId="4457" xr:uid="{C22E5260-F5CA-444D-A9AF-5D466AB96AE0}"/>
    <cellStyle name="Moneda 6 2 3 2 3 2 2" xfId="9737" xr:uid="{580C9C56-E107-4114-B0A2-4A9A2BE4E76A}"/>
    <cellStyle name="Moneda 6 2 3 2 3 2 2 2" xfId="20298" xr:uid="{F537A2B9-56B9-402B-8788-9743D91C0E02}"/>
    <cellStyle name="Moneda 6 2 3 2 3 2 3" xfId="15018" xr:uid="{4EF1A7C2-2A80-49D9-B0D8-65F9119C1FA0}"/>
    <cellStyle name="Moneda 6 2 3 2 3 3" xfId="7097" xr:uid="{DC0AF49A-8C2E-4915-8D5D-DD43D22C30FB}"/>
    <cellStyle name="Moneda 6 2 3 2 3 3 2" xfId="17658" xr:uid="{0232D9A6-330B-41F1-B20A-E2E3DCE2E6FE}"/>
    <cellStyle name="Moneda 6 2 3 2 3 4" xfId="12377" xr:uid="{0CC9D23D-9644-48F2-91D3-E0C2194A13D1}"/>
    <cellStyle name="Moneda 6 2 3 2 4" xfId="3137" xr:uid="{D097D586-FAB6-43DD-8E30-13B6C8991372}"/>
    <cellStyle name="Moneda 6 2 3 2 4 2" xfId="8417" xr:uid="{CB7C1F82-1FD3-4D2B-91F1-ECFAD3EDB235}"/>
    <cellStyle name="Moneda 6 2 3 2 4 2 2" xfId="18978" xr:uid="{C43B9604-0E54-46AA-8300-A095314A4F10}"/>
    <cellStyle name="Moneda 6 2 3 2 4 3" xfId="13698" xr:uid="{9FACC0D4-E0D3-413B-80C8-0140F8071FA3}"/>
    <cellStyle name="Moneda 6 2 3 2 5" xfId="5777" xr:uid="{C0CE2FDD-5996-4CF0-93A6-BB0140346934}"/>
    <cellStyle name="Moneda 6 2 3 2 5 2" xfId="16338" xr:uid="{28CEB9B8-93AB-4695-8C66-40EA39D3287C}"/>
    <cellStyle name="Moneda 6 2 3 2 6" xfId="11057" xr:uid="{7ED87BA4-983F-444A-8E46-48CABC9CCDA9}"/>
    <cellStyle name="Moneda 6 2 3 3" xfId="826" xr:uid="{4E7398EB-405A-4F77-8D20-20C477A2FF09}"/>
    <cellStyle name="Moneda 6 2 3 3 2" xfId="2147" xr:uid="{85B78A62-3F7D-4A9E-8A92-77AC96A4DF43}"/>
    <cellStyle name="Moneda 6 2 3 3 2 2" xfId="4788" xr:uid="{045BBF53-61F2-43E8-B6D9-77DE32857DF1}"/>
    <cellStyle name="Moneda 6 2 3 3 2 2 2" xfId="10068" xr:uid="{D1E6D48C-4392-4C87-8098-12C7455EB381}"/>
    <cellStyle name="Moneda 6 2 3 3 2 2 2 2" xfId="20629" xr:uid="{79663ABA-02D9-4C81-945F-8C07985DDD47}"/>
    <cellStyle name="Moneda 6 2 3 3 2 2 3" xfId="15349" xr:uid="{08B51B0F-2FFB-4F61-92E0-B917FAC8D6C2}"/>
    <cellStyle name="Moneda 6 2 3 3 2 3" xfId="7428" xr:uid="{E190368A-F871-4914-B6E2-8EFC97420CC7}"/>
    <cellStyle name="Moneda 6 2 3 3 2 3 2" xfId="17989" xr:uid="{F2CA9968-6CE1-4AD3-B765-9A82884BD749}"/>
    <cellStyle name="Moneda 6 2 3 3 2 4" xfId="12708" xr:uid="{17FBBCF4-F4C4-4D0D-B4AE-7957359818C7}"/>
    <cellStyle name="Moneda 6 2 3 3 3" xfId="3468" xr:uid="{80CB34B6-2323-4600-BB06-754052219514}"/>
    <cellStyle name="Moneda 6 2 3 3 3 2" xfId="8748" xr:uid="{E8382CD9-DC98-48DF-A2A3-B6C49F51CA52}"/>
    <cellStyle name="Moneda 6 2 3 3 3 2 2" xfId="19309" xr:uid="{CF91E1AC-A3C2-41D6-952D-074B7CD5359D}"/>
    <cellStyle name="Moneda 6 2 3 3 3 3" xfId="14029" xr:uid="{C98D8E4A-0B9C-49FF-8CA9-5968E437FA43}"/>
    <cellStyle name="Moneda 6 2 3 3 4" xfId="6108" xr:uid="{A5455917-9057-4575-BD01-03F9012FF958}"/>
    <cellStyle name="Moneda 6 2 3 3 4 2" xfId="16669" xr:uid="{EC4930C7-BBA7-4B07-AA5D-C3E6475C46A7}"/>
    <cellStyle name="Moneda 6 2 3 3 5" xfId="11388" xr:uid="{94AF872D-C9DD-49A5-82A4-F045250FD2AE}"/>
    <cellStyle name="Moneda 6 2 3 4" xfId="1487" xr:uid="{AD2BAF15-1C66-4B36-9DF3-FA81EA05F4BB}"/>
    <cellStyle name="Moneda 6 2 3 4 2" xfId="4128" xr:uid="{D08E60EE-F9BE-4D51-AEDF-2F62C9988329}"/>
    <cellStyle name="Moneda 6 2 3 4 2 2" xfId="9408" xr:uid="{1ABE9572-B1B1-49A2-AB66-7CCA245E1C57}"/>
    <cellStyle name="Moneda 6 2 3 4 2 2 2" xfId="19969" xr:uid="{FD1E0DD6-9A16-4C2B-9F33-B290C1420E5D}"/>
    <cellStyle name="Moneda 6 2 3 4 2 3" xfId="14689" xr:uid="{89F32076-D6F4-450C-A621-A08E360D9677}"/>
    <cellStyle name="Moneda 6 2 3 4 3" xfId="6768" xr:uid="{FC29D297-000A-4521-A57B-5B8A61036AA8}"/>
    <cellStyle name="Moneda 6 2 3 4 3 2" xfId="17329" xr:uid="{EFD89C3E-FEF2-4D67-AB94-B41C8A4258AB}"/>
    <cellStyle name="Moneda 6 2 3 4 4" xfId="12048" xr:uid="{6DD9EE4B-CF71-4338-968E-2D9F382384DB}"/>
    <cellStyle name="Moneda 6 2 3 5" xfId="2808" xr:uid="{D2913F71-0E15-41A6-AFC3-D2E0F33C4E3C}"/>
    <cellStyle name="Moneda 6 2 3 5 2" xfId="8088" xr:uid="{F7DC4D5B-EB27-4DD3-8A58-A506C9463D10}"/>
    <cellStyle name="Moneda 6 2 3 5 2 2" xfId="18649" xr:uid="{B2AF3A8F-7D7A-4597-BDF1-9C29E44D2197}"/>
    <cellStyle name="Moneda 6 2 3 5 3" xfId="13369" xr:uid="{CFD72D58-2578-4953-9B16-175909D45967}"/>
    <cellStyle name="Moneda 6 2 3 6" xfId="5448" xr:uid="{7AFECFCB-D234-4D61-8E38-3F051C99DDFF}"/>
    <cellStyle name="Moneda 6 2 3 6 2" xfId="16009" xr:uid="{1DBD1FC5-70D2-4549-BFA7-8CC21C071612}"/>
    <cellStyle name="Moneda 6 2 3 7" xfId="10728" xr:uid="{CBA360F7-77AF-458B-A201-113D5D8B5317}"/>
    <cellStyle name="Moneda 6 2 4" xfId="275" xr:uid="{8F92695E-02F2-4431-9F00-8D02C88E8A37}"/>
    <cellStyle name="Moneda 6 2 4 2" xfId="605" xr:uid="{A343D9A6-E387-48E0-8DC4-111BF5D169E3}"/>
    <cellStyle name="Moneda 6 2 4 2 2" xfId="1265" xr:uid="{A0E0C63B-202A-4F64-9565-0F867E328F6C}"/>
    <cellStyle name="Moneda 6 2 4 2 2 2" xfId="2586" xr:uid="{D417C023-CB19-407B-A10C-F46A34FF1408}"/>
    <cellStyle name="Moneda 6 2 4 2 2 2 2" xfId="5227" xr:uid="{3F1E0E3A-6FB4-4B6C-9487-98E95A5E4408}"/>
    <cellStyle name="Moneda 6 2 4 2 2 2 2 2" xfId="10507" xr:uid="{779C321C-5CB8-451E-8232-FAD95162C338}"/>
    <cellStyle name="Moneda 6 2 4 2 2 2 2 2 2" xfId="21068" xr:uid="{7F465DDA-D1B4-4887-BAA5-81862D83F577}"/>
    <cellStyle name="Moneda 6 2 4 2 2 2 2 3" xfId="15788" xr:uid="{C331A641-39BF-40CC-817B-7358ECE7F270}"/>
    <cellStyle name="Moneda 6 2 4 2 2 2 3" xfId="7867" xr:uid="{A428E4D9-3B79-49BD-8AF7-28D52C6C782E}"/>
    <cellStyle name="Moneda 6 2 4 2 2 2 3 2" xfId="18428" xr:uid="{2D0B6CAE-DB63-4BE7-9DDF-987E56722B1F}"/>
    <cellStyle name="Moneda 6 2 4 2 2 2 4" xfId="13147" xr:uid="{D128C776-4251-4788-8B55-8E4E4A350C8B}"/>
    <cellStyle name="Moneda 6 2 4 2 2 3" xfId="3907" xr:uid="{1B764B08-9B58-4DE8-999F-B25F58BC001B}"/>
    <cellStyle name="Moneda 6 2 4 2 2 3 2" xfId="9187" xr:uid="{F261F33E-FAF6-438B-AB27-BD9AE42EBF77}"/>
    <cellStyle name="Moneda 6 2 4 2 2 3 2 2" xfId="19748" xr:uid="{C05F932E-2D11-458E-811F-964312CF1F80}"/>
    <cellStyle name="Moneda 6 2 4 2 2 3 3" xfId="14468" xr:uid="{DB5DAEEE-3EF8-46B6-B6E9-E95F62A35065}"/>
    <cellStyle name="Moneda 6 2 4 2 2 4" xfId="6547" xr:uid="{B17A0072-4638-499B-AB86-05525E46F265}"/>
    <cellStyle name="Moneda 6 2 4 2 2 4 2" xfId="17108" xr:uid="{F1256316-6643-40F1-A853-501DEF6239CA}"/>
    <cellStyle name="Moneda 6 2 4 2 2 5" xfId="11827" xr:uid="{02134A59-C7E9-4499-815E-98D9776AD8CC}"/>
    <cellStyle name="Moneda 6 2 4 2 3" xfId="1926" xr:uid="{0D8B9C2D-74D7-4BF3-8F1F-38DD4CF02F42}"/>
    <cellStyle name="Moneda 6 2 4 2 3 2" xfId="4567" xr:uid="{625E14FA-71BC-4B52-9F6A-FAB28928BF95}"/>
    <cellStyle name="Moneda 6 2 4 2 3 2 2" xfId="9847" xr:uid="{7D4372C8-CE08-4B78-BE13-3F79639BE8D3}"/>
    <cellStyle name="Moneda 6 2 4 2 3 2 2 2" xfId="20408" xr:uid="{EA676A09-C6EF-4CEB-B847-F2DBEAA6DDD4}"/>
    <cellStyle name="Moneda 6 2 4 2 3 2 3" xfId="15128" xr:uid="{D1C1113F-8481-4280-A1FF-693615179660}"/>
    <cellStyle name="Moneda 6 2 4 2 3 3" xfId="7207" xr:uid="{13BA2C31-6871-4DC2-BBB7-1000A37344C7}"/>
    <cellStyle name="Moneda 6 2 4 2 3 3 2" xfId="17768" xr:uid="{4AF0F549-1D4D-41E0-8F3C-E63FBCF21482}"/>
    <cellStyle name="Moneda 6 2 4 2 3 4" xfId="12487" xr:uid="{AB0EA454-0A42-42A8-8AB7-CF4A2A8ED5F5}"/>
    <cellStyle name="Moneda 6 2 4 2 4" xfId="3247" xr:uid="{EE314389-BA07-44E4-B573-5C075FF52ED3}"/>
    <cellStyle name="Moneda 6 2 4 2 4 2" xfId="8527" xr:uid="{4CE55C4A-A424-4F0F-B3AD-ECC6FA920009}"/>
    <cellStyle name="Moneda 6 2 4 2 4 2 2" xfId="19088" xr:uid="{1A4DB2B0-5ABA-4459-AE0A-AAFB37E9FD59}"/>
    <cellStyle name="Moneda 6 2 4 2 4 3" xfId="13808" xr:uid="{344A83D7-3E10-4334-AB34-6E5614D8C3AC}"/>
    <cellStyle name="Moneda 6 2 4 2 5" xfId="5887" xr:uid="{81D07A45-C2D7-42B2-BF1E-78C62F3B4F0A}"/>
    <cellStyle name="Moneda 6 2 4 2 5 2" xfId="16448" xr:uid="{996C540F-1582-492D-9EAC-22280D32FC62}"/>
    <cellStyle name="Moneda 6 2 4 2 6" xfId="11167" xr:uid="{1C95CB5B-2F01-4369-9FB3-64EF8D36F9FB}"/>
    <cellStyle name="Moneda 6 2 4 3" xfId="936" xr:uid="{989E2383-3E72-4795-96DE-790C36A973E2}"/>
    <cellStyle name="Moneda 6 2 4 3 2" xfId="2257" xr:uid="{07DCDA72-54D2-43A3-A2F0-B0BD70F820EC}"/>
    <cellStyle name="Moneda 6 2 4 3 2 2" xfId="4898" xr:uid="{185062C5-D185-418F-9332-4D80EFE409F6}"/>
    <cellStyle name="Moneda 6 2 4 3 2 2 2" xfId="10178" xr:uid="{DF1A262B-9699-4299-8996-D8892AAD823C}"/>
    <cellStyle name="Moneda 6 2 4 3 2 2 2 2" xfId="20739" xr:uid="{E1366D68-E9E0-481A-9D9E-8631A2C639FA}"/>
    <cellStyle name="Moneda 6 2 4 3 2 2 3" xfId="15459" xr:uid="{E4977C8D-FEF2-4828-88D3-D4D8294572F7}"/>
    <cellStyle name="Moneda 6 2 4 3 2 3" xfId="7538" xr:uid="{FF2CD803-2A34-4E64-A09F-F5129F6F9547}"/>
    <cellStyle name="Moneda 6 2 4 3 2 3 2" xfId="18099" xr:uid="{410F0267-3DCA-45CA-BE3F-B1A2C187F53A}"/>
    <cellStyle name="Moneda 6 2 4 3 2 4" xfId="12818" xr:uid="{332FF04C-F183-42B9-BC9E-A0BA12D45A9C}"/>
    <cellStyle name="Moneda 6 2 4 3 3" xfId="3578" xr:uid="{A0A86CAA-5EA7-452B-99B7-F0415F16A04F}"/>
    <cellStyle name="Moneda 6 2 4 3 3 2" xfId="8858" xr:uid="{C7BEF3EF-F03D-48B6-9705-27414008CA73}"/>
    <cellStyle name="Moneda 6 2 4 3 3 2 2" xfId="19419" xr:uid="{15969630-6A5C-4169-B0F5-C52BA524CFB0}"/>
    <cellStyle name="Moneda 6 2 4 3 3 3" xfId="14139" xr:uid="{F4E0B688-E7F5-4CE1-8C3D-43D2BD7A1384}"/>
    <cellStyle name="Moneda 6 2 4 3 4" xfId="6218" xr:uid="{FCFBBBA1-20CE-4991-8A37-085887EB1A63}"/>
    <cellStyle name="Moneda 6 2 4 3 4 2" xfId="16779" xr:uid="{90131E87-639D-4915-ADA3-3775ABF7E2C5}"/>
    <cellStyle name="Moneda 6 2 4 3 5" xfId="11498" xr:uid="{A598FEC0-774B-4CAA-B38A-DF4AEEB8AD92}"/>
    <cellStyle name="Moneda 6 2 4 4" xfId="1597" xr:uid="{1085B3DF-264C-48BE-AF28-183C788F8CDB}"/>
    <cellStyle name="Moneda 6 2 4 4 2" xfId="4238" xr:uid="{C6C5E07E-28D9-4DCB-80C4-11C179EBB577}"/>
    <cellStyle name="Moneda 6 2 4 4 2 2" xfId="9518" xr:uid="{F5A01E23-17C3-41FA-9AFB-23D7D49AC14D}"/>
    <cellStyle name="Moneda 6 2 4 4 2 2 2" xfId="20079" xr:uid="{8F064996-BE67-4386-A7B8-445237BCB964}"/>
    <cellStyle name="Moneda 6 2 4 4 2 3" xfId="14799" xr:uid="{1075EEDA-5BB7-4EB6-9031-9EB738AFAE23}"/>
    <cellStyle name="Moneda 6 2 4 4 3" xfId="6878" xr:uid="{0284B4F6-B8D4-4370-98C5-09D09DF06C62}"/>
    <cellStyle name="Moneda 6 2 4 4 3 2" xfId="17439" xr:uid="{72BB7373-C623-4C53-B97E-E7C63171F5BB}"/>
    <cellStyle name="Moneda 6 2 4 4 4" xfId="12158" xr:uid="{57ED44E4-EC21-4054-AC98-629CFCA4AD60}"/>
    <cellStyle name="Moneda 6 2 4 5" xfId="2918" xr:uid="{7A46298C-C636-4A77-8354-9807E0ADC092}"/>
    <cellStyle name="Moneda 6 2 4 5 2" xfId="8198" xr:uid="{0FD148B3-50B0-4C5D-BB73-96D0CA33B8E9}"/>
    <cellStyle name="Moneda 6 2 4 5 2 2" xfId="18759" xr:uid="{DDB6FD66-CE55-4975-905D-195407E3AF38}"/>
    <cellStyle name="Moneda 6 2 4 5 3" xfId="13479" xr:uid="{099F943C-747F-42C8-B3AD-C71F7C38415A}"/>
    <cellStyle name="Moneda 6 2 4 6" xfId="5558" xr:uid="{3C121097-3DDA-4879-A7C0-18E4942DAAE3}"/>
    <cellStyle name="Moneda 6 2 4 6 2" xfId="16119" xr:uid="{7116E5C9-821F-4867-9944-814C1C4A8466}"/>
    <cellStyle name="Moneda 6 2 4 7" xfId="10838" xr:uid="{3A4196E7-2302-44B2-8695-4C2404555386}"/>
    <cellStyle name="Moneda 6 2 5" xfId="384" xr:uid="{1D0AD887-1A22-4FC0-B76D-25A713A043E9}"/>
    <cellStyle name="Moneda 6 2 5 2" xfId="1045" xr:uid="{89A5F69C-5AFE-476D-B952-FD38C653C8FA}"/>
    <cellStyle name="Moneda 6 2 5 2 2" xfId="2366" xr:uid="{A94D5A0D-C198-4B4D-9ECB-5E0EA3AD923F}"/>
    <cellStyle name="Moneda 6 2 5 2 2 2" xfId="5007" xr:uid="{8D2A7BC7-3C77-4FF7-A4A2-EDDB499E31BB}"/>
    <cellStyle name="Moneda 6 2 5 2 2 2 2" xfId="10287" xr:uid="{E16B8A16-C6A9-437E-8FE2-0E9D631AFD8F}"/>
    <cellStyle name="Moneda 6 2 5 2 2 2 2 2" xfId="20848" xr:uid="{477F93A4-877C-482B-AC5E-644B0D6541C7}"/>
    <cellStyle name="Moneda 6 2 5 2 2 2 3" xfId="15568" xr:uid="{7F731D89-BB8C-41CB-8C9A-36F5621D978C}"/>
    <cellStyle name="Moneda 6 2 5 2 2 3" xfId="7647" xr:uid="{198A55D8-55FD-4DDE-B479-02AC84CD5802}"/>
    <cellStyle name="Moneda 6 2 5 2 2 3 2" xfId="18208" xr:uid="{C5CC0894-6C48-4EAF-8C25-DCC681229DF9}"/>
    <cellStyle name="Moneda 6 2 5 2 2 4" xfId="12927" xr:uid="{827F78DC-B19F-40F4-853F-358190B47066}"/>
    <cellStyle name="Moneda 6 2 5 2 3" xfId="3687" xr:uid="{CA95D8C2-03C1-43A5-91F9-F70339E118FE}"/>
    <cellStyle name="Moneda 6 2 5 2 3 2" xfId="8967" xr:uid="{DBAD784B-479D-4579-860E-5A187630652F}"/>
    <cellStyle name="Moneda 6 2 5 2 3 2 2" xfId="19528" xr:uid="{C2C8BC15-043C-4F5B-ABC4-614801AC9D10}"/>
    <cellStyle name="Moneda 6 2 5 2 3 3" xfId="14248" xr:uid="{05D9FE1E-AB3B-4476-A2B5-68801F31F41F}"/>
    <cellStyle name="Moneda 6 2 5 2 4" xfId="6327" xr:uid="{D5DF83E8-F48C-4660-9CFF-A5CA3229711D}"/>
    <cellStyle name="Moneda 6 2 5 2 4 2" xfId="16888" xr:uid="{1A46EED3-8D8B-4EA1-A243-3E19F2CD1B5A}"/>
    <cellStyle name="Moneda 6 2 5 2 5" xfId="11607" xr:uid="{37493015-4465-4F35-9A43-58B09D385531}"/>
    <cellStyle name="Moneda 6 2 5 3" xfId="1706" xr:uid="{942A0F64-F2BA-4B68-895E-26FE5104CF34}"/>
    <cellStyle name="Moneda 6 2 5 3 2" xfId="4347" xr:uid="{C8EB858F-92BC-4E6A-BC6C-1A59A153F3ED}"/>
    <cellStyle name="Moneda 6 2 5 3 2 2" xfId="9627" xr:uid="{E8FE4506-8584-4A64-88C1-06F0366002DF}"/>
    <cellStyle name="Moneda 6 2 5 3 2 2 2" xfId="20188" xr:uid="{4E7256FA-426A-4FD6-BD9D-18E8C9B11854}"/>
    <cellStyle name="Moneda 6 2 5 3 2 3" xfId="14908" xr:uid="{61D2A420-D03E-4051-929C-4D109AE2BC7C}"/>
    <cellStyle name="Moneda 6 2 5 3 3" xfId="6987" xr:uid="{0CFBE715-6EEC-42F3-8611-737885F3142F}"/>
    <cellStyle name="Moneda 6 2 5 3 3 2" xfId="17548" xr:uid="{E96C51B1-8442-4717-9D4B-D49D195B9833}"/>
    <cellStyle name="Moneda 6 2 5 3 4" xfId="12267" xr:uid="{F9D75BE2-7A6D-4024-924A-CBF278E5E478}"/>
    <cellStyle name="Moneda 6 2 5 4" xfId="3027" xr:uid="{FA2DE6B3-D458-4280-8F3D-C505C980CCB6}"/>
    <cellStyle name="Moneda 6 2 5 4 2" xfId="8307" xr:uid="{4D0E2B16-4E46-479C-83C9-D8ACBD5CABC5}"/>
    <cellStyle name="Moneda 6 2 5 4 2 2" xfId="18868" xr:uid="{354A2ED3-D337-4692-B7EB-B8C6B0AAA975}"/>
    <cellStyle name="Moneda 6 2 5 4 3" xfId="13588" xr:uid="{E4159CD3-22C3-44BD-B5FC-5E07A685D1E4}"/>
    <cellStyle name="Moneda 6 2 5 5" xfId="5667" xr:uid="{02FF6985-C284-4FF0-B7A6-9E5A3F26E97A}"/>
    <cellStyle name="Moneda 6 2 5 5 2" xfId="16228" xr:uid="{A8876C91-5A7F-4D4D-B83C-831BEC0DC056}"/>
    <cellStyle name="Moneda 6 2 5 6" xfId="10947" xr:uid="{EB577BD3-FF19-448E-BF00-E4929DED8A5F}"/>
    <cellStyle name="Moneda 6 2 6" xfId="716" xr:uid="{B72137E2-731A-4685-8B6F-6891CFD8EF32}"/>
    <cellStyle name="Moneda 6 2 6 2" xfId="2037" xr:uid="{894A4BCF-F5EF-4AB4-85CB-C1E1ADB546BF}"/>
    <cellStyle name="Moneda 6 2 6 2 2" xfId="4678" xr:uid="{9D52D214-1868-45DE-B152-06DFFCC47774}"/>
    <cellStyle name="Moneda 6 2 6 2 2 2" xfId="9958" xr:uid="{E3886B72-54D7-4119-9EFD-437AD842D007}"/>
    <cellStyle name="Moneda 6 2 6 2 2 2 2" xfId="20519" xr:uid="{907C4A5A-3D11-45FD-83AF-718A537A824A}"/>
    <cellStyle name="Moneda 6 2 6 2 2 3" xfId="15239" xr:uid="{EFAD4F67-2778-4E1D-8AE9-611447AF1755}"/>
    <cellStyle name="Moneda 6 2 6 2 3" xfId="7318" xr:uid="{4A1F055B-C519-4280-AFCE-793297FADF63}"/>
    <cellStyle name="Moneda 6 2 6 2 3 2" xfId="17879" xr:uid="{40C9E4F2-8035-40E4-8CF8-40C0EEC58321}"/>
    <cellStyle name="Moneda 6 2 6 2 4" xfId="12598" xr:uid="{FCAFF824-658E-47A4-8839-29D82E207E73}"/>
    <cellStyle name="Moneda 6 2 6 3" xfId="3358" xr:uid="{A0AFAB26-5DFD-457E-81F9-A2B9B443863A}"/>
    <cellStyle name="Moneda 6 2 6 3 2" xfId="8638" xr:uid="{CBED5109-31A3-44BB-AA34-58782609A960}"/>
    <cellStyle name="Moneda 6 2 6 3 2 2" xfId="19199" xr:uid="{5F8A8525-F920-4D0D-86FF-831A13F06112}"/>
    <cellStyle name="Moneda 6 2 6 3 3" xfId="13919" xr:uid="{BC2F3331-123A-4A1D-87E5-89DBB2BC3F2A}"/>
    <cellStyle name="Moneda 6 2 6 4" xfId="5998" xr:uid="{123673F5-5024-4ADD-A208-DE8E8B934C05}"/>
    <cellStyle name="Moneda 6 2 6 4 2" xfId="16559" xr:uid="{49470979-4D3C-468F-B3BB-EC3322D1DE26}"/>
    <cellStyle name="Moneda 6 2 6 5" xfId="11278" xr:uid="{893880D4-6D9C-452E-8567-B66CA2040C97}"/>
    <cellStyle name="Moneda 6 2 7" xfId="1377" xr:uid="{1D39C6F7-A192-459C-8485-53367F829B1F}"/>
    <cellStyle name="Moneda 6 2 7 2" xfId="4018" xr:uid="{A7BD8FC7-13E7-42A2-81D3-4205F7D9CA60}"/>
    <cellStyle name="Moneda 6 2 7 2 2" xfId="9298" xr:uid="{57CD29B5-5932-4E5E-853C-51666BFF1468}"/>
    <cellStyle name="Moneda 6 2 7 2 2 2" xfId="19859" xr:uid="{00AED477-89CB-4672-B8B9-7230B6B4196E}"/>
    <cellStyle name="Moneda 6 2 7 2 3" xfId="14579" xr:uid="{6809580E-7043-42E6-B49F-8F1DD4B1A641}"/>
    <cellStyle name="Moneda 6 2 7 3" xfId="6658" xr:uid="{31BBF6C3-0555-4D30-87E6-07F6AA206511}"/>
    <cellStyle name="Moneda 6 2 7 3 2" xfId="17219" xr:uid="{8EBAA7F7-1FAA-4B41-8E39-EEABB8E77322}"/>
    <cellStyle name="Moneda 6 2 7 4" xfId="11938" xr:uid="{E3103DB4-2F4E-434F-9434-E7F45D98AC95}"/>
    <cellStyle name="Moneda 6 2 8" xfId="2698" xr:uid="{A381FCFD-9249-4C85-A053-AE7EF27EBBBD}"/>
    <cellStyle name="Moneda 6 2 8 2" xfId="7978" xr:uid="{CD4EA51D-4AFB-481A-94D6-26F9A6F6BF1F}"/>
    <cellStyle name="Moneda 6 2 8 2 2" xfId="18539" xr:uid="{2CC97C74-6E67-472E-8CEB-0BC2AFB18E48}"/>
    <cellStyle name="Moneda 6 2 8 3" xfId="13259" xr:uid="{5DF1570C-E741-459C-8A3A-EDEF5EE8886D}"/>
    <cellStyle name="Moneda 6 2 9" xfId="5338" xr:uid="{BC5D2C74-DFC5-42C8-8FFF-73AD308368D4}"/>
    <cellStyle name="Moneda 6 2 9 2" xfId="15899" xr:uid="{9D3AEF75-3685-48B0-88C8-C76BA7443B02}"/>
    <cellStyle name="Moneda 6 3" xfId="80" xr:uid="{7A3E84BB-7C93-461C-81E5-49CB7E906EE8}"/>
    <cellStyle name="Moneda 6 3 2" xfId="192" xr:uid="{ADFA4AAA-70DB-4D3D-B956-BF5A95840E29}"/>
    <cellStyle name="Moneda 6 3 2 2" xfId="522" xr:uid="{5F31EF5C-72FA-4BED-977E-14DA1ED994AB}"/>
    <cellStyle name="Moneda 6 3 2 2 2" xfId="1182" xr:uid="{4E928FD8-0829-444F-9B91-3FCC67DB95BB}"/>
    <cellStyle name="Moneda 6 3 2 2 2 2" xfId="2503" xr:uid="{F4E8B69A-287B-4A5D-B6F5-E4BA5806785A}"/>
    <cellStyle name="Moneda 6 3 2 2 2 2 2" xfId="5144" xr:uid="{453E9FD8-E8D0-4285-92C1-71C54A6A3EA2}"/>
    <cellStyle name="Moneda 6 3 2 2 2 2 2 2" xfId="10424" xr:uid="{89B792F1-7230-4F59-95E2-B27E4B26F44C}"/>
    <cellStyle name="Moneda 6 3 2 2 2 2 2 2 2" xfId="20985" xr:uid="{53896776-C401-4679-9154-D31CA224A4C8}"/>
    <cellStyle name="Moneda 6 3 2 2 2 2 2 3" xfId="15705" xr:uid="{6A35089E-63AE-42CA-851B-7163A5F3A06C}"/>
    <cellStyle name="Moneda 6 3 2 2 2 2 3" xfId="7784" xr:uid="{A2D5194F-CF04-424A-B2BA-C2A7529CA78B}"/>
    <cellStyle name="Moneda 6 3 2 2 2 2 3 2" xfId="18345" xr:uid="{EE9513A0-A3E6-424B-BF88-B27D2BCA79C6}"/>
    <cellStyle name="Moneda 6 3 2 2 2 2 4" xfId="13064" xr:uid="{85C99765-75F4-4928-BF0B-BAB8C408AAD0}"/>
    <cellStyle name="Moneda 6 3 2 2 2 3" xfId="3824" xr:uid="{738E119B-E055-4D5A-96DA-1317ECA8755B}"/>
    <cellStyle name="Moneda 6 3 2 2 2 3 2" xfId="9104" xr:uid="{ED840353-A912-46FB-BA35-4FE1DC8D7721}"/>
    <cellStyle name="Moneda 6 3 2 2 2 3 2 2" xfId="19665" xr:uid="{687F5306-E472-48BE-90BD-3A9D86012C08}"/>
    <cellStyle name="Moneda 6 3 2 2 2 3 3" xfId="14385" xr:uid="{F6938E15-19FC-4E1B-B040-FB0F0DE9488B}"/>
    <cellStyle name="Moneda 6 3 2 2 2 4" xfId="6464" xr:uid="{EB672170-B250-48E5-888A-EE266F80EE43}"/>
    <cellStyle name="Moneda 6 3 2 2 2 4 2" xfId="17025" xr:uid="{FE15B86D-2C54-4533-B4FB-C1CD482280BA}"/>
    <cellStyle name="Moneda 6 3 2 2 2 5" xfId="11744" xr:uid="{0949EB15-71A0-4EC2-ABBD-60429968110F}"/>
    <cellStyle name="Moneda 6 3 2 2 3" xfId="1843" xr:uid="{5049B25E-916B-4826-80DC-1533D14C0F5C}"/>
    <cellStyle name="Moneda 6 3 2 2 3 2" xfId="4484" xr:uid="{6F5C6F54-F45B-40F2-B517-B0BA59EFD26C}"/>
    <cellStyle name="Moneda 6 3 2 2 3 2 2" xfId="9764" xr:uid="{1EE51A57-E498-4AEE-9590-024100CFC2E9}"/>
    <cellStyle name="Moneda 6 3 2 2 3 2 2 2" xfId="20325" xr:uid="{C8B52703-01D8-4E33-BC21-4286943BC0A3}"/>
    <cellStyle name="Moneda 6 3 2 2 3 2 3" xfId="15045" xr:uid="{9EA8C16F-33F1-4ACB-9BC6-52439863A91E}"/>
    <cellStyle name="Moneda 6 3 2 2 3 3" xfId="7124" xr:uid="{53D1757A-2248-4090-8718-E912391C0E67}"/>
    <cellStyle name="Moneda 6 3 2 2 3 3 2" xfId="17685" xr:uid="{85409309-5B5D-4382-814B-A8777F9C97CA}"/>
    <cellStyle name="Moneda 6 3 2 2 3 4" xfId="12404" xr:uid="{B618EFCF-7B7C-44BA-A956-21EC38E7A530}"/>
    <cellStyle name="Moneda 6 3 2 2 4" xfId="3164" xr:uid="{E9CB2B2F-C5D7-47C8-A5DB-89E5295970BB}"/>
    <cellStyle name="Moneda 6 3 2 2 4 2" xfId="8444" xr:uid="{476F5925-56F3-44A8-8155-8CCF0EBE60C4}"/>
    <cellStyle name="Moneda 6 3 2 2 4 2 2" xfId="19005" xr:uid="{5DA0CE3A-65F1-409A-BF15-F203CC126934}"/>
    <cellStyle name="Moneda 6 3 2 2 4 3" xfId="13725" xr:uid="{E6D821DC-1E6F-4BEC-A018-1DF4F2E573BF}"/>
    <cellStyle name="Moneda 6 3 2 2 5" xfId="5804" xr:uid="{33FB88E8-B868-4CBE-BC5C-8EB33EABBD77}"/>
    <cellStyle name="Moneda 6 3 2 2 5 2" xfId="16365" xr:uid="{D835BADC-A460-457D-8C8B-74D15019D53D}"/>
    <cellStyle name="Moneda 6 3 2 2 6" xfId="11084" xr:uid="{DC0C0684-A59E-489C-9C30-B3B912D467FE}"/>
    <cellStyle name="Moneda 6 3 2 3" xfId="853" xr:uid="{6C771843-8C5B-4F3C-8B50-E0554D2E66E2}"/>
    <cellStyle name="Moneda 6 3 2 3 2" xfId="2174" xr:uid="{0540A466-C5C5-41CD-BAE4-81B2E81B65FA}"/>
    <cellStyle name="Moneda 6 3 2 3 2 2" xfId="4815" xr:uid="{1FE71BCF-05FA-45B6-84CD-F92EA6D98570}"/>
    <cellStyle name="Moneda 6 3 2 3 2 2 2" xfId="10095" xr:uid="{90BF1D02-0CB6-4E43-B21B-5CC79CD1921F}"/>
    <cellStyle name="Moneda 6 3 2 3 2 2 2 2" xfId="20656" xr:uid="{6A9BA784-1B95-4EAB-B60E-1A71386B6B08}"/>
    <cellStyle name="Moneda 6 3 2 3 2 2 3" xfId="15376" xr:uid="{48565CCA-CE3D-4C70-9014-4CACA11FC351}"/>
    <cellStyle name="Moneda 6 3 2 3 2 3" xfId="7455" xr:uid="{89BDBB68-4330-46F7-9FDD-A87FA842BEEE}"/>
    <cellStyle name="Moneda 6 3 2 3 2 3 2" xfId="18016" xr:uid="{CE547A23-99E9-488F-BFC5-003897FB3533}"/>
    <cellStyle name="Moneda 6 3 2 3 2 4" xfId="12735" xr:uid="{0751FB37-5B9D-4A89-B47E-9789C94B99A3}"/>
    <cellStyle name="Moneda 6 3 2 3 3" xfId="3495" xr:uid="{35B6BA90-933D-491B-81A5-579C28906C70}"/>
    <cellStyle name="Moneda 6 3 2 3 3 2" xfId="8775" xr:uid="{545C1D75-E38C-4122-B1A8-22243ED30A53}"/>
    <cellStyle name="Moneda 6 3 2 3 3 2 2" xfId="19336" xr:uid="{96763341-D71E-42C8-BD80-B2A83B5DDEC3}"/>
    <cellStyle name="Moneda 6 3 2 3 3 3" xfId="14056" xr:uid="{FC4779A6-CF8C-41DA-A072-910103CF63E3}"/>
    <cellStyle name="Moneda 6 3 2 3 4" xfId="6135" xr:uid="{5E6BA1BA-6061-458B-BA86-95FEBA6159C9}"/>
    <cellStyle name="Moneda 6 3 2 3 4 2" xfId="16696" xr:uid="{1EDE6A07-8F33-454F-B0DF-0659FF1B3923}"/>
    <cellStyle name="Moneda 6 3 2 3 5" xfId="11415" xr:uid="{0B738BF1-975B-4FD2-872D-B5A4F2BEF1B7}"/>
    <cellStyle name="Moneda 6 3 2 4" xfId="1514" xr:uid="{F8509415-5651-45BA-8F0F-616259E38984}"/>
    <cellStyle name="Moneda 6 3 2 4 2" xfId="4155" xr:uid="{63A230A2-7C8E-4E6D-8A75-7C86972A4A63}"/>
    <cellStyle name="Moneda 6 3 2 4 2 2" xfId="9435" xr:uid="{0787235D-BC02-4226-B89B-81A12AFA4288}"/>
    <cellStyle name="Moneda 6 3 2 4 2 2 2" xfId="19996" xr:uid="{732B3998-FEBA-4FFE-8883-FA505F0D782B}"/>
    <cellStyle name="Moneda 6 3 2 4 2 3" xfId="14716" xr:uid="{B4CFA2AB-9F5F-4A49-9BF0-61D0E42024CC}"/>
    <cellStyle name="Moneda 6 3 2 4 3" xfId="6795" xr:uid="{05CAD7F3-1011-40CC-9EB7-86FEF4D7A007}"/>
    <cellStyle name="Moneda 6 3 2 4 3 2" xfId="17356" xr:uid="{97B156A1-575C-46FC-BE9E-C6050D848A3D}"/>
    <cellStyle name="Moneda 6 3 2 4 4" xfId="12075" xr:uid="{8D329749-1AD9-4F42-A47E-76342E81629D}"/>
    <cellStyle name="Moneda 6 3 2 5" xfId="2835" xr:uid="{2E67B7B5-5E3A-418A-A2AF-42A39D6174FE}"/>
    <cellStyle name="Moneda 6 3 2 5 2" xfId="8115" xr:uid="{376EEE64-9F8A-461E-8CD9-ED9697E0CBC3}"/>
    <cellStyle name="Moneda 6 3 2 5 2 2" xfId="18676" xr:uid="{12C34E54-F687-4AE6-A2B8-0D98D035D41E}"/>
    <cellStyle name="Moneda 6 3 2 5 3" xfId="13396" xr:uid="{EFAED535-5D93-4D46-84EF-175C1713CE86}"/>
    <cellStyle name="Moneda 6 3 2 6" xfId="5475" xr:uid="{27EAB140-6383-4458-953F-44854DD59536}"/>
    <cellStyle name="Moneda 6 3 2 6 2" xfId="16036" xr:uid="{48FA53F4-D418-486C-A198-7F91E996BD84}"/>
    <cellStyle name="Moneda 6 3 2 7" xfId="10755" xr:uid="{9B4A26D7-309D-495B-8D1C-B42EBF15AAE8}"/>
    <cellStyle name="Moneda 6 3 3" xfId="302" xr:uid="{08DAF602-B619-4A03-BE31-08971C5273AC}"/>
    <cellStyle name="Moneda 6 3 3 2" xfId="632" xr:uid="{973634E4-F5D1-4D75-959F-2EAC9EB9E345}"/>
    <cellStyle name="Moneda 6 3 3 2 2" xfId="1292" xr:uid="{99904386-E62C-416D-9350-33C854DC640E}"/>
    <cellStyle name="Moneda 6 3 3 2 2 2" xfId="2613" xr:uid="{5214F873-2084-48DC-806D-54BA4C5F7CD5}"/>
    <cellStyle name="Moneda 6 3 3 2 2 2 2" xfId="5254" xr:uid="{B9CB38F1-2248-45F4-8863-E2EC3AE586D9}"/>
    <cellStyle name="Moneda 6 3 3 2 2 2 2 2" xfId="10534" xr:uid="{925B70A4-97B8-4573-B17F-86EA8B82D190}"/>
    <cellStyle name="Moneda 6 3 3 2 2 2 2 2 2" xfId="21095" xr:uid="{36F2D3B1-9504-4212-8101-11E799588EC9}"/>
    <cellStyle name="Moneda 6 3 3 2 2 2 2 3" xfId="15815" xr:uid="{11553D00-5A30-4979-ACEF-C9B213EFB6E7}"/>
    <cellStyle name="Moneda 6 3 3 2 2 2 3" xfId="7894" xr:uid="{1C10B454-97C7-4AE3-85CA-62C624A2B855}"/>
    <cellStyle name="Moneda 6 3 3 2 2 2 3 2" xfId="18455" xr:uid="{5A4CC834-1DC4-46DB-8BBD-B0D5F4298C57}"/>
    <cellStyle name="Moneda 6 3 3 2 2 2 4" xfId="13174" xr:uid="{3DC590E0-A664-49C1-95F7-0FED6E3C3387}"/>
    <cellStyle name="Moneda 6 3 3 2 2 3" xfId="3934" xr:uid="{6A51FDB0-23F4-4753-A74A-E9F04B80CED7}"/>
    <cellStyle name="Moneda 6 3 3 2 2 3 2" xfId="9214" xr:uid="{B03DAE2E-9BF0-4ACD-AC0A-23684AF9E719}"/>
    <cellStyle name="Moneda 6 3 3 2 2 3 2 2" xfId="19775" xr:uid="{50B69F43-0FC4-4AD3-8364-770DB13DE3E0}"/>
    <cellStyle name="Moneda 6 3 3 2 2 3 3" xfId="14495" xr:uid="{EF4A4200-E3F3-40FE-A011-442E8A6D6F6A}"/>
    <cellStyle name="Moneda 6 3 3 2 2 4" xfId="6574" xr:uid="{F63538BF-AE52-4F27-ACEE-95A087200135}"/>
    <cellStyle name="Moneda 6 3 3 2 2 4 2" xfId="17135" xr:uid="{C7690693-1976-472D-A6D5-A4AFA6A8F925}"/>
    <cellStyle name="Moneda 6 3 3 2 2 5" xfId="11854" xr:uid="{DF3682BA-CB5C-44CD-B37D-4FC65DA26CF0}"/>
    <cellStyle name="Moneda 6 3 3 2 3" xfId="1953" xr:uid="{F710EB82-2168-420B-9B31-B1231F322D9B}"/>
    <cellStyle name="Moneda 6 3 3 2 3 2" xfId="4594" xr:uid="{51CE5D8B-E22C-4A68-B577-EC86E3F90FD9}"/>
    <cellStyle name="Moneda 6 3 3 2 3 2 2" xfId="9874" xr:uid="{AEB5ED02-549E-445A-98C6-8E5C477AF662}"/>
    <cellStyle name="Moneda 6 3 3 2 3 2 2 2" xfId="20435" xr:uid="{02D1717E-2805-4BA0-B509-DC8CF8391CB7}"/>
    <cellStyle name="Moneda 6 3 3 2 3 2 3" xfId="15155" xr:uid="{27733EC0-C919-4377-A195-8866EC9671F9}"/>
    <cellStyle name="Moneda 6 3 3 2 3 3" xfId="7234" xr:uid="{F4E35AEF-1531-43C2-A24F-7E1FDFB20198}"/>
    <cellStyle name="Moneda 6 3 3 2 3 3 2" xfId="17795" xr:uid="{E9E88084-3505-4CE5-BA96-6B943DA3A2D6}"/>
    <cellStyle name="Moneda 6 3 3 2 3 4" xfId="12514" xr:uid="{9055F214-7751-4F60-B469-92BCDB777D15}"/>
    <cellStyle name="Moneda 6 3 3 2 4" xfId="3274" xr:uid="{622B74EC-C24D-4D23-9A4F-73D8A60F1D3B}"/>
    <cellStyle name="Moneda 6 3 3 2 4 2" xfId="8554" xr:uid="{C2D6AE28-07B0-4D83-8EBF-F7F0FB3182A7}"/>
    <cellStyle name="Moneda 6 3 3 2 4 2 2" xfId="19115" xr:uid="{A7D55862-11FB-4B44-B8C4-49FAD38F1C96}"/>
    <cellStyle name="Moneda 6 3 3 2 4 3" xfId="13835" xr:uid="{7E465C63-5D1A-49BC-89B0-BD44AF8F238E}"/>
    <cellStyle name="Moneda 6 3 3 2 5" xfId="5914" xr:uid="{00157471-3F12-4557-BAAD-8A5B480AE8B3}"/>
    <cellStyle name="Moneda 6 3 3 2 5 2" xfId="16475" xr:uid="{CAB9C1B1-209E-4D7E-8D7E-DEC82EBB7578}"/>
    <cellStyle name="Moneda 6 3 3 2 6" xfId="11194" xr:uid="{082D30ED-8F38-4348-AF51-AD7FCCD3D590}"/>
    <cellStyle name="Moneda 6 3 3 3" xfId="963" xr:uid="{07C3CF57-BD3F-4CD4-989F-4E6FA93CDB1B}"/>
    <cellStyle name="Moneda 6 3 3 3 2" xfId="2284" xr:uid="{E95DD623-59FB-4E8E-A8DF-60AB7A7A78F5}"/>
    <cellStyle name="Moneda 6 3 3 3 2 2" xfId="4925" xr:uid="{8148A54E-D45F-4649-929A-2836BAE0B057}"/>
    <cellStyle name="Moneda 6 3 3 3 2 2 2" xfId="10205" xr:uid="{9742F652-8FB9-4FA1-84DD-25733C286EAB}"/>
    <cellStyle name="Moneda 6 3 3 3 2 2 2 2" xfId="20766" xr:uid="{939770C9-967E-442C-B32A-58FA268BAE79}"/>
    <cellStyle name="Moneda 6 3 3 3 2 2 3" xfId="15486" xr:uid="{0622E6B2-24FF-4290-A688-60C78550821A}"/>
    <cellStyle name="Moneda 6 3 3 3 2 3" xfId="7565" xr:uid="{8B451709-E95D-47B8-BE02-7982A1576305}"/>
    <cellStyle name="Moneda 6 3 3 3 2 3 2" xfId="18126" xr:uid="{E20EBC4D-D1E9-4080-AC1C-DE2D3910D8A1}"/>
    <cellStyle name="Moneda 6 3 3 3 2 4" xfId="12845" xr:uid="{A1CC16F3-F3B7-4421-81B5-0B2BEFE20ABD}"/>
    <cellStyle name="Moneda 6 3 3 3 3" xfId="3605" xr:uid="{FB36713F-70F5-458F-9D67-5061EF62F085}"/>
    <cellStyle name="Moneda 6 3 3 3 3 2" xfId="8885" xr:uid="{925963C7-8D8F-4235-BFC5-2E5049FCE001}"/>
    <cellStyle name="Moneda 6 3 3 3 3 2 2" xfId="19446" xr:uid="{2FE2ECB0-4696-460A-8405-CBECBB94D3D3}"/>
    <cellStyle name="Moneda 6 3 3 3 3 3" xfId="14166" xr:uid="{B8FDC152-7BEC-455A-82EB-4B9E0D8CCD70}"/>
    <cellStyle name="Moneda 6 3 3 3 4" xfId="6245" xr:uid="{E04C2DF8-A3DA-4A45-8C1A-C99E3BDDDBE4}"/>
    <cellStyle name="Moneda 6 3 3 3 4 2" xfId="16806" xr:uid="{19547B75-B4DE-4161-BE1E-F4A557F6D8AB}"/>
    <cellStyle name="Moneda 6 3 3 3 5" xfId="11525" xr:uid="{D447341E-6AFA-4F75-AE03-FD03B59945F3}"/>
    <cellStyle name="Moneda 6 3 3 4" xfId="1624" xr:uid="{9F240CFE-195E-4262-8048-E8A21D573A56}"/>
    <cellStyle name="Moneda 6 3 3 4 2" xfId="4265" xr:uid="{D921165D-04BF-4F1A-9B38-1619BC18C888}"/>
    <cellStyle name="Moneda 6 3 3 4 2 2" xfId="9545" xr:uid="{4FD2CE2B-C32B-487B-BBCA-3EAB1126337F}"/>
    <cellStyle name="Moneda 6 3 3 4 2 2 2" xfId="20106" xr:uid="{BD67C226-CE8A-4411-8D33-F8D4037B279B}"/>
    <cellStyle name="Moneda 6 3 3 4 2 3" xfId="14826" xr:uid="{DE100DE8-F9DF-4639-AB80-83C080E5F03A}"/>
    <cellStyle name="Moneda 6 3 3 4 3" xfId="6905" xr:uid="{1F6FB44E-C688-4D62-9BAE-DD2600A36F69}"/>
    <cellStyle name="Moneda 6 3 3 4 3 2" xfId="17466" xr:uid="{9B6F0F54-4D2B-4E8E-88B8-2D634DB13119}"/>
    <cellStyle name="Moneda 6 3 3 4 4" xfId="12185" xr:uid="{CE8BBE8F-2F53-475C-A3B3-C5413261C4CE}"/>
    <cellStyle name="Moneda 6 3 3 5" xfId="2945" xr:uid="{B013B433-95A4-4183-992C-156B865D1A7E}"/>
    <cellStyle name="Moneda 6 3 3 5 2" xfId="8225" xr:uid="{01B7C6E7-D3CE-4630-B7F6-B59E3CB55943}"/>
    <cellStyle name="Moneda 6 3 3 5 2 2" xfId="18786" xr:uid="{77A81B53-5F06-4AE3-BBC1-5E0978987AC6}"/>
    <cellStyle name="Moneda 6 3 3 5 3" xfId="13506" xr:uid="{45EDF6F5-D831-4BDE-AA85-DEC467228A9A}"/>
    <cellStyle name="Moneda 6 3 3 6" xfId="5585" xr:uid="{8041B485-F4FD-44E2-AA8C-40C31A114805}"/>
    <cellStyle name="Moneda 6 3 3 6 2" xfId="16146" xr:uid="{F2F0CC87-CCE5-447B-9C7E-A9959DCE270A}"/>
    <cellStyle name="Moneda 6 3 3 7" xfId="10865" xr:uid="{EFB32201-6DE8-42A1-BFE5-13AE7A899EAD}"/>
    <cellStyle name="Moneda 6 3 4" xfId="411" xr:uid="{132F00FD-F736-4D6B-9BC0-C8E61E07CE28}"/>
    <cellStyle name="Moneda 6 3 4 2" xfId="1072" xr:uid="{61D452D1-5ABF-47C9-811B-3A9EBCB51689}"/>
    <cellStyle name="Moneda 6 3 4 2 2" xfId="2393" xr:uid="{A1D2155D-86BA-4C01-B757-E6F8D24CB5EB}"/>
    <cellStyle name="Moneda 6 3 4 2 2 2" xfId="5034" xr:uid="{B5F57E46-2323-4978-8D7A-537413A0D114}"/>
    <cellStyle name="Moneda 6 3 4 2 2 2 2" xfId="10314" xr:uid="{3978E119-2E4A-4BC9-8459-6AC567568A08}"/>
    <cellStyle name="Moneda 6 3 4 2 2 2 2 2" xfId="20875" xr:uid="{E63431BD-5AE8-4114-80EE-8C287421AD63}"/>
    <cellStyle name="Moneda 6 3 4 2 2 2 3" xfId="15595" xr:uid="{0D2F4D23-185D-4594-A99F-3A3DD0C4286F}"/>
    <cellStyle name="Moneda 6 3 4 2 2 3" xfId="7674" xr:uid="{ABF76DF2-24BA-42D1-BABD-0AB8D224B568}"/>
    <cellStyle name="Moneda 6 3 4 2 2 3 2" xfId="18235" xr:uid="{95C1CA48-1517-470D-88FF-D41E2215FD4E}"/>
    <cellStyle name="Moneda 6 3 4 2 2 4" xfId="12954" xr:uid="{3598D990-C788-49EB-AA54-B53BD5DBE237}"/>
    <cellStyle name="Moneda 6 3 4 2 3" xfId="3714" xr:uid="{F4AB533E-AADB-4E1E-AF71-EE43346E855F}"/>
    <cellStyle name="Moneda 6 3 4 2 3 2" xfId="8994" xr:uid="{6C710ABA-E6E3-42F5-8B95-B49FA667C3CC}"/>
    <cellStyle name="Moneda 6 3 4 2 3 2 2" xfId="19555" xr:uid="{EDEBF89C-05BF-4255-8BB2-35EE166EAF19}"/>
    <cellStyle name="Moneda 6 3 4 2 3 3" xfId="14275" xr:uid="{27A4ADA1-F5B8-4397-842F-0A1FCF373C05}"/>
    <cellStyle name="Moneda 6 3 4 2 4" xfId="6354" xr:uid="{CADA24F5-462A-4EC4-9D5D-01BBE698E1F3}"/>
    <cellStyle name="Moneda 6 3 4 2 4 2" xfId="16915" xr:uid="{D32898E5-B1D2-419C-B90A-C2B519FA7ACA}"/>
    <cellStyle name="Moneda 6 3 4 2 5" xfId="11634" xr:uid="{781B14FE-D05C-49C1-83BF-60A0F42366E2}"/>
    <cellStyle name="Moneda 6 3 4 3" xfId="1733" xr:uid="{3AD4AA10-736D-4559-B233-161427D80227}"/>
    <cellStyle name="Moneda 6 3 4 3 2" xfId="4374" xr:uid="{DC31F893-3A3B-4A14-96E8-EC29F5806C17}"/>
    <cellStyle name="Moneda 6 3 4 3 2 2" xfId="9654" xr:uid="{7ECA69A9-035E-4B3C-8006-011B1FBAE293}"/>
    <cellStyle name="Moneda 6 3 4 3 2 2 2" xfId="20215" xr:uid="{9947320F-3DB3-449E-A58C-C842BC215DA1}"/>
    <cellStyle name="Moneda 6 3 4 3 2 3" xfId="14935" xr:uid="{089372AB-B768-4D6E-8E8D-335E87F4DF98}"/>
    <cellStyle name="Moneda 6 3 4 3 3" xfId="7014" xr:uid="{E30CEC83-1038-4D64-864F-0C2EA5587D0B}"/>
    <cellStyle name="Moneda 6 3 4 3 3 2" xfId="17575" xr:uid="{210EF903-B96C-4FD9-875B-4322C535F66D}"/>
    <cellStyle name="Moneda 6 3 4 3 4" xfId="12294" xr:uid="{99ED94BD-522C-4E60-9E4E-8F063176941B}"/>
    <cellStyle name="Moneda 6 3 4 4" xfId="3054" xr:uid="{0C6B31BB-0E18-4132-8AEA-227EBB75C173}"/>
    <cellStyle name="Moneda 6 3 4 4 2" xfId="8334" xr:uid="{3D70AC65-4E27-4010-9F99-C182C4E2B61D}"/>
    <cellStyle name="Moneda 6 3 4 4 2 2" xfId="18895" xr:uid="{5E048E32-6B1B-45FB-819E-4E0E36888236}"/>
    <cellStyle name="Moneda 6 3 4 4 3" xfId="13615" xr:uid="{644EED02-11F8-4C6A-A3B4-6FBDFC39841B}"/>
    <cellStyle name="Moneda 6 3 4 5" xfId="5694" xr:uid="{76EDDEEF-CA70-4D43-B748-DAEC7FA3C0C5}"/>
    <cellStyle name="Moneda 6 3 4 5 2" xfId="16255" xr:uid="{1CC6FBA2-1EA3-452D-950F-2907444483C4}"/>
    <cellStyle name="Moneda 6 3 4 6" xfId="10974" xr:uid="{DF9B0C63-E2F2-42C7-89B5-F98CC7AABA52}"/>
    <cellStyle name="Moneda 6 3 5" xfId="743" xr:uid="{877328BC-1826-4369-9A63-CD46FEBAF207}"/>
    <cellStyle name="Moneda 6 3 5 2" xfId="2064" xr:uid="{31C488CF-7966-40FA-ABE9-DA64833F9D22}"/>
    <cellStyle name="Moneda 6 3 5 2 2" xfId="4705" xr:uid="{983ED758-AA12-40DC-828B-AB1557302231}"/>
    <cellStyle name="Moneda 6 3 5 2 2 2" xfId="9985" xr:uid="{17AA8F06-9A38-4B81-8A82-D5914787C7F2}"/>
    <cellStyle name="Moneda 6 3 5 2 2 2 2" xfId="20546" xr:uid="{C1F281C4-9CEB-4A00-A141-F2AAF4D53259}"/>
    <cellStyle name="Moneda 6 3 5 2 2 3" xfId="15266" xr:uid="{B8BBA314-0D0A-4E19-810E-516E7085DFCA}"/>
    <cellStyle name="Moneda 6 3 5 2 3" xfId="7345" xr:uid="{E88026B4-4BCB-4F12-91A5-4C7FDDA712BE}"/>
    <cellStyle name="Moneda 6 3 5 2 3 2" xfId="17906" xr:uid="{30A372BE-CE8C-411D-B9C1-4E49CFEA189F}"/>
    <cellStyle name="Moneda 6 3 5 2 4" xfId="12625" xr:uid="{8705A8A6-065E-4FB5-B0B4-45BB8D66DC0A}"/>
    <cellStyle name="Moneda 6 3 5 3" xfId="3385" xr:uid="{CFE28658-9825-4C4F-B679-921C08872852}"/>
    <cellStyle name="Moneda 6 3 5 3 2" xfId="8665" xr:uid="{48F4BCB1-4BAA-4DE0-B97E-FE674E06E871}"/>
    <cellStyle name="Moneda 6 3 5 3 2 2" xfId="19226" xr:uid="{3BFFF20B-B206-490A-BFAD-C4AFC0B12949}"/>
    <cellStyle name="Moneda 6 3 5 3 3" xfId="13946" xr:uid="{3C41A224-0FE7-4192-A916-A0C77F6469D5}"/>
    <cellStyle name="Moneda 6 3 5 4" xfId="6025" xr:uid="{423F88E0-0EB5-4286-BB86-873C06B9E128}"/>
    <cellStyle name="Moneda 6 3 5 4 2" xfId="16586" xr:uid="{353B53C8-6E8E-4A44-80EF-464C308D7A15}"/>
    <cellStyle name="Moneda 6 3 5 5" xfId="11305" xr:uid="{B9706A7F-8117-43F4-BE6C-F93BFE3E2123}"/>
    <cellStyle name="Moneda 6 3 6" xfId="1404" xr:uid="{A166D97C-1600-46E0-92C6-9533A1E17CD7}"/>
    <cellStyle name="Moneda 6 3 6 2" xfId="4045" xr:uid="{F8B96EE6-FBB3-49C9-B768-7CBF06B912C5}"/>
    <cellStyle name="Moneda 6 3 6 2 2" xfId="9325" xr:uid="{68E025B8-47D2-40CB-A0E3-A6F96595CCE5}"/>
    <cellStyle name="Moneda 6 3 6 2 2 2" xfId="19886" xr:uid="{6C798420-2C1C-4858-B8DE-02CD43E3AF74}"/>
    <cellStyle name="Moneda 6 3 6 2 3" xfId="14606" xr:uid="{E03660A2-4A96-4B18-871C-BA1AFCFC9FE3}"/>
    <cellStyle name="Moneda 6 3 6 3" xfId="6685" xr:uid="{2F728F4D-598F-48D9-9DAD-53562D9C29F6}"/>
    <cellStyle name="Moneda 6 3 6 3 2" xfId="17246" xr:uid="{6F5C0070-65ED-4D1E-8BE1-2A56846A777A}"/>
    <cellStyle name="Moneda 6 3 6 4" xfId="11965" xr:uid="{804CF7FF-8278-41BA-A6C2-05E6E9BA3EE4}"/>
    <cellStyle name="Moneda 6 3 7" xfId="2725" xr:uid="{19B2F20C-D268-45F7-BD92-EDA1D2ED1BCC}"/>
    <cellStyle name="Moneda 6 3 7 2" xfId="8005" xr:uid="{FDF8E7E3-5582-458C-A83D-FC51ED067D5E}"/>
    <cellStyle name="Moneda 6 3 7 2 2" xfId="18566" xr:uid="{1A1D27EF-F5B8-4AFB-8830-080F61CF8151}"/>
    <cellStyle name="Moneda 6 3 7 3" xfId="13286" xr:uid="{0BD97A9A-5644-4BA7-904D-5B5D40953D41}"/>
    <cellStyle name="Moneda 6 3 8" xfId="5365" xr:uid="{C59904C3-3540-4A9E-BCC9-F35743A8B99F}"/>
    <cellStyle name="Moneda 6 3 8 2" xfId="15926" xr:uid="{3F490A49-B473-4532-B724-E2B26D42F98F}"/>
    <cellStyle name="Moneda 6 3 9" xfId="10645" xr:uid="{E3C8BCA9-8E02-4DAE-9CA3-8DAD67E85F1B}"/>
    <cellStyle name="Moneda 6 4" xfId="141" xr:uid="{E87A0A46-02CB-493B-8996-5BD9EBF86E63}"/>
    <cellStyle name="Moneda 6 4 2" xfId="471" xr:uid="{5E82A070-6607-4A01-95EC-2E08852C1E8A}"/>
    <cellStyle name="Moneda 6 4 2 2" xfId="1131" xr:uid="{AC4910AE-DFAC-4E4B-9897-B0E7A2A9AAC7}"/>
    <cellStyle name="Moneda 6 4 2 2 2" xfId="2452" xr:uid="{5CA2936C-C1AD-4364-BB54-572B56D7D887}"/>
    <cellStyle name="Moneda 6 4 2 2 2 2" xfId="5093" xr:uid="{9F91998C-B47C-4188-83AD-462C40BD8439}"/>
    <cellStyle name="Moneda 6 4 2 2 2 2 2" xfId="10373" xr:uid="{FCD504CD-1F6C-4C72-A221-09047D3AF7C0}"/>
    <cellStyle name="Moneda 6 4 2 2 2 2 2 2" xfId="20934" xr:uid="{C25E5466-2F38-4DC6-B9A1-B57E7CD4F908}"/>
    <cellStyle name="Moneda 6 4 2 2 2 2 3" xfId="15654" xr:uid="{94D73156-CEA0-4BBC-994D-63A9D97822A7}"/>
    <cellStyle name="Moneda 6 4 2 2 2 3" xfId="7733" xr:uid="{FA246573-DF4F-4269-91CE-4507C4E6735C}"/>
    <cellStyle name="Moneda 6 4 2 2 2 3 2" xfId="18294" xr:uid="{39B512CA-A766-414E-A45D-2944C9672FAF}"/>
    <cellStyle name="Moneda 6 4 2 2 2 4" xfId="13013" xr:uid="{99ED7A07-FAC1-4565-AD97-A28D55640533}"/>
    <cellStyle name="Moneda 6 4 2 2 3" xfId="3773" xr:uid="{6D5B3B43-017A-4E7B-8EEC-3FEFF32C8BB0}"/>
    <cellStyle name="Moneda 6 4 2 2 3 2" xfId="9053" xr:uid="{02EDDE60-C56B-4D66-923E-5F094CE1CED7}"/>
    <cellStyle name="Moneda 6 4 2 2 3 2 2" xfId="19614" xr:uid="{D28CDB3A-3EFD-47FD-A70F-7A51DCDD5C0A}"/>
    <cellStyle name="Moneda 6 4 2 2 3 3" xfId="14334" xr:uid="{001F704C-A25A-42DA-B358-97CE8A9C6D66}"/>
    <cellStyle name="Moneda 6 4 2 2 4" xfId="6413" xr:uid="{1AD02604-7988-44A7-BAAE-2D13BEE2AEEA}"/>
    <cellStyle name="Moneda 6 4 2 2 4 2" xfId="16974" xr:uid="{48DB5F37-ECBE-4DA4-8352-F7CA3D9068F7}"/>
    <cellStyle name="Moneda 6 4 2 2 5" xfId="11693" xr:uid="{B080E404-E8BC-45E5-A76A-4C08E6DC9EC2}"/>
    <cellStyle name="Moneda 6 4 2 3" xfId="1792" xr:uid="{3E208DC8-BBB6-443E-9A1A-C6DA4A7C8407}"/>
    <cellStyle name="Moneda 6 4 2 3 2" xfId="4433" xr:uid="{9B2441EE-AAB9-449A-BEA6-E2601C273C6C}"/>
    <cellStyle name="Moneda 6 4 2 3 2 2" xfId="9713" xr:uid="{AB756E97-59C2-4D06-BF40-ED9F0823E947}"/>
    <cellStyle name="Moneda 6 4 2 3 2 2 2" xfId="20274" xr:uid="{99CBF655-072C-4133-A84F-74E6552EAF37}"/>
    <cellStyle name="Moneda 6 4 2 3 2 3" xfId="14994" xr:uid="{F13B2A77-CE66-44E3-8CA7-040099CFEC88}"/>
    <cellStyle name="Moneda 6 4 2 3 3" xfId="7073" xr:uid="{DD0CC7CD-9181-4336-91F8-1E3E2EDFD280}"/>
    <cellStyle name="Moneda 6 4 2 3 3 2" xfId="17634" xr:uid="{6CCFAF7F-A23F-4B0A-94E1-10D904216295}"/>
    <cellStyle name="Moneda 6 4 2 3 4" xfId="12353" xr:uid="{D2F39ADD-D312-4DBB-B708-0A0694072FB5}"/>
    <cellStyle name="Moneda 6 4 2 4" xfId="3113" xr:uid="{547AE717-C8FB-4E7B-B9D4-8DC43B7F2048}"/>
    <cellStyle name="Moneda 6 4 2 4 2" xfId="8393" xr:uid="{357C84AF-2ADD-46BB-9982-465E7D635DE2}"/>
    <cellStyle name="Moneda 6 4 2 4 2 2" xfId="18954" xr:uid="{7F60B920-90F1-4900-9785-4A30A04BD48A}"/>
    <cellStyle name="Moneda 6 4 2 4 3" xfId="13674" xr:uid="{46A28632-4780-4B5C-8978-29C333D6FA57}"/>
    <cellStyle name="Moneda 6 4 2 5" xfId="5753" xr:uid="{B1CCE0FC-B512-42F0-9116-FB387BF8B4B6}"/>
    <cellStyle name="Moneda 6 4 2 5 2" xfId="16314" xr:uid="{ACFBA006-FB29-46CB-BF0D-90C089D22BDF}"/>
    <cellStyle name="Moneda 6 4 2 6" xfId="11033" xr:uid="{4F74A3B9-E787-4AD7-956C-65A1E5ED8D94}"/>
    <cellStyle name="Moneda 6 4 3" xfId="802" xr:uid="{74B9406D-5A09-48BA-909C-B47A329C4914}"/>
    <cellStyle name="Moneda 6 4 3 2" xfId="2123" xr:uid="{4041ACD4-C8AF-4EC6-A1DF-410E772CCE1A}"/>
    <cellStyle name="Moneda 6 4 3 2 2" xfId="4764" xr:uid="{E46686F7-14A8-403F-9666-E64CD4E1D4DE}"/>
    <cellStyle name="Moneda 6 4 3 2 2 2" xfId="10044" xr:uid="{D9B412B9-B639-4820-8AAD-DA0232ECC5FD}"/>
    <cellStyle name="Moneda 6 4 3 2 2 2 2" xfId="20605" xr:uid="{173E3623-52AD-4184-B8F4-86E8ACB5307E}"/>
    <cellStyle name="Moneda 6 4 3 2 2 3" xfId="15325" xr:uid="{A5187357-4339-46B8-B03C-07B653A1428D}"/>
    <cellStyle name="Moneda 6 4 3 2 3" xfId="7404" xr:uid="{9D3CF1C1-FD29-4F3F-97EC-803EA326CCE9}"/>
    <cellStyle name="Moneda 6 4 3 2 3 2" xfId="17965" xr:uid="{3F27D098-AD5B-4EF2-9C7C-FE8268C6A04F}"/>
    <cellStyle name="Moneda 6 4 3 2 4" xfId="12684" xr:uid="{B4717F63-0DF1-4C0E-B2D1-D271DDF3981F}"/>
    <cellStyle name="Moneda 6 4 3 3" xfId="3444" xr:uid="{483B16A3-4E95-4F6F-B0AC-F20B62D380E3}"/>
    <cellStyle name="Moneda 6 4 3 3 2" xfId="8724" xr:uid="{22004E31-CE30-4560-BA82-8F759241EF8E}"/>
    <cellStyle name="Moneda 6 4 3 3 2 2" xfId="19285" xr:uid="{BE58DD00-A223-41E4-BCBE-FF09B7C6E56E}"/>
    <cellStyle name="Moneda 6 4 3 3 3" xfId="14005" xr:uid="{C5372ED4-BBDB-4D06-95E5-9837E298017F}"/>
    <cellStyle name="Moneda 6 4 3 4" xfId="6084" xr:uid="{F5154C09-41D5-4019-B450-3FA07E93C564}"/>
    <cellStyle name="Moneda 6 4 3 4 2" xfId="16645" xr:uid="{20FFA24B-39B6-48C3-BC18-E77A056418B6}"/>
    <cellStyle name="Moneda 6 4 3 5" xfId="11364" xr:uid="{25D111EE-ADD7-4045-9C86-659409768FB5}"/>
    <cellStyle name="Moneda 6 4 4" xfId="1463" xr:uid="{7718A4A2-2001-472C-8BAE-FECFD0A44195}"/>
    <cellStyle name="Moneda 6 4 4 2" xfId="4104" xr:uid="{48FE8B33-8FAD-4C80-AAC2-E24A710ABF9A}"/>
    <cellStyle name="Moneda 6 4 4 2 2" xfId="9384" xr:uid="{05E3BBF3-60BD-4980-8E12-58ECC8826EAD}"/>
    <cellStyle name="Moneda 6 4 4 2 2 2" xfId="19945" xr:uid="{FF9ACC8D-E3F9-468D-91D6-E44E073B9320}"/>
    <cellStyle name="Moneda 6 4 4 2 3" xfId="14665" xr:uid="{2C4352E7-9B26-4B86-A9CA-90B3EA68DE68}"/>
    <cellStyle name="Moneda 6 4 4 3" xfId="6744" xr:uid="{4EF66D71-9428-4B77-B321-ABDA20F99A97}"/>
    <cellStyle name="Moneda 6 4 4 3 2" xfId="17305" xr:uid="{9D9E224B-51CB-4E28-872B-A69DD0A3CFBD}"/>
    <cellStyle name="Moneda 6 4 4 4" xfId="12024" xr:uid="{E4B36C5C-EF83-4F54-8A10-5692529B7B9D}"/>
    <cellStyle name="Moneda 6 4 5" xfId="2784" xr:uid="{7B26D114-2343-415A-AC00-993E5801F87B}"/>
    <cellStyle name="Moneda 6 4 5 2" xfId="8064" xr:uid="{82827E05-CA6C-42DF-8009-4CDC8E4C8097}"/>
    <cellStyle name="Moneda 6 4 5 2 2" xfId="18625" xr:uid="{79D53911-149A-4483-8F4E-11459D0C2E08}"/>
    <cellStyle name="Moneda 6 4 5 3" xfId="13345" xr:uid="{7DF3EB41-EEEB-4138-ABCC-3375CA61B65F}"/>
    <cellStyle name="Moneda 6 4 6" xfId="5424" xr:uid="{3A631F79-B71A-47C1-9F43-361678F8BE9E}"/>
    <cellStyle name="Moneda 6 4 6 2" xfId="15985" xr:uid="{12AE093D-213C-428D-B589-CF9A97352FC3}"/>
    <cellStyle name="Moneda 6 4 7" xfId="10704" xr:uid="{877E561E-C5B6-4654-835F-9D96DE30C7F5}"/>
    <cellStyle name="Moneda 6 5" xfId="251" xr:uid="{4994AE09-57C3-4602-92D1-9A3FBB05E17D}"/>
    <cellStyle name="Moneda 6 5 2" xfId="581" xr:uid="{3CC65EF5-E521-483E-960A-BB99EE937280}"/>
    <cellStyle name="Moneda 6 5 2 2" xfId="1241" xr:uid="{53973C3C-E281-4817-BCA2-3D592443CF53}"/>
    <cellStyle name="Moneda 6 5 2 2 2" xfId="2562" xr:uid="{FD9F75FE-DD5A-4B22-BBC7-F6974BFFA15D}"/>
    <cellStyle name="Moneda 6 5 2 2 2 2" xfId="5203" xr:uid="{C0456489-4D02-42FA-8B5E-E376CD65F5D9}"/>
    <cellStyle name="Moneda 6 5 2 2 2 2 2" xfId="10483" xr:uid="{4931B9D8-D090-4D25-882B-4CBE695B8E30}"/>
    <cellStyle name="Moneda 6 5 2 2 2 2 2 2" xfId="21044" xr:uid="{41E2A05C-42E9-48AD-BB7C-8DCCEFB5F967}"/>
    <cellStyle name="Moneda 6 5 2 2 2 2 3" xfId="15764" xr:uid="{E5B629DF-1AEF-47D0-9813-58447F789F08}"/>
    <cellStyle name="Moneda 6 5 2 2 2 3" xfId="7843" xr:uid="{372D19BC-C146-47E6-86B1-09BB7483F33E}"/>
    <cellStyle name="Moneda 6 5 2 2 2 3 2" xfId="18404" xr:uid="{FB4BB5CA-C713-4EC8-82B6-ADE279F31D48}"/>
    <cellStyle name="Moneda 6 5 2 2 2 4" xfId="13123" xr:uid="{F8188FD9-7E27-4DE7-BC34-B8E1936520FC}"/>
    <cellStyle name="Moneda 6 5 2 2 3" xfId="3883" xr:uid="{B9D80AED-C3D2-4B47-A314-8D5500E66755}"/>
    <cellStyle name="Moneda 6 5 2 2 3 2" xfId="9163" xr:uid="{04561C91-60BC-457C-A652-AD8DD6F7C922}"/>
    <cellStyle name="Moneda 6 5 2 2 3 2 2" xfId="19724" xr:uid="{B163115F-2E00-466F-9C41-0F566334807C}"/>
    <cellStyle name="Moneda 6 5 2 2 3 3" xfId="14444" xr:uid="{ED9E4D95-7557-4D22-A0D7-7BDA31F4C2C5}"/>
    <cellStyle name="Moneda 6 5 2 2 4" xfId="6523" xr:uid="{975A57DF-72C3-49E0-8FEC-32EB90991EB1}"/>
    <cellStyle name="Moneda 6 5 2 2 4 2" xfId="17084" xr:uid="{C771FE37-6EB0-4B02-801E-25E62BB12A8F}"/>
    <cellStyle name="Moneda 6 5 2 2 5" xfId="11803" xr:uid="{056046F6-B641-4622-AEA1-652B68DE4F5D}"/>
    <cellStyle name="Moneda 6 5 2 3" xfId="1902" xr:uid="{1101DFA6-FF75-4E7E-A775-CB103AE8EA23}"/>
    <cellStyle name="Moneda 6 5 2 3 2" xfId="4543" xr:uid="{79FF7281-10B5-4392-B083-1DD45FD79434}"/>
    <cellStyle name="Moneda 6 5 2 3 2 2" xfId="9823" xr:uid="{DDA3714C-0896-40BD-8F5F-7275D8BAA36D}"/>
    <cellStyle name="Moneda 6 5 2 3 2 2 2" xfId="20384" xr:uid="{ED986A0E-A05C-40C0-B6C0-DF19F46968E8}"/>
    <cellStyle name="Moneda 6 5 2 3 2 3" xfId="15104" xr:uid="{9A137F9E-4692-4A4F-BF1E-BDDF9FEAB391}"/>
    <cellStyle name="Moneda 6 5 2 3 3" xfId="7183" xr:uid="{3BD5FDA8-6F32-417F-8D86-9E5D63A84002}"/>
    <cellStyle name="Moneda 6 5 2 3 3 2" xfId="17744" xr:uid="{75ED743D-1586-486B-A665-31B37E0C3E7C}"/>
    <cellStyle name="Moneda 6 5 2 3 4" xfId="12463" xr:uid="{D1736D14-884F-4A04-B787-198BE7EF52B6}"/>
    <cellStyle name="Moneda 6 5 2 4" xfId="3223" xr:uid="{566A1EA8-FCAC-4934-9A07-265D02D1FEC9}"/>
    <cellStyle name="Moneda 6 5 2 4 2" xfId="8503" xr:uid="{03566F2E-AE97-40E8-BBC9-658BEBCE20DD}"/>
    <cellStyle name="Moneda 6 5 2 4 2 2" xfId="19064" xr:uid="{E5F68351-1ACC-44F7-ABC6-5E7ED632ED9F}"/>
    <cellStyle name="Moneda 6 5 2 4 3" xfId="13784" xr:uid="{95DA4AE6-19D6-4D9C-A7F2-BE3D2BDA1F56}"/>
    <cellStyle name="Moneda 6 5 2 5" xfId="5863" xr:uid="{A12FC31F-3A41-40D9-A59A-B74FE871A6E4}"/>
    <cellStyle name="Moneda 6 5 2 5 2" xfId="16424" xr:uid="{30A240CA-A9D7-4E3B-8952-198BD19DEDAD}"/>
    <cellStyle name="Moneda 6 5 2 6" xfId="11143" xr:uid="{19CCC047-9441-4943-B294-466B659BCC2A}"/>
    <cellStyle name="Moneda 6 5 3" xfId="912" xr:uid="{81742312-313F-4ED4-A9E9-9817699A79CD}"/>
    <cellStyle name="Moneda 6 5 3 2" xfId="2233" xr:uid="{0F2F7FC8-DDC8-4967-81C7-9537CB2DFD8A}"/>
    <cellStyle name="Moneda 6 5 3 2 2" xfId="4874" xr:uid="{A599D982-CBAD-45AE-BA5F-2E87CF999D51}"/>
    <cellStyle name="Moneda 6 5 3 2 2 2" xfId="10154" xr:uid="{A6396621-F072-4094-B2D6-7D0DF685ADB4}"/>
    <cellStyle name="Moneda 6 5 3 2 2 2 2" xfId="20715" xr:uid="{47250933-BB39-47FE-ACBD-6606FA88EE59}"/>
    <cellStyle name="Moneda 6 5 3 2 2 3" xfId="15435" xr:uid="{20BF7812-D6B5-4AE6-ABF7-BD9A6E988C08}"/>
    <cellStyle name="Moneda 6 5 3 2 3" xfId="7514" xr:uid="{A05577CF-A494-4FC1-BC1C-96A22213FF25}"/>
    <cellStyle name="Moneda 6 5 3 2 3 2" xfId="18075" xr:uid="{558F2772-212E-410C-B17D-4437B5139DC7}"/>
    <cellStyle name="Moneda 6 5 3 2 4" xfId="12794" xr:uid="{952F8436-4CF0-45D7-8978-93D057EC9B90}"/>
    <cellStyle name="Moneda 6 5 3 3" xfId="3554" xr:uid="{0DF8CE89-232C-43B8-9A40-3F19F15ED9FD}"/>
    <cellStyle name="Moneda 6 5 3 3 2" xfId="8834" xr:uid="{6CEB6807-C8E5-4CCF-841A-B7562F3D3331}"/>
    <cellStyle name="Moneda 6 5 3 3 2 2" xfId="19395" xr:uid="{5160B378-842F-441B-A315-33B840065876}"/>
    <cellStyle name="Moneda 6 5 3 3 3" xfId="14115" xr:uid="{6FB6D3BE-0036-471E-88E3-12CFA25E1490}"/>
    <cellStyle name="Moneda 6 5 3 4" xfId="6194" xr:uid="{071D81C0-9570-4D3B-A998-5EAA54DA3804}"/>
    <cellStyle name="Moneda 6 5 3 4 2" xfId="16755" xr:uid="{D73F5D78-64BD-4042-A3A7-DD96435E129E}"/>
    <cellStyle name="Moneda 6 5 3 5" xfId="11474" xr:uid="{81ACF619-E732-4BB6-BF68-B0399CF18C15}"/>
    <cellStyle name="Moneda 6 5 4" xfId="1573" xr:uid="{990E0A1B-C85D-4436-AE9D-A3130114E4DE}"/>
    <cellStyle name="Moneda 6 5 4 2" xfId="4214" xr:uid="{4284AEB8-0533-4B82-BCAF-9FC4D3A32C47}"/>
    <cellStyle name="Moneda 6 5 4 2 2" xfId="9494" xr:uid="{1F670ADB-4D27-49B3-BBAD-E3510F75C468}"/>
    <cellStyle name="Moneda 6 5 4 2 2 2" xfId="20055" xr:uid="{C5084750-7CE3-4F7C-8B03-011427C7BD3D}"/>
    <cellStyle name="Moneda 6 5 4 2 3" xfId="14775" xr:uid="{2BFCCC7C-F98A-40DF-962C-D0C531177C02}"/>
    <cellStyle name="Moneda 6 5 4 3" xfId="6854" xr:uid="{BC847FD1-10E5-47BA-95FF-705F0F171D45}"/>
    <cellStyle name="Moneda 6 5 4 3 2" xfId="17415" xr:uid="{9FC04C3B-6D2F-4A38-AC47-BF64E363296E}"/>
    <cellStyle name="Moneda 6 5 4 4" xfId="12134" xr:uid="{3D6E421C-4842-41C7-8100-AA68BDA50329}"/>
    <cellStyle name="Moneda 6 5 5" xfId="2894" xr:uid="{B1D71FA0-B257-4D7D-AF00-501D00DBAE70}"/>
    <cellStyle name="Moneda 6 5 5 2" xfId="8174" xr:uid="{1F1A2D21-09EF-4F18-97C9-F5E1207ECD31}"/>
    <cellStyle name="Moneda 6 5 5 2 2" xfId="18735" xr:uid="{87C303EA-EF77-47D6-8FD6-61BE5E7CCF7E}"/>
    <cellStyle name="Moneda 6 5 5 3" xfId="13455" xr:uid="{A39DB650-2129-436E-BA10-4BB25716A23B}"/>
    <cellStyle name="Moneda 6 5 6" xfId="5534" xr:uid="{1B3B2849-9969-4AC5-9A02-B7CC67E6828E}"/>
    <cellStyle name="Moneda 6 5 6 2" xfId="16095" xr:uid="{6E2A4574-10FC-49EE-BEDB-B25477373EDE}"/>
    <cellStyle name="Moneda 6 5 7" xfId="10814" xr:uid="{A7532176-66C1-4657-A8D6-E8A7A9D9178F}"/>
    <cellStyle name="Moneda 6 6" xfId="360" xr:uid="{57B690DE-6D58-4F72-9CDA-ED47C7AB291F}"/>
    <cellStyle name="Moneda 6 6 2" xfId="1021" xr:uid="{5A90151E-2DAD-45DD-9DC4-3E0E746DABE8}"/>
    <cellStyle name="Moneda 6 6 2 2" xfId="2342" xr:uid="{21F66482-E99D-44D1-960B-87F6AD54B673}"/>
    <cellStyle name="Moneda 6 6 2 2 2" xfId="4983" xr:uid="{999853E1-3A14-4FB8-AA9D-4252FF7C9413}"/>
    <cellStyle name="Moneda 6 6 2 2 2 2" xfId="10263" xr:uid="{B4A0139D-4E44-4EE8-9004-8BE40E6B142E}"/>
    <cellStyle name="Moneda 6 6 2 2 2 2 2" xfId="20824" xr:uid="{CE9A1DA6-EF2A-494B-B6BA-E9F23D14BE63}"/>
    <cellStyle name="Moneda 6 6 2 2 2 3" xfId="15544" xr:uid="{B9A0C293-5650-4C42-B543-C264369FCAB9}"/>
    <cellStyle name="Moneda 6 6 2 2 3" xfId="7623" xr:uid="{9CC52DD1-F545-4F41-B436-8127F30E589E}"/>
    <cellStyle name="Moneda 6 6 2 2 3 2" xfId="18184" xr:uid="{15877A57-D0C1-40C1-911F-2DA7E5457B8C}"/>
    <cellStyle name="Moneda 6 6 2 2 4" xfId="12903" xr:uid="{D4CFEAFF-7555-4D15-A8F8-3A0EE72493B1}"/>
    <cellStyle name="Moneda 6 6 2 3" xfId="3663" xr:uid="{263BF132-256E-4DC8-B2A3-83388EA26C7C}"/>
    <cellStyle name="Moneda 6 6 2 3 2" xfId="8943" xr:uid="{1A768E42-9165-4DA7-B33C-4FEC76B8A5D5}"/>
    <cellStyle name="Moneda 6 6 2 3 2 2" xfId="19504" xr:uid="{A705BBD9-90A6-4C8A-8D27-B7ACEBC8E31F}"/>
    <cellStyle name="Moneda 6 6 2 3 3" xfId="14224" xr:uid="{759D444F-13F4-4973-ADB3-AC10E3BE3F04}"/>
    <cellStyle name="Moneda 6 6 2 4" xfId="6303" xr:uid="{5F90BCD5-B601-4B04-9736-7221541E3442}"/>
    <cellStyle name="Moneda 6 6 2 4 2" xfId="16864" xr:uid="{4D3C4298-ADFC-4B58-A449-0EF327A76ED9}"/>
    <cellStyle name="Moneda 6 6 2 5" xfId="11583" xr:uid="{73D59409-0CF7-496E-9E18-44F01AC3BB22}"/>
    <cellStyle name="Moneda 6 6 3" xfId="1682" xr:uid="{18314EDC-DCFE-4368-828E-BD82820C7583}"/>
    <cellStyle name="Moneda 6 6 3 2" xfId="4323" xr:uid="{D2EEED0D-1B1E-4165-A88A-818A4E26DDFE}"/>
    <cellStyle name="Moneda 6 6 3 2 2" xfId="9603" xr:uid="{274FE540-9770-4C8E-9019-157C9FB48325}"/>
    <cellStyle name="Moneda 6 6 3 2 2 2" xfId="20164" xr:uid="{7F79B79E-2293-4EE1-B2BC-983734DBDB9A}"/>
    <cellStyle name="Moneda 6 6 3 2 3" xfId="14884" xr:uid="{A675A3BF-7C35-4440-BA54-D075F27F2D66}"/>
    <cellStyle name="Moneda 6 6 3 3" xfId="6963" xr:uid="{5313AD56-633B-465D-B881-052CFBE1E4AF}"/>
    <cellStyle name="Moneda 6 6 3 3 2" xfId="17524" xr:uid="{B24A4343-662B-4D02-A299-03109AA95CE7}"/>
    <cellStyle name="Moneda 6 6 3 4" xfId="12243" xr:uid="{37E69F5B-7962-425B-844E-B37C7194B516}"/>
    <cellStyle name="Moneda 6 6 4" xfId="3003" xr:uid="{D132D12E-E1C4-4BDB-99CD-C6400BD5E9F5}"/>
    <cellStyle name="Moneda 6 6 4 2" xfId="8283" xr:uid="{F50B398C-80CD-4421-9BAF-C87050AB338B}"/>
    <cellStyle name="Moneda 6 6 4 2 2" xfId="18844" xr:uid="{F3B4085C-C9A3-4A27-A93E-F9F646EDF19E}"/>
    <cellStyle name="Moneda 6 6 4 3" xfId="13564" xr:uid="{1B17774D-4F7C-49DE-9AFF-9577D69DBFA2}"/>
    <cellStyle name="Moneda 6 6 5" xfId="5643" xr:uid="{421B7B35-FFCB-412F-9072-FBC933B2C809}"/>
    <cellStyle name="Moneda 6 6 5 2" xfId="16204" xr:uid="{1859D42A-3E84-43CF-8ED9-C5F078C7DB7B}"/>
    <cellStyle name="Moneda 6 6 6" xfId="10923" xr:uid="{71A78350-508C-420C-BB29-DB5FCC2D14D9}"/>
    <cellStyle name="Moneda 6 7" xfId="692" xr:uid="{20849B6B-9697-48C0-9484-CBBC0B9F2839}"/>
    <cellStyle name="Moneda 6 7 2" xfId="2013" xr:uid="{674B7CD5-CB15-4531-82F1-214546E253A0}"/>
    <cellStyle name="Moneda 6 7 2 2" xfId="4654" xr:uid="{A71EB56A-843E-43C7-A211-F3F27B031AB5}"/>
    <cellStyle name="Moneda 6 7 2 2 2" xfId="9934" xr:uid="{1FC8BD49-AB39-4C81-8B53-1C6E7CC2EA4D}"/>
    <cellStyle name="Moneda 6 7 2 2 2 2" xfId="20495" xr:uid="{7B386A03-6AD1-4F5C-B7B6-9EE1C9AA943D}"/>
    <cellStyle name="Moneda 6 7 2 2 3" xfId="15215" xr:uid="{73972A27-81C8-4BAA-9523-A4AF8A0BE947}"/>
    <cellStyle name="Moneda 6 7 2 3" xfId="7294" xr:uid="{6206EF45-0BA6-4D22-9D2D-1EA4D8CFC43E}"/>
    <cellStyle name="Moneda 6 7 2 3 2" xfId="17855" xr:uid="{F6E7A25C-6435-4EB0-BF89-10CB6D41FD1B}"/>
    <cellStyle name="Moneda 6 7 2 4" xfId="12574" xr:uid="{BCFBBE82-5F8D-4551-9671-CC06D0E0017B}"/>
    <cellStyle name="Moneda 6 7 3" xfId="3334" xr:uid="{39B31B92-5029-4919-A8A7-DA8FFE11C498}"/>
    <cellStyle name="Moneda 6 7 3 2" xfId="8614" xr:uid="{7218DE0E-44BC-4FCF-BF25-65C782D94E1C}"/>
    <cellStyle name="Moneda 6 7 3 2 2" xfId="19175" xr:uid="{21397893-E8F8-4041-9635-935F16991E45}"/>
    <cellStyle name="Moneda 6 7 3 3" xfId="13895" xr:uid="{7E999664-8369-4DD5-8A75-EEC6DAAB4381}"/>
    <cellStyle name="Moneda 6 7 4" xfId="5974" xr:uid="{AB8BFC1E-E373-4066-90E0-EC684B439D86}"/>
    <cellStyle name="Moneda 6 7 4 2" xfId="16535" xr:uid="{9C400BE5-B094-4963-85A3-0238218D1D95}"/>
    <cellStyle name="Moneda 6 7 5" xfId="11254" xr:uid="{69CA0299-4114-4D62-967F-DD5198A331D5}"/>
    <cellStyle name="Moneda 6 8" xfId="1353" xr:uid="{3C74E7A4-02DD-4E15-B35B-981C6074917D}"/>
    <cellStyle name="Moneda 6 8 2" xfId="3994" xr:uid="{380D146F-24EE-4D71-897E-C173C9D8C788}"/>
    <cellStyle name="Moneda 6 8 2 2" xfId="9274" xr:uid="{888A4E17-27FD-4CA9-BBEB-559680B1EE2C}"/>
    <cellStyle name="Moneda 6 8 2 2 2" xfId="19835" xr:uid="{61A8210C-BCD6-4188-BA91-FB4BFC55C59E}"/>
    <cellStyle name="Moneda 6 8 2 3" xfId="14555" xr:uid="{322BD7D4-432C-4B9B-B660-79CBC05F7809}"/>
    <cellStyle name="Moneda 6 8 3" xfId="6634" xr:uid="{DBFA842C-3151-4644-A262-5995A7E6C33E}"/>
    <cellStyle name="Moneda 6 8 3 2" xfId="17195" xr:uid="{1D35671E-9BC1-47D1-8D2D-5E2822EBA98D}"/>
    <cellStyle name="Moneda 6 8 4" xfId="11914" xr:uid="{9B4C00DE-1D30-4041-8AA5-579DFBB45485}"/>
    <cellStyle name="Moneda 6 9" xfId="2674" xr:uid="{A0A4BC96-79B1-483B-BCCE-FAF5EC18BF25}"/>
    <cellStyle name="Moneda 6 9 2" xfId="7954" xr:uid="{B1C27959-A660-484D-A798-BB104030BF8D}"/>
    <cellStyle name="Moneda 6 9 2 2" xfId="18515" xr:uid="{1E24B601-2EC8-477A-A3EA-C6211D13198D}"/>
    <cellStyle name="Moneda 6 9 3" xfId="13235" xr:uid="{33A50881-BD3A-4C50-AD9A-36D631F3F713}"/>
    <cellStyle name="Moneda 7" xfId="30" xr:uid="{9E9B842C-B2B1-48EB-9A75-1EE0030D3946}"/>
    <cellStyle name="Moneda 7 10" xfId="5315" xr:uid="{843AC317-22B0-4AA9-A2A1-5EC8E0945EA0}"/>
    <cellStyle name="Moneda 7 10 2" xfId="15876" xr:uid="{FFD3BE2E-F086-43DE-A245-C88B8278575D}"/>
    <cellStyle name="Moneda 7 11" xfId="10595" xr:uid="{224F1B11-E845-4355-B7BA-5A9ED34B3FE1}"/>
    <cellStyle name="Moneda 7 2" xfId="54" xr:uid="{03D7F0DE-886A-4A8A-A85C-0D00065E69C5}"/>
    <cellStyle name="Moneda 7 2 10" xfId="10619" xr:uid="{FD7C6E8A-A75F-4F2B-A1F9-B8AA095D00E9}"/>
    <cellStyle name="Moneda 7 2 2" xfId="105" xr:uid="{310B2369-DAD1-4A2E-A10F-21BDE542F70C}"/>
    <cellStyle name="Moneda 7 2 2 2" xfId="217" xr:uid="{6DD7AA48-718E-4B1E-9C49-A187BCA30964}"/>
    <cellStyle name="Moneda 7 2 2 2 2" xfId="547" xr:uid="{BFF0D2E3-55DE-442F-9FFC-E3B3FFD8C4CC}"/>
    <cellStyle name="Moneda 7 2 2 2 2 2" xfId="1207" xr:uid="{F83ED84C-6298-4033-AB8D-CC07EA6B46A7}"/>
    <cellStyle name="Moneda 7 2 2 2 2 2 2" xfId="2528" xr:uid="{C2D36674-004F-4D93-A30A-EFDF3D177F8D}"/>
    <cellStyle name="Moneda 7 2 2 2 2 2 2 2" xfId="5169" xr:uid="{205AC26B-6103-4D83-A3E7-00E1BE8FF7FE}"/>
    <cellStyle name="Moneda 7 2 2 2 2 2 2 2 2" xfId="10449" xr:uid="{043F7E39-12F5-4357-BCA0-CAA30A384E8D}"/>
    <cellStyle name="Moneda 7 2 2 2 2 2 2 2 2 2" xfId="21010" xr:uid="{FB0495CA-18E2-4410-9DB1-6F548F41FD99}"/>
    <cellStyle name="Moneda 7 2 2 2 2 2 2 2 3" xfId="15730" xr:uid="{DE0348B1-63C3-456A-B16C-55B8E4899218}"/>
    <cellStyle name="Moneda 7 2 2 2 2 2 2 3" xfId="7809" xr:uid="{7DA9C5F2-188C-4036-B2ED-792073CF5675}"/>
    <cellStyle name="Moneda 7 2 2 2 2 2 2 3 2" xfId="18370" xr:uid="{34DFF863-AF42-477E-B244-21AF7F66E021}"/>
    <cellStyle name="Moneda 7 2 2 2 2 2 2 4" xfId="13089" xr:uid="{663C13CA-5868-4E42-98CB-8CFF7DDA1BCC}"/>
    <cellStyle name="Moneda 7 2 2 2 2 2 3" xfId="3849" xr:uid="{F0943AED-4804-4304-8EC6-3C1C87665E07}"/>
    <cellStyle name="Moneda 7 2 2 2 2 2 3 2" xfId="9129" xr:uid="{8939FD36-7C10-4DCB-BFD8-D47412C24B6A}"/>
    <cellStyle name="Moneda 7 2 2 2 2 2 3 2 2" xfId="19690" xr:uid="{643FBE31-C983-48C2-BD2C-F8D570E2D3A6}"/>
    <cellStyle name="Moneda 7 2 2 2 2 2 3 3" xfId="14410" xr:uid="{7738735D-CB4A-4DE4-A4AA-F7AB326CDFC6}"/>
    <cellStyle name="Moneda 7 2 2 2 2 2 4" xfId="6489" xr:uid="{F6E998DC-4342-4B7A-8E54-49B46134350D}"/>
    <cellStyle name="Moneda 7 2 2 2 2 2 4 2" xfId="17050" xr:uid="{D624FAC4-A03C-4D29-9D05-9F1CBB4EB5F4}"/>
    <cellStyle name="Moneda 7 2 2 2 2 2 5" xfId="11769" xr:uid="{DEBDD857-4920-4212-ABE0-4801B9BCB085}"/>
    <cellStyle name="Moneda 7 2 2 2 2 3" xfId="1868" xr:uid="{79C204A9-920D-487C-A645-ADAEF744473A}"/>
    <cellStyle name="Moneda 7 2 2 2 2 3 2" xfId="4509" xr:uid="{255D10EF-8E67-49B9-955A-673701D6B283}"/>
    <cellStyle name="Moneda 7 2 2 2 2 3 2 2" xfId="9789" xr:uid="{25F0DDD0-7378-4B64-860E-A601789453CC}"/>
    <cellStyle name="Moneda 7 2 2 2 2 3 2 2 2" xfId="20350" xr:uid="{1B721EB5-378A-4428-BFD1-667B28CF702E}"/>
    <cellStyle name="Moneda 7 2 2 2 2 3 2 3" xfId="15070" xr:uid="{F5E69EE7-66AC-4E80-8A4B-F0D056C89B0C}"/>
    <cellStyle name="Moneda 7 2 2 2 2 3 3" xfId="7149" xr:uid="{10E1FEC8-C64C-42FE-89F5-7592E4356A60}"/>
    <cellStyle name="Moneda 7 2 2 2 2 3 3 2" xfId="17710" xr:uid="{73FBED20-9F33-43E0-A86A-DF9D5DEA3430}"/>
    <cellStyle name="Moneda 7 2 2 2 2 3 4" xfId="12429" xr:uid="{B79A95BD-602E-4F2F-8DA6-C0C2667370EC}"/>
    <cellStyle name="Moneda 7 2 2 2 2 4" xfId="3189" xr:uid="{71401FC3-2EB8-4572-B207-2D0C82245288}"/>
    <cellStyle name="Moneda 7 2 2 2 2 4 2" xfId="8469" xr:uid="{715F82D5-98C5-4E0F-A801-116B3EC76F67}"/>
    <cellStyle name="Moneda 7 2 2 2 2 4 2 2" xfId="19030" xr:uid="{5C3F621F-AB09-46DF-B2F5-5C2163A0C723}"/>
    <cellStyle name="Moneda 7 2 2 2 2 4 3" xfId="13750" xr:uid="{C443AEB5-7F9A-4587-BC62-930C0AA3DF27}"/>
    <cellStyle name="Moneda 7 2 2 2 2 5" xfId="5829" xr:uid="{3E1B1BEF-2F02-43F7-BF3F-18D995A22E0A}"/>
    <cellStyle name="Moneda 7 2 2 2 2 5 2" xfId="16390" xr:uid="{F23A2147-A52A-4E72-84DE-B840FAB58A1C}"/>
    <cellStyle name="Moneda 7 2 2 2 2 6" xfId="11109" xr:uid="{307A4967-D49A-4004-9EC8-2A1A395AF3B3}"/>
    <cellStyle name="Moneda 7 2 2 2 3" xfId="878" xr:uid="{CB4B159C-28E3-42B0-9FFB-CFC0F7F0AE20}"/>
    <cellStyle name="Moneda 7 2 2 2 3 2" xfId="2199" xr:uid="{99AAF35F-A88C-4949-8ACA-BCCD77A712D4}"/>
    <cellStyle name="Moneda 7 2 2 2 3 2 2" xfId="4840" xr:uid="{79854C85-9525-4779-B6B8-F0DEA1A46E21}"/>
    <cellStyle name="Moneda 7 2 2 2 3 2 2 2" xfId="10120" xr:uid="{E5B474F5-2D1F-4F41-BC3B-E0401F6CAE7E}"/>
    <cellStyle name="Moneda 7 2 2 2 3 2 2 2 2" xfId="20681" xr:uid="{89B98800-8A36-4B64-A4D2-75D9913C50B8}"/>
    <cellStyle name="Moneda 7 2 2 2 3 2 2 3" xfId="15401" xr:uid="{DC50F1EE-FA43-4DBD-80E2-92CA4214EFFC}"/>
    <cellStyle name="Moneda 7 2 2 2 3 2 3" xfId="7480" xr:uid="{D9DFF95E-4899-4FBA-A765-20CFF21E11DE}"/>
    <cellStyle name="Moneda 7 2 2 2 3 2 3 2" xfId="18041" xr:uid="{7228B082-7D7A-4C83-AAE7-088136B95EE7}"/>
    <cellStyle name="Moneda 7 2 2 2 3 2 4" xfId="12760" xr:uid="{25BBD06F-7BF8-4C3B-ACA3-1B316EE32BF8}"/>
    <cellStyle name="Moneda 7 2 2 2 3 3" xfId="3520" xr:uid="{26F91015-65C1-43C0-BA2A-496354DF0B9C}"/>
    <cellStyle name="Moneda 7 2 2 2 3 3 2" xfId="8800" xr:uid="{EF8BEDBA-051E-4799-AB21-F4B175C1F0E7}"/>
    <cellStyle name="Moneda 7 2 2 2 3 3 2 2" xfId="19361" xr:uid="{598C5DB3-6CC3-4793-9755-E3738AC727F2}"/>
    <cellStyle name="Moneda 7 2 2 2 3 3 3" xfId="14081" xr:uid="{770E1C34-1D7F-4FF5-A624-6A1C10AE7F29}"/>
    <cellStyle name="Moneda 7 2 2 2 3 4" xfId="6160" xr:uid="{56289377-B16B-4AF1-B6F3-87B214575EDA}"/>
    <cellStyle name="Moneda 7 2 2 2 3 4 2" xfId="16721" xr:uid="{0B16D6FB-7715-485F-B3E9-06B4F918DF38}"/>
    <cellStyle name="Moneda 7 2 2 2 3 5" xfId="11440" xr:uid="{95B21E26-6603-47D2-B3E1-15AC9372651D}"/>
    <cellStyle name="Moneda 7 2 2 2 4" xfId="1539" xr:uid="{2BA47724-8816-4B58-97F0-4A5BE3B2FD45}"/>
    <cellStyle name="Moneda 7 2 2 2 4 2" xfId="4180" xr:uid="{24A85D9B-E7F0-4624-A484-B438A15E2DEB}"/>
    <cellStyle name="Moneda 7 2 2 2 4 2 2" xfId="9460" xr:uid="{4EC0E660-1B63-4A0C-9006-49DB02BFF87F}"/>
    <cellStyle name="Moneda 7 2 2 2 4 2 2 2" xfId="20021" xr:uid="{C82FB191-ECE6-45B3-9787-4C14BB7F7A82}"/>
    <cellStyle name="Moneda 7 2 2 2 4 2 3" xfId="14741" xr:uid="{D1879B9E-F347-497B-A2ED-A00DB1704A4F}"/>
    <cellStyle name="Moneda 7 2 2 2 4 3" xfId="6820" xr:uid="{FCF57FCA-4737-488F-BCC8-38CE85333EA6}"/>
    <cellStyle name="Moneda 7 2 2 2 4 3 2" xfId="17381" xr:uid="{221372FA-DA74-48D7-90A1-E02172B23E6B}"/>
    <cellStyle name="Moneda 7 2 2 2 4 4" xfId="12100" xr:uid="{59CE8BC7-4B2B-466B-87AC-FA3F3E7E5698}"/>
    <cellStyle name="Moneda 7 2 2 2 5" xfId="2860" xr:uid="{59EF645A-8269-42F7-8054-0C7A25F43DB8}"/>
    <cellStyle name="Moneda 7 2 2 2 5 2" xfId="8140" xr:uid="{E0C1BA1C-BE41-4693-9C66-F1C3DBFBD4EA}"/>
    <cellStyle name="Moneda 7 2 2 2 5 2 2" xfId="18701" xr:uid="{EDB16AC7-9EE8-425B-B557-B0B03B2C02A7}"/>
    <cellStyle name="Moneda 7 2 2 2 5 3" xfId="13421" xr:uid="{050C4E5B-52C6-4028-996E-4025376B8EA8}"/>
    <cellStyle name="Moneda 7 2 2 2 6" xfId="5500" xr:uid="{8A71FEFB-EC83-4C0F-8399-21717C0DCD1D}"/>
    <cellStyle name="Moneda 7 2 2 2 6 2" xfId="16061" xr:uid="{7848A69E-122A-4074-9489-CCA8447B2AE2}"/>
    <cellStyle name="Moneda 7 2 2 2 7" xfId="10780" xr:uid="{5DB957A5-0AE4-4E5B-8AE7-34C7684EC96A}"/>
    <cellStyle name="Moneda 7 2 2 3" xfId="327" xr:uid="{30225F2B-8706-4490-81C5-64DE596495FD}"/>
    <cellStyle name="Moneda 7 2 2 3 2" xfId="657" xr:uid="{1ACB693C-2960-4283-B63D-CBEF2FE56FE0}"/>
    <cellStyle name="Moneda 7 2 2 3 2 2" xfId="1317" xr:uid="{1206B554-5833-4897-BD45-496CD3C32618}"/>
    <cellStyle name="Moneda 7 2 2 3 2 2 2" xfId="2638" xr:uid="{807A591A-FCF5-4818-95CE-F25F9FC7399E}"/>
    <cellStyle name="Moneda 7 2 2 3 2 2 2 2" xfId="5279" xr:uid="{ABB073A6-5AF5-4C36-A561-A8210D0FD1A7}"/>
    <cellStyle name="Moneda 7 2 2 3 2 2 2 2 2" xfId="10559" xr:uid="{3A27B861-1069-4D7C-BEB3-54C2F2DEC034}"/>
    <cellStyle name="Moneda 7 2 2 3 2 2 2 2 2 2" xfId="21120" xr:uid="{71EEBEAF-ECB3-44EB-BB6F-2DBC0041DBA6}"/>
    <cellStyle name="Moneda 7 2 2 3 2 2 2 2 3" xfId="15840" xr:uid="{E6EE6FFA-8414-4C6F-92A6-A75E77B729A2}"/>
    <cellStyle name="Moneda 7 2 2 3 2 2 2 3" xfId="7919" xr:uid="{17D80C5D-DEB5-4DD4-8402-D13E2054558A}"/>
    <cellStyle name="Moneda 7 2 2 3 2 2 2 3 2" xfId="18480" xr:uid="{B64DD0C5-6C20-4038-8731-DA9BB3BB84D8}"/>
    <cellStyle name="Moneda 7 2 2 3 2 2 2 4" xfId="13199" xr:uid="{8871FB46-FC59-4B25-8057-2B6FE746CC08}"/>
    <cellStyle name="Moneda 7 2 2 3 2 2 3" xfId="3959" xr:uid="{E6977889-456E-4060-BC29-B4F56BE9A21A}"/>
    <cellStyle name="Moneda 7 2 2 3 2 2 3 2" xfId="9239" xr:uid="{87AC03C0-F7E5-43D0-AAAE-1E9082794116}"/>
    <cellStyle name="Moneda 7 2 2 3 2 2 3 2 2" xfId="19800" xr:uid="{C1D916DE-EB11-433E-BFE5-5A2ED771794A}"/>
    <cellStyle name="Moneda 7 2 2 3 2 2 3 3" xfId="14520" xr:uid="{35796F21-CD61-41C8-9F9D-BCA801980060}"/>
    <cellStyle name="Moneda 7 2 2 3 2 2 4" xfId="6599" xr:uid="{5DC8C83E-022A-4327-B1BA-C6DD9C157450}"/>
    <cellStyle name="Moneda 7 2 2 3 2 2 4 2" xfId="17160" xr:uid="{4259ED9D-D064-47C3-8D2F-C8948FB43E35}"/>
    <cellStyle name="Moneda 7 2 2 3 2 2 5" xfId="11879" xr:uid="{736A91BC-7936-40E6-98D9-F79AA4E95598}"/>
    <cellStyle name="Moneda 7 2 2 3 2 3" xfId="1978" xr:uid="{EBE944E0-6CA8-4231-9E6A-67E540723197}"/>
    <cellStyle name="Moneda 7 2 2 3 2 3 2" xfId="4619" xr:uid="{0E3E79F6-3B3C-4DDC-9664-CA6780FFDF60}"/>
    <cellStyle name="Moneda 7 2 2 3 2 3 2 2" xfId="9899" xr:uid="{5F6AFCEE-0EFC-457E-BCD3-064F7D739955}"/>
    <cellStyle name="Moneda 7 2 2 3 2 3 2 2 2" xfId="20460" xr:uid="{49337CB5-90EE-41B9-BC9E-D0433375F782}"/>
    <cellStyle name="Moneda 7 2 2 3 2 3 2 3" xfId="15180" xr:uid="{BC3C7040-E295-4A22-9E0D-40ED34DB22E7}"/>
    <cellStyle name="Moneda 7 2 2 3 2 3 3" xfId="7259" xr:uid="{14058F45-3233-44A2-A087-19A712734497}"/>
    <cellStyle name="Moneda 7 2 2 3 2 3 3 2" xfId="17820" xr:uid="{03E27F1D-C2B6-46F2-A663-07868D6CE1B1}"/>
    <cellStyle name="Moneda 7 2 2 3 2 3 4" xfId="12539" xr:uid="{4B6034CB-591E-40E8-A99E-37D643EE20B1}"/>
    <cellStyle name="Moneda 7 2 2 3 2 4" xfId="3299" xr:uid="{6118107C-6A2B-4993-82EF-8D4515264397}"/>
    <cellStyle name="Moneda 7 2 2 3 2 4 2" xfId="8579" xr:uid="{8D85E0BE-07CE-45A3-9737-E4F4C7556BBC}"/>
    <cellStyle name="Moneda 7 2 2 3 2 4 2 2" xfId="19140" xr:uid="{A64CD16D-9317-4AC7-9478-D6C8F7E84084}"/>
    <cellStyle name="Moneda 7 2 2 3 2 4 3" xfId="13860" xr:uid="{8ADF8CC1-D685-44AA-A753-3689429B8DCE}"/>
    <cellStyle name="Moneda 7 2 2 3 2 5" xfId="5939" xr:uid="{E08E2B9B-40F0-4C61-B253-8A9DE87C1235}"/>
    <cellStyle name="Moneda 7 2 2 3 2 5 2" xfId="16500" xr:uid="{6E22B38C-EBAD-47EA-992D-EF6EDD54353C}"/>
    <cellStyle name="Moneda 7 2 2 3 2 6" xfId="11219" xr:uid="{546C22BD-0B8F-4101-8484-72985A24A988}"/>
    <cellStyle name="Moneda 7 2 2 3 3" xfId="988" xr:uid="{D2CD7B95-D6EF-4D22-A1CF-FC7C3CFDFF37}"/>
    <cellStyle name="Moneda 7 2 2 3 3 2" xfId="2309" xr:uid="{1360E23E-76E4-45D4-B9CC-F4E9F447522F}"/>
    <cellStyle name="Moneda 7 2 2 3 3 2 2" xfId="4950" xr:uid="{70736AD2-D208-4EC7-AF25-8BDCCC3F95F4}"/>
    <cellStyle name="Moneda 7 2 2 3 3 2 2 2" xfId="10230" xr:uid="{6F26B1F8-3836-4E4D-9174-B1462C0A11B1}"/>
    <cellStyle name="Moneda 7 2 2 3 3 2 2 2 2" xfId="20791" xr:uid="{ECE964FB-950D-4B64-B579-3877004022A3}"/>
    <cellStyle name="Moneda 7 2 2 3 3 2 2 3" xfId="15511" xr:uid="{C6035AB9-9CC6-45A4-A87B-62D18A61995E}"/>
    <cellStyle name="Moneda 7 2 2 3 3 2 3" xfId="7590" xr:uid="{757A32C8-14EA-4CE4-98CB-F56E4D9069FA}"/>
    <cellStyle name="Moneda 7 2 2 3 3 2 3 2" xfId="18151" xr:uid="{DC8FE39B-B793-492F-BEC3-9F94CC762247}"/>
    <cellStyle name="Moneda 7 2 2 3 3 2 4" xfId="12870" xr:uid="{EEB651B1-FEF3-4854-904C-49CF085B6874}"/>
    <cellStyle name="Moneda 7 2 2 3 3 3" xfId="3630" xr:uid="{DE79BA81-A44C-4648-80E6-A792FD314527}"/>
    <cellStyle name="Moneda 7 2 2 3 3 3 2" xfId="8910" xr:uid="{0D3A9F4B-BAC9-4ADB-915C-15298A11E0E8}"/>
    <cellStyle name="Moneda 7 2 2 3 3 3 2 2" xfId="19471" xr:uid="{E0A4873E-D887-4F71-B94A-DA486AE6B4E2}"/>
    <cellStyle name="Moneda 7 2 2 3 3 3 3" xfId="14191" xr:uid="{C35B27D1-ED41-4CD4-922F-6EE72105C19E}"/>
    <cellStyle name="Moneda 7 2 2 3 3 4" xfId="6270" xr:uid="{9A22663A-389F-40AB-A7E1-1D4DCF966E56}"/>
    <cellStyle name="Moneda 7 2 2 3 3 4 2" xfId="16831" xr:uid="{55845F41-C72F-4A4F-B8CC-C10CE0ABECC4}"/>
    <cellStyle name="Moneda 7 2 2 3 3 5" xfId="11550" xr:uid="{881FCA1B-F7C3-403F-B5DF-100FF657BB8C}"/>
    <cellStyle name="Moneda 7 2 2 3 4" xfId="1649" xr:uid="{FB2E66CB-0787-4316-B0A6-EE1053112D46}"/>
    <cellStyle name="Moneda 7 2 2 3 4 2" xfId="4290" xr:uid="{118026AF-C009-4581-9784-EAE047F30870}"/>
    <cellStyle name="Moneda 7 2 2 3 4 2 2" xfId="9570" xr:uid="{9BD2ADBA-B777-4AB2-A66E-8B56C74458F6}"/>
    <cellStyle name="Moneda 7 2 2 3 4 2 2 2" xfId="20131" xr:uid="{B424D53F-B3D1-4C56-9C3D-61D50E1E2444}"/>
    <cellStyle name="Moneda 7 2 2 3 4 2 3" xfId="14851" xr:uid="{8A8D9011-1461-40EB-865D-7D4FD1C2C692}"/>
    <cellStyle name="Moneda 7 2 2 3 4 3" xfId="6930" xr:uid="{BA5D75A0-001D-4C75-A9CA-332966AD7C54}"/>
    <cellStyle name="Moneda 7 2 2 3 4 3 2" xfId="17491" xr:uid="{92D97C75-A4B3-43EC-AAF7-D4C9AB457A1C}"/>
    <cellStyle name="Moneda 7 2 2 3 4 4" xfId="12210" xr:uid="{540FF6D3-3CCC-4E19-BEFD-6533B051B128}"/>
    <cellStyle name="Moneda 7 2 2 3 5" xfId="2970" xr:uid="{4D1351AF-FA8E-4BA0-82B4-32CE53AEE9D5}"/>
    <cellStyle name="Moneda 7 2 2 3 5 2" xfId="8250" xr:uid="{CCFF7AA4-106B-4D47-B4DF-146A0C8D815D}"/>
    <cellStyle name="Moneda 7 2 2 3 5 2 2" xfId="18811" xr:uid="{2F0FFD5F-1AB2-4377-A630-F41D35F527AA}"/>
    <cellStyle name="Moneda 7 2 2 3 5 3" xfId="13531" xr:uid="{AF303542-4643-4A90-8159-747FC06E8C3A}"/>
    <cellStyle name="Moneda 7 2 2 3 6" xfId="5610" xr:uid="{6276D87E-36B0-420B-B8B6-8B9DD26685F3}"/>
    <cellStyle name="Moneda 7 2 2 3 6 2" xfId="16171" xr:uid="{FE70BE93-B235-4E6E-9B9B-B77426DC68AB}"/>
    <cellStyle name="Moneda 7 2 2 3 7" xfId="10890" xr:uid="{B50F1226-298F-44A6-B516-CB445506B063}"/>
    <cellStyle name="Moneda 7 2 2 4" xfId="436" xr:uid="{DCD4B92E-E657-4664-8423-27EE83A3B06A}"/>
    <cellStyle name="Moneda 7 2 2 4 2" xfId="1097" xr:uid="{F125C3FF-7208-4556-8645-A5D9A9DE834A}"/>
    <cellStyle name="Moneda 7 2 2 4 2 2" xfId="2418" xr:uid="{059694DA-EA78-4F9B-8F6C-5231482FD7A0}"/>
    <cellStyle name="Moneda 7 2 2 4 2 2 2" xfId="5059" xr:uid="{875D8AB4-841D-42D8-9F21-151D6C3A1693}"/>
    <cellStyle name="Moneda 7 2 2 4 2 2 2 2" xfId="10339" xr:uid="{E9081ABB-7A10-4B3F-B049-A951B13E12B2}"/>
    <cellStyle name="Moneda 7 2 2 4 2 2 2 2 2" xfId="20900" xr:uid="{5C8F13F4-D246-4923-A99B-8647ECB84FE8}"/>
    <cellStyle name="Moneda 7 2 2 4 2 2 2 3" xfId="15620" xr:uid="{E0370941-AFDB-47FF-96BC-099D2F6B60EE}"/>
    <cellStyle name="Moneda 7 2 2 4 2 2 3" xfId="7699" xr:uid="{493F9B66-10E7-4F5D-ACA5-B7CEC37E7FF1}"/>
    <cellStyle name="Moneda 7 2 2 4 2 2 3 2" xfId="18260" xr:uid="{080F422B-4103-45B9-A824-D73EE9FCF268}"/>
    <cellStyle name="Moneda 7 2 2 4 2 2 4" xfId="12979" xr:uid="{0F6C83EF-F406-4357-A432-DFD14D6EB09B}"/>
    <cellStyle name="Moneda 7 2 2 4 2 3" xfId="3739" xr:uid="{EBB3DB66-A591-4367-AEF4-27BFFC4CAE28}"/>
    <cellStyle name="Moneda 7 2 2 4 2 3 2" xfId="9019" xr:uid="{88B75CB8-4854-4FAD-A234-C92EAF429F55}"/>
    <cellStyle name="Moneda 7 2 2 4 2 3 2 2" xfId="19580" xr:uid="{8C8580F9-9553-43EE-9D22-7D4FC312452A}"/>
    <cellStyle name="Moneda 7 2 2 4 2 3 3" xfId="14300" xr:uid="{791AA6D2-3867-44B5-9A20-C28EBC1ADB89}"/>
    <cellStyle name="Moneda 7 2 2 4 2 4" xfId="6379" xr:uid="{1E37F2DF-9E5B-4BBD-9880-069D0BED1F53}"/>
    <cellStyle name="Moneda 7 2 2 4 2 4 2" xfId="16940" xr:uid="{0E9D55D7-2EC0-43F8-852C-10D8EAF6071C}"/>
    <cellStyle name="Moneda 7 2 2 4 2 5" xfId="11659" xr:uid="{E7380187-32E8-42E8-809C-0AB7872196C6}"/>
    <cellStyle name="Moneda 7 2 2 4 3" xfId="1758" xr:uid="{8F21C1C8-8A57-4C2E-A477-E2914EB843D5}"/>
    <cellStyle name="Moneda 7 2 2 4 3 2" xfId="4399" xr:uid="{D530BEDF-82E6-485A-B20B-BD84B3DD0590}"/>
    <cellStyle name="Moneda 7 2 2 4 3 2 2" xfId="9679" xr:uid="{1D68C48F-DF29-410C-97E6-979704A4ABE2}"/>
    <cellStyle name="Moneda 7 2 2 4 3 2 2 2" xfId="20240" xr:uid="{91E067DA-4B2B-41E5-8838-4035E1E87712}"/>
    <cellStyle name="Moneda 7 2 2 4 3 2 3" xfId="14960" xr:uid="{A9BED30E-AAB9-44B3-A2A9-309DF7FD3A30}"/>
    <cellStyle name="Moneda 7 2 2 4 3 3" xfId="7039" xr:uid="{8A28A9BD-0ABD-4DFA-BB87-9AA74D251638}"/>
    <cellStyle name="Moneda 7 2 2 4 3 3 2" xfId="17600" xr:uid="{3E1CF35B-49BE-474B-8FAE-A5A04D3D0792}"/>
    <cellStyle name="Moneda 7 2 2 4 3 4" xfId="12319" xr:uid="{98D1AE62-61AC-4544-A7C8-940C9F0A4440}"/>
    <cellStyle name="Moneda 7 2 2 4 4" xfId="3079" xr:uid="{91C77E37-A467-46DD-9E1A-9A4D73FAA77F}"/>
    <cellStyle name="Moneda 7 2 2 4 4 2" xfId="8359" xr:uid="{15B2432B-76C1-4E5A-A1E6-1C296E216681}"/>
    <cellStyle name="Moneda 7 2 2 4 4 2 2" xfId="18920" xr:uid="{B36D995C-B017-4895-8973-AE4217E96407}"/>
    <cellStyle name="Moneda 7 2 2 4 4 3" xfId="13640" xr:uid="{E2DBB4F4-2718-40A1-AAF9-11DFF4EC959B}"/>
    <cellStyle name="Moneda 7 2 2 4 5" xfId="5719" xr:uid="{4A02A760-9EE8-4117-90EA-A0EB5EFCB7BB}"/>
    <cellStyle name="Moneda 7 2 2 4 5 2" xfId="16280" xr:uid="{F3F93539-BCCA-444A-9886-08B0C4A9651C}"/>
    <cellStyle name="Moneda 7 2 2 4 6" xfId="10999" xr:uid="{1B9CDC54-A587-48E7-8EA4-13A500B4CA31}"/>
    <cellStyle name="Moneda 7 2 2 5" xfId="768" xr:uid="{873069B7-672A-4493-BA7F-9B7CB0D48D2B}"/>
    <cellStyle name="Moneda 7 2 2 5 2" xfId="2089" xr:uid="{47D113DC-377F-4CE0-9852-8E01B739E49E}"/>
    <cellStyle name="Moneda 7 2 2 5 2 2" xfId="4730" xr:uid="{097D7691-C4E9-46B7-B95F-A27C5CF5D4E2}"/>
    <cellStyle name="Moneda 7 2 2 5 2 2 2" xfId="10010" xr:uid="{23857B9F-0BF8-476D-8871-1D0DA1C0AB2D}"/>
    <cellStyle name="Moneda 7 2 2 5 2 2 2 2" xfId="20571" xr:uid="{823F9212-DB95-472A-9B3A-D89FF47854B1}"/>
    <cellStyle name="Moneda 7 2 2 5 2 2 3" xfId="15291" xr:uid="{C7D6895B-9202-4B45-9839-0AC890AAC5BD}"/>
    <cellStyle name="Moneda 7 2 2 5 2 3" xfId="7370" xr:uid="{5DEBC38E-7876-4B83-BB73-B1EEC95CD6FD}"/>
    <cellStyle name="Moneda 7 2 2 5 2 3 2" xfId="17931" xr:uid="{7919022F-2C1D-4F17-A02A-41120C1076CF}"/>
    <cellStyle name="Moneda 7 2 2 5 2 4" xfId="12650" xr:uid="{0DD99B7E-CC67-42BE-8717-6304A50C5C04}"/>
    <cellStyle name="Moneda 7 2 2 5 3" xfId="3410" xr:uid="{D1111FB3-72D9-4C87-82A3-E03A302EE836}"/>
    <cellStyle name="Moneda 7 2 2 5 3 2" xfId="8690" xr:uid="{6DE9A363-4722-4EDB-8292-D770B0ED9A1B}"/>
    <cellStyle name="Moneda 7 2 2 5 3 2 2" xfId="19251" xr:uid="{6AC6A61D-F951-4D4D-BBC7-B036F9FA211C}"/>
    <cellStyle name="Moneda 7 2 2 5 3 3" xfId="13971" xr:uid="{17C1C44D-A543-4C3A-B57F-55825DAF47B0}"/>
    <cellStyle name="Moneda 7 2 2 5 4" xfId="6050" xr:uid="{37D18386-A07E-4269-A2A4-590EA245A266}"/>
    <cellStyle name="Moneda 7 2 2 5 4 2" xfId="16611" xr:uid="{B187D5BD-12FE-4771-B9D7-EFB3B8A1FB80}"/>
    <cellStyle name="Moneda 7 2 2 5 5" xfId="11330" xr:uid="{D0E0B301-A3D7-4401-80E4-DCF2E82F2D87}"/>
    <cellStyle name="Moneda 7 2 2 6" xfId="1429" xr:uid="{6817211B-366B-4E0F-805E-600D90D2B5DA}"/>
    <cellStyle name="Moneda 7 2 2 6 2" xfId="4070" xr:uid="{54381816-5000-4C7E-B9C3-4C0C512A91F1}"/>
    <cellStyle name="Moneda 7 2 2 6 2 2" xfId="9350" xr:uid="{44C33E37-2AD1-4542-B70E-38B2A279A9B0}"/>
    <cellStyle name="Moneda 7 2 2 6 2 2 2" xfId="19911" xr:uid="{7C6860C9-E532-44CD-8D9B-F9367C727557}"/>
    <cellStyle name="Moneda 7 2 2 6 2 3" xfId="14631" xr:uid="{2C58CF71-6F67-4FFC-BB6E-AFD0C3358998}"/>
    <cellStyle name="Moneda 7 2 2 6 3" xfId="6710" xr:uid="{4F773C1C-86F2-4D36-82EC-76A50EE1026B}"/>
    <cellStyle name="Moneda 7 2 2 6 3 2" xfId="17271" xr:uid="{BFD68C75-8DAF-49C3-8F75-DBFA8BAA28B7}"/>
    <cellStyle name="Moneda 7 2 2 6 4" xfId="11990" xr:uid="{DE2CB2A9-C989-45BE-BD2E-F71503CA7008}"/>
    <cellStyle name="Moneda 7 2 2 7" xfId="2750" xr:uid="{8DFA4265-82F3-4F99-A8DE-43B3B3D40560}"/>
    <cellStyle name="Moneda 7 2 2 7 2" xfId="8030" xr:uid="{585D37DC-75DC-42C0-9981-F3735F50D0B8}"/>
    <cellStyle name="Moneda 7 2 2 7 2 2" xfId="18591" xr:uid="{EFE6540B-C131-4E59-8400-AA2A627DCEE6}"/>
    <cellStyle name="Moneda 7 2 2 7 3" xfId="13311" xr:uid="{0795714C-A6B2-4561-8564-0815BBC93D8A}"/>
    <cellStyle name="Moneda 7 2 2 8" xfId="5390" xr:uid="{C2011D4D-88CB-4D80-9401-8FF3E85FF488}"/>
    <cellStyle name="Moneda 7 2 2 8 2" xfId="15951" xr:uid="{11D274C6-B03D-4AB3-8896-E4E8AD0C3E9D}"/>
    <cellStyle name="Moneda 7 2 2 9" xfId="10670" xr:uid="{39C82C4C-6E7D-49B0-8065-616C44517EC5}"/>
    <cellStyle name="Moneda 7 2 3" xfId="166" xr:uid="{D3ED055F-6764-470E-97B9-B03531ECA7CE}"/>
    <cellStyle name="Moneda 7 2 3 2" xfId="496" xr:uid="{2DDA487F-1A4D-4C9E-8D95-D9A76B8E262A}"/>
    <cellStyle name="Moneda 7 2 3 2 2" xfId="1156" xr:uid="{372E1554-7ACC-4727-B883-16CEBF04DF39}"/>
    <cellStyle name="Moneda 7 2 3 2 2 2" xfId="2477" xr:uid="{C3E469ED-4796-47A4-85E2-DAA34BEC3EF9}"/>
    <cellStyle name="Moneda 7 2 3 2 2 2 2" xfId="5118" xr:uid="{579B4E9A-1812-4CA2-AACB-70FECAB521AF}"/>
    <cellStyle name="Moneda 7 2 3 2 2 2 2 2" xfId="10398" xr:uid="{739D5C5E-9BC6-4878-9396-81B21B5F0631}"/>
    <cellStyle name="Moneda 7 2 3 2 2 2 2 2 2" xfId="20959" xr:uid="{66C4B469-CA58-4B8A-B508-8E846B4107BD}"/>
    <cellStyle name="Moneda 7 2 3 2 2 2 2 3" xfId="15679" xr:uid="{43FF8669-5AE5-44A1-A4FA-AA60EDAF9C27}"/>
    <cellStyle name="Moneda 7 2 3 2 2 2 3" xfId="7758" xr:uid="{D4409AC1-21E5-40F1-B23D-0C3F3E4A8029}"/>
    <cellStyle name="Moneda 7 2 3 2 2 2 3 2" xfId="18319" xr:uid="{633B8B92-3286-4935-BB99-6011BA1EF9DE}"/>
    <cellStyle name="Moneda 7 2 3 2 2 2 4" xfId="13038" xr:uid="{B190D1AA-D977-457A-8587-5AA441537389}"/>
    <cellStyle name="Moneda 7 2 3 2 2 3" xfId="3798" xr:uid="{69B36389-7452-4A38-9E19-B87E7F52FA20}"/>
    <cellStyle name="Moneda 7 2 3 2 2 3 2" xfId="9078" xr:uid="{9DF5018D-C5FB-4968-A05F-867C60DFF59D}"/>
    <cellStyle name="Moneda 7 2 3 2 2 3 2 2" xfId="19639" xr:uid="{6F1EF0B6-B015-4628-B940-AC8ADD74CBAD}"/>
    <cellStyle name="Moneda 7 2 3 2 2 3 3" xfId="14359" xr:uid="{4B6B1558-03A7-47D9-861B-480B44909EAC}"/>
    <cellStyle name="Moneda 7 2 3 2 2 4" xfId="6438" xr:uid="{E274982B-AA3D-4B6A-BACD-6D8475DE48BB}"/>
    <cellStyle name="Moneda 7 2 3 2 2 4 2" xfId="16999" xr:uid="{A0CA3EF9-8040-4738-8209-C52D5C28BF9E}"/>
    <cellStyle name="Moneda 7 2 3 2 2 5" xfId="11718" xr:uid="{984FFF96-E082-43A7-9823-2850145B0655}"/>
    <cellStyle name="Moneda 7 2 3 2 3" xfId="1817" xr:uid="{B7385BCE-8CE5-4CEB-8CEB-86075E205B1D}"/>
    <cellStyle name="Moneda 7 2 3 2 3 2" xfId="4458" xr:uid="{ED3128DF-D12C-4079-97A7-B1E2F29489D3}"/>
    <cellStyle name="Moneda 7 2 3 2 3 2 2" xfId="9738" xr:uid="{5B421B52-B270-47D2-AAC2-F19C36DD9123}"/>
    <cellStyle name="Moneda 7 2 3 2 3 2 2 2" xfId="20299" xr:uid="{CDBBF073-5272-4250-9854-6140EE196F0E}"/>
    <cellStyle name="Moneda 7 2 3 2 3 2 3" xfId="15019" xr:uid="{417B8EC1-0F9C-4776-B23F-B614A0D5F480}"/>
    <cellStyle name="Moneda 7 2 3 2 3 3" xfId="7098" xr:uid="{1BD737B2-267A-44CC-8D63-160A8E01DE40}"/>
    <cellStyle name="Moneda 7 2 3 2 3 3 2" xfId="17659" xr:uid="{E84A1157-B209-4384-AFF9-4C913FF86E93}"/>
    <cellStyle name="Moneda 7 2 3 2 3 4" xfId="12378" xr:uid="{545458BA-FC2E-435F-ACA8-319810B2FB0F}"/>
    <cellStyle name="Moneda 7 2 3 2 4" xfId="3138" xr:uid="{516916B8-60A4-4769-AD25-94848586CEF7}"/>
    <cellStyle name="Moneda 7 2 3 2 4 2" xfId="8418" xr:uid="{57E42B0D-DCCB-446B-885B-63B536FF1AAC}"/>
    <cellStyle name="Moneda 7 2 3 2 4 2 2" xfId="18979" xr:uid="{953D25CA-4B09-41DD-B9BB-F2B5DCF170FB}"/>
    <cellStyle name="Moneda 7 2 3 2 4 3" xfId="13699" xr:uid="{AB8CFEB2-EB80-41E4-A0D8-2971C135C3E5}"/>
    <cellStyle name="Moneda 7 2 3 2 5" xfId="5778" xr:uid="{2B09498E-DE95-4156-B33E-385984295F9F}"/>
    <cellStyle name="Moneda 7 2 3 2 5 2" xfId="16339" xr:uid="{DE4F976C-B60C-4872-B3C0-C3FB3F772494}"/>
    <cellStyle name="Moneda 7 2 3 2 6" xfId="11058" xr:uid="{2E34B313-4003-4A45-A74C-3AC3B7140F15}"/>
    <cellStyle name="Moneda 7 2 3 3" xfId="827" xr:uid="{1EB4116A-B439-4570-BB39-7583C48A1855}"/>
    <cellStyle name="Moneda 7 2 3 3 2" xfId="2148" xr:uid="{B19F6D98-AA55-4FD2-BC37-EAAA0722C418}"/>
    <cellStyle name="Moneda 7 2 3 3 2 2" xfId="4789" xr:uid="{783232CB-E72C-423C-97E3-E596C545657B}"/>
    <cellStyle name="Moneda 7 2 3 3 2 2 2" xfId="10069" xr:uid="{92FFE8EE-E9F0-414E-9E7E-E739847BFA28}"/>
    <cellStyle name="Moneda 7 2 3 3 2 2 2 2" xfId="20630" xr:uid="{E6A78F20-2191-4CF2-984D-81D25E794D93}"/>
    <cellStyle name="Moneda 7 2 3 3 2 2 3" xfId="15350" xr:uid="{7741479D-0B57-414A-ADEA-4ECEC936278B}"/>
    <cellStyle name="Moneda 7 2 3 3 2 3" xfId="7429" xr:uid="{3709896F-9161-41C4-AFFD-07CFF20A89B1}"/>
    <cellStyle name="Moneda 7 2 3 3 2 3 2" xfId="17990" xr:uid="{3E2E7534-213A-4220-B9FE-1A041E0942E6}"/>
    <cellStyle name="Moneda 7 2 3 3 2 4" xfId="12709" xr:uid="{81F95773-9BA6-4B0A-A562-4D4E8E5136B7}"/>
    <cellStyle name="Moneda 7 2 3 3 3" xfId="3469" xr:uid="{DD7BF966-E858-4A9C-80EE-4586A9CFB246}"/>
    <cellStyle name="Moneda 7 2 3 3 3 2" xfId="8749" xr:uid="{B23D6733-C076-4A0A-8853-9A2471E5CA86}"/>
    <cellStyle name="Moneda 7 2 3 3 3 2 2" xfId="19310" xr:uid="{3D6A6DDE-DC5B-4740-BB79-D110698D625C}"/>
    <cellStyle name="Moneda 7 2 3 3 3 3" xfId="14030" xr:uid="{A392C097-2176-4E60-8F59-A55C8F407D9F}"/>
    <cellStyle name="Moneda 7 2 3 3 4" xfId="6109" xr:uid="{9959A014-6992-4EAA-91E3-7D8083500B40}"/>
    <cellStyle name="Moneda 7 2 3 3 4 2" xfId="16670" xr:uid="{6DEE40F4-A9D9-4F79-B8BC-91C9EA5445CB}"/>
    <cellStyle name="Moneda 7 2 3 3 5" xfId="11389" xr:uid="{81DF6FA0-E2C4-4198-B392-64B08A444776}"/>
    <cellStyle name="Moneda 7 2 3 4" xfId="1488" xr:uid="{713273B5-1DC1-499A-B6C6-C529BB7F1B6B}"/>
    <cellStyle name="Moneda 7 2 3 4 2" xfId="4129" xr:uid="{13190338-C15E-4303-A326-DEF97587DD8D}"/>
    <cellStyle name="Moneda 7 2 3 4 2 2" xfId="9409" xr:uid="{8DD4195E-AF53-45FF-9117-EC7A5CB89391}"/>
    <cellStyle name="Moneda 7 2 3 4 2 2 2" xfId="19970" xr:uid="{09FA2025-667D-4666-A2EB-7B8EF88F624E}"/>
    <cellStyle name="Moneda 7 2 3 4 2 3" xfId="14690" xr:uid="{BA3FC7EF-4E65-47FE-A520-85D20E3ADF6E}"/>
    <cellStyle name="Moneda 7 2 3 4 3" xfId="6769" xr:uid="{AB70ADF0-B292-4455-9B61-FF078621435B}"/>
    <cellStyle name="Moneda 7 2 3 4 3 2" xfId="17330" xr:uid="{1CEE0611-CA12-49B9-AE21-B909495ACB9A}"/>
    <cellStyle name="Moneda 7 2 3 4 4" xfId="12049" xr:uid="{F109F53D-EC43-4977-84B4-65FC68819B71}"/>
    <cellStyle name="Moneda 7 2 3 5" xfId="2809" xr:uid="{F8DDFC5B-EB6B-4033-A340-3D6CB0A89E8F}"/>
    <cellStyle name="Moneda 7 2 3 5 2" xfId="8089" xr:uid="{9E54BD40-3851-49FF-A844-BE6D5D4E5DE1}"/>
    <cellStyle name="Moneda 7 2 3 5 2 2" xfId="18650" xr:uid="{AC0263E8-FB63-44B9-B21C-A1006A441DBD}"/>
    <cellStyle name="Moneda 7 2 3 5 3" xfId="13370" xr:uid="{C15D9141-D207-4C88-8A65-B5AF35B9DE23}"/>
    <cellStyle name="Moneda 7 2 3 6" xfId="5449" xr:uid="{47A53673-A012-4949-AEA1-293983B22A98}"/>
    <cellStyle name="Moneda 7 2 3 6 2" xfId="16010" xr:uid="{96E1B318-348D-479A-B556-2C62BF86AAEF}"/>
    <cellStyle name="Moneda 7 2 3 7" xfId="10729" xr:uid="{27615967-6F43-44C3-AD32-04939F6B2031}"/>
    <cellStyle name="Moneda 7 2 4" xfId="276" xr:uid="{5DCC5285-FE15-4AED-B86A-19FE64689C02}"/>
    <cellStyle name="Moneda 7 2 4 2" xfId="606" xr:uid="{33BB98F3-FC16-4F6D-B31D-A54ADA9844F6}"/>
    <cellStyle name="Moneda 7 2 4 2 2" xfId="1266" xr:uid="{80F7B10B-553B-49A8-90E2-995EA078C7D5}"/>
    <cellStyle name="Moneda 7 2 4 2 2 2" xfId="2587" xr:uid="{931BF5E6-AAC7-4075-90E8-93D02FC2A14D}"/>
    <cellStyle name="Moneda 7 2 4 2 2 2 2" xfId="5228" xr:uid="{575AD373-9627-4AC3-A196-2BCAFFDD6577}"/>
    <cellStyle name="Moneda 7 2 4 2 2 2 2 2" xfId="10508" xr:uid="{67214639-DB0D-45CC-8FF9-0DBADE1C6D6A}"/>
    <cellStyle name="Moneda 7 2 4 2 2 2 2 2 2" xfId="21069" xr:uid="{DFCFC57A-E10B-4BE7-8403-D9266D8B13AC}"/>
    <cellStyle name="Moneda 7 2 4 2 2 2 2 3" xfId="15789" xr:uid="{3C93CD05-CE7A-438A-ACE2-86AD3B41CBC1}"/>
    <cellStyle name="Moneda 7 2 4 2 2 2 3" xfId="7868" xr:uid="{03147490-D667-4C45-916B-A4C195CBEAE3}"/>
    <cellStyle name="Moneda 7 2 4 2 2 2 3 2" xfId="18429" xr:uid="{6AE32C1B-D87D-4041-A3D5-D94BFD40D2F1}"/>
    <cellStyle name="Moneda 7 2 4 2 2 2 4" xfId="13148" xr:uid="{0AA0BD91-9258-4B27-86E5-54277A76CED1}"/>
    <cellStyle name="Moneda 7 2 4 2 2 3" xfId="3908" xr:uid="{3E50083F-5DC0-4E51-8A48-E47B2A48F678}"/>
    <cellStyle name="Moneda 7 2 4 2 2 3 2" xfId="9188" xr:uid="{98980576-CB95-481C-9944-077698A3E241}"/>
    <cellStyle name="Moneda 7 2 4 2 2 3 2 2" xfId="19749" xr:uid="{3C8E24CE-5554-4FF4-84E1-801AD50D3F2B}"/>
    <cellStyle name="Moneda 7 2 4 2 2 3 3" xfId="14469" xr:uid="{F6656833-2A98-4919-935F-B541E3633B55}"/>
    <cellStyle name="Moneda 7 2 4 2 2 4" xfId="6548" xr:uid="{2A72B5B1-2D78-4E98-999C-2C5508398C7D}"/>
    <cellStyle name="Moneda 7 2 4 2 2 4 2" xfId="17109" xr:uid="{4D0570BA-FE62-40E4-B56A-BEE06E596927}"/>
    <cellStyle name="Moneda 7 2 4 2 2 5" xfId="11828" xr:uid="{7C5552D4-6B45-452B-9098-3CD794E854BF}"/>
    <cellStyle name="Moneda 7 2 4 2 3" xfId="1927" xr:uid="{DEBEB0F8-3A02-4A4F-90AA-90FCCCA53661}"/>
    <cellStyle name="Moneda 7 2 4 2 3 2" xfId="4568" xr:uid="{0A903D68-CCC2-4A19-BC65-0297F8ADEF94}"/>
    <cellStyle name="Moneda 7 2 4 2 3 2 2" xfId="9848" xr:uid="{3CCE74EF-FEC7-4F70-BAD9-BF1FE9FCC6E4}"/>
    <cellStyle name="Moneda 7 2 4 2 3 2 2 2" xfId="20409" xr:uid="{9F3C2B99-0CE5-45FB-9DE6-5EA82F2FCB9B}"/>
    <cellStyle name="Moneda 7 2 4 2 3 2 3" xfId="15129" xr:uid="{B9FFF9FA-BD6B-4C30-939E-143912B173B2}"/>
    <cellStyle name="Moneda 7 2 4 2 3 3" xfId="7208" xr:uid="{135DEE92-D394-46B5-9C21-1BB1708DF92E}"/>
    <cellStyle name="Moneda 7 2 4 2 3 3 2" xfId="17769" xr:uid="{4589F90D-B079-4296-AF29-77B4C15FC3EB}"/>
    <cellStyle name="Moneda 7 2 4 2 3 4" xfId="12488" xr:uid="{93B15371-CD0D-477D-A14F-3F665398A4F0}"/>
    <cellStyle name="Moneda 7 2 4 2 4" xfId="3248" xr:uid="{04616D88-5485-4B2E-92B7-09D8F4EE8D71}"/>
    <cellStyle name="Moneda 7 2 4 2 4 2" xfId="8528" xr:uid="{AC6B888B-CEEB-484E-BAF3-02E837BEC622}"/>
    <cellStyle name="Moneda 7 2 4 2 4 2 2" xfId="19089" xr:uid="{516A7B86-6970-41CF-9FA0-64B8A360F063}"/>
    <cellStyle name="Moneda 7 2 4 2 4 3" xfId="13809" xr:uid="{B52FA2F8-86B7-468A-8533-2AA4F661F89B}"/>
    <cellStyle name="Moneda 7 2 4 2 5" xfId="5888" xr:uid="{E8DBED9D-5641-43AC-AB25-CF7216C276B3}"/>
    <cellStyle name="Moneda 7 2 4 2 5 2" xfId="16449" xr:uid="{2554BAD8-0F31-40C0-B95C-74BC3D41670E}"/>
    <cellStyle name="Moneda 7 2 4 2 6" xfId="11168" xr:uid="{C0CBCB80-2E3A-4FAE-9E97-D006D114BB43}"/>
    <cellStyle name="Moneda 7 2 4 3" xfId="937" xr:uid="{787468DB-1AE3-4D7D-9060-E71338B73857}"/>
    <cellStyle name="Moneda 7 2 4 3 2" xfId="2258" xr:uid="{90AB8EF4-76AF-4BD5-BF16-07830C53D9BD}"/>
    <cellStyle name="Moneda 7 2 4 3 2 2" xfId="4899" xr:uid="{D7AE2750-A917-4657-8E6F-3040CB3CFF45}"/>
    <cellStyle name="Moneda 7 2 4 3 2 2 2" xfId="10179" xr:uid="{7ED0F11B-B88A-4AC9-AF6C-5E21BC5187AA}"/>
    <cellStyle name="Moneda 7 2 4 3 2 2 2 2" xfId="20740" xr:uid="{CE50B173-F04F-4038-90F8-80B500F669B3}"/>
    <cellStyle name="Moneda 7 2 4 3 2 2 3" xfId="15460" xr:uid="{5F3C9136-B364-4126-9FE0-9BAA635C6C38}"/>
    <cellStyle name="Moneda 7 2 4 3 2 3" xfId="7539" xr:uid="{67850E6C-03A0-4AAB-A42D-E59CB349F06D}"/>
    <cellStyle name="Moneda 7 2 4 3 2 3 2" xfId="18100" xr:uid="{CD0A953D-943D-4BE3-9431-55A5F0E2223A}"/>
    <cellStyle name="Moneda 7 2 4 3 2 4" xfId="12819" xr:uid="{B922F6AE-5B73-405D-9D4A-D677A24A5B55}"/>
    <cellStyle name="Moneda 7 2 4 3 3" xfId="3579" xr:uid="{4E5F3C68-036E-45FE-8CF2-C200A871300C}"/>
    <cellStyle name="Moneda 7 2 4 3 3 2" xfId="8859" xr:uid="{D00B67C0-50B3-4FF6-A1E1-77AF4655716C}"/>
    <cellStyle name="Moneda 7 2 4 3 3 2 2" xfId="19420" xr:uid="{737683D9-90FA-4C2C-98B6-7F14341585B2}"/>
    <cellStyle name="Moneda 7 2 4 3 3 3" xfId="14140" xr:uid="{141F5590-E6DC-4A50-80CE-22954CF6E93A}"/>
    <cellStyle name="Moneda 7 2 4 3 4" xfId="6219" xr:uid="{B57AAF40-9F19-483D-8B04-CFC82AACF141}"/>
    <cellStyle name="Moneda 7 2 4 3 4 2" xfId="16780" xr:uid="{412AA806-E96F-4B9F-9DF9-6D9889BD90AF}"/>
    <cellStyle name="Moneda 7 2 4 3 5" xfId="11499" xr:uid="{BD8318CB-1D9A-4EAD-BC3D-D49473118BB4}"/>
    <cellStyle name="Moneda 7 2 4 4" xfId="1598" xr:uid="{91CCA964-67F1-4C49-9672-658634BFC0E1}"/>
    <cellStyle name="Moneda 7 2 4 4 2" xfId="4239" xr:uid="{ABA26FC7-63BB-478B-805C-E0DF55A124FA}"/>
    <cellStyle name="Moneda 7 2 4 4 2 2" xfId="9519" xr:uid="{61BD2A65-DDCC-4FA0-9B12-280C4986D472}"/>
    <cellStyle name="Moneda 7 2 4 4 2 2 2" xfId="20080" xr:uid="{FFD0D418-FB8E-4BD9-A565-73A089C6C642}"/>
    <cellStyle name="Moneda 7 2 4 4 2 3" xfId="14800" xr:uid="{08B0C43B-D62B-4134-B371-FD176112CAA7}"/>
    <cellStyle name="Moneda 7 2 4 4 3" xfId="6879" xr:uid="{9ED081B7-9B2C-401E-890D-4CE3270D0111}"/>
    <cellStyle name="Moneda 7 2 4 4 3 2" xfId="17440" xr:uid="{0AB524FC-A746-45CF-B9EA-B554629BE46D}"/>
    <cellStyle name="Moneda 7 2 4 4 4" xfId="12159" xr:uid="{1A2E9EC3-1BAA-4ED7-89F8-053138A83F89}"/>
    <cellStyle name="Moneda 7 2 4 5" xfId="2919" xr:uid="{3F889429-21AB-4F27-A4B2-C32C93981D75}"/>
    <cellStyle name="Moneda 7 2 4 5 2" xfId="8199" xr:uid="{C66FE08E-8A34-412D-B3ED-473232108C5D}"/>
    <cellStyle name="Moneda 7 2 4 5 2 2" xfId="18760" xr:uid="{BBA8076B-110F-4A1A-84FA-339C166AB834}"/>
    <cellStyle name="Moneda 7 2 4 5 3" xfId="13480" xr:uid="{F839FD0A-5D1D-47CD-9630-916B865BEA13}"/>
    <cellStyle name="Moneda 7 2 4 6" xfId="5559" xr:uid="{06997CF7-867A-47CD-886F-DC4BBC191550}"/>
    <cellStyle name="Moneda 7 2 4 6 2" xfId="16120" xr:uid="{E7069ADA-69FC-4CC7-8649-307DBAE06161}"/>
    <cellStyle name="Moneda 7 2 4 7" xfId="10839" xr:uid="{242DE8DF-34A9-4C93-9303-DEFF1364162F}"/>
    <cellStyle name="Moneda 7 2 5" xfId="385" xr:uid="{A7F1CB04-38C4-44DF-992B-0F0F5696E702}"/>
    <cellStyle name="Moneda 7 2 5 2" xfId="1046" xr:uid="{E63991ED-8E5A-421F-ABA1-B7894F169044}"/>
    <cellStyle name="Moneda 7 2 5 2 2" xfId="2367" xr:uid="{B9AEE8C6-EDF2-41AF-B96F-7017C30A2ABF}"/>
    <cellStyle name="Moneda 7 2 5 2 2 2" xfId="5008" xr:uid="{77BEA5ED-22F5-471C-9BF2-6CDB796B4CCA}"/>
    <cellStyle name="Moneda 7 2 5 2 2 2 2" xfId="10288" xr:uid="{AE97F6A5-765E-4DCB-9531-9A127ADD897A}"/>
    <cellStyle name="Moneda 7 2 5 2 2 2 2 2" xfId="20849" xr:uid="{D0E09A26-F66D-42DE-A9BE-4EA123890073}"/>
    <cellStyle name="Moneda 7 2 5 2 2 2 3" xfId="15569" xr:uid="{5D047AB4-5C08-4CF3-9204-E2A0504839F3}"/>
    <cellStyle name="Moneda 7 2 5 2 2 3" xfId="7648" xr:uid="{7BE149F4-456A-4773-A85D-C1956BA01112}"/>
    <cellStyle name="Moneda 7 2 5 2 2 3 2" xfId="18209" xr:uid="{B6CDA0EB-5A23-4341-8F40-D91802DFCEAE}"/>
    <cellStyle name="Moneda 7 2 5 2 2 4" xfId="12928" xr:uid="{BBCC14A4-550A-4844-B22B-9A9A2114503F}"/>
    <cellStyle name="Moneda 7 2 5 2 3" xfId="3688" xr:uid="{B1E4E4DC-1368-412E-A72F-0DE5D8EA7BC1}"/>
    <cellStyle name="Moneda 7 2 5 2 3 2" xfId="8968" xr:uid="{681509DF-DE23-445B-8F44-0E4B182C716B}"/>
    <cellStyle name="Moneda 7 2 5 2 3 2 2" xfId="19529" xr:uid="{5B5F3089-9E22-4692-BA6C-3BEDC5B3A49C}"/>
    <cellStyle name="Moneda 7 2 5 2 3 3" xfId="14249" xr:uid="{EE080732-4E90-4648-8FF7-9D5470BC771C}"/>
    <cellStyle name="Moneda 7 2 5 2 4" xfId="6328" xr:uid="{EBF87A40-1046-4C98-9FEC-ACEA2388FA6C}"/>
    <cellStyle name="Moneda 7 2 5 2 4 2" xfId="16889" xr:uid="{FA835F7B-1628-446C-9E84-8BCD31E4659E}"/>
    <cellStyle name="Moneda 7 2 5 2 5" xfId="11608" xr:uid="{C4B4745A-C248-40A5-8BB2-C161460BA69F}"/>
    <cellStyle name="Moneda 7 2 5 3" xfId="1707" xr:uid="{9F85DCCF-4CA8-4051-BAC8-957DEEEB2AD0}"/>
    <cellStyle name="Moneda 7 2 5 3 2" xfId="4348" xr:uid="{74F3AFAF-6A93-4C7E-802B-6A553AD154FD}"/>
    <cellStyle name="Moneda 7 2 5 3 2 2" xfId="9628" xr:uid="{2E483F12-1998-41C2-B235-604CA1CCAB80}"/>
    <cellStyle name="Moneda 7 2 5 3 2 2 2" xfId="20189" xr:uid="{563BEC0A-ED3E-4D75-A1D6-6DCDF7EEBE23}"/>
    <cellStyle name="Moneda 7 2 5 3 2 3" xfId="14909" xr:uid="{7B71DF6E-AEAA-4723-9CB9-4DAAA4EA2B2A}"/>
    <cellStyle name="Moneda 7 2 5 3 3" xfId="6988" xr:uid="{947A02E2-DA21-4C03-A877-8213AD540E38}"/>
    <cellStyle name="Moneda 7 2 5 3 3 2" xfId="17549" xr:uid="{4999CEA7-F03D-40F6-A04D-849816F1D19E}"/>
    <cellStyle name="Moneda 7 2 5 3 4" xfId="12268" xr:uid="{EC87A5C8-A998-44EC-868D-83DDB2AEE4B8}"/>
    <cellStyle name="Moneda 7 2 5 4" xfId="3028" xr:uid="{3D4B82BC-1C0F-456D-AC11-36E048FF8742}"/>
    <cellStyle name="Moneda 7 2 5 4 2" xfId="8308" xr:uid="{7DB44EA5-6013-4689-8E5D-A62F510FBD5E}"/>
    <cellStyle name="Moneda 7 2 5 4 2 2" xfId="18869" xr:uid="{B516AA49-E25F-47F0-8A47-5BAFDB10D037}"/>
    <cellStyle name="Moneda 7 2 5 4 3" xfId="13589" xr:uid="{35F2BBA9-2AF2-48C4-8EC9-FFBB1DBB7281}"/>
    <cellStyle name="Moneda 7 2 5 5" xfId="5668" xr:uid="{AF85E459-9317-4C94-95C5-E93B4DEFA254}"/>
    <cellStyle name="Moneda 7 2 5 5 2" xfId="16229" xr:uid="{05757526-D05B-44A3-9E4F-E43A44859E86}"/>
    <cellStyle name="Moneda 7 2 5 6" xfId="10948" xr:uid="{6FE7B612-394B-4FF1-9579-B69A139FDAA6}"/>
    <cellStyle name="Moneda 7 2 6" xfId="717" xr:uid="{C437EB36-3687-4F34-9877-836DBC6FD2C2}"/>
    <cellStyle name="Moneda 7 2 6 2" xfId="2038" xr:uid="{87473F01-1893-43BD-8B0F-8A198061324B}"/>
    <cellStyle name="Moneda 7 2 6 2 2" xfId="4679" xr:uid="{C0CA2DC3-EAF3-4EFD-B0E5-B466AC5BEBD2}"/>
    <cellStyle name="Moneda 7 2 6 2 2 2" xfId="9959" xr:uid="{586DBBBC-DA28-4ECD-AE7D-C4A55530A46B}"/>
    <cellStyle name="Moneda 7 2 6 2 2 2 2" xfId="20520" xr:uid="{1D6C1536-D6EB-4440-B2CC-324D7FF7CA35}"/>
    <cellStyle name="Moneda 7 2 6 2 2 3" xfId="15240" xr:uid="{12354A85-6E9F-4FC4-990C-B0C425BAE95D}"/>
    <cellStyle name="Moneda 7 2 6 2 3" xfId="7319" xr:uid="{4C0DC6EB-5DCF-433F-8773-87E9573129C4}"/>
    <cellStyle name="Moneda 7 2 6 2 3 2" xfId="17880" xr:uid="{7A0E498D-24F2-457C-8EE9-AF55F5D1F0B2}"/>
    <cellStyle name="Moneda 7 2 6 2 4" xfId="12599" xr:uid="{108D4FF5-259E-4885-9544-9EAD5BE23CC4}"/>
    <cellStyle name="Moneda 7 2 6 3" xfId="3359" xr:uid="{1259C97D-EE2A-4986-8BC0-B328163BB5A0}"/>
    <cellStyle name="Moneda 7 2 6 3 2" xfId="8639" xr:uid="{D5FA7825-1AC2-4524-A2FB-247CD4147FE6}"/>
    <cellStyle name="Moneda 7 2 6 3 2 2" xfId="19200" xr:uid="{2CAC9D4D-0855-456B-BB87-F8C8473F6AAC}"/>
    <cellStyle name="Moneda 7 2 6 3 3" xfId="13920" xr:uid="{5FA7DAD4-368D-4DDE-8192-9B8F26A4B88C}"/>
    <cellStyle name="Moneda 7 2 6 4" xfId="5999" xr:uid="{A8AFABAC-5988-4D5D-ACC0-A27C3BDADAFD}"/>
    <cellStyle name="Moneda 7 2 6 4 2" xfId="16560" xr:uid="{FDE0E4A8-253A-4AAB-93BE-8B87FE0C3374}"/>
    <cellStyle name="Moneda 7 2 6 5" xfId="11279" xr:uid="{0AC395D8-D3BE-4BBB-977B-455ACFE53271}"/>
    <cellStyle name="Moneda 7 2 7" xfId="1378" xr:uid="{B8D08F34-75DE-4A8B-9A7E-F33CC0C7F599}"/>
    <cellStyle name="Moneda 7 2 7 2" xfId="4019" xr:uid="{1E9A9ED1-40BC-4301-9590-0E5E8C04434E}"/>
    <cellStyle name="Moneda 7 2 7 2 2" xfId="9299" xr:uid="{12FCDFB6-4C0D-4327-B40C-F6EDDCC04E0E}"/>
    <cellStyle name="Moneda 7 2 7 2 2 2" xfId="19860" xr:uid="{FB0D4227-54F4-4C3E-B6A8-AC68FC5C3254}"/>
    <cellStyle name="Moneda 7 2 7 2 3" xfId="14580" xr:uid="{241E60F6-9FB6-4B48-BDE7-975220B4EB31}"/>
    <cellStyle name="Moneda 7 2 7 3" xfId="6659" xr:uid="{1199CB75-9BD4-4773-8C94-BEDF48AD42D4}"/>
    <cellStyle name="Moneda 7 2 7 3 2" xfId="17220" xr:uid="{17EAFEE6-B24B-4602-AB32-45479C1DA6D6}"/>
    <cellStyle name="Moneda 7 2 7 4" xfId="11939" xr:uid="{72F8D7D8-6B9F-45D1-A564-F09EB5EE8E3F}"/>
    <cellStyle name="Moneda 7 2 8" xfId="2699" xr:uid="{30BF43C6-8438-4786-88F3-90DACA001A0A}"/>
    <cellStyle name="Moneda 7 2 8 2" xfId="7979" xr:uid="{A8318613-BCE2-4C04-85CE-EE8612D77956}"/>
    <cellStyle name="Moneda 7 2 8 2 2" xfId="18540" xr:uid="{15545A45-7B90-4D55-80AF-434D12726DEE}"/>
    <cellStyle name="Moneda 7 2 8 3" xfId="13260" xr:uid="{D2C8C324-99F1-4A2E-8A2D-6D6DCB9C4124}"/>
    <cellStyle name="Moneda 7 2 9" xfId="5339" xr:uid="{592C06A9-CFC9-461A-9486-438242F7B5DA}"/>
    <cellStyle name="Moneda 7 2 9 2" xfId="15900" xr:uid="{779D6770-419C-48D3-B38A-982FEC96F3A6}"/>
    <cellStyle name="Moneda 7 3" xfId="81" xr:uid="{32BF4FAE-E217-4710-AF06-8E0FE20FCDAF}"/>
    <cellStyle name="Moneda 7 3 2" xfId="193" xr:uid="{7CBEF7A0-963C-481D-BB5C-D3A9C5B28D1B}"/>
    <cellStyle name="Moneda 7 3 2 2" xfId="523" xr:uid="{487BF413-5E95-44EC-AE0E-76DC04C5D8C9}"/>
    <cellStyle name="Moneda 7 3 2 2 2" xfId="1183" xr:uid="{1B7A8EB9-B087-4389-B703-0ABB8152B66E}"/>
    <cellStyle name="Moneda 7 3 2 2 2 2" xfId="2504" xr:uid="{8AE76FA3-A532-4346-A44E-7912DF53733C}"/>
    <cellStyle name="Moneda 7 3 2 2 2 2 2" xfId="5145" xr:uid="{88619A73-2DFE-43BC-B906-FC6012075BAA}"/>
    <cellStyle name="Moneda 7 3 2 2 2 2 2 2" xfId="10425" xr:uid="{557D6A39-76A9-40D9-8E0B-578408A007B4}"/>
    <cellStyle name="Moneda 7 3 2 2 2 2 2 2 2" xfId="20986" xr:uid="{6763D2B0-8849-4C33-A280-F4A92E85686C}"/>
    <cellStyle name="Moneda 7 3 2 2 2 2 2 3" xfId="15706" xr:uid="{EB6E1030-EA28-4170-AEC8-B83D11B57914}"/>
    <cellStyle name="Moneda 7 3 2 2 2 2 3" xfId="7785" xr:uid="{FAD4C761-D02F-44B2-BA57-5D953E8C793A}"/>
    <cellStyle name="Moneda 7 3 2 2 2 2 3 2" xfId="18346" xr:uid="{176FFBCB-04AB-4637-B2FC-72D3828AC0D8}"/>
    <cellStyle name="Moneda 7 3 2 2 2 2 4" xfId="13065" xr:uid="{D920ECC2-6550-4C9D-AF91-D683B6026C51}"/>
    <cellStyle name="Moneda 7 3 2 2 2 3" xfId="3825" xr:uid="{B0DD60ED-0A0C-41C3-8185-03D505EE2FAE}"/>
    <cellStyle name="Moneda 7 3 2 2 2 3 2" xfId="9105" xr:uid="{F351CE41-38D5-4EFE-B79B-A6FEBEC4F413}"/>
    <cellStyle name="Moneda 7 3 2 2 2 3 2 2" xfId="19666" xr:uid="{F82F5480-120B-4733-A0B0-77012482A475}"/>
    <cellStyle name="Moneda 7 3 2 2 2 3 3" xfId="14386" xr:uid="{79A9502C-EC87-492A-8C1E-60437AB1BAE7}"/>
    <cellStyle name="Moneda 7 3 2 2 2 4" xfId="6465" xr:uid="{C217372E-9F3D-4023-9028-71CF3EFA028C}"/>
    <cellStyle name="Moneda 7 3 2 2 2 4 2" xfId="17026" xr:uid="{03657715-0F5D-400B-BDE0-D44019CEBE70}"/>
    <cellStyle name="Moneda 7 3 2 2 2 5" xfId="11745" xr:uid="{97410400-917D-4D48-AB41-DB96F16A0FF5}"/>
    <cellStyle name="Moneda 7 3 2 2 3" xfId="1844" xr:uid="{1C38CC5B-6BF9-40DA-9958-241BCFB238CD}"/>
    <cellStyle name="Moneda 7 3 2 2 3 2" xfId="4485" xr:uid="{80414285-7EB1-4699-8B79-6F72B8CE095E}"/>
    <cellStyle name="Moneda 7 3 2 2 3 2 2" xfId="9765" xr:uid="{5320751E-8928-49DC-A071-22F8D22F45D4}"/>
    <cellStyle name="Moneda 7 3 2 2 3 2 2 2" xfId="20326" xr:uid="{B17C3A59-84FB-4FA8-868C-4D87BC15F84C}"/>
    <cellStyle name="Moneda 7 3 2 2 3 2 3" xfId="15046" xr:uid="{AD1497D8-7E02-45B4-A8F1-E4649D80010C}"/>
    <cellStyle name="Moneda 7 3 2 2 3 3" xfId="7125" xr:uid="{BA6D82D0-948E-4743-80AE-5C62F1D88726}"/>
    <cellStyle name="Moneda 7 3 2 2 3 3 2" xfId="17686" xr:uid="{AF5ACBFE-80FA-4B76-9F43-0040AAAB505F}"/>
    <cellStyle name="Moneda 7 3 2 2 3 4" xfId="12405" xr:uid="{7D86BB14-2027-45B6-B9FA-BE40F5C99E19}"/>
    <cellStyle name="Moneda 7 3 2 2 4" xfId="3165" xr:uid="{CD5C17A4-4DE3-418B-A569-68FAE2318448}"/>
    <cellStyle name="Moneda 7 3 2 2 4 2" xfId="8445" xr:uid="{15E96932-DE62-47D9-BCAB-A3F1BD340B05}"/>
    <cellStyle name="Moneda 7 3 2 2 4 2 2" xfId="19006" xr:uid="{B359D9A7-C178-4F51-8FD1-42D1BCA07378}"/>
    <cellStyle name="Moneda 7 3 2 2 4 3" xfId="13726" xr:uid="{8D5F5A7A-2ED3-45F8-84B5-05D52C95C238}"/>
    <cellStyle name="Moneda 7 3 2 2 5" xfId="5805" xr:uid="{0F9126BC-D08B-4F80-BE75-409C9F45E72D}"/>
    <cellStyle name="Moneda 7 3 2 2 5 2" xfId="16366" xr:uid="{E5A0E053-0E6E-4EDC-B4A2-A590DEFADCAB}"/>
    <cellStyle name="Moneda 7 3 2 2 6" xfId="11085" xr:uid="{69337C85-B2AB-41CD-8517-C7E5FD918881}"/>
    <cellStyle name="Moneda 7 3 2 3" xfId="854" xr:uid="{77159E21-9118-4FDE-99A1-90E5FE3B33DC}"/>
    <cellStyle name="Moneda 7 3 2 3 2" xfId="2175" xr:uid="{8859A747-1AD4-4C58-8553-D3D05B8ABC68}"/>
    <cellStyle name="Moneda 7 3 2 3 2 2" xfId="4816" xr:uid="{ED8B342F-3D00-4AEA-8206-9FD9015332F4}"/>
    <cellStyle name="Moneda 7 3 2 3 2 2 2" xfId="10096" xr:uid="{287BD776-225D-4841-BFA5-F6F73C0DD8A6}"/>
    <cellStyle name="Moneda 7 3 2 3 2 2 2 2" xfId="20657" xr:uid="{45492646-EF3F-4CA7-A521-802E55030B19}"/>
    <cellStyle name="Moneda 7 3 2 3 2 2 3" xfId="15377" xr:uid="{0609FCEC-5634-49B1-A350-3CB9914CAB85}"/>
    <cellStyle name="Moneda 7 3 2 3 2 3" xfId="7456" xr:uid="{6ACA7DF5-4A5F-4162-B67E-1AB676FD4182}"/>
    <cellStyle name="Moneda 7 3 2 3 2 3 2" xfId="18017" xr:uid="{94480304-D39F-4A8B-94A2-318FB47058E2}"/>
    <cellStyle name="Moneda 7 3 2 3 2 4" xfId="12736" xr:uid="{CB941BCF-66DE-4BDE-A3DC-4F4D3F2D40E4}"/>
    <cellStyle name="Moneda 7 3 2 3 3" xfId="3496" xr:uid="{4DFA83B6-49CD-4ACF-AB56-36508033DF2E}"/>
    <cellStyle name="Moneda 7 3 2 3 3 2" xfId="8776" xr:uid="{93C71369-DB3C-4364-B949-8AE478391E48}"/>
    <cellStyle name="Moneda 7 3 2 3 3 2 2" xfId="19337" xr:uid="{394E80FB-5E31-4888-8FE4-F2C054C4903D}"/>
    <cellStyle name="Moneda 7 3 2 3 3 3" xfId="14057" xr:uid="{267D4EB1-E6C6-4D65-9E5D-6244A74999BC}"/>
    <cellStyle name="Moneda 7 3 2 3 4" xfId="6136" xr:uid="{86B420EF-C96D-457F-A6A5-B048A77A818E}"/>
    <cellStyle name="Moneda 7 3 2 3 4 2" xfId="16697" xr:uid="{F265E4A5-770D-4B1D-A860-B07C6A760CD3}"/>
    <cellStyle name="Moneda 7 3 2 3 5" xfId="11416" xr:uid="{3ACA7CBE-5AC0-446A-A8D4-529F6CBB14BD}"/>
    <cellStyle name="Moneda 7 3 2 4" xfId="1515" xr:uid="{BB64AB9E-86C3-411A-8ECA-4289F80A2668}"/>
    <cellStyle name="Moneda 7 3 2 4 2" xfId="4156" xr:uid="{8E3410B8-EC83-402E-81CB-6A146FB5E8B0}"/>
    <cellStyle name="Moneda 7 3 2 4 2 2" xfId="9436" xr:uid="{9A63AE8D-0EEA-4D55-856E-EC112B9B38BC}"/>
    <cellStyle name="Moneda 7 3 2 4 2 2 2" xfId="19997" xr:uid="{E601DA41-4E93-44F3-9184-64683F608A0C}"/>
    <cellStyle name="Moneda 7 3 2 4 2 3" xfId="14717" xr:uid="{1191DF6B-639A-485C-83F5-05B3A701480D}"/>
    <cellStyle name="Moneda 7 3 2 4 3" xfId="6796" xr:uid="{55906215-C2BB-486D-B5B0-63AA1B863431}"/>
    <cellStyle name="Moneda 7 3 2 4 3 2" xfId="17357" xr:uid="{8AE3915F-A0E5-4DD3-A33C-6B2E687A2591}"/>
    <cellStyle name="Moneda 7 3 2 4 4" xfId="12076" xr:uid="{8A26DFC6-D7C2-43C9-8B0E-F5BDB1847895}"/>
    <cellStyle name="Moneda 7 3 2 5" xfId="2836" xr:uid="{006F3183-16B0-48CF-AB19-B03C01D4443A}"/>
    <cellStyle name="Moneda 7 3 2 5 2" xfId="8116" xr:uid="{EC0E35CF-D2CF-4CAB-8D66-FECC85F89388}"/>
    <cellStyle name="Moneda 7 3 2 5 2 2" xfId="18677" xr:uid="{E1FF9ED1-1BAA-4741-888B-16C8F068FD51}"/>
    <cellStyle name="Moneda 7 3 2 5 3" xfId="13397" xr:uid="{F5B51459-C1E0-4F95-BC4F-904DAC534C16}"/>
    <cellStyle name="Moneda 7 3 2 6" xfId="5476" xr:uid="{220F9E50-14D6-417C-A8BD-724546474877}"/>
    <cellStyle name="Moneda 7 3 2 6 2" xfId="16037" xr:uid="{FA63541C-220D-40B4-8A53-43DF762E15FD}"/>
    <cellStyle name="Moneda 7 3 2 7" xfId="10756" xr:uid="{50AEACA2-44DF-4B78-B566-DE89CD786081}"/>
    <cellStyle name="Moneda 7 3 3" xfId="303" xr:uid="{934D857F-5333-456D-A37A-687925E2C203}"/>
    <cellStyle name="Moneda 7 3 3 2" xfId="633" xr:uid="{BF49B821-F5FC-4766-8647-051981D0CDD6}"/>
    <cellStyle name="Moneda 7 3 3 2 2" xfId="1293" xr:uid="{FD1138DF-0F04-4CCC-BB14-31C2F5BC2084}"/>
    <cellStyle name="Moneda 7 3 3 2 2 2" xfId="2614" xr:uid="{596B469B-1DF6-4257-802B-44721BD76593}"/>
    <cellStyle name="Moneda 7 3 3 2 2 2 2" xfId="5255" xr:uid="{C71D14D8-27B3-4797-83E9-818531529338}"/>
    <cellStyle name="Moneda 7 3 3 2 2 2 2 2" xfId="10535" xr:uid="{6716FF0D-5B36-49C9-92C1-BC93B0BD8B0A}"/>
    <cellStyle name="Moneda 7 3 3 2 2 2 2 2 2" xfId="21096" xr:uid="{8BF7C144-0B67-4811-AB63-4F6B167FD437}"/>
    <cellStyle name="Moneda 7 3 3 2 2 2 2 3" xfId="15816" xr:uid="{997E4539-B351-4C05-89A7-2A42C86D149D}"/>
    <cellStyle name="Moneda 7 3 3 2 2 2 3" xfId="7895" xr:uid="{8A3B7AD8-0F21-4E9D-B81C-91CAF56117FD}"/>
    <cellStyle name="Moneda 7 3 3 2 2 2 3 2" xfId="18456" xr:uid="{960F24FE-8008-4C0B-84B7-7081CCEC8824}"/>
    <cellStyle name="Moneda 7 3 3 2 2 2 4" xfId="13175" xr:uid="{83DB0DDE-1815-487F-B9EA-1A37290D53C6}"/>
    <cellStyle name="Moneda 7 3 3 2 2 3" xfId="3935" xr:uid="{3034D6F1-F66E-4109-BCC8-C383F47A6FFB}"/>
    <cellStyle name="Moneda 7 3 3 2 2 3 2" xfId="9215" xr:uid="{F353849E-EC0B-431C-B7A3-95BC1F9662E6}"/>
    <cellStyle name="Moneda 7 3 3 2 2 3 2 2" xfId="19776" xr:uid="{5CC88CEA-D02D-43CB-89BC-2C6FAF512E50}"/>
    <cellStyle name="Moneda 7 3 3 2 2 3 3" xfId="14496" xr:uid="{FD17BD20-CAAB-4DD3-AFEB-9CE796E7EFCE}"/>
    <cellStyle name="Moneda 7 3 3 2 2 4" xfId="6575" xr:uid="{85A39E3E-E8C1-4843-AA1F-E897CC1EDDCE}"/>
    <cellStyle name="Moneda 7 3 3 2 2 4 2" xfId="17136" xr:uid="{7ED3A763-4FFF-4F49-916C-1A68EBF456AC}"/>
    <cellStyle name="Moneda 7 3 3 2 2 5" xfId="11855" xr:uid="{B5AC6618-D134-4343-ABDB-83B95F1FAD96}"/>
    <cellStyle name="Moneda 7 3 3 2 3" xfId="1954" xr:uid="{94E9676D-9769-4D03-9662-981C97EB59A4}"/>
    <cellStyle name="Moneda 7 3 3 2 3 2" xfId="4595" xr:uid="{5168750D-A683-411D-BDA5-8B20842D3803}"/>
    <cellStyle name="Moneda 7 3 3 2 3 2 2" xfId="9875" xr:uid="{50F7243B-10D2-4375-A072-5AE89C708514}"/>
    <cellStyle name="Moneda 7 3 3 2 3 2 2 2" xfId="20436" xr:uid="{C6EF9BC5-4548-4215-BB45-D750E580BC13}"/>
    <cellStyle name="Moneda 7 3 3 2 3 2 3" xfId="15156" xr:uid="{CB6953C2-5717-41C5-BC60-F5348BABC9EE}"/>
    <cellStyle name="Moneda 7 3 3 2 3 3" xfId="7235" xr:uid="{AF5FFF30-010D-44F5-ABCC-7C3913CF7A0E}"/>
    <cellStyle name="Moneda 7 3 3 2 3 3 2" xfId="17796" xr:uid="{50869C37-D57F-459C-A190-EEAA3904BCB2}"/>
    <cellStyle name="Moneda 7 3 3 2 3 4" xfId="12515" xr:uid="{6D814610-B332-412F-998C-CB0CA20D4129}"/>
    <cellStyle name="Moneda 7 3 3 2 4" xfId="3275" xr:uid="{4B19FB69-7129-49EE-909B-CCA0BA5AE930}"/>
    <cellStyle name="Moneda 7 3 3 2 4 2" xfId="8555" xr:uid="{B4A88C5B-4086-449A-9F49-D5CA046D315A}"/>
    <cellStyle name="Moneda 7 3 3 2 4 2 2" xfId="19116" xr:uid="{67867D5B-8828-447F-A608-8C4076B0D7D3}"/>
    <cellStyle name="Moneda 7 3 3 2 4 3" xfId="13836" xr:uid="{5B096D92-9749-4715-8F14-A39255AB9204}"/>
    <cellStyle name="Moneda 7 3 3 2 5" xfId="5915" xr:uid="{0FC5982D-CE5E-4E38-B531-5FA4038D603A}"/>
    <cellStyle name="Moneda 7 3 3 2 5 2" xfId="16476" xr:uid="{01EC0C27-6BBD-419C-B87F-87FD5A6FB8A7}"/>
    <cellStyle name="Moneda 7 3 3 2 6" xfId="11195" xr:uid="{362DE55B-2501-4AB7-94DC-DDEEEAFEFFC4}"/>
    <cellStyle name="Moneda 7 3 3 3" xfId="964" xr:uid="{07548E8B-F7F9-4276-A6FD-62694F0B7CC4}"/>
    <cellStyle name="Moneda 7 3 3 3 2" xfId="2285" xr:uid="{9CCAB068-31DB-4221-A4F9-62409ECC9B53}"/>
    <cellStyle name="Moneda 7 3 3 3 2 2" xfId="4926" xr:uid="{0D35C90A-A135-4AC6-858F-861C93DC4BCF}"/>
    <cellStyle name="Moneda 7 3 3 3 2 2 2" xfId="10206" xr:uid="{8C1001F0-924C-4D00-8CAC-E46D41D09417}"/>
    <cellStyle name="Moneda 7 3 3 3 2 2 2 2" xfId="20767" xr:uid="{A824A7E4-161F-407C-BF59-A9ED5A56EB81}"/>
    <cellStyle name="Moneda 7 3 3 3 2 2 3" xfId="15487" xr:uid="{F1497AF7-B870-41A7-9A16-A26AFE02F066}"/>
    <cellStyle name="Moneda 7 3 3 3 2 3" xfId="7566" xr:uid="{32716276-C2A8-4F19-9FFC-BF8F79B52F4E}"/>
    <cellStyle name="Moneda 7 3 3 3 2 3 2" xfId="18127" xr:uid="{74BFF2BA-41BE-4A41-8B77-C27B3D349CA2}"/>
    <cellStyle name="Moneda 7 3 3 3 2 4" xfId="12846" xr:uid="{169D8324-3C41-4C5D-97EA-FC2161253875}"/>
    <cellStyle name="Moneda 7 3 3 3 3" xfId="3606" xr:uid="{79915814-0E55-4E62-B431-E3701D34CCBE}"/>
    <cellStyle name="Moneda 7 3 3 3 3 2" xfId="8886" xr:uid="{1CCD26EE-6EBF-4FEF-B729-65DEADFC31A9}"/>
    <cellStyle name="Moneda 7 3 3 3 3 2 2" xfId="19447" xr:uid="{A6FB2A59-0F8B-4A7F-90CD-78C5808E68E8}"/>
    <cellStyle name="Moneda 7 3 3 3 3 3" xfId="14167" xr:uid="{D67F27DF-1AE1-471E-AC29-00368A97A04F}"/>
    <cellStyle name="Moneda 7 3 3 3 4" xfId="6246" xr:uid="{C44BA78C-41A8-4353-85DE-F4B6C23F5FAA}"/>
    <cellStyle name="Moneda 7 3 3 3 4 2" xfId="16807" xr:uid="{3BA78F7C-B5FB-41C2-82C1-785BB1CE2B6D}"/>
    <cellStyle name="Moneda 7 3 3 3 5" xfId="11526" xr:uid="{2A35A23E-4500-4B50-BD43-D5BC1583492B}"/>
    <cellStyle name="Moneda 7 3 3 4" xfId="1625" xr:uid="{66E6EDAC-2EE3-475A-941A-B3F6CE7CDC61}"/>
    <cellStyle name="Moneda 7 3 3 4 2" xfId="4266" xr:uid="{358308CD-A41E-4C6C-831C-D93D4187CBBF}"/>
    <cellStyle name="Moneda 7 3 3 4 2 2" xfId="9546" xr:uid="{F7356320-446B-423A-81DB-696E63294B82}"/>
    <cellStyle name="Moneda 7 3 3 4 2 2 2" xfId="20107" xr:uid="{75DE36A0-42C6-4F80-ABDC-9344F48CC3F4}"/>
    <cellStyle name="Moneda 7 3 3 4 2 3" xfId="14827" xr:uid="{8E36A2E6-F483-47AB-A80D-EA8E0DE38B95}"/>
    <cellStyle name="Moneda 7 3 3 4 3" xfId="6906" xr:uid="{8EF4693F-2075-4CC1-AE1E-90C4B749AA87}"/>
    <cellStyle name="Moneda 7 3 3 4 3 2" xfId="17467" xr:uid="{BFA6F950-4228-4CAE-A908-2310DC9194BB}"/>
    <cellStyle name="Moneda 7 3 3 4 4" xfId="12186" xr:uid="{14F0190B-9C91-4973-81C5-6BA15ED7A4F3}"/>
    <cellStyle name="Moneda 7 3 3 5" xfId="2946" xr:uid="{71A860E5-07DE-4E97-A412-72335D7647DA}"/>
    <cellStyle name="Moneda 7 3 3 5 2" xfId="8226" xr:uid="{EBC8E2F5-F4AA-45B3-AACD-80AB8C02B3F9}"/>
    <cellStyle name="Moneda 7 3 3 5 2 2" xfId="18787" xr:uid="{B805DBD2-E652-49FD-B990-968B1D49F87F}"/>
    <cellStyle name="Moneda 7 3 3 5 3" xfId="13507" xr:uid="{1BF7731F-38EA-4F1D-B2B0-5D90D2857352}"/>
    <cellStyle name="Moneda 7 3 3 6" xfId="5586" xr:uid="{85F227C4-4534-4D1D-A45D-9E54F2ADE852}"/>
    <cellStyle name="Moneda 7 3 3 6 2" xfId="16147" xr:uid="{A1DEEEAD-E60D-481B-A11E-62A04FDA2AE9}"/>
    <cellStyle name="Moneda 7 3 3 7" xfId="10866" xr:uid="{BE9862AC-1263-4D9C-8E71-93F598A48906}"/>
    <cellStyle name="Moneda 7 3 4" xfId="412" xr:uid="{A99EA6FD-353D-4325-B2EC-CDB8217126E0}"/>
    <cellStyle name="Moneda 7 3 4 2" xfId="1073" xr:uid="{D0C84075-666E-4FDE-9DF3-047EC460FA3B}"/>
    <cellStyle name="Moneda 7 3 4 2 2" xfId="2394" xr:uid="{8678D4F4-23AF-4899-8926-FF9BD71B16E5}"/>
    <cellStyle name="Moneda 7 3 4 2 2 2" xfId="5035" xr:uid="{3AC48AAB-8DE4-4FFE-9B11-41FB6E11D188}"/>
    <cellStyle name="Moneda 7 3 4 2 2 2 2" xfId="10315" xr:uid="{2669EC63-F47A-4097-B291-D9509AA4F51F}"/>
    <cellStyle name="Moneda 7 3 4 2 2 2 2 2" xfId="20876" xr:uid="{F7C0FFAD-ACC8-42AC-935A-1FF39A1526A8}"/>
    <cellStyle name="Moneda 7 3 4 2 2 2 3" xfId="15596" xr:uid="{34EBBD8B-E13C-4DB6-BCC2-E28E0CDA3AA6}"/>
    <cellStyle name="Moneda 7 3 4 2 2 3" xfId="7675" xr:uid="{ECDB936C-400B-40A3-A77D-6395104712F3}"/>
    <cellStyle name="Moneda 7 3 4 2 2 3 2" xfId="18236" xr:uid="{71228D50-168D-4A10-B83B-E1B306ACFDAF}"/>
    <cellStyle name="Moneda 7 3 4 2 2 4" xfId="12955" xr:uid="{B7E1D810-F31A-4D5A-AF1D-41EA4C022690}"/>
    <cellStyle name="Moneda 7 3 4 2 3" xfId="3715" xr:uid="{87CD9DF1-220E-4465-835D-3EE748270CB9}"/>
    <cellStyle name="Moneda 7 3 4 2 3 2" xfId="8995" xr:uid="{B281F562-4456-4B72-9192-4C7755358D44}"/>
    <cellStyle name="Moneda 7 3 4 2 3 2 2" xfId="19556" xr:uid="{BE0BCE54-B2EA-4FA2-A6DB-52FA2DA027E9}"/>
    <cellStyle name="Moneda 7 3 4 2 3 3" xfId="14276" xr:uid="{338A34FF-52EA-48F4-9973-9AEBF02FDC9F}"/>
    <cellStyle name="Moneda 7 3 4 2 4" xfId="6355" xr:uid="{27A7F419-1675-48A5-B5C2-279A1D20FD13}"/>
    <cellStyle name="Moneda 7 3 4 2 4 2" xfId="16916" xr:uid="{9CECC6A0-6B27-4DE7-8B4B-4E96791FED39}"/>
    <cellStyle name="Moneda 7 3 4 2 5" xfId="11635" xr:uid="{BE3D2781-72E8-4E02-A272-7CA4E34FAA04}"/>
    <cellStyle name="Moneda 7 3 4 3" xfId="1734" xr:uid="{E6D9A634-45A4-49DB-A2C7-C8B94E022637}"/>
    <cellStyle name="Moneda 7 3 4 3 2" xfId="4375" xr:uid="{1431A56E-0726-4C7D-8E5F-BD8DB47835F4}"/>
    <cellStyle name="Moneda 7 3 4 3 2 2" xfId="9655" xr:uid="{C993E39C-E5C0-4D15-BB3D-CF921CF36A72}"/>
    <cellStyle name="Moneda 7 3 4 3 2 2 2" xfId="20216" xr:uid="{B1FF185A-D03A-4870-8338-B39CE4F714E1}"/>
    <cellStyle name="Moneda 7 3 4 3 2 3" xfId="14936" xr:uid="{C3749A1D-9BC1-4E68-8AC9-D6A6528EE056}"/>
    <cellStyle name="Moneda 7 3 4 3 3" xfId="7015" xr:uid="{D90839F3-8595-4DAD-802E-C8385C02368F}"/>
    <cellStyle name="Moneda 7 3 4 3 3 2" xfId="17576" xr:uid="{7A5C2CC1-F583-47D7-A5F3-344987691207}"/>
    <cellStyle name="Moneda 7 3 4 3 4" xfId="12295" xr:uid="{0F3457D1-E2AE-467E-BA73-A29618CA4A07}"/>
    <cellStyle name="Moneda 7 3 4 4" xfId="3055" xr:uid="{AC5004D9-72CF-49DF-8F93-BC42C9991B37}"/>
    <cellStyle name="Moneda 7 3 4 4 2" xfId="8335" xr:uid="{1B45972C-59D8-4663-936E-052C7071BBE3}"/>
    <cellStyle name="Moneda 7 3 4 4 2 2" xfId="18896" xr:uid="{A9E2491A-9D9A-4403-8CCE-A98D6C22E932}"/>
    <cellStyle name="Moneda 7 3 4 4 3" xfId="13616" xr:uid="{B664C520-2B71-478D-A17A-3EA1B0C58019}"/>
    <cellStyle name="Moneda 7 3 4 5" xfId="5695" xr:uid="{B34D85C1-272F-4EE5-8FA0-05548975B9D7}"/>
    <cellStyle name="Moneda 7 3 4 5 2" xfId="16256" xr:uid="{49C1925E-DD13-46C1-A118-780E4C43D131}"/>
    <cellStyle name="Moneda 7 3 4 6" xfId="10975" xr:uid="{1B60D4A1-C16F-4A9C-B58A-BDD267D83497}"/>
    <cellStyle name="Moneda 7 3 5" xfId="744" xr:uid="{53E1F893-CD2D-4E65-BE15-EFF172AE27CA}"/>
    <cellStyle name="Moneda 7 3 5 2" xfId="2065" xr:uid="{9E0B118C-016D-4486-BE46-65D8E20534D5}"/>
    <cellStyle name="Moneda 7 3 5 2 2" xfId="4706" xr:uid="{F4EBAB33-4326-4C6E-95D3-4636826C508F}"/>
    <cellStyle name="Moneda 7 3 5 2 2 2" xfId="9986" xr:uid="{2CBB72B2-56E5-4BFC-8671-7D39DA17C53A}"/>
    <cellStyle name="Moneda 7 3 5 2 2 2 2" xfId="20547" xr:uid="{491163E0-F7AD-4B5C-9C2D-017D9241496C}"/>
    <cellStyle name="Moneda 7 3 5 2 2 3" xfId="15267" xr:uid="{3F24326C-9E68-4F27-986C-DBA773876300}"/>
    <cellStyle name="Moneda 7 3 5 2 3" xfId="7346" xr:uid="{6A286640-609C-4DEF-8FEA-EE2D9A9EA117}"/>
    <cellStyle name="Moneda 7 3 5 2 3 2" xfId="17907" xr:uid="{07AB2EF4-1B8E-4FD6-8725-1FB5F3BDB255}"/>
    <cellStyle name="Moneda 7 3 5 2 4" xfId="12626" xr:uid="{E08510EB-F08C-4951-B527-36D88A42F452}"/>
    <cellStyle name="Moneda 7 3 5 3" xfId="3386" xr:uid="{F025F174-750B-4686-990B-2E6F07CA9B22}"/>
    <cellStyle name="Moneda 7 3 5 3 2" xfId="8666" xr:uid="{84321C23-064E-4371-B909-EF9B02C4AA3A}"/>
    <cellStyle name="Moneda 7 3 5 3 2 2" xfId="19227" xr:uid="{B69B7BD0-BAC3-41E2-AF0B-E946DF81625A}"/>
    <cellStyle name="Moneda 7 3 5 3 3" xfId="13947" xr:uid="{875AF856-C8DB-48AF-A8C9-BC11A666F655}"/>
    <cellStyle name="Moneda 7 3 5 4" xfId="6026" xr:uid="{79A366B9-5965-4E08-9952-1EFB0618B6C9}"/>
    <cellStyle name="Moneda 7 3 5 4 2" xfId="16587" xr:uid="{70BBC103-5F38-405B-B01F-AAFDF072C656}"/>
    <cellStyle name="Moneda 7 3 5 5" xfId="11306" xr:uid="{1881C68B-C07B-42E7-8CC2-58AFC2CEDFBE}"/>
    <cellStyle name="Moneda 7 3 6" xfId="1405" xr:uid="{107998D5-DEF0-4251-9DA5-57C090BACCF1}"/>
    <cellStyle name="Moneda 7 3 6 2" xfId="4046" xr:uid="{3B7994D6-1686-4B39-A07C-234B157A0C55}"/>
    <cellStyle name="Moneda 7 3 6 2 2" xfId="9326" xr:uid="{0C9DCE78-4BBE-424F-A996-77ED4CF4268C}"/>
    <cellStyle name="Moneda 7 3 6 2 2 2" xfId="19887" xr:uid="{7A903E26-FCA9-4E44-A75D-1816796AD9BF}"/>
    <cellStyle name="Moneda 7 3 6 2 3" xfId="14607" xr:uid="{4FA843EB-8022-4DBF-89A1-EDCEA9F804EA}"/>
    <cellStyle name="Moneda 7 3 6 3" xfId="6686" xr:uid="{211081D1-FD48-40E0-901C-FEF319CD5FE1}"/>
    <cellStyle name="Moneda 7 3 6 3 2" xfId="17247" xr:uid="{D7820BF2-996F-4AF1-9110-8AB60EEB19D2}"/>
    <cellStyle name="Moneda 7 3 6 4" xfId="11966" xr:uid="{E6F59202-125C-461C-892A-E0E1F8918F09}"/>
    <cellStyle name="Moneda 7 3 7" xfId="2726" xr:uid="{A5769EA8-2740-43F3-9602-D885363710BA}"/>
    <cellStyle name="Moneda 7 3 7 2" xfId="8006" xr:uid="{D4EAE9D1-E3AD-4278-B068-F6E556DE30E2}"/>
    <cellStyle name="Moneda 7 3 7 2 2" xfId="18567" xr:uid="{46109F49-9EE1-4505-814B-BB05BD20B5FB}"/>
    <cellStyle name="Moneda 7 3 7 3" xfId="13287" xr:uid="{EB1BE144-DAE1-4803-9F77-2D2A878A8C5A}"/>
    <cellStyle name="Moneda 7 3 8" xfId="5366" xr:uid="{99E892E4-C31E-42B1-AB4D-6075D5A3AA94}"/>
    <cellStyle name="Moneda 7 3 8 2" xfId="15927" xr:uid="{FF1FF8B7-F567-4E42-B4D4-08198947F6EB}"/>
    <cellStyle name="Moneda 7 3 9" xfId="10646" xr:uid="{D92CFD28-66D8-4778-B1B3-6BF4FDBFBA2B}"/>
    <cellStyle name="Moneda 7 4" xfId="142" xr:uid="{68349C64-4744-4771-B1D0-92A24C34E49E}"/>
    <cellStyle name="Moneda 7 4 2" xfId="472" xr:uid="{2809BFEA-8C27-4EE4-8B43-321A7879260C}"/>
    <cellStyle name="Moneda 7 4 2 2" xfId="1132" xr:uid="{A818B85B-F7BD-4B39-9F8C-6D4233CC8765}"/>
    <cellStyle name="Moneda 7 4 2 2 2" xfId="2453" xr:uid="{A6F39721-7762-49DD-95AE-284102D098D7}"/>
    <cellStyle name="Moneda 7 4 2 2 2 2" xfId="5094" xr:uid="{53B827A4-2F56-491F-A001-8572A2121A7A}"/>
    <cellStyle name="Moneda 7 4 2 2 2 2 2" xfId="10374" xr:uid="{402641C4-7BDA-48F9-AEA1-9D9AF080D1F1}"/>
    <cellStyle name="Moneda 7 4 2 2 2 2 2 2" xfId="20935" xr:uid="{20B55C0F-67EF-4F5C-B78E-8888CBE2B3E9}"/>
    <cellStyle name="Moneda 7 4 2 2 2 2 3" xfId="15655" xr:uid="{C9FB9296-D59D-4C2C-93AE-E9C5F4EC579C}"/>
    <cellStyle name="Moneda 7 4 2 2 2 3" xfId="7734" xr:uid="{50DAF759-02FF-4437-AA73-EAF21C752FEB}"/>
    <cellStyle name="Moneda 7 4 2 2 2 3 2" xfId="18295" xr:uid="{EB6317BA-49E8-4939-8A97-FFC725407515}"/>
    <cellStyle name="Moneda 7 4 2 2 2 4" xfId="13014" xr:uid="{CE225171-3C5B-471C-A48B-6883DFB7D71B}"/>
    <cellStyle name="Moneda 7 4 2 2 3" xfId="3774" xr:uid="{CF6CC3D7-C619-4EC8-88FF-43D38C73EFE7}"/>
    <cellStyle name="Moneda 7 4 2 2 3 2" xfId="9054" xr:uid="{B26400BD-ECF6-44AC-A87E-E056EC6063F7}"/>
    <cellStyle name="Moneda 7 4 2 2 3 2 2" xfId="19615" xr:uid="{10C87D65-0691-4EB2-AC61-60AD596B6F3A}"/>
    <cellStyle name="Moneda 7 4 2 2 3 3" xfId="14335" xr:uid="{9AEEADFC-E668-4D2E-9D72-6E991ADCEE33}"/>
    <cellStyle name="Moneda 7 4 2 2 4" xfId="6414" xr:uid="{7A93545F-0A87-4B8D-B0A2-9FC547921C57}"/>
    <cellStyle name="Moneda 7 4 2 2 4 2" xfId="16975" xr:uid="{06D482EB-9E80-4DD7-9D33-B99C6D9F8F23}"/>
    <cellStyle name="Moneda 7 4 2 2 5" xfId="11694" xr:uid="{948A1A54-9B83-434A-B4B8-225DDCB369F3}"/>
    <cellStyle name="Moneda 7 4 2 3" xfId="1793" xr:uid="{E0EB33BD-AC83-4233-82BC-48A9DB2D3254}"/>
    <cellStyle name="Moneda 7 4 2 3 2" xfId="4434" xr:uid="{923543A7-1C1D-4AF0-A551-80FF6B03668C}"/>
    <cellStyle name="Moneda 7 4 2 3 2 2" xfId="9714" xr:uid="{1440CFDF-DB1D-447D-98CA-343F3B32F5F6}"/>
    <cellStyle name="Moneda 7 4 2 3 2 2 2" xfId="20275" xr:uid="{20858942-C53E-4C8A-B53B-7E085B7B8626}"/>
    <cellStyle name="Moneda 7 4 2 3 2 3" xfId="14995" xr:uid="{D4E4C4D7-2C4E-4705-BCC4-85520641FD7F}"/>
    <cellStyle name="Moneda 7 4 2 3 3" xfId="7074" xr:uid="{3E1CEA49-3DB7-453C-A7C1-C46AE67BE37F}"/>
    <cellStyle name="Moneda 7 4 2 3 3 2" xfId="17635" xr:uid="{31026D54-391A-4CC2-AAF1-8EAE82332EA4}"/>
    <cellStyle name="Moneda 7 4 2 3 4" xfId="12354" xr:uid="{D6981E21-6F1E-4DC4-936B-1B575667F903}"/>
    <cellStyle name="Moneda 7 4 2 4" xfId="3114" xr:uid="{560155FD-3E3D-4FF7-9F53-00CB901ECEB8}"/>
    <cellStyle name="Moneda 7 4 2 4 2" xfId="8394" xr:uid="{BE8A5D71-14D2-4955-8831-566E37DDD2C7}"/>
    <cellStyle name="Moneda 7 4 2 4 2 2" xfId="18955" xr:uid="{58644B9C-6C90-4A23-8F7A-353C4B4562CA}"/>
    <cellStyle name="Moneda 7 4 2 4 3" xfId="13675" xr:uid="{B1B74674-3A47-498F-A1F2-E82DE8C3BF57}"/>
    <cellStyle name="Moneda 7 4 2 5" xfId="5754" xr:uid="{C38E77FC-7F5A-4FAD-B69D-2CCBB09FC6F6}"/>
    <cellStyle name="Moneda 7 4 2 5 2" xfId="16315" xr:uid="{2F81E3D4-212D-4B16-AEC7-13C242A83152}"/>
    <cellStyle name="Moneda 7 4 2 6" xfId="11034" xr:uid="{657FA1C0-3ADC-41EF-8379-576320DB2916}"/>
    <cellStyle name="Moneda 7 4 3" xfId="803" xr:uid="{2579D8E5-DCE8-4481-8D7E-60C0E8738682}"/>
    <cellStyle name="Moneda 7 4 3 2" xfId="2124" xr:uid="{1DF27B8A-CEA4-41E0-83C2-7995C3C37690}"/>
    <cellStyle name="Moneda 7 4 3 2 2" xfId="4765" xr:uid="{770AA9E3-1C1F-4C83-83E6-073675538C4B}"/>
    <cellStyle name="Moneda 7 4 3 2 2 2" xfId="10045" xr:uid="{E61DD18D-6298-4EAB-AD4C-D316FAC68049}"/>
    <cellStyle name="Moneda 7 4 3 2 2 2 2" xfId="20606" xr:uid="{564C1958-A137-4A58-9998-37C5CF35952D}"/>
    <cellStyle name="Moneda 7 4 3 2 2 3" xfId="15326" xr:uid="{5733916D-A367-4D75-925D-325546E97D14}"/>
    <cellStyle name="Moneda 7 4 3 2 3" xfId="7405" xr:uid="{FFF54C8A-B167-4391-A2F7-A75FC1B80035}"/>
    <cellStyle name="Moneda 7 4 3 2 3 2" xfId="17966" xr:uid="{83856756-4A26-431C-B37C-FA0A1DC1A29A}"/>
    <cellStyle name="Moneda 7 4 3 2 4" xfId="12685" xr:uid="{CB4E8EBC-5519-4DAB-B600-70403383A667}"/>
    <cellStyle name="Moneda 7 4 3 3" xfId="3445" xr:uid="{A76FA46E-E40E-451A-9C69-EC66CEA6C708}"/>
    <cellStyle name="Moneda 7 4 3 3 2" xfId="8725" xr:uid="{9F41159B-6494-4908-9408-EE3173A03370}"/>
    <cellStyle name="Moneda 7 4 3 3 2 2" xfId="19286" xr:uid="{3EA9283A-4D17-4CAA-9C93-0FAD12EF867F}"/>
    <cellStyle name="Moneda 7 4 3 3 3" xfId="14006" xr:uid="{2732524B-C272-4F72-B95E-83352D4A0B5E}"/>
    <cellStyle name="Moneda 7 4 3 4" xfId="6085" xr:uid="{DB158DF1-BE87-4AE0-9F2C-B848EC45F598}"/>
    <cellStyle name="Moneda 7 4 3 4 2" xfId="16646" xr:uid="{00AEE6B5-CB2E-4609-B620-469B2FAEC5C4}"/>
    <cellStyle name="Moneda 7 4 3 5" xfId="11365" xr:uid="{07ECDDEA-DF78-4890-A15F-AD387577E58F}"/>
    <cellStyle name="Moneda 7 4 4" xfId="1464" xr:uid="{B1B527A3-0202-4297-9A6B-1066EB16BE2B}"/>
    <cellStyle name="Moneda 7 4 4 2" xfId="4105" xr:uid="{507682F3-6D02-4113-8541-389BA833542E}"/>
    <cellStyle name="Moneda 7 4 4 2 2" xfId="9385" xr:uid="{6A01876A-97CB-4D35-A99B-B524EC79BEB4}"/>
    <cellStyle name="Moneda 7 4 4 2 2 2" xfId="19946" xr:uid="{EFBFAA61-7C12-4ADA-866C-8A37408D7089}"/>
    <cellStyle name="Moneda 7 4 4 2 3" xfId="14666" xr:uid="{1A1DF1F5-5161-4458-BDCC-32627B410BC8}"/>
    <cellStyle name="Moneda 7 4 4 3" xfId="6745" xr:uid="{FCEAE799-F1C9-4270-A780-EBF10DE94790}"/>
    <cellStyle name="Moneda 7 4 4 3 2" xfId="17306" xr:uid="{CC310621-064B-4C27-9F21-DE052FE400A1}"/>
    <cellStyle name="Moneda 7 4 4 4" xfId="12025" xr:uid="{17C0B868-2A5C-4A03-A726-6C66A7182E80}"/>
    <cellStyle name="Moneda 7 4 5" xfId="2785" xr:uid="{331E35A5-7075-46B9-B108-4D6A5795AA94}"/>
    <cellStyle name="Moneda 7 4 5 2" xfId="8065" xr:uid="{FC0852D2-FB7A-4D64-B7F0-670D75944C2A}"/>
    <cellStyle name="Moneda 7 4 5 2 2" xfId="18626" xr:uid="{4E0D12E0-3EB9-4E77-9CFE-480A16BD42FE}"/>
    <cellStyle name="Moneda 7 4 5 3" xfId="13346" xr:uid="{3F527435-D458-4961-906E-949FAF16776C}"/>
    <cellStyle name="Moneda 7 4 6" xfId="5425" xr:uid="{F8A02432-9206-45FE-9952-7844747A93B9}"/>
    <cellStyle name="Moneda 7 4 6 2" xfId="15986" xr:uid="{777B0EFD-CD16-423F-BCE8-C9B0778C2B37}"/>
    <cellStyle name="Moneda 7 4 7" xfId="10705" xr:uid="{2350ABE6-2413-4F0A-B71B-EC54A1ED5117}"/>
    <cellStyle name="Moneda 7 5" xfId="252" xr:uid="{50542412-0909-4247-9C83-FFBA465D88FC}"/>
    <cellStyle name="Moneda 7 5 2" xfId="582" xr:uid="{1F849B48-2231-4104-8065-A1B49D6E5CE2}"/>
    <cellStyle name="Moneda 7 5 2 2" xfId="1242" xr:uid="{DD50EF23-B0B5-4830-93F0-0C34CED972FB}"/>
    <cellStyle name="Moneda 7 5 2 2 2" xfId="2563" xr:uid="{9C5FBB64-6830-41D7-96C3-2DB7776B6799}"/>
    <cellStyle name="Moneda 7 5 2 2 2 2" xfId="5204" xr:uid="{EB7B3427-BD0E-48FA-8760-4969E36A5CBB}"/>
    <cellStyle name="Moneda 7 5 2 2 2 2 2" xfId="10484" xr:uid="{05433CAC-507B-4AA9-BF7A-6C71310F0587}"/>
    <cellStyle name="Moneda 7 5 2 2 2 2 2 2" xfId="21045" xr:uid="{9118C583-205A-46EE-9A52-F0E464593CDB}"/>
    <cellStyle name="Moneda 7 5 2 2 2 2 3" xfId="15765" xr:uid="{C8DD3933-D72A-41C4-AF2A-B54EFFAF2D4D}"/>
    <cellStyle name="Moneda 7 5 2 2 2 3" xfId="7844" xr:uid="{B87B2180-0435-4BAD-BDCC-BBFF1FB7EAD2}"/>
    <cellStyle name="Moneda 7 5 2 2 2 3 2" xfId="18405" xr:uid="{B579D54E-1F06-45AD-9BAD-E3184E944BC0}"/>
    <cellStyle name="Moneda 7 5 2 2 2 4" xfId="13124" xr:uid="{B589DDC9-CD22-4BB9-824E-2A36FAB7D7B8}"/>
    <cellStyle name="Moneda 7 5 2 2 3" xfId="3884" xr:uid="{29FA7DA8-1191-477E-8CD5-9336B5A86ED6}"/>
    <cellStyle name="Moneda 7 5 2 2 3 2" xfId="9164" xr:uid="{1E3171E1-BB37-4497-A629-806AF1B00B28}"/>
    <cellStyle name="Moneda 7 5 2 2 3 2 2" xfId="19725" xr:uid="{AB61F56C-A254-4E6E-8A13-C93C59430C42}"/>
    <cellStyle name="Moneda 7 5 2 2 3 3" xfId="14445" xr:uid="{E29E6673-F87F-4D28-BC9C-053CD0A772A4}"/>
    <cellStyle name="Moneda 7 5 2 2 4" xfId="6524" xr:uid="{A47CC244-A7CD-4EC0-9FAB-7CA7A6198544}"/>
    <cellStyle name="Moneda 7 5 2 2 4 2" xfId="17085" xr:uid="{E26D8D4B-463D-47B4-AAA6-B58174A5A072}"/>
    <cellStyle name="Moneda 7 5 2 2 5" xfId="11804" xr:uid="{FEBDD3CA-4385-4B4F-8160-C41E3F1CB539}"/>
    <cellStyle name="Moneda 7 5 2 3" xfId="1903" xr:uid="{BDDD8BE8-2D6D-496C-B931-685B64567278}"/>
    <cellStyle name="Moneda 7 5 2 3 2" xfId="4544" xr:uid="{DC459388-C9E8-4814-A910-74E34D464ADD}"/>
    <cellStyle name="Moneda 7 5 2 3 2 2" xfId="9824" xr:uid="{E2246449-09EA-4F53-A7F2-919EE0CFC4EE}"/>
    <cellStyle name="Moneda 7 5 2 3 2 2 2" xfId="20385" xr:uid="{D3889E4C-C236-4AD9-AB11-7867FC8EEB26}"/>
    <cellStyle name="Moneda 7 5 2 3 2 3" xfId="15105" xr:uid="{C2B310B6-3715-4292-9DA5-D86D7AFF7208}"/>
    <cellStyle name="Moneda 7 5 2 3 3" xfId="7184" xr:uid="{8755F6EA-BC8F-4D2D-BAF4-D566F53DEA34}"/>
    <cellStyle name="Moneda 7 5 2 3 3 2" xfId="17745" xr:uid="{0451A389-3834-40B8-8ADD-40AFB4BFB7B1}"/>
    <cellStyle name="Moneda 7 5 2 3 4" xfId="12464" xr:uid="{443FBF5F-7405-4348-95D2-DDAE1CBCDE82}"/>
    <cellStyle name="Moneda 7 5 2 4" xfId="3224" xr:uid="{82C0F381-F69F-4DCD-AE6B-0F25540C3937}"/>
    <cellStyle name="Moneda 7 5 2 4 2" xfId="8504" xr:uid="{30564800-FB84-46E2-9EE8-70103A7BADFD}"/>
    <cellStyle name="Moneda 7 5 2 4 2 2" xfId="19065" xr:uid="{709932D4-31A8-4A5D-BF5C-B5A8493943BB}"/>
    <cellStyle name="Moneda 7 5 2 4 3" xfId="13785" xr:uid="{FC594110-7A0E-4908-B1EE-5352AC16EFE1}"/>
    <cellStyle name="Moneda 7 5 2 5" xfId="5864" xr:uid="{2CE09624-335E-414C-91E6-5D01EF7D1095}"/>
    <cellStyle name="Moneda 7 5 2 5 2" xfId="16425" xr:uid="{F13D35DA-8216-4106-B786-6D7BAE73C804}"/>
    <cellStyle name="Moneda 7 5 2 6" xfId="11144" xr:uid="{FA592621-94E3-4DD1-9602-D38E2961DDBD}"/>
    <cellStyle name="Moneda 7 5 3" xfId="913" xr:uid="{E52230F9-420D-47E4-8F42-C787FF787D54}"/>
    <cellStyle name="Moneda 7 5 3 2" xfId="2234" xr:uid="{EF7CBCC8-6652-4BC8-AC06-8475B1AA0708}"/>
    <cellStyle name="Moneda 7 5 3 2 2" xfId="4875" xr:uid="{6E9E7F35-479F-4A74-A31E-252C5FF3C2B7}"/>
    <cellStyle name="Moneda 7 5 3 2 2 2" xfId="10155" xr:uid="{5663FC12-3F9C-44FE-AAF4-26B7478B79CE}"/>
    <cellStyle name="Moneda 7 5 3 2 2 2 2" xfId="20716" xr:uid="{9959A383-67B5-4F91-AA43-187EF1B572B6}"/>
    <cellStyle name="Moneda 7 5 3 2 2 3" xfId="15436" xr:uid="{478D73BA-CFC4-4229-B15E-EE832D3A06C0}"/>
    <cellStyle name="Moneda 7 5 3 2 3" xfId="7515" xr:uid="{D4934BBA-7FAF-43A3-BEAD-23149F878944}"/>
    <cellStyle name="Moneda 7 5 3 2 3 2" xfId="18076" xr:uid="{54A1C7E2-E86F-488E-AD7E-8852A3A72E95}"/>
    <cellStyle name="Moneda 7 5 3 2 4" xfId="12795" xr:uid="{E7E90429-7F6B-4050-A92F-F779EA4CFAEE}"/>
    <cellStyle name="Moneda 7 5 3 3" xfId="3555" xr:uid="{0E189597-7905-4C95-B49C-2B00F861A614}"/>
    <cellStyle name="Moneda 7 5 3 3 2" xfId="8835" xr:uid="{3EE3D3DE-0F52-423A-9E65-E426D7B8DF77}"/>
    <cellStyle name="Moneda 7 5 3 3 2 2" xfId="19396" xr:uid="{E1F29580-CAC2-475A-AC58-1CB59A16DB7D}"/>
    <cellStyle name="Moneda 7 5 3 3 3" xfId="14116" xr:uid="{80C52CCE-6C5D-461A-8190-94F3FBAEE4A5}"/>
    <cellStyle name="Moneda 7 5 3 4" xfId="6195" xr:uid="{064E88BE-CFA2-48A4-B1A0-E6EA278C8A14}"/>
    <cellStyle name="Moneda 7 5 3 4 2" xfId="16756" xr:uid="{139B3AB8-9EB0-4702-B92E-598DFA35AF33}"/>
    <cellStyle name="Moneda 7 5 3 5" xfId="11475" xr:uid="{D82FBDD8-403A-4D81-AD10-B76A4EB36D39}"/>
    <cellStyle name="Moneda 7 5 4" xfId="1574" xr:uid="{11862A83-8B37-4A15-8CB5-6CB9A12293F8}"/>
    <cellStyle name="Moneda 7 5 4 2" xfId="4215" xr:uid="{43BF32DD-E5A7-487A-AC95-DE7A138B8BA3}"/>
    <cellStyle name="Moneda 7 5 4 2 2" xfId="9495" xr:uid="{337D090E-606F-4100-98BB-B056A974B0C7}"/>
    <cellStyle name="Moneda 7 5 4 2 2 2" xfId="20056" xr:uid="{158BA522-B5A8-4BD0-8977-4D1B2FDCA6D3}"/>
    <cellStyle name="Moneda 7 5 4 2 3" xfId="14776" xr:uid="{3F918FC2-D165-44D4-A4A1-46926EF3F8F7}"/>
    <cellStyle name="Moneda 7 5 4 3" xfId="6855" xr:uid="{80098D65-01A2-4A73-8ED1-F28513B19EB4}"/>
    <cellStyle name="Moneda 7 5 4 3 2" xfId="17416" xr:uid="{1F6C5443-5210-4BF2-B2A8-75CA9E0720E4}"/>
    <cellStyle name="Moneda 7 5 4 4" xfId="12135" xr:uid="{C8A8D03C-1178-4CDE-937D-4D8876103DFF}"/>
    <cellStyle name="Moneda 7 5 5" xfId="2895" xr:uid="{1A49ED23-7BF4-4EA0-AD18-0B35A489AF7B}"/>
    <cellStyle name="Moneda 7 5 5 2" xfId="8175" xr:uid="{1C32007B-75B3-4FCA-9E64-82DEDB07AF9E}"/>
    <cellStyle name="Moneda 7 5 5 2 2" xfId="18736" xr:uid="{1B57CE9F-F7DF-44B3-8081-6EE8D0D68F25}"/>
    <cellStyle name="Moneda 7 5 5 3" xfId="13456" xr:uid="{2878728A-FEA9-4581-95D9-ECA6DB486627}"/>
    <cellStyle name="Moneda 7 5 6" xfId="5535" xr:uid="{9279B5C7-58CF-423E-BD9F-B0C3B8D8A5E1}"/>
    <cellStyle name="Moneda 7 5 6 2" xfId="16096" xr:uid="{3D52E621-CCD8-4776-82AA-C4AF407697E4}"/>
    <cellStyle name="Moneda 7 5 7" xfId="10815" xr:uid="{F8F4D482-38F8-4921-AFCB-BE52D822AF36}"/>
    <cellStyle name="Moneda 7 6" xfId="361" xr:uid="{E318BBF9-AC56-43F4-A010-EC7C562F5602}"/>
    <cellStyle name="Moneda 7 6 2" xfId="1022" xr:uid="{17B59B1F-5576-4424-91EB-77A79F43B28F}"/>
    <cellStyle name="Moneda 7 6 2 2" xfId="2343" xr:uid="{ABE43296-758F-4A53-9168-FA8D01C56EE1}"/>
    <cellStyle name="Moneda 7 6 2 2 2" xfId="4984" xr:uid="{546433B8-5562-4083-93A8-07A4181F7A52}"/>
    <cellStyle name="Moneda 7 6 2 2 2 2" xfId="10264" xr:uid="{CF17E4BF-B190-41E7-8C07-A071FB336F10}"/>
    <cellStyle name="Moneda 7 6 2 2 2 2 2" xfId="20825" xr:uid="{29525A67-E893-42CC-B510-2CDBE90AADE9}"/>
    <cellStyle name="Moneda 7 6 2 2 2 3" xfId="15545" xr:uid="{F911469D-EFCD-45F4-994A-63CF3892EC07}"/>
    <cellStyle name="Moneda 7 6 2 2 3" xfId="7624" xr:uid="{71081737-A739-483A-947F-0FB33B1A87A4}"/>
    <cellStyle name="Moneda 7 6 2 2 3 2" xfId="18185" xr:uid="{7C108AA2-0EB4-41E0-87B8-8F44EE58EF40}"/>
    <cellStyle name="Moneda 7 6 2 2 4" xfId="12904" xr:uid="{7E4F8E85-7198-49BC-9190-9513AA19D434}"/>
    <cellStyle name="Moneda 7 6 2 3" xfId="3664" xr:uid="{2CC9C9C7-9A23-4873-9A0E-B506ECB03943}"/>
    <cellStyle name="Moneda 7 6 2 3 2" xfId="8944" xr:uid="{463A71A3-94E2-477B-BF0D-A87F55977452}"/>
    <cellStyle name="Moneda 7 6 2 3 2 2" xfId="19505" xr:uid="{636723C8-542A-4136-9CCB-A7D9924B5E12}"/>
    <cellStyle name="Moneda 7 6 2 3 3" xfId="14225" xr:uid="{AC270546-E0E3-4A8F-BB52-2B496D0DD2C4}"/>
    <cellStyle name="Moneda 7 6 2 4" xfId="6304" xr:uid="{59F03988-FD10-478F-A566-4F083375C672}"/>
    <cellStyle name="Moneda 7 6 2 4 2" xfId="16865" xr:uid="{601F8F95-D887-458A-9AC5-A7DD91727FB6}"/>
    <cellStyle name="Moneda 7 6 2 5" xfId="11584" xr:uid="{9D04CDB5-26DC-4D32-9CD0-DE691CE340FF}"/>
    <cellStyle name="Moneda 7 6 3" xfId="1683" xr:uid="{853B605E-D59B-4707-AE33-F7298696444A}"/>
    <cellStyle name="Moneda 7 6 3 2" xfId="4324" xr:uid="{86692A1B-39C1-4881-887E-3A5EAEDBAB9A}"/>
    <cellStyle name="Moneda 7 6 3 2 2" xfId="9604" xr:uid="{336F28A1-5B2D-4EAD-A6E6-B2A0ADB1D0A0}"/>
    <cellStyle name="Moneda 7 6 3 2 2 2" xfId="20165" xr:uid="{C10CDF16-6FB6-4543-AF07-07BCCC9788F2}"/>
    <cellStyle name="Moneda 7 6 3 2 3" xfId="14885" xr:uid="{2FAA9404-35EC-4917-83F4-E84C23862C26}"/>
    <cellStyle name="Moneda 7 6 3 3" xfId="6964" xr:uid="{9558B81E-DC26-486C-8970-C876C8997615}"/>
    <cellStyle name="Moneda 7 6 3 3 2" xfId="17525" xr:uid="{9577E8B1-BBA3-48C6-9335-F67BA42AEF42}"/>
    <cellStyle name="Moneda 7 6 3 4" xfId="12244" xr:uid="{CCBAF0FE-2184-49C6-BF95-2C435674214B}"/>
    <cellStyle name="Moneda 7 6 4" xfId="3004" xr:uid="{8A76FFE6-56A1-4F91-97D8-285DE049AA2D}"/>
    <cellStyle name="Moneda 7 6 4 2" xfId="8284" xr:uid="{A96AAD61-BB27-49B5-B0E5-145B065DA188}"/>
    <cellStyle name="Moneda 7 6 4 2 2" xfId="18845" xr:uid="{B32621E8-D6DF-4D77-8616-49B524613D6C}"/>
    <cellStyle name="Moneda 7 6 4 3" xfId="13565" xr:uid="{F2A3009C-9B2C-4EA5-BEC6-C975F8FAEBB6}"/>
    <cellStyle name="Moneda 7 6 5" xfId="5644" xr:uid="{C78D9B40-60F3-4C25-BF04-556D6BC61796}"/>
    <cellStyle name="Moneda 7 6 5 2" xfId="16205" xr:uid="{799725AC-01BA-44C2-8677-0D1CD4744E31}"/>
    <cellStyle name="Moneda 7 6 6" xfId="10924" xr:uid="{56739759-3052-4471-9C61-F00853D82B95}"/>
    <cellStyle name="Moneda 7 7" xfId="693" xr:uid="{A84E5E44-7D7E-4E64-A6F6-385235645BB3}"/>
    <cellStyle name="Moneda 7 7 2" xfId="2014" xr:uid="{B2A4AD22-B5DD-464D-B8E0-390F784846CB}"/>
    <cellStyle name="Moneda 7 7 2 2" xfId="4655" xr:uid="{60CF7255-95D0-4821-8683-3D4E0B889383}"/>
    <cellStyle name="Moneda 7 7 2 2 2" xfId="9935" xr:uid="{28422609-EE67-4F6C-959B-6C7465BCC020}"/>
    <cellStyle name="Moneda 7 7 2 2 2 2" xfId="20496" xr:uid="{8E678B70-D135-49C8-83EA-4556ECE05836}"/>
    <cellStyle name="Moneda 7 7 2 2 3" xfId="15216" xr:uid="{BE9955CD-F05E-46EF-BDFA-57974E4DBF47}"/>
    <cellStyle name="Moneda 7 7 2 3" xfId="7295" xr:uid="{94BD7C53-983E-4F99-8581-D5192458D0C7}"/>
    <cellStyle name="Moneda 7 7 2 3 2" xfId="17856" xr:uid="{3E55EDD5-8D9B-4C03-B966-D6F8E0C032CE}"/>
    <cellStyle name="Moneda 7 7 2 4" xfId="12575" xr:uid="{AF71FF06-A798-48A9-8DBC-5C710F87E3FD}"/>
    <cellStyle name="Moneda 7 7 3" xfId="3335" xr:uid="{E89035D4-04B9-4E5D-A0C0-B6CDC88FB0D7}"/>
    <cellStyle name="Moneda 7 7 3 2" xfId="8615" xr:uid="{CA793A22-F186-445D-AC88-C59B31550A4A}"/>
    <cellStyle name="Moneda 7 7 3 2 2" xfId="19176" xr:uid="{5CA61C54-1D69-45DF-9255-0A306ABDC7A6}"/>
    <cellStyle name="Moneda 7 7 3 3" xfId="13896" xr:uid="{A1D835C6-CBC7-46ED-AB08-9808A97439A3}"/>
    <cellStyle name="Moneda 7 7 4" xfId="5975" xr:uid="{F22B6D21-0AB8-4A74-9157-8B927925C397}"/>
    <cellStyle name="Moneda 7 7 4 2" xfId="16536" xr:uid="{4E3437E4-CCE2-437A-9205-EF00B281D187}"/>
    <cellStyle name="Moneda 7 7 5" xfId="11255" xr:uid="{178A7265-909A-45AB-B70E-103AC8C5BC10}"/>
    <cellStyle name="Moneda 7 8" xfId="1354" xr:uid="{4131BB9D-2561-4FCB-BF58-5C3FEABCBF4C}"/>
    <cellStyle name="Moneda 7 8 2" xfId="3995" xr:uid="{8A63AC3D-086B-4E3A-8523-6E218FB8BF13}"/>
    <cellStyle name="Moneda 7 8 2 2" xfId="9275" xr:uid="{F5DD48AD-0097-4FFC-8A28-4A2D5E745911}"/>
    <cellStyle name="Moneda 7 8 2 2 2" xfId="19836" xr:uid="{EE97E366-9607-4FD3-82A9-A5836FFFF51B}"/>
    <cellStyle name="Moneda 7 8 2 3" xfId="14556" xr:uid="{CDB4BD85-99BD-4C5B-9640-C8FC201824EC}"/>
    <cellStyle name="Moneda 7 8 3" xfId="6635" xr:uid="{8BDF7331-68BB-4E2F-B6E3-8771CA7706FE}"/>
    <cellStyle name="Moneda 7 8 3 2" xfId="17196" xr:uid="{F3DDB491-D6CA-4CEC-90EC-D96CD1CBFF83}"/>
    <cellStyle name="Moneda 7 8 4" xfId="11915" xr:uid="{DA21B940-E517-43E3-BEEF-B7F19E2B8985}"/>
    <cellStyle name="Moneda 7 9" xfId="2675" xr:uid="{6B56C984-A255-4C68-83AB-44E12A7C44F3}"/>
    <cellStyle name="Moneda 7 9 2" xfId="7955" xr:uid="{F76F2703-CA32-40EC-B70E-16D140E5A87A}"/>
    <cellStyle name="Moneda 7 9 2 2" xfId="18516" xr:uid="{7147E5C8-C89E-4152-8616-A51D2601030E}"/>
    <cellStyle name="Moneda 7 9 3" xfId="13236" xr:uid="{72127A1C-7FF9-4BE9-BB29-330CC34D781F}"/>
    <cellStyle name="Moneda 8" xfId="31" xr:uid="{1713A135-6131-4460-8FEA-34E96A5A0071}"/>
    <cellStyle name="Moneda 8 10" xfId="5316" xr:uid="{C8CB9A37-FF36-490B-AAC2-81084868D6B7}"/>
    <cellStyle name="Moneda 8 10 2" xfId="15877" xr:uid="{B608F333-0055-4930-A8F2-2AFA5A2873F5}"/>
    <cellStyle name="Moneda 8 11" xfId="10596" xr:uid="{BB828D00-D640-4DB7-9EFA-266BD12F4A5A}"/>
    <cellStyle name="Moneda 8 2" xfId="55" xr:uid="{1F7F80E0-0D57-46ED-841C-2889F7AA622D}"/>
    <cellStyle name="Moneda 8 2 10" xfId="10620" xr:uid="{6468CF0B-93F6-4022-8D05-20CE66B29AEA}"/>
    <cellStyle name="Moneda 8 2 2" xfId="106" xr:uid="{5E816CC0-0BC9-4CE5-8541-C87D430FBBBA}"/>
    <cellStyle name="Moneda 8 2 2 2" xfId="218" xr:uid="{C386E78D-3D5F-413E-ABA6-903AE71B1291}"/>
    <cellStyle name="Moneda 8 2 2 2 2" xfId="548" xr:uid="{F6EABE88-6483-4294-934C-C4E5566F1249}"/>
    <cellStyle name="Moneda 8 2 2 2 2 2" xfId="1208" xr:uid="{F01E36AD-2FEF-4694-AE68-686E313D163F}"/>
    <cellStyle name="Moneda 8 2 2 2 2 2 2" xfId="2529" xr:uid="{CF908AA6-E11E-4AD1-AD38-964E0919D605}"/>
    <cellStyle name="Moneda 8 2 2 2 2 2 2 2" xfId="5170" xr:uid="{1DBCBED5-A11E-4F8F-B10A-507C678CFCF0}"/>
    <cellStyle name="Moneda 8 2 2 2 2 2 2 2 2" xfId="10450" xr:uid="{6074F8C7-4DE3-45DB-B389-A7B02011A75A}"/>
    <cellStyle name="Moneda 8 2 2 2 2 2 2 2 2 2" xfId="21011" xr:uid="{B581DF3B-45F8-48E7-9853-BEB1B6EC16C7}"/>
    <cellStyle name="Moneda 8 2 2 2 2 2 2 2 3" xfId="15731" xr:uid="{CCCABE99-64DB-4DC1-B5E6-6FB8CEBFDAAF}"/>
    <cellStyle name="Moneda 8 2 2 2 2 2 2 3" xfId="7810" xr:uid="{280944E5-89E2-4ED3-9F38-13D0B8124267}"/>
    <cellStyle name="Moneda 8 2 2 2 2 2 2 3 2" xfId="18371" xr:uid="{473FAA1C-E681-4B53-ADE8-27DCE1D49DEF}"/>
    <cellStyle name="Moneda 8 2 2 2 2 2 2 4" xfId="13090" xr:uid="{EFE8C764-EE29-45AD-A39B-91D8826C9DF3}"/>
    <cellStyle name="Moneda 8 2 2 2 2 2 3" xfId="3850" xr:uid="{A9836117-B2CE-4D30-9B11-0B38335DE781}"/>
    <cellStyle name="Moneda 8 2 2 2 2 2 3 2" xfId="9130" xr:uid="{BFDE721E-C39C-42E6-B1E7-762D0CC5B34F}"/>
    <cellStyle name="Moneda 8 2 2 2 2 2 3 2 2" xfId="19691" xr:uid="{B19EC087-10AB-49B8-9E34-B7783B7D854F}"/>
    <cellStyle name="Moneda 8 2 2 2 2 2 3 3" xfId="14411" xr:uid="{5AA4FE3A-8741-4966-A7B3-B1CF7FFA7CF2}"/>
    <cellStyle name="Moneda 8 2 2 2 2 2 4" xfId="6490" xr:uid="{E64A74A7-F411-472A-B08A-BAFEC20CC770}"/>
    <cellStyle name="Moneda 8 2 2 2 2 2 4 2" xfId="17051" xr:uid="{4F87A1A9-FEEA-4B8B-B4EB-6D364269DF8C}"/>
    <cellStyle name="Moneda 8 2 2 2 2 2 5" xfId="11770" xr:uid="{CC160634-89D3-4ACB-B54D-85C103C07C89}"/>
    <cellStyle name="Moneda 8 2 2 2 2 3" xfId="1869" xr:uid="{B0E5AF18-56A0-4679-9BAE-E06E5CBF9D8D}"/>
    <cellStyle name="Moneda 8 2 2 2 2 3 2" xfId="4510" xr:uid="{422C7547-3E5D-4DBD-A7F7-9CB27163D627}"/>
    <cellStyle name="Moneda 8 2 2 2 2 3 2 2" xfId="9790" xr:uid="{2AA89F79-A3AE-4EA1-B473-9AD7F5BD30D7}"/>
    <cellStyle name="Moneda 8 2 2 2 2 3 2 2 2" xfId="20351" xr:uid="{D8191AF2-AC3E-465C-97C9-B623AFAF1107}"/>
    <cellStyle name="Moneda 8 2 2 2 2 3 2 3" xfId="15071" xr:uid="{FBEDB7FC-74FC-49A2-9159-E84F46B30152}"/>
    <cellStyle name="Moneda 8 2 2 2 2 3 3" xfId="7150" xr:uid="{341F9311-5772-4ECA-9B69-0B1E832B7E2F}"/>
    <cellStyle name="Moneda 8 2 2 2 2 3 3 2" xfId="17711" xr:uid="{720AA112-379B-47BF-BA4F-F46E3E9CE828}"/>
    <cellStyle name="Moneda 8 2 2 2 2 3 4" xfId="12430" xr:uid="{A35FCDFC-A114-4D32-9FDB-DD64C78D63E7}"/>
    <cellStyle name="Moneda 8 2 2 2 2 4" xfId="3190" xr:uid="{165997FF-E93C-4587-B445-F48F9C0035F9}"/>
    <cellStyle name="Moneda 8 2 2 2 2 4 2" xfId="8470" xr:uid="{DE55C678-0593-47B6-A4FB-02935F236FAD}"/>
    <cellStyle name="Moneda 8 2 2 2 2 4 2 2" xfId="19031" xr:uid="{2067EC30-5714-4D58-BF56-BA73E2D20F33}"/>
    <cellStyle name="Moneda 8 2 2 2 2 4 3" xfId="13751" xr:uid="{857A5372-B961-4BFE-AE67-438912725BC7}"/>
    <cellStyle name="Moneda 8 2 2 2 2 5" xfId="5830" xr:uid="{4C2B0D15-3941-4B60-A4D7-08BF93BC7519}"/>
    <cellStyle name="Moneda 8 2 2 2 2 5 2" xfId="16391" xr:uid="{DFE5603A-C993-43F2-AC31-154D1078BDE8}"/>
    <cellStyle name="Moneda 8 2 2 2 2 6" xfId="11110" xr:uid="{B18EA099-0DBD-4E1E-A434-B332D4BCBCA7}"/>
    <cellStyle name="Moneda 8 2 2 2 3" xfId="879" xr:uid="{B7379C3D-5985-4895-9F15-C65D601A54F6}"/>
    <cellStyle name="Moneda 8 2 2 2 3 2" xfId="2200" xr:uid="{AEF049AF-6BA8-49AF-A79A-6FC0804EEECA}"/>
    <cellStyle name="Moneda 8 2 2 2 3 2 2" xfId="4841" xr:uid="{40D1391F-87BD-45E8-AEE7-44DF35438CE8}"/>
    <cellStyle name="Moneda 8 2 2 2 3 2 2 2" xfId="10121" xr:uid="{1E770842-950C-4ACF-BE7D-EEC77E6FAD96}"/>
    <cellStyle name="Moneda 8 2 2 2 3 2 2 2 2" xfId="20682" xr:uid="{C9855510-49FC-4C4F-A082-5DA63397520C}"/>
    <cellStyle name="Moneda 8 2 2 2 3 2 2 3" xfId="15402" xr:uid="{6F8A7C86-B5D7-4A35-B713-41A8DA6B1930}"/>
    <cellStyle name="Moneda 8 2 2 2 3 2 3" xfId="7481" xr:uid="{408203BA-8792-44D4-BBE5-A5C96CBF74FA}"/>
    <cellStyle name="Moneda 8 2 2 2 3 2 3 2" xfId="18042" xr:uid="{B3FEF3C0-3AB2-4F89-854C-C595515D00DC}"/>
    <cellStyle name="Moneda 8 2 2 2 3 2 4" xfId="12761" xr:uid="{3F260931-E103-4E2D-8952-FA395DFAEC8A}"/>
    <cellStyle name="Moneda 8 2 2 2 3 3" xfId="3521" xr:uid="{47B7C200-0111-4E96-A102-AD4EBCE4AD56}"/>
    <cellStyle name="Moneda 8 2 2 2 3 3 2" xfId="8801" xr:uid="{830675A0-E048-493C-B9BA-B8AF7F8ED0CF}"/>
    <cellStyle name="Moneda 8 2 2 2 3 3 2 2" xfId="19362" xr:uid="{7F10F1BA-28EF-4AA8-9F24-729FF44F12EE}"/>
    <cellStyle name="Moneda 8 2 2 2 3 3 3" xfId="14082" xr:uid="{45B55623-8ABE-4810-901E-6699E73F5985}"/>
    <cellStyle name="Moneda 8 2 2 2 3 4" xfId="6161" xr:uid="{24A58A1E-F3C8-407D-BF01-61BCC5EDB478}"/>
    <cellStyle name="Moneda 8 2 2 2 3 4 2" xfId="16722" xr:uid="{539F42CE-D1A8-4B1D-B220-AD76441A6F57}"/>
    <cellStyle name="Moneda 8 2 2 2 3 5" xfId="11441" xr:uid="{17F6F651-35A7-4965-95A6-8A7D86764861}"/>
    <cellStyle name="Moneda 8 2 2 2 4" xfId="1540" xr:uid="{82384B15-09AC-44B7-8830-0102C316BDE6}"/>
    <cellStyle name="Moneda 8 2 2 2 4 2" xfId="4181" xr:uid="{18CCA9B4-0E15-459F-94B7-467B89904A68}"/>
    <cellStyle name="Moneda 8 2 2 2 4 2 2" xfId="9461" xr:uid="{A502E27F-E419-434A-8944-49C017BC5A25}"/>
    <cellStyle name="Moneda 8 2 2 2 4 2 2 2" xfId="20022" xr:uid="{FA1C527C-1F8E-4E54-8C85-CD9DB11E8B62}"/>
    <cellStyle name="Moneda 8 2 2 2 4 2 3" xfId="14742" xr:uid="{816970D5-1C5F-46D4-AE04-6B63AD91E10B}"/>
    <cellStyle name="Moneda 8 2 2 2 4 3" xfId="6821" xr:uid="{73E75FB1-29FF-4CBE-B70E-F521B771CB4A}"/>
    <cellStyle name="Moneda 8 2 2 2 4 3 2" xfId="17382" xr:uid="{B1026715-D991-4268-9129-029A42936680}"/>
    <cellStyle name="Moneda 8 2 2 2 4 4" xfId="12101" xr:uid="{C70E4114-3DF8-4DAC-B727-D5F748CCAD92}"/>
    <cellStyle name="Moneda 8 2 2 2 5" xfId="2861" xr:uid="{007F7868-AFD8-494A-AB2F-99B18A6640D5}"/>
    <cellStyle name="Moneda 8 2 2 2 5 2" xfId="8141" xr:uid="{1600DEE9-5834-4E76-AC39-85E9E7424E02}"/>
    <cellStyle name="Moneda 8 2 2 2 5 2 2" xfId="18702" xr:uid="{89C1FB83-E1F6-4531-8087-516964FB7D3B}"/>
    <cellStyle name="Moneda 8 2 2 2 5 3" xfId="13422" xr:uid="{72CA5D39-0B19-49E0-9BD1-F8EC95AB14A5}"/>
    <cellStyle name="Moneda 8 2 2 2 6" xfId="5501" xr:uid="{0847AC86-6338-4590-AD1E-E6E53DD9C439}"/>
    <cellStyle name="Moneda 8 2 2 2 6 2" xfId="16062" xr:uid="{A94EF100-E59C-4C65-A261-1064EA9CE28D}"/>
    <cellStyle name="Moneda 8 2 2 2 7" xfId="10781" xr:uid="{384B07CC-9100-4668-9B58-24262B293E0B}"/>
    <cellStyle name="Moneda 8 2 2 3" xfId="328" xr:uid="{B8233136-9C11-4868-B7AC-8CB433C47C43}"/>
    <cellStyle name="Moneda 8 2 2 3 2" xfId="658" xr:uid="{44E23938-D85C-4612-BC53-03D38078FE3C}"/>
    <cellStyle name="Moneda 8 2 2 3 2 2" xfId="1318" xr:uid="{B0614E3E-BEFC-406D-9224-32846FFE5C9E}"/>
    <cellStyle name="Moneda 8 2 2 3 2 2 2" xfId="2639" xr:uid="{63AA1445-1B83-4CCF-899A-50C973C73A64}"/>
    <cellStyle name="Moneda 8 2 2 3 2 2 2 2" xfId="5280" xr:uid="{2AA015B8-7790-45C4-989A-657F6F1FAB85}"/>
    <cellStyle name="Moneda 8 2 2 3 2 2 2 2 2" xfId="10560" xr:uid="{8F5BBB96-F7D6-4880-A2B1-6967BF8019D3}"/>
    <cellStyle name="Moneda 8 2 2 3 2 2 2 2 2 2" xfId="21121" xr:uid="{B7E95184-31B1-4016-A775-BECE3627D384}"/>
    <cellStyle name="Moneda 8 2 2 3 2 2 2 2 3" xfId="15841" xr:uid="{03F9922F-7E9C-400A-958C-093A84CEAE1B}"/>
    <cellStyle name="Moneda 8 2 2 3 2 2 2 3" xfId="7920" xr:uid="{2CF724BA-AB05-409F-87FB-FF1C0B0DD151}"/>
    <cellStyle name="Moneda 8 2 2 3 2 2 2 3 2" xfId="18481" xr:uid="{64DB5145-3B6B-4540-96C0-5A457E8DB1C4}"/>
    <cellStyle name="Moneda 8 2 2 3 2 2 2 4" xfId="13200" xr:uid="{969EC5F3-559E-4804-B077-814F79AAA2BA}"/>
    <cellStyle name="Moneda 8 2 2 3 2 2 3" xfId="3960" xr:uid="{953386AF-D893-4C6A-BFA2-343BF354FE73}"/>
    <cellStyle name="Moneda 8 2 2 3 2 2 3 2" xfId="9240" xr:uid="{5FB46459-8B19-4B9B-B7E2-6966C03E65C6}"/>
    <cellStyle name="Moneda 8 2 2 3 2 2 3 2 2" xfId="19801" xr:uid="{18EA13BE-CA33-4F97-9E15-E8D9BD3CB8CB}"/>
    <cellStyle name="Moneda 8 2 2 3 2 2 3 3" xfId="14521" xr:uid="{FDC1277B-2178-4FE6-B470-097DF5119E3A}"/>
    <cellStyle name="Moneda 8 2 2 3 2 2 4" xfId="6600" xr:uid="{62884723-4D44-4565-BC89-1A80958F9F36}"/>
    <cellStyle name="Moneda 8 2 2 3 2 2 4 2" xfId="17161" xr:uid="{7C4DE896-53FF-4BF8-B855-D1682EBD57E6}"/>
    <cellStyle name="Moneda 8 2 2 3 2 2 5" xfId="11880" xr:uid="{030FDECE-06BD-42C0-AAB5-FE715224FB2C}"/>
    <cellStyle name="Moneda 8 2 2 3 2 3" xfId="1979" xr:uid="{BFDCD610-474F-4CD1-97F3-77A29B4DA993}"/>
    <cellStyle name="Moneda 8 2 2 3 2 3 2" xfId="4620" xr:uid="{70ED4787-0E0C-4DF7-BE5B-1C683E431CBB}"/>
    <cellStyle name="Moneda 8 2 2 3 2 3 2 2" xfId="9900" xr:uid="{EE444C13-FA93-46FB-9E10-2B8207E7DC75}"/>
    <cellStyle name="Moneda 8 2 2 3 2 3 2 2 2" xfId="20461" xr:uid="{116054A6-B150-4419-843B-3FF49B254BC9}"/>
    <cellStyle name="Moneda 8 2 2 3 2 3 2 3" xfId="15181" xr:uid="{00525C04-9824-4405-AABA-5C30B7EFB18A}"/>
    <cellStyle name="Moneda 8 2 2 3 2 3 3" xfId="7260" xr:uid="{F29EED35-144D-40A4-A249-A8F62B8DE113}"/>
    <cellStyle name="Moneda 8 2 2 3 2 3 3 2" xfId="17821" xr:uid="{D8939F4E-8D3B-4325-896C-CA94E3D06CA2}"/>
    <cellStyle name="Moneda 8 2 2 3 2 3 4" xfId="12540" xr:uid="{785C669F-67EE-4C5F-90CA-9572C1C24D25}"/>
    <cellStyle name="Moneda 8 2 2 3 2 4" xfId="3300" xr:uid="{4A4A9127-C794-4EA7-90E5-EB82C772DAC6}"/>
    <cellStyle name="Moneda 8 2 2 3 2 4 2" xfId="8580" xr:uid="{072F28A0-9EA8-44FF-B688-85D760C844F7}"/>
    <cellStyle name="Moneda 8 2 2 3 2 4 2 2" xfId="19141" xr:uid="{5DCF080A-AFF7-4525-A349-D34CA8C49741}"/>
    <cellStyle name="Moneda 8 2 2 3 2 4 3" xfId="13861" xr:uid="{85B5B3FE-D7B9-4448-9516-6F7D86DC3B84}"/>
    <cellStyle name="Moneda 8 2 2 3 2 5" xfId="5940" xr:uid="{C9DF3A8D-BA39-4C3B-AFEB-96B9BBB61882}"/>
    <cellStyle name="Moneda 8 2 2 3 2 5 2" xfId="16501" xr:uid="{9E90B01C-B94B-4AD0-A235-5D7D0E60B425}"/>
    <cellStyle name="Moneda 8 2 2 3 2 6" xfId="11220" xr:uid="{3E4D24BE-CE15-4FFC-9AD8-1473CAB627E5}"/>
    <cellStyle name="Moneda 8 2 2 3 3" xfId="989" xr:uid="{9BADD18B-1861-4EE6-95A8-EFC3825730D9}"/>
    <cellStyle name="Moneda 8 2 2 3 3 2" xfId="2310" xr:uid="{D8E32D59-0003-4BB1-8EB9-4FCD799277BF}"/>
    <cellStyle name="Moneda 8 2 2 3 3 2 2" xfId="4951" xr:uid="{2BCBA9C9-43C9-415D-B7EF-C102C66047A2}"/>
    <cellStyle name="Moneda 8 2 2 3 3 2 2 2" xfId="10231" xr:uid="{6D929322-C13D-47FB-B907-48143AE81487}"/>
    <cellStyle name="Moneda 8 2 2 3 3 2 2 2 2" xfId="20792" xr:uid="{E844B0B1-A433-4A69-ADAA-5495D067BFA4}"/>
    <cellStyle name="Moneda 8 2 2 3 3 2 2 3" xfId="15512" xr:uid="{34F2490F-D603-40CE-B04C-97A9C19F18E7}"/>
    <cellStyle name="Moneda 8 2 2 3 3 2 3" xfId="7591" xr:uid="{1EF9F13E-CBFD-4433-B00C-49925CDC5B01}"/>
    <cellStyle name="Moneda 8 2 2 3 3 2 3 2" xfId="18152" xr:uid="{ACB045F1-D61D-46C0-B5A6-FED17373B99A}"/>
    <cellStyle name="Moneda 8 2 2 3 3 2 4" xfId="12871" xr:uid="{34CCC384-EE3C-4EB2-BDA2-AAA651FEEAA7}"/>
    <cellStyle name="Moneda 8 2 2 3 3 3" xfId="3631" xr:uid="{5891521D-3E6D-4B32-86B1-D10B464338F7}"/>
    <cellStyle name="Moneda 8 2 2 3 3 3 2" xfId="8911" xr:uid="{9CF3BFA0-AAD5-4217-8B48-8E10FDF831E2}"/>
    <cellStyle name="Moneda 8 2 2 3 3 3 2 2" xfId="19472" xr:uid="{D5F365F1-8EDC-4476-9982-1B17E4704AAD}"/>
    <cellStyle name="Moneda 8 2 2 3 3 3 3" xfId="14192" xr:uid="{34C45039-908E-498D-BA03-E3286DB5ED2A}"/>
    <cellStyle name="Moneda 8 2 2 3 3 4" xfId="6271" xr:uid="{69A56D40-E68F-40FC-AC19-455A79B73EBE}"/>
    <cellStyle name="Moneda 8 2 2 3 3 4 2" xfId="16832" xr:uid="{2F679F9F-D793-44D0-9EBB-D3212591AFC1}"/>
    <cellStyle name="Moneda 8 2 2 3 3 5" xfId="11551" xr:uid="{67FD0032-3E6C-45BC-8E47-294B86508DA5}"/>
    <cellStyle name="Moneda 8 2 2 3 4" xfId="1650" xr:uid="{37B46708-DA4E-4F48-99C7-F31C315A0CCA}"/>
    <cellStyle name="Moneda 8 2 2 3 4 2" xfId="4291" xr:uid="{876EF407-8B7E-4BEA-8027-D6C4D8D99B10}"/>
    <cellStyle name="Moneda 8 2 2 3 4 2 2" xfId="9571" xr:uid="{5797E8E0-8D76-46B9-92A2-03F649417C8E}"/>
    <cellStyle name="Moneda 8 2 2 3 4 2 2 2" xfId="20132" xr:uid="{D3068553-A259-4492-94F0-E8406D7F7861}"/>
    <cellStyle name="Moneda 8 2 2 3 4 2 3" xfId="14852" xr:uid="{4ECDA8D5-1AC7-4B56-9EA7-1E8DBDD390C3}"/>
    <cellStyle name="Moneda 8 2 2 3 4 3" xfId="6931" xr:uid="{95697F77-660D-40D5-ACED-32ABE041E676}"/>
    <cellStyle name="Moneda 8 2 2 3 4 3 2" xfId="17492" xr:uid="{7882B459-58B2-4468-97D8-963681628F5E}"/>
    <cellStyle name="Moneda 8 2 2 3 4 4" xfId="12211" xr:uid="{02A3A266-051A-4949-97A2-0737E1C3F41B}"/>
    <cellStyle name="Moneda 8 2 2 3 5" xfId="2971" xr:uid="{2560BF3C-8B1E-45E7-8FC8-C3C06D03483B}"/>
    <cellStyle name="Moneda 8 2 2 3 5 2" xfId="8251" xr:uid="{DB731AAB-F550-4A0C-B879-A9C6A5D226FC}"/>
    <cellStyle name="Moneda 8 2 2 3 5 2 2" xfId="18812" xr:uid="{C606AD8E-61AD-4A99-A936-FCA1194078F8}"/>
    <cellStyle name="Moneda 8 2 2 3 5 3" xfId="13532" xr:uid="{91CC7BF5-0732-4D2A-AF78-58ED55535210}"/>
    <cellStyle name="Moneda 8 2 2 3 6" xfId="5611" xr:uid="{BCBFCBCC-374D-422C-A87C-64D2E93F0971}"/>
    <cellStyle name="Moneda 8 2 2 3 6 2" xfId="16172" xr:uid="{C701A187-BD97-46CB-8426-B43C1F7160E7}"/>
    <cellStyle name="Moneda 8 2 2 3 7" xfId="10891" xr:uid="{D77CDAF5-FDE0-47E6-A476-E8A824955534}"/>
    <cellStyle name="Moneda 8 2 2 4" xfId="437" xr:uid="{CBB313DC-AE06-4396-8C3A-219E623FA45E}"/>
    <cellStyle name="Moneda 8 2 2 4 2" xfId="1098" xr:uid="{C801B544-6697-4EDC-8424-49C23D171DE1}"/>
    <cellStyle name="Moneda 8 2 2 4 2 2" xfId="2419" xr:uid="{F442A055-F8E0-4C06-9BA4-4C20A6C508E9}"/>
    <cellStyle name="Moneda 8 2 2 4 2 2 2" xfId="5060" xr:uid="{D9850BD5-5E46-4435-9590-8703D4A66F7E}"/>
    <cellStyle name="Moneda 8 2 2 4 2 2 2 2" xfId="10340" xr:uid="{16F0CF95-6C7C-4CDF-81D6-7BEADD51614E}"/>
    <cellStyle name="Moneda 8 2 2 4 2 2 2 2 2" xfId="20901" xr:uid="{FE3148EF-9ABF-49DC-884B-6B6A5EAF7A1C}"/>
    <cellStyle name="Moneda 8 2 2 4 2 2 2 3" xfId="15621" xr:uid="{2F8B9351-83F0-4E3C-A126-E1C495855C39}"/>
    <cellStyle name="Moneda 8 2 2 4 2 2 3" xfId="7700" xr:uid="{DD3E1204-6601-421C-A6D2-665A5FE12173}"/>
    <cellStyle name="Moneda 8 2 2 4 2 2 3 2" xfId="18261" xr:uid="{76A896C8-5C6A-4E7D-A1C8-A06A029DDAD3}"/>
    <cellStyle name="Moneda 8 2 2 4 2 2 4" xfId="12980" xr:uid="{AD5241FB-37FA-46F7-B921-090FD55E2FA0}"/>
    <cellStyle name="Moneda 8 2 2 4 2 3" xfId="3740" xr:uid="{4CEF9C4C-2B37-432C-B0BA-C4D7D83DCC01}"/>
    <cellStyle name="Moneda 8 2 2 4 2 3 2" xfId="9020" xr:uid="{3911A3C6-CD28-4D4D-876A-E9FF23CF7133}"/>
    <cellStyle name="Moneda 8 2 2 4 2 3 2 2" xfId="19581" xr:uid="{5C216471-69C1-4191-93F0-4B3F833CF24B}"/>
    <cellStyle name="Moneda 8 2 2 4 2 3 3" xfId="14301" xr:uid="{1C828A27-E1AC-4602-AB1E-832913583513}"/>
    <cellStyle name="Moneda 8 2 2 4 2 4" xfId="6380" xr:uid="{2AD076A2-DE36-41C3-9DF2-D8CD01D5704E}"/>
    <cellStyle name="Moneda 8 2 2 4 2 4 2" xfId="16941" xr:uid="{44FE6776-0808-4DD9-9C93-8C23A5A5A5C2}"/>
    <cellStyle name="Moneda 8 2 2 4 2 5" xfId="11660" xr:uid="{31F6D904-B620-467C-A14E-02E390E88FD9}"/>
    <cellStyle name="Moneda 8 2 2 4 3" xfId="1759" xr:uid="{53DF24F5-1259-4223-A0CC-68BA6FBFB88B}"/>
    <cellStyle name="Moneda 8 2 2 4 3 2" xfId="4400" xr:uid="{236AD407-803A-41A0-86B3-AD50B7FB3681}"/>
    <cellStyle name="Moneda 8 2 2 4 3 2 2" xfId="9680" xr:uid="{A79283E2-8EB6-4690-BCC7-4F40B9EBE73F}"/>
    <cellStyle name="Moneda 8 2 2 4 3 2 2 2" xfId="20241" xr:uid="{6BE71AAE-621B-4BFB-9DC9-7CB5B689ABC5}"/>
    <cellStyle name="Moneda 8 2 2 4 3 2 3" xfId="14961" xr:uid="{43754A81-B88D-4ECC-B9F6-17D5BFC8D708}"/>
    <cellStyle name="Moneda 8 2 2 4 3 3" xfId="7040" xr:uid="{C58926F1-369B-43E6-A671-84F407AC2559}"/>
    <cellStyle name="Moneda 8 2 2 4 3 3 2" xfId="17601" xr:uid="{1F31FA09-8B26-442C-B2AF-B9CE00157C2B}"/>
    <cellStyle name="Moneda 8 2 2 4 3 4" xfId="12320" xr:uid="{4E93C412-0B0B-49E9-916D-397937FA20DE}"/>
    <cellStyle name="Moneda 8 2 2 4 4" xfId="3080" xr:uid="{98D658C2-121D-46F9-BC55-48257B85DDE4}"/>
    <cellStyle name="Moneda 8 2 2 4 4 2" xfId="8360" xr:uid="{A6717280-A1D7-4D78-BB4C-DE1579773422}"/>
    <cellStyle name="Moneda 8 2 2 4 4 2 2" xfId="18921" xr:uid="{A80EBE41-85D7-44FB-A438-6C4605286362}"/>
    <cellStyle name="Moneda 8 2 2 4 4 3" xfId="13641" xr:uid="{19DE8293-DC9C-41C5-89F5-267CCF6E3204}"/>
    <cellStyle name="Moneda 8 2 2 4 5" xfId="5720" xr:uid="{A1B99BEF-A781-471A-8EDE-85FEDEA7E775}"/>
    <cellStyle name="Moneda 8 2 2 4 5 2" xfId="16281" xr:uid="{A73AC6C2-D34B-49AC-8FF2-8CACBAADE178}"/>
    <cellStyle name="Moneda 8 2 2 4 6" xfId="11000" xr:uid="{505F8BAB-C926-4732-84B4-1E6C2C4B0FB9}"/>
    <cellStyle name="Moneda 8 2 2 5" xfId="769" xr:uid="{52F2B278-68FB-40D9-A25B-42C363881DCF}"/>
    <cellStyle name="Moneda 8 2 2 5 2" xfId="2090" xr:uid="{A3976611-E3B7-41AF-9D52-0CF4523AD91F}"/>
    <cellStyle name="Moneda 8 2 2 5 2 2" xfId="4731" xr:uid="{43322663-DFA8-4448-8F02-8650650C9C13}"/>
    <cellStyle name="Moneda 8 2 2 5 2 2 2" xfId="10011" xr:uid="{97E29E9E-6997-43A0-9EFD-6EB9462C4883}"/>
    <cellStyle name="Moneda 8 2 2 5 2 2 2 2" xfId="20572" xr:uid="{8B1BD3BC-EB5E-420E-8E28-F286AD54AAD1}"/>
    <cellStyle name="Moneda 8 2 2 5 2 2 3" xfId="15292" xr:uid="{F35A8CC9-1F3A-4EFE-8380-7B6F5F872564}"/>
    <cellStyle name="Moneda 8 2 2 5 2 3" xfId="7371" xr:uid="{2A413E27-BCA2-4EE4-88BB-C35112763F35}"/>
    <cellStyle name="Moneda 8 2 2 5 2 3 2" xfId="17932" xr:uid="{EC05B5AF-A94A-4858-8958-07AF7F6ABCC4}"/>
    <cellStyle name="Moneda 8 2 2 5 2 4" xfId="12651" xr:uid="{F38F1402-4CF9-42F9-8B66-3FFF0888A666}"/>
    <cellStyle name="Moneda 8 2 2 5 3" xfId="3411" xr:uid="{4885D006-15AB-4B37-9D05-F76AB7C2EE2E}"/>
    <cellStyle name="Moneda 8 2 2 5 3 2" xfId="8691" xr:uid="{13D6A8A9-BF60-44DC-B5DA-1671B1C0C1EB}"/>
    <cellStyle name="Moneda 8 2 2 5 3 2 2" xfId="19252" xr:uid="{AA3E6243-A208-4B1A-B4BE-2A592F8DEFCB}"/>
    <cellStyle name="Moneda 8 2 2 5 3 3" xfId="13972" xr:uid="{20DB6298-CB0B-4BDB-B0AA-84EBB8D21A8C}"/>
    <cellStyle name="Moneda 8 2 2 5 4" xfId="6051" xr:uid="{29422514-6BCB-40A4-9533-B22348C3C5A8}"/>
    <cellStyle name="Moneda 8 2 2 5 4 2" xfId="16612" xr:uid="{FD8F4E9A-3BF2-44EA-AB55-4642375ED446}"/>
    <cellStyle name="Moneda 8 2 2 5 5" xfId="11331" xr:uid="{A0559FA4-48FF-4A48-B109-142AC7555D3F}"/>
    <cellStyle name="Moneda 8 2 2 6" xfId="1430" xr:uid="{60CBD1C3-B01B-4435-9C50-3E8697D9A821}"/>
    <cellStyle name="Moneda 8 2 2 6 2" xfId="4071" xr:uid="{DCBC93FA-571C-4564-BD52-E16402FADEBB}"/>
    <cellStyle name="Moneda 8 2 2 6 2 2" xfId="9351" xr:uid="{751DF3C3-7E1D-430C-8FA5-8B6648AD5085}"/>
    <cellStyle name="Moneda 8 2 2 6 2 2 2" xfId="19912" xr:uid="{67415323-A6DD-476B-BAB1-DDE293D6A08D}"/>
    <cellStyle name="Moneda 8 2 2 6 2 3" xfId="14632" xr:uid="{31789EF7-F527-4FA0-B14D-2613B7B3D25E}"/>
    <cellStyle name="Moneda 8 2 2 6 3" xfId="6711" xr:uid="{5354580A-4C9D-4EEB-AE03-2AFD7DA5CAD8}"/>
    <cellStyle name="Moneda 8 2 2 6 3 2" xfId="17272" xr:uid="{C86011FF-A1F6-4A39-BD78-DD8B717F6946}"/>
    <cellStyle name="Moneda 8 2 2 6 4" xfId="11991" xr:uid="{6FC84C44-59CE-4DF7-903C-6FD402A46BA4}"/>
    <cellStyle name="Moneda 8 2 2 7" xfId="2751" xr:uid="{62D09839-AAB2-4E4A-BED5-6BE39985F80A}"/>
    <cellStyle name="Moneda 8 2 2 7 2" xfId="8031" xr:uid="{D706AC08-E0C4-4120-B7D8-C3D236D2F6E9}"/>
    <cellStyle name="Moneda 8 2 2 7 2 2" xfId="18592" xr:uid="{5BCB9679-CE4A-4DB2-A975-149E2AE6369E}"/>
    <cellStyle name="Moneda 8 2 2 7 3" xfId="13312" xr:uid="{1526FD89-287E-4313-853D-731A32A9D19F}"/>
    <cellStyle name="Moneda 8 2 2 8" xfId="5391" xr:uid="{EF1FF533-DCA0-484E-8CC7-E7ABC5C34471}"/>
    <cellStyle name="Moneda 8 2 2 8 2" xfId="15952" xr:uid="{14520C06-6D1A-40BE-B69A-81087E18037C}"/>
    <cellStyle name="Moneda 8 2 2 9" xfId="10671" xr:uid="{3834262C-66E2-4E22-9A80-C797E51BCF8F}"/>
    <cellStyle name="Moneda 8 2 3" xfId="167" xr:uid="{39A6357B-B278-4E01-98A5-3902759A2ED6}"/>
    <cellStyle name="Moneda 8 2 3 2" xfId="497" xr:uid="{6EAFA477-55DE-4DBF-BB96-B33C286F8E20}"/>
    <cellStyle name="Moneda 8 2 3 2 2" xfId="1157" xr:uid="{98A66A2A-70DD-4A87-8BD4-945DD911B502}"/>
    <cellStyle name="Moneda 8 2 3 2 2 2" xfId="2478" xr:uid="{8AD7BFAD-DE4A-4532-A30F-D234F100D888}"/>
    <cellStyle name="Moneda 8 2 3 2 2 2 2" xfId="5119" xr:uid="{0BD99F16-3F2F-4942-BD52-44025F1D8D04}"/>
    <cellStyle name="Moneda 8 2 3 2 2 2 2 2" xfId="10399" xr:uid="{7B985742-B9B7-41CB-BB7C-3354EC28E6B9}"/>
    <cellStyle name="Moneda 8 2 3 2 2 2 2 2 2" xfId="20960" xr:uid="{66E205E1-2B3F-4EEC-ABC1-7ACC5C4EE035}"/>
    <cellStyle name="Moneda 8 2 3 2 2 2 2 3" xfId="15680" xr:uid="{D450FC08-8C5C-4434-B6F1-A49FF223898A}"/>
    <cellStyle name="Moneda 8 2 3 2 2 2 3" xfId="7759" xr:uid="{55BBFD3E-3085-4658-AD77-FBD741044E5E}"/>
    <cellStyle name="Moneda 8 2 3 2 2 2 3 2" xfId="18320" xr:uid="{CDF5EBC1-7652-439A-BCB5-56C1098A42CB}"/>
    <cellStyle name="Moneda 8 2 3 2 2 2 4" xfId="13039" xr:uid="{0B76958D-7071-485F-AFD6-8205E7CB1B05}"/>
    <cellStyle name="Moneda 8 2 3 2 2 3" xfId="3799" xr:uid="{4467911B-A828-47DA-87CD-A0383D7E850F}"/>
    <cellStyle name="Moneda 8 2 3 2 2 3 2" xfId="9079" xr:uid="{D76661A7-C139-4A6E-9C2D-F0E4659AE852}"/>
    <cellStyle name="Moneda 8 2 3 2 2 3 2 2" xfId="19640" xr:uid="{793B4D91-4EBB-4438-975D-13C03163CB6C}"/>
    <cellStyle name="Moneda 8 2 3 2 2 3 3" xfId="14360" xr:uid="{05EE75BA-9876-4617-937C-12C986B89779}"/>
    <cellStyle name="Moneda 8 2 3 2 2 4" xfId="6439" xr:uid="{C4D5D06D-4D31-4FD1-8716-A975B0716C3C}"/>
    <cellStyle name="Moneda 8 2 3 2 2 4 2" xfId="17000" xr:uid="{0B71DDC3-61FA-4B20-B8E8-18B3F50A4AC7}"/>
    <cellStyle name="Moneda 8 2 3 2 2 5" xfId="11719" xr:uid="{467B6009-33CD-4BAE-9649-B56CE0AE72EE}"/>
    <cellStyle name="Moneda 8 2 3 2 3" xfId="1818" xr:uid="{61BA13B0-046F-4913-B67D-9638697C3183}"/>
    <cellStyle name="Moneda 8 2 3 2 3 2" xfId="4459" xr:uid="{66664F26-C431-4A8E-A4C8-E9375563E158}"/>
    <cellStyle name="Moneda 8 2 3 2 3 2 2" xfId="9739" xr:uid="{430594BD-D42E-49AE-8474-C8375DE3D838}"/>
    <cellStyle name="Moneda 8 2 3 2 3 2 2 2" xfId="20300" xr:uid="{B1DE9622-9165-4D02-AAE3-0FC760049275}"/>
    <cellStyle name="Moneda 8 2 3 2 3 2 3" xfId="15020" xr:uid="{F8415D86-949B-4105-AB77-E801857FE8CE}"/>
    <cellStyle name="Moneda 8 2 3 2 3 3" xfId="7099" xr:uid="{C88CE2A4-2729-412A-9C76-A6EAFB540492}"/>
    <cellStyle name="Moneda 8 2 3 2 3 3 2" xfId="17660" xr:uid="{91DAE6AD-5FEC-4DE2-92EA-EFD61DF58EF3}"/>
    <cellStyle name="Moneda 8 2 3 2 3 4" xfId="12379" xr:uid="{14504D8E-A825-4C26-B8A6-46F2A3AF2715}"/>
    <cellStyle name="Moneda 8 2 3 2 4" xfId="3139" xr:uid="{20B9D240-6A82-40AB-950E-80D92F4F7CF1}"/>
    <cellStyle name="Moneda 8 2 3 2 4 2" xfId="8419" xr:uid="{1CC2CD29-789B-40B6-97AD-A9BD9E611F00}"/>
    <cellStyle name="Moneda 8 2 3 2 4 2 2" xfId="18980" xr:uid="{5E1B2A2F-8B15-4B64-BFF2-F6F46820D4BC}"/>
    <cellStyle name="Moneda 8 2 3 2 4 3" xfId="13700" xr:uid="{29E72DD0-DFE5-4780-A3C6-3F4446180129}"/>
    <cellStyle name="Moneda 8 2 3 2 5" xfId="5779" xr:uid="{8270FBE5-C574-49A2-9E88-5C5B73E6250D}"/>
    <cellStyle name="Moneda 8 2 3 2 5 2" xfId="16340" xr:uid="{88351AD8-7085-42DC-862A-81ED181A3978}"/>
    <cellStyle name="Moneda 8 2 3 2 6" xfId="11059" xr:uid="{2EA64930-441C-4B02-A302-B042F0C6F0FC}"/>
    <cellStyle name="Moneda 8 2 3 3" xfId="828" xr:uid="{93FA6979-3A3E-416C-92E8-B434F980C1B6}"/>
    <cellStyle name="Moneda 8 2 3 3 2" xfId="2149" xr:uid="{C044A0DD-CFED-43AA-9927-E6ADBD5975DA}"/>
    <cellStyle name="Moneda 8 2 3 3 2 2" xfId="4790" xr:uid="{64CB03C5-7C58-45BE-A42B-B65E80A9C653}"/>
    <cellStyle name="Moneda 8 2 3 3 2 2 2" xfId="10070" xr:uid="{DCBC6272-9655-40A5-B9C0-7276327BE519}"/>
    <cellStyle name="Moneda 8 2 3 3 2 2 2 2" xfId="20631" xr:uid="{93B008AC-DD65-4D74-93A4-D73FA2DC12E0}"/>
    <cellStyle name="Moneda 8 2 3 3 2 2 3" xfId="15351" xr:uid="{133E7AAF-7E3A-4E47-93CA-869D3E171C45}"/>
    <cellStyle name="Moneda 8 2 3 3 2 3" xfId="7430" xr:uid="{E516E756-0F97-4387-B9E1-FE1CAFA5AAB7}"/>
    <cellStyle name="Moneda 8 2 3 3 2 3 2" xfId="17991" xr:uid="{A8F0F9CD-A77F-40A0-ACB8-071AAF885595}"/>
    <cellStyle name="Moneda 8 2 3 3 2 4" xfId="12710" xr:uid="{4A2EDF80-EFFD-4E77-AB20-2F284EFFF0AB}"/>
    <cellStyle name="Moneda 8 2 3 3 3" xfId="3470" xr:uid="{AE8D9DDC-68D2-4065-801B-DF38D7F383E1}"/>
    <cellStyle name="Moneda 8 2 3 3 3 2" xfId="8750" xr:uid="{7F1FA1D0-7439-443D-BF35-6720CB4C284C}"/>
    <cellStyle name="Moneda 8 2 3 3 3 2 2" xfId="19311" xr:uid="{0A76E580-14AF-49BF-A694-E1BFAF789AD8}"/>
    <cellStyle name="Moneda 8 2 3 3 3 3" xfId="14031" xr:uid="{C0776C69-F952-4831-A5E1-38D3FD202521}"/>
    <cellStyle name="Moneda 8 2 3 3 4" xfId="6110" xr:uid="{EEDBDF74-DD2F-421A-8CE4-1928EA6CF44D}"/>
    <cellStyle name="Moneda 8 2 3 3 4 2" xfId="16671" xr:uid="{8A1710BD-C69D-4D79-B3AA-8C479882751D}"/>
    <cellStyle name="Moneda 8 2 3 3 5" xfId="11390" xr:uid="{886687FB-62AD-4924-889A-5596A7474A89}"/>
    <cellStyle name="Moneda 8 2 3 4" xfId="1489" xr:uid="{941429CE-9321-43AA-97FE-43327F0A58C3}"/>
    <cellStyle name="Moneda 8 2 3 4 2" xfId="4130" xr:uid="{51AC797D-9C68-4E4A-A08B-02922ED231D8}"/>
    <cellStyle name="Moneda 8 2 3 4 2 2" xfId="9410" xr:uid="{A8C8E4F5-9A5B-418A-BFFE-E2F3FDEDE2E8}"/>
    <cellStyle name="Moneda 8 2 3 4 2 2 2" xfId="19971" xr:uid="{E64EBE65-E746-45C3-A7F0-425187887AF7}"/>
    <cellStyle name="Moneda 8 2 3 4 2 3" xfId="14691" xr:uid="{2F1244E2-6553-4F78-8F93-0ECB44089333}"/>
    <cellStyle name="Moneda 8 2 3 4 3" xfId="6770" xr:uid="{E9648649-093A-4670-BB38-E49D53ED807A}"/>
    <cellStyle name="Moneda 8 2 3 4 3 2" xfId="17331" xr:uid="{AB1EC302-E505-4361-AB2A-C1E7139F1D41}"/>
    <cellStyle name="Moneda 8 2 3 4 4" xfId="12050" xr:uid="{778CDDA5-5DC8-45E9-B059-4FE9F3C3C25C}"/>
    <cellStyle name="Moneda 8 2 3 5" xfId="2810" xr:uid="{BC06B96E-6F88-4E1C-937E-16F9E5E68039}"/>
    <cellStyle name="Moneda 8 2 3 5 2" xfId="8090" xr:uid="{D39E209C-849B-46DB-804B-0A6023363717}"/>
    <cellStyle name="Moneda 8 2 3 5 2 2" xfId="18651" xr:uid="{4B561C4B-8C1F-44F6-93B3-CED233D780BD}"/>
    <cellStyle name="Moneda 8 2 3 5 3" xfId="13371" xr:uid="{307D6E33-404D-4B72-9124-8DDD7D7E7829}"/>
    <cellStyle name="Moneda 8 2 3 6" xfId="5450" xr:uid="{44D7BE4E-2619-4E74-B48C-5E1ED4C9EFA7}"/>
    <cellStyle name="Moneda 8 2 3 6 2" xfId="16011" xr:uid="{72729795-11EB-4D53-B0E5-422CF963F33C}"/>
    <cellStyle name="Moneda 8 2 3 7" xfId="10730" xr:uid="{02B1F48A-ABC2-4035-8E5E-440054920D1D}"/>
    <cellStyle name="Moneda 8 2 4" xfId="277" xr:uid="{2D4BA716-DBA6-4111-98BE-8A21BF30011F}"/>
    <cellStyle name="Moneda 8 2 4 2" xfId="607" xr:uid="{3BA849A4-7743-4ABA-91BE-B31E0458E6AF}"/>
    <cellStyle name="Moneda 8 2 4 2 2" xfId="1267" xr:uid="{621F5864-5541-4155-9371-CE16A6ED3E41}"/>
    <cellStyle name="Moneda 8 2 4 2 2 2" xfId="2588" xr:uid="{E2929DF9-320F-41B3-918F-7CE0D52D8B45}"/>
    <cellStyle name="Moneda 8 2 4 2 2 2 2" xfId="5229" xr:uid="{E8A8DE5C-21EA-408F-99DF-90F95E8DAB8C}"/>
    <cellStyle name="Moneda 8 2 4 2 2 2 2 2" xfId="10509" xr:uid="{0716A6FE-3C22-4251-BAC6-884EE9B0204E}"/>
    <cellStyle name="Moneda 8 2 4 2 2 2 2 2 2" xfId="21070" xr:uid="{B9E85CA6-4135-4E5E-8311-61CA15D22516}"/>
    <cellStyle name="Moneda 8 2 4 2 2 2 2 3" xfId="15790" xr:uid="{D50A1ED3-DE3A-4B7E-BB50-59D27A6B9ED5}"/>
    <cellStyle name="Moneda 8 2 4 2 2 2 3" xfId="7869" xr:uid="{8B9E5AB6-9610-40D0-8A9E-46A49F203717}"/>
    <cellStyle name="Moneda 8 2 4 2 2 2 3 2" xfId="18430" xr:uid="{88A32C2B-8E8E-4F71-8C02-5124CA5E821D}"/>
    <cellStyle name="Moneda 8 2 4 2 2 2 4" xfId="13149" xr:uid="{EEEFBE61-49B5-472B-A194-EF5935539965}"/>
    <cellStyle name="Moneda 8 2 4 2 2 3" xfId="3909" xr:uid="{A825C5AF-164F-4F93-A30E-B75766BE119F}"/>
    <cellStyle name="Moneda 8 2 4 2 2 3 2" xfId="9189" xr:uid="{47BA4171-09E2-474C-8C2E-F1796AA5F307}"/>
    <cellStyle name="Moneda 8 2 4 2 2 3 2 2" xfId="19750" xr:uid="{38C56C06-72CF-498B-945A-0AB9E26515C5}"/>
    <cellStyle name="Moneda 8 2 4 2 2 3 3" xfId="14470" xr:uid="{C4ED1C8B-82EE-412F-8829-EEA80AD18B5A}"/>
    <cellStyle name="Moneda 8 2 4 2 2 4" xfId="6549" xr:uid="{9416BC51-1FAE-4673-A364-7BFFED92F10D}"/>
    <cellStyle name="Moneda 8 2 4 2 2 4 2" xfId="17110" xr:uid="{F8BD45EE-4ACC-4D91-AC87-15BE4B590E50}"/>
    <cellStyle name="Moneda 8 2 4 2 2 5" xfId="11829" xr:uid="{F8D6F606-F534-4F61-9D67-361554FE06DD}"/>
    <cellStyle name="Moneda 8 2 4 2 3" xfId="1928" xr:uid="{53003449-60B7-4535-B81C-25450A1CDE81}"/>
    <cellStyle name="Moneda 8 2 4 2 3 2" xfId="4569" xr:uid="{4A9DEE19-C1ED-4326-9895-C7CD01C9F243}"/>
    <cellStyle name="Moneda 8 2 4 2 3 2 2" xfId="9849" xr:uid="{966F2355-8912-447F-BC72-0E94DBCA76DE}"/>
    <cellStyle name="Moneda 8 2 4 2 3 2 2 2" xfId="20410" xr:uid="{C0D9ACB0-FA10-459F-8F58-739E16499668}"/>
    <cellStyle name="Moneda 8 2 4 2 3 2 3" xfId="15130" xr:uid="{BA085D33-EA69-45FC-BE99-22C4D468E93F}"/>
    <cellStyle name="Moneda 8 2 4 2 3 3" xfId="7209" xr:uid="{8369B937-08AF-4C26-BBDF-3695F7CB94A7}"/>
    <cellStyle name="Moneda 8 2 4 2 3 3 2" xfId="17770" xr:uid="{D9C4DCDA-7C8F-458A-9802-039DE51152F5}"/>
    <cellStyle name="Moneda 8 2 4 2 3 4" xfId="12489" xr:uid="{117144BE-DC7D-4114-B811-998424108263}"/>
    <cellStyle name="Moneda 8 2 4 2 4" xfId="3249" xr:uid="{1E2F2F19-FF64-4FA3-9CDB-14330EF276F5}"/>
    <cellStyle name="Moneda 8 2 4 2 4 2" xfId="8529" xr:uid="{B494F42F-77F1-431B-B49D-B16C947628EE}"/>
    <cellStyle name="Moneda 8 2 4 2 4 2 2" xfId="19090" xr:uid="{CE5B7C8F-0455-45DE-B9E7-9AF5282DB7B3}"/>
    <cellStyle name="Moneda 8 2 4 2 4 3" xfId="13810" xr:uid="{BC6982AD-8198-40A5-88CF-CBD8D94C6C96}"/>
    <cellStyle name="Moneda 8 2 4 2 5" xfId="5889" xr:uid="{6395CB54-2DFE-470C-B012-354C5673F68D}"/>
    <cellStyle name="Moneda 8 2 4 2 5 2" xfId="16450" xr:uid="{6E8E85E4-03F6-4D36-AB6E-37C5E847A900}"/>
    <cellStyle name="Moneda 8 2 4 2 6" xfId="11169" xr:uid="{BC5C1F19-2FB3-46F5-9972-771365223696}"/>
    <cellStyle name="Moneda 8 2 4 3" xfId="938" xr:uid="{B644D5B7-80EB-4B66-A55E-3A1A08F8B0D6}"/>
    <cellStyle name="Moneda 8 2 4 3 2" xfId="2259" xr:uid="{06D0DB09-7123-48C4-849B-DA79C5A58267}"/>
    <cellStyle name="Moneda 8 2 4 3 2 2" xfId="4900" xr:uid="{1204D0B9-3D67-4D75-AB67-82768B448359}"/>
    <cellStyle name="Moneda 8 2 4 3 2 2 2" xfId="10180" xr:uid="{BE0FBCF0-D693-40B8-ADAA-68755C40D1B6}"/>
    <cellStyle name="Moneda 8 2 4 3 2 2 2 2" xfId="20741" xr:uid="{DE6B5E5C-7AEA-4829-AA46-86B10DF1324E}"/>
    <cellStyle name="Moneda 8 2 4 3 2 2 3" xfId="15461" xr:uid="{0AAB998C-6C04-498A-92E7-E9451A0C60F4}"/>
    <cellStyle name="Moneda 8 2 4 3 2 3" xfId="7540" xr:uid="{64EF7C37-26C0-4137-80B9-53A2C99F7077}"/>
    <cellStyle name="Moneda 8 2 4 3 2 3 2" xfId="18101" xr:uid="{154865AA-0DB8-495D-8F3E-4F0E7C490FF1}"/>
    <cellStyle name="Moneda 8 2 4 3 2 4" xfId="12820" xr:uid="{5CFE9996-B1F1-4813-87DC-54730266441D}"/>
    <cellStyle name="Moneda 8 2 4 3 3" xfId="3580" xr:uid="{9CF38F6C-FB77-4C19-96E0-20FDA008E33C}"/>
    <cellStyle name="Moneda 8 2 4 3 3 2" xfId="8860" xr:uid="{467AEB3D-9CA7-4268-99B5-F26FD0654AAF}"/>
    <cellStyle name="Moneda 8 2 4 3 3 2 2" xfId="19421" xr:uid="{54039251-A1B6-411D-96DA-2DF782A45056}"/>
    <cellStyle name="Moneda 8 2 4 3 3 3" xfId="14141" xr:uid="{9CAF43A2-BFA8-49D9-8196-4619F8829C25}"/>
    <cellStyle name="Moneda 8 2 4 3 4" xfId="6220" xr:uid="{0619E2D4-D3E1-4DA7-AA94-2C2CFA4AB245}"/>
    <cellStyle name="Moneda 8 2 4 3 4 2" xfId="16781" xr:uid="{1C9C803E-38F6-4E42-9F0D-7E9BB4897D11}"/>
    <cellStyle name="Moneda 8 2 4 3 5" xfId="11500" xr:uid="{29C1A893-2C6B-4210-9950-620E95E58DBC}"/>
    <cellStyle name="Moneda 8 2 4 4" xfId="1599" xr:uid="{82DFB7FC-09DC-4489-9E72-3BCD87CE824D}"/>
    <cellStyle name="Moneda 8 2 4 4 2" xfId="4240" xr:uid="{DD7D5F5A-88B6-4EEA-B539-4602A6516029}"/>
    <cellStyle name="Moneda 8 2 4 4 2 2" xfId="9520" xr:uid="{6614C6B3-A79E-482B-B749-BB86AA44A79C}"/>
    <cellStyle name="Moneda 8 2 4 4 2 2 2" xfId="20081" xr:uid="{63DB0E1A-9351-44B3-949D-96C969BE9302}"/>
    <cellStyle name="Moneda 8 2 4 4 2 3" xfId="14801" xr:uid="{F7BB4C56-369C-48F5-8451-622D7D6BB331}"/>
    <cellStyle name="Moneda 8 2 4 4 3" xfId="6880" xr:uid="{8EC8A402-2461-4997-A507-CB1E51E32DC2}"/>
    <cellStyle name="Moneda 8 2 4 4 3 2" xfId="17441" xr:uid="{4536170D-11E1-4272-AC6B-366014B9D54B}"/>
    <cellStyle name="Moneda 8 2 4 4 4" xfId="12160" xr:uid="{01AC8FE1-8C26-4B7C-9579-8FEA40D70DDD}"/>
    <cellStyle name="Moneda 8 2 4 5" xfId="2920" xr:uid="{8AF9C6F8-2646-4BAF-A780-D683A066A64D}"/>
    <cellStyle name="Moneda 8 2 4 5 2" xfId="8200" xr:uid="{CAD8CFCF-1675-4C79-9448-105871380A3D}"/>
    <cellStyle name="Moneda 8 2 4 5 2 2" xfId="18761" xr:uid="{511D4548-FEE2-4CC4-9C25-5B0BBE3444A3}"/>
    <cellStyle name="Moneda 8 2 4 5 3" xfId="13481" xr:uid="{BCEA363A-CFB9-410A-BE66-A9CDA680F572}"/>
    <cellStyle name="Moneda 8 2 4 6" xfId="5560" xr:uid="{D1872756-E360-45D0-AA97-669796FB21CB}"/>
    <cellStyle name="Moneda 8 2 4 6 2" xfId="16121" xr:uid="{3DD48FE2-6CDD-4803-A016-08AC23CC8A6C}"/>
    <cellStyle name="Moneda 8 2 4 7" xfId="10840" xr:uid="{8C382742-FE69-44DD-971D-09C3544F5CBC}"/>
    <cellStyle name="Moneda 8 2 5" xfId="386" xr:uid="{B720CF20-6100-4D15-BC75-73DEF6F9BA61}"/>
    <cellStyle name="Moneda 8 2 5 2" xfId="1047" xr:uid="{2FF29FAF-1EB9-44CF-8E81-57F169A5DE0A}"/>
    <cellStyle name="Moneda 8 2 5 2 2" xfId="2368" xr:uid="{4037E722-281D-437A-B6DB-38077A423920}"/>
    <cellStyle name="Moneda 8 2 5 2 2 2" xfId="5009" xr:uid="{3EFE97E0-FF39-4FB0-A3D5-17FBFF097F5A}"/>
    <cellStyle name="Moneda 8 2 5 2 2 2 2" xfId="10289" xr:uid="{D0EB033D-510A-4D6F-90D0-FC21FCCDF595}"/>
    <cellStyle name="Moneda 8 2 5 2 2 2 2 2" xfId="20850" xr:uid="{A545AB5F-48A6-4DD3-96CF-2C426CADDB32}"/>
    <cellStyle name="Moneda 8 2 5 2 2 2 3" xfId="15570" xr:uid="{EAC77B2E-E382-467A-9B14-5D68406C4AC8}"/>
    <cellStyle name="Moneda 8 2 5 2 2 3" xfId="7649" xr:uid="{CF736EC1-BD5E-4062-92DD-E6BC0FA81F27}"/>
    <cellStyle name="Moneda 8 2 5 2 2 3 2" xfId="18210" xr:uid="{85BC2B0E-1771-47A8-8341-EA6A1ADAD209}"/>
    <cellStyle name="Moneda 8 2 5 2 2 4" xfId="12929" xr:uid="{F1479B07-4D8F-45A7-9B13-61960E8E6E97}"/>
    <cellStyle name="Moneda 8 2 5 2 3" xfId="3689" xr:uid="{7CEDA2BF-622C-4066-971B-A21DB3A152F8}"/>
    <cellStyle name="Moneda 8 2 5 2 3 2" xfId="8969" xr:uid="{1EF03007-9E05-4E5A-9D02-18C80BAA12F4}"/>
    <cellStyle name="Moneda 8 2 5 2 3 2 2" xfId="19530" xr:uid="{14AE8A2E-4856-44D3-8FF8-4E90ED4DAC73}"/>
    <cellStyle name="Moneda 8 2 5 2 3 3" xfId="14250" xr:uid="{CA870C47-4580-4BF1-B15B-DDC860BDDF1F}"/>
    <cellStyle name="Moneda 8 2 5 2 4" xfId="6329" xr:uid="{FAD6F0AF-28CE-46C0-B3F8-EBA1778B0A28}"/>
    <cellStyle name="Moneda 8 2 5 2 4 2" xfId="16890" xr:uid="{325BDC10-F5F9-4AD2-A4BB-792ADC536B05}"/>
    <cellStyle name="Moneda 8 2 5 2 5" xfId="11609" xr:uid="{E7903193-F0BF-4D74-85C1-C9929F4BAAF1}"/>
    <cellStyle name="Moneda 8 2 5 3" xfId="1708" xr:uid="{4408E17D-B4FD-4EFC-99D2-13A39D4B5566}"/>
    <cellStyle name="Moneda 8 2 5 3 2" xfId="4349" xr:uid="{0E07290D-6DA2-4037-B5D4-6F439E86D4A4}"/>
    <cellStyle name="Moneda 8 2 5 3 2 2" xfId="9629" xr:uid="{B88F3E98-A1DC-43E8-A8EA-C17B75FCDA54}"/>
    <cellStyle name="Moneda 8 2 5 3 2 2 2" xfId="20190" xr:uid="{0BE9DFB3-9775-42E5-A322-4F7186D71AD3}"/>
    <cellStyle name="Moneda 8 2 5 3 2 3" xfId="14910" xr:uid="{D5C3F29C-E4FD-46DD-BC74-F6F04B4025EF}"/>
    <cellStyle name="Moneda 8 2 5 3 3" xfId="6989" xr:uid="{4C843672-3E95-4A0A-9A74-3B010197A721}"/>
    <cellStyle name="Moneda 8 2 5 3 3 2" xfId="17550" xr:uid="{57938847-45BE-4771-99E3-F2E408FBB5EB}"/>
    <cellStyle name="Moneda 8 2 5 3 4" xfId="12269" xr:uid="{1A2C85B0-E140-412E-83E9-7B7164744287}"/>
    <cellStyle name="Moneda 8 2 5 4" xfId="3029" xr:uid="{EBDE9AB4-8A7C-4B07-8C3F-A07F0FA44B06}"/>
    <cellStyle name="Moneda 8 2 5 4 2" xfId="8309" xr:uid="{12841E6E-7A0B-4EDD-86A5-99243E4A05EA}"/>
    <cellStyle name="Moneda 8 2 5 4 2 2" xfId="18870" xr:uid="{DF6E78DD-C925-49F2-A489-12B0A828593B}"/>
    <cellStyle name="Moneda 8 2 5 4 3" xfId="13590" xr:uid="{949FBFD9-6050-4CE9-A193-06B35CD0B0AB}"/>
    <cellStyle name="Moneda 8 2 5 5" xfId="5669" xr:uid="{7DD31918-F8A4-4F92-BC13-9761D3B671B8}"/>
    <cellStyle name="Moneda 8 2 5 5 2" xfId="16230" xr:uid="{A033FA65-5364-43F9-928A-50FCF0C4BD5D}"/>
    <cellStyle name="Moneda 8 2 5 6" xfId="10949" xr:uid="{6E215935-ED7B-481A-8150-3BBFCCF28D8E}"/>
    <cellStyle name="Moneda 8 2 6" xfId="718" xr:uid="{958FE16E-BAAE-4C1C-AF49-B7BF0DF637B5}"/>
    <cellStyle name="Moneda 8 2 6 2" xfId="2039" xr:uid="{D3B93528-F1E3-4DB3-A9F7-F91667002B37}"/>
    <cellStyle name="Moneda 8 2 6 2 2" xfId="4680" xr:uid="{35B1FFB7-C844-4D90-903C-CFB2D8A7C447}"/>
    <cellStyle name="Moneda 8 2 6 2 2 2" xfId="9960" xr:uid="{C9E55B0D-0EA1-4DD1-B9B4-3E57D55C3AAA}"/>
    <cellStyle name="Moneda 8 2 6 2 2 2 2" xfId="20521" xr:uid="{5BD395DB-E15C-4AD4-A17E-9E5AC8063B18}"/>
    <cellStyle name="Moneda 8 2 6 2 2 3" xfId="15241" xr:uid="{0091AEDB-FF31-4DD5-97EA-6E7769D2A75C}"/>
    <cellStyle name="Moneda 8 2 6 2 3" xfId="7320" xr:uid="{DCB521D8-76A3-4B57-AC20-A0E342BA429F}"/>
    <cellStyle name="Moneda 8 2 6 2 3 2" xfId="17881" xr:uid="{6BCC4023-0332-40FC-AC63-52E1D79963FF}"/>
    <cellStyle name="Moneda 8 2 6 2 4" xfId="12600" xr:uid="{24F47F8A-C0A7-4062-9E2A-FB4D91DD7464}"/>
    <cellStyle name="Moneda 8 2 6 3" xfId="3360" xr:uid="{4FBB879F-2866-4A80-BCA6-47BD7E1EACA9}"/>
    <cellStyle name="Moneda 8 2 6 3 2" xfId="8640" xr:uid="{8B5C2F9A-D53D-4D03-BC12-2F74DAD089C8}"/>
    <cellStyle name="Moneda 8 2 6 3 2 2" xfId="19201" xr:uid="{390EA2D2-679C-4717-B186-CC2F4880FD66}"/>
    <cellStyle name="Moneda 8 2 6 3 3" xfId="13921" xr:uid="{9A4AE9EA-B350-4369-ABD2-1D627DAA4859}"/>
    <cellStyle name="Moneda 8 2 6 4" xfId="6000" xr:uid="{90C2134F-AB83-4598-9E34-96F779B1543F}"/>
    <cellStyle name="Moneda 8 2 6 4 2" xfId="16561" xr:uid="{2B034B14-EEBA-4D71-B640-495B5B350D20}"/>
    <cellStyle name="Moneda 8 2 6 5" xfId="11280" xr:uid="{166F1363-729D-406E-AD70-DD447727468B}"/>
    <cellStyle name="Moneda 8 2 7" xfId="1379" xr:uid="{0FDA4E39-9098-4F60-A024-9A6A3DFA2767}"/>
    <cellStyle name="Moneda 8 2 7 2" xfId="4020" xr:uid="{93098AC5-CDD7-460D-8749-E1C936BE411C}"/>
    <cellStyle name="Moneda 8 2 7 2 2" xfId="9300" xr:uid="{97E59FED-E0AE-4823-A47C-6AB14C2461CC}"/>
    <cellStyle name="Moneda 8 2 7 2 2 2" xfId="19861" xr:uid="{A97E7EAC-4142-4AD9-9020-DBBD4CE79715}"/>
    <cellStyle name="Moneda 8 2 7 2 3" xfId="14581" xr:uid="{83104F66-9980-4F82-96E3-56107BD285C5}"/>
    <cellStyle name="Moneda 8 2 7 3" xfId="6660" xr:uid="{C6314586-79DB-4292-B094-E8E2D7938E60}"/>
    <cellStyle name="Moneda 8 2 7 3 2" xfId="17221" xr:uid="{DF3B024D-0DE3-4E59-978E-9AEC9B548254}"/>
    <cellStyle name="Moneda 8 2 7 4" xfId="11940" xr:uid="{2913E1F3-FD7E-4647-979C-9E40B0284E63}"/>
    <cellStyle name="Moneda 8 2 8" xfId="2700" xr:uid="{EAD46B5D-DAFF-4453-BEAF-52B94D9A4511}"/>
    <cellStyle name="Moneda 8 2 8 2" xfId="7980" xr:uid="{226DC4EC-9B1B-4C8E-8A0D-1EAF188A1F92}"/>
    <cellStyle name="Moneda 8 2 8 2 2" xfId="18541" xr:uid="{408071CE-3F1F-40E6-BAA3-39869CE4C7E1}"/>
    <cellStyle name="Moneda 8 2 8 3" xfId="13261" xr:uid="{F3426034-2852-41AD-ADBF-EBA8E15201E2}"/>
    <cellStyle name="Moneda 8 2 9" xfId="5340" xr:uid="{16759A08-491D-4340-B926-3F33AA2465E6}"/>
    <cellStyle name="Moneda 8 2 9 2" xfId="15901" xr:uid="{92D34F41-8A27-4F10-9B6B-5FAC881502F8}"/>
    <cellStyle name="Moneda 8 3" xfId="82" xr:uid="{D2FFCEF3-E616-4006-BA5E-A893019A627A}"/>
    <cellStyle name="Moneda 8 3 2" xfId="194" xr:uid="{DE9D8C5B-0644-4079-9066-BFAF59F562C0}"/>
    <cellStyle name="Moneda 8 3 2 2" xfId="524" xr:uid="{1B1F6B87-E862-40F8-B185-922AEED36137}"/>
    <cellStyle name="Moneda 8 3 2 2 2" xfId="1184" xr:uid="{420A4BDF-CD7E-4C09-BBAA-80D11D4B9D6A}"/>
    <cellStyle name="Moneda 8 3 2 2 2 2" xfId="2505" xr:uid="{0365ADD9-78F4-4E87-9C7B-A1B1E75A2B33}"/>
    <cellStyle name="Moneda 8 3 2 2 2 2 2" xfId="5146" xr:uid="{0A1F70C5-57B8-4CC1-950F-F08D73378B49}"/>
    <cellStyle name="Moneda 8 3 2 2 2 2 2 2" xfId="10426" xr:uid="{DC770CB0-C656-409A-8F60-A507E9909F1C}"/>
    <cellStyle name="Moneda 8 3 2 2 2 2 2 2 2" xfId="20987" xr:uid="{A0A88170-9077-4453-8569-DB2ED9316EAC}"/>
    <cellStyle name="Moneda 8 3 2 2 2 2 2 3" xfId="15707" xr:uid="{4331880C-8A4E-4BE5-804E-6D6EAB9B4B57}"/>
    <cellStyle name="Moneda 8 3 2 2 2 2 3" xfId="7786" xr:uid="{D832FFD4-B030-4CEF-A302-F6486B963F35}"/>
    <cellStyle name="Moneda 8 3 2 2 2 2 3 2" xfId="18347" xr:uid="{C0451C2C-79D8-4BA6-A33F-B19551E2751D}"/>
    <cellStyle name="Moneda 8 3 2 2 2 2 4" xfId="13066" xr:uid="{5C18E939-384B-43A9-BA0E-889271BB0564}"/>
    <cellStyle name="Moneda 8 3 2 2 2 3" xfId="3826" xr:uid="{A7C939AE-FC92-4A8E-A42D-C51500615ACA}"/>
    <cellStyle name="Moneda 8 3 2 2 2 3 2" xfId="9106" xr:uid="{D198D0E0-F58C-49C8-910B-1D21F6A020CC}"/>
    <cellStyle name="Moneda 8 3 2 2 2 3 2 2" xfId="19667" xr:uid="{B85E4AE6-6D3A-43E6-AEB4-BD8669CCF2A9}"/>
    <cellStyle name="Moneda 8 3 2 2 2 3 3" xfId="14387" xr:uid="{C14846B5-8FC9-41AB-8B74-D288FDF82108}"/>
    <cellStyle name="Moneda 8 3 2 2 2 4" xfId="6466" xr:uid="{04F32111-2EB3-4273-A5BD-787817018D33}"/>
    <cellStyle name="Moneda 8 3 2 2 2 4 2" xfId="17027" xr:uid="{C649A656-DCB5-4097-B65C-5E3DDD71208F}"/>
    <cellStyle name="Moneda 8 3 2 2 2 5" xfId="11746" xr:uid="{63F5AA06-3F55-4F33-8918-31368495E4AB}"/>
    <cellStyle name="Moneda 8 3 2 2 3" xfId="1845" xr:uid="{748230E8-5D83-4FA2-AA66-632E02D975C9}"/>
    <cellStyle name="Moneda 8 3 2 2 3 2" xfId="4486" xr:uid="{30A67BFE-3813-44E5-B7A8-DD1A9AB65C5A}"/>
    <cellStyle name="Moneda 8 3 2 2 3 2 2" xfId="9766" xr:uid="{46C1198D-E9A2-48CD-90DA-214857E1EC70}"/>
    <cellStyle name="Moneda 8 3 2 2 3 2 2 2" xfId="20327" xr:uid="{140BCCC9-433D-4CC1-BF42-2AEA5DDF2395}"/>
    <cellStyle name="Moneda 8 3 2 2 3 2 3" xfId="15047" xr:uid="{AF4F9B3B-6236-4946-ADBE-0619B76B5F7F}"/>
    <cellStyle name="Moneda 8 3 2 2 3 3" xfId="7126" xr:uid="{4D17057E-534F-4763-8945-B7378659EF62}"/>
    <cellStyle name="Moneda 8 3 2 2 3 3 2" xfId="17687" xr:uid="{8EFD5566-B9F1-4D21-8937-D379D58B7AFA}"/>
    <cellStyle name="Moneda 8 3 2 2 3 4" xfId="12406" xr:uid="{730F5F1D-74CD-432B-A87F-2D0D032C3FF0}"/>
    <cellStyle name="Moneda 8 3 2 2 4" xfId="3166" xr:uid="{31930100-EE36-4985-93A1-AD529615FADD}"/>
    <cellStyle name="Moneda 8 3 2 2 4 2" xfId="8446" xr:uid="{BD2B4578-60AC-40FF-83C3-41D52D7EA7DF}"/>
    <cellStyle name="Moneda 8 3 2 2 4 2 2" xfId="19007" xr:uid="{511A9E3C-F730-4C5D-A810-4631D2438F73}"/>
    <cellStyle name="Moneda 8 3 2 2 4 3" xfId="13727" xr:uid="{079774E6-B571-4840-9725-06171EB01723}"/>
    <cellStyle name="Moneda 8 3 2 2 5" xfId="5806" xr:uid="{A9DA4EB5-2677-4A63-AB6C-3F3187B614E4}"/>
    <cellStyle name="Moneda 8 3 2 2 5 2" xfId="16367" xr:uid="{0EC520AD-DE50-48C6-84C9-BBDD307CB816}"/>
    <cellStyle name="Moneda 8 3 2 2 6" xfId="11086" xr:uid="{646342BB-B3B6-4716-AA3E-1B2359B8879B}"/>
    <cellStyle name="Moneda 8 3 2 3" xfId="855" xr:uid="{C366F933-1FD4-4C23-99EF-058FCCC13EBD}"/>
    <cellStyle name="Moneda 8 3 2 3 2" xfId="2176" xr:uid="{31D9A460-9557-4AA6-817A-866E5B4DAD64}"/>
    <cellStyle name="Moneda 8 3 2 3 2 2" xfId="4817" xr:uid="{06A4D6E7-05A7-4F9F-B563-64A7AD3AFA2F}"/>
    <cellStyle name="Moneda 8 3 2 3 2 2 2" xfId="10097" xr:uid="{5C2FF101-4665-4D2D-B312-39C2B298DCB5}"/>
    <cellStyle name="Moneda 8 3 2 3 2 2 2 2" xfId="20658" xr:uid="{FC0F94B9-CB4C-4836-965D-CCF4E9252908}"/>
    <cellStyle name="Moneda 8 3 2 3 2 2 3" xfId="15378" xr:uid="{C7852FB4-0F96-405A-8687-2055A6010FEB}"/>
    <cellStyle name="Moneda 8 3 2 3 2 3" xfId="7457" xr:uid="{4F193FC6-4499-410B-9459-3F7C6B905214}"/>
    <cellStyle name="Moneda 8 3 2 3 2 3 2" xfId="18018" xr:uid="{C42B83BD-C149-4F4E-91DF-23EC8C03C943}"/>
    <cellStyle name="Moneda 8 3 2 3 2 4" xfId="12737" xr:uid="{D8861E9A-EFC8-4ACB-89C1-92CA4A17B6EE}"/>
    <cellStyle name="Moneda 8 3 2 3 3" xfId="3497" xr:uid="{AE9ECF3A-37C7-49EF-9C3E-906F76907268}"/>
    <cellStyle name="Moneda 8 3 2 3 3 2" xfId="8777" xr:uid="{CB15DB16-9546-424F-8113-3038CD430CDC}"/>
    <cellStyle name="Moneda 8 3 2 3 3 2 2" xfId="19338" xr:uid="{621A849F-410B-4CC1-A5C6-C69DDB27D466}"/>
    <cellStyle name="Moneda 8 3 2 3 3 3" xfId="14058" xr:uid="{035C37D8-9128-4AD8-8542-E8A52E7FBB5A}"/>
    <cellStyle name="Moneda 8 3 2 3 4" xfId="6137" xr:uid="{3B471972-8F9A-4C16-AAA5-96F36AFD337D}"/>
    <cellStyle name="Moneda 8 3 2 3 4 2" xfId="16698" xr:uid="{11A4A35E-47BD-4DCE-9571-68E914763CDC}"/>
    <cellStyle name="Moneda 8 3 2 3 5" xfId="11417" xr:uid="{EBF61F91-AB29-4793-8DB3-17D7AB2E3B7C}"/>
    <cellStyle name="Moneda 8 3 2 4" xfId="1516" xr:uid="{F5CB4DC7-7F02-4AD5-9ACF-297376FF16BB}"/>
    <cellStyle name="Moneda 8 3 2 4 2" xfId="4157" xr:uid="{DFD9AADB-0737-4A15-B11E-244D8B511E61}"/>
    <cellStyle name="Moneda 8 3 2 4 2 2" xfId="9437" xr:uid="{4E2D99C4-3B2B-4C2E-A084-578265994D5E}"/>
    <cellStyle name="Moneda 8 3 2 4 2 2 2" xfId="19998" xr:uid="{3D869D48-73E9-4B40-B78E-5D2EC975F554}"/>
    <cellStyle name="Moneda 8 3 2 4 2 3" xfId="14718" xr:uid="{726C0659-362A-426D-B8AB-D1971F39BF1D}"/>
    <cellStyle name="Moneda 8 3 2 4 3" xfId="6797" xr:uid="{4F4B51A6-6290-411B-BFE5-8CE3F4503151}"/>
    <cellStyle name="Moneda 8 3 2 4 3 2" xfId="17358" xr:uid="{79C5BAF9-F5E8-40A1-9136-A591B4028DD6}"/>
    <cellStyle name="Moneda 8 3 2 4 4" xfId="12077" xr:uid="{7C5C18E8-15F7-4BB5-827B-67669E1BBB7D}"/>
    <cellStyle name="Moneda 8 3 2 5" xfId="2837" xr:uid="{DBED916B-0AB1-4AF3-BFB2-B0F348D13B59}"/>
    <cellStyle name="Moneda 8 3 2 5 2" xfId="8117" xr:uid="{2ECD4020-CC66-422A-BE58-8603DD36DFFF}"/>
    <cellStyle name="Moneda 8 3 2 5 2 2" xfId="18678" xr:uid="{91CEECC8-838F-4838-B35B-524D27BA1FBC}"/>
    <cellStyle name="Moneda 8 3 2 5 3" xfId="13398" xr:uid="{18ABB060-3866-4BC6-8F47-DD3796475784}"/>
    <cellStyle name="Moneda 8 3 2 6" xfId="5477" xr:uid="{95EB6049-BF20-4587-B19E-141089AA1AE3}"/>
    <cellStyle name="Moneda 8 3 2 6 2" xfId="16038" xr:uid="{145D4128-EE22-4951-8CF8-0898FFDDB6B4}"/>
    <cellStyle name="Moneda 8 3 2 7" xfId="10757" xr:uid="{41132F65-7F71-4B28-B683-DB70399D915F}"/>
    <cellStyle name="Moneda 8 3 3" xfId="304" xr:uid="{8F82128C-0380-4C29-B9C9-CB30B91A4A4F}"/>
    <cellStyle name="Moneda 8 3 3 2" xfId="634" xr:uid="{5248375F-E353-4110-B0EB-87C9F01FBDC7}"/>
    <cellStyle name="Moneda 8 3 3 2 2" xfId="1294" xr:uid="{5B691263-E9E8-4FFB-94E2-64336D1BFE0B}"/>
    <cellStyle name="Moneda 8 3 3 2 2 2" xfId="2615" xr:uid="{C0CC9B32-9B05-462C-B8C1-7470065F0CA1}"/>
    <cellStyle name="Moneda 8 3 3 2 2 2 2" xfId="5256" xr:uid="{E2601709-56D8-4D84-AD9D-75579F1228D8}"/>
    <cellStyle name="Moneda 8 3 3 2 2 2 2 2" xfId="10536" xr:uid="{7498B808-D705-412F-90A1-393520FE67C4}"/>
    <cellStyle name="Moneda 8 3 3 2 2 2 2 2 2" xfId="21097" xr:uid="{9F610473-84F2-4B50-89F2-7BBFBE3554BF}"/>
    <cellStyle name="Moneda 8 3 3 2 2 2 2 3" xfId="15817" xr:uid="{1EFEC0D8-DFFD-4A71-87C9-3D3628F50C07}"/>
    <cellStyle name="Moneda 8 3 3 2 2 2 3" xfId="7896" xr:uid="{8776F411-4EBD-438C-971D-89D41E58AC6E}"/>
    <cellStyle name="Moneda 8 3 3 2 2 2 3 2" xfId="18457" xr:uid="{14B16B68-D2B3-4BED-8D2C-E7B1F8E6FF97}"/>
    <cellStyle name="Moneda 8 3 3 2 2 2 4" xfId="13176" xr:uid="{7FE7F666-AB96-40CF-815C-8B45DA6A3EEB}"/>
    <cellStyle name="Moneda 8 3 3 2 2 3" xfId="3936" xr:uid="{F08A335A-A252-4BB4-B473-C9F032BD43E1}"/>
    <cellStyle name="Moneda 8 3 3 2 2 3 2" xfId="9216" xr:uid="{D145E357-2512-4705-B320-A5078233D497}"/>
    <cellStyle name="Moneda 8 3 3 2 2 3 2 2" xfId="19777" xr:uid="{0B12869C-969D-4636-AAC6-BFC53D137B08}"/>
    <cellStyle name="Moneda 8 3 3 2 2 3 3" xfId="14497" xr:uid="{3C7F12E4-9B95-4E71-9F56-5AED3ED39177}"/>
    <cellStyle name="Moneda 8 3 3 2 2 4" xfId="6576" xr:uid="{4779218D-DE27-46B9-8DCE-326B0E013EDA}"/>
    <cellStyle name="Moneda 8 3 3 2 2 4 2" xfId="17137" xr:uid="{1E019CE6-4812-4988-88BD-59ADF9E99113}"/>
    <cellStyle name="Moneda 8 3 3 2 2 5" xfId="11856" xr:uid="{BE426F3F-69AC-41BC-9C10-6FE21E022797}"/>
    <cellStyle name="Moneda 8 3 3 2 3" xfId="1955" xr:uid="{5A99174C-0CFD-4181-92E0-FAF367CC176B}"/>
    <cellStyle name="Moneda 8 3 3 2 3 2" xfId="4596" xr:uid="{1EE829FC-7A23-4987-AB05-203E958FCE27}"/>
    <cellStyle name="Moneda 8 3 3 2 3 2 2" xfId="9876" xr:uid="{1541B474-D634-42A9-8858-75106D91C026}"/>
    <cellStyle name="Moneda 8 3 3 2 3 2 2 2" xfId="20437" xr:uid="{7B5EC8F5-7492-49EC-80B4-296FD7AA6D89}"/>
    <cellStyle name="Moneda 8 3 3 2 3 2 3" xfId="15157" xr:uid="{A964943B-962E-4AE8-AB65-395786CD60D4}"/>
    <cellStyle name="Moneda 8 3 3 2 3 3" xfId="7236" xr:uid="{7DBAC5F7-8296-4646-86E5-797EC95706A5}"/>
    <cellStyle name="Moneda 8 3 3 2 3 3 2" xfId="17797" xr:uid="{273CED00-9266-42F3-82F2-E14043359F90}"/>
    <cellStyle name="Moneda 8 3 3 2 3 4" xfId="12516" xr:uid="{71AD9CA2-A1AC-4A49-B065-EC296AAEA4FA}"/>
    <cellStyle name="Moneda 8 3 3 2 4" xfId="3276" xr:uid="{4A077BD3-4DE3-4729-9F8B-B96EB706DEF1}"/>
    <cellStyle name="Moneda 8 3 3 2 4 2" xfId="8556" xr:uid="{6E580687-B0D4-49B6-8F55-47F64B3AD9ED}"/>
    <cellStyle name="Moneda 8 3 3 2 4 2 2" xfId="19117" xr:uid="{72724BE7-4661-46E8-BAE9-D0CE95B02891}"/>
    <cellStyle name="Moneda 8 3 3 2 4 3" xfId="13837" xr:uid="{DE55F1BE-3B9F-4D53-A192-3CD122F6BCBB}"/>
    <cellStyle name="Moneda 8 3 3 2 5" xfId="5916" xr:uid="{8AFF2AD0-0621-4561-96B3-6F7F5A664B80}"/>
    <cellStyle name="Moneda 8 3 3 2 5 2" xfId="16477" xr:uid="{E89AB7E1-7391-4F92-8A67-8153DA9E9D51}"/>
    <cellStyle name="Moneda 8 3 3 2 6" xfId="11196" xr:uid="{20A664E9-9234-4FE1-AF87-839594D3C623}"/>
    <cellStyle name="Moneda 8 3 3 3" xfId="965" xr:uid="{B3BBAAF6-81C3-45D9-86F6-CB545366C9C3}"/>
    <cellStyle name="Moneda 8 3 3 3 2" xfId="2286" xr:uid="{0DAA42E0-3B57-499B-83DF-B437435EB77B}"/>
    <cellStyle name="Moneda 8 3 3 3 2 2" xfId="4927" xr:uid="{9DF768BF-D5C3-482B-BC11-78A36D849E22}"/>
    <cellStyle name="Moneda 8 3 3 3 2 2 2" xfId="10207" xr:uid="{E61F10DC-71EB-4390-887E-DFA6A13AAEFC}"/>
    <cellStyle name="Moneda 8 3 3 3 2 2 2 2" xfId="20768" xr:uid="{9B9F3DEB-3590-4C06-A388-724D33180DAD}"/>
    <cellStyle name="Moneda 8 3 3 3 2 2 3" xfId="15488" xr:uid="{F31B0686-FB0F-4922-B6BD-DAD13D817E04}"/>
    <cellStyle name="Moneda 8 3 3 3 2 3" xfId="7567" xr:uid="{5B6BCAC5-536E-40BA-B326-3369B3FAF708}"/>
    <cellStyle name="Moneda 8 3 3 3 2 3 2" xfId="18128" xr:uid="{CAB0EBC7-65A0-4959-8336-74AE49256863}"/>
    <cellStyle name="Moneda 8 3 3 3 2 4" xfId="12847" xr:uid="{8299B1E1-7642-4695-9222-9491405D59E9}"/>
    <cellStyle name="Moneda 8 3 3 3 3" xfId="3607" xr:uid="{6A961865-2162-4E31-B797-72B7C533301E}"/>
    <cellStyle name="Moneda 8 3 3 3 3 2" xfId="8887" xr:uid="{0C71AA67-1E9A-481A-8C7E-F1C6287352F0}"/>
    <cellStyle name="Moneda 8 3 3 3 3 2 2" xfId="19448" xr:uid="{AD1C9A5E-8415-423A-8E35-8CF98BC99F35}"/>
    <cellStyle name="Moneda 8 3 3 3 3 3" xfId="14168" xr:uid="{84F14E81-C880-4B59-8094-DFF9D5790611}"/>
    <cellStyle name="Moneda 8 3 3 3 4" xfId="6247" xr:uid="{2E5E7103-D756-411A-8A49-BA1B1C5AC43A}"/>
    <cellStyle name="Moneda 8 3 3 3 4 2" xfId="16808" xr:uid="{8018CD74-E467-4A1A-8ACC-EB4CEB43435F}"/>
    <cellStyle name="Moneda 8 3 3 3 5" xfId="11527" xr:uid="{C7C3C5F9-0221-4695-A474-1F242BD8CEE1}"/>
    <cellStyle name="Moneda 8 3 3 4" xfId="1626" xr:uid="{576B45B8-0323-4B35-BD36-014A0C3A24E1}"/>
    <cellStyle name="Moneda 8 3 3 4 2" xfId="4267" xr:uid="{2B430CC5-C3A3-4699-AF45-A25DF61547BA}"/>
    <cellStyle name="Moneda 8 3 3 4 2 2" xfId="9547" xr:uid="{960BAC69-855C-4968-910C-49DCA70B4792}"/>
    <cellStyle name="Moneda 8 3 3 4 2 2 2" xfId="20108" xr:uid="{A934EFE9-D077-4997-AD71-5B7699606588}"/>
    <cellStyle name="Moneda 8 3 3 4 2 3" xfId="14828" xr:uid="{DF930FFF-64E6-4564-A6B6-199A58E7CCDF}"/>
    <cellStyle name="Moneda 8 3 3 4 3" xfId="6907" xr:uid="{BC0D907B-D6E7-4719-9785-29DF15B6D97D}"/>
    <cellStyle name="Moneda 8 3 3 4 3 2" xfId="17468" xr:uid="{D409C479-92A5-49F3-8F7C-BCFD7FC2751D}"/>
    <cellStyle name="Moneda 8 3 3 4 4" xfId="12187" xr:uid="{4F6639F0-735C-40EF-91D7-BF836CF2337B}"/>
    <cellStyle name="Moneda 8 3 3 5" xfId="2947" xr:uid="{923B242A-B4D5-4C1C-B22D-E8ACF12C3F0C}"/>
    <cellStyle name="Moneda 8 3 3 5 2" xfId="8227" xr:uid="{89AC9AE7-2D47-415C-BEA8-EF981F52D006}"/>
    <cellStyle name="Moneda 8 3 3 5 2 2" xfId="18788" xr:uid="{F4C4CDC3-D411-4F3C-BF80-8BE84645318B}"/>
    <cellStyle name="Moneda 8 3 3 5 3" xfId="13508" xr:uid="{797E0752-683D-4321-AFE3-E21A5162F79C}"/>
    <cellStyle name="Moneda 8 3 3 6" xfId="5587" xr:uid="{1739B9C2-2B88-44BB-BAC0-031FA96CBACD}"/>
    <cellStyle name="Moneda 8 3 3 6 2" xfId="16148" xr:uid="{33B2C28E-3B90-4B06-83F2-3EE7481A431D}"/>
    <cellStyle name="Moneda 8 3 3 7" xfId="10867" xr:uid="{0A948AC9-0412-40E4-B555-7CF74CA0C2CA}"/>
    <cellStyle name="Moneda 8 3 4" xfId="413" xr:uid="{0E17B208-2EE7-48DF-9F0F-5AD8D4E031EB}"/>
    <cellStyle name="Moneda 8 3 4 2" xfId="1074" xr:uid="{82DC1743-37AC-46BF-9F3C-F9CBAA462DFC}"/>
    <cellStyle name="Moneda 8 3 4 2 2" xfId="2395" xr:uid="{08105022-71A2-47D0-B22F-88FC6F645754}"/>
    <cellStyle name="Moneda 8 3 4 2 2 2" xfId="5036" xr:uid="{ABA94C08-6A84-47A8-B5A9-2B57F9AB5CCC}"/>
    <cellStyle name="Moneda 8 3 4 2 2 2 2" xfId="10316" xr:uid="{80981867-0CEB-46D4-A980-E78382E60B2A}"/>
    <cellStyle name="Moneda 8 3 4 2 2 2 2 2" xfId="20877" xr:uid="{21F035E4-62C2-4158-B4F2-9CCD335DF4A6}"/>
    <cellStyle name="Moneda 8 3 4 2 2 2 3" xfId="15597" xr:uid="{8DB92F33-430B-491C-B145-DB9FC3F4C9DF}"/>
    <cellStyle name="Moneda 8 3 4 2 2 3" xfId="7676" xr:uid="{D95CD803-BB90-4D2F-B320-09F38B9E6EDC}"/>
    <cellStyle name="Moneda 8 3 4 2 2 3 2" xfId="18237" xr:uid="{B991456B-0993-44AC-BCA1-8DFA80D1FFD0}"/>
    <cellStyle name="Moneda 8 3 4 2 2 4" xfId="12956" xr:uid="{3E51C7DA-0E5F-45F6-9538-298B383970BC}"/>
    <cellStyle name="Moneda 8 3 4 2 3" xfId="3716" xr:uid="{D11768F6-8913-44AC-AC74-4F8D099434C3}"/>
    <cellStyle name="Moneda 8 3 4 2 3 2" xfId="8996" xr:uid="{D01B37BC-0504-475B-B962-4EC01F15DB96}"/>
    <cellStyle name="Moneda 8 3 4 2 3 2 2" xfId="19557" xr:uid="{A9FA6E0E-5D4D-4C34-A4A6-EA300B5FE77D}"/>
    <cellStyle name="Moneda 8 3 4 2 3 3" xfId="14277" xr:uid="{9CF0E81E-6137-4052-986A-9F131DB71366}"/>
    <cellStyle name="Moneda 8 3 4 2 4" xfId="6356" xr:uid="{CE6F4368-0460-4145-B0F0-E43260F90FB3}"/>
    <cellStyle name="Moneda 8 3 4 2 4 2" xfId="16917" xr:uid="{AF92FEFD-B104-4C93-AB7D-2D48A3D755AF}"/>
    <cellStyle name="Moneda 8 3 4 2 5" xfId="11636" xr:uid="{ED207847-3CA5-4D8B-856D-1B6AFF5D245F}"/>
    <cellStyle name="Moneda 8 3 4 3" xfId="1735" xr:uid="{2995C81B-D526-4660-96CC-E5A23757223F}"/>
    <cellStyle name="Moneda 8 3 4 3 2" xfId="4376" xr:uid="{E76CF680-AECE-4D3A-B669-66CC92CF566D}"/>
    <cellStyle name="Moneda 8 3 4 3 2 2" xfId="9656" xr:uid="{89100793-13AE-4DC3-AB37-DEB10A97084B}"/>
    <cellStyle name="Moneda 8 3 4 3 2 2 2" xfId="20217" xr:uid="{15C0E05D-A4EB-4FC7-9FBA-C93B73CB7B3C}"/>
    <cellStyle name="Moneda 8 3 4 3 2 3" xfId="14937" xr:uid="{6CA9A97E-AE47-4E03-AF35-D12B51E6F097}"/>
    <cellStyle name="Moneda 8 3 4 3 3" xfId="7016" xr:uid="{19B40B2F-A239-4DEE-B3AA-D520694099DE}"/>
    <cellStyle name="Moneda 8 3 4 3 3 2" xfId="17577" xr:uid="{995FC899-FA3E-4C64-A7EA-4F4D909AD987}"/>
    <cellStyle name="Moneda 8 3 4 3 4" xfId="12296" xr:uid="{9802E62F-2FC7-4185-B2AC-2AE597789D72}"/>
    <cellStyle name="Moneda 8 3 4 4" xfId="3056" xr:uid="{6F815BBC-B29C-409A-BDF5-98F50AA92CA3}"/>
    <cellStyle name="Moneda 8 3 4 4 2" xfId="8336" xr:uid="{1D22F019-528C-4B54-B7F8-590D2CCEE54B}"/>
    <cellStyle name="Moneda 8 3 4 4 2 2" xfId="18897" xr:uid="{26472769-6EDC-409C-BFD0-F5B8DCE7C665}"/>
    <cellStyle name="Moneda 8 3 4 4 3" xfId="13617" xr:uid="{F88723CA-C5B5-487B-8753-58C5EBF2D555}"/>
    <cellStyle name="Moneda 8 3 4 5" xfId="5696" xr:uid="{A141B7CA-FFD9-4AE7-BFA9-BC4FD58652E4}"/>
    <cellStyle name="Moneda 8 3 4 5 2" xfId="16257" xr:uid="{64AB6271-05FA-4725-BC30-5C1D310A8C76}"/>
    <cellStyle name="Moneda 8 3 4 6" xfId="10976" xr:uid="{142734D0-7355-4758-8B0A-415DFBD1167C}"/>
    <cellStyle name="Moneda 8 3 5" xfId="745" xr:uid="{BB6B17B9-1FF7-4E6C-9996-054C0AF69D1B}"/>
    <cellStyle name="Moneda 8 3 5 2" xfId="2066" xr:uid="{E9B4FA80-4F54-426C-AB28-73097A633AF1}"/>
    <cellStyle name="Moneda 8 3 5 2 2" xfId="4707" xr:uid="{4444D445-B946-4C59-A65F-9832B98F4443}"/>
    <cellStyle name="Moneda 8 3 5 2 2 2" xfId="9987" xr:uid="{88B13D5D-2B91-4749-8553-BBF64351E178}"/>
    <cellStyle name="Moneda 8 3 5 2 2 2 2" xfId="20548" xr:uid="{5FF766DB-F045-4972-AC80-E5911758CD30}"/>
    <cellStyle name="Moneda 8 3 5 2 2 3" xfId="15268" xr:uid="{74762F17-E9B1-4687-A66B-BEA6B10CE211}"/>
    <cellStyle name="Moneda 8 3 5 2 3" xfId="7347" xr:uid="{1CFECF5E-FAB3-4676-BF5E-EBFB1AE67A7B}"/>
    <cellStyle name="Moneda 8 3 5 2 3 2" xfId="17908" xr:uid="{499C5089-03CD-40ED-ABD7-444E2B7D4F9F}"/>
    <cellStyle name="Moneda 8 3 5 2 4" xfId="12627" xr:uid="{CC266E5E-CEA2-49B4-8611-AD109EB30117}"/>
    <cellStyle name="Moneda 8 3 5 3" xfId="3387" xr:uid="{A83A2BC6-9493-4A79-B05F-FD42EA4EED40}"/>
    <cellStyle name="Moneda 8 3 5 3 2" xfId="8667" xr:uid="{F10EDE30-F772-4F20-A387-679D9B05A4F0}"/>
    <cellStyle name="Moneda 8 3 5 3 2 2" xfId="19228" xr:uid="{622D5ABD-2B3D-404F-BD62-2D9F95623BDC}"/>
    <cellStyle name="Moneda 8 3 5 3 3" xfId="13948" xr:uid="{9DD4EA1E-740C-412F-B1E5-F814770F5C39}"/>
    <cellStyle name="Moneda 8 3 5 4" xfId="6027" xr:uid="{9A273278-56D8-4CE3-A3D8-5468270925D7}"/>
    <cellStyle name="Moneda 8 3 5 4 2" xfId="16588" xr:uid="{6CAD4BE3-2C0D-4333-9730-75972F813E82}"/>
    <cellStyle name="Moneda 8 3 5 5" xfId="11307" xr:uid="{4EC31CE9-A71E-48C7-962E-A876E526E25C}"/>
    <cellStyle name="Moneda 8 3 6" xfId="1406" xr:uid="{1EAD3BF5-CFB5-4DF8-8635-34408D62C016}"/>
    <cellStyle name="Moneda 8 3 6 2" xfId="4047" xr:uid="{C9864458-A1F1-462E-BA32-5AA027D7572A}"/>
    <cellStyle name="Moneda 8 3 6 2 2" xfId="9327" xr:uid="{4F6B01F8-E537-4B3F-8D15-D0EADDE7E0D4}"/>
    <cellStyle name="Moneda 8 3 6 2 2 2" xfId="19888" xr:uid="{A41FA5A5-C46C-45F0-B99A-E0660CFF41F0}"/>
    <cellStyle name="Moneda 8 3 6 2 3" xfId="14608" xr:uid="{DB3F80A2-B3DF-48B0-87CF-FDF66949C2CC}"/>
    <cellStyle name="Moneda 8 3 6 3" xfId="6687" xr:uid="{CC4C7550-9899-4B61-8767-3E9F1872AF3D}"/>
    <cellStyle name="Moneda 8 3 6 3 2" xfId="17248" xr:uid="{4DD12362-9A2C-4509-B812-E6943FAE98DD}"/>
    <cellStyle name="Moneda 8 3 6 4" xfId="11967" xr:uid="{ACFD6AE8-D9EC-4F5B-92BA-B861DC5119C2}"/>
    <cellStyle name="Moneda 8 3 7" xfId="2727" xr:uid="{11883664-D2FF-43C0-9AD7-138DD1527EE1}"/>
    <cellStyle name="Moneda 8 3 7 2" xfId="8007" xr:uid="{7A92F6C5-E684-48B7-9491-F6971DD168F6}"/>
    <cellStyle name="Moneda 8 3 7 2 2" xfId="18568" xr:uid="{5D7F5F5F-1F31-4DE1-81D4-CD48D6D368FB}"/>
    <cellStyle name="Moneda 8 3 7 3" xfId="13288" xr:uid="{DD73C1B8-0E82-493C-8A75-38CA42678306}"/>
    <cellStyle name="Moneda 8 3 8" xfId="5367" xr:uid="{4FD078CE-1C49-4A8C-8676-46B6A7827FE8}"/>
    <cellStyle name="Moneda 8 3 8 2" xfId="15928" xr:uid="{D002C80C-A0DA-4B36-AB74-5FCCDABD6D95}"/>
    <cellStyle name="Moneda 8 3 9" xfId="10647" xr:uid="{A1C13649-B1EC-4F46-B0C3-32BF6F0D1117}"/>
    <cellStyle name="Moneda 8 4" xfId="143" xr:uid="{2327A258-4218-45A5-8F60-BB5113E8CB25}"/>
    <cellStyle name="Moneda 8 4 2" xfId="473" xr:uid="{4297DE2E-6A06-4591-8711-36FD9105D81C}"/>
    <cellStyle name="Moneda 8 4 2 2" xfId="1133" xr:uid="{3EF937CE-8752-4C62-B838-63FBAAF6E24A}"/>
    <cellStyle name="Moneda 8 4 2 2 2" xfId="2454" xr:uid="{0DD5BC90-CC81-4DAF-A1C7-312735CF7214}"/>
    <cellStyle name="Moneda 8 4 2 2 2 2" xfId="5095" xr:uid="{7E33C51A-F1BC-418F-80C2-C70FDC84BF75}"/>
    <cellStyle name="Moneda 8 4 2 2 2 2 2" xfId="10375" xr:uid="{50D59E1B-8206-4957-AD95-23C12C07892E}"/>
    <cellStyle name="Moneda 8 4 2 2 2 2 2 2" xfId="20936" xr:uid="{AF142AE8-D872-4FF7-862F-649E612E251C}"/>
    <cellStyle name="Moneda 8 4 2 2 2 2 3" xfId="15656" xr:uid="{B99ECE0E-1AA3-4DC1-A3BA-BBB6F648B911}"/>
    <cellStyle name="Moneda 8 4 2 2 2 3" xfId="7735" xr:uid="{53BA6527-3FD1-4674-968B-FE605F3345F2}"/>
    <cellStyle name="Moneda 8 4 2 2 2 3 2" xfId="18296" xr:uid="{A599037B-011A-43E8-97D3-C9B1E684EBE8}"/>
    <cellStyle name="Moneda 8 4 2 2 2 4" xfId="13015" xr:uid="{A1FD86E0-378F-4988-8DCB-E3B7E1B76C24}"/>
    <cellStyle name="Moneda 8 4 2 2 3" xfId="3775" xr:uid="{0F606DA3-4146-4501-BED2-CAFF066D9D38}"/>
    <cellStyle name="Moneda 8 4 2 2 3 2" xfId="9055" xr:uid="{642C1298-1895-422E-AF90-4CBBBE6E9372}"/>
    <cellStyle name="Moneda 8 4 2 2 3 2 2" xfId="19616" xr:uid="{5ECAE549-5C46-4E1C-87C7-B7A896C0FA9F}"/>
    <cellStyle name="Moneda 8 4 2 2 3 3" xfId="14336" xr:uid="{B0B04A75-580A-45B3-9F3C-7DAD361DE2E0}"/>
    <cellStyle name="Moneda 8 4 2 2 4" xfId="6415" xr:uid="{533DDD5A-2184-4213-8544-AF3A98B0AF9D}"/>
    <cellStyle name="Moneda 8 4 2 2 4 2" xfId="16976" xr:uid="{38681D70-668B-4C52-AFBE-47DC7F52D583}"/>
    <cellStyle name="Moneda 8 4 2 2 5" xfId="11695" xr:uid="{B744A3AD-C666-4315-AA3F-5F93DB7BE0CF}"/>
    <cellStyle name="Moneda 8 4 2 3" xfId="1794" xr:uid="{A4E8D4BC-03B6-41F8-9ABF-49235D97F7DB}"/>
    <cellStyle name="Moneda 8 4 2 3 2" xfId="4435" xr:uid="{40241774-D9ED-499B-8A18-D56F9C21A5F0}"/>
    <cellStyle name="Moneda 8 4 2 3 2 2" xfId="9715" xr:uid="{505948F1-C031-49C1-BE8E-9740D4F42FA9}"/>
    <cellStyle name="Moneda 8 4 2 3 2 2 2" xfId="20276" xr:uid="{33A50804-6D3E-446C-848D-65ED65AA6B99}"/>
    <cellStyle name="Moneda 8 4 2 3 2 3" xfId="14996" xr:uid="{9697DA8B-A73A-4C24-8DC0-F7C47EE284F8}"/>
    <cellStyle name="Moneda 8 4 2 3 3" xfId="7075" xr:uid="{FFD8519D-1667-4856-A58E-E942C45C4AC4}"/>
    <cellStyle name="Moneda 8 4 2 3 3 2" xfId="17636" xr:uid="{EF812D04-BB7F-4878-AB7A-2A940379A4CB}"/>
    <cellStyle name="Moneda 8 4 2 3 4" xfId="12355" xr:uid="{1189C793-B953-43AB-AB59-1E13D27E4354}"/>
    <cellStyle name="Moneda 8 4 2 4" xfId="3115" xr:uid="{8F7C0E2F-634C-46BB-85DF-B6F236B2B1DA}"/>
    <cellStyle name="Moneda 8 4 2 4 2" xfId="8395" xr:uid="{030DCBAF-6099-4E49-A203-7CD5E4BDA723}"/>
    <cellStyle name="Moneda 8 4 2 4 2 2" xfId="18956" xr:uid="{9532C5AF-F94C-448A-B3C9-E87A2CA0B295}"/>
    <cellStyle name="Moneda 8 4 2 4 3" xfId="13676" xr:uid="{70106731-14E1-4849-8CAE-334D625ED391}"/>
    <cellStyle name="Moneda 8 4 2 5" xfId="5755" xr:uid="{4720A093-53F2-44EF-A689-C660127A29C8}"/>
    <cellStyle name="Moneda 8 4 2 5 2" xfId="16316" xr:uid="{31A2B8AB-D15E-44B0-8836-69446F6696AE}"/>
    <cellStyle name="Moneda 8 4 2 6" xfId="11035" xr:uid="{DF502AF2-555C-473A-A6BD-E2E7AFE17D07}"/>
    <cellStyle name="Moneda 8 4 3" xfId="804" xr:uid="{9C619966-941B-4862-836E-DC0CC968FED6}"/>
    <cellStyle name="Moneda 8 4 3 2" xfId="2125" xr:uid="{8F69CD4E-7088-4E33-B2BB-0C0E12B86EF2}"/>
    <cellStyle name="Moneda 8 4 3 2 2" xfId="4766" xr:uid="{B03E5EAB-B5D9-4DB9-9D7B-A39125E18B92}"/>
    <cellStyle name="Moneda 8 4 3 2 2 2" xfId="10046" xr:uid="{D61D60ED-73D8-41BE-B918-FE9165F4990C}"/>
    <cellStyle name="Moneda 8 4 3 2 2 2 2" xfId="20607" xr:uid="{D2885F6A-1079-439F-AB0E-8D09C1B04D0F}"/>
    <cellStyle name="Moneda 8 4 3 2 2 3" xfId="15327" xr:uid="{F2984156-8FE9-4006-A7EB-871DDC9B9B84}"/>
    <cellStyle name="Moneda 8 4 3 2 3" xfId="7406" xr:uid="{9D488AEB-975B-4F3C-AA56-20612DF249AA}"/>
    <cellStyle name="Moneda 8 4 3 2 3 2" xfId="17967" xr:uid="{0DBC3864-2BD0-4117-97D2-CE58FD9D5E2C}"/>
    <cellStyle name="Moneda 8 4 3 2 4" xfId="12686" xr:uid="{2102828A-79DC-4C2F-911A-3C136329C3B6}"/>
    <cellStyle name="Moneda 8 4 3 3" xfId="3446" xr:uid="{C398A559-6ED3-4C1F-A0CF-88C46CA78080}"/>
    <cellStyle name="Moneda 8 4 3 3 2" xfId="8726" xr:uid="{65C809A2-B0E5-443F-A1E1-6CB76F48714A}"/>
    <cellStyle name="Moneda 8 4 3 3 2 2" xfId="19287" xr:uid="{5C4B985A-1B44-4A26-86D5-8A7A5FDC5870}"/>
    <cellStyle name="Moneda 8 4 3 3 3" xfId="14007" xr:uid="{D85C4785-6623-41CD-9309-92CF101CCDB3}"/>
    <cellStyle name="Moneda 8 4 3 4" xfId="6086" xr:uid="{87F3DC9E-EAB6-437D-82D0-85C3D37279B2}"/>
    <cellStyle name="Moneda 8 4 3 4 2" xfId="16647" xr:uid="{E4DC618E-AADA-40E9-957F-0B6522A156DA}"/>
    <cellStyle name="Moneda 8 4 3 5" xfId="11366" xr:uid="{18AA8B0E-A1A7-4445-9A9A-3C77C0D1B276}"/>
    <cellStyle name="Moneda 8 4 4" xfId="1465" xr:uid="{63FA1705-21F9-4DE9-BD8F-F64EBDDD9536}"/>
    <cellStyle name="Moneda 8 4 4 2" xfId="4106" xr:uid="{4989E25D-D7A7-4D99-B6DA-8C3441751AC7}"/>
    <cellStyle name="Moneda 8 4 4 2 2" xfId="9386" xr:uid="{A6F2179A-383F-4C23-86F6-0FFFCF8AEB34}"/>
    <cellStyle name="Moneda 8 4 4 2 2 2" xfId="19947" xr:uid="{A1893278-1A68-48B3-A371-ECAE18039249}"/>
    <cellStyle name="Moneda 8 4 4 2 3" xfId="14667" xr:uid="{09E3CCBE-32A2-40DF-AB85-B1DC90CF68FB}"/>
    <cellStyle name="Moneda 8 4 4 3" xfId="6746" xr:uid="{DAA09C3F-FF7C-4BBC-950D-E5CA6CC45E13}"/>
    <cellStyle name="Moneda 8 4 4 3 2" xfId="17307" xr:uid="{79DEA88A-2869-4B2B-BCA9-3B60D6A0B838}"/>
    <cellStyle name="Moneda 8 4 4 4" xfId="12026" xr:uid="{5C86095F-6725-412F-949D-8402ADEEDC9C}"/>
    <cellStyle name="Moneda 8 4 5" xfId="2786" xr:uid="{1BAE328E-7E13-418F-A890-AD0DE219AAC2}"/>
    <cellStyle name="Moneda 8 4 5 2" xfId="8066" xr:uid="{A53BBDF2-F1F7-4C14-B9C7-D55DB95C7835}"/>
    <cellStyle name="Moneda 8 4 5 2 2" xfId="18627" xr:uid="{D3A278D5-03BC-40F6-8EEF-88426A2D9205}"/>
    <cellStyle name="Moneda 8 4 5 3" xfId="13347" xr:uid="{B9DE438C-9617-45B8-AA96-BFCAEBCD70C3}"/>
    <cellStyle name="Moneda 8 4 6" xfId="5426" xr:uid="{1BD6C1E6-20B3-4551-953C-28E3C1B7A6C7}"/>
    <cellStyle name="Moneda 8 4 6 2" xfId="15987" xr:uid="{D830D9AD-A358-405F-8368-EB0D45AD2E0A}"/>
    <cellStyle name="Moneda 8 4 7" xfId="10706" xr:uid="{FFDD1AC7-A8BB-425E-A00F-B428E2027368}"/>
    <cellStyle name="Moneda 8 5" xfId="253" xr:uid="{C9A8D837-C87D-4A1E-ADDE-D2D011FDF669}"/>
    <cellStyle name="Moneda 8 5 2" xfId="583" xr:uid="{0F630B94-236B-42A8-8C29-5230FACDEDFC}"/>
    <cellStyle name="Moneda 8 5 2 2" xfId="1243" xr:uid="{16F3871A-AB99-49C0-9944-28DC4519AC63}"/>
    <cellStyle name="Moneda 8 5 2 2 2" xfId="2564" xr:uid="{9BF781B7-92B4-480D-A818-E9F7F1959679}"/>
    <cellStyle name="Moneda 8 5 2 2 2 2" xfId="5205" xr:uid="{702503BE-1B49-41E8-89E3-B9ECC6B60749}"/>
    <cellStyle name="Moneda 8 5 2 2 2 2 2" xfId="10485" xr:uid="{DC286434-0DD6-4068-A138-F2A1FE4FD4FA}"/>
    <cellStyle name="Moneda 8 5 2 2 2 2 2 2" xfId="21046" xr:uid="{FC21E3E8-6C8A-49D7-93E8-9AE62BB94AC5}"/>
    <cellStyle name="Moneda 8 5 2 2 2 2 3" xfId="15766" xr:uid="{248B93E4-96B2-408F-A683-C368788CDF4D}"/>
    <cellStyle name="Moneda 8 5 2 2 2 3" xfId="7845" xr:uid="{F9ABFCFB-19D9-49D9-9471-671AF5BE0C90}"/>
    <cellStyle name="Moneda 8 5 2 2 2 3 2" xfId="18406" xr:uid="{484D2FBA-4C80-4024-9574-7C66C6697910}"/>
    <cellStyle name="Moneda 8 5 2 2 2 4" xfId="13125" xr:uid="{91D6399B-5F3E-486A-9E0A-C7E60AD7B4E9}"/>
    <cellStyle name="Moneda 8 5 2 2 3" xfId="3885" xr:uid="{7BFBCB55-BC8F-4DD6-A8D7-F0C6CC445440}"/>
    <cellStyle name="Moneda 8 5 2 2 3 2" xfId="9165" xr:uid="{42BDD875-1000-4138-8CA3-EB6E7AC426F9}"/>
    <cellStyle name="Moneda 8 5 2 2 3 2 2" xfId="19726" xr:uid="{7D1D802A-2527-40D9-9F70-F065CB9C1AEE}"/>
    <cellStyle name="Moneda 8 5 2 2 3 3" xfId="14446" xr:uid="{303B1AE6-A83C-4C81-9F1F-E04E45399E4C}"/>
    <cellStyle name="Moneda 8 5 2 2 4" xfId="6525" xr:uid="{8BA0A998-92C9-4FEC-AC17-C01714C93906}"/>
    <cellStyle name="Moneda 8 5 2 2 4 2" xfId="17086" xr:uid="{FFB20B1B-F6CC-400B-8BA1-F52992C182E4}"/>
    <cellStyle name="Moneda 8 5 2 2 5" xfId="11805" xr:uid="{05E4C3F1-25EE-4348-B337-E19B39043F75}"/>
    <cellStyle name="Moneda 8 5 2 3" xfId="1904" xr:uid="{8298A0E9-5A52-4D92-9777-7683DF2EE370}"/>
    <cellStyle name="Moneda 8 5 2 3 2" xfId="4545" xr:uid="{9D4A45EE-7235-4F26-8692-AD6737F5DF0B}"/>
    <cellStyle name="Moneda 8 5 2 3 2 2" xfId="9825" xr:uid="{52B340C4-974E-48E9-8023-2433687FE7CE}"/>
    <cellStyle name="Moneda 8 5 2 3 2 2 2" xfId="20386" xr:uid="{B2EE950A-794F-44D8-BB18-472A462A10C6}"/>
    <cellStyle name="Moneda 8 5 2 3 2 3" xfId="15106" xr:uid="{9B2C992B-536F-4A13-A3B1-CB9E2098A17E}"/>
    <cellStyle name="Moneda 8 5 2 3 3" xfId="7185" xr:uid="{2BDDD9B6-6757-4280-8791-77D243E83C6E}"/>
    <cellStyle name="Moneda 8 5 2 3 3 2" xfId="17746" xr:uid="{677EB979-9277-4E74-8D41-D7D47B475830}"/>
    <cellStyle name="Moneda 8 5 2 3 4" xfId="12465" xr:uid="{7592623D-FCA5-414F-B093-838CA6F3C626}"/>
    <cellStyle name="Moneda 8 5 2 4" xfId="3225" xr:uid="{9EED2093-A8FE-4F78-867C-CAC2EB698DEF}"/>
    <cellStyle name="Moneda 8 5 2 4 2" xfId="8505" xr:uid="{14A21888-FFBF-465B-9A8A-C9B1A6C536B2}"/>
    <cellStyle name="Moneda 8 5 2 4 2 2" xfId="19066" xr:uid="{97A98BFD-91ED-4EB6-B15E-89CC08B854FD}"/>
    <cellStyle name="Moneda 8 5 2 4 3" xfId="13786" xr:uid="{B2153510-916F-4BDB-A9A0-A6FED90D0A49}"/>
    <cellStyle name="Moneda 8 5 2 5" xfId="5865" xr:uid="{142E6962-36C3-45D9-9AF0-988A4E166D71}"/>
    <cellStyle name="Moneda 8 5 2 5 2" xfId="16426" xr:uid="{1B94E144-A5F7-41B0-991C-DE5676464A2C}"/>
    <cellStyle name="Moneda 8 5 2 6" xfId="11145" xr:uid="{33C61EDA-C6F6-4B74-A699-35087ADCDD7B}"/>
    <cellStyle name="Moneda 8 5 3" xfId="914" xr:uid="{A6590075-3BFA-45BA-BA14-A103C6F4F52F}"/>
    <cellStyle name="Moneda 8 5 3 2" xfId="2235" xr:uid="{3EDE329C-3BEC-4BFE-887F-0A61F6FD1E04}"/>
    <cellStyle name="Moneda 8 5 3 2 2" xfId="4876" xr:uid="{5A1FBFA6-CB92-45A1-ABA8-26D1F97BECF7}"/>
    <cellStyle name="Moneda 8 5 3 2 2 2" xfId="10156" xr:uid="{C730120B-563D-40E5-82F3-833EA8650965}"/>
    <cellStyle name="Moneda 8 5 3 2 2 2 2" xfId="20717" xr:uid="{2EC85DD3-D99E-41E6-B0FD-CF0F12F5EB51}"/>
    <cellStyle name="Moneda 8 5 3 2 2 3" xfId="15437" xr:uid="{DCDDF9A0-583D-4921-9F11-B4D6B5F4A4D6}"/>
    <cellStyle name="Moneda 8 5 3 2 3" xfId="7516" xr:uid="{6972CFDB-5107-4D19-B862-46C88CF78BDE}"/>
    <cellStyle name="Moneda 8 5 3 2 3 2" xfId="18077" xr:uid="{5A56405B-E41E-41A4-923C-2F83D497B35B}"/>
    <cellStyle name="Moneda 8 5 3 2 4" xfId="12796" xr:uid="{7ED7F63C-F81C-4A8D-AFD8-8D56E7C95745}"/>
    <cellStyle name="Moneda 8 5 3 3" xfId="3556" xr:uid="{F1E95516-FE12-452D-B7A2-2033B97EA0A4}"/>
    <cellStyle name="Moneda 8 5 3 3 2" xfId="8836" xr:uid="{026AC8CD-5E32-439A-9C93-03C3BCF7B41F}"/>
    <cellStyle name="Moneda 8 5 3 3 2 2" xfId="19397" xr:uid="{5D829BC6-A72F-4037-A0F8-406BFE7D22C7}"/>
    <cellStyle name="Moneda 8 5 3 3 3" xfId="14117" xr:uid="{0D6FA86F-EC82-4983-A5AE-4733561B7716}"/>
    <cellStyle name="Moneda 8 5 3 4" xfId="6196" xr:uid="{D7EA4058-EC72-4B07-AA4B-EAB4128183FC}"/>
    <cellStyle name="Moneda 8 5 3 4 2" xfId="16757" xr:uid="{6A979267-5237-4B0A-9F9D-BB65E795821E}"/>
    <cellStyle name="Moneda 8 5 3 5" xfId="11476" xr:uid="{3C37C11E-88C2-404B-AD16-DADAE56BCC9F}"/>
    <cellStyle name="Moneda 8 5 4" xfId="1575" xr:uid="{39B2F77A-6EB4-4726-9E29-BA1B99988382}"/>
    <cellStyle name="Moneda 8 5 4 2" xfId="4216" xr:uid="{EB9995E3-5E87-4F38-B9C0-E8FD9B94C081}"/>
    <cellStyle name="Moneda 8 5 4 2 2" xfId="9496" xr:uid="{0985440A-7B2A-4DD4-9A07-5517E85C0309}"/>
    <cellStyle name="Moneda 8 5 4 2 2 2" xfId="20057" xr:uid="{2538CD6F-3F4D-4997-9D1F-6B200B2C65ED}"/>
    <cellStyle name="Moneda 8 5 4 2 3" xfId="14777" xr:uid="{FDD13362-9CD9-4B2B-AC1D-850CE8D6F42D}"/>
    <cellStyle name="Moneda 8 5 4 3" xfId="6856" xr:uid="{B924E848-DAA1-4540-AEE1-C1624C362C07}"/>
    <cellStyle name="Moneda 8 5 4 3 2" xfId="17417" xr:uid="{9F706D11-7C44-4303-B444-D2B0D81AE8DF}"/>
    <cellStyle name="Moneda 8 5 4 4" xfId="12136" xr:uid="{9374263E-71AA-402E-AD6A-ADF7A85EDA0E}"/>
    <cellStyle name="Moneda 8 5 5" xfId="2896" xr:uid="{09679E24-C3A4-47D8-8068-98774D39B20B}"/>
    <cellStyle name="Moneda 8 5 5 2" xfId="8176" xr:uid="{517EA79D-F0A1-4798-AFF0-D33EAF69E0B7}"/>
    <cellStyle name="Moneda 8 5 5 2 2" xfId="18737" xr:uid="{58F35F17-1387-45D7-806C-A55E3E638C97}"/>
    <cellStyle name="Moneda 8 5 5 3" xfId="13457" xr:uid="{89F78AD0-E469-4FE9-8042-05298B6B34CF}"/>
    <cellStyle name="Moneda 8 5 6" xfId="5536" xr:uid="{949EB94C-15AA-4036-8FA3-59DFCF2DD005}"/>
    <cellStyle name="Moneda 8 5 6 2" xfId="16097" xr:uid="{2C5C4030-5DB7-42C7-96F5-54B286F2EF80}"/>
    <cellStyle name="Moneda 8 5 7" xfId="10816" xr:uid="{56624A89-0D6D-4748-8E2F-337A4800D20C}"/>
    <cellStyle name="Moneda 8 6" xfId="362" xr:uid="{A7CA85C1-6AE7-44C2-8D52-850ABD60EDBA}"/>
    <cellStyle name="Moneda 8 6 2" xfId="1023" xr:uid="{1B7B23EB-C4A7-47F8-AA8C-A8105168DD25}"/>
    <cellStyle name="Moneda 8 6 2 2" xfId="2344" xr:uid="{7F3FA737-4769-4295-9AEF-308AB4F85C63}"/>
    <cellStyle name="Moneda 8 6 2 2 2" xfId="4985" xr:uid="{C1C3885F-AAA2-4D05-980C-0C50369F44E0}"/>
    <cellStyle name="Moneda 8 6 2 2 2 2" xfId="10265" xr:uid="{E3BC48D5-584B-4DDC-BEBB-1C7D81F07E44}"/>
    <cellStyle name="Moneda 8 6 2 2 2 2 2" xfId="20826" xr:uid="{D2D20A20-2D4C-4ECB-9D3E-E4A50231BB1D}"/>
    <cellStyle name="Moneda 8 6 2 2 2 3" xfId="15546" xr:uid="{F6667667-0F33-4A60-9756-416A9527F252}"/>
    <cellStyle name="Moneda 8 6 2 2 3" xfId="7625" xr:uid="{4DC2E641-E7E1-4BA9-9FEB-67E9EEB16EBB}"/>
    <cellStyle name="Moneda 8 6 2 2 3 2" xfId="18186" xr:uid="{23102116-CE72-48E8-8C7F-21EF85CDB36B}"/>
    <cellStyle name="Moneda 8 6 2 2 4" xfId="12905" xr:uid="{00201D79-906F-4F85-B57C-F957C8C6D85B}"/>
    <cellStyle name="Moneda 8 6 2 3" xfId="3665" xr:uid="{52CB6781-8907-41AB-B5C9-686A7CE6DED7}"/>
    <cellStyle name="Moneda 8 6 2 3 2" xfId="8945" xr:uid="{5BD5D220-A240-4A47-B786-8CDB37CDFC0A}"/>
    <cellStyle name="Moneda 8 6 2 3 2 2" xfId="19506" xr:uid="{9B7C08F7-3AAB-48CA-A5DE-6D48BE2389D6}"/>
    <cellStyle name="Moneda 8 6 2 3 3" xfId="14226" xr:uid="{1C9263DF-6B15-4295-9D8F-5F0FBD6EC8D1}"/>
    <cellStyle name="Moneda 8 6 2 4" xfId="6305" xr:uid="{493599FF-6F74-4C11-B0B0-11F713A9ABC5}"/>
    <cellStyle name="Moneda 8 6 2 4 2" xfId="16866" xr:uid="{73820CE9-05D9-48DE-88BD-7243653E2913}"/>
    <cellStyle name="Moneda 8 6 2 5" xfId="11585" xr:uid="{D6389BB1-1F48-47DF-B5E2-0BB562F30679}"/>
    <cellStyle name="Moneda 8 6 3" xfId="1684" xr:uid="{90734EAE-8B6F-4EE9-AB99-0756E04CB06D}"/>
    <cellStyle name="Moneda 8 6 3 2" xfId="4325" xr:uid="{E90689A0-CCF5-47EA-9294-97C8D520DCDB}"/>
    <cellStyle name="Moneda 8 6 3 2 2" xfId="9605" xr:uid="{679D1895-DB0B-4D1E-BEA1-0FB4DBD396D8}"/>
    <cellStyle name="Moneda 8 6 3 2 2 2" xfId="20166" xr:uid="{DF68FAAF-EA3B-405C-AECF-CE17AD25AFD3}"/>
    <cellStyle name="Moneda 8 6 3 2 3" xfId="14886" xr:uid="{A7C3DB08-D6FD-40A3-A193-CB01A891F447}"/>
    <cellStyle name="Moneda 8 6 3 3" xfId="6965" xr:uid="{BF9546E6-1F1D-4DD1-952F-52D29B9B0A47}"/>
    <cellStyle name="Moneda 8 6 3 3 2" xfId="17526" xr:uid="{FF960C9E-187D-4C1A-8D73-9612293F59D3}"/>
    <cellStyle name="Moneda 8 6 3 4" xfId="12245" xr:uid="{38213805-4D48-437E-BBD8-D16E7A691064}"/>
    <cellStyle name="Moneda 8 6 4" xfId="3005" xr:uid="{12DA51CF-9679-42D2-9DB5-F1C3817A47DA}"/>
    <cellStyle name="Moneda 8 6 4 2" xfId="8285" xr:uid="{B9927AE8-F41D-4FA7-BAF6-8770E899BFE1}"/>
    <cellStyle name="Moneda 8 6 4 2 2" xfId="18846" xr:uid="{CC47FBB0-0CCA-4184-AFE0-240BF1677ABF}"/>
    <cellStyle name="Moneda 8 6 4 3" xfId="13566" xr:uid="{6B350617-8AA3-42AE-B853-87F63E6EC324}"/>
    <cellStyle name="Moneda 8 6 5" xfId="5645" xr:uid="{0F1EA698-BA1B-4F36-B120-904E679497E3}"/>
    <cellStyle name="Moneda 8 6 5 2" xfId="16206" xr:uid="{C6D33212-802D-46AE-A3A0-2B00228728A5}"/>
    <cellStyle name="Moneda 8 6 6" xfId="10925" xr:uid="{627A56D6-03FD-4BAD-B1EC-A34A127F16FD}"/>
    <cellStyle name="Moneda 8 7" xfId="694" xr:uid="{4CD687E7-4B0E-4291-9F96-5C53BC6B5314}"/>
    <cellStyle name="Moneda 8 7 2" xfId="2015" xr:uid="{840C4EC8-525C-4AC1-A256-C92398F7DBEA}"/>
    <cellStyle name="Moneda 8 7 2 2" xfId="4656" xr:uid="{B020F36B-6FB4-4203-B58F-C7464EAD55A8}"/>
    <cellStyle name="Moneda 8 7 2 2 2" xfId="9936" xr:uid="{379624FB-AEF6-4AB9-94C0-26D174A1992E}"/>
    <cellStyle name="Moneda 8 7 2 2 2 2" xfId="20497" xr:uid="{64E174F0-28BB-49C9-AEA7-0F906CA85875}"/>
    <cellStyle name="Moneda 8 7 2 2 3" xfId="15217" xr:uid="{E18D86D5-82AC-448F-AC37-181A4CDEA351}"/>
    <cellStyle name="Moneda 8 7 2 3" xfId="7296" xr:uid="{6E6BEDDD-750F-4B31-8CB9-F4EF6DFDB522}"/>
    <cellStyle name="Moneda 8 7 2 3 2" xfId="17857" xr:uid="{8BCFF167-CB02-4D4F-BE23-22787437DDA2}"/>
    <cellStyle name="Moneda 8 7 2 4" xfId="12576" xr:uid="{858B5364-9EA9-4FC6-9785-67658D0F6574}"/>
    <cellStyle name="Moneda 8 7 3" xfId="3336" xr:uid="{09E416F4-255E-4AF7-8718-89E23C2C9104}"/>
    <cellStyle name="Moneda 8 7 3 2" xfId="8616" xr:uid="{353A95FD-F54B-4408-B378-AFFA88B8C7A2}"/>
    <cellStyle name="Moneda 8 7 3 2 2" xfId="19177" xr:uid="{DE51BE80-ACCD-4967-92F3-10EE42D4B31B}"/>
    <cellStyle name="Moneda 8 7 3 3" xfId="13897" xr:uid="{2267B5C1-FB2F-40CF-B80B-F3FB94BACD55}"/>
    <cellStyle name="Moneda 8 7 4" xfId="5976" xr:uid="{95D8A450-C61F-4FFB-AA28-4C91FF665F85}"/>
    <cellStyle name="Moneda 8 7 4 2" xfId="16537" xr:uid="{C003D962-3E32-42A1-A475-A9AEE51A3D35}"/>
    <cellStyle name="Moneda 8 7 5" xfId="11256" xr:uid="{3564018B-CEC9-42A7-AED8-7C8F9FA93D56}"/>
    <cellStyle name="Moneda 8 8" xfId="1355" xr:uid="{7C1B56B5-7272-48E1-B189-E705B2563E3B}"/>
    <cellStyle name="Moneda 8 8 2" xfId="3996" xr:uid="{6102BA04-6546-4A78-8361-6A5444E9D30E}"/>
    <cellStyle name="Moneda 8 8 2 2" xfId="9276" xr:uid="{545D2A88-312F-4029-94A4-1FEC660B48C4}"/>
    <cellStyle name="Moneda 8 8 2 2 2" xfId="19837" xr:uid="{217489E6-EF9F-4445-9CFA-8F33C28262A0}"/>
    <cellStyle name="Moneda 8 8 2 3" xfId="14557" xr:uid="{9312B58E-6989-464C-BA36-EDA9FB402B74}"/>
    <cellStyle name="Moneda 8 8 3" xfId="6636" xr:uid="{BE30CE85-D18F-4959-BE09-4AF5C1EC9ADB}"/>
    <cellStyle name="Moneda 8 8 3 2" xfId="17197" xr:uid="{DA12B4F1-F2F8-424C-A60F-55C9A96F2F7E}"/>
    <cellStyle name="Moneda 8 8 4" xfId="11916" xr:uid="{A1FC49D8-CD79-4F75-A905-ACA6CC8AA9AF}"/>
    <cellStyle name="Moneda 8 9" xfId="2676" xr:uid="{5B43271C-78EB-4021-9BB5-62ECC0CB20E8}"/>
    <cellStyle name="Moneda 8 9 2" xfId="7956" xr:uid="{5D7789E5-1C8E-4EE3-952B-B3134F5D47C3}"/>
    <cellStyle name="Moneda 8 9 2 2" xfId="18517" xr:uid="{C784D276-1F29-4121-98D2-090DA69EFB50}"/>
    <cellStyle name="Moneda 8 9 3" xfId="13237" xr:uid="{7A4647B4-B6F9-46B5-A866-4D9BD02B64F5}"/>
    <cellStyle name="Moneda 9" xfId="32" xr:uid="{EB650DF0-7F17-468B-8946-2E8647614737}"/>
    <cellStyle name="Moneda 9 10" xfId="10597" xr:uid="{635AE8B9-0564-4BE8-9285-F1C52161D0D7}"/>
    <cellStyle name="Moneda 9 2" xfId="83" xr:uid="{85CEB6BC-FF98-4A17-8832-C5E02CF92394}"/>
    <cellStyle name="Moneda 9 2 2" xfId="195" xr:uid="{8D08C658-0905-434D-B6B2-62CB8C616A2B}"/>
    <cellStyle name="Moneda 9 2 2 2" xfId="525" xr:uid="{BDED5AEA-9DA3-42A3-8EBC-9A85356BD411}"/>
    <cellStyle name="Moneda 9 2 2 2 2" xfId="1185" xr:uid="{DBC06D40-D26D-4D54-B7AD-11B5ADF1F2C7}"/>
    <cellStyle name="Moneda 9 2 2 2 2 2" xfId="2506" xr:uid="{E7461672-2A79-46CF-A2B1-B17B374E438B}"/>
    <cellStyle name="Moneda 9 2 2 2 2 2 2" xfId="5147" xr:uid="{87311225-A086-4ADD-A823-2E4602D59DF4}"/>
    <cellStyle name="Moneda 9 2 2 2 2 2 2 2" xfId="10427" xr:uid="{F087A4F3-74A9-4AFD-A6EB-EA3251388C40}"/>
    <cellStyle name="Moneda 9 2 2 2 2 2 2 2 2" xfId="20988" xr:uid="{476BD851-A123-4355-B53D-79EA34B69A1E}"/>
    <cellStyle name="Moneda 9 2 2 2 2 2 2 3" xfId="15708" xr:uid="{A79CDD6D-639C-45C9-8414-C05AA5664C7D}"/>
    <cellStyle name="Moneda 9 2 2 2 2 2 3" xfId="7787" xr:uid="{B5EEDD14-F4E5-4659-8C46-FB278EFE7885}"/>
    <cellStyle name="Moneda 9 2 2 2 2 2 3 2" xfId="18348" xr:uid="{46EDDCCB-696D-4E8A-AFAC-3014B1B4F83D}"/>
    <cellStyle name="Moneda 9 2 2 2 2 2 4" xfId="13067" xr:uid="{D025B1B5-D370-4E6D-A64A-58B6A029AFBE}"/>
    <cellStyle name="Moneda 9 2 2 2 2 3" xfId="3827" xr:uid="{2FCEF272-B4E2-41E9-8B9B-97A3817810BA}"/>
    <cellStyle name="Moneda 9 2 2 2 2 3 2" xfId="9107" xr:uid="{D92FC4DE-0FDF-44F7-A424-EAE8E8E3A400}"/>
    <cellStyle name="Moneda 9 2 2 2 2 3 2 2" xfId="19668" xr:uid="{F6A00B4D-76DF-40B6-94F1-A3AC56ED6F96}"/>
    <cellStyle name="Moneda 9 2 2 2 2 3 3" xfId="14388" xr:uid="{482BDD9E-D85F-40A7-A940-5A83BE36BC90}"/>
    <cellStyle name="Moneda 9 2 2 2 2 4" xfId="6467" xr:uid="{5F649E60-79C5-41A2-8040-6985246B98FF}"/>
    <cellStyle name="Moneda 9 2 2 2 2 4 2" xfId="17028" xr:uid="{D692834C-17A0-46E9-A088-F3676F6D2214}"/>
    <cellStyle name="Moneda 9 2 2 2 2 5" xfId="11747" xr:uid="{C848CE48-47C6-40B6-89AE-246229E8A16C}"/>
    <cellStyle name="Moneda 9 2 2 2 3" xfId="1846" xr:uid="{A4ABC1C9-8069-4678-9582-2D4402599F32}"/>
    <cellStyle name="Moneda 9 2 2 2 3 2" xfId="4487" xr:uid="{4A4A4F1F-F3C0-4531-A3C1-C999CA86BCF8}"/>
    <cellStyle name="Moneda 9 2 2 2 3 2 2" xfId="9767" xr:uid="{D4A7D399-5049-4B7D-BBDF-0E0AC196B8E9}"/>
    <cellStyle name="Moneda 9 2 2 2 3 2 2 2" xfId="20328" xr:uid="{0169ADBB-91B3-4C0A-8C11-370F5E1ACEE9}"/>
    <cellStyle name="Moneda 9 2 2 2 3 2 3" xfId="15048" xr:uid="{0F41B9EF-7275-475F-BD56-8A59FCA5F900}"/>
    <cellStyle name="Moneda 9 2 2 2 3 3" xfId="7127" xr:uid="{28E80141-9FB3-456E-BAA5-17397D6C6B63}"/>
    <cellStyle name="Moneda 9 2 2 2 3 3 2" xfId="17688" xr:uid="{1B81C7C9-1CE1-425E-80E8-94B3BE6F968B}"/>
    <cellStyle name="Moneda 9 2 2 2 3 4" xfId="12407" xr:uid="{34023A36-BC49-40BA-B8B1-092ADAC52D06}"/>
    <cellStyle name="Moneda 9 2 2 2 4" xfId="3167" xr:uid="{627F633A-F7F2-4806-A975-CFA11801422F}"/>
    <cellStyle name="Moneda 9 2 2 2 4 2" xfId="8447" xr:uid="{B7339F2A-2DEF-4A24-9189-76B52C236970}"/>
    <cellStyle name="Moneda 9 2 2 2 4 2 2" xfId="19008" xr:uid="{2FB578A0-9FEA-4DE6-ACA5-272A69738DBD}"/>
    <cellStyle name="Moneda 9 2 2 2 4 3" xfId="13728" xr:uid="{E9FAEE97-C5E2-43B3-B253-AE6B965A665E}"/>
    <cellStyle name="Moneda 9 2 2 2 5" xfId="5807" xr:uid="{0BAD31A2-400A-4C70-BED6-A558C1C05460}"/>
    <cellStyle name="Moneda 9 2 2 2 5 2" xfId="16368" xr:uid="{05415E69-B431-4AC2-8B04-4D19DE8E3C79}"/>
    <cellStyle name="Moneda 9 2 2 2 6" xfId="11087" xr:uid="{6E8E3960-9581-4111-B0AC-3597A3F358B3}"/>
    <cellStyle name="Moneda 9 2 2 3" xfId="856" xr:uid="{4D356372-0C19-46A5-9ACD-DFD8BBC4BD40}"/>
    <cellStyle name="Moneda 9 2 2 3 2" xfId="2177" xr:uid="{63699753-8263-4594-947D-6DCACAD26961}"/>
    <cellStyle name="Moneda 9 2 2 3 2 2" xfId="4818" xr:uid="{BA4D025B-1218-4C6C-AC45-FDB42C883FEB}"/>
    <cellStyle name="Moneda 9 2 2 3 2 2 2" xfId="10098" xr:uid="{2EE87FDE-50B3-4E6F-BE61-25EE639EDC6A}"/>
    <cellStyle name="Moneda 9 2 2 3 2 2 2 2" xfId="20659" xr:uid="{B9193FAD-9CAC-436B-B484-168F7B5DF2F2}"/>
    <cellStyle name="Moneda 9 2 2 3 2 2 3" xfId="15379" xr:uid="{D3366A5C-7C80-424B-B6B8-5925647C7805}"/>
    <cellStyle name="Moneda 9 2 2 3 2 3" xfId="7458" xr:uid="{2780F7D7-9BC7-4F24-B515-6A92AC941504}"/>
    <cellStyle name="Moneda 9 2 2 3 2 3 2" xfId="18019" xr:uid="{5DA36D6E-58C6-4351-8AC7-A3F9D2B62E1F}"/>
    <cellStyle name="Moneda 9 2 2 3 2 4" xfId="12738" xr:uid="{5543513A-BF88-4A5F-ADDB-EFFE60C30B9A}"/>
    <cellStyle name="Moneda 9 2 2 3 3" xfId="3498" xr:uid="{7AE50AAD-3F7C-49EE-AD87-7C46E1FAF7EA}"/>
    <cellStyle name="Moneda 9 2 2 3 3 2" xfId="8778" xr:uid="{DA7E8791-A3A0-404B-8E65-3D717AFBFA54}"/>
    <cellStyle name="Moneda 9 2 2 3 3 2 2" xfId="19339" xr:uid="{F1818D29-3017-4A5C-854E-1306D802BD11}"/>
    <cellStyle name="Moneda 9 2 2 3 3 3" xfId="14059" xr:uid="{9C5A0773-B39F-4B2A-A96D-BEB312C5B328}"/>
    <cellStyle name="Moneda 9 2 2 3 4" xfId="6138" xr:uid="{64471D47-7A12-4EA5-A410-B319C7BFEB45}"/>
    <cellStyle name="Moneda 9 2 2 3 4 2" xfId="16699" xr:uid="{CDAF7F3A-8BD6-47EC-B7D1-79198751B669}"/>
    <cellStyle name="Moneda 9 2 2 3 5" xfId="11418" xr:uid="{3F0CB73F-CD3A-4DFD-8ED7-DD57E4FB5ACF}"/>
    <cellStyle name="Moneda 9 2 2 4" xfId="1517" xr:uid="{091E7712-75CD-497D-BDA5-C90BB8FE03E9}"/>
    <cellStyle name="Moneda 9 2 2 4 2" xfId="4158" xr:uid="{4E508E0F-1010-40E5-91C1-D7006DCEA571}"/>
    <cellStyle name="Moneda 9 2 2 4 2 2" xfId="9438" xr:uid="{3FFA59DC-81DC-4A45-A7C7-DC832E1FFC6A}"/>
    <cellStyle name="Moneda 9 2 2 4 2 2 2" xfId="19999" xr:uid="{47C12899-AF4B-420C-A155-4C294F43A049}"/>
    <cellStyle name="Moneda 9 2 2 4 2 3" xfId="14719" xr:uid="{4032BFD7-FF89-4936-BB70-F3E92654A019}"/>
    <cellStyle name="Moneda 9 2 2 4 3" xfId="6798" xr:uid="{D2A608C3-B136-4E53-83C0-E6AAF5A9AB91}"/>
    <cellStyle name="Moneda 9 2 2 4 3 2" xfId="17359" xr:uid="{AB105369-F01F-491C-B2CC-6FBA112F2393}"/>
    <cellStyle name="Moneda 9 2 2 4 4" xfId="12078" xr:uid="{A3246B14-3635-47F0-AD61-D9295E1B1C1F}"/>
    <cellStyle name="Moneda 9 2 2 5" xfId="2838" xr:uid="{D64D88B7-99BC-4E8A-99D3-E4160E00AE03}"/>
    <cellStyle name="Moneda 9 2 2 5 2" xfId="8118" xr:uid="{570E6710-BD60-4037-9C6A-F1CBB352343C}"/>
    <cellStyle name="Moneda 9 2 2 5 2 2" xfId="18679" xr:uid="{F77F8092-1E99-412E-8E88-23F56268FCEC}"/>
    <cellStyle name="Moneda 9 2 2 5 3" xfId="13399" xr:uid="{C2F63E43-BCAC-48DC-AC59-64D1AD04683B}"/>
    <cellStyle name="Moneda 9 2 2 6" xfId="5478" xr:uid="{45CCF5E6-B04B-4B61-A72B-78DE315DBD78}"/>
    <cellStyle name="Moneda 9 2 2 6 2" xfId="16039" xr:uid="{21E02391-337C-4226-B25D-40C91C035C05}"/>
    <cellStyle name="Moneda 9 2 2 7" xfId="10758" xr:uid="{A5C5F09E-3804-4471-A0E0-F094F8DE56D6}"/>
    <cellStyle name="Moneda 9 2 3" xfId="305" xr:uid="{AF05CF09-DA4B-44A3-96B6-C19DB94ECBBF}"/>
    <cellStyle name="Moneda 9 2 3 2" xfId="635" xr:uid="{F7AC67EC-CD3D-49EF-9E3B-6612DAF2C11D}"/>
    <cellStyle name="Moneda 9 2 3 2 2" xfId="1295" xr:uid="{7FB2126D-D64A-45D7-A049-54ED07D74673}"/>
    <cellStyle name="Moneda 9 2 3 2 2 2" xfId="2616" xr:uid="{4922B3DB-EC22-44E6-9400-10591FE9485A}"/>
    <cellStyle name="Moneda 9 2 3 2 2 2 2" xfId="5257" xr:uid="{BBBB3E73-E2FE-4579-9D7A-567C0B0ACF2F}"/>
    <cellStyle name="Moneda 9 2 3 2 2 2 2 2" xfId="10537" xr:uid="{2069100E-82EE-443B-8C10-4F7307DC9E8E}"/>
    <cellStyle name="Moneda 9 2 3 2 2 2 2 2 2" xfId="21098" xr:uid="{059C11AB-DE13-401D-B21D-88DBD9DFE6D2}"/>
    <cellStyle name="Moneda 9 2 3 2 2 2 2 3" xfId="15818" xr:uid="{DFDA96A9-4023-40D7-8E0F-0899B6B22742}"/>
    <cellStyle name="Moneda 9 2 3 2 2 2 3" xfId="7897" xr:uid="{CD2BDD40-4A6F-4F08-A667-7FABD2A9140D}"/>
    <cellStyle name="Moneda 9 2 3 2 2 2 3 2" xfId="18458" xr:uid="{05250433-F3AC-49AD-B5AD-9611B04B7EA0}"/>
    <cellStyle name="Moneda 9 2 3 2 2 2 4" xfId="13177" xr:uid="{BFFCF2C4-1EE4-4F77-8D74-FEEE86A58975}"/>
    <cellStyle name="Moneda 9 2 3 2 2 3" xfId="3937" xr:uid="{C25A2D80-232F-48C8-B12A-A7926322CDEF}"/>
    <cellStyle name="Moneda 9 2 3 2 2 3 2" xfId="9217" xr:uid="{013C86C9-8F39-4754-9A2A-4D8BD918046C}"/>
    <cellStyle name="Moneda 9 2 3 2 2 3 2 2" xfId="19778" xr:uid="{1F3F823D-9AE5-4785-9BB8-925C92CFE3EC}"/>
    <cellStyle name="Moneda 9 2 3 2 2 3 3" xfId="14498" xr:uid="{A10685F1-7CBA-4335-A685-67FA49D99EB4}"/>
    <cellStyle name="Moneda 9 2 3 2 2 4" xfId="6577" xr:uid="{8DB47925-6AD0-4F61-BB6E-F7EB217FFAFB}"/>
    <cellStyle name="Moneda 9 2 3 2 2 4 2" xfId="17138" xr:uid="{2CEC1D84-D32C-4C1A-A006-819D1E1C6F31}"/>
    <cellStyle name="Moneda 9 2 3 2 2 5" xfId="11857" xr:uid="{AAAB5FB9-43AD-4D17-96EA-07E32A8036EC}"/>
    <cellStyle name="Moneda 9 2 3 2 3" xfId="1956" xr:uid="{3C6D8957-CC55-414A-A740-BC2F82C95DD5}"/>
    <cellStyle name="Moneda 9 2 3 2 3 2" xfId="4597" xr:uid="{A4223150-B7E5-4BFB-8AEA-FE25594F2D0C}"/>
    <cellStyle name="Moneda 9 2 3 2 3 2 2" xfId="9877" xr:uid="{41B8CA1E-BFAA-4E68-97B4-003920F75AD7}"/>
    <cellStyle name="Moneda 9 2 3 2 3 2 2 2" xfId="20438" xr:uid="{8F3B9D57-F39C-4348-808F-2467D9EE0CAC}"/>
    <cellStyle name="Moneda 9 2 3 2 3 2 3" xfId="15158" xr:uid="{443E56D4-BBED-4A96-8224-B8CACF9B6AE2}"/>
    <cellStyle name="Moneda 9 2 3 2 3 3" xfId="7237" xr:uid="{5A18413D-A1DF-4830-A689-BA7EC384229E}"/>
    <cellStyle name="Moneda 9 2 3 2 3 3 2" xfId="17798" xr:uid="{D172B6C6-88B8-4FC6-A09C-7544A0B5CF7D}"/>
    <cellStyle name="Moneda 9 2 3 2 3 4" xfId="12517" xr:uid="{13B02D20-3074-4A7A-A6CE-65BF484764B2}"/>
    <cellStyle name="Moneda 9 2 3 2 4" xfId="3277" xr:uid="{A609E46A-46AD-439C-BBD3-E46F36F6B28E}"/>
    <cellStyle name="Moneda 9 2 3 2 4 2" xfId="8557" xr:uid="{3E9B53E8-AAB5-4C31-9D87-346C7457DE48}"/>
    <cellStyle name="Moneda 9 2 3 2 4 2 2" xfId="19118" xr:uid="{CBF1869F-222B-41D3-A423-D6E76E437496}"/>
    <cellStyle name="Moneda 9 2 3 2 4 3" xfId="13838" xr:uid="{810B1401-FA47-4CE5-B5C0-7FA562577A26}"/>
    <cellStyle name="Moneda 9 2 3 2 5" xfId="5917" xr:uid="{569FCD76-CD34-4C0B-B4EA-6364096604E4}"/>
    <cellStyle name="Moneda 9 2 3 2 5 2" xfId="16478" xr:uid="{EABDC8C7-7B47-4E23-8DCA-8724EBCE4639}"/>
    <cellStyle name="Moneda 9 2 3 2 6" xfId="11197" xr:uid="{615ED28D-1BC1-49D3-82DA-933D5E049A9E}"/>
    <cellStyle name="Moneda 9 2 3 3" xfId="966" xr:uid="{1C4ADE31-D7A1-4976-9957-037385E4EBB4}"/>
    <cellStyle name="Moneda 9 2 3 3 2" xfId="2287" xr:uid="{57ACCD3E-304C-4FFF-B698-AE785809D9E7}"/>
    <cellStyle name="Moneda 9 2 3 3 2 2" xfId="4928" xr:uid="{A6A010C8-3354-4AD1-97C1-CD9FFE265AC6}"/>
    <cellStyle name="Moneda 9 2 3 3 2 2 2" xfId="10208" xr:uid="{57ECA50B-F32D-4417-8515-099917AD09AC}"/>
    <cellStyle name="Moneda 9 2 3 3 2 2 2 2" xfId="20769" xr:uid="{7EBE5EFF-618D-4AB0-A345-FA24483B0B59}"/>
    <cellStyle name="Moneda 9 2 3 3 2 2 3" xfId="15489" xr:uid="{0A709C0F-071A-449E-BF1E-83E7C3C7537F}"/>
    <cellStyle name="Moneda 9 2 3 3 2 3" xfId="7568" xr:uid="{91574E2A-295E-4A56-AABB-EEBE939135C7}"/>
    <cellStyle name="Moneda 9 2 3 3 2 3 2" xfId="18129" xr:uid="{C6B2CEFD-D363-430A-B81B-E2CD87087818}"/>
    <cellStyle name="Moneda 9 2 3 3 2 4" xfId="12848" xr:uid="{AAC3E9EF-1C31-4BA9-8BFC-8DCD4D2FCA6C}"/>
    <cellStyle name="Moneda 9 2 3 3 3" xfId="3608" xr:uid="{9FFD3355-60ED-4522-88DB-76F7EC7EBB09}"/>
    <cellStyle name="Moneda 9 2 3 3 3 2" xfId="8888" xr:uid="{9C333416-1C0D-4DAA-8B6E-1A95E602A44E}"/>
    <cellStyle name="Moneda 9 2 3 3 3 2 2" xfId="19449" xr:uid="{117DB836-C8AE-4F8E-94C2-14F40D9E6BE0}"/>
    <cellStyle name="Moneda 9 2 3 3 3 3" xfId="14169" xr:uid="{B1C5E9E5-8C58-46D0-BA72-9B757FA09B53}"/>
    <cellStyle name="Moneda 9 2 3 3 4" xfId="6248" xr:uid="{1379F8FC-4128-47E6-AF34-88871C1CDFD6}"/>
    <cellStyle name="Moneda 9 2 3 3 4 2" xfId="16809" xr:uid="{19591FD5-4BCB-4379-8799-D48CAD8039C1}"/>
    <cellStyle name="Moneda 9 2 3 3 5" xfId="11528" xr:uid="{712426B7-3CEF-4882-BE6F-4B74A437974D}"/>
    <cellStyle name="Moneda 9 2 3 4" xfId="1627" xr:uid="{F5F79CFD-BA0A-4B6E-9F29-337CE74134BD}"/>
    <cellStyle name="Moneda 9 2 3 4 2" xfId="4268" xr:uid="{1E19EC1E-F0CA-4D50-B417-3C3EA78BE527}"/>
    <cellStyle name="Moneda 9 2 3 4 2 2" xfId="9548" xr:uid="{3D6C1395-56B3-4188-879F-FB2571CCCEC6}"/>
    <cellStyle name="Moneda 9 2 3 4 2 2 2" xfId="20109" xr:uid="{DAC7CB88-F91A-402E-8DA9-8CC126A6BB50}"/>
    <cellStyle name="Moneda 9 2 3 4 2 3" xfId="14829" xr:uid="{A956153B-C7F1-4404-8E91-A086AAA61EFF}"/>
    <cellStyle name="Moneda 9 2 3 4 3" xfId="6908" xr:uid="{9AB69A6D-4EA6-4557-BADA-BF8A81227CF5}"/>
    <cellStyle name="Moneda 9 2 3 4 3 2" xfId="17469" xr:uid="{A3AC8920-D857-43B3-9671-424879603F0D}"/>
    <cellStyle name="Moneda 9 2 3 4 4" xfId="12188" xr:uid="{E5C0DD0F-7D19-4AFF-98DB-EFF4FB8C39B7}"/>
    <cellStyle name="Moneda 9 2 3 5" xfId="2948" xr:uid="{F91958E0-2613-450B-B868-500B1EF14E40}"/>
    <cellStyle name="Moneda 9 2 3 5 2" xfId="8228" xr:uid="{984B6A29-DB13-4889-9915-E4FDFBBA998E}"/>
    <cellStyle name="Moneda 9 2 3 5 2 2" xfId="18789" xr:uid="{8EB4BE81-B912-4270-B425-93AD3430C809}"/>
    <cellStyle name="Moneda 9 2 3 5 3" xfId="13509" xr:uid="{0DEC48AE-237F-491B-B523-BEA2A74E1108}"/>
    <cellStyle name="Moneda 9 2 3 6" xfId="5588" xr:uid="{5C29718E-22D6-4E3E-BFFC-9D66F4503E69}"/>
    <cellStyle name="Moneda 9 2 3 6 2" xfId="16149" xr:uid="{D2DE92F4-46B9-4FD9-88A9-AA204FF7FA82}"/>
    <cellStyle name="Moneda 9 2 3 7" xfId="10868" xr:uid="{F81FCD32-7D91-4A44-837F-542080FE635E}"/>
    <cellStyle name="Moneda 9 2 4" xfId="414" xr:uid="{AC5F7DF9-27FF-42C9-8945-A43132AB580F}"/>
    <cellStyle name="Moneda 9 2 4 2" xfId="1075" xr:uid="{ADBDD145-3335-4CE9-8AE6-A9824B22EE3B}"/>
    <cellStyle name="Moneda 9 2 4 2 2" xfId="2396" xr:uid="{108C58F1-A977-40AA-82EB-FF7C8EDB52DC}"/>
    <cellStyle name="Moneda 9 2 4 2 2 2" xfId="5037" xr:uid="{42CBD955-399B-472A-97C2-BB0F7D5744F3}"/>
    <cellStyle name="Moneda 9 2 4 2 2 2 2" xfId="10317" xr:uid="{D82DFA72-5885-4A24-AC4B-19660C2C3DE2}"/>
    <cellStyle name="Moneda 9 2 4 2 2 2 2 2" xfId="20878" xr:uid="{963EFFC8-67AB-4FB2-9B06-DA037C8437C3}"/>
    <cellStyle name="Moneda 9 2 4 2 2 2 3" xfId="15598" xr:uid="{ABDD2339-C866-4065-9045-E944F142F2B7}"/>
    <cellStyle name="Moneda 9 2 4 2 2 3" xfId="7677" xr:uid="{CA14E2D8-24FC-426D-B1AC-5EEFCD6553A6}"/>
    <cellStyle name="Moneda 9 2 4 2 2 3 2" xfId="18238" xr:uid="{FD4DF194-F5B3-4D7E-92A8-BC91D7E48AEC}"/>
    <cellStyle name="Moneda 9 2 4 2 2 4" xfId="12957" xr:uid="{12C1454C-2BE0-40BE-9480-327A2979690A}"/>
    <cellStyle name="Moneda 9 2 4 2 3" xfId="3717" xr:uid="{C3AAD198-60C4-4F26-AE26-55607F3082D9}"/>
    <cellStyle name="Moneda 9 2 4 2 3 2" xfId="8997" xr:uid="{AB8AC2AD-5CC5-44EE-9A61-D4A5FE0CBE54}"/>
    <cellStyle name="Moneda 9 2 4 2 3 2 2" xfId="19558" xr:uid="{6D9F1195-FBB4-4033-A11E-747C5277DD8A}"/>
    <cellStyle name="Moneda 9 2 4 2 3 3" xfId="14278" xr:uid="{706B0051-6FC9-4DAC-A4B2-AA9467988C5F}"/>
    <cellStyle name="Moneda 9 2 4 2 4" xfId="6357" xr:uid="{A4CE2BAC-716A-4024-9287-8944B89B3CE7}"/>
    <cellStyle name="Moneda 9 2 4 2 4 2" xfId="16918" xr:uid="{DFA537A2-FB78-4328-A3E5-BB6E29643342}"/>
    <cellStyle name="Moneda 9 2 4 2 5" xfId="11637" xr:uid="{F9C10F1E-8F14-4B89-85A7-9DD20E3D5B8A}"/>
    <cellStyle name="Moneda 9 2 4 3" xfId="1736" xr:uid="{2AAE0977-E529-4488-A983-794708E61791}"/>
    <cellStyle name="Moneda 9 2 4 3 2" xfId="4377" xr:uid="{83FB929F-06D7-4E8F-AFEB-749E76270616}"/>
    <cellStyle name="Moneda 9 2 4 3 2 2" xfId="9657" xr:uid="{F39CFFDC-47BB-4B7E-AB7B-410A30CC73C7}"/>
    <cellStyle name="Moneda 9 2 4 3 2 2 2" xfId="20218" xr:uid="{0971F6EE-064E-4AD2-A433-DAFA5A08D320}"/>
    <cellStyle name="Moneda 9 2 4 3 2 3" xfId="14938" xr:uid="{BF5B64EC-0594-431C-9F8F-BB8F4B0F09F4}"/>
    <cellStyle name="Moneda 9 2 4 3 3" xfId="7017" xr:uid="{3A52349E-86F2-4AA7-AD6D-67C683D314CA}"/>
    <cellStyle name="Moneda 9 2 4 3 3 2" xfId="17578" xr:uid="{00334718-61D8-4E7A-B6CE-F67D2E8DCEDB}"/>
    <cellStyle name="Moneda 9 2 4 3 4" xfId="12297" xr:uid="{5D578500-FF74-41F5-BE87-2DEFFF95B31A}"/>
    <cellStyle name="Moneda 9 2 4 4" xfId="3057" xr:uid="{5E44A4CE-A0E9-47EB-884C-5E18CB0DE6F9}"/>
    <cellStyle name="Moneda 9 2 4 4 2" xfId="8337" xr:uid="{9088D148-3E74-42C3-A11A-E6DAA04D14D9}"/>
    <cellStyle name="Moneda 9 2 4 4 2 2" xfId="18898" xr:uid="{7F0F5A8B-95D9-4DBE-A02D-9FDBD78C167E}"/>
    <cellStyle name="Moneda 9 2 4 4 3" xfId="13618" xr:uid="{78F62CD4-E59D-4916-A8F7-6621D2BF60AF}"/>
    <cellStyle name="Moneda 9 2 4 5" xfId="5697" xr:uid="{F8691A34-B14F-4871-8DEE-FAD9F32290B9}"/>
    <cellStyle name="Moneda 9 2 4 5 2" xfId="16258" xr:uid="{0AFDF85F-8B8F-4EC3-AFF3-890412A6201A}"/>
    <cellStyle name="Moneda 9 2 4 6" xfId="10977" xr:uid="{6FDF797A-EAB1-4D93-A556-08255A4D5500}"/>
    <cellStyle name="Moneda 9 2 5" xfId="746" xr:uid="{68F2715A-500F-4207-9A3F-D478B92FAD41}"/>
    <cellStyle name="Moneda 9 2 5 2" xfId="2067" xr:uid="{DCA6B74D-4394-41F2-8D17-1A138DD407E7}"/>
    <cellStyle name="Moneda 9 2 5 2 2" xfId="4708" xr:uid="{B33C0D69-C8EA-4E14-80A0-559D2530BF9E}"/>
    <cellStyle name="Moneda 9 2 5 2 2 2" xfId="9988" xr:uid="{C05A5EF8-3E65-4A09-AC13-CF04FFFF12D7}"/>
    <cellStyle name="Moneda 9 2 5 2 2 2 2" xfId="20549" xr:uid="{C86382AA-9AE4-43C6-B19F-62B642C77E7A}"/>
    <cellStyle name="Moneda 9 2 5 2 2 3" xfId="15269" xr:uid="{9DC5C238-A710-42D6-8BC4-CE22ADBC0E87}"/>
    <cellStyle name="Moneda 9 2 5 2 3" xfId="7348" xr:uid="{A3A34C6C-BB92-48DF-B70F-E47FE6D8726C}"/>
    <cellStyle name="Moneda 9 2 5 2 3 2" xfId="17909" xr:uid="{A1227231-A3EF-4631-BD1B-0DBF9D091E66}"/>
    <cellStyle name="Moneda 9 2 5 2 4" xfId="12628" xr:uid="{A05C37A0-BFB8-4D25-9B8D-1833ADD81183}"/>
    <cellStyle name="Moneda 9 2 5 3" xfId="3388" xr:uid="{86919CD4-37EE-4739-85B2-54F96B49F4C5}"/>
    <cellStyle name="Moneda 9 2 5 3 2" xfId="8668" xr:uid="{8A3CB804-871B-46BC-BC66-BFB32ED07FF2}"/>
    <cellStyle name="Moneda 9 2 5 3 2 2" xfId="19229" xr:uid="{8D9B4834-B627-429E-8A3D-CB9DCDFE044F}"/>
    <cellStyle name="Moneda 9 2 5 3 3" xfId="13949" xr:uid="{F144A51B-8705-42FE-B1A5-B1EB1017064F}"/>
    <cellStyle name="Moneda 9 2 5 4" xfId="6028" xr:uid="{BA65A244-2CAE-4F5F-B5BB-7EC6B67A6354}"/>
    <cellStyle name="Moneda 9 2 5 4 2" xfId="16589" xr:uid="{4FE89487-A49C-44CD-A0F4-7AA7838288F2}"/>
    <cellStyle name="Moneda 9 2 5 5" xfId="11308" xr:uid="{633718AA-9273-4C09-B0BC-C71E11C7FE71}"/>
    <cellStyle name="Moneda 9 2 6" xfId="1407" xr:uid="{34E1F3F2-2303-448F-A8C7-724DBDA46E82}"/>
    <cellStyle name="Moneda 9 2 6 2" xfId="4048" xr:uid="{9D77119E-BCA6-4E2D-B67E-11D1736B7BDB}"/>
    <cellStyle name="Moneda 9 2 6 2 2" xfId="9328" xr:uid="{967E808E-3CF8-49E4-8252-9277B34A0517}"/>
    <cellStyle name="Moneda 9 2 6 2 2 2" xfId="19889" xr:uid="{DF093DD8-37D4-4624-9EEF-45E52F884579}"/>
    <cellStyle name="Moneda 9 2 6 2 3" xfId="14609" xr:uid="{D9EB1243-91CD-4236-B0F2-A3494F5F5493}"/>
    <cellStyle name="Moneda 9 2 6 3" xfId="6688" xr:uid="{E81D5691-B381-491D-865E-4A5EBA0BA905}"/>
    <cellStyle name="Moneda 9 2 6 3 2" xfId="17249" xr:uid="{4B96C449-8496-40CA-B618-AB83A404FF0B}"/>
    <cellStyle name="Moneda 9 2 6 4" xfId="11968" xr:uid="{313DDC9B-886A-4FAD-A535-8B61AC4961AC}"/>
    <cellStyle name="Moneda 9 2 7" xfId="2728" xr:uid="{59893DE6-4165-4B00-B633-E04D8EFDA647}"/>
    <cellStyle name="Moneda 9 2 7 2" xfId="8008" xr:uid="{662C75E5-9616-4523-BDF9-15DA2174F44C}"/>
    <cellStyle name="Moneda 9 2 7 2 2" xfId="18569" xr:uid="{CBF9E1D3-1970-41B2-BBFA-98021CC08344}"/>
    <cellStyle name="Moneda 9 2 7 3" xfId="13289" xr:uid="{01DC0759-A100-4C8A-8911-58314281848E}"/>
    <cellStyle name="Moneda 9 2 8" xfId="5368" xr:uid="{6E50D81C-A400-4884-93C0-7351B754940F}"/>
    <cellStyle name="Moneda 9 2 8 2" xfId="15929" xr:uid="{22A2219B-8F63-4607-9986-7B5BA9C192C3}"/>
    <cellStyle name="Moneda 9 2 9" xfId="10648" xr:uid="{E8E9A086-726D-4BA6-A6C3-924E5864991C}"/>
    <cellStyle name="Moneda 9 3" xfId="144" xr:uid="{CFD777C2-565F-4CBA-9DFF-526D6EBDACD3}"/>
    <cellStyle name="Moneda 9 3 2" xfId="474" xr:uid="{D860C639-D2FA-4C61-A768-8B7EC8FA5BE8}"/>
    <cellStyle name="Moneda 9 3 2 2" xfId="1134" xr:uid="{224BF7FC-C256-405B-91E4-A5DE6753D733}"/>
    <cellStyle name="Moneda 9 3 2 2 2" xfId="2455" xr:uid="{204A7EDB-102D-478C-A1AF-27DC10987F6E}"/>
    <cellStyle name="Moneda 9 3 2 2 2 2" xfId="5096" xr:uid="{D0FB8077-4BE5-4870-BFD7-14EFAEC5F1ED}"/>
    <cellStyle name="Moneda 9 3 2 2 2 2 2" xfId="10376" xr:uid="{FBD8F129-A85A-4E48-9B28-6496B3ED9371}"/>
    <cellStyle name="Moneda 9 3 2 2 2 2 2 2" xfId="20937" xr:uid="{643EED90-B1A3-43C9-9141-D5E1D3AD4FFA}"/>
    <cellStyle name="Moneda 9 3 2 2 2 2 3" xfId="15657" xr:uid="{3C4F5911-2336-4C0F-ABBF-DFB4ADBF5499}"/>
    <cellStyle name="Moneda 9 3 2 2 2 3" xfId="7736" xr:uid="{2E4ED737-33D4-4234-8120-F83F7D78211D}"/>
    <cellStyle name="Moneda 9 3 2 2 2 3 2" xfId="18297" xr:uid="{BE1B8321-C62E-42DA-A75A-E6A1FDFFF845}"/>
    <cellStyle name="Moneda 9 3 2 2 2 4" xfId="13016" xr:uid="{DA661770-B4D0-4530-91D0-53CDAC5F134F}"/>
    <cellStyle name="Moneda 9 3 2 2 3" xfId="3776" xr:uid="{B2D80929-3A38-44EC-9E8B-EA5D7EA64C4C}"/>
    <cellStyle name="Moneda 9 3 2 2 3 2" xfId="9056" xr:uid="{F602E40E-BA2E-47E9-891B-2B9BDDFEB47B}"/>
    <cellStyle name="Moneda 9 3 2 2 3 2 2" xfId="19617" xr:uid="{F8C7815C-CF99-422F-A3C7-6598AB9FF540}"/>
    <cellStyle name="Moneda 9 3 2 2 3 3" xfId="14337" xr:uid="{A71AE8E3-C8D6-495E-A169-2022182FCFB9}"/>
    <cellStyle name="Moneda 9 3 2 2 4" xfId="6416" xr:uid="{487ECFA5-DB57-4704-A51D-B91C5EB2E04F}"/>
    <cellStyle name="Moneda 9 3 2 2 4 2" xfId="16977" xr:uid="{C0ACEF9F-6B4B-452A-8BFD-DA6B62A8CC59}"/>
    <cellStyle name="Moneda 9 3 2 2 5" xfId="11696" xr:uid="{2442EF56-9598-4F5B-810D-6D28D9CE550B}"/>
    <cellStyle name="Moneda 9 3 2 3" xfId="1795" xr:uid="{31619087-146D-4F97-B5C6-981CB1C273AE}"/>
    <cellStyle name="Moneda 9 3 2 3 2" xfId="4436" xr:uid="{ED406BAF-EDEF-48CF-BFC4-020833CA3688}"/>
    <cellStyle name="Moneda 9 3 2 3 2 2" xfId="9716" xr:uid="{65CA5D03-829D-461F-9B62-D7F10063ADE6}"/>
    <cellStyle name="Moneda 9 3 2 3 2 2 2" xfId="20277" xr:uid="{1AB4481A-A432-4FB6-9BEA-B2C07E19562E}"/>
    <cellStyle name="Moneda 9 3 2 3 2 3" xfId="14997" xr:uid="{4F60710F-FCDE-4092-8A3C-2B5D12D8A1B4}"/>
    <cellStyle name="Moneda 9 3 2 3 3" xfId="7076" xr:uid="{4A32D63E-933B-45E7-AB30-ED155DBC0761}"/>
    <cellStyle name="Moneda 9 3 2 3 3 2" xfId="17637" xr:uid="{24B5734D-6F89-435B-8E36-840A420093E8}"/>
    <cellStyle name="Moneda 9 3 2 3 4" xfId="12356" xr:uid="{A60F5643-D0E1-4F48-A1DA-2C8A3559F306}"/>
    <cellStyle name="Moneda 9 3 2 4" xfId="3116" xr:uid="{002EF21E-AEBC-4C0B-8150-4F4C71622DE0}"/>
    <cellStyle name="Moneda 9 3 2 4 2" xfId="8396" xr:uid="{3DDD1D38-E6BE-499B-88F2-1BF676A8F671}"/>
    <cellStyle name="Moneda 9 3 2 4 2 2" xfId="18957" xr:uid="{7D18CB4C-7D12-436C-A0F2-093366976DCB}"/>
    <cellStyle name="Moneda 9 3 2 4 3" xfId="13677" xr:uid="{296B6EE8-E585-464D-A56A-91853244617F}"/>
    <cellStyle name="Moneda 9 3 2 5" xfId="5756" xr:uid="{61B11686-C969-4A93-9666-2FD75D7B625B}"/>
    <cellStyle name="Moneda 9 3 2 5 2" xfId="16317" xr:uid="{9E2153CD-AAA6-4729-AE64-9A62ADD5ECBF}"/>
    <cellStyle name="Moneda 9 3 2 6" xfId="11036" xr:uid="{1574FEAC-BFAA-4601-B5B5-CA257E6FC50E}"/>
    <cellStyle name="Moneda 9 3 3" xfId="805" xr:uid="{2AD5F8F5-1A3F-4E8D-B345-06331284C3D0}"/>
    <cellStyle name="Moneda 9 3 3 2" xfId="2126" xr:uid="{3A6E2D85-7324-4088-B24F-DCC6E752D59C}"/>
    <cellStyle name="Moneda 9 3 3 2 2" xfId="4767" xr:uid="{41DBC872-D610-42D7-8AFD-AF1DCD02F4FA}"/>
    <cellStyle name="Moneda 9 3 3 2 2 2" xfId="10047" xr:uid="{467995EB-0594-4F56-AB8A-91EAA8844B6B}"/>
    <cellStyle name="Moneda 9 3 3 2 2 2 2" xfId="20608" xr:uid="{FA49EBA0-EE3E-43EB-B0DA-F71E07AF9D00}"/>
    <cellStyle name="Moneda 9 3 3 2 2 3" xfId="15328" xr:uid="{BC7F9040-94C5-460C-8B0A-E6CDAB7EE4E3}"/>
    <cellStyle name="Moneda 9 3 3 2 3" xfId="7407" xr:uid="{662817C1-72CE-44EA-A835-4B469513DD57}"/>
    <cellStyle name="Moneda 9 3 3 2 3 2" xfId="17968" xr:uid="{744177A0-BA18-49BB-B109-69ED91739BD1}"/>
    <cellStyle name="Moneda 9 3 3 2 4" xfId="12687" xr:uid="{37CD3DD6-6A25-4879-AC58-0AC72CD25B04}"/>
    <cellStyle name="Moneda 9 3 3 3" xfId="3447" xr:uid="{D0C1085A-2B04-4DBF-81B7-EEC3F838E174}"/>
    <cellStyle name="Moneda 9 3 3 3 2" xfId="8727" xr:uid="{19DC572D-46BB-4B22-BDCC-58F86F6BC61A}"/>
    <cellStyle name="Moneda 9 3 3 3 2 2" xfId="19288" xr:uid="{755E681E-7B9D-4F91-81D7-CE55E1DF38A8}"/>
    <cellStyle name="Moneda 9 3 3 3 3" xfId="14008" xr:uid="{7CB17672-80FD-4BAC-A872-383F5E0405C1}"/>
    <cellStyle name="Moneda 9 3 3 4" xfId="6087" xr:uid="{2A9D635C-9E9A-4AB1-9E74-A8EEE7978ED8}"/>
    <cellStyle name="Moneda 9 3 3 4 2" xfId="16648" xr:uid="{2EDDAF38-A7CA-4208-9A65-AB830CB943E8}"/>
    <cellStyle name="Moneda 9 3 3 5" xfId="11367" xr:uid="{DF9BAB0C-6016-44E3-A458-87C21FDA6699}"/>
    <cellStyle name="Moneda 9 3 4" xfId="1466" xr:uid="{12DA71AE-C8A2-4A55-8E73-EAF153102175}"/>
    <cellStyle name="Moneda 9 3 4 2" xfId="4107" xr:uid="{4A7625AE-68A0-4E61-8F8C-70E5B87BC889}"/>
    <cellStyle name="Moneda 9 3 4 2 2" xfId="9387" xr:uid="{9337FA9B-A64B-4346-945D-094CE187F86F}"/>
    <cellStyle name="Moneda 9 3 4 2 2 2" xfId="19948" xr:uid="{8542EF17-5D81-4BDD-B063-891AF959AD96}"/>
    <cellStyle name="Moneda 9 3 4 2 3" xfId="14668" xr:uid="{81085A33-E874-48F8-AAB9-53C33F734F7F}"/>
    <cellStyle name="Moneda 9 3 4 3" xfId="6747" xr:uid="{562E50B6-5BD6-4FDC-83DD-6198F4F1B4E3}"/>
    <cellStyle name="Moneda 9 3 4 3 2" xfId="17308" xr:uid="{D648941E-1D92-4EB1-84B2-08F0BC0B3FCF}"/>
    <cellStyle name="Moneda 9 3 4 4" xfId="12027" xr:uid="{2AEEB510-4E13-4908-912B-61DA1D58DEE4}"/>
    <cellStyle name="Moneda 9 3 5" xfId="2787" xr:uid="{86B2F4B5-AE21-4033-8215-6D27614D89DE}"/>
    <cellStyle name="Moneda 9 3 5 2" xfId="8067" xr:uid="{C91E5112-95B6-4917-9575-5A5817563A6B}"/>
    <cellStyle name="Moneda 9 3 5 2 2" xfId="18628" xr:uid="{0D01DDE5-7977-468A-B2B7-AC63C730996F}"/>
    <cellStyle name="Moneda 9 3 5 3" xfId="13348" xr:uid="{B1D8029F-9B65-4EA7-B12B-13BB4630FDDB}"/>
    <cellStyle name="Moneda 9 3 6" xfId="5427" xr:uid="{D580BA51-F4CC-4494-A1EE-2B9FDC1D1330}"/>
    <cellStyle name="Moneda 9 3 6 2" xfId="15988" xr:uid="{ACE6DB5A-C278-4151-8BDE-36BA2AA3A4DD}"/>
    <cellStyle name="Moneda 9 3 7" xfId="10707" xr:uid="{47291DF5-99FD-47B0-9CB0-BE68BE0C0432}"/>
    <cellStyle name="Moneda 9 4" xfId="254" xr:uid="{5F1D3704-4751-4E53-805E-9195E98C730E}"/>
    <cellStyle name="Moneda 9 4 2" xfId="584" xr:uid="{8CB25764-CAB3-41BB-8C33-9D0D0A15B700}"/>
    <cellStyle name="Moneda 9 4 2 2" xfId="1244" xr:uid="{2A8385DA-39B1-4157-BBA1-79D41390D0F3}"/>
    <cellStyle name="Moneda 9 4 2 2 2" xfId="2565" xr:uid="{17F75DAA-0FA8-4892-A4AE-CEBDAD2C9967}"/>
    <cellStyle name="Moneda 9 4 2 2 2 2" xfId="5206" xr:uid="{7C6C6FF2-B0EC-4C2E-AA6E-E13F87E814C4}"/>
    <cellStyle name="Moneda 9 4 2 2 2 2 2" xfId="10486" xr:uid="{7B3CF235-E1F3-4B93-A010-275B74CDB607}"/>
    <cellStyle name="Moneda 9 4 2 2 2 2 2 2" xfId="21047" xr:uid="{1F4FB33C-128A-4BF4-92E5-1DA5B699B512}"/>
    <cellStyle name="Moneda 9 4 2 2 2 2 3" xfId="15767" xr:uid="{F98FCA8B-4775-401A-80B9-70AF334DC7E9}"/>
    <cellStyle name="Moneda 9 4 2 2 2 3" xfId="7846" xr:uid="{87FA3729-AFF2-4AC5-A6DB-14EE909A8DEE}"/>
    <cellStyle name="Moneda 9 4 2 2 2 3 2" xfId="18407" xr:uid="{5A8E2006-611D-4CE4-89A5-36E321AA0288}"/>
    <cellStyle name="Moneda 9 4 2 2 2 4" xfId="13126" xr:uid="{10E0DB6F-148C-4439-B86B-F3FB2A85CAB9}"/>
    <cellStyle name="Moneda 9 4 2 2 3" xfId="3886" xr:uid="{58A2CDDF-5BAC-4A49-957D-59B5CA60566C}"/>
    <cellStyle name="Moneda 9 4 2 2 3 2" xfId="9166" xr:uid="{3AA9911A-19D4-4CC0-BFB4-9B8C4F334715}"/>
    <cellStyle name="Moneda 9 4 2 2 3 2 2" xfId="19727" xr:uid="{79F80C0F-62FC-4B86-B00E-2D1AF13D9571}"/>
    <cellStyle name="Moneda 9 4 2 2 3 3" xfId="14447" xr:uid="{4E43254F-F873-40B3-BD12-0ACADA3C8FE7}"/>
    <cellStyle name="Moneda 9 4 2 2 4" xfId="6526" xr:uid="{D77DBA55-11F1-457D-84D6-7CD9A9600C61}"/>
    <cellStyle name="Moneda 9 4 2 2 4 2" xfId="17087" xr:uid="{2B81DA32-88E7-4839-809D-A8E2BEB8D3EA}"/>
    <cellStyle name="Moneda 9 4 2 2 5" xfId="11806" xr:uid="{F74CDA2E-A3BD-49AD-9FFC-C980763191F9}"/>
    <cellStyle name="Moneda 9 4 2 3" xfId="1905" xr:uid="{6E6F1DA2-402C-4A0B-AD6E-46B1D4D8020B}"/>
    <cellStyle name="Moneda 9 4 2 3 2" xfId="4546" xr:uid="{E82BE963-DA83-45DE-9C9D-FF932F88F227}"/>
    <cellStyle name="Moneda 9 4 2 3 2 2" xfId="9826" xr:uid="{70B7FEB7-B8C5-401C-96D7-6F7CFCB42258}"/>
    <cellStyle name="Moneda 9 4 2 3 2 2 2" xfId="20387" xr:uid="{48D42032-F6A8-4E82-B66D-8319D95F9708}"/>
    <cellStyle name="Moneda 9 4 2 3 2 3" xfId="15107" xr:uid="{6BE2BBAD-06DC-4C38-950C-5B709BD8C83D}"/>
    <cellStyle name="Moneda 9 4 2 3 3" xfId="7186" xr:uid="{95E6371D-6400-47E5-834F-1901D7FCAC5E}"/>
    <cellStyle name="Moneda 9 4 2 3 3 2" xfId="17747" xr:uid="{EFAADEE2-6238-4111-BE86-7F824F27E7C2}"/>
    <cellStyle name="Moneda 9 4 2 3 4" xfId="12466" xr:uid="{9638331C-D8DD-4C1B-9428-EAF3ECF8F1D4}"/>
    <cellStyle name="Moneda 9 4 2 4" xfId="3226" xr:uid="{590CEE98-6568-43D5-B4C8-2A78BAD66041}"/>
    <cellStyle name="Moneda 9 4 2 4 2" xfId="8506" xr:uid="{7A037BA4-ADF5-491E-94F9-7F846FC6A698}"/>
    <cellStyle name="Moneda 9 4 2 4 2 2" xfId="19067" xr:uid="{20B478D2-F383-4CD2-8188-D57C8B3031CC}"/>
    <cellStyle name="Moneda 9 4 2 4 3" xfId="13787" xr:uid="{91B8B324-6FB7-49BD-83C0-4698394F5FE6}"/>
    <cellStyle name="Moneda 9 4 2 5" xfId="5866" xr:uid="{566243B4-1DD5-4649-B607-1CB2F6BD7F14}"/>
    <cellStyle name="Moneda 9 4 2 5 2" xfId="16427" xr:uid="{6B77449E-396B-42A7-8CC3-FB28998B7B90}"/>
    <cellStyle name="Moneda 9 4 2 6" xfId="11146" xr:uid="{D7D99FAE-3D41-4B5A-964C-89DD68BDC736}"/>
    <cellStyle name="Moneda 9 4 3" xfId="915" xr:uid="{E47B7F56-B0F7-40A0-8664-A18456D9E993}"/>
    <cellStyle name="Moneda 9 4 3 2" xfId="2236" xr:uid="{99962923-4312-4918-BB72-39E65DC684C3}"/>
    <cellStyle name="Moneda 9 4 3 2 2" xfId="4877" xr:uid="{A03A36B1-4BF8-4F99-9272-FAEB5462490C}"/>
    <cellStyle name="Moneda 9 4 3 2 2 2" xfId="10157" xr:uid="{2DEDA538-1ECE-4C93-A922-EE9462635214}"/>
    <cellStyle name="Moneda 9 4 3 2 2 2 2" xfId="20718" xr:uid="{236F28A3-A666-45A9-A65A-2B76A2FAD60A}"/>
    <cellStyle name="Moneda 9 4 3 2 2 3" xfId="15438" xr:uid="{FE6FE8C7-B6F9-42FF-ACA2-D09783F6F5F6}"/>
    <cellStyle name="Moneda 9 4 3 2 3" xfId="7517" xr:uid="{8624567B-2433-47EF-978D-D9BCD6F0DF9B}"/>
    <cellStyle name="Moneda 9 4 3 2 3 2" xfId="18078" xr:uid="{AE9E7DC6-5D7F-4D3D-8A8A-DE83DEF10D7E}"/>
    <cellStyle name="Moneda 9 4 3 2 4" xfId="12797" xr:uid="{7E4815FD-70B3-405D-847E-3BEA159F655F}"/>
    <cellStyle name="Moneda 9 4 3 3" xfId="3557" xr:uid="{80B18E4A-EED5-47E1-A8C6-AF0C4DA78FE4}"/>
    <cellStyle name="Moneda 9 4 3 3 2" xfId="8837" xr:uid="{D6B636D0-F2F4-4037-BE48-74E9F9E190F3}"/>
    <cellStyle name="Moneda 9 4 3 3 2 2" xfId="19398" xr:uid="{BD540075-B7B9-485C-851C-105E51E60476}"/>
    <cellStyle name="Moneda 9 4 3 3 3" xfId="14118" xr:uid="{01C36BD6-40D1-4E80-83A0-B23181DE4A1D}"/>
    <cellStyle name="Moneda 9 4 3 4" xfId="6197" xr:uid="{86257C49-BA94-4021-A20E-D2D387414FDD}"/>
    <cellStyle name="Moneda 9 4 3 4 2" xfId="16758" xr:uid="{C5968854-857E-43B2-950A-D74A26462234}"/>
    <cellStyle name="Moneda 9 4 3 5" xfId="11477" xr:uid="{7C3E52BB-EF5F-45FD-9D7C-7F49E0DAEF2C}"/>
    <cellStyle name="Moneda 9 4 4" xfId="1576" xr:uid="{B2C7F5B4-9C2F-47D7-8886-8B4601D95D2D}"/>
    <cellStyle name="Moneda 9 4 4 2" xfId="4217" xr:uid="{B3F1B809-C3D8-4D91-A682-2E8157E60163}"/>
    <cellStyle name="Moneda 9 4 4 2 2" xfId="9497" xr:uid="{FBAE151F-64A9-4464-BD58-A64AFCB0212B}"/>
    <cellStyle name="Moneda 9 4 4 2 2 2" xfId="20058" xr:uid="{1218C61B-8D6A-48A0-B244-8AAF630C7916}"/>
    <cellStyle name="Moneda 9 4 4 2 3" xfId="14778" xr:uid="{1BFA9387-7146-4D72-AC19-75ED3E6A2F29}"/>
    <cellStyle name="Moneda 9 4 4 3" xfId="6857" xr:uid="{0A281E4D-D118-4891-895F-41FABCCD6CAF}"/>
    <cellStyle name="Moneda 9 4 4 3 2" xfId="17418" xr:uid="{6010E3F4-4CC8-44F8-ADEA-38FCF7645D28}"/>
    <cellStyle name="Moneda 9 4 4 4" xfId="12137" xr:uid="{E8DA6922-B78D-4AF0-8F97-1B2703ECF14E}"/>
    <cellStyle name="Moneda 9 4 5" xfId="2897" xr:uid="{AD772FE4-3C48-404A-AD31-7848D2652293}"/>
    <cellStyle name="Moneda 9 4 5 2" xfId="8177" xr:uid="{780027E4-2B46-427D-8AD1-59AE242CF134}"/>
    <cellStyle name="Moneda 9 4 5 2 2" xfId="18738" xr:uid="{F821F989-48D1-4CB0-AAC1-4E0C67677700}"/>
    <cellStyle name="Moneda 9 4 5 3" xfId="13458" xr:uid="{F03D266B-1B88-48B3-905B-121E955F50C0}"/>
    <cellStyle name="Moneda 9 4 6" xfId="5537" xr:uid="{88718938-CF6C-4265-B854-28C3FC31DFBB}"/>
    <cellStyle name="Moneda 9 4 6 2" xfId="16098" xr:uid="{BA7FA5E4-6310-4305-970E-B989D8050B26}"/>
    <cellStyle name="Moneda 9 4 7" xfId="10817" xr:uid="{82C0F1A3-E555-4335-9196-5B3C2DF86A69}"/>
    <cellStyle name="Moneda 9 5" xfId="363" xr:uid="{DB64CA86-784B-43EC-B2EB-5894ECA6FE53}"/>
    <cellStyle name="Moneda 9 5 2" xfId="1024" xr:uid="{F15451DE-7D64-40BA-AD27-9159070F5D0A}"/>
    <cellStyle name="Moneda 9 5 2 2" xfId="2345" xr:uid="{5F0924E2-2E9A-4445-9432-7FA865C256B8}"/>
    <cellStyle name="Moneda 9 5 2 2 2" xfId="4986" xr:uid="{78150AED-25D0-4A42-80DA-0D7F821BF477}"/>
    <cellStyle name="Moneda 9 5 2 2 2 2" xfId="10266" xr:uid="{760D9956-37B7-4117-A8F8-C72681799617}"/>
    <cellStyle name="Moneda 9 5 2 2 2 2 2" xfId="20827" xr:uid="{A4578E6F-318A-49D6-9DA0-C9C9A4AFC48F}"/>
    <cellStyle name="Moneda 9 5 2 2 2 3" xfId="15547" xr:uid="{637EAC51-7952-48DB-85DA-2BF329F3F49F}"/>
    <cellStyle name="Moneda 9 5 2 2 3" xfId="7626" xr:uid="{563EF5AA-6F18-4F10-A3CC-22F0C662D736}"/>
    <cellStyle name="Moneda 9 5 2 2 3 2" xfId="18187" xr:uid="{2B5603DE-C8C2-4F50-B325-871806E41DA9}"/>
    <cellStyle name="Moneda 9 5 2 2 4" xfId="12906" xr:uid="{6BBBA987-1909-471A-97C2-F22327D8F0AA}"/>
    <cellStyle name="Moneda 9 5 2 3" xfId="3666" xr:uid="{7CCC1186-4EA9-4F9E-A153-601AD3F4433A}"/>
    <cellStyle name="Moneda 9 5 2 3 2" xfId="8946" xr:uid="{0E4F3FA5-B312-472B-B142-24EBBAD12A6B}"/>
    <cellStyle name="Moneda 9 5 2 3 2 2" xfId="19507" xr:uid="{6F364B55-B715-4AFF-8B83-C59F91C38C03}"/>
    <cellStyle name="Moneda 9 5 2 3 3" xfId="14227" xr:uid="{5ED9ED2A-2E9D-474A-97B1-149CCEB9548B}"/>
    <cellStyle name="Moneda 9 5 2 4" xfId="6306" xr:uid="{66BE35D6-876D-46F5-8B0E-A8F45F1651CD}"/>
    <cellStyle name="Moneda 9 5 2 4 2" xfId="16867" xr:uid="{3E88190A-FD7E-474F-8EBC-282C57CC6B83}"/>
    <cellStyle name="Moneda 9 5 2 5" xfId="11586" xr:uid="{9A83F3A0-7572-4A83-BD87-E702EB6B46FA}"/>
    <cellStyle name="Moneda 9 5 3" xfId="1685" xr:uid="{8680A757-90F3-4B8C-BDEF-65F4D28266A7}"/>
    <cellStyle name="Moneda 9 5 3 2" xfId="4326" xr:uid="{F4C8A86D-7D8D-4E0D-81B0-900CDB3291A9}"/>
    <cellStyle name="Moneda 9 5 3 2 2" xfId="9606" xr:uid="{BFE14085-7E3C-4457-B34B-05F019E7120B}"/>
    <cellStyle name="Moneda 9 5 3 2 2 2" xfId="20167" xr:uid="{BD60AD30-83AA-4EF2-B509-116DE4597059}"/>
    <cellStyle name="Moneda 9 5 3 2 3" xfId="14887" xr:uid="{BFA193BA-7C00-4C27-93A5-4F929B2A34DD}"/>
    <cellStyle name="Moneda 9 5 3 3" xfId="6966" xr:uid="{E7AA4EC5-A2F2-41CC-8ACB-7E0A63281268}"/>
    <cellStyle name="Moneda 9 5 3 3 2" xfId="17527" xr:uid="{D441AC0B-8A60-4394-8883-5C8812995731}"/>
    <cellStyle name="Moneda 9 5 3 4" xfId="12246" xr:uid="{06B81DEF-BB74-46A4-9A94-871DADCEB9A7}"/>
    <cellStyle name="Moneda 9 5 4" xfId="3006" xr:uid="{7DF39336-7A3E-4E43-BE65-C4B592E8D5D3}"/>
    <cellStyle name="Moneda 9 5 4 2" xfId="8286" xr:uid="{C5BE11C7-E499-47C8-B49B-D5F32427530A}"/>
    <cellStyle name="Moneda 9 5 4 2 2" xfId="18847" xr:uid="{38EFD759-E86C-4C20-8CCB-35D32C520B76}"/>
    <cellStyle name="Moneda 9 5 4 3" xfId="13567" xr:uid="{DC07BA59-C77A-4E44-9BEC-DBC03521AA24}"/>
    <cellStyle name="Moneda 9 5 5" xfId="5646" xr:uid="{578A456D-68D0-46AA-8455-D6A91D0DF7BC}"/>
    <cellStyle name="Moneda 9 5 5 2" xfId="16207" xr:uid="{8539F89B-0716-42DF-BBCD-6E3809CB7C58}"/>
    <cellStyle name="Moneda 9 5 6" xfId="10926" xr:uid="{96A0B856-F3C7-402B-A9DB-CDB6AF8FD6C7}"/>
    <cellStyle name="Moneda 9 6" xfId="695" xr:uid="{C5AC660B-A2FC-485D-AB01-541CA84FADFF}"/>
    <cellStyle name="Moneda 9 6 2" xfId="2016" xr:uid="{B03FA4E8-9C8F-4008-8314-769EEAC672A6}"/>
    <cellStyle name="Moneda 9 6 2 2" xfId="4657" xr:uid="{7DC9B3B2-4C4D-4C3A-8793-62E81B383A01}"/>
    <cellStyle name="Moneda 9 6 2 2 2" xfId="9937" xr:uid="{7C650BED-9765-4CCA-9908-2ABC9C04CE3A}"/>
    <cellStyle name="Moneda 9 6 2 2 2 2" xfId="20498" xr:uid="{58D3E65B-E1B3-4925-90F1-FD1F12122102}"/>
    <cellStyle name="Moneda 9 6 2 2 3" xfId="15218" xr:uid="{A6F49A2D-A35A-4BD5-A3E1-04EB5782BEB8}"/>
    <cellStyle name="Moneda 9 6 2 3" xfId="7297" xr:uid="{58EBA2AD-9298-411E-B2E6-3A685AA580EC}"/>
    <cellStyle name="Moneda 9 6 2 3 2" xfId="17858" xr:uid="{6B3D8CA6-020D-47CD-ACDA-AAAC708D9DCD}"/>
    <cellStyle name="Moneda 9 6 2 4" xfId="12577" xr:uid="{D708EAAE-C66D-4156-9890-F7733B1B90C2}"/>
    <cellStyle name="Moneda 9 6 3" xfId="3337" xr:uid="{62CB2F3D-B395-44AD-BEC5-FA3974058AF7}"/>
    <cellStyle name="Moneda 9 6 3 2" xfId="8617" xr:uid="{32224F34-1E56-4E87-976F-D8D757AEB5AF}"/>
    <cellStyle name="Moneda 9 6 3 2 2" xfId="19178" xr:uid="{1C1C561F-F276-4842-B1B7-AB56B7EA22ED}"/>
    <cellStyle name="Moneda 9 6 3 3" xfId="13898" xr:uid="{EE9FED23-42DA-4F3A-B088-45BCD197A347}"/>
    <cellStyle name="Moneda 9 6 4" xfId="5977" xr:uid="{BDA28E7A-E70B-4BC8-9AE3-9CAA580C1C14}"/>
    <cellStyle name="Moneda 9 6 4 2" xfId="16538" xr:uid="{E29101E5-E52E-4676-A96D-35341EC04027}"/>
    <cellStyle name="Moneda 9 6 5" xfId="11257" xr:uid="{650F095F-2012-4020-BFD1-5C6FC8F85EF1}"/>
    <cellStyle name="Moneda 9 7" xfId="1356" xr:uid="{ADD15962-A3FE-43E4-8E44-57E4920C0726}"/>
    <cellStyle name="Moneda 9 7 2" xfId="3997" xr:uid="{FBB01EDF-ED3F-4A19-AD35-A6D6A7723106}"/>
    <cellStyle name="Moneda 9 7 2 2" xfId="9277" xr:uid="{69B9A92A-F214-4F6B-9E38-309D56E113F5}"/>
    <cellStyle name="Moneda 9 7 2 2 2" xfId="19838" xr:uid="{93E485A2-A09B-41BF-8385-079339D52A98}"/>
    <cellStyle name="Moneda 9 7 2 3" xfId="14558" xr:uid="{9906B9AE-53B8-4728-9DD1-468DB47B761B}"/>
    <cellStyle name="Moneda 9 7 3" xfId="6637" xr:uid="{6E60A4CD-7940-43CF-A701-1DBB1625E67D}"/>
    <cellStyle name="Moneda 9 7 3 2" xfId="17198" xr:uid="{AC5E61D1-749A-4898-BB09-6C0584FE7350}"/>
    <cellStyle name="Moneda 9 7 4" xfId="11917" xr:uid="{9E6660C2-2CB1-4A3B-87B7-6ED6B936B4F9}"/>
    <cellStyle name="Moneda 9 8" xfId="2677" xr:uid="{58B933FA-A8B9-4B85-BE8B-4A652B586EA9}"/>
    <cellStyle name="Moneda 9 8 2" xfId="7957" xr:uid="{6B8D5B6F-A532-40D9-925C-16609AFADAF3}"/>
    <cellStyle name="Moneda 9 8 2 2" xfId="18518" xr:uid="{8ECDC9AA-3DA7-48CF-9890-E349AE2B044B}"/>
    <cellStyle name="Moneda 9 8 3" xfId="13238" xr:uid="{3DFF7039-F6F2-4A4F-BADA-E6380B091D6A}"/>
    <cellStyle name="Moneda 9 9" xfId="5317" xr:uid="{F74312A9-4E87-4D36-B6F9-E9DF3260AA84}"/>
    <cellStyle name="Moneda 9 9 2" xfId="15878" xr:uid="{0C091999-95EB-4E7C-9B28-08DB9092B055}"/>
    <cellStyle name="Normal" xfId="0" builtinId="0"/>
    <cellStyle name="Normal 2" xfId="7" xr:uid="{00000000-0005-0000-0000-000004000000}"/>
    <cellStyle name="Normal 3" xfId="14" xr:uid="{EE961E1F-798A-48AA-90D6-9F9117E7C37E}"/>
    <cellStyle name="Normal 4" xfId="110" xr:uid="{7DDED572-183F-4AE4-860A-C348C61D3544}"/>
    <cellStyle name="Normal 5" xfId="118" xr:uid="{E4B33720-C944-4632-94D8-B46E5CD8B236}"/>
    <cellStyle name="Normal 5 2" xfId="448" xr:uid="{4E5BCF0E-3DE5-4C25-BE1F-DBEE7610E157}"/>
    <cellStyle name="Normal 6" xfId="4" xr:uid="{00000000-0005-0000-0000-000005000000}"/>
    <cellStyle name="Normal 6 2" xfId="6" xr:uid="{00000000-0005-0000-0000-000006000000}"/>
    <cellStyle name="Normal 6 2 2" xfId="8" xr:uid="{00000000-0005-0000-0000-000007000000}"/>
    <cellStyle name="Normal 7" xfId="1331" xr:uid="{400107ED-C066-4B1E-977C-C02F890E2E09}"/>
    <cellStyle name="Normal 7 2" xfId="2652" xr:uid="{8DE0F471-C1E2-4370-A164-55E30BF0450F}"/>
    <cellStyle name="Normal_RIDERS" xfId="2" xr:uid="{00000000-0005-0000-0000-000008000000}"/>
  </cellStyles>
  <dxfs count="34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solid">
          <fgColor auto="1"/>
          <bgColor theme="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rgb="FFFF0000"/>
        </patternFill>
      </fill>
    </dxf>
    <dxf>
      <font>
        <color rgb="FFFF0000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iome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/>
        </left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iome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Biome"/>
        <family val="2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iome"/>
        <family val="2"/>
        <scheme val="none"/>
      </font>
      <numFmt numFmtId="165" formatCode="_-&quot;$&quot;\ * #,##0_-;\-&quot;$&quot;\ * #,##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theme="4"/>
        </left>
        <right/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iome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theme="4"/>
        </left>
        <right/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iome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theme="4"/>
        </left>
        <right/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iome"/>
        <family val="2"/>
        <scheme val="none"/>
      </font>
      <numFmt numFmtId="0" formatCode="General"/>
      <alignment horizontal="general" vertical="center" textRotation="0" wrapText="0" indent="0" justifyLastLine="0" shrinkToFit="0" readingOrder="0"/>
      <border diagonalUp="0" diagonalDown="0">
        <left style="thin">
          <color theme="4"/>
        </left>
        <right/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iome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iome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iome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theme="4"/>
        </left>
        <right/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iome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4"/>
        </left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Biome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theme="4"/>
        </left>
        <right/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Biome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theme="4"/>
        </left>
        <right/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iome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theme="4"/>
        </left>
        <right/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iome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theme="4"/>
        </left>
        <right/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iome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theme="4"/>
        </left>
        <right/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iome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/>
        </top>
        <bottom/>
        <vertical/>
        <horizontal/>
      </border>
    </dxf>
    <dxf>
      <border outline="0">
        <left style="thin">
          <color theme="4"/>
        </left>
        <right style="thin">
          <color theme="4"/>
        </right>
        <top style="thin">
          <color theme="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echnical"/>
        <family val="4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echnical"/>
        <family val="4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echnical"/>
        <family val="4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echnical"/>
        <family val="4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echnical"/>
        <family val="4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echnical"/>
        <family val="4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echnical"/>
        <family val="4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echnical"/>
        <family val="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echnical"/>
        <family val="4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echnical"/>
        <family val="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echnical"/>
        <family val="4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echnical"/>
        <family val="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echnical"/>
        <family val="4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echnical"/>
        <family val="4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echnical"/>
        <family val="4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echnical"/>
        <family val="4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echnical"/>
        <family val="4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ekton Pro Ext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theme="1"/>
        <name val="Tekton Pro Ext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ekton Pro Ext"/>
        <family val="2"/>
        <scheme val="none"/>
      </font>
      <numFmt numFmtId="32" formatCode="_-&quot;$&quot;\ * #,##0_-;\-&quot;$&quot;\ * #,##0_-;_-&quot;$&quot;\ * &quot;-&quot;_-;_-@_-"/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theme="1"/>
        <name val="Tekton Pro Ext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ekton Pro Ext"/>
        <family val="2"/>
        <scheme val="none"/>
      </font>
      <numFmt numFmtId="32" formatCode="_-&quot;$&quot;\ * #,##0_-;\-&quot;$&quot;\ * #,##0_-;_-&quot;$&quot;\ * &quot;-&quot;_-;_-@_-"/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theme="1"/>
        <name val="Tekton Pro Ext"/>
        <family val="2"/>
        <scheme val="none"/>
      </font>
      <numFmt numFmtId="32" formatCode="_-&quot;$&quot;\ * #,##0_-;\-&quot;$&quot;\ * #,##0_-;_-&quot;$&quot;\ * &quot;-&quot;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ekton Pro Ext"/>
        <family val="2"/>
        <scheme val="none"/>
      </font>
      <numFmt numFmtId="32" formatCode="_-&quot;$&quot;\ * #,##0_-;\-&quot;$&quot;\ * #,##0_-;_-&quot;$&quot;\ * &quot;-&quot;_-;_-@_-"/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theme="1"/>
        <name val="Tekton Pro Ext"/>
        <family val="2"/>
        <scheme val="none"/>
      </font>
      <numFmt numFmtId="32" formatCode="_-&quot;$&quot;\ * #,##0_-;\-&quot;$&quot;\ * #,##0_-;_-&quot;$&quot;\ * &quot;-&quot;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ekton Pro Ext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theme="1"/>
        <name val="Tekton Pro Ext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ekton Pro Ext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theme="1"/>
        <name val="Tekton Pro Ext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ekton Pro Ext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theme="1"/>
        <name val="Tekton Pro Ext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ekton Pro Ext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theme="1"/>
        <name val="Tekton Pro Ext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ekton Pro Ext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theme="1"/>
        <name val="Tekton Pro Ext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ekton Pro Ext"/>
        <family val="2"/>
        <scheme val="none"/>
      </font>
    </dxf>
    <dxf>
      <font>
        <b val="0"/>
        <strike val="0"/>
        <outline val="0"/>
        <shadow val="0"/>
        <u val="none"/>
        <vertAlign val="baseline"/>
        <sz val="12"/>
        <color theme="1"/>
        <name val="Tekton Pro Ext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ekton Pro Ext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Biome"/>
        <scheme val="none"/>
      </font>
      <fill>
        <patternFill patternType="none">
          <fgColor indexed="64"/>
          <bgColor auto="1"/>
        </patternFill>
      </fill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Biome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iome"/>
        <scheme val="none"/>
      </font>
      <numFmt numFmtId="165" formatCode="_-&quot;$&quot;\ * #,##0_-;\-&quot;$&quot;\ * #,##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iome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Biome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Biome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Biome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Biome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theme="1"/>
        <name val="Biome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Biome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Biome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Biome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Biome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Biome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Biome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iome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Biome"/>
        <scheme val="none"/>
      </font>
      <fill>
        <patternFill patternType="none">
          <fgColor indexed="64"/>
          <bgColor auto="1"/>
        </patternFill>
      </fill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0"/>
        <name val="Biome"/>
        <scheme val="none"/>
      </font>
      <fill>
        <patternFill patternType="solid">
          <fgColor indexed="64"/>
          <bgColor theme="4" tint="-0.249977111117893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Biome"/>
        <scheme val="none"/>
      </font>
      <fill>
        <patternFill patternType="none">
          <fgColor indexed="64"/>
          <bgColor auto="1"/>
        </patternFill>
      </fill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Biome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iome"/>
        <scheme val="none"/>
      </font>
      <numFmt numFmtId="165" formatCode="_-&quot;$&quot;\ * #,##0_-;\-&quot;$&quot;\ * #,##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iome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Biome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Biome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Biome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Biome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theme="1"/>
        <name val="Biome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Biome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Biome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Biome"/>
        <scheme val="none"/>
      </font>
      <numFmt numFmtId="19" formatCode="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Biome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Biome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Biome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iome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Biome"/>
        <scheme val="none"/>
      </font>
      <fill>
        <patternFill patternType="none">
          <fgColor rgb="FF000000"/>
          <bgColor auto="1"/>
        </patternFill>
      </fill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0"/>
        <name val="Biome"/>
        <scheme val="none"/>
      </font>
      <fill>
        <patternFill patternType="solid">
          <fgColor indexed="64"/>
          <bgColor theme="4" tint="-0.249977111117893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none"/>
      </fill>
    </dxf>
    <dxf>
      <fill>
        <patternFill patternType="none"/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none"/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none"/>
      </fill>
    </dxf>
    <dxf>
      <fill>
        <patternFill patternType="none"/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none"/>
      </fill>
    </dxf>
    <dxf>
      <fill>
        <patternFill patternType="none"/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none"/>
      </fill>
    </dxf>
    <dxf>
      <fill>
        <patternFill patternType="none"/>
      </fill>
    </dxf>
    <dxf>
      <font>
        <b/>
        <color theme="1"/>
      </font>
      <border>
        <bottom style="thin">
          <color theme="4"/>
        </bottom>
        <vertical/>
        <horizontal/>
      </border>
    </dxf>
    <dxf>
      <font>
        <sz val="8"/>
        <color theme="1"/>
        <name val="Arial Narrow"/>
        <scheme val="none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none"/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none"/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none"/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none"/>
      </fill>
    </dxf>
  </dxfs>
  <tableStyles count="10" defaultTableStyle="TableStyleMedium2" defaultPivotStyle="PivotStyleLight16">
    <tableStyle name="BASE DE DATOS-style" pivot="0" count="3" xr9:uid="{00000000-0011-0000-FFFF-FFFF00000000}">
      <tableStyleElement type="headerRow" dxfId="340"/>
      <tableStyleElement type="firstRowStripe" dxfId="339"/>
      <tableStyleElement type="secondRowStripe" dxfId="338"/>
    </tableStyle>
    <tableStyle name="Hoja3-style" pivot="0" count="3" xr9:uid="{00000000-0011-0000-FFFF-FFFF01000000}">
      <tableStyleElement type="headerRow" dxfId="337"/>
      <tableStyleElement type="firstRowStripe" dxfId="336"/>
      <tableStyleElement type="secondRowStripe" dxfId="335"/>
    </tableStyle>
    <tableStyle name="INSCRIPCIONES-style" pivot="0" count="3" xr9:uid="{00000000-0011-0000-FFFF-FFFF02000000}">
      <tableStyleElement type="headerRow" dxfId="334"/>
      <tableStyleElement type="firstRowStripe" dxfId="333"/>
      <tableStyleElement type="secondRowStripe" dxfId="332"/>
    </tableStyle>
    <tableStyle name="INSCRIPCIONES NUEVOS-style" pivot="0" count="3" xr9:uid="{00000000-0011-0000-FFFF-FFFF03000000}">
      <tableStyleElement type="headerRow" dxfId="331"/>
      <tableStyleElement type="firstRowStripe" dxfId="330"/>
      <tableStyleElement type="secondRowStripe" dxfId="329"/>
    </tableStyle>
    <tableStyle name="SlicerStyleLight1 2" pivot="0" table="0" count="10" xr9:uid="{00000000-0011-0000-FFFF-FFFF04000000}">
      <tableStyleElement type="wholeTable" dxfId="328"/>
      <tableStyleElement type="headerRow" dxfId="327"/>
    </tableStyle>
    <tableStyle name="Hoja4-style" pivot="0" count="4" xr9:uid="{50966ACA-7E2C-4B18-BABC-9F352C291AD9}">
      <tableStyleElement type="headerRow" dxfId="326"/>
      <tableStyleElement type="totalRow" dxfId="325"/>
      <tableStyleElement type="firstRowStripe" dxfId="324"/>
      <tableStyleElement type="secondRowStripe" dxfId="323"/>
    </tableStyle>
    <tableStyle name="Hoja4-style 2" pivot="0" count="4" xr9:uid="{3AC61A75-1A5D-4E1F-A627-6DF4E13B5266}">
      <tableStyleElement type="headerRow" dxfId="322"/>
      <tableStyleElement type="totalRow" dxfId="321"/>
      <tableStyleElement type="firstRowStripe" dxfId="320"/>
      <tableStyleElement type="secondRowStripe" dxfId="319"/>
    </tableStyle>
    <tableStyle name="VALIDA-style" pivot="0" count="6" xr9:uid="{193D847D-54CA-407A-B860-16522FDD6614}">
      <tableStyleElement type="headerRow" dxfId="318"/>
      <tableStyleElement type="totalRow" dxfId="317"/>
      <tableStyleElement type="firstRowStripe" dxfId="316"/>
      <tableStyleElement type="secondRowStripe" dxfId="315"/>
      <tableStyleElement type="firstColumnStripe" dxfId="314"/>
      <tableStyleElement type="secondColumnStripe" dxfId="313"/>
    </tableStyle>
    <tableStyle name="VALIDA-style 2" pivot="0" count="5" xr9:uid="{3515FC76-3188-43EC-8E69-56667400EDD7}">
      <tableStyleElement type="headerRow" dxfId="312"/>
      <tableStyleElement type="firstRowStripe" dxfId="311"/>
      <tableStyleElement type="secondRowStripe" dxfId="310"/>
      <tableStyleElement type="firstColumnStripe" dxfId="309"/>
      <tableStyleElement type="secondColumnStripe" dxfId="308"/>
    </tableStyle>
    <tableStyle name="VALIDA-style 3" pivot="0" count="4" xr9:uid="{88A747E5-7F45-4728-89B0-A841C4B5556F}">
      <tableStyleElement type="headerRow" dxfId="307"/>
      <tableStyleElement type="totalRow" dxfId="306"/>
      <tableStyleElement type="firstRowStripe" dxfId="305"/>
      <tableStyleElement type="secondRowStripe" dxfId="304"/>
    </tableStyle>
  </tableStyles>
  <colors>
    <mruColors>
      <color rgb="FFFFFF99"/>
      <color rgb="FFCCFFFF"/>
      <color rgb="FF3366FF"/>
      <color rgb="FFFF99FF"/>
    </mruColors>
  </colors>
  <extLst>
    <ext xmlns:x14="http://schemas.microsoft.com/office/spreadsheetml/2009/9/main" uri="{46F421CA-312F-682f-3DD2-61675219B42D}">
      <x14:dxfs count="8"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theme="4" tint="0.79998168889431442"/>
              <bgColor theme="4" tint="0.79998168889431442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theme="4" tint="0.59999389629810485"/>
              <bgColor theme="4" tint="0.59999389629810485"/>
            </pattern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rgb="FFFFFFFF"/>
              <bgColor rgb="FFFFFFFF"/>
            </patternFill>
          </fill>
          <border>
            <left style="thin">
              <color rgb="FFE0E0E0"/>
            </left>
            <right style="thin">
              <color rgb="FFE0E0E0"/>
            </right>
            <top style="thin">
              <color rgb="FFE0E0E0"/>
            </top>
            <bottom style="thin">
              <color rgb="FFE0E0E0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FFFFFF"/>
              <bgColor rgb="FFFFFFFF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</x14:dxfs>
    </ext>
    <ext xmlns:x14="http://schemas.microsoft.com/office/spreadsheetml/2009/9/main" uri="{EB79DEF2-80B8-43e5-95BD-54CBDDF9020C}">
      <x14:slicerStyles defaultSlicerStyle="SlicerStyleLight1">
        <x14:slicerStyle name="SlicerStyleLight1 2">
          <x14:slicerStyleElements>
            <x14:slicerStyleElement type="unselectedItemWithData" dxfId="7"/>
            <x14:slicerStyleElement type="unselectedItemWithNoData" dxfId="6"/>
            <x14:slicerStyleElement type="selectedItemWithData" dxfId="5"/>
            <x14:slicerStyleElement type="selectedItemWithNoData" dxfId="4"/>
            <x14:slicerStyleElement type="hoveredUnselectedItemWithData" dxfId="3"/>
            <x14:slicerStyleElement type="hoveredSelectedItemWithData" dxfId="2"/>
            <x14:slicerStyleElement type="hoveredUnselectedItemWithNoData" dxfId="1"/>
            <x14:slicerStyleElement type="hoveredSelectedItemWithNo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1745</xdr:colOff>
      <xdr:row>0</xdr:row>
      <xdr:rowOff>61407</xdr:rowOff>
    </xdr:from>
    <xdr:to>
      <xdr:col>2</xdr:col>
      <xdr:colOff>749785</xdr:colOff>
      <xdr:row>0</xdr:row>
      <xdr:rowOff>622788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51B5A71-D262-47A3-8597-E84217CBE9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3668" y="61407"/>
          <a:ext cx="1456309" cy="5613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136072</xdr:colOff>
      <xdr:row>0</xdr:row>
      <xdr:rowOff>122465</xdr:rowOff>
    </xdr:from>
    <xdr:to>
      <xdr:col>2</xdr:col>
      <xdr:colOff>1442358</xdr:colOff>
      <xdr:row>0</xdr:row>
      <xdr:rowOff>892610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5646D9B-7DAC-4335-BB4B-7CB0801693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0447" y="122465"/>
          <a:ext cx="2011136" cy="7701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1156607</xdr:colOff>
      <xdr:row>0</xdr:row>
      <xdr:rowOff>557894</xdr:rowOff>
    </xdr:from>
    <xdr:to>
      <xdr:col>4</xdr:col>
      <xdr:colOff>1346516</xdr:colOff>
      <xdr:row>1</xdr:row>
      <xdr:rowOff>8146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72C2683-3C4F-42DB-965A-E89647CB23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27071" y="557894"/>
          <a:ext cx="2013857" cy="7701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614368</xdr:colOff>
      <xdr:row>0</xdr:row>
      <xdr:rowOff>65931</xdr:rowOff>
    </xdr:from>
    <xdr:to>
      <xdr:col>10</xdr:col>
      <xdr:colOff>1323204</xdr:colOff>
      <xdr:row>4</xdr:row>
      <xdr:rowOff>112059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5A9A9DF-4C2E-4A15-B09A-B41C51E62D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EFFFF"/>
            </a:clrFrom>
            <a:clrTo>
              <a:srgbClr val="FEFFFF">
                <a:alpha val="0"/>
              </a:srgbClr>
            </a:clrTo>
          </a:clrChange>
        </a:blip>
        <a:stretch>
          <a:fillRect/>
        </a:stretch>
      </xdr:blipFill>
      <xdr:spPr>
        <a:xfrm>
          <a:off x="10464339" y="65931"/>
          <a:ext cx="2961218" cy="1099481"/>
        </a:xfrm>
        <a:prstGeom prst="rect">
          <a:avLst/>
        </a:prstGeom>
      </xdr:spPr>
    </xdr:pic>
    <xdr:clientData/>
  </xdr:twoCellAnchor>
  <xdr:oneCellAnchor>
    <xdr:from>
      <xdr:col>2</xdr:col>
      <xdr:colOff>886048</xdr:colOff>
      <xdr:row>96</xdr:row>
      <xdr:rowOff>36672</xdr:rowOff>
    </xdr:from>
    <xdr:ext cx="1037166" cy="624416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A773F42-3ADC-4590-9540-50BA87F7682A}"/>
            </a:ext>
          </a:extLst>
        </xdr:cNvPr>
        <xdr:cNvSpPr txBox="1"/>
      </xdr:nvSpPr>
      <xdr:spPr>
        <a:xfrm>
          <a:off x="1617036" y="2085655"/>
          <a:ext cx="1037166" cy="6244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s-CO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1447800</xdr:colOff>
      <xdr:row>0</xdr:row>
      <xdr:rowOff>95250</xdr:rowOff>
    </xdr:from>
    <xdr:to>
      <xdr:col>13</xdr:col>
      <xdr:colOff>827618</xdr:colOff>
      <xdr:row>4</xdr:row>
      <xdr:rowOff>108881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D923A4A-A13B-4192-8769-6FCD9AB3D7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EFFFF"/>
            </a:clrFrom>
            <a:clrTo>
              <a:srgbClr val="FEFFFF">
                <a:alpha val="0"/>
              </a:srgbClr>
            </a:clrTo>
          </a:clrChange>
        </a:blip>
        <a:stretch>
          <a:fillRect/>
        </a:stretch>
      </xdr:blipFill>
      <xdr:spPr>
        <a:xfrm>
          <a:off x="13411200" y="95250"/>
          <a:ext cx="2961218" cy="109948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1489324-6BB9-4E7A-8578-F22388C6C47C}" name="Tabla2" displayName="Tabla2" ref="B2:Q985" totalsRowShown="0" headerRowDxfId="213" tableBorderDxfId="228">
  <autoFilter ref="B2:Q985" xr:uid="{81489324-6BB9-4E7A-8578-F22388C6C47C}">
    <filterColumn colId="1">
      <customFilters>
        <customFilter operator="notEqual" val=" "/>
      </customFilters>
    </filterColumn>
  </autoFilter>
  <tableColumns count="16">
    <tableColumn id="1" xr3:uid="{187897E4-8725-45EA-A3A0-41C8402550CD}" name="ID" dataDxfId="227"/>
    <tableColumn id="2" xr3:uid="{DD81CB51-78AA-47FB-9A6C-AEB405B68B37}" name="NOMBRES" dataDxfId="226"/>
    <tableColumn id="3" xr3:uid="{C945F245-AE9A-4266-9F4D-81CC3BD3A663}" name="APELLIDOS" dataDxfId="225"/>
    <tableColumn id="4" xr3:uid="{00417AC7-E018-4E9F-BCC4-178B79D2BA14}" name="DOCUMENTO IDENTIDAD" dataDxfId="224"/>
    <tableColumn id="5" xr3:uid="{06A62BFE-8D21-45CE-B680-3D1E3C5A58C8}" name="SEXO" dataDxfId="223" dataCellStyle="Normal_RIDERS"/>
    <tableColumn id="6" xr3:uid="{9CA470A5-DC86-4433-BBC5-C742CE02C632}" name="FECHA DE NACIMIENTO" dataDxfId="222" dataCellStyle="Normal_RIDERS"/>
    <tableColumn id="7" xr3:uid="{1A0232CA-7718-446D-9CC9-B437D10016AB}" name="EDAD" dataDxfId="221"/>
    <tableColumn id="8" xr3:uid="{8EF8D1A8-51A8-4CBB-86E9-259D2BB6DE47}" name="NIVEL DE HABILIDAD" dataDxfId="220"/>
    <tableColumn id="9" xr3:uid="{46A37672-FC8A-4F41-8043-9EDD3F5DF08A}" name="SNH" dataDxfId="219">
      <calculatedColumnFormula>VLOOKUP(I3,NH,2,0)</calculatedColumnFormula>
    </tableColumn>
    <tableColumn id="10" xr3:uid="{0D266B08-9104-4BD7-9787-8E187DB78D29}" name="SCAT" dataDxfId="218">
      <calculatedColumnFormula>YEAR('BASE DE DATOS 2026'!$G3)&amp;J3</calculatedColumnFormula>
    </tableColumn>
    <tableColumn id="11" xr3:uid="{1162075B-A18B-4F6A-923E-DAFCD4628D55}" name="CATEGORIA" dataDxfId="217">
      <calculatedColumnFormula>IFERROR(VLOOKUP(K3,CATEGORIAS,2,0),"")</calculatedColumnFormula>
    </tableColumn>
    <tableColumn id="12" xr3:uid="{1377B33A-2863-448F-93DE-0AB9DF149CCF}" name="CLUB" dataDxfId="216"/>
    <tableColumn id="13" xr3:uid="{C81EDE74-AF2A-4387-B2B8-EE4B8D497D28}" name="TABLERO" dataDxfId="215"/>
    <tableColumn id="14" xr3:uid="{F75DABA2-8A04-4C7C-9979-C8A746EC8312}" name="VALOR INSCRIPCION" dataDxfId="214" dataCellStyle="Moneda"/>
    <tableColumn id="15" xr3:uid="{13FA353D-131A-49BF-8D3C-BE4BBF66ABAC}" name="OBSERVACIONES" dataDxfId="212"/>
    <tableColumn id="16" xr3:uid="{9D904985-33A3-405E-8DD2-C81F652329AE}" name="APODO" dataDxfId="211"/>
  </tableColumns>
  <tableStyleInfo name="TableStyleLight9" showFirstColumn="0" showLastColumn="0" showRowStripes="1" showColumnStripes="1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8CEBD680-9577-48ED-BD65-C4AAE0ED6EC9}" name="Tabla110" displayName="Tabla110" ref="B2:Q785" totalsRowShown="0" headerRowDxfId="303" dataDxfId="302">
  <autoFilter ref="B2:Q785" xr:uid="{00000000-000C-0000-FFFF-FFFF00000000}"/>
  <sortState xmlns:xlrd2="http://schemas.microsoft.com/office/spreadsheetml/2017/richdata2" ref="B3:Q785">
    <sortCondition ref="B750:B785"/>
  </sortState>
  <tableColumns count="16">
    <tableColumn id="1" xr3:uid="{4657210C-C77F-40AC-9F90-5EEB17F11640}" name="ID" dataDxfId="301"/>
    <tableColumn id="2" xr3:uid="{D409A8C7-2A28-421C-8588-C5CF4E9BFA06}" name="NOMBRES" dataDxfId="300"/>
    <tableColumn id="3" xr3:uid="{4724D9C4-6EDD-4AD9-B400-088E223AC465}" name="APELLIDOS" dataDxfId="299"/>
    <tableColumn id="4" xr3:uid="{4ABC5A29-DE7D-4DED-9633-5013184DDF48}" name="DOCUMENTO IDENTIDAD" dataDxfId="298"/>
    <tableColumn id="5" xr3:uid="{2EFB87B3-85DE-4347-9E08-C25F2F7F1EF9}" name="SEXO" dataDxfId="297" dataCellStyle="Normal_RIDERS"/>
    <tableColumn id="6" xr3:uid="{3861A3D2-244A-4240-B800-84C0B988DC67}" name="FECHA DE NACIMIENTO" dataDxfId="296" dataCellStyle="Normal_RIDERS"/>
    <tableColumn id="7" xr3:uid="{1B5E2FF0-B89D-44A9-AE26-E7C179D7802F}" name="EDAD" dataDxfId="295">
      <calculatedColumnFormula>IF(Tabla110[[#This Row],[FECHA DE NACIMIENTO]]="","",YEAR(NOW())-Tabla110[[#This Row],[FECHA DE NACIMIENTO]])</calculatedColumnFormula>
    </tableColumn>
    <tableColumn id="8" xr3:uid="{0CE0B435-A3FF-4338-B40A-EEC86AD07132}" name="NIVEL DE HABILIDAD" dataDxfId="294"/>
    <tableColumn id="9" xr3:uid="{CE19FF49-C8E1-4019-901D-0A6AE64F17F8}" name="SNH" dataDxfId="293">
      <calculatedColumnFormula>VLOOKUP(I3,NH,2,0)</calculatedColumnFormula>
    </tableColumn>
    <tableColumn id="10" xr3:uid="{5D079467-83B1-4059-A4DF-435A43507DA7}" name="SCAT" dataDxfId="292">
      <calculatedColumnFormula>Tabla110[[#This Row],[FECHA DE NACIMIENTO]]&amp;J3</calculatedColumnFormula>
    </tableColumn>
    <tableColumn id="11" xr3:uid="{873D958E-BADF-48E2-AAF9-C636224F1B89}" name="CATEGORIA" dataDxfId="291">
      <calculatedColumnFormula>IFERROR(VLOOKUP(K3,CATEGORIAS,2,0),"")</calculatedColumnFormula>
    </tableColumn>
    <tableColumn id="12" xr3:uid="{1CC921C1-FDB5-4E86-B9A4-72AAE138324A}" name="CLUB" dataDxfId="290"/>
    <tableColumn id="13" xr3:uid="{98E9E676-F06D-4FE6-B258-78D01AB86022}" name="TABLERO" dataDxfId="289"/>
    <tableColumn id="14" xr3:uid="{6F5B3E12-D8FB-4145-A09A-3E1D9985D916}" name="VALOR INSCRIPCION" dataDxfId="288" dataCellStyle="Moneda">
      <calculatedColumnFormula>IFERROR(VLOOKUP(Tabla110[[#This Row],[NIVEL DE HABILIDAD]],CATEGORIAS!$M$3:$O$13,2,FALSE),"")</calculatedColumnFormula>
    </tableColumn>
    <tableColumn id="15" xr3:uid="{752D95A7-D6A3-4C92-84E6-226DD23125C9}" name="OBSERVACIONES" dataDxfId="287"/>
    <tableColumn id="16" xr3:uid="{96463A65-F7BC-445E-934D-5240FC7301CA}" name="NACIONALES" dataDxfId="286"/>
  </tableColumns>
  <tableStyleInfo name="TableStyleLight2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B2:Q652" totalsRowShown="0" headerRowDxfId="285" dataDxfId="284">
  <autoFilter ref="B2:Q652" xr:uid="{00000000-000C-0000-FFFF-FFFF00000000}">
    <filterColumn colId="2">
      <filters>
        <filter val="CARDONA"/>
        <filter val="CARDONA OVALLE"/>
        <filter val="CARDONA VELASQUEZ"/>
        <filter val="CARDOZO ALDERETE"/>
        <filter val="CARDOZO ARCOS"/>
        <filter val="CARDOZO ROMERO"/>
        <filter val="RAMOS CARDONA"/>
      </filters>
    </filterColumn>
  </autoFilter>
  <sortState xmlns:xlrd2="http://schemas.microsoft.com/office/spreadsheetml/2017/richdata2" ref="B3:Q652">
    <sortCondition ref="B189:B652"/>
  </sortState>
  <tableColumns count="16">
    <tableColumn id="1" xr3:uid="{00000000-0010-0000-0000-000001000000}" name="ID" dataDxfId="283"/>
    <tableColumn id="2" xr3:uid="{00000000-0010-0000-0000-000002000000}" name="NOMBRES" dataDxfId="282"/>
    <tableColumn id="3" xr3:uid="{00000000-0010-0000-0000-000003000000}" name="APELLIDOS" dataDxfId="281"/>
    <tableColumn id="4" xr3:uid="{00000000-0010-0000-0000-000004000000}" name="DOCUMENTO IDENTIDAD" dataDxfId="280"/>
    <tableColumn id="5" xr3:uid="{00000000-0010-0000-0000-000005000000}" name="SEXO" dataDxfId="279" dataCellStyle="Normal_RIDERS"/>
    <tableColumn id="6" xr3:uid="{00000000-0010-0000-0000-000006000000}" name="FECHA DE NACIMIENTO" dataDxfId="278" dataCellStyle="Normal_RIDERS"/>
    <tableColumn id="7" xr3:uid="{00000000-0010-0000-0000-000007000000}" name="EDAD" dataDxfId="277">
      <calculatedColumnFormula>IF(Tabla1[[#This Row],[FECHA DE NACIMIENTO]]="","",YEAR(NOW())-Tabla1[[#This Row],[FECHA DE NACIMIENTO]])</calculatedColumnFormula>
    </tableColumn>
    <tableColumn id="8" xr3:uid="{00000000-0010-0000-0000-000008000000}" name="NIVEL DE HABILIDAD" dataDxfId="276"/>
    <tableColumn id="9" xr3:uid="{00000000-0010-0000-0000-000009000000}" name="SNH" dataDxfId="275">
      <calculatedColumnFormula>VLOOKUP(I3,NH,2,0)</calculatedColumnFormula>
    </tableColumn>
    <tableColumn id="10" xr3:uid="{00000000-0010-0000-0000-00000A000000}" name="SCAT" dataDxfId="274">
      <calculatedColumnFormula>Tabla1[[#This Row],[FECHA DE NACIMIENTO]]&amp;J3</calculatedColumnFormula>
    </tableColumn>
    <tableColumn id="11" xr3:uid="{00000000-0010-0000-0000-00000B000000}" name="CATEGORIA" dataDxfId="273">
      <calculatedColumnFormula>IFERROR(VLOOKUP(K3,CATEGORIAS,2,0),"")</calculatedColumnFormula>
    </tableColumn>
    <tableColumn id="12" xr3:uid="{00000000-0010-0000-0000-00000C000000}" name="CLUB" dataDxfId="272"/>
    <tableColumn id="13" xr3:uid="{00000000-0010-0000-0000-00000D000000}" name="TABLERO" dataDxfId="271"/>
    <tableColumn id="14" xr3:uid="{00000000-0010-0000-0000-00000E000000}" name="VALOR INSCRIPCION" dataDxfId="270" dataCellStyle="Moneda">
      <calculatedColumnFormula>IFERROR(VLOOKUP(Tabla1[[#This Row],[NIVEL DE HABILIDAD]],CATEGORIAS!$M$3:$O$13,2,FALSE),"")</calculatedColumnFormula>
    </tableColumn>
    <tableColumn id="15" xr3:uid="{00000000-0010-0000-0000-00000F000000}" name="OBSERVACIONES" dataDxfId="269"/>
    <tableColumn id="16" xr3:uid="{00000000-0010-0000-0000-000010000000}" name="NACIONALES" dataDxfId="268"/>
  </tableColumns>
  <tableStyleInfo name="TableStyleLight20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96B2C84-F173-4B8B-8087-3F45361A88E7}" name="Tabla5" displayName="Tabla5" ref="A1:I61" totalsRowCount="1" headerRowDxfId="267" dataDxfId="266" totalsRowDxfId="265">
  <autoFilter ref="A1:I60" xr:uid="{496B2C84-F173-4B8B-8087-3F45361A88E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sortState xmlns:xlrd2="http://schemas.microsoft.com/office/spreadsheetml/2017/richdata2" ref="A2:I60">
    <sortCondition ref="B50:B60"/>
  </sortState>
  <tableColumns count="9">
    <tableColumn id="1" xr3:uid="{604D8BDC-F868-477D-AA80-89E877459453}" name="ITEM" totalsRowLabel="Total" dataDxfId="264" totalsRowDxfId="263">
      <calculatedColumnFormula>SUBTOTAL(103,$B$2:B2)</calculatedColumnFormula>
    </tableColumn>
    <tableColumn id="2" xr3:uid="{82B5C786-A65D-4E46-9F79-5877EB1ECA76}" name="CLUB" dataDxfId="262" totalsRowDxfId="261"/>
    <tableColumn id="3" xr3:uid="{DE50A7C3-2003-4407-8137-071D7F7DD00B}" name="ANTIGUOS" totalsRowFunction="sum" dataDxfId="260" totalsRowDxfId="259" dataCellStyle="Millares [0]">
      <calculatedColumnFormula>COUNTIF(INSCRIPCIONES!$G$7:$G$486,VALIDA!B2)</calculatedColumnFormula>
    </tableColumn>
    <tableColumn id="4" xr3:uid="{116C06CA-634C-4008-BEBD-585F36B8FDD3}" name="NUEVOS" totalsRowFunction="sum" dataDxfId="258" totalsRowDxfId="257" dataCellStyle="Millares [0]">
      <calculatedColumnFormula>COUNTIF('INSCRIPCIONES NUEVOS'!$L$7:$L$199,VALIDA!B2)</calculatedColumnFormula>
    </tableColumn>
    <tableColumn id="5" xr3:uid="{3D9D9A2A-8AB0-4FA2-BF93-F192D7D2078B}" name="TOTAL" totalsRowFunction="sum" dataDxfId="256" totalsRowDxfId="255" dataCellStyle="Millares [0]">
      <calculatedColumnFormula>SUM(C2:D2)</calculatedColumnFormula>
    </tableColumn>
    <tableColumn id="6" xr3:uid="{F64B4087-7086-4DF5-8039-07FBF1DE0D48}" name="VR ANTIGUOS" totalsRowFunction="sum" dataDxfId="254" totalsRowDxfId="253" dataCellStyle="Moneda [0]">
      <calculatedColumnFormula>SUMIF(INSCRIPCIONES!$G$7:$G$316,Tabla5[[#This Row],[CLUB]],INSCRIPCIONES!$J$7:$J$316)</calculatedColumnFormula>
    </tableColumn>
    <tableColumn id="7" xr3:uid="{CD98B77D-6E41-44FC-8DDF-615638DEB734}" name="VR NUEVOS" totalsRowFunction="sum" dataDxfId="252" totalsRowDxfId="251" dataCellStyle="Moneda [0]">
      <calculatedColumnFormula>SUMIF('INSCRIPCIONES NUEVOS'!$L$7:$L$94,Tabla5[[#This Row],[CLUB]],'INSCRIPCIONES NUEVOS'!$M$7:$M$94)</calculatedColumnFormula>
    </tableColumn>
    <tableColumn id="8" xr3:uid="{C9D14421-6B52-43DE-AD70-3F6F45EE6319}" name="VR TOTAL" totalsRowFunction="sum" dataDxfId="250" totalsRowDxfId="249" dataCellStyle="Moneda [0]">
      <calculatedColumnFormula>+Tabla5[[#This Row],[VR ANTIGUOS]]+Tabla5[[#This Row],[VR NUEVOS]]</calculatedColumnFormula>
    </tableColumn>
    <tableColumn id="9" xr3:uid="{BB6CC91F-3523-4B4F-AD65-8A904A608571}" name="ABR" dataDxfId="248" totalsRowDxfId="247" dataCellStyle="Moneda [0]">
      <calculatedColumnFormula>VLOOKUP(Tabla5[[#This Row],[CLUB]],Tabla8[],2,FALSE)</calculatedColumnFormula>
    </tableColumn>
  </tableColumns>
  <tableStyleInfo name="TableStyleLight12" showFirstColumn="0" showLastColumn="0" showRowStripes="1" showColumnStripes="1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82D5AAEC-B451-43F5-A5F2-7FEB05D7CAF5}" name="Tabla6" displayName="Tabla6" ref="P62:T95" totalsRowCount="1" headerRowDxfId="246" dataDxfId="245" totalsRowDxfId="244">
  <autoFilter ref="P62:T94" xr:uid="{82D5AAEC-B451-43F5-A5F2-7FEB05D7CAF5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A05BCFE6-BB4B-4E81-9680-E32B64B5F841}" name="CATEGORIA" totalsRowLabel="Total" dataDxfId="243" totalsRowDxfId="242"/>
    <tableColumn id="2" xr3:uid="{C27CC440-A139-4E3F-A131-7163D8E49A27}" name="ANTIGUOS" totalsRowFunction="sum" dataDxfId="241" totalsRowDxfId="240">
      <calculatedColumnFormula>COUNTIF(INSCRIPCIONES!$H$7:$H$316,VALIDA!P63)</calculatedColumnFormula>
    </tableColumn>
    <tableColumn id="3" xr3:uid="{2D50D060-7BED-44F8-8879-E4A90CBAFC4A}" name="NUEVOS" totalsRowFunction="sum" dataDxfId="239" totalsRowDxfId="238">
      <calculatedColumnFormula>COUNTIF('INSCRIPCIONES NUEVOS'!$K$7:$K$62,VALIDA!P63)</calculatedColumnFormula>
    </tableColumn>
    <tableColumn id="4" xr3:uid="{390175D0-5F62-4501-A722-9301A03660AE}" name="TOTAL" totalsRowFunction="sum" dataDxfId="237" totalsRowDxfId="236">
      <calculatedColumnFormula>+Q63+R63</calculatedColumnFormula>
    </tableColumn>
    <tableColumn id="5" xr3:uid="{D0ADBDB0-3C9B-48B9-AD96-6F67F9D30967}" name="FASE" dataDxfId="235" totalsRowDxfId="234">
      <calculatedColumnFormula>VLOOKUP(S63,$W$2:$X$9,2)</calculatedColumnFormula>
    </tableColumn>
  </tableColumns>
  <tableStyleInfo name="TableStyleLight1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E1B2DFD-D8DA-4B66-9847-AB0B853187CC}" name="Tabla8" displayName="Tabla8" ref="K1:M60" totalsRowShown="0" headerRowDxfId="233" dataDxfId="232">
  <autoFilter ref="K1:M60" xr:uid="{AE1B2DFD-D8DA-4B66-9847-AB0B853187CC}">
    <filterColumn colId="0" hiddenButton="1"/>
    <filterColumn colId="1" hiddenButton="1"/>
    <filterColumn colId="2" hiddenButton="1"/>
  </autoFilter>
  <sortState xmlns:xlrd2="http://schemas.microsoft.com/office/spreadsheetml/2017/richdata2" ref="K2:M60">
    <sortCondition ref="K51:K60"/>
  </sortState>
  <tableColumns count="3">
    <tableColumn id="1" xr3:uid="{B5DAAACC-DD87-4659-ABF2-F19A5A5D20E9}" name="CLUB" dataDxfId="231"/>
    <tableColumn id="2" xr3:uid="{82557D67-8C6A-4389-970B-44DE2792AA6A}" name="ABREVIATURA" dataDxfId="230"/>
    <tableColumn id="3" xr3:uid="{9C4251E8-7BEF-490E-83D1-5421ED71CB09}" name="Columna1" dataDxfId="229"/>
  </tableColumns>
  <tableStyleInfo name="TableStyleLight11" showFirstColumn="0" showLastColumn="0" showRowStripes="1" showColumnStripes="1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6.bin"/><Relationship Id="rId4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43C75-1A97-4E8F-B844-8B7FDFD06999}">
  <sheetPr codeName="Hoja8">
    <pageSetUpPr fitToPage="1"/>
  </sheetPr>
  <dimension ref="A1:S985"/>
  <sheetViews>
    <sheetView zoomScale="78" zoomScaleNormal="78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C11" sqref="C11"/>
    </sheetView>
  </sheetViews>
  <sheetFormatPr baseColWidth="10" defaultColWidth="10.7109375" defaultRowHeight="15" x14ac:dyDescent="0.25"/>
  <cols>
    <col min="1" max="1" width="5.140625" style="10" bestFit="1" customWidth="1"/>
    <col min="2" max="2" width="10.5703125" style="10" bestFit="1" customWidth="1"/>
    <col min="3" max="3" width="25" style="10" customWidth="1"/>
    <col min="4" max="4" width="28.140625" style="10" customWidth="1"/>
    <col min="5" max="5" width="16.5703125" style="10" customWidth="1"/>
    <col min="6" max="6" width="7.7109375" style="17" bestFit="1" customWidth="1"/>
    <col min="7" max="7" width="19.140625" style="18" customWidth="1"/>
    <col min="8" max="8" width="8.140625" style="10" bestFit="1" customWidth="1"/>
    <col min="9" max="9" width="24.85546875" style="10" bestFit="1" customWidth="1"/>
    <col min="10" max="10" width="11.85546875" style="10" hidden="1" customWidth="1"/>
    <col min="11" max="11" width="13.140625" style="10" hidden="1" customWidth="1"/>
    <col min="12" max="12" width="33.140625" style="10" customWidth="1"/>
    <col min="13" max="13" width="27.7109375" style="10" bestFit="1" customWidth="1"/>
    <col min="14" max="14" width="12.42578125" style="106" bestFit="1" customWidth="1"/>
    <col min="15" max="15" width="17.85546875" style="10" hidden="1" customWidth="1"/>
    <col min="16" max="16" width="27" style="10" bestFit="1" customWidth="1"/>
    <col min="17" max="17" width="25" style="10" bestFit="1" customWidth="1"/>
    <col min="18" max="18" width="6.85546875" style="10" customWidth="1"/>
    <col min="19" max="19" width="5.140625" style="10" bestFit="1" customWidth="1"/>
    <col min="20" max="16384" width="10.7109375" style="10"/>
  </cols>
  <sheetData>
    <row r="1" spans="1:19" ht="62.25" x14ac:dyDescent="0.25">
      <c r="B1" s="226" t="s">
        <v>235</v>
      </c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</row>
    <row r="2" spans="1:19" s="197" customFormat="1" ht="27" x14ac:dyDescent="0.25">
      <c r="B2" s="250" t="s">
        <v>54</v>
      </c>
      <c r="C2" s="250" t="s">
        <v>34</v>
      </c>
      <c r="D2" s="250" t="s">
        <v>35</v>
      </c>
      <c r="E2" s="250" t="s">
        <v>42</v>
      </c>
      <c r="F2" s="250" t="s">
        <v>48</v>
      </c>
      <c r="G2" s="250" t="s">
        <v>234</v>
      </c>
      <c r="H2" s="250" t="s">
        <v>22</v>
      </c>
      <c r="I2" s="250" t="s">
        <v>36</v>
      </c>
      <c r="J2" s="250" t="s">
        <v>37</v>
      </c>
      <c r="K2" s="250" t="s">
        <v>38</v>
      </c>
      <c r="L2" s="250" t="s">
        <v>18</v>
      </c>
      <c r="M2" s="250" t="s">
        <v>40</v>
      </c>
      <c r="N2" s="250" t="s">
        <v>71</v>
      </c>
      <c r="O2" s="250" t="s">
        <v>39</v>
      </c>
      <c r="P2" s="250" t="s">
        <v>47</v>
      </c>
      <c r="Q2" s="250" t="s">
        <v>1483</v>
      </c>
    </row>
    <row r="3" spans="1:19" s="11" customFormat="1" ht="18.75" x14ac:dyDescent="0.25">
      <c r="A3" s="11">
        <f>SUBTOTAL(103,$B$3:B3)</f>
        <v>1</v>
      </c>
      <c r="B3" s="246">
        <v>10</v>
      </c>
      <c r="C3" s="138" t="s">
        <v>236</v>
      </c>
      <c r="D3" s="138" t="s">
        <v>237</v>
      </c>
      <c r="E3" s="139">
        <v>1010849944</v>
      </c>
      <c r="F3" s="140" t="s">
        <v>1480</v>
      </c>
      <c r="G3" s="140">
        <v>44243</v>
      </c>
      <c r="H3" s="141">
        <f ca="1">IF('BASE DE DATOS 2026'!$G3="","",YEAR(NOW())-YEAR(G3))</f>
        <v>5</v>
      </c>
      <c r="I3" s="138" t="s">
        <v>12</v>
      </c>
      <c r="J3" s="142" t="str">
        <f>VLOOKUP(I3,NH,2,0)</f>
        <v>S</v>
      </c>
      <c r="K3" s="142" t="str">
        <f>YEAR('BASE DE DATOS 2026'!$G3)&amp;J3</f>
        <v>2021S</v>
      </c>
      <c r="L3" s="143" t="str">
        <f>IFERROR(VLOOKUP(K3,CATEGORIAS,2,0),"")</f>
        <v>STRIDERS 5 AÑOS</v>
      </c>
      <c r="M3" s="138" t="s">
        <v>1228</v>
      </c>
      <c r="N3" s="137">
        <v>10</v>
      </c>
      <c r="O3" s="144">
        <f>IFERROR(VLOOKUP('BASE DE DATOS 2026'!$I3,CATEGORIAS!$M$3:$O$13,2,FALSE),"")</f>
        <v>85000</v>
      </c>
      <c r="P3" s="138"/>
      <c r="Q3" s="252" t="s">
        <v>149</v>
      </c>
      <c r="S3" s="11">
        <v>10</v>
      </c>
    </row>
    <row r="4" spans="1:19" s="11" customFormat="1" ht="18.75" hidden="1" x14ac:dyDescent="0.25">
      <c r="A4" s="197">
        <f>SUBTOTAL(103,$B$3:B4)</f>
        <v>1</v>
      </c>
      <c r="B4" s="267">
        <v>11</v>
      </c>
      <c r="C4" s="217"/>
      <c r="D4" s="217"/>
      <c r="E4" s="184"/>
      <c r="F4" s="258"/>
      <c r="G4" s="258"/>
      <c r="H4" s="141" t="str">
        <f ca="1">IF('BASE DE DATOS 2026'!$G4="","",YEAR(NOW())-YEAR(G4))</f>
        <v/>
      </c>
      <c r="I4" s="217"/>
      <c r="J4" s="142" t="e">
        <f>VLOOKUP(I4,NH,2,0)</f>
        <v>#N/A</v>
      </c>
      <c r="K4" s="142" t="e">
        <f>YEAR('BASE DE DATOS 2026'!$G4)&amp;J4</f>
        <v>#N/A</v>
      </c>
      <c r="L4" s="158" t="str">
        <f>IFERROR(VLOOKUP(K4,CATEGORIAS,2,0),"")</f>
        <v/>
      </c>
      <c r="M4" s="217"/>
      <c r="N4" s="186"/>
      <c r="O4" s="188"/>
      <c r="P4" s="259"/>
      <c r="Q4" s="252"/>
      <c r="S4" s="11">
        <v>11</v>
      </c>
    </row>
    <row r="5" spans="1:19" s="11" customFormat="1" ht="18.75" hidden="1" x14ac:dyDescent="0.25">
      <c r="A5" s="197">
        <f>SUBTOTAL(103,$B$3:B5)</f>
        <v>1</v>
      </c>
      <c r="B5" s="267">
        <v>12</v>
      </c>
      <c r="C5" s="217"/>
      <c r="D5" s="217"/>
      <c r="E5" s="184"/>
      <c r="F5" s="258"/>
      <c r="G5" s="258"/>
      <c r="H5" s="141" t="str">
        <f ca="1">IF('BASE DE DATOS 2026'!$G5="","",YEAR(NOW())-YEAR(G5))</f>
        <v/>
      </c>
      <c r="I5" s="217"/>
      <c r="J5" s="142" t="e">
        <f>VLOOKUP(I5,NH,2,0)</f>
        <v>#N/A</v>
      </c>
      <c r="K5" s="142" t="e">
        <f>YEAR('BASE DE DATOS 2026'!$G5)&amp;J5</f>
        <v>#N/A</v>
      </c>
      <c r="L5" s="158" t="str">
        <f>IFERROR(VLOOKUP(K5,CATEGORIAS,2,0),"")</f>
        <v/>
      </c>
      <c r="M5" s="217"/>
      <c r="N5" s="186"/>
      <c r="O5" s="188"/>
      <c r="P5" s="259"/>
      <c r="Q5" s="252"/>
      <c r="S5" s="197">
        <v>12</v>
      </c>
    </row>
    <row r="6" spans="1:19" s="11" customFormat="1" ht="18.75" x14ac:dyDescent="0.25">
      <c r="A6" s="197">
        <f>SUBTOTAL(103,$B$3:B6)</f>
        <v>2</v>
      </c>
      <c r="B6" s="246">
        <v>13</v>
      </c>
      <c r="C6" s="138" t="s">
        <v>242</v>
      </c>
      <c r="D6" s="138" t="s">
        <v>243</v>
      </c>
      <c r="E6" s="139">
        <v>1144112260</v>
      </c>
      <c r="F6" s="140" t="s">
        <v>1481</v>
      </c>
      <c r="G6" s="140">
        <v>44515</v>
      </c>
      <c r="H6" s="141">
        <f ca="1">IF('BASE DE DATOS 2026'!$G6="","",YEAR(NOW())-YEAR(G6))</f>
        <v>5</v>
      </c>
      <c r="I6" s="138" t="s">
        <v>12</v>
      </c>
      <c r="J6" s="142" t="str">
        <f>VLOOKUP(I6,NH,2,0)</f>
        <v>S</v>
      </c>
      <c r="K6" s="142" t="str">
        <f>YEAR('BASE DE DATOS 2026'!$G6)&amp;J6</f>
        <v>2021S</v>
      </c>
      <c r="L6" s="143" t="str">
        <f>IFERROR(VLOOKUP(K6,CATEGORIAS,2,0),"")</f>
        <v>STRIDERS 5 AÑOS</v>
      </c>
      <c r="M6" s="138" t="s">
        <v>75</v>
      </c>
      <c r="N6" s="145">
        <v>13</v>
      </c>
      <c r="O6" s="144">
        <f>IFERROR(VLOOKUP('BASE DE DATOS 2026'!$I6,CATEGORIAS!$M$3:$O$13,2,FALSE),"")</f>
        <v>85000</v>
      </c>
      <c r="P6" s="138"/>
      <c r="Q6" s="252" t="s">
        <v>149</v>
      </c>
      <c r="S6" s="197">
        <v>13</v>
      </c>
    </row>
    <row r="7" spans="1:19" s="11" customFormat="1" ht="18.75" x14ac:dyDescent="0.25">
      <c r="A7" s="197">
        <f>SUBTOTAL(103,$B$3:B7)</f>
        <v>3</v>
      </c>
      <c r="B7" s="246">
        <v>14</v>
      </c>
      <c r="C7" s="138" t="s">
        <v>244</v>
      </c>
      <c r="D7" s="138" t="s">
        <v>245</v>
      </c>
      <c r="E7" s="139">
        <v>1059251369</v>
      </c>
      <c r="F7" s="140" t="s">
        <v>1480</v>
      </c>
      <c r="G7" s="140">
        <v>44312</v>
      </c>
      <c r="H7" s="141">
        <f ca="1">IF('BASE DE DATOS 2026'!$G7="","",YEAR(NOW())-YEAR(G7))</f>
        <v>5</v>
      </c>
      <c r="I7" s="138" t="s">
        <v>100</v>
      </c>
      <c r="J7" s="142" t="str">
        <f>VLOOKUP(I7,NH,2,0)</f>
        <v>E</v>
      </c>
      <c r="K7" s="142" t="str">
        <f>YEAR('BASE DE DATOS 2026'!$G7)&amp;J7</f>
        <v>2021E</v>
      </c>
      <c r="L7" s="143" t="str">
        <f>IFERROR(VLOOKUP(K7,CATEGORIAS,2,0),"")</f>
        <v>MINIRIDERS 4 Y 5 AÑOS</v>
      </c>
      <c r="M7" s="138" t="s">
        <v>110</v>
      </c>
      <c r="N7" s="137">
        <v>14</v>
      </c>
      <c r="O7" s="144">
        <f>IFERROR(VLOOKUP('BASE DE DATOS 2026'!$I7,CATEGORIAS!$M$3:$O$13,2,FALSE),"")</f>
        <v>85000</v>
      </c>
      <c r="P7" s="138"/>
      <c r="Q7" s="252" t="s">
        <v>220</v>
      </c>
      <c r="S7" s="197">
        <v>14</v>
      </c>
    </row>
    <row r="8" spans="1:19" s="11" customFormat="1" ht="18.75" x14ac:dyDescent="0.25">
      <c r="A8" s="197">
        <f>SUBTOTAL(103,$B$3:B8)</f>
        <v>4</v>
      </c>
      <c r="B8" s="246">
        <v>15</v>
      </c>
      <c r="C8" s="138" t="s">
        <v>246</v>
      </c>
      <c r="D8" s="138" t="s">
        <v>1346</v>
      </c>
      <c r="E8" s="139">
        <v>1059250630</v>
      </c>
      <c r="F8" s="140" t="s">
        <v>1480</v>
      </c>
      <c r="G8" s="140">
        <v>43891</v>
      </c>
      <c r="H8" s="141">
        <f ca="1">IF('BASE DE DATOS 2026'!$G8="","",YEAR(NOW())-YEAR(G8))</f>
        <v>6</v>
      </c>
      <c r="I8" s="138" t="s">
        <v>100</v>
      </c>
      <c r="J8" s="142" t="str">
        <f>VLOOKUP(I8,NH,2,0)</f>
        <v>E</v>
      </c>
      <c r="K8" s="142" t="str">
        <f>YEAR('BASE DE DATOS 2026'!$G8)&amp;J8</f>
        <v>2020E</v>
      </c>
      <c r="L8" s="143" t="str">
        <f>IFERROR(VLOOKUP(K8,CATEGORIAS,2,0),"")</f>
        <v>MINIRIDERS 6 AÑOS</v>
      </c>
      <c r="M8" s="138" t="s">
        <v>110</v>
      </c>
      <c r="N8" s="145">
        <v>15</v>
      </c>
      <c r="O8" s="144">
        <f>IFERROR(VLOOKUP('BASE DE DATOS 2026'!$I8,CATEGORIAS!$M$3:$O$13,2,FALSE),"")</f>
        <v>85000</v>
      </c>
      <c r="P8" s="138"/>
      <c r="Q8" s="252" t="s">
        <v>149</v>
      </c>
      <c r="S8" s="197">
        <v>15</v>
      </c>
    </row>
    <row r="9" spans="1:19" s="11" customFormat="1" ht="18.75" x14ac:dyDescent="0.25">
      <c r="A9" s="197">
        <f>SUBTOTAL(103,$B$3:B9)</f>
        <v>5</v>
      </c>
      <c r="B9" s="246">
        <v>16</v>
      </c>
      <c r="C9" s="138" t="s">
        <v>248</v>
      </c>
      <c r="D9" s="138" t="s">
        <v>249</v>
      </c>
      <c r="E9" s="139">
        <v>1059251408</v>
      </c>
      <c r="F9" s="140" t="s">
        <v>1480</v>
      </c>
      <c r="G9" s="140">
        <v>44340</v>
      </c>
      <c r="H9" s="141">
        <f ca="1">IF('BASE DE DATOS 2026'!$G9="","",YEAR(NOW())-YEAR(G9))</f>
        <v>5</v>
      </c>
      <c r="I9" s="138" t="s">
        <v>12</v>
      </c>
      <c r="J9" s="142" t="str">
        <f>VLOOKUP(I9,NH,2,0)</f>
        <v>S</v>
      </c>
      <c r="K9" s="142" t="str">
        <f>YEAR('BASE DE DATOS 2026'!$G9)&amp;J9</f>
        <v>2021S</v>
      </c>
      <c r="L9" s="143" t="str">
        <f>IFERROR(VLOOKUP(K9,CATEGORIAS,2,0),"")</f>
        <v>STRIDERS 5 AÑOS</v>
      </c>
      <c r="M9" s="138" t="s">
        <v>110</v>
      </c>
      <c r="N9" s="137">
        <v>16</v>
      </c>
      <c r="O9" s="144">
        <f>IFERROR(VLOOKUP('BASE DE DATOS 2026'!$I9,CATEGORIAS!$M$3:$O$13,2,FALSE),"")</f>
        <v>85000</v>
      </c>
      <c r="P9" s="138"/>
      <c r="Q9" s="252" t="s">
        <v>219</v>
      </c>
      <c r="S9" s="197">
        <v>16</v>
      </c>
    </row>
    <row r="10" spans="1:19" s="11" customFormat="1" ht="18.75" x14ac:dyDescent="0.25">
      <c r="A10" s="197">
        <f>SUBTOTAL(103,$B$3:B10)</f>
        <v>6</v>
      </c>
      <c r="B10" s="247">
        <v>17</v>
      </c>
      <c r="C10" s="138" t="s">
        <v>250</v>
      </c>
      <c r="D10" s="138" t="s">
        <v>251</v>
      </c>
      <c r="E10" s="139">
        <v>1232812815</v>
      </c>
      <c r="F10" s="140" t="s">
        <v>1480</v>
      </c>
      <c r="G10" s="166">
        <v>43994</v>
      </c>
      <c r="H10" s="141">
        <f ca="1">IF('BASE DE DATOS 2026'!$G10="","",YEAR(NOW())-YEAR(G10))</f>
        <v>6</v>
      </c>
      <c r="I10" s="138" t="s">
        <v>100</v>
      </c>
      <c r="J10" s="142" t="str">
        <f>VLOOKUP(I10,NH,2,0)</f>
        <v>E</v>
      </c>
      <c r="K10" s="142" t="str">
        <f>YEAR('BASE DE DATOS 2026'!$G10)&amp;J10</f>
        <v>2020E</v>
      </c>
      <c r="L10" s="143" t="str">
        <f>IFERROR(VLOOKUP(K10,CATEGORIAS,2,0),"")</f>
        <v>MINIRIDERS 6 AÑOS</v>
      </c>
      <c r="M10" s="138" t="s">
        <v>45</v>
      </c>
      <c r="N10" s="145">
        <v>17</v>
      </c>
      <c r="O10" s="144">
        <f>IFERROR(VLOOKUP('BASE DE DATOS 2026'!$I10,CATEGORIAS!$M$3:$O$13,2,FALSE),"")</f>
        <v>85000</v>
      </c>
      <c r="P10" s="138"/>
      <c r="Q10" s="252" t="s">
        <v>227</v>
      </c>
      <c r="S10" s="197">
        <v>17</v>
      </c>
    </row>
    <row r="11" spans="1:19" s="11" customFormat="1" ht="18.75" x14ac:dyDescent="0.25">
      <c r="A11" s="197">
        <f>SUBTOTAL(103,$B$3:B11)</f>
        <v>7</v>
      </c>
      <c r="B11" s="246">
        <v>18</v>
      </c>
      <c r="C11" s="138" t="s">
        <v>252</v>
      </c>
      <c r="D11" s="138" t="s">
        <v>253</v>
      </c>
      <c r="E11" s="139">
        <v>1111572364</v>
      </c>
      <c r="F11" s="140" t="s">
        <v>1480</v>
      </c>
      <c r="G11" s="140">
        <v>44220</v>
      </c>
      <c r="H11" s="141">
        <f ca="1">IF('BASE DE DATOS 2026'!$G11="","",YEAR(NOW())-YEAR(G11))</f>
        <v>5</v>
      </c>
      <c r="I11" s="138" t="s">
        <v>12</v>
      </c>
      <c r="J11" s="142" t="str">
        <f>VLOOKUP(I11,NH,2,0)</f>
        <v>S</v>
      </c>
      <c r="K11" s="142" t="str">
        <f>YEAR('BASE DE DATOS 2026'!$G11)&amp;J11</f>
        <v>2021S</v>
      </c>
      <c r="L11" s="143" t="str">
        <f>IFERROR(VLOOKUP(K11,CATEGORIAS,2,0),"")</f>
        <v>STRIDERS 5 AÑOS</v>
      </c>
      <c r="M11" s="138" t="s">
        <v>45</v>
      </c>
      <c r="N11" s="145">
        <v>18</v>
      </c>
      <c r="O11" s="144">
        <f>IFERROR(VLOOKUP('BASE DE DATOS 2026'!$I11,CATEGORIAS!$M$3:$O$13,2,FALSE),"")</f>
        <v>85000</v>
      </c>
      <c r="P11" s="138"/>
      <c r="Q11" s="252" t="s">
        <v>149</v>
      </c>
      <c r="S11" s="197">
        <v>18</v>
      </c>
    </row>
    <row r="12" spans="1:19" s="11" customFormat="1" ht="18.75" x14ac:dyDescent="0.25">
      <c r="A12" s="197">
        <f>SUBTOTAL(103,$B$3:B12)</f>
        <v>8</v>
      </c>
      <c r="B12" s="246">
        <v>19</v>
      </c>
      <c r="C12" s="138" t="s">
        <v>254</v>
      </c>
      <c r="D12" s="138" t="s">
        <v>255</v>
      </c>
      <c r="E12" s="139">
        <v>1109569655</v>
      </c>
      <c r="F12" s="140" t="s">
        <v>1480</v>
      </c>
      <c r="G12" s="140">
        <v>43951</v>
      </c>
      <c r="H12" s="141">
        <f ca="1">IF('BASE DE DATOS 2026'!$G12="","",YEAR(NOW())-YEAR(G12))</f>
        <v>6</v>
      </c>
      <c r="I12" s="138" t="s">
        <v>100</v>
      </c>
      <c r="J12" s="142" t="str">
        <f>VLOOKUP(I12,NH,2,0)</f>
        <v>E</v>
      </c>
      <c r="K12" s="142" t="str">
        <f>YEAR('BASE DE DATOS 2026'!$G12)&amp;J12</f>
        <v>2020E</v>
      </c>
      <c r="L12" s="143" t="str">
        <f>IFERROR(VLOOKUP(K12,CATEGORIAS,2,0),"")</f>
        <v>MINIRIDERS 6 AÑOS</v>
      </c>
      <c r="M12" s="138" t="s">
        <v>75</v>
      </c>
      <c r="N12" s="137">
        <v>19</v>
      </c>
      <c r="O12" s="144">
        <f>IFERROR(VLOOKUP('BASE DE DATOS 2026'!$I12,CATEGORIAS!$M$3:$O$13,2,FALSE),"")</f>
        <v>85000</v>
      </c>
      <c r="P12" s="138"/>
      <c r="Q12" s="252" t="s">
        <v>223</v>
      </c>
      <c r="S12" s="197">
        <v>19</v>
      </c>
    </row>
    <row r="13" spans="1:19" s="11" customFormat="1" ht="18.75" x14ac:dyDescent="0.25">
      <c r="A13" s="197">
        <f>SUBTOTAL(103,$B$3:B13)</f>
        <v>9</v>
      </c>
      <c r="B13" s="246">
        <v>20</v>
      </c>
      <c r="C13" s="138" t="s">
        <v>256</v>
      </c>
      <c r="D13" s="138" t="s">
        <v>257</v>
      </c>
      <c r="E13" s="139">
        <v>1232810806</v>
      </c>
      <c r="F13" s="140" t="s">
        <v>1480</v>
      </c>
      <c r="G13" s="140">
        <v>43831</v>
      </c>
      <c r="H13" s="141">
        <f ca="1">IF('BASE DE DATOS 2026'!$G13="","",YEAR(NOW())-YEAR(G13))</f>
        <v>6</v>
      </c>
      <c r="I13" s="138" t="s">
        <v>100</v>
      </c>
      <c r="J13" s="142" t="str">
        <f>VLOOKUP(I13,NH,2,0)</f>
        <v>E</v>
      </c>
      <c r="K13" s="142" t="str">
        <f>YEAR('BASE DE DATOS 2026'!$G13)&amp;J13</f>
        <v>2020E</v>
      </c>
      <c r="L13" s="143" t="str">
        <f>IFERROR(VLOOKUP(K13,CATEGORIAS,2,0),"")</f>
        <v>MINIRIDERS 6 AÑOS</v>
      </c>
      <c r="M13" s="138" t="s">
        <v>46</v>
      </c>
      <c r="N13" s="145">
        <v>20</v>
      </c>
      <c r="O13" s="144">
        <f>IFERROR(VLOOKUP('BASE DE DATOS 2026'!$I13,CATEGORIAS!$M$3:$O$13,2,FALSE),"")</f>
        <v>85000</v>
      </c>
      <c r="P13" s="138"/>
      <c r="Q13" s="252" t="s">
        <v>149</v>
      </c>
      <c r="S13" s="197">
        <v>20</v>
      </c>
    </row>
    <row r="14" spans="1:19" s="11" customFormat="1" ht="18.75" x14ac:dyDescent="0.25">
      <c r="A14" s="197">
        <f>SUBTOTAL(103,$B$3:B14)</f>
        <v>10</v>
      </c>
      <c r="B14" s="246">
        <v>21</v>
      </c>
      <c r="C14" s="138" t="s">
        <v>271</v>
      </c>
      <c r="D14" s="138" t="s">
        <v>257</v>
      </c>
      <c r="E14" s="139">
        <v>1232810807</v>
      </c>
      <c r="F14" s="140" t="s">
        <v>1480</v>
      </c>
      <c r="G14" s="140">
        <v>43831</v>
      </c>
      <c r="H14" s="141">
        <f ca="1">IF('BASE DE DATOS 2026'!$G14="","",YEAR(NOW())-YEAR(G14))</f>
        <v>6</v>
      </c>
      <c r="I14" s="138" t="s">
        <v>100</v>
      </c>
      <c r="J14" s="142" t="str">
        <f>VLOOKUP(I14,NH,2,0)</f>
        <v>E</v>
      </c>
      <c r="K14" s="142" t="str">
        <f>YEAR('BASE DE DATOS 2026'!$G14)&amp;J14</f>
        <v>2020E</v>
      </c>
      <c r="L14" s="143" t="str">
        <f>IFERROR(VLOOKUP(K14,CATEGORIAS,2,0),"")</f>
        <v>MINIRIDERS 6 AÑOS</v>
      </c>
      <c r="M14" s="138" t="s">
        <v>46</v>
      </c>
      <c r="N14" s="137">
        <v>21</v>
      </c>
      <c r="O14" s="144">
        <f>IFERROR(VLOOKUP('BASE DE DATOS 2026'!$I14,CATEGORIAS!$M$3:$O$13,2,FALSE),"")</f>
        <v>85000</v>
      </c>
      <c r="P14" s="138"/>
      <c r="Q14" s="252" t="s">
        <v>149</v>
      </c>
      <c r="S14" s="197">
        <v>21</v>
      </c>
    </row>
    <row r="15" spans="1:19" s="11" customFormat="1" ht="18.75" x14ac:dyDescent="0.25">
      <c r="A15" s="197">
        <f>SUBTOTAL(103,$B$3:B15)</f>
        <v>11</v>
      </c>
      <c r="B15" s="248">
        <v>22</v>
      </c>
      <c r="C15" s="147" t="s">
        <v>259</v>
      </c>
      <c r="D15" s="147" t="s">
        <v>260</v>
      </c>
      <c r="E15" s="148">
        <v>1110379478</v>
      </c>
      <c r="F15" s="149" t="s">
        <v>1480</v>
      </c>
      <c r="G15" s="149">
        <v>43877</v>
      </c>
      <c r="H15" s="141">
        <f ca="1">IF('BASE DE DATOS 2026'!$G15="","",YEAR(NOW())-YEAR(G15))</f>
        <v>6</v>
      </c>
      <c r="I15" s="147" t="s">
        <v>100</v>
      </c>
      <c r="J15" s="142" t="str">
        <f>VLOOKUP(I15,NH,2,0)</f>
        <v>E</v>
      </c>
      <c r="K15" s="142" t="str">
        <f>YEAR('BASE DE DATOS 2026'!$G15)&amp;J15</f>
        <v>2020E</v>
      </c>
      <c r="L15" s="143" t="str">
        <f>IFERROR(VLOOKUP(K15,CATEGORIAS,2,0),"")</f>
        <v>MINIRIDERS 6 AÑOS</v>
      </c>
      <c r="M15" s="147" t="s">
        <v>45</v>
      </c>
      <c r="N15" s="150">
        <v>22</v>
      </c>
      <c r="O15" s="151">
        <f>IFERROR(VLOOKUP('BASE DE DATOS 2026'!$I15,CATEGORIAS!$M$3:$O$13,2,FALSE),"")</f>
        <v>85000</v>
      </c>
      <c r="P15" s="147"/>
      <c r="Q15" s="253" t="s">
        <v>149</v>
      </c>
      <c r="S15" s="197">
        <v>22</v>
      </c>
    </row>
    <row r="16" spans="1:19" s="11" customFormat="1" ht="18.75" x14ac:dyDescent="0.25">
      <c r="A16" s="197">
        <f>SUBTOTAL(103,$B$3:B16)</f>
        <v>12</v>
      </c>
      <c r="B16" s="246">
        <v>23</v>
      </c>
      <c r="C16" s="138" t="s">
        <v>303</v>
      </c>
      <c r="D16" s="138" t="s">
        <v>262</v>
      </c>
      <c r="E16" s="139">
        <v>1109572622</v>
      </c>
      <c r="F16" s="140" t="s">
        <v>1480</v>
      </c>
      <c r="G16" s="140">
        <v>44427</v>
      </c>
      <c r="H16" s="141">
        <f ca="1">IF('BASE DE DATOS 2026'!$G16="","",YEAR(NOW())-YEAR(G16))</f>
        <v>5</v>
      </c>
      <c r="I16" s="138" t="s">
        <v>12</v>
      </c>
      <c r="J16" s="142" t="str">
        <f>VLOOKUP(I16,NH,2,0)</f>
        <v>S</v>
      </c>
      <c r="K16" s="142" t="str">
        <f>YEAR('BASE DE DATOS 2026'!$G16)&amp;J16</f>
        <v>2021S</v>
      </c>
      <c r="L16" s="143" t="str">
        <f>IFERROR(VLOOKUP(K16,CATEGORIAS,2,0),"")</f>
        <v>STRIDERS 5 AÑOS</v>
      </c>
      <c r="M16" s="138" t="s">
        <v>45</v>
      </c>
      <c r="N16" s="137">
        <v>23</v>
      </c>
      <c r="O16" s="144">
        <f>IFERROR(VLOOKUP('BASE DE DATOS 2026'!$I16,CATEGORIAS!$M$3:$O$13,2,FALSE),"")</f>
        <v>85000</v>
      </c>
      <c r="P16" s="138"/>
      <c r="Q16" s="252" t="s">
        <v>149</v>
      </c>
      <c r="S16" s="197">
        <v>23</v>
      </c>
    </row>
    <row r="17" spans="1:19" s="11" customFormat="1" ht="18.75" hidden="1" x14ac:dyDescent="0.25">
      <c r="A17" s="197">
        <f>SUBTOTAL(103,$B$3:B17)</f>
        <v>12</v>
      </c>
      <c r="B17" s="267">
        <v>24</v>
      </c>
      <c r="C17" s="217"/>
      <c r="D17" s="217"/>
      <c r="E17" s="184"/>
      <c r="F17" s="258"/>
      <c r="G17" s="258"/>
      <c r="H17" s="141" t="str">
        <f ca="1">IF('BASE DE DATOS 2026'!$G17="","",YEAR(NOW())-YEAR(G17))</f>
        <v/>
      </c>
      <c r="I17" s="217"/>
      <c r="J17" s="142" t="e">
        <f>VLOOKUP(I17,NH,2,0)</f>
        <v>#N/A</v>
      </c>
      <c r="K17" s="142" t="e">
        <f>YEAR('BASE DE DATOS 2026'!$G17)&amp;J17</f>
        <v>#N/A</v>
      </c>
      <c r="L17" s="158" t="str">
        <f>IFERROR(VLOOKUP(K17,CATEGORIAS,2,0),"")</f>
        <v/>
      </c>
      <c r="M17" s="217"/>
      <c r="N17" s="186"/>
      <c r="O17" s="188"/>
      <c r="P17" s="259"/>
      <c r="Q17" s="252"/>
      <c r="S17" s="197">
        <v>24</v>
      </c>
    </row>
    <row r="18" spans="1:19" s="11" customFormat="1" ht="18.75" x14ac:dyDescent="0.25">
      <c r="A18" s="197">
        <f>SUBTOTAL(103,$B$3:B18)</f>
        <v>13</v>
      </c>
      <c r="B18" s="246">
        <v>25</v>
      </c>
      <c r="C18" s="138" t="s">
        <v>252</v>
      </c>
      <c r="D18" s="138" t="s">
        <v>265</v>
      </c>
      <c r="E18" s="139">
        <v>1109569542</v>
      </c>
      <c r="F18" s="140" t="s">
        <v>1480</v>
      </c>
      <c r="G18" s="140">
        <v>43910</v>
      </c>
      <c r="H18" s="141">
        <f ca="1">IF('BASE DE DATOS 2026'!$G18="","",YEAR(NOW())-YEAR(G18))</f>
        <v>6</v>
      </c>
      <c r="I18" s="138" t="s">
        <v>100</v>
      </c>
      <c r="J18" s="142" t="str">
        <f>VLOOKUP(I18,NH,2,0)</f>
        <v>E</v>
      </c>
      <c r="K18" s="142" t="str">
        <f>YEAR('BASE DE DATOS 2026'!$G18)&amp;J18</f>
        <v>2020E</v>
      </c>
      <c r="L18" s="143" t="str">
        <f>IFERROR(VLOOKUP(K18,CATEGORIAS,2,0),"")</f>
        <v>MINIRIDERS 6 AÑOS</v>
      </c>
      <c r="M18" s="138" t="s">
        <v>45</v>
      </c>
      <c r="N18" s="145">
        <v>25</v>
      </c>
      <c r="O18" s="144">
        <f>IFERROR(VLOOKUP('BASE DE DATOS 2026'!$I18,CATEGORIAS!$M$3:$O$13,2,FALSE),"")</f>
        <v>85000</v>
      </c>
      <c r="P18" s="138"/>
      <c r="Q18" s="252" t="s">
        <v>224</v>
      </c>
      <c r="S18" s="197">
        <v>25</v>
      </c>
    </row>
    <row r="19" spans="1:19" s="11" customFormat="1" ht="18.75" x14ac:dyDescent="0.25">
      <c r="A19" s="197">
        <f>SUBTOTAL(103,$B$3:B19)</f>
        <v>14</v>
      </c>
      <c r="B19" s="246">
        <v>26</v>
      </c>
      <c r="C19" s="138" t="s">
        <v>266</v>
      </c>
      <c r="D19" s="138" t="s">
        <v>267</v>
      </c>
      <c r="E19" s="139">
        <v>1232815236</v>
      </c>
      <c r="F19" s="140" t="s">
        <v>1480</v>
      </c>
      <c r="G19" s="140">
        <v>44247</v>
      </c>
      <c r="H19" s="141">
        <f ca="1">IF('BASE DE DATOS 2026'!$G19="","",YEAR(NOW())-YEAR(G19))</f>
        <v>5</v>
      </c>
      <c r="I19" s="138" t="s">
        <v>12</v>
      </c>
      <c r="J19" s="142" t="str">
        <f>VLOOKUP(I19,NH,2,0)</f>
        <v>S</v>
      </c>
      <c r="K19" s="142" t="str">
        <f>YEAR('BASE DE DATOS 2026'!$G19)&amp;J19</f>
        <v>2021S</v>
      </c>
      <c r="L19" s="143" t="str">
        <f>IFERROR(VLOOKUP(K19,CATEGORIAS,2,0),"")</f>
        <v>STRIDERS 5 AÑOS</v>
      </c>
      <c r="M19" s="138" t="s">
        <v>45</v>
      </c>
      <c r="N19" s="137">
        <v>26</v>
      </c>
      <c r="O19" s="144">
        <f>IFERROR(VLOOKUP('BASE DE DATOS 2026'!$I19,CATEGORIAS!$M$3:$O$13,2,FALSE),"")</f>
        <v>85000</v>
      </c>
      <c r="P19" s="138"/>
      <c r="Q19" s="252" t="s">
        <v>149</v>
      </c>
      <c r="S19" s="197">
        <v>26</v>
      </c>
    </row>
    <row r="20" spans="1:19" s="11" customFormat="1" ht="18.75" hidden="1" x14ac:dyDescent="0.25">
      <c r="A20" s="197">
        <f>SUBTOTAL(103,$B$3:B20)</f>
        <v>14</v>
      </c>
      <c r="B20" s="267">
        <v>27</v>
      </c>
      <c r="C20" s="217"/>
      <c r="D20" s="217"/>
      <c r="E20" s="184"/>
      <c r="F20" s="258"/>
      <c r="G20" s="258"/>
      <c r="H20" s="141" t="str">
        <f ca="1">IF('BASE DE DATOS 2026'!$G20="","",YEAR(NOW())-YEAR(G20))</f>
        <v/>
      </c>
      <c r="I20" s="217"/>
      <c r="J20" s="142" t="e">
        <f>VLOOKUP(I20,NH,2,0)</f>
        <v>#N/A</v>
      </c>
      <c r="K20" s="142" t="e">
        <f>YEAR('BASE DE DATOS 2026'!$G20)&amp;J20</f>
        <v>#N/A</v>
      </c>
      <c r="L20" s="158" t="str">
        <f>IFERROR(VLOOKUP(K20,CATEGORIAS,2,0),"")</f>
        <v/>
      </c>
      <c r="M20" s="217"/>
      <c r="N20" s="186"/>
      <c r="O20" s="188"/>
      <c r="P20" s="259"/>
      <c r="Q20" s="252"/>
      <c r="S20" s="197">
        <v>27</v>
      </c>
    </row>
    <row r="21" spans="1:19" s="11" customFormat="1" ht="18.75" x14ac:dyDescent="0.25">
      <c r="A21" s="197">
        <f>SUBTOTAL(103,$B$3:B21)</f>
        <v>15</v>
      </c>
      <c r="B21" s="246">
        <v>28</v>
      </c>
      <c r="C21" s="138" t="s">
        <v>244</v>
      </c>
      <c r="D21" s="138" t="s">
        <v>270</v>
      </c>
      <c r="E21" s="139">
        <v>1058554558</v>
      </c>
      <c r="F21" s="140" t="s">
        <v>1480</v>
      </c>
      <c r="G21" s="140">
        <v>44281</v>
      </c>
      <c r="H21" s="141">
        <f ca="1">IF('BASE DE DATOS 2026'!$G21="","",YEAR(NOW())-YEAR(G21))</f>
        <v>5</v>
      </c>
      <c r="I21" s="138" t="s">
        <v>12</v>
      </c>
      <c r="J21" s="142" t="str">
        <f>VLOOKUP(I21,NH,2,0)</f>
        <v>S</v>
      </c>
      <c r="K21" s="142" t="str">
        <f>YEAR('BASE DE DATOS 2026'!$G21)&amp;J21</f>
        <v>2021S</v>
      </c>
      <c r="L21" s="143" t="str">
        <f>IFERROR(VLOOKUP(K21,CATEGORIAS,2,0),"")</f>
        <v>STRIDERS 5 AÑOS</v>
      </c>
      <c r="M21" s="138" t="s">
        <v>1330</v>
      </c>
      <c r="N21" s="145">
        <v>28</v>
      </c>
      <c r="O21" s="144">
        <f>IFERROR(VLOOKUP('BASE DE DATOS 2026'!$I21,CATEGORIAS!$M$3:$O$13,2,FALSE),"")</f>
        <v>85000</v>
      </c>
      <c r="P21" s="138"/>
      <c r="Q21" s="252" t="s">
        <v>221</v>
      </c>
      <c r="S21" s="197">
        <v>28</v>
      </c>
    </row>
    <row r="22" spans="1:19" s="11" customFormat="1" ht="18.75" hidden="1" x14ac:dyDescent="0.25">
      <c r="A22" s="197">
        <f>SUBTOTAL(103,$B$3:B22)</f>
        <v>15</v>
      </c>
      <c r="B22" s="247">
        <v>29</v>
      </c>
      <c r="C22" s="217"/>
      <c r="D22" s="217"/>
      <c r="E22" s="184"/>
      <c r="F22" s="258"/>
      <c r="G22" s="258"/>
      <c r="H22" s="141" t="str">
        <f ca="1">IF('BASE DE DATOS 2026'!$G22="","",YEAR(NOW())-YEAR(G22))</f>
        <v/>
      </c>
      <c r="I22" s="217"/>
      <c r="J22" s="142" t="e">
        <f>VLOOKUP(I22,NH,2,0)</f>
        <v>#N/A</v>
      </c>
      <c r="K22" s="142" t="e">
        <f>YEAR('BASE DE DATOS 2026'!$G22)&amp;J22</f>
        <v>#N/A</v>
      </c>
      <c r="L22" s="158" t="str">
        <f>IFERROR(VLOOKUP(K22,CATEGORIAS,2,0),"")</f>
        <v/>
      </c>
      <c r="M22" s="217"/>
      <c r="N22" s="186"/>
      <c r="O22" s="188"/>
      <c r="P22" s="259"/>
      <c r="Q22" s="252"/>
      <c r="S22" s="197">
        <v>29</v>
      </c>
    </row>
    <row r="23" spans="1:19" s="11" customFormat="1" ht="18.75" x14ac:dyDescent="0.25">
      <c r="A23" s="197">
        <f>SUBTOTAL(103,$B$3:B23)</f>
        <v>16</v>
      </c>
      <c r="B23" s="246">
        <v>30</v>
      </c>
      <c r="C23" s="138" t="s">
        <v>273</v>
      </c>
      <c r="D23" s="138" t="s">
        <v>274</v>
      </c>
      <c r="E23" s="139">
        <v>1109938537</v>
      </c>
      <c r="F23" s="140" t="s">
        <v>1480</v>
      </c>
      <c r="G23" s="140">
        <v>43975</v>
      </c>
      <c r="H23" s="141">
        <f ca="1">IF('BASE DE DATOS 2026'!$G23="","",YEAR(NOW())-YEAR(G23))</f>
        <v>6</v>
      </c>
      <c r="I23" s="138" t="s">
        <v>100</v>
      </c>
      <c r="J23" s="142" t="str">
        <f>VLOOKUP(I23,NH,2,0)</f>
        <v>E</v>
      </c>
      <c r="K23" s="142" t="str">
        <f>YEAR('BASE DE DATOS 2026'!$G23)&amp;J23</f>
        <v>2020E</v>
      </c>
      <c r="L23" s="143" t="str">
        <f>IFERROR(VLOOKUP(K23,CATEGORIAS,2,0),"")</f>
        <v>MINIRIDERS 6 AÑOS</v>
      </c>
      <c r="M23" s="138" t="s">
        <v>112</v>
      </c>
      <c r="N23" s="145">
        <v>30</v>
      </c>
      <c r="O23" s="144">
        <f>IFERROR(VLOOKUP('BASE DE DATOS 2026'!$I23,CATEGORIAS!$M$3:$O$13,2,FALSE),"")</f>
        <v>85000</v>
      </c>
      <c r="P23" s="138"/>
      <c r="Q23" s="252" t="s">
        <v>149</v>
      </c>
      <c r="S23" s="197">
        <v>30</v>
      </c>
    </row>
    <row r="24" spans="1:19" s="11" customFormat="1" ht="18.75" x14ac:dyDescent="0.25">
      <c r="A24" s="197">
        <f>SUBTOTAL(103,$B$3:B24)</f>
        <v>17</v>
      </c>
      <c r="B24" s="247">
        <v>31</v>
      </c>
      <c r="C24" s="138" t="s">
        <v>275</v>
      </c>
      <c r="D24" s="138" t="s">
        <v>276</v>
      </c>
      <c r="E24" s="139">
        <v>1109121860</v>
      </c>
      <c r="F24" s="140" t="s">
        <v>1480</v>
      </c>
      <c r="G24" s="140">
        <v>43931</v>
      </c>
      <c r="H24" s="141">
        <f ca="1">IF('BASE DE DATOS 2026'!$G24="","",YEAR(NOW())-YEAR(G24))</f>
        <v>6</v>
      </c>
      <c r="I24" s="138" t="s">
        <v>100</v>
      </c>
      <c r="J24" s="142" t="str">
        <f>VLOOKUP(I24,NH,2,0)</f>
        <v>E</v>
      </c>
      <c r="K24" s="142" t="str">
        <f>YEAR('BASE DE DATOS 2026'!$G24)&amp;J24</f>
        <v>2020E</v>
      </c>
      <c r="L24" s="143" t="str">
        <f>IFERROR(VLOOKUP(K24,CATEGORIAS,2,0),"")</f>
        <v>MINIRIDERS 6 AÑOS</v>
      </c>
      <c r="M24" s="138" t="s">
        <v>112</v>
      </c>
      <c r="N24" s="145">
        <v>31</v>
      </c>
      <c r="O24" s="144">
        <f>IFERROR(VLOOKUP('BASE DE DATOS 2026'!$I24,CATEGORIAS!$M$3:$O$13,2,FALSE),"")</f>
        <v>85000</v>
      </c>
      <c r="P24" s="138"/>
      <c r="Q24" s="252" t="s">
        <v>149</v>
      </c>
      <c r="S24" s="197">
        <v>31</v>
      </c>
    </row>
    <row r="25" spans="1:19" s="11" customFormat="1" ht="18.75" hidden="1" x14ac:dyDescent="0.25">
      <c r="A25" s="197">
        <f>SUBTOTAL(103,$B$3:B25)</f>
        <v>17</v>
      </c>
      <c r="B25" s="247">
        <v>32</v>
      </c>
      <c r="C25" s="217"/>
      <c r="D25" s="217"/>
      <c r="E25" s="184"/>
      <c r="F25" s="258"/>
      <c r="G25" s="258"/>
      <c r="H25" s="141" t="str">
        <f ca="1">IF('BASE DE DATOS 2026'!$G25="","",YEAR(NOW())-YEAR(G25))</f>
        <v/>
      </c>
      <c r="I25" s="217"/>
      <c r="J25" s="142" t="e">
        <f>VLOOKUP(I25,NH,2,0)</f>
        <v>#N/A</v>
      </c>
      <c r="K25" s="142" t="e">
        <f>YEAR('BASE DE DATOS 2026'!$G25)&amp;J25</f>
        <v>#N/A</v>
      </c>
      <c r="L25" s="158" t="str">
        <f>IFERROR(VLOOKUP(K25,CATEGORIAS,2,0),"")</f>
        <v/>
      </c>
      <c r="M25" s="217"/>
      <c r="N25" s="186"/>
      <c r="O25" s="188"/>
      <c r="P25" s="259"/>
      <c r="Q25" s="252"/>
      <c r="S25" s="197">
        <v>32</v>
      </c>
    </row>
    <row r="26" spans="1:19" s="11" customFormat="1" ht="18.75" hidden="1" x14ac:dyDescent="0.25">
      <c r="A26" s="197">
        <f>SUBTOTAL(103,$B$3:B26)</f>
        <v>17</v>
      </c>
      <c r="B26" s="247">
        <v>33</v>
      </c>
      <c r="C26" s="217"/>
      <c r="D26" s="217"/>
      <c r="E26" s="184"/>
      <c r="F26" s="258"/>
      <c r="G26" s="258"/>
      <c r="H26" s="141" t="str">
        <f ca="1">IF('BASE DE DATOS 2026'!$G26="","",YEAR(NOW())-YEAR(G26))</f>
        <v/>
      </c>
      <c r="I26" s="217"/>
      <c r="J26" s="142" t="e">
        <f>VLOOKUP(I26,NH,2,0)</f>
        <v>#N/A</v>
      </c>
      <c r="K26" s="142" t="e">
        <f>YEAR('BASE DE DATOS 2026'!$G26)&amp;J26</f>
        <v>#N/A</v>
      </c>
      <c r="L26" s="158" t="str">
        <f>IFERROR(VLOOKUP(K26,CATEGORIAS,2,0),"")</f>
        <v/>
      </c>
      <c r="M26" s="217"/>
      <c r="N26" s="186"/>
      <c r="O26" s="188"/>
      <c r="P26" s="259"/>
      <c r="Q26" s="252"/>
      <c r="S26" s="197">
        <v>33</v>
      </c>
    </row>
    <row r="27" spans="1:19" s="11" customFormat="1" ht="18.75" hidden="1" x14ac:dyDescent="0.25">
      <c r="A27" s="197">
        <f>SUBTOTAL(103,$B$3:B27)</f>
        <v>17</v>
      </c>
      <c r="B27" s="247">
        <v>34</v>
      </c>
      <c r="C27" s="217"/>
      <c r="D27" s="217"/>
      <c r="E27" s="184"/>
      <c r="F27" s="258"/>
      <c r="G27" s="258"/>
      <c r="H27" s="141" t="str">
        <f ca="1">IF('BASE DE DATOS 2026'!$G27="","",YEAR(NOW())-YEAR(G27))</f>
        <v/>
      </c>
      <c r="I27" s="217"/>
      <c r="J27" s="142" t="e">
        <f>VLOOKUP(I27,NH,2,0)</f>
        <v>#N/A</v>
      </c>
      <c r="K27" s="142" t="e">
        <f>YEAR('BASE DE DATOS 2026'!$G27)&amp;J27</f>
        <v>#N/A</v>
      </c>
      <c r="L27" s="158" t="str">
        <f>IFERROR(VLOOKUP(K27,CATEGORIAS,2,0),"")</f>
        <v/>
      </c>
      <c r="M27" s="217"/>
      <c r="N27" s="186"/>
      <c r="O27" s="188"/>
      <c r="P27" s="259"/>
      <c r="Q27" s="252"/>
      <c r="S27" s="197">
        <v>34</v>
      </c>
    </row>
    <row r="28" spans="1:19" s="11" customFormat="1" ht="18.75" hidden="1" x14ac:dyDescent="0.25">
      <c r="A28" s="197">
        <f>SUBTOTAL(103,$B$3:B28)</f>
        <v>17</v>
      </c>
      <c r="B28" s="247">
        <v>35</v>
      </c>
      <c r="C28" s="217"/>
      <c r="D28" s="217"/>
      <c r="E28" s="184"/>
      <c r="F28" s="258"/>
      <c r="G28" s="258"/>
      <c r="H28" s="141" t="str">
        <f ca="1">IF('BASE DE DATOS 2026'!$G28="","",YEAR(NOW())-YEAR(G28))</f>
        <v/>
      </c>
      <c r="I28" s="217"/>
      <c r="J28" s="142" t="e">
        <f>VLOOKUP(I28,NH,2,0)</f>
        <v>#N/A</v>
      </c>
      <c r="K28" s="142" t="e">
        <f>YEAR('BASE DE DATOS 2026'!$G28)&amp;J28</f>
        <v>#N/A</v>
      </c>
      <c r="L28" s="158" t="str">
        <f>IFERROR(VLOOKUP(K28,CATEGORIAS,2,0),"")</f>
        <v/>
      </c>
      <c r="M28" s="217"/>
      <c r="N28" s="186"/>
      <c r="O28" s="188"/>
      <c r="P28" s="259"/>
      <c r="Q28" s="252"/>
      <c r="S28" s="197">
        <v>35</v>
      </c>
    </row>
    <row r="29" spans="1:19" s="11" customFormat="1" ht="18.75" x14ac:dyDescent="0.25">
      <c r="A29" s="197">
        <f>SUBTOTAL(103,$B$3:B29)</f>
        <v>18</v>
      </c>
      <c r="B29" s="246">
        <v>36</v>
      </c>
      <c r="C29" s="138" t="s">
        <v>244</v>
      </c>
      <c r="D29" s="138" t="s">
        <v>276</v>
      </c>
      <c r="E29" s="139">
        <v>1109121861</v>
      </c>
      <c r="F29" s="140" t="s">
        <v>1480</v>
      </c>
      <c r="G29" s="140">
        <v>43931</v>
      </c>
      <c r="H29" s="141">
        <f ca="1">IF('BASE DE DATOS 2026'!$G29="","",YEAR(NOW())-YEAR(G29))</f>
        <v>6</v>
      </c>
      <c r="I29" s="138" t="s">
        <v>100</v>
      </c>
      <c r="J29" s="142" t="str">
        <f>VLOOKUP(I29,NH,2,0)</f>
        <v>E</v>
      </c>
      <c r="K29" s="142" t="str">
        <f>YEAR('BASE DE DATOS 2026'!$G29)&amp;J29</f>
        <v>2020E</v>
      </c>
      <c r="L29" s="143" t="str">
        <f>IFERROR(VLOOKUP(K29,CATEGORIAS,2,0),"")</f>
        <v>MINIRIDERS 6 AÑOS</v>
      </c>
      <c r="M29" s="138" t="s">
        <v>112</v>
      </c>
      <c r="N29" s="137">
        <v>36</v>
      </c>
      <c r="O29" s="144">
        <f>IFERROR(VLOOKUP('BASE DE DATOS 2026'!$I29,CATEGORIAS!$M$3:$O$13,2,FALSE),"")</f>
        <v>85000</v>
      </c>
      <c r="P29" s="138"/>
      <c r="Q29" s="252" t="s">
        <v>149</v>
      </c>
      <c r="S29" s="197">
        <v>36</v>
      </c>
    </row>
    <row r="30" spans="1:19" s="11" customFormat="1" ht="18.75" x14ac:dyDescent="0.25">
      <c r="A30" s="197">
        <f>SUBTOTAL(103,$B$3:B30)</f>
        <v>19</v>
      </c>
      <c r="B30" s="246">
        <v>37</v>
      </c>
      <c r="C30" s="138" t="s">
        <v>1215</v>
      </c>
      <c r="D30" s="138" t="s">
        <v>284</v>
      </c>
      <c r="E30" s="139">
        <v>1114012296</v>
      </c>
      <c r="F30" s="140" t="s">
        <v>1480</v>
      </c>
      <c r="G30" s="140">
        <v>43360</v>
      </c>
      <c r="H30" s="141">
        <f ca="1">IF('BASE DE DATOS 2026'!$G30="","",YEAR(NOW())-YEAR(G30))</f>
        <v>8</v>
      </c>
      <c r="I30" s="138" t="s">
        <v>100</v>
      </c>
      <c r="J30" s="142" t="str">
        <f>VLOOKUP(I30,NH,2,0)</f>
        <v>E</v>
      </c>
      <c r="K30" s="142" t="str">
        <f>YEAR('BASE DE DATOS 2026'!$G30)&amp;J30</f>
        <v>2018E</v>
      </c>
      <c r="L30" s="143" t="str">
        <f>IFERROR(VLOOKUP(K30,CATEGORIAS,2,0),"")</f>
        <v>MINIRIDERS 7 Y 8 AÑOS</v>
      </c>
      <c r="M30" s="138" t="s">
        <v>44</v>
      </c>
      <c r="N30" s="137">
        <v>37</v>
      </c>
      <c r="O30" s="144">
        <f>IFERROR(VLOOKUP('BASE DE DATOS 2026'!$I30,CATEGORIAS!$M$3:$O$13,2,FALSE),"")</f>
        <v>85000</v>
      </c>
      <c r="P30" s="138"/>
      <c r="Q30" s="252" t="s">
        <v>149</v>
      </c>
      <c r="S30" s="197">
        <v>37</v>
      </c>
    </row>
    <row r="31" spans="1:19" s="11" customFormat="1" ht="18.75" x14ac:dyDescent="0.25">
      <c r="A31" s="197">
        <f>SUBTOTAL(103,$B$3:B31)</f>
        <v>20</v>
      </c>
      <c r="B31" s="246">
        <v>38</v>
      </c>
      <c r="C31" s="138" t="s">
        <v>285</v>
      </c>
      <c r="D31" s="138" t="s">
        <v>286</v>
      </c>
      <c r="E31" s="139">
        <v>1114249166</v>
      </c>
      <c r="F31" s="140" t="s">
        <v>1481</v>
      </c>
      <c r="G31" s="140">
        <v>43539</v>
      </c>
      <c r="H31" s="141">
        <f ca="1">IF('BASE DE DATOS 2026'!$G31="","",YEAR(NOW())-YEAR(G31))</f>
        <v>7</v>
      </c>
      <c r="I31" s="138" t="s">
        <v>14</v>
      </c>
      <c r="J31" s="142" t="str">
        <f>VLOOKUP(I31,NH,2,0)</f>
        <v>D</v>
      </c>
      <c r="K31" s="142" t="str">
        <f>YEAR('BASE DE DATOS 2026'!$G31)&amp;J31</f>
        <v>2019D</v>
      </c>
      <c r="L31" s="143" t="str">
        <f>IFERROR(VLOOKUP(K31,CATEGORIAS,2,0),"")</f>
        <v>DAMAS 7 Y 8 AÑOS</v>
      </c>
      <c r="M31" s="138" t="s">
        <v>82</v>
      </c>
      <c r="N31" s="145">
        <v>38</v>
      </c>
      <c r="O31" s="144">
        <f>IFERROR(VLOOKUP('BASE DE DATOS 2026'!$I31,CATEGORIAS!$M$3:$O$13,2,FALSE),"")</f>
        <v>85000</v>
      </c>
      <c r="P31" s="138"/>
      <c r="Q31" s="254" t="s">
        <v>1537</v>
      </c>
      <c r="S31" s="197">
        <v>38</v>
      </c>
    </row>
    <row r="32" spans="1:19" s="11" customFormat="1" ht="18.75" x14ac:dyDescent="0.25">
      <c r="A32" s="197">
        <f>SUBTOTAL(103,$B$3:B32)</f>
        <v>21</v>
      </c>
      <c r="B32" s="246">
        <v>39</v>
      </c>
      <c r="C32" s="138" t="s">
        <v>1216</v>
      </c>
      <c r="D32" s="138" t="s">
        <v>1187</v>
      </c>
      <c r="E32" s="139">
        <v>1114249319</v>
      </c>
      <c r="F32" s="140" t="s">
        <v>1480</v>
      </c>
      <c r="G32" s="140">
        <v>43882</v>
      </c>
      <c r="H32" s="141">
        <f ca="1">IF('BASE DE DATOS 2026'!$G32="","",YEAR(NOW())-YEAR(G32))</f>
        <v>6</v>
      </c>
      <c r="I32" s="138" t="s">
        <v>100</v>
      </c>
      <c r="J32" s="142" t="str">
        <f>VLOOKUP(I32,NH,2,0)</f>
        <v>E</v>
      </c>
      <c r="K32" s="142" t="str">
        <f>YEAR('BASE DE DATOS 2026'!$G32)&amp;J32</f>
        <v>2020E</v>
      </c>
      <c r="L32" s="143" t="str">
        <f>IFERROR(VLOOKUP(K32,CATEGORIAS,2,0),"")</f>
        <v>MINIRIDERS 6 AÑOS</v>
      </c>
      <c r="M32" s="138" t="s">
        <v>44</v>
      </c>
      <c r="N32" s="137">
        <v>39</v>
      </c>
      <c r="O32" s="144">
        <f>IFERROR(VLOOKUP('BASE DE DATOS 2026'!$I32,CATEGORIAS!$M$3:$O$13,2,FALSE),"")</f>
        <v>85000</v>
      </c>
      <c r="P32" s="138"/>
      <c r="Q32" s="252" t="s">
        <v>149</v>
      </c>
      <c r="S32" s="197">
        <v>39</v>
      </c>
    </row>
    <row r="33" spans="1:19" s="11" customFormat="1" ht="18.75" hidden="1" x14ac:dyDescent="0.25">
      <c r="A33" s="197">
        <f>SUBTOTAL(103,$B$3:B33)</f>
        <v>21</v>
      </c>
      <c r="B33" s="247">
        <v>40</v>
      </c>
      <c r="C33" s="217"/>
      <c r="D33" s="217"/>
      <c r="E33" s="184"/>
      <c r="F33" s="258"/>
      <c r="G33" s="258"/>
      <c r="H33" s="141" t="str">
        <f ca="1">IF('BASE DE DATOS 2026'!$G33="","",YEAR(NOW())-YEAR(G33))</f>
        <v/>
      </c>
      <c r="I33" s="217"/>
      <c r="J33" s="142" t="e">
        <f>VLOOKUP(I33,NH,2,0)</f>
        <v>#N/A</v>
      </c>
      <c r="K33" s="142" t="e">
        <f>YEAR('BASE DE DATOS 2026'!$G33)&amp;J33</f>
        <v>#N/A</v>
      </c>
      <c r="L33" s="158" t="str">
        <f>IFERROR(VLOOKUP(K33,CATEGORIAS,2,0),"")</f>
        <v/>
      </c>
      <c r="M33" s="217"/>
      <c r="N33" s="186"/>
      <c r="O33" s="188"/>
      <c r="P33" s="259"/>
      <c r="Q33" s="252"/>
      <c r="S33" s="197">
        <v>40</v>
      </c>
    </row>
    <row r="34" spans="1:19" s="11" customFormat="1" ht="18.75" x14ac:dyDescent="0.25">
      <c r="A34" s="197">
        <f>SUBTOTAL(103,$B$3:B34)</f>
        <v>22</v>
      </c>
      <c r="B34" s="246">
        <v>41</v>
      </c>
      <c r="C34" s="138" t="s">
        <v>1369</v>
      </c>
      <c r="D34" s="138" t="s">
        <v>292</v>
      </c>
      <c r="E34" s="139">
        <v>1061546676</v>
      </c>
      <c r="F34" s="140" t="s">
        <v>1481</v>
      </c>
      <c r="G34" s="140">
        <v>43466</v>
      </c>
      <c r="H34" s="141">
        <f ca="1">IF('BASE DE DATOS 2026'!$G34="","",YEAR(NOW())-YEAR(G34))</f>
        <v>7</v>
      </c>
      <c r="I34" s="138" t="s">
        <v>14</v>
      </c>
      <c r="J34" s="142" t="str">
        <f>VLOOKUP(I34,NH,2,0)</f>
        <v>D</v>
      </c>
      <c r="K34" s="142" t="str">
        <f>YEAR('BASE DE DATOS 2026'!$G34)&amp;J34</f>
        <v>2019D</v>
      </c>
      <c r="L34" s="143" t="str">
        <f>IFERROR(VLOOKUP(K34,CATEGORIAS,2,0),"")</f>
        <v>DAMAS 7 Y 8 AÑOS</v>
      </c>
      <c r="M34" s="138" t="s">
        <v>52</v>
      </c>
      <c r="N34" s="145">
        <v>41</v>
      </c>
      <c r="O34" s="144">
        <f>IFERROR(VLOOKUP('BASE DE DATOS 2026'!$I34,CATEGORIAS!$M$3:$O$13,2,FALSE),"")</f>
        <v>85000</v>
      </c>
      <c r="P34" s="138"/>
      <c r="Q34" s="252" t="s">
        <v>149</v>
      </c>
      <c r="S34" s="197">
        <v>41</v>
      </c>
    </row>
    <row r="35" spans="1:19" s="11" customFormat="1" ht="18.75" x14ac:dyDescent="0.25">
      <c r="A35" s="197">
        <f>SUBTOTAL(103,$B$3:B35)</f>
        <v>23</v>
      </c>
      <c r="B35" s="246">
        <v>42</v>
      </c>
      <c r="C35" s="138" t="s">
        <v>293</v>
      </c>
      <c r="D35" s="138" t="s">
        <v>294</v>
      </c>
      <c r="E35" s="139">
        <v>1104837479</v>
      </c>
      <c r="F35" s="140" t="s">
        <v>1480</v>
      </c>
      <c r="G35" s="140">
        <v>42269</v>
      </c>
      <c r="H35" s="141">
        <f ca="1">IF('BASE DE DATOS 2026'!$G35="","",YEAR(NOW())-YEAR(G35))</f>
        <v>11</v>
      </c>
      <c r="I35" s="138" t="s">
        <v>67</v>
      </c>
      <c r="J35" s="142" t="str">
        <f>VLOOKUP(I35,NH,2,0)</f>
        <v>P</v>
      </c>
      <c r="K35" s="142" t="str">
        <f>YEAR('BASE DE DATOS 2026'!$G35)&amp;J35</f>
        <v>2015P</v>
      </c>
      <c r="L35" s="143" t="str">
        <f>IFERROR(VLOOKUP(K35,CATEGORIAS,2,0),"")</f>
        <v>PRINCIPIANTES 11 Y 12 AÑOS</v>
      </c>
      <c r="M35" s="138" t="s">
        <v>80</v>
      </c>
      <c r="N35" s="137">
        <v>42</v>
      </c>
      <c r="O35" s="144">
        <f>IFERROR(VLOOKUP('BASE DE DATOS 2026'!$I35,CATEGORIAS!$M$3:$O$13,2,FALSE),"")</f>
        <v>85000</v>
      </c>
      <c r="P35" s="138"/>
      <c r="Q35" s="252" t="s">
        <v>149</v>
      </c>
      <c r="S35" s="197">
        <v>42</v>
      </c>
    </row>
    <row r="36" spans="1:19" s="11" customFormat="1" ht="18.75" hidden="1" x14ac:dyDescent="0.25">
      <c r="A36" s="197">
        <f>SUBTOTAL(103,$B$3:B36)</f>
        <v>23</v>
      </c>
      <c r="B36" s="247">
        <v>43</v>
      </c>
      <c r="C36" s="217"/>
      <c r="D36" s="217"/>
      <c r="E36" s="184"/>
      <c r="F36" s="258"/>
      <c r="G36" s="258"/>
      <c r="H36" s="141"/>
      <c r="I36" s="217"/>
      <c r="J36" s="142" t="e">
        <f>VLOOKUP(I36,NH,2,0)</f>
        <v>#N/A</v>
      </c>
      <c r="K36" s="142" t="e">
        <f>YEAR('BASE DE DATOS 2026'!$G36)&amp;J36</f>
        <v>#N/A</v>
      </c>
      <c r="L36" s="158" t="str">
        <f>IFERROR(VLOOKUP(K36,CATEGORIAS,2,0),"")</f>
        <v/>
      </c>
      <c r="M36" s="217"/>
      <c r="N36" s="186"/>
      <c r="O36" s="188"/>
      <c r="P36" s="259"/>
      <c r="Q36" s="252"/>
      <c r="S36" s="197">
        <v>43</v>
      </c>
    </row>
    <row r="37" spans="1:19" s="11" customFormat="1" ht="18.75" hidden="1" x14ac:dyDescent="0.25">
      <c r="A37" s="197">
        <f>SUBTOTAL(103,$B$3:B37)</f>
        <v>23</v>
      </c>
      <c r="B37" s="247">
        <v>44</v>
      </c>
      <c r="C37" s="217"/>
      <c r="D37" s="217"/>
      <c r="E37" s="184"/>
      <c r="F37" s="258"/>
      <c r="G37" s="258"/>
      <c r="H37" s="141"/>
      <c r="I37" s="217"/>
      <c r="J37" s="142" t="e">
        <f>VLOOKUP(I37,NH,2,0)</f>
        <v>#N/A</v>
      </c>
      <c r="K37" s="142" t="e">
        <f>YEAR('BASE DE DATOS 2026'!$G37)&amp;J37</f>
        <v>#N/A</v>
      </c>
      <c r="L37" s="158" t="str">
        <f>IFERROR(VLOOKUP(K37,CATEGORIAS,2,0),"")</f>
        <v/>
      </c>
      <c r="M37" s="217"/>
      <c r="N37" s="186"/>
      <c r="O37" s="188"/>
      <c r="P37" s="259"/>
      <c r="Q37" s="252"/>
      <c r="S37" s="197">
        <v>44</v>
      </c>
    </row>
    <row r="38" spans="1:19" s="11" customFormat="1" ht="18.75" x14ac:dyDescent="0.25">
      <c r="A38" s="197">
        <f>SUBTOTAL(103,$B$3:B38)</f>
        <v>24</v>
      </c>
      <c r="B38" s="247">
        <v>45</v>
      </c>
      <c r="C38" s="138" t="s">
        <v>299</v>
      </c>
      <c r="D38" s="138" t="s">
        <v>300</v>
      </c>
      <c r="E38" s="139">
        <v>1150692727</v>
      </c>
      <c r="F38" s="140" t="s">
        <v>1480</v>
      </c>
      <c r="G38" s="140">
        <v>42055</v>
      </c>
      <c r="H38" s="141">
        <f ca="1">IF('BASE DE DATOS 2026'!$G38="","",YEAR(NOW())-YEAR(G38))</f>
        <v>11</v>
      </c>
      <c r="I38" s="138" t="s">
        <v>67</v>
      </c>
      <c r="J38" s="142" t="str">
        <f>VLOOKUP(I38,NH,2,0)</f>
        <v>P</v>
      </c>
      <c r="K38" s="142" t="str">
        <f>YEAR('BASE DE DATOS 2026'!$G38)&amp;J38</f>
        <v>2015P</v>
      </c>
      <c r="L38" s="143" t="str">
        <f>IFERROR(VLOOKUP(K38,CATEGORIAS,2,0),"")</f>
        <v>PRINCIPIANTES 11 Y 12 AÑOS</v>
      </c>
      <c r="M38" s="138" t="s">
        <v>89</v>
      </c>
      <c r="N38" s="145">
        <v>45</v>
      </c>
      <c r="O38" s="144">
        <f>IFERROR(VLOOKUP('BASE DE DATOS 2026'!$I38,CATEGORIAS!$M$3:$O$13,2,FALSE),"")</f>
        <v>85000</v>
      </c>
      <c r="P38" s="138"/>
      <c r="Q38" s="252" t="s">
        <v>149</v>
      </c>
      <c r="S38" s="197">
        <v>45</v>
      </c>
    </row>
    <row r="39" spans="1:19" s="11" customFormat="1" ht="18.75" x14ac:dyDescent="0.25">
      <c r="A39" s="197">
        <f>SUBTOTAL(103,$B$3:B39)</f>
        <v>25</v>
      </c>
      <c r="B39" s="246">
        <v>46</v>
      </c>
      <c r="C39" s="138" t="s">
        <v>301</v>
      </c>
      <c r="D39" s="138" t="s">
        <v>302</v>
      </c>
      <c r="E39" s="139">
        <v>1058554342</v>
      </c>
      <c r="F39" s="140" t="s">
        <v>1480</v>
      </c>
      <c r="G39" s="140">
        <v>43977</v>
      </c>
      <c r="H39" s="141">
        <f ca="1">IF('BASE DE DATOS 2026'!$G39="","",YEAR(NOW())-YEAR(G39))</f>
        <v>6</v>
      </c>
      <c r="I39" s="138" t="s">
        <v>13</v>
      </c>
      <c r="J39" s="142" t="str">
        <f>VLOOKUP(I39,NH,2,0)</f>
        <v>N</v>
      </c>
      <c r="K39" s="142" t="str">
        <f>YEAR('BASE DE DATOS 2026'!$G39)&amp;J39</f>
        <v>2020N</v>
      </c>
      <c r="L39" s="143" t="str">
        <f>IFERROR(VLOOKUP(K39,CATEGORIAS,2,0),"")</f>
        <v>NOVATOS 6 AÑOS Y MENOS</v>
      </c>
      <c r="M39" s="138" t="s">
        <v>110</v>
      </c>
      <c r="N39" s="145">
        <v>46</v>
      </c>
      <c r="O39" s="144">
        <f>IFERROR(VLOOKUP('BASE DE DATOS 2026'!$I39,CATEGORIAS!$M$3:$O$13,2,FALSE),"")</f>
        <v>85000</v>
      </c>
      <c r="P39" s="138" t="s">
        <v>1684</v>
      </c>
      <c r="Q39" s="252" t="s">
        <v>149</v>
      </c>
      <c r="S39" s="197">
        <v>46</v>
      </c>
    </row>
    <row r="40" spans="1:19" s="11" customFormat="1" ht="18.75" x14ac:dyDescent="0.25">
      <c r="A40" s="197">
        <f>SUBTOTAL(103,$B$3:B40)</f>
        <v>26</v>
      </c>
      <c r="B40" s="246">
        <v>47</v>
      </c>
      <c r="C40" s="138" t="s">
        <v>303</v>
      </c>
      <c r="D40" s="138" t="s">
        <v>302</v>
      </c>
      <c r="E40" s="139">
        <v>1058554341</v>
      </c>
      <c r="F40" s="140" t="s">
        <v>1480</v>
      </c>
      <c r="G40" s="140">
        <v>43977</v>
      </c>
      <c r="H40" s="141">
        <f ca="1">IF('BASE DE DATOS 2026'!$G40="","",YEAR(NOW())-YEAR(G40))</f>
        <v>6</v>
      </c>
      <c r="I40" s="138" t="s">
        <v>13</v>
      </c>
      <c r="J40" s="142" t="str">
        <f>VLOOKUP(I40,NH,2,0)</f>
        <v>N</v>
      </c>
      <c r="K40" s="142" t="str">
        <f>YEAR('BASE DE DATOS 2026'!$G40)&amp;J40</f>
        <v>2020N</v>
      </c>
      <c r="L40" s="143" t="str">
        <f>IFERROR(VLOOKUP(K40,CATEGORIAS,2,0),"")</f>
        <v>NOVATOS 6 AÑOS Y MENOS</v>
      </c>
      <c r="M40" s="138" t="s">
        <v>110</v>
      </c>
      <c r="N40" s="137">
        <v>47</v>
      </c>
      <c r="O40" s="144">
        <f>IFERROR(VLOOKUP('BASE DE DATOS 2026'!$I40,CATEGORIAS!$M$3:$O$13,2,FALSE),"")</f>
        <v>85000</v>
      </c>
      <c r="P40" s="138" t="s">
        <v>1684</v>
      </c>
      <c r="Q40" s="252" t="s">
        <v>149</v>
      </c>
      <c r="S40" s="197">
        <v>47</v>
      </c>
    </row>
    <row r="41" spans="1:19" s="11" customFormat="1" ht="18.75" x14ac:dyDescent="0.25">
      <c r="A41" s="197">
        <f>SUBTOTAL(103,$B$3:B41)</f>
        <v>27</v>
      </c>
      <c r="B41" s="246">
        <v>48</v>
      </c>
      <c r="C41" s="138" t="s">
        <v>275</v>
      </c>
      <c r="D41" s="138" t="s">
        <v>1512</v>
      </c>
      <c r="E41" s="139">
        <v>1114319153</v>
      </c>
      <c r="F41" s="140" t="s">
        <v>1480</v>
      </c>
      <c r="G41" s="140">
        <v>43373</v>
      </c>
      <c r="H41" s="141">
        <f ca="1">IF('BASE DE DATOS 2026'!$G41="","",YEAR(NOW())-YEAR(G41))</f>
        <v>8</v>
      </c>
      <c r="I41" s="138" t="s">
        <v>67</v>
      </c>
      <c r="J41" s="142" t="str">
        <f>VLOOKUP(I41,NH,2,0)</f>
        <v>P</v>
      </c>
      <c r="K41" s="142" t="str">
        <f>YEAR('BASE DE DATOS 2026'!$G41)&amp;J41</f>
        <v>2018P</v>
      </c>
      <c r="L41" s="143" t="str">
        <f>IFERROR(VLOOKUP(K41,CATEGORIAS,2,0),"")</f>
        <v>PRINCIPIANTES 7 Y 8 AÑOS</v>
      </c>
      <c r="M41" s="138" t="s">
        <v>82</v>
      </c>
      <c r="N41" s="137">
        <v>48</v>
      </c>
      <c r="O41" s="144">
        <f>IFERROR(VLOOKUP('BASE DE DATOS 2026'!$I41,CATEGORIAS!$M$3:$O$13,2,FALSE),"")</f>
        <v>85000</v>
      </c>
      <c r="P41" s="138"/>
      <c r="Q41" s="253" t="s">
        <v>149</v>
      </c>
      <c r="S41" s="197">
        <v>48</v>
      </c>
    </row>
    <row r="42" spans="1:19" s="11" customFormat="1" ht="18.75" x14ac:dyDescent="0.25">
      <c r="A42" s="197">
        <f>SUBTOTAL(103,$B$3:B42)</f>
        <v>28</v>
      </c>
      <c r="B42" s="246">
        <v>49</v>
      </c>
      <c r="C42" s="138" t="s">
        <v>303</v>
      </c>
      <c r="D42" s="138" t="s">
        <v>305</v>
      </c>
      <c r="E42" s="139">
        <v>1114558215</v>
      </c>
      <c r="F42" s="140" t="s">
        <v>1480</v>
      </c>
      <c r="G42" s="140">
        <v>43987</v>
      </c>
      <c r="H42" s="141">
        <f ca="1">IF('BASE DE DATOS 2026'!$G42="","",YEAR(NOW())-YEAR(G42))</f>
        <v>6</v>
      </c>
      <c r="I42" s="138" t="s">
        <v>67</v>
      </c>
      <c r="J42" s="142" t="str">
        <f>VLOOKUP(I42,NH,2,0)</f>
        <v>P</v>
      </c>
      <c r="K42" s="142" t="str">
        <f>YEAR('BASE DE DATOS 2026'!$G42)&amp;J42</f>
        <v>2020P</v>
      </c>
      <c r="L42" s="143" t="str">
        <f>IFERROR(VLOOKUP(K42,CATEGORIAS,2,0),"")</f>
        <v>PRINCIPIANTES 6 AÑOS Y MENOS</v>
      </c>
      <c r="M42" s="138" t="s">
        <v>82</v>
      </c>
      <c r="N42" s="145">
        <v>49</v>
      </c>
      <c r="O42" s="144">
        <f>IFERROR(VLOOKUP('BASE DE DATOS 2026'!$I42,CATEGORIAS!$M$3:$O$13,2,FALSE),"")</f>
        <v>85000</v>
      </c>
      <c r="P42" s="138"/>
      <c r="Q42" s="252" t="s">
        <v>1694</v>
      </c>
      <c r="S42" s="197">
        <v>49</v>
      </c>
    </row>
    <row r="43" spans="1:19" s="11" customFormat="1" ht="18.75" x14ac:dyDescent="0.25">
      <c r="A43" s="197">
        <f>SUBTOTAL(103,$B$3:B43)</f>
        <v>29</v>
      </c>
      <c r="B43" s="246">
        <v>50</v>
      </c>
      <c r="C43" s="138" t="s">
        <v>306</v>
      </c>
      <c r="D43" s="138" t="s">
        <v>307</v>
      </c>
      <c r="E43" s="139">
        <v>1114555506</v>
      </c>
      <c r="F43" s="140" t="s">
        <v>1480</v>
      </c>
      <c r="G43" s="140">
        <v>43195</v>
      </c>
      <c r="H43" s="141">
        <f ca="1">IF('BASE DE DATOS 2026'!$G43="","",YEAR(NOW())-YEAR(G43))</f>
        <v>8</v>
      </c>
      <c r="I43" s="138" t="s">
        <v>67</v>
      </c>
      <c r="J43" s="142" t="str">
        <f>VLOOKUP(I43,NH,2,0)</f>
        <v>P</v>
      </c>
      <c r="K43" s="142" t="str">
        <f>YEAR('BASE DE DATOS 2026'!$G43)&amp;J43</f>
        <v>2018P</v>
      </c>
      <c r="L43" s="143" t="str">
        <f>IFERROR(VLOOKUP(K43,CATEGORIAS,2,0),"")</f>
        <v>PRINCIPIANTES 7 Y 8 AÑOS</v>
      </c>
      <c r="M43" s="138" t="s">
        <v>82</v>
      </c>
      <c r="N43" s="137">
        <v>50</v>
      </c>
      <c r="O43" s="144">
        <f>IFERROR(VLOOKUP('BASE DE DATOS 2026'!$I43,CATEGORIAS!$M$3:$O$13,2,FALSE),"")</f>
        <v>85000</v>
      </c>
      <c r="P43" s="138"/>
      <c r="Q43" s="252" t="s">
        <v>1696</v>
      </c>
      <c r="S43" s="197">
        <v>50</v>
      </c>
    </row>
    <row r="44" spans="1:19" s="11" customFormat="1" ht="18.75" hidden="1" x14ac:dyDescent="0.25">
      <c r="A44" s="197">
        <f>SUBTOTAL(103,$B$3:B44)</f>
        <v>29</v>
      </c>
      <c r="B44" s="247">
        <v>51</v>
      </c>
      <c r="C44" s="217"/>
      <c r="D44" s="217"/>
      <c r="E44" s="184"/>
      <c r="F44" s="258"/>
      <c r="G44" s="258"/>
      <c r="H44" s="141"/>
      <c r="I44" s="217"/>
      <c r="J44" s="142" t="e">
        <f>VLOOKUP(I44,NH,2,0)</f>
        <v>#N/A</v>
      </c>
      <c r="K44" s="142" t="e">
        <f>YEAR('BASE DE DATOS 2026'!$G44)&amp;J44</f>
        <v>#N/A</v>
      </c>
      <c r="L44" s="158" t="str">
        <f>IFERROR(VLOOKUP(K44,CATEGORIAS,2,0),"")</f>
        <v/>
      </c>
      <c r="M44" s="217"/>
      <c r="N44" s="186"/>
      <c r="O44" s="188"/>
      <c r="P44" s="259"/>
      <c r="Q44" s="252"/>
      <c r="S44" s="197">
        <v>51</v>
      </c>
    </row>
    <row r="45" spans="1:19" s="11" customFormat="1" ht="18.75" hidden="1" x14ac:dyDescent="0.25">
      <c r="A45" s="197">
        <f>SUBTOTAL(103,$B$3:B45)</f>
        <v>29</v>
      </c>
      <c r="B45" s="247">
        <v>52</v>
      </c>
      <c r="C45" s="217"/>
      <c r="D45" s="217"/>
      <c r="E45" s="184"/>
      <c r="F45" s="258"/>
      <c r="G45" s="258"/>
      <c r="H45" s="141"/>
      <c r="I45" s="217"/>
      <c r="J45" s="142" t="e">
        <f>VLOOKUP(I45,NH,2,0)</f>
        <v>#N/A</v>
      </c>
      <c r="K45" s="142" t="e">
        <f>YEAR('BASE DE DATOS 2026'!$G45)&amp;J45</f>
        <v>#N/A</v>
      </c>
      <c r="L45" s="158" t="str">
        <f>IFERROR(VLOOKUP(K45,CATEGORIAS,2,0),"")</f>
        <v/>
      </c>
      <c r="M45" s="217"/>
      <c r="N45" s="186"/>
      <c r="O45" s="188"/>
      <c r="P45" s="259"/>
      <c r="Q45" s="252"/>
      <c r="S45" s="197">
        <v>52</v>
      </c>
    </row>
    <row r="46" spans="1:19" s="11" customFormat="1" ht="18.75" x14ac:dyDescent="0.25">
      <c r="A46" s="197">
        <f>SUBTOTAL(103,$B$3:B46)</f>
        <v>30</v>
      </c>
      <c r="B46" s="246">
        <v>53</v>
      </c>
      <c r="C46" s="138" t="s">
        <v>312</v>
      </c>
      <c r="D46" s="138" t="s">
        <v>313</v>
      </c>
      <c r="E46" s="139">
        <v>1104842612</v>
      </c>
      <c r="F46" s="140" t="s">
        <v>1480</v>
      </c>
      <c r="G46" s="140">
        <v>43180</v>
      </c>
      <c r="H46" s="141">
        <f ca="1">IF('BASE DE DATOS 2026'!$G46="","",YEAR(NOW())-YEAR(G46))</f>
        <v>8</v>
      </c>
      <c r="I46" s="138" t="s">
        <v>13</v>
      </c>
      <c r="J46" s="142" t="str">
        <f>VLOOKUP(I46,NH,2,0)</f>
        <v>N</v>
      </c>
      <c r="K46" s="142" t="str">
        <f>YEAR('BASE DE DATOS 2026'!$G46)&amp;J46</f>
        <v>2018N</v>
      </c>
      <c r="L46" s="143" t="str">
        <f>IFERROR(VLOOKUP(K46,CATEGORIAS,2,0),"")</f>
        <v>NOVATOS 7 Y 8 AÑOS</v>
      </c>
      <c r="M46" s="138" t="s">
        <v>45</v>
      </c>
      <c r="N46" s="145">
        <v>53</v>
      </c>
      <c r="O46" s="144">
        <f>IFERROR(VLOOKUP('BASE DE DATOS 2026'!$I46,CATEGORIAS!$M$3:$O$13,2,FALSE),"")</f>
        <v>85000</v>
      </c>
      <c r="P46" s="138"/>
      <c r="Q46" s="252" t="s">
        <v>190</v>
      </c>
      <c r="S46" s="197">
        <v>53</v>
      </c>
    </row>
    <row r="47" spans="1:19" s="11" customFormat="1" ht="18.75" x14ac:dyDescent="0.25">
      <c r="A47" s="197">
        <f>SUBTOTAL(103,$B$3:B47)</f>
        <v>31</v>
      </c>
      <c r="B47" s="246">
        <v>54</v>
      </c>
      <c r="C47" s="138" t="s">
        <v>314</v>
      </c>
      <c r="D47" s="138" t="s">
        <v>1205</v>
      </c>
      <c r="E47" s="139">
        <v>1109568418</v>
      </c>
      <c r="F47" s="140" t="s">
        <v>1480</v>
      </c>
      <c r="G47" s="140">
        <v>43716</v>
      </c>
      <c r="H47" s="141">
        <f ca="1">IF('BASE DE DATOS 2026'!$G47="","",YEAR(NOW())-YEAR(G47))</f>
        <v>7</v>
      </c>
      <c r="I47" s="138" t="s">
        <v>67</v>
      </c>
      <c r="J47" s="142" t="str">
        <f>VLOOKUP(I47,NH,2,0)</f>
        <v>P</v>
      </c>
      <c r="K47" s="142" t="str">
        <f>YEAR('BASE DE DATOS 2026'!$G47)&amp;J47</f>
        <v>2019P</v>
      </c>
      <c r="L47" s="143" t="str">
        <f>IFERROR(VLOOKUP(K47,CATEGORIAS,2,0),"")</f>
        <v>PRINCIPIANTES 7 Y 8 AÑOS</v>
      </c>
      <c r="M47" s="138" t="s">
        <v>45</v>
      </c>
      <c r="N47" s="137">
        <v>54</v>
      </c>
      <c r="O47" s="144">
        <f>IFERROR(VLOOKUP('BASE DE DATOS 2026'!$I47,CATEGORIAS!$M$3:$O$13,2,FALSE),"")</f>
        <v>85000</v>
      </c>
      <c r="P47" s="138"/>
      <c r="Q47" s="252" t="s">
        <v>199</v>
      </c>
      <c r="S47" s="197">
        <v>54</v>
      </c>
    </row>
    <row r="48" spans="1:19" s="11" customFormat="1" ht="18.75" hidden="1" x14ac:dyDescent="0.25">
      <c r="A48" s="197">
        <f>SUBTOTAL(103,$B$3:B48)</f>
        <v>31</v>
      </c>
      <c r="B48" s="247">
        <v>55</v>
      </c>
      <c r="C48" s="217"/>
      <c r="D48" s="217"/>
      <c r="E48" s="184"/>
      <c r="F48" s="258"/>
      <c r="G48" s="258"/>
      <c r="H48" s="141"/>
      <c r="I48" s="217"/>
      <c r="J48" s="142" t="e">
        <f>VLOOKUP(I48,NH,2,0)</f>
        <v>#N/A</v>
      </c>
      <c r="K48" s="142" t="e">
        <f>YEAR('BASE DE DATOS 2026'!$G48)&amp;J48</f>
        <v>#N/A</v>
      </c>
      <c r="L48" s="158" t="str">
        <f>IFERROR(VLOOKUP(K48,CATEGORIAS,2,0),"")</f>
        <v/>
      </c>
      <c r="M48" s="217"/>
      <c r="N48" s="186"/>
      <c r="O48" s="188"/>
      <c r="P48" s="259"/>
      <c r="Q48" s="252"/>
      <c r="S48" s="197">
        <v>55</v>
      </c>
    </row>
    <row r="49" spans="1:19" s="11" customFormat="1" ht="18.75" x14ac:dyDescent="0.25">
      <c r="A49" s="197">
        <f>SUBTOTAL(103,$B$3:B49)</f>
        <v>32</v>
      </c>
      <c r="B49" s="246">
        <v>56</v>
      </c>
      <c r="C49" s="138" t="s">
        <v>271</v>
      </c>
      <c r="D49" s="138" t="s">
        <v>1220</v>
      </c>
      <c r="E49" s="139">
        <v>1109560767</v>
      </c>
      <c r="F49" s="140" t="s">
        <v>1480</v>
      </c>
      <c r="G49" s="140">
        <v>42526</v>
      </c>
      <c r="H49" s="141">
        <f ca="1">IF('BASE DE DATOS 2026'!$G49="","",YEAR(NOW())-YEAR(G49))</f>
        <v>10</v>
      </c>
      <c r="I49" s="138" t="s">
        <v>100</v>
      </c>
      <c r="J49" s="142" t="str">
        <f>VLOOKUP(I49,NH,2,0)</f>
        <v>E</v>
      </c>
      <c r="K49" s="142" t="str">
        <f>YEAR('BASE DE DATOS 2026'!$G49)&amp;J49</f>
        <v>2016E</v>
      </c>
      <c r="L49" s="143" t="str">
        <f>IFERROR(VLOOKUP(K49,CATEGORIAS,2,0),"")</f>
        <v>MINIRIDERS 9 Y 10 AÑOS</v>
      </c>
      <c r="M49" s="138" t="s">
        <v>45</v>
      </c>
      <c r="N49" s="145">
        <v>56</v>
      </c>
      <c r="O49" s="144">
        <f>IFERROR(VLOOKUP('BASE DE DATOS 2026'!$I49,CATEGORIAS!$M$3:$O$13,2,FALSE),"")</f>
        <v>85000</v>
      </c>
      <c r="P49" s="138"/>
      <c r="Q49" s="252" t="s">
        <v>149</v>
      </c>
      <c r="S49" s="197">
        <v>56</v>
      </c>
    </row>
    <row r="50" spans="1:19" s="11" customFormat="1" ht="18.75" x14ac:dyDescent="0.25">
      <c r="A50" s="197">
        <f>SUBTOTAL(103,$B$3:B50)</f>
        <v>33</v>
      </c>
      <c r="B50" s="246">
        <v>57</v>
      </c>
      <c r="C50" s="138" t="s">
        <v>1154</v>
      </c>
      <c r="D50" s="138" t="s">
        <v>564</v>
      </c>
      <c r="E50" s="139">
        <v>1114322662</v>
      </c>
      <c r="F50" s="140" t="s">
        <v>1480</v>
      </c>
      <c r="G50" s="140">
        <v>44937</v>
      </c>
      <c r="H50" s="141">
        <f ca="1">IF('BASE DE DATOS 2026'!$G50="","",YEAR(NOW())-YEAR(G50))</f>
        <v>3</v>
      </c>
      <c r="I50" s="138" t="s">
        <v>12</v>
      </c>
      <c r="J50" s="142" t="str">
        <f>VLOOKUP(I50,NH,2,0)</f>
        <v>S</v>
      </c>
      <c r="K50" s="142" t="str">
        <f>YEAR('BASE DE DATOS 2026'!$G50)&amp;J50</f>
        <v>2023S</v>
      </c>
      <c r="L50" s="143" t="str">
        <f>IFERROR(VLOOKUP(K50,CATEGORIAS,2,0),"")</f>
        <v>STRIDERS 2 Y 3 AÑOS</v>
      </c>
      <c r="M50" s="138" t="s">
        <v>44</v>
      </c>
      <c r="N50" s="137">
        <v>57</v>
      </c>
      <c r="O50" s="144">
        <f>IFERROR(VLOOKUP('BASE DE DATOS 2026'!$I50,CATEGORIAS!$M$3:$O$13,2,FALSE),"")</f>
        <v>85000</v>
      </c>
      <c r="P50" s="138"/>
      <c r="Q50" s="252" t="s">
        <v>149</v>
      </c>
      <c r="S50" s="197">
        <v>57</v>
      </c>
    </row>
    <row r="51" spans="1:19" s="11" customFormat="1" ht="18.75" hidden="1" x14ac:dyDescent="0.25">
      <c r="A51" s="197">
        <f>SUBTOTAL(103,$B$3:B51)</f>
        <v>33</v>
      </c>
      <c r="B51" s="247">
        <v>58</v>
      </c>
      <c r="C51" s="217"/>
      <c r="D51" s="217"/>
      <c r="E51" s="184"/>
      <c r="F51" s="258"/>
      <c r="G51" s="258"/>
      <c r="H51" s="141"/>
      <c r="I51" s="217"/>
      <c r="J51" s="142" t="e">
        <f>VLOOKUP(I51,NH,2,0)</f>
        <v>#N/A</v>
      </c>
      <c r="K51" s="142" t="e">
        <f>YEAR('BASE DE DATOS 2026'!$G51)&amp;J51</f>
        <v>#N/A</v>
      </c>
      <c r="L51" s="158" t="str">
        <f>IFERROR(VLOOKUP(K51,CATEGORIAS,2,0),"")</f>
        <v/>
      </c>
      <c r="M51" s="217"/>
      <c r="N51" s="186"/>
      <c r="O51" s="188"/>
      <c r="P51" s="259"/>
      <c r="Q51" s="252"/>
      <c r="S51" s="197">
        <v>58</v>
      </c>
    </row>
    <row r="52" spans="1:19" s="11" customFormat="1" ht="18.75" hidden="1" x14ac:dyDescent="0.25">
      <c r="A52" s="197">
        <f>SUBTOTAL(103,$B$3:B52)</f>
        <v>33</v>
      </c>
      <c r="B52" s="247">
        <v>59</v>
      </c>
      <c r="C52" s="217"/>
      <c r="D52" s="217"/>
      <c r="E52" s="184"/>
      <c r="F52" s="258"/>
      <c r="G52" s="258"/>
      <c r="H52" s="141"/>
      <c r="I52" s="217"/>
      <c r="J52" s="142" t="e">
        <f>VLOOKUP(I52,NH,2,0)</f>
        <v>#N/A</v>
      </c>
      <c r="K52" s="142" t="e">
        <f>YEAR('BASE DE DATOS 2026'!$G52)&amp;J52</f>
        <v>#N/A</v>
      </c>
      <c r="L52" s="158" t="str">
        <f>IFERROR(VLOOKUP(K52,CATEGORIAS,2,0),"")</f>
        <v/>
      </c>
      <c r="M52" s="217"/>
      <c r="N52" s="186"/>
      <c r="O52" s="188"/>
      <c r="P52" s="259"/>
      <c r="Q52" s="252"/>
      <c r="S52" s="197">
        <v>59</v>
      </c>
    </row>
    <row r="53" spans="1:19" s="11" customFormat="1" ht="18.75" hidden="1" x14ac:dyDescent="0.25">
      <c r="A53" s="197">
        <f>SUBTOTAL(103,$B$3:B53)</f>
        <v>33</v>
      </c>
      <c r="B53" s="247">
        <v>60</v>
      </c>
      <c r="C53" s="217"/>
      <c r="D53" s="217"/>
      <c r="E53" s="184"/>
      <c r="F53" s="258"/>
      <c r="G53" s="258"/>
      <c r="H53" s="141"/>
      <c r="I53" s="217"/>
      <c r="J53" s="142" t="e">
        <f>VLOOKUP(I53,NH,2,0)</f>
        <v>#N/A</v>
      </c>
      <c r="K53" s="142" t="e">
        <f>YEAR('BASE DE DATOS 2026'!$G53)&amp;J53</f>
        <v>#N/A</v>
      </c>
      <c r="L53" s="158" t="str">
        <f>IFERROR(VLOOKUP(K53,CATEGORIAS,2,0),"")</f>
        <v/>
      </c>
      <c r="M53" s="217"/>
      <c r="N53" s="186"/>
      <c r="O53" s="188"/>
      <c r="P53" s="259"/>
      <c r="Q53" s="252"/>
      <c r="S53" s="197">
        <v>60</v>
      </c>
    </row>
    <row r="54" spans="1:19" s="11" customFormat="1" ht="18.75" hidden="1" x14ac:dyDescent="0.25">
      <c r="A54" s="197">
        <f>SUBTOTAL(103,$B$3:B54)</f>
        <v>33</v>
      </c>
      <c r="B54" s="247">
        <v>61</v>
      </c>
      <c r="C54" s="217"/>
      <c r="D54" s="217"/>
      <c r="E54" s="184"/>
      <c r="F54" s="258"/>
      <c r="G54" s="258"/>
      <c r="H54" s="141"/>
      <c r="I54" s="217"/>
      <c r="J54" s="142" t="e">
        <f>VLOOKUP(I54,NH,2,0)</f>
        <v>#N/A</v>
      </c>
      <c r="K54" s="142" t="e">
        <f>YEAR('BASE DE DATOS 2026'!$G54)&amp;J54</f>
        <v>#N/A</v>
      </c>
      <c r="L54" s="158" t="str">
        <f>IFERROR(VLOOKUP(K54,CATEGORIAS,2,0),"")</f>
        <v/>
      </c>
      <c r="M54" s="217"/>
      <c r="N54" s="186"/>
      <c r="O54" s="188"/>
      <c r="P54" s="259"/>
      <c r="Q54" s="252"/>
      <c r="S54" s="197">
        <v>61</v>
      </c>
    </row>
    <row r="55" spans="1:19" s="11" customFormat="1" ht="18.75" x14ac:dyDescent="0.25">
      <c r="A55" s="197">
        <f>SUBTOTAL(103,$B$3:B55)</f>
        <v>34</v>
      </c>
      <c r="B55" s="246">
        <v>62</v>
      </c>
      <c r="C55" s="138" t="s">
        <v>327</v>
      </c>
      <c r="D55" s="138" t="s">
        <v>328</v>
      </c>
      <c r="E55" s="139">
        <v>1114013078</v>
      </c>
      <c r="F55" s="140" t="s">
        <v>1480</v>
      </c>
      <c r="G55" s="140">
        <v>43675</v>
      </c>
      <c r="H55" s="141">
        <f ca="1">IF('BASE DE DATOS 2026'!$G55="","",YEAR(NOW())-YEAR(G55))</f>
        <v>7</v>
      </c>
      <c r="I55" s="138" t="s">
        <v>67</v>
      </c>
      <c r="J55" s="142" t="str">
        <f>VLOOKUP(I55,NH,2,0)</f>
        <v>P</v>
      </c>
      <c r="K55" s="142" t="str">
        <f>YEAR('BASE DE DATOS 2026'!$G55)&amp;J55</f>
        <v>2019P</v>
      </c>
      <c r="L55" s="143" t="str">
        <f>IFERROR(VLOOKUP(K55,CATEGORIAS,2,0),"")</f>
        <v>PRINCIPIANTES 7 Y 8 AÑOS</v>
      </c>
      <c r="M55" s="138" t="s">
        <v>45</v>
      </c>
      <c r="N55" s="145">
        <v>62</v>
      </c>
      <c r="O55" s="144">
        <f>IFERROR(VLOOKUP('BASE DE DATOS 2026'!$I55,CATEGORIAS!$M$3:$O$13,2,FALSE),"")</f>
        <v>85000</v>
      </c>
      <c r="P55" s="138"/>
      <c r="Q55" s="252" t="s">
        <v>149</v>
      </c>
      <c r="S55" s="197">
        <v>62</v>
      </c>
    </row>
    <row r="56" spans="1:19" s="11" customFormat="1" ht="18.75" hidden="1" x14ac:dyDescent="0.25">
      <c r="A56" s="197">
        <f>SUBTOTAL(103,$B$3:B56)</f>
        <v>34</v>
      </c>
      <c r="B56" s="247">
        <v>63</v>
      </c>
      <c r="C56" s="217"/>
      <c r="D56" s="217"/>
      <c r="E56" s="184"/>
      <c r="F56" s="258"/>
      <c r="G56" s="258"/>
      <c r="H56" s="141"/>
      <c r="I56" s="217"/>
      <c r="J56" s="142" t="e">
        <f>VLOOKUP(I56,NH,2,0)</f>
        <v>#N/A</v>
      </c>
      <c r="K56" s="142" t="e">
        <f>YEAR('BASE DE DATOS 2026'!$G56)&amp;J56</f>
        <v>#N/A</v>
      </c>
      <c r="L56" s="158" t="str">
        <f>IFERROR(VLOOKUP(K56,CATEGORIAS,2,0),"")</f>
        <v/>
      </c>
      <c r="M56" s="217"/>
      <c r="N56" s="186"/>
      <c r="O56" s="188"/>
      <c r="P56" s="259"/>
      <c r="Q56" s="252"/>
      <c r="S56" s="197">
        <v>63</v>
      </c>
    </row>
    <row r="57" spans="1:19" s="11" customFormat="1" ht="18.75" hidden="1" x14ac:dyDescent="0.25">
      <c r="A57" s="197">
        <f>SUBTOTAL(103,$B$3:B57)</f>
        <v>34</v>
      </c>
      <c r="B57" s="247">
        <v>64</v>
      </c>
      <c r="C57" s="217"/>
      <c r="D57" s="217"/>
      <c r="E57" s="184"/>
      <c r="F57" s="258"/>
      <c r="G57" s="258"/>
      <c r="H57" s="141"/>
      <c r="I57" s="217"/>
      <c r="J57" s="142" t="e">
        <f>VLOOKUP(I57,NH,2,0)</f>
        <v>#N/A</v>
      </c>
      <c r="K57" s="142" t="e">
        <f>YEAR('BASE DE DATOS 2026'!$G57)&amp;J57</f>
        <v>#N/A</v>
      </c>
      <c r="L57" s="158" t="str">
        <f>IFERROR(VLOOKUP(K57,CATEGORIAS,2,0),"")</f>
        <v/>
      </c>
      <c r="M57" s="217"/>
      <c r="N57" s="186"/>
      <c r="O57" s="188"/>
      <c r="P57" s="259"/>
      <c r="Q57" s="252"/>
      <c r="S57" s="197">
        <v>64</v>
      </c>
    </row>
    <row r="58" spans="1:19" s="11" customFormat="1" ht="18.75" hidden="1" x14ac:dyDescent="0.25">
      <c r="A58" s="197">
        <f>SUBTOTAL(103,$B$3:B58)</f>
        <v>34</v>
      </c>
      <c r="B58" s="247">
        <v>65</v>
      </c>
      <c r="C58" s="217"/>
      <c r="D58" s="217"/>
      <c r="E58" s="184"/>
      <c r="F58" s="258"/>
      <c r="G58" s="258"/>
      <c r="H58" s="141"/>
      <c r="I58" s="217"/>
      <c r="J58" s="142" t="e">
        <f>VLOOKUP(I58,NH,2,0)</f>
        <v>#N/A</v>
      </c>
      <c r="K58" s="142" t="e">
        <f>YEAR('BASE DE DATOS 2026'!$G58)&amp;J58</f>
        <v>#N/A</v>
      </c>
      <c r="L58" s="158" t="str">
        <f>IFERROR(VLOOKUP(K58,CATEGORIAS,2,0),"")</f>
        <v/>
      </c>
      <c r="M58" s="217"/>
      <c r="N58" s="186"/>
      <c r="O58" s="188"/>
      <c r="P58" s="259"/>
      <c r="Q58" s="252"/>
      <c r="S58" s="197">
        <v>65</v>
      </c>
    </row>
    <row r="59" spans="1:19" s="11" customFormat="1" ht="18.75" hidden="1" x14ac:dyDescent="0.25">
      <c r="A59" s="197">
        <f>SUBTOTAL(103,$B$3:B59)</f>
        <v>34</v>
      </c>
      <c r="B59" s="247">
        <v>66</v>
      </c>
      <c r="C59" s="217"/>
      <c r="D59" s="217"/>
      <c r="E59" s="184"/>
      <c r="F59" s="258"/>
      <c r="G59" s="258"/>
      <c r="H59" s="141"/>
      <c r="I59" s="217"/>
      <c r="J59" s="142" t="e">
        <f>VLOOKUP(I59,NH,2,0)</f>
        <v>#N/A</v>
      </c>
      <c r="K59" s="142" t="e">
        <f>YEAR('BASE DE DATOS 2026'!$G59)&amp;J59</f>
        <v>#N/A</v>
      </c>
      <c r="L59" s="158" t="str">
        <f>IFERROR(VLOOKUP(K59,CATEGORIAS,2,0),"")</f>
        <v/>
      </c>
      <c r="M59" s="217"/>
      <c r="N59" s="186"/>
      <c r="O59" s="188"/>
      <c r="P59" s="259"/>
      <c r="Q59" s="252"/>
      <c r="S59" s="197">
        <v>66</v>
      </c>
    </row>
    <row r="60" spans="1:19" s="11" customFormat="1" ht="18.75" x14ac:dyDescent="0.25">
      <c r="A60" s="197">
        <f>SUBTOTAL(103,$B$3:B60)</f>
        <v>35</v>
      </c>
      <c r="B60" s="246">
        <v>67</v>
      </c>
      <c r="C60" s="138" t="s">
        <v>312</v>
      </c>
      <c r="D60" s="138" t="s">
        <v>335</v>
      </c>
      <c r="E60" s="139">
        <v>1232793740</v>
      </c>
      <c r="F60" s="140" t="s">
        <v>1480</v>
      </c>
      <c r="G60" s="140">
        <v>42227</v>
      </c>
      <c r="H60" s="141">
        <f ca="1">IF('BASE DE DATOS 2026'!$G60="","",YEAR(NOW())-YEAR(G60))</f>
        <v>11</v>
      </c>
      <c r="I60" s="138" t="s">
        <v>13</v>
      </c>
      <c r="J60" s="142" t="str">
        <f>VLOOKUP(I60,NH,2,0)</f>
        <v>N</v>
      </c>
      <c r="K60" s="142" t="str">
        <f>YEAR('BASE DE DATOS 2026'!$G60)&amp;J60</f>
        <v>2015N</v>
      </c>
      <c r="L60" s="143" t="str">
        <f>IFERROR(VLOOKUP(K60,CATEGORIAS,2,0),"")</f>
        <v>NOVATOS 11 Y 12 AÑOS</v>
      </c>
      <c r="M60" s="138" t="s">
        <v>43</v>
      </c>
      <c r="N60" s="145">
        <v>67</v>
      </c>
      <c r="O60" s="144">
        <f>IFERROR(VLOOKUP('BASE DE DATOS 2026'!$I60,CATEGORIAS!$M$3:$O$13,2,FALSE),"")</f>
        <v>85000</v>
      </c>
      <c r="P60" s="138"/>
      <c r="Q60" s="252" t="s">
        <v>149</v>
      </c>
      <c r="S60" s="197">
        <v>67</v>
      </c>
    </row>
    <row r="61" spans="1:19" s="11" customFormat="1" ht="18.75" x14ac:dyDescent="0.25">
      <c r="A61" s="197">
        <f>SUBTOTAL(103,$B$3:B61)</f>
        <v>36</v>
      </c>
      <c r="B61" s="246">
        <v>68</v>
      </c>
      <c r="C61" s="138" t="s">
        <v>336</v>
      </c>
      <c r="D61" s="138" t="s">
        <v>337</v>
      </c>
      <c r="E61" s="139">
        <v>1116379565</v>
      </c>
      <c r="F61" s="140" t="s">
        <v>1480</v>
      </c>
      <c r="G61" s="140">
        <v>42357</v>
      </c>
      <c r="H61" s="141">
        <f ca="1">IF('BASE DE DATOS 2026'!$G61="","",YEAR(NOW())-YEAR(G61))</f>
        <v>11</v>
      </c>
      <c r="I61" s="138" t="s">
        <v>67</v>
      </c>
      <c r="J61" s="142" t="str">
        <f>VLOOKUP(I61,NH,2,0)</f>
        <v>P</v>
      </c>
      <c r="K61" s="142" t="str">
        <f>YEAR('BASE DE DATOS 2026'!$G61)&amp;J61</f>
        <v>2015P</v>
      </c>
      <c r="L61" s="143" t="str">
        <f>IFERROR(VLOOKUP(K61,CATEGORIAS,2,0),"")</f>
        <v>PRINCIPIANTES 11 Y 12 AÑOS</v>
      </c>
      <c r="M61" s="138" t="s">
        <v>43</v>
      </c>
      <c r="N61" s="137">
        <v>68</v>
      </c>
      <c r="O61" s="144">
        <f>IFERROR(VLOOKUP('BASE DE DATOS 2026'!$I61,CATEGORIAS!$M$3:$O$13,2,FALSE),"")</f>
        <v>85000</v>
      </c>
      <c r="P61" s="138"/>
      <c r="Q61" s="252" t="s">
        <v>201</v>
      </c>
      <c r="S61" s="197">
        <v>68</v>
      </c>
    </row>
    <row r="62" spans="1:19" s="11" customFormat="1" ht="18.75" x14ac:dyDescent="0.25">
      <c r="A62" s="197">
        <f>SUBTOTAL(103,$B$3:B62)</f>
        <v>37</v>
      </c>
      <c r="B62" s="246">
        <v>69</v>
      </c>
      <c r="C62" s="138" t="s">
        <v>299</v>
      </c>
      <c r="D62" s="138" t="s">
        <v>1360</v>
      </c>
      <c r="E62" s="139">
        <v>1061824772</v>
      </c>
      <c r="F62" s="140" t="s">
        <v>1480</v>
      </c>
      <c r="G62" s="140">
        <v>43429</v>
      </c>
      <c r="H62" s="141">
        <f ca="1">IF('BASE DE DATOS 2026'!$G62="","",YEAR(NOW())-YEAR(G62))</f>
        <v>8</v>
      </c>
      <c r="I62" s="138" t="s">
        <v>100</v>
      </c>
      <c r="J62" s="142" t="str">
        <f>VLOOKUP(I62,NH,2,0)</f>
        <v>E</v>
      </c>
      <c r="K62" s="142" t="str">
        <f>YEAR('BASE DE DATOS 2026'!$G62)&amp;J62</f>
        <v>2018E</v>
      </c>
      <c r="L62" s="143" t="str">
        <f>IFERROR(VLOOKUP(K62,CATEGORIAS,2,0),"")</f>
        <v>MINIRIDERS 7 Y 8 AÑOS</v>
      </c>
      <c r="M62" s="138" t="s">
        <v>52</v>
      </c>
      <c r="N62" s="145">
        <v>69</v>
      </c>
      <c r="O62" s="144">
        <f>IFERROR(VLOOKUP('BASE DE DATOS 2026'!$I62,CATEGORIAS!$M$3:$O$13,2,FALSE),"")</f>
        <v>85000</v>
      </c>
      <c r="P62" s="138"/>
      <c r="Q62" s="252" t="s">
        <v>207</v>
      </c>
      <c r="S62" s="197">
        <v>69</v>
      </c>
    </row>
    <row r="63" spans="1:19" s="11" customFormat="1" ht="18.75" x14ac:dyDescent="0.25">
      <c r="A63" s="197">
        <f>SUBTOTAL(103,$B$3:B63)</f>
        <v>38</v>
      </c>
      <c r="B63" s="246">
        <v>70</v>
      </c>
      <c r="C63" s="138" t="s">
        <v>339</v>
      </c>
      <c r="D63" s="138" t="s">
        <v>340</v>
      </c>
      <c r="E63" s="139">
        <v>1029626480</v>
      </c>
      <c r="F63" s="140" t="s">
        <v>1480</v>
      </c>
      <c r="G63" s="140">
        <v>43516</v>
      </c>
      <c r="H63" s="141">
        <f ca="1">IF('BASE DE DATOS 2026'!$G63="","",YEAR(NOW())-YEAR(G63))</f>
        <v>7</v>
      </c>
      <c r="I63" s="138" t="s">
        <v>67</v>
      </c>
      <c r="J63" s="142" t="str">
        <f>VLOOKUP(I63,NH,2,0)</f>
        <v>P</v>
      </c>
      <c r="K63" s="142" t="str">
        <f>YEAR('BASE DE DATOS 2026'!$G63)&amp;J63</f>
        <v>2019P</v>
      </c>
      <c r="L63" s="143" t="str">
        <f>IFERROR(VLOOKUP(K63,CATEGORIAS,2,0),"")</f>
        <v>PRINCIPIANTES 7 Y 8 AÑOS</v>
      </c>
      <c r="M63" s="138" t="s">
        <v>52</v>
      </c>
      <c r="N63" s="137">
        <v>70</v>
      </c>
      <c r="O63" s="144">
        <f>IFERROR(VLOOKUP('BASE DE DATOS 2026'!$I63,CATEGORIAS!$M$3:$O$13,2,FALSE),"")</f>
        <v>85000</v>
      </c>
      <c r="P63" s="138"/>
      <c r="Q63" s="252" t="s">
        <v>202</v>
      </c>
      <c r="S63" s="197">
        <v>70</v>
      </c>
    </row>
    <row r="64" spans="1:19" s="11" customFormat="1" ht="18.75" x14ac:dyDescent="0.25">
      <c r="A64" s="197">
        <f>SUBTOTAL(103,$B$3:B64)</f>
        <v>39</v>
      </c>
      <c r="B64" s="246">
        <v>71</v>
      </c>
      <c r="C64" s="138" t="s">
        <v>1370</v>
      </c>
      <c r="D64" s="138" t="s">
        <v>342</v>
      </c>
      <c r="E64" s="139">
        <v>1058553703</v>
      </c>
      <c r="F64" s="140" t="s">
        <v>1480</v>
      </c>
      <c r="G64" s="140">
        <v>43312</v>
      </c>
      <c r="H64" s="141">
        <f ca="1">IF('BASE DE DATOS 2026'!$G64="","",YEAR(NOW())-YEAR(G64))</f>
        <v>8</v>
      </c>
      <c r="I64" s="138" t="s">
        <v>100</v>
      </c>
      <c r="J64" s="142" t="str">
        <f>VLOOKUP(I64,NH,2,0)</f>
        <v>E</v>
      </c>
      <c r="K64" s="142" t="str">
        <f>YEAR('BASE DE DATOS 2026'!$G64)&amp;J64</f>
        <v>2018E</v>
      </c>
      <c r="L64" s="143" t="str">
        <f>IFERROR(VLOOKUP(K64,CATEGORIAS,2,0),"")</f>
        <v>MINIRIDERS 7 Y 8 AÑOS</v>
      </c>
      <c r="M64" s="138" t="s">
        <v>52</v>
      </c>
      <c r="N64" s="145">
        <v>71</v>
      </c>
      <c r="O64" s="144">
        <f>IFERROR(VLOOKUP('BASE DE DATOS 2026'!$I64,CATEGORIAS!$M$3:$O$13,2,FALSE),"")</f>
        <v>85000</v>
      </c>
      <c r="P64" s="138"/>
      <c r="Q64" s="252" t="s">
        <v>149</v>
      </c>
      <c r="S64" s="197">
        <v>71</v>
      </c>
    </row>
    <row r="65" spans="1:19" s="11" customFormat="1" ht="18.75" x14ac:dyDescent="0.25">
      <c r="A65" s="197">
        <f>SUBTOTAL(103,$B$3:B65)</f>
        <v>40</v>
      </c>
      <c r="B65" s="246">
        <v>72</v>
      </c>
      <c r="C65" s="138" t="s">
        <v>343</v>
      </c>
      <c r="D65" s="138" t="s">
        <v>344</v>
      </c>
      <c r="E65" s="139">
        <v>1140214441</v>
      </c>
      <c r="F65" s="140" t="s">
        <v>1480</v>
      </c>
      <c r="G65" s="140">
        <v>44202</v>
      </c>
      <c r="H65" s="141">
        <f ca="1">IF('BASE DE DATOS 2026'!$G65="","",YEAR(NOW())-YEAR(G65))</f>
        <v>5</v>
      </c>
      <c r="I65" s="138" t="s">
        <v>100</v>
      </c>
      <c r="J65" s="142" t="str">
        <f>VLOOKUP(I65,NH,2,0)</f>
        <v>E</v>
      </c>
      <c r="K65" s="142" t="str">
        <f>YEAR('BASE DE DATOS 2026'!$G65)&amp;J65</f>
        <v>2021E</v>
      </c>
      <c r="L65" s="143" t="str">
        <f>IFERROR(VLOOKUP(K65,CATEGORIAS,2,0),"")</f>
        <v>MINIRIDERS 4 Y 5 AÑOS</v>
      </c>
      <c r="M65" s="138" t="s">
        <v>75</v>
      </c>
      <c r="N65" s="137">
        <v>72</v>
      </c>
      <c r="O65" s="144">
        <f>IFERROR(VLOOKUP('BASE DE DATOS 2026'!$I65,CATEGORIAS!$M$3:$O$13,2,FALSE),"")</f>
        <v>85000</v>
      </c>
      <c r="P65" s="138"/>
      <c r="Q65" s="252" t="s">
        <v>149</v>
      </c>
      <c r="S65" s="197">
        <v>72</v>
      </c>
    </row>
    <row r="66" spans="1:19" s="11" customFormat="1" ht="18.75" x14ac:dyDescent="0.25">
      <c r="A66" s="197">
        <f>SUBTOTAL(103,$B$3:B66)</f>
        <v>41</v>
      </c>
      <c r="B66" s="246">
        <v>73</v>
      </c>
      <c r="C66" s="138" t="s">
        <v>345</v>
      </c>
      <c r="D66" s="138" t="s">
        <v>346</v>
      </c>
      <c r="E66" s="139">
        <v>1109563342</v>
      </c>
      <c r="F66" s="140" t="s">
        <v>1480</v>
      </c>
      <c r="G66" s="140">
        <v>42935</v>
      </c>
      <c r="H66" s="141">
        <f ca="1">IF('BASE DE DATOS 2026'!$G66="","",YEAR(NOW())-YEAR(G66))</f>
        <v>9</v>
      </c>
      <c r="I66" s="138" t="s">
        <v>67</v>
      </c>
      <c r="J66" s="142" t="str">
        <f>VLOOKUP(I66,NH,2,0)</f>
        <v>P</v>
      </c>
      <c r="K66" s="142" t="str">
        <f>YEAR('BASE DE DATOS 2026'!$G66)&amp;J66</f>
        <v>2017P</v>
      </c>
      <c r="L66" s="143" t="str">
        <f>IFERROR(VLOOKUP(K66,CATEGORIAS,2,0),"")</f>
        <v>PRINCIPIANTES 9 Y 10 AÑOS</v>
      </c>
      <c r="M66" s="138" t="s">
        <v>51</v>
      </c>
      <c r="N66" s="145">
        <v>73</v>
      </c>
      <c r="O66" s="144">
        <f>IFERROR(VLOOKUP('BASE DE DATOS 2026'!$I66,CATEGORIAS!$M$3:$O$13,2,FALSE),"")</f>
        <v>85000</v>
      </c>
      <c r="P66" s="138"/>
      <c r="Q66" s="252" t="s">
        <v>149</v>
      </c>
      <c r="S66" s="197">
        <v>73</v>
      </c>
    </row>
    <row r="67" spans="1:19" s="11" customFormat="1" ht="18.75" x14ac:dyDescent="0.25">
      <c r="A67" s="197">
        <f>SUBTOTAL(103,$B$3:B67)</f>
        <v>42</v>
      </c>
      <c r="B67" s="246">
        <v>74</v>
      </c>
      <c r="C67" s="138" t="s">
        <v>347</v>
      </c>
      <c r="D67" s="138" t="s">
        <v>348</v>
      </c>
      <c r="E67" s="139">
        <v>1150694085</v>
      </c>
      <c r="F67" s="140" t="s">
        <v>1480</v>
      </c>
      <c r="G67" s="140">
        <v>42814</v>
      </c>
      <c r="H67" s="141">
        <f ca="1">IF('BASE DE DATOS 2026'!$G67="","",YEAR(NOW())-YEAR(G67))</f>
        <v>9</v>
      </c>
      <c r="I67" s="138" t="s">
        <v>67</v>
      </c>
      <c r="J67" s="142" t="str">
        <f>VLOOKUP(I67,NH,2,0)</f>
        <v>P</v>
      </c>
      <c r="K67" s="142" t="str">
        <f>YEAR('BASE DE DATOS 2026'!$G67)&amp;J67</f>
        <v>2017P</v>
      </c>
      <c r="L67" s="143" t="str">
        <f>IFERROR(VLOOKUP(K67,CATEGORIAS,2,0),"")</f>
        <v>PRINCIPIANTES 9 Y 10 AÑOS</v>
      </c>
      <c r="M67" s="138" t="s">
        <v>51</v>
      </c>
      <c r="N67" s="137">
        <v>74</v>
      </c>
      <c r="O67" s="144">
        <f>IFERROR(VLOOKUP('BASE DE DATOS 2026'!$I67,CATEGORIAS!$M$3:$O$13,2,FALSE),"")</f>
        <v>85000</v>
      </c>
      <c r="P67" s="138"/>
      <c r="Q67" s="252" t="s">
        <v>149</v>
      </c>
      <c r="S67" s="197">
        <v>74</v>
      </c>
    </row>
    <row r="68" spans="1:19" s="11" customFormat="1" ht="18.75" x14ac:dyDescent="0.25">
      <c r="A68" s="197">
        <f>SUBTOTAL(103,$B$3:B68)</f>
        <v>43</v>
      </c>
      <c r="B68" s="246">
        <v>75</v>
      </c>
      <c r="C68" s="138" t="s">
        <v>271</v>
      </c>
      <c r="D68" s="138" t="s">
        <v>349</v>
      </c>
      <c r="E68" s="139">
        <v>1107870096</v>
      </c>
      <c r="F68" s="140" t="s">
        <v>1480</v>
      </c>
      <c r="G68" s="140">
        <v>43416</v>
      </c>
      <c r="H68" s="141">
        <f ca="1">IF('BASE DE DATOS 2026'!$G68="","",YEAR(NOW())-YEAR(G68))</f>
        <v>8</v>
      </c>
      <c r="I68" s="138" t="s">
        <v>67</v>
      </c>
      <c r="J68" s="142" t="str">
        <f>VLOOKUP(I68,NH,2,0)</f>
        <v>P</v>
      </c>
      <c r="K68" s="142" t="str">
        <f>YEAR('BASE DE DATOS 2026'!$G68)&amp;J68</f>
        <v>2018P</v>
      </c>
      <c r="L68" s="143" t="str">
        <f>IFERROR(VLOOKUP(K68,CATEGORIAS,2,0),"")</f>
        <v>PRINCIPIANTES 7 Y 8 AÑOS</v>
      </c>
      <c r="M68" s="138" t="s">
        <v>51</v>
      </c>
      <c r="N68" s="145">
        <v>75</v>
      </c>
      <c r="O68" s="144">
        <f>IFERROR(VLOOKUP('BASE DE DATOS 2026'!$I68,CATEGORIAS!$M$3:$O$13,2,FALSE),"")</f>
        <v>85000</v>
      </c>
      <c r="P68" s="138"/>
      <c r="Q68" s="252" t="s">
        <v>194</v>
      </c>
      <c r="S68" s="197">
        <v>75</v>
      </c>
    </row>
    <row r="69" spans="1:19" s="11" customFormat="1" ht="18.75" x14ac:dyDescent="0.25">
      <c r="A69" s="197">
        <f>SUBTOTAL(103,$B$3:B69)</f>
        <v>44</v>
      </c>
      <c r="B69" s="246">
        <v>76</v>
      </c>
      <c r="C69" s="138" t="s">
        <v>350</v>
      </c>
      <c r="D69" s="138" t="s">
        <v>1322</v>
      </c>
      <c r="E69" s="139">
        <v>1058940876</v>
      </c>
      <c r="F69" s="140" t="s">
        <v>1480</v>
      </c>
      <c r="G69" s="140">
        <v>43754</v>
      </c>
      <c r="H69" s="141">
        <f ca="1">IF('BASE DE DATOS 2026'!$G69="","",YEAR(NOW())-YEAR(G69))</f>
        <v>7</v>
      </c>
      <c r="I69" s="138" t="s">
        <v>67</v>
      </c>
      <c r="J69" s="142" t="str">
        <f>VLOOKUP(I69,NH,2,0)</f>
        <v>P</v>
      </c>
      <c r="K69" s="142" t="str">
        <f>YEAR('BASE DE DATOS 2026'!$G69)&amp;J69</f>
        <v>2019P</v>
      </c>
      <c r="L69" s="143" t="str">
        <f>IFERROR(VLOOKUP(K69,CATEGORIAS,2,0),"")</f>
        <v>PRINCIPIANTES 7 Y 8 AÑOS</v>
      </c>
      <c r="M69" s="138" t="s">
        <v>1330</v>
      </c>
      <c r="N69" s="137">
        <v>76</v>
      </c>
      <c r="O69" s="144">
        <f>IFERROR(VLOOKUP('BASE DE DATOS 2026'!$I69,CATEGORIAS!$M$3:$O$13,2,FALSE),"")</f>
        <v>85000</v>
      </c>
      <c r="P69" s="138"/>
      <c r="Q69" s="252" t="s">
        <v>149</v>
      </c>
      <c r="S69" s="197">
        <v>76</v>
      </c>
    </row>
    <row r="70" spans="1:19" s="11" customFormat="1" ht="18.75" hidden="1" x14ac:dyDescent="0.25">
      <c r="A70" s="197">
        <f>SUBTOTAL(103,$B$3:B70)</f>
        <v>44</v>
      </c>
      <c r="B70" s="247">
        <v>77</v>
      </c>
      <c r="C70" s="217"/>
      <c r="D70" s="217"/>
      <c r="E70" s="184"/>
      <c r="F70" s="258"/>
      <c r="G70" s="258"/>
      <c r="H70" s="141"/>
      <c r="I70" s="217"/>
      <c r="J70" s="142" t="e">
        <f>VLOOKUP(I70,NH,2,0)</f>
        <v>#N/A</v>
      </c>
      <c r="K70" s="142" t="e">
        <f>YEAR('BASE DE DATOS 2026'!$G70)&amp;J70</f>
        <v>#N/A</v>
      </c>
      <c r="L70" s="158" t="str">
        <f>IFERROR(VLOOKUP(K70,CATEGORIAS,2,0),"")</f>
        <v/>
      </c>
      <c r="M70" s="217"/>
      <c r="N70" s="186"/>
      <c r="O70" s="188"/>
      <c r="P70" s="259"/>
      <c r="Q70" s="252"/>
      <c r="S70" s="197">
        <v>77</v>
      </c>
    </row>
    <row r="71" spans="1:19" s="11" customFormat="1" ht="18.75" x14ac:dyDescent="0.25">
      <c r="A71" s="197">
        <f>SUBTOTAL(103,$B$3:B71)</f>
        <v>45</v>
      </c>
      <c r="B71" s="246">
        <v>78</v>
      </c>
      <c r="C71" s="138" t="s">
        <v>354</v>
      </c>
      <c r="D71" s="138" t="s">
        <v>355</v>
      </c>
      <c r="E71" s="139">
        <v>1232802768</v>
      </c>
      <c r="F71" s="140" t="s">
        <v>1480</v>
      </c>
      <c r="G71" s="140">
        <v>43034</v>
      </c>
      <c r="H71" s="141">
        <f ca="1">IF('BASE DE DATOS 2026'!$G71="","",YEAR(NOW())-YEAR(G71))</f>
        <v>9</v>
      </c>
      <c r="I71" s="138" t="s">
        <v>100</v>
      </c>
      <c r="J71" s="142" t="str">
        <f>VLOOKUP(I71,NH,2,0)</f>
        <v>E</v>
      </c>
      <c r="K71" s="142" t="str">
        <f>YEAR('BASE DE DATOS 2026'!$G71)&amp;J71</f>
        <v>2017E</v>
      </c>
      <c r="L71" s="143" t="str">
        <f>IFERROR(VLOOKUP(K71,CATEGORIAS,2,0),"")</f>
        <v>MINIRIDERS 9 Y 10 AÑOS</v>
      </c>
      <c r="M71" s="138" t="s">
        <v>85</v>
      </c>
      <c r="N71" s="145">
        <v>78</v>
      </c>
      <c r="O71" s="144">
        <f>IFERROR(VLOOKUP('BASE DE DATOS 2026'!$I71,CATEGORIAS!$M$3:$O$13,2,FALSE),"")</f>
        <v>85000</v>
      </c>
      <c r="P71" s="138"/>
      <c r="Q71" s="252" t="s">
        <v>149</v>
      </c>
      <c r="S71" s="197">
        <v>78</v>
      </c>
    </row>
    <row r="72" spans="1:19" s="11" customFormat="1" ht="18.75" x14ac:dyDescent="0.25">
      <c r="A72" s="197">
        <f>SUBTOTAL(103,$B$3:B72)</f>
        <v>46</v>
      </c>
      <c r="B72" s="246">
        <v>79</v>
      </c>
      <c r="C72" s="138" t="s">
        <v>356</v>
      </c>
      <c r="D72" s="138" t="s">
        <v>355</v>
      </c>
      <c r="E72" s="139">
        <v>1232809992</v>
      </c>
      <c r="F72" s="140" t="s">
        <v>1480</v>
      </c>
      <c r="G72" s="140">
        <v>43740</v>
      </c>
      <c r="H72" s="141">
        <f ca="1">IF('BASE DE DATOS 2026'!$G72="","",YEAR(NOW())-YEAR(G72))</f>
        <v>7</v>
      </c>
      <c r="I72" s="138" t="s">
        <v>100</v>
      </c>
      <c r="J72" s="142" t="str">
        <f>VLOOKUP(I72,NH,2,0)</f>
        <v>E</v>
      </c>
      <c r="K72" s="142" t="str">
        <f>YEAR('BASE DE DATOS 2026'!$G72)&amp;J72</f>
        <v>2019E</v>
      </c>
      <c r="L72" s="143" t="str">
        <f>IFERROR(VLOOKUP(K72,CATEGORIAS,2,0),"")</f>
        <v>MINIRIDERS 7 Y 8 AÑOS</v>
      </c>
      <c r="M72" s="138" t="s">
        <v>85</v>
      </c>
      <c r="N72" s="137">
        <v>79</v>
      </c>
      <c r="O72" s="144">
        <f>IFERROR(VLOOKUP('BASE DE DATOS 2026'!$I72,CATEGORIAS!$M$3:$O$13,2,FALSE),"")</f>
        <v>85000</v>
      </c>
      <c r="P72" s="138"/>
      <c r="Q72" s="252" t="s">
        <v>149</v>
      </c>
      <c r="S72" s="197">
        <v>79</v>
      </c>
    </row>
    <row r="73" spans="1:19" s="11" customFormat="1" ht="18.75" hidden="1" x14ac:dyDescent="0.25">
      <c r="A73" s="197">
        <f>SUBTOTAL(103,$B$3:B73)</f>
        <v>46</v>
      </c>
      <c r="B73" s="246">
        <v>80</v>
      </c>
      <c r="C73" s="217"/>
      <c r="D73" s="217"/>
      <c r="E73" s="184"/>
      <c r="F73" s="258"/>
      <c r="G73" s="258"/>
      <c r="H73" s="141"/>
      <c r="I73" s="217"/>
      <c r="J73" s="142" t="e">
        <f>VLOOKUP(I73,NH,2,0)</f>
        <v>#N/A</v>
      </c>
      <c r="K73" s="142" t="e">
        <f>YEAR('BASE DE DATOS 2026'!$G73)&amp;J73</f>
        <v>#N/A</v>
      </c>
      <c r="L73" s="158" t="str">
        <f>IFERROR(VLOOKUP(K73,CATEGORIAS,2,0),"")</f>
        <v/>
      </c>
      <c r="M73" s="217"/>
      <c r="N73" s="186"/>
      <c r="O73" s="188"/>
      <c r="P73" s="259"/>
      <c r="Q73" s="252"/>
      <c r="S73" s="197">
        <v>80</v>
      </c>
    </row>
    <row r="74" spans="1:19" s="11" customFormat="1" ht="18.75" hidden="1" x14ac:dyDescent="0.25">
      <c r="A74" s="197">
        <f>SUBTOTAL(103,$B$3:B74)</f>
        <v>46</v>
      </c>
      <c r="B74" s="246">
        <v>81</v>
      </c>
      <c r="C74" s="217"/>
      <c r="D74" s="217"/>
      <c r="E74" s="184"/>
      <c r="F74" s="258"/>
      <c r="G74" s="258"/>
      <c r="H74" s="141"/>
      <c r="I74" s="217"/>
      <c r="J74" s="142" t="e">
        <f>VLOOKUP(I74,NH,2,0)</f>
        <v>#N/A</v>
      </c>
      <c r="K74" s="142" t="e">
        <f>YEAR('BASE DE DATOS 2026'!$G74)&amp;J74</f>
        <v>#N/A</v>
      </c>
      <c r="L74" s="158" t="str">
        <f>IFERROR(VLOOKUP(K74,CATEGORIAS,2,0),"")</f>
        <v/>
      </c>
      <c r="M74" s="217"/>
      <c r="N74" s="186"/>
      <c r="O74" s="188"/>
      <c r="P74" s="259"/>
      <c r="Q74" s="252"/>
      <c r="S74" s="197">
        <v>81</v>
      </c>
    </row>
    <row r="75" spans="1:19" s="11" customFormat="1" ht="18.75" hidden="1" x14ac:dyDescent="0.25">
      <c r="A75" s="197">
        <f>SUBTOTAL(103,$B$3:B75)</f>
        <v>46</v>
      </c>
      <c r="B75" s="246">
        <v>82</v>
      </c>
      <c r="C75" s="217"/>
      <c r="D75" s="217"/>
      <c r="E75" s="184"/>
      <c r="F75" s="258"/>
      <c r="G75" s="258"/>
      <c r="H75" s="141"/>
      <c r="I75" s="217"/>
      <c r="J75" s="142" t="e">
        <f>VLOOKUP(I75,NH,2,0)</f>
        <v>#N/A</v>
      </c>
      <c r="K75" s="142" t="e">
        <f>YEAR('BASE DE DATOS 2026'!$G75)&amp;J75</f>
        <v>#N/A</v>
      </c>
      <c r="L75" s="158" t="str">
        <f>IFERROR(VLOOKUP(K75,CATEGORIAS,2,0),"")</f>
        <v/>
      </c>
      <c r="M75" s="217"/>
      <c r="N75" s="186"/>
      <c r="O75" s="188"/>
      <c r="P75" s="259"/>
      <c r="Q75" s="252"/>
      <c r="S75" s="197">
        <v>82</v>
      </c>
    </row>
    <row r="76" spans="1:19" s="11" customFormat="1" ht="18.75" hidden="1" x14ac:dyDescent="0.25">
      <c r="A76" s="197">
        <f>SUBTOTAL(103,$B$3:B76)</f>
        <v>46</v>
      </c>
      <c r="B76" s="246">
        <v>83</v>
      </c>
      <c r="C76" s="217"/>
      <c r="D76" s="217"/>
      <c r="E76" s="184"/>
      <c r="F76" s="258"/>
      <c r="G76" s="258"/>
      <c r="H76" s="141"/>
      <c r="I76" s="217"/>
      <c r="J76" s="142" t="e">
        <f>VLOOKUP(I76,NH,2,0)</f>
        <v>#N/A</v>
      </c>
      <c r="K76" s="142" t="e">
        <f>YEAR('BASE DE DATOS 2026'!$G76)&amp;J76</f>
        <v>#N/A</v>
      </c>
      <c r="L76" s="158" t="str">
        <f>IFERROR(VLOOKUP(K76,CATEGORIAS,2,0),"")</f>
        <v/>
      </c>
      <c r="M76" s="217"/>
      <c r="N76" s="186"/>
      <c r="O76" s="188"/>
      <c r="P76" s="259"/>
      <c r="Q76" s="252"/>
      <c r="S76" s="197">
        <v>83</v>
      </c>
    </row>
    <row r="77" spans="1:19" s="11" customFormat="1" ht="18.75" hidden="1" x14ac:dyDescent="0.25">
      <c r="A77" s="197">
        <f>SUBTOTAL(103,$B$3:B77)</f>
        <v>46</v>
      </c>
      <c r="B77" s="246">
        <v>84</v>
      </c>
      <c r="C77" s="217"/>
      <c r="D77" s="217"/>
      <c r="E77" s="184"/>
      <c r="F77" s="258"/>
      <c r="G77" s="258"/>
      <c r="H77" s="141"/>
      <c r="I77" s="217"/>
      <c r="J77" s="142" t="e">
        <f>VLOOKUP(I77,NH,2,0)</f>
        <v>#N/A</v>
      </c>
      <c r="K77" s="142" t="e">
        <f>YEAR('BASE DE DATOS 2026'!$G77)&amp;J77</f>
        <v>#N/A</v>
      </c>
      <c r="L77" s="158" t="str">
        <f>IFERROR(VLOOKUP(K77,CATEGORIAS,2,0),"")</f>
        <v/>
      </c>
      <c r="M77" s="217"/>
      <c r="N77" s="186"/>
      <c r="O77" s="188"/>
      <c r="P77" s="259"/>
      <c r="Q77" s="252"/>
      <c r="S77" s="197">
        <v>84</v>
      </c>
    </row>
    <row r="78" spans="1:19" s="11" customFormat="1" ht="18.75" hidden="1" x14ac:dyDescent="0.25">
      <c r="A78" s="197">
        <f>SUBTOTAL(103,$B$3:B78)</f>
        <v>46</v>
      </c>
      <c r="B78" s="246">
        <v>85</v>
      </c>
      <c r="C78" s="217"/>
      <c r="D78" s="217"/>
      <c r="E78" s="184"/>
      <c r="F78" s="258"/>
      <c r="G78" s="258"/>
      <c r="H78" s="141"/>
      <c r="I78" s="217"/>
      <c r="J78" s="142" t="e">
        <f>VLOOKUP(I78,NH,2,0)</f>
        <v>#N/A</v>
      </c>
      <c r="K78" s="142" t="e">
        <f>YEAR('BASE DE DATOS 2026'!$G78)&amp;J78</f>
        <v>#N/A</v>
      </c>
      <c r="L78" s="158" t="str">
        <f>IFERROR(VLOOKUP(K78,CATEGORIAS,2,0),"")</f>
        <v/>
      </c>
      <c r="M78" s="217"/>
      <c r="N78" s="186"/>
      <c r="O78" s="188"/>
      <c r="P78" s="259"/>
      <c r="Q78" s="252"/>
      <c r="S78" s="197">
        <v>85</v>
      </c>
    </row>
    <row r="79" spans="1:19" s="11" customFormat="1" ht="18.75" hidden="1" x14ac:dyDescent="0.25">
      <c r="A79" s="197">
        <f>SUBTOTAL(103,$B$3:B79)</f>
        <v>46</v>
      </c>
      <c r="B79" s="246">
        <v>86</v>
      </c>
      <c r="C79" s="217"/>
      <c r="D79" s="217"/>
      <c r="E79" s="184"/>
      <c r="F79" s="258"/>
      <c r="G79" s="258"/>
      <c r="H79" s="141"/>
      <c r="I79" s="217"/>
      <c r="J79" s="142" t="e">
        <f>VLOOKUP(I79,NH,2,0)</f>
        <v>#N/A</v>
      </c>
      <c r="K79" s="142" t="e">
        <f>YEAR('BASE DE DATOS 2026'!$G79)&amp;J79</f>
        <v>#N/A</v>
      </c>
      <c r="L79" s="158" t="str">
        <f>IFERROR(VLOOKUP(K79,CATEGORIAS,2,0),"")</f>
        <v/>
      </c>
      <c r="M79" s="217"/>
      <c r="N79" s="186"/>
      <c r="O79" s="188"/>
      <c r="P79" s="259"/>
      <c r="Q79" s="252"/>
      <c r="S79" s="197">
        <v>86</v>
      </c>
    </row>
    <row r="80" spans="1:19" s="11" customFormat="1" ht="18.75" x14ac:dyDescent="0.25">
      <c r="A80" s="197">
        <f>SUBTOTAL(103,$B$3:B80)</f>
        <v>47</v>
      </c>
      <c r="B80" s="246">
        <v>87</v>
      </c>
      <c r="C80" s="138" t="s">
        <v>369</v>
      </c>
      <c r="D80" s="138" t="s">
        <v>370</v>
      </c>
      <c r="E80" s="139">
        <v>1144111488</v>
      </c>
      <c r="F80" s="140" t="s">
        <v>1481</v>
      </c>
      <c r="G80" s="140">
        <v>43837</v>
      </c>
      <c r="H80" s="141">
        <f ca="1">IF('BASE DE DATOS 2026'!$G80="","",YEAR(NOW())-YEAR(G80))</f>
        <v>6</v>
      </c>
      <c r="I80" s="138" t="s">
        <v>100</v>
      </c>
      <c r="J80" s="142" t="str">
        <f>VLOOKUP(I80,NH,2,0)</f>
        <v>E</v>
      </c>
      <c r="K80" s="142" t="str">
        <f>YEAR('BASE DE DATOS 2026'!$G80)&amp;J80</f>
        <v>2020E</v>
      </c>
      <c r="L80" s="143" t="str">
        <f>IFERROR(VLOOKUP(K80,CATEGORIAS,2,0),"")</f>
        <v>MINIRIDERS 6 AÑOS</v>
      </c>
      <c r="M80" s="138" t="s">
        <v>55</v>
      </c>
      <c r="N80" s="145">
        <v>87</v>
      </c>
      <c r="O80" s="144">
        <f>IFERROR(VLOOKUP('BASE DE DATOS 2026'!$I80,CATEGORIAS!$M$3:$O$13,2,FALSE),"")</f>
        <v>85000</v>
      </c>
      <c r="P80" s="138"/>
      <c r="Q80" s="252" t="s">
        <v>149</v>
      </c>
      <c r="S80" s="197">
        <v>87</v>
      </c>
    </row>
    <row r="81" spans="1:19" s="11" customFormat="1" ht="18.75" x14ac:dyDescent="0.25">
      <c r="A81" s="197">
        <f>SUBTOTAL(103,$B$3:B81)</f>
        <v>48</v>
      </c>
      <c r="B81" s="246">
        <v>88</v>
      </c>
      <c r="C81" s="138" t="s">
        <v>1447</v>
      </c>
      <c r="D81" s="138" t="s">
        <v>372</v>
      </c>
      <c r="E81" s="139">
        <v>1232812973</v>
      </c>
      <c r="F81" s="140" t="s">
        <v>1480</v>
      </c>
      <c r="G81" s="140">
        <v>44011</v>
      </c>
      <c r="H81" s="141">
        <f ca="1">IF('BASE DE DATOS 2026'!$G81="","",YEAR(NOW())-YEAR(G81))</f>
        <v>6</v>
      </c>
      <c r="I81" s="138" t="s">
        <v>100</v>
      </c>
      <c r="J81" s="142" t="str">
        <f>VLOOKUP(I81,NH,2,0)</f>
        <v>E</v>
      </c>
      <c r="K81" s="142" t="str">
        <f>YEAR('BASE DE DATOS 2026'!$G81)&amp;J81</f>
        <v>2020E</v>
      </c>
      <c r="L81" s="143" t="str">
        <f>IFERROR(VLOOKUP(K81,CATEGORIAS,2,0),"")</f>
        <v>MINIRIDERS 6 AÑOS</v>
      </c>
      <c r="M81" s="138" t="s">
        <v>55</v>
      </c>
      <c r="N81" s="137">
        <v>88</v>
      </c>
      <c r="O81" s="144">
        <f>IFERROR(VLOOKUP('BASE DE DATOS 2026'!$I81,CATEGORIAS!$M$3:$O$13,2,FALSE),"")</f>
        <v>85000</v>
      </c>
      <c r="P81" s="138"/>
      <c r="Q81" s="252" t="s">
        <v>149</v>
      </c>
      <c r="S81" s="197">
        <v>88</v>
      </c>
    </row>
    <row r="82" spans="1:19" s="11" customFormat="1" ht="18.75" hidden="1" x14ac:dyDescent="0.25">
      <c r="A82" s="197">
        <f>SUBTOTAL(103,$B$3:B82)</f>
        <v>48</v>
      </c>
      <c r="B82" s="246">
        <v>89</v>
      </c>
      <c r="C82" s="217"/>
      <c r="D82" s="217"/>
      <c r="E82" s="184"/>
      <c r="F82" s="258"/>
      <c r="G82" s="258"/>
      <c r="H82" s="141"/>
      <c r="I82" s="217"/>
      <c r="J82" s="142" t="e">
        <f>VLOOKUP(I82,NH,2,0)</f>
        <v>#N/A</v>
      </c>
      <c r="K82" s="142" t="e">
        <f>YEAR('BASE DE DATOS 2026'!$G82)&amp;J82</f>
        <v>#N/A</v>
      </c>
      <c r="L82" s="158" t="str">
        <f>IFERROR(VLOOKUP(K82,CATEGORIAS,2,0),"")</f>
        <v/>
      </c>
      <c r="M82" s="217"/>
      <c r="N82" s="186"/>
      <c r="O82" s="188"/>
      <c r="P82" s="259"/>
      <c r="Q82" s="252"/>
      <c r="S82" s="197">
        <v>89</v>
      </c>
    </row>
    <row r="83" spans="1:19" s="11" customFormat="1" ht="18.75" hidden="1" x14ac:dyDescent="0.25">
      <c r="A83" s="197">
        <f>SUBTOTAL(103,$B$3:B83)</f>
        <v>48</v>
      </c>
      <c r="B83" s="246">
        <v>90</v>
      </c>
      <c r="C83" s="217"/>
      <c r="D83" s="217"/>
      <c r="E83" s="184"/>
      <c r="F83" s="258"/>
      <c r="G83" s="258"/>
      <c r="H83" s="141"/>
      <c r="I83" s="217"/>
      <c r="J83" s="142" t="e">
        <f>VLOOKUP(I83,NH,2,0)</f>
        <v>#N/A</v>
      </c>
      <c r="K83" s="142" t="e">
        <f>YEAR('BASE DE DATOS 2026'!$G83)&amp;J83</f>
        <v>#N/A</v>
      </c>
      <c r="L83" s="158" t="str">
        <f>IFERROR(VLOOKUP(K83,CATEGORIAS,2,0),"")</f>
        <v/>
      </c>
      <c r="M83" s="217"/>
      <c r="N83" s="186"/>
      <c r="O83" s="188"/>
      <c r="P83" s="259"/>
      <c r="Q83" s="252"/>
      <c r="S83" s="197">
        <v>90</v>
      </c>
    </row>
    <row r="84" spans="1:19" s="11" customFormat="1" ht="18.75" hidden="1" x14ac:dyDescent="0.25">
      <c r="A84" s="197">
        <f>SUBTOTAL(103,$B$3:B84)</f>
        <v>48</v>
      </c>
      <c r="B84" s="246">
        <v>91</v>
      </c>
      <c r="C84" s="217"/>
      <c r="D84" s="217"/>
      <c r="E84" s="184"/>
      <c r="F84" s="258"/>
      <c r="G84" s="258"/>
      <c r="H84" s="141"/>
      <c r="I84" s="217"/>
      <c r="J84" s="142" t="e">
        <f>VLOOKUP(I84,NH,2,0)</f>
        <v>#N/A</v>
      </c>
      <c r="K84" s="142" t="e">
        <f>YEAR('BASE DE DATOS 2026'!$G84)&amp;J84</f>
        <v>#N/A</v>
      </c>
      <c r="L84" s="158" t="str">
        <f>IFERROR(VLOOKUP(K84,CATEGORIAS,2,0),"")</f>
        <v/>
      </c>
      <c r="M84" s="217"/>
      <c r="N84" s="186"/>
      <c r="O84" s="188"/>
      <c r="P84" s="259"/>
      <c r="Q84" s="252"/>
      <c r="S84" s="197">
        <v>91</v>
      </c>
    </row>
    <row r="85" spans="1:19" s="11" customFormat="1" ht="18.75" hidden="1" x14ac:dyDescent="0.25">
      <c r="A85" s="197">
        <f>SUBTOTAL(103,$B$3:B85)</f>
        <v>48</v>
      </c>
      <c r="B85" s="246">
        <v>92</v>
      </c>
      <c r="C85" s="217"/>
      <c r="D85" s="217"/>
      <c r="E85" s="184"/>
      <c r="F85" s="258"/>
      <c r="G85" s="258"/>
      <c r="H85" s="141"/>
      <c r="I85" s="217"/>
      <c r="J85" s="142" t="e">
        <f>VLOOKUP(I85,NH,2,0)</f>
        <v>#N/A</v>
      </c>
      <c r="K85" s="142" t="e">
        <f>YEAR('BASE DE DATOS 2026'!$G85)&amp;J85</f>
        <v>#N/A</v>
      </c>
      <c r="L85" s="158" t="str">
        <f>IFERROR(VLOOKUP(K85,CATEGORIAS,2,0),"")</f>
        <v/>
      </c>
      <c r="M85" s="217"/>
      <c r="N85" s="186"/>
      <c r="O85" s="188"/>
      <c r="P85" s="259"/>
      <c r="Q85" s="252"/>
      <c r="S85" s="197">
        <v>92</v>
      </c>
    </row>
    <row r="86" spans="1:19" s="11" customFormat="1" ht="18.75" hidden="1" x14ac:dyDescent="0.25">
      <c r="A86" s="197">
        <f>SUBTOTAL(103,$B$3:B86)</f>
        <v>48</v>
      </c>
      <c r="B86" s="246">
        <v>93</v>
      </c>
      <c r="C86" s="217"/>
      <c r="D86" s="217"/>
      <c r="E86" s="184"/>
      <c r="F86" s="258"/>
      <c r="G86" s="258"/>
      <c r="H86" s="141"/>
      <c r="I86" s="217"/>
      <c r="J86" s="142" t="e">
        <f>VLOOKUP(I86,NH,2,0)</f>
        <v>#N/A</v>
      </c>
      <c r="K86" s="142" t="e">
        <f>YEAR('BASE DE DATOS 2026'!$G86)&amp;J86</f>
        <v>#N/A</v>
      </c>
      <c r="L86" s="158" t="str">
        <f>IFERROR(VLOOKUP(K86,CATEGORIAS,2,0),"")</f>
        <v/>
      </c>
      <c r="M86" s="217"/>
      <c r="N86" s="186"/>
      <c r="O86" s="188"/>
      <c r="P86" s="259"/>
      <c r="Q86" s="252"/>
      <c r="S86" s="197">
        <v>93</v>
      </c>
    </row>
    <row r="87" spans="1:19" s="11" customFormat="1" ht="18.75" x14ac:dyDescent="0.25">
      <c r="A87" s="197">
        <f>SUBTOTAL(103,$B$3:B87)</f>
        <v>49</v>
      </c>
      <c r="B87" s="248">
        <v>94</v>
      </c>
      <c r="C87" s="147" t="s">
        <v>380</v>
      </c>
      <c r="D87" s="147" t="s">
        <v>1605</v>
      </c>
      <c r="E87" s="148">
        <v>1232816122</v>
      </c>
      <c r="F87" s="149" t="s">
        <v>1480</v>
      </c>
      <c r="G87" s="149">
        <v>44331</v>
      </c>
      <c r="H87" s="141">
        <f ca="1">IF('BASE DE DATOS 2026'!$G87="","",YEAR(NOW())-YEAR(G87))</f>
        <v>5</v>
      </c>
      <c r="I87" s="147" t="s">
        <v>12</v>
      </c>
      <c r="J87" s="142" t="str">
        <f>VLOOKUP(I87,NH,2,0)</f>
        <v>S</v>
      </c>
      <c r="K87" s="142" t="str">
        <f>YEAR('BASE DE DATOS 2026'!$G87)&amp;J87</f>
        <v>2021S</v>
      </c>
      <c r="L87" s="143" t="str">
        <f>IFERROR(VLOOKUP(K87,CATEGORIAS,2,0),"")</f>
        <v>STRIDERS 5 AÑOS</v>
      </c>
      <c r="M87" s="147" t="s">
        <v>55</v>
      </c>
      <c r="N87" s="150">
        <v>94</v>
      </c>
      <c r="O87" s="151">
        <f>IFERROR(VLOOKUP('BASE DE DATOS 2026'!$I903,CATEGORIAS!$M$3:$O$13,2,FALSE),"")</f>
        <v>85000</v>
      </c>
      <c r="P87" s="147"/>
      <c r="Q87" s="252" t="s">
        <v>149</v>
      </c>
      <c r="S87" s="197">
        <v>94</v>
      </c>
    </row>
    <row r="88" spans="1:19" s="11" customFormat="1" ht="18.75" x14ac:dyDescent="0.25">
      <c r="A88" s="197">
        <f>SUBTOTAL(103,$B$3:B88)</f>
        <v>50</v>
      </c>
      <c r="B88" s="246">
        <v>95</v>
      </c>
      <c r="C88" s="138" t="s">
        <v>252</v>
      </c>
      <c r="D88" s="138" t="s">
        <v>1248</v>
      </c>
      <c r="E88" s="139">
        <v>1232814442</v>
      </c>
      <c r="F88" s="140" t="s">
        <v>1480</v>
      </c>
      <c r="G88" s="140">
        <v>44151</v>
      </c>
      <c r="H88" s="141">
        <f ca="1">IF('BASE DE DATOS 2026'!$G88="","",YEAR(NOW())-YEAR(G88))</f>
        <v>6</v>
      </c>
      <c r="I88" s="138" t="s">
        <v>100</v>
      </c>
      <c r="J88" s="142" t="str">
        <f>VLOOKUP(I88,NH,2,0)</f>
        <v>E</v>
      </c>
      <c r="K88" s="142" t="str">
        <f>YEAR('BASE DE DATOS 2026'!$G88)&amp;J88</f>
        <v>2020E</v>
      </c>
      <c r="L88" s="143" t="str">
        <f>IFERROR(VLOOKUP(K88,CATEGORIAS,2,0),"")</f>
        <v>MINIRIDERS 6 AÑOS</v>
      </c>
      <c r="M88" s="138" t="s">
        <v>45</v>
      </c>
      <c r="N88" s="145">
        <v>95</v>
      </c>
      <c r="O88" s="144">
        <f>IFERROR(VLOOKUP('BASE DE DATOS 2026'!$I87,CATEGORIAS!$M$3:$O$13,2,FALSE),"")</f>
        <v>85000</v>
      </c>
      <c r="P88" s="138"/>
      <c r="Q88" s="252" t="s">
        <v>149</v>
      </c>
      <c r="S88" s="197">
        <v>95</v>
      </c>
    </row>
    <row r="89" spans="1:19" s="11" customFormat="1" ht="18.75" hidden="1" x14ac:dyDescent="0.25">
      <c r="A89" s="197">
        <f>SUBTOTAL(103,$B$3:B89)</f>
        <v>50</v>
      </c>
      <c r="B89" s="248">
        <v>96</v>
      </c>
      <c r="C89" s="217"/>
      <c r="D89" s="217"/>
      <c r="E89" s="184"/>
      <c r="F89" s="258"/>
      <c r="G89" s="258"/>
      <c r="H89" s="141"/>
      <c r="I89" s="217"/>
      <c r="J89" s="142" t="e">
        <f>VLOOKUP(I89,NH,2,0)</f>
        <v>#N/A</v>
      </c>
      <c r="K89" s="142" t="e">
        <f>YEAR('BASE DE DATOS 2026'!$G89)&amp;J89</f>
        <v>#N/A</v>
      </c>
      <c r="L89" s="158" t="str">
        <f>IFERROR(VLOOKUP(K89,CATEGORIAS,2,0),"")</f>
        <v/>
      </c>
      <c r="M89" s="217"/>
      <c r="N89" s="186"/>
      <c r="O89" s="188"/>
      <c r="P89" s="259"/>
      <c r="Q89" s="252"/>
      <c r="S89" s="197">
        <v>96</v>
      </c>
    </row>
    <row r="90" spans="1:19" s="11" customFormat="1" ht="18.75" x14ac:dyDescent="0.25">
      <c r="A90" s="197">
        <f>SUBTOTAL(103,$B$3:B90)</f>
        <v>51</v>
      </c>
      <c r="B90" s="246">
        <v>97</v>
      </c>
      <c r="C90" s="138" t="s">
        <v>410</v>
      </c>
      <c r="D90" s="138" t="s">
        <v>385</v>
      </c>
      <c r="E90" s="139">
        <v>1130593570</v>
      </c>
      <c r="F90" s="140" t="s">
        <v>1480</v>
      </c>
      <c r="G90" s="140">
        <v>43468</v>
      </c>
      <c r="H90" s="141">
        <f ca="1">IF('BASE DE DATOS 2026'!$G90="","",YEAR(NOW())-YEAR(G90))</f>
        <v>7</v>
      </c>
      <c r="I90" s="138" t="s">
        <v>67</v>
      </c>
      <c r="J90" s="142" t="str">
        <f>VLOOKUP(I90,NH,2,0)</f>
        <v>P</v>
      </c>
      <c r="K90" s="142" t="str">
        <f>YEAR('BASE DE DATOS 2026'!$G90)&amp;J90</f>
        <v>2019P</v>
      </c>
      <c r="L90" s="152" t="s">
        <v>61</v>
      </c>
      <c r="M90" s="138" t="s">
        <v>51</v>
      </c>
      <c r="N90" s="137">
        <v>97</v>
      </c>
      <c r="O90" s="144">
        <f>IFERROR(VLOOKUP('BASE DE DATOS 2026'!$I88,CATEGORIAS!$M$3:$O$13,2,FALSE),"")</f>
        <v>85000</v>
      </c>
      <c r="P90" s="138" t="s">
        <v>1460</v>
      </c>
      <c r="Q90" s="252" t="s">
        <v>149</v>
      </c>
      <c r="S90" s="197">
        <v>97</v>
      </c>
    </row>
    <row r="91" spans="1:19" ht="18.75" x14ac:dyDescent="0.25">
      <c r="A91" s="197">
        <f>SUBTOTAL(103,$B$3:B91)</f>
        <v>52</v>
      </c>
      <c r="B91" s="246">
        <v>98</v>
      </c>
      <c r="C91" s="138" t="s">
        <v>386</v>
      </c>
      <c r="D91" s="138" t="s">
        <v>387</v>
      </c>
      <c r="E91" s="139">
        <v>1232810736</v>
      </c>
      <c r="F91" s="140" t="s">
        <v>1480</v>
      </c>
      <c r="G91" s="140">
        <v>43811</v>
      </c>
      <c r="H91" s="141">
        <f ca="1">IF('BASE DE DATOS 2026'!$G91="","",YEAR(NOW())-YEAR(G91))</f>
        <v>7</v>
      </c>
      <c r="I91" s="138" t="s">
        <v>67</v>
      </c>
      <c r="J91" s="142" t="str">
        <f>VLOOKUP(I91,NH,2,0)</f>
        <v>P</v>
      </c>
      <c r="K91" s="142" t="str">
        <f>YEAR('BASE DE DATOS 2026'!$G91)&amp;J91</f>
        <v>2019P</v>
      </c>
      <c r="L91" s="143" t="str">
        <f>IFERROR(VLOOKUP(K91,CATEGORIAS,2,0),"")</f>
        <v>PRINCIPIANTES 7 Y 8 AÑOS</v>
      </c>
      <c r="M91" s="138" t="s">
        <v>55</v>
      </c>
      <c r="N91" s="145">
        <v>98</v>
      </c>
      <c r="O91" s="144">
        <f>IFERROR(VLOOKUP('BASE DE DATOS 2026'!$I90,CATEGORIAS!$M$3:$O$13,2,FALSE),"")</f>
        <v>85000</v>
      </c>
      <c r="P91" s="138"/>
      <c r="Q91" s="252" t="s">
        <v>228</v>
      </c>
      <c r="S91" s="197">
        <v>98</v>
      </c>
    </row>
    <row r="92" spans="1:19" ht="18.75" x14ac:dyDescent="0.25">
      <c r="A92" s="197">
        <f>SUBTOTAL(103,$B$3:B92)</f>
        <v>53</v>
      </c>
      <c r="B92" s="246">
        <v>99</v>
      </c>
      <c r="C92" s="138" t="s">
        <v>271</v>
      </c>
      <c r="D92" s="138" t="s">
        <v>388</v>
      </c>
      <c r="E92" s="139">
        <v>1109567753</v>
      </c>
      <c r="F92" s="140" t="s">
        <v>1480</v>
      </c>
      <c r="G92" s="140">
        <v>43733</v>
      </c>
      <c r="H92" s="141">
        <f ca="1">IF('BASE DE DATOS 2026'!$G92="","",YEAR(NOW())-YEAR(G92))</f>
        <v>7</v>
      </c>
      <c r="I92" s="138" t="s">
        <v>67</v>
      </c>
      <c r="J92" s="142" t="str">
        <f>VLOOKUP(I92,NH,2,0)</f>
        <v>P</v>
      </c>
      <c r="K92" s="142" t="str">
        <f>YEAR('BASE DE DATOS 2026'!$G92)&amp;J92</f>
        <v>2019P</v>
      </c>
      <c r="L92" s="143" t="str">
        <f>IFERROR(VLOOKUP(K92,CATEGORIAS,2,0),"")</f>
        <v>PRINCIPIANTES 7 Y 8 AÑOS</v>
      </c>
      <c r="M92" s="138" t="s">
        <v>51</v>
      </c>
      <c r="N92" s="137">
        <v>99</v>
      </c>
      <c r="O92" s="144">
        <f>IFERROR(VLOOKUP('BASE DE DATOS 2026'!$I91,CATEGORIAS!$M$3:$O$13,2,FALSE),"")</f>
        <v>85000</v>
      </c>
      <c r="P92" s="138"/>
      <c r="Q92" s="252" t="s">
        <v>149</v>
      </c>
      <c r="S92" s="197">
        <v>99</v>
      </c>
    </row>
    <row r="93" spans="1:19" ht="18.75" x14ac:dyDescent="0.25">
      <c r="A93" s="197">
        <f>SUBTOTAL(103,$B$3:B93)</f>
        <v>54</v>
      </c>
      <c r="B93" s="246">
        <v>100</v>
      </c>
      <c r="C93" s="138" t="s">
        <v>275</v>
      </c>
      <c r="D93" s="138" t="s">
        <v>389</v>
      </c>
      <c r="E93" s="139">
        <v>1108259825</v>
      </c>
      <c r="F93" s="140" t="s">
        <v>1480</v>
      </c>
      <c r="G93" s="140">
        <v>43364</v>
      </c>
      <c r="H93" s="141">
        <f ca="1">IF('BASE DE DATOS 2026'!$G93="","",YEAR(NOW())-YEAR(G93))</f>
        <v>8</v>
      </c>
      <c r="I93" s="138" t="s">
        <v>67</v>
      </c>
      <c r="J93" s="142" t="str">
        <f>VLOOKUP(I93,NH,2,0)</f>
        <v>P</v>
      </c>
      <c r="K93" s="142" t="str">
        <f>YEAR('BASE DE DATOS 2026'!$G93)&amp;J93</f>
        <v>2018P</v>
      </c>
      <c r="L93" s="143" t="str">
        <f>IFERROR(VLOOKUP(K93,CATEGORIAS,2,0),"")</f>
        <v>PRINCIPIANTES 7 Y 8 AÑOS</v>
      </c>
      <c r="M93" s="138" t="s">
        <v>55</v>
      </c>
      <c r="N93" s="137">
        <v>100</v>
      </c>
      <c r="O93" s="144">
        <f>IFERROR(VLOOKUP('BASE DE DATOS 2026'!$I92,CATEGORIAS!$M$3:$O$13,2,FALSE),"")</f>
        <v>85000</v>
      </c>
      <c r="P93" s="138"/>
      <c r="Q93" s="252" t="s">
        <v>149</v>
      </c>
      <c r="S93" s="197">
        <v>100</v>
      </c>
    </row>
    <row r="94" spans="1:19" ht="18.75" x14ac:dyDescent="0.25">
      <c r="A94" s="197">
        <f>SUBTOTAL(103,$B$3:B94)</f>
        <v>55</v>
      </c>
      <c r="B94" s="246">
        <v>101</v>
      </c>
      <c r="C94" s="138" t="s">
        <v>319</v>
      </c>
      <c r="D94" s="138" t="s">
        <v>390</v>
      </c>
      <c r="E94" s="139">
        <v>1110376811</v>
      </c>
      <c r="F94" s="140" t="s">
        <v>1480</v>
      </c>
      <c r="G94" s="140">
        <v>42425</v>
      </c>
      <c r="H94" s="141">
        <f ca="1">IF('BASE DE DATOS 2026'!$G94="","",YEAR(NOW())-YEAR(G94))</f>
        <v>10</v>
      </c>
      <c r="I94" s="138" t="s">
        <v>100</v>
      </c>
      <c r="J94" s="142" t="str">
        <f>VLOOKUP(I94,NH,2,0)</f>
        <v>E</v>
      </c>
      <c r="K94" s="142" t="str">
        <f>YEAR('BASE DE DATOS 2026'!$G94)&amp;J94</f>
        <v>2016E</v>
      </c>
      <c r="L94" s="143" t="str">
        <f>IFERROR(VLOOKUP(K94,CATEGORIAS,2,0),"")</f>
        <v>MINIRIDERS 9 Y 10 AÑOS</v>
      </c>
      <c r="M94" s="138" t="s">
        <v>55</v>
      </c>
      <c r="N94" s="145">
        <v>101</v>
      </c>
      <c r="O94" s="144">
        <f>IFERROR(VLOOKUP('BASE DE DATOS 2026'!$I93,CATEGORIAS!$M$3:$O$13,2,FALSE),"")</f>
        <v>85000</v>
      </c>
      <c r="P94" s="138"/>
      <c r="Q94" s="252" t="s">
        <v>149</v>
      </c>
      <c r="S94" s="197">
        <v>101</v>
      </c>
    </row>
    <row r="95" spans="1:19" ht="18.75" x14ac:dyDescent="0.25">
      <c r="A95" s="197">
        <f>SUBTOTAL(103,$B$3:B95)</f>
        <v>56</v>
      </c>
      <c r="B95" s="246">
        <v>102</v>
      </c>
      <c r="C95" s="138" t="s">
        <v>301</v>
      </c>
      <c r="D95" s="138" t="s">
        <v>391</v>
      </c>
      <c r="E95" s="139">
        <v>1106524594</v>
      </c>
      <c r="F95" s="140" t="s">
        <v>1480</v>
      </c>
      <c r="G95" s="140">
        <v>43873</v>
      </c>
      <c r="H95" s="141">
        <f ca="1">IF('BASE DE DATOS 2026'!$G95="","",YEAR(NOW())-YEAR(G95))</f>
        <v>6</v>
      </c>
      <c r="I95" s="138" t="s">
        <v>100</v>
      </c>
      <c r="J95" s="142" t="str">
        <f>VLOOKUP(I95,NH,2,0)</f>
        <v>E</v>
      </c>
      <c r="K95" s="142" t="str">
        <f>YEAR('BASE DE DATOS 2026'!$G95)&amp;J95</f>
        <v>2020E</v>
      </c>
      <c r="L95" s="143" t="str">
        <f>IFERROR(VLOOKUP(K95,CATEGORIAS,2,0),"")</f>
        <v>MINIRIDERS 6 AÑOS</v>
      </c>
      <c r="M95" s="138" t="s">
        <v>55</v>
      </c>
      <c r="N95" s="137">
        <v>102</v>
      </c>
      <c r="O95" s="144">
        <f>IFERROR(VLOOKUP('BASE DE DATOS 2026'!$I94,CATEGORIAS!$M$3:$O$13,2,FALSE),"")</f>
        <v>85000</v>
      </c>
      <c r="P95" s="138"/>
      <c r="Q95" s="252" t="s">
        <v>149</v>
      </c>
      <c r="S95" s="197">
        <v>102</v>
      </c>
    </row>
    <row r="96" spans="1:19" ht="18.75" hidden="1" x14ac:dyDescent="0.25">
      <c r="A96" s="197">
        <f>SUBTOTAL(103,$B$3:B96)</f>
        <v>56</v>
      </c>
      <c r="B96" s="246">
        <v>103</v>
      </c>
      <c r="C96" s="217"/>
      <c r="D96" s="217"/>
      <c r="E96" s="184"/>
      <c r="F96" s="258"/>
      <c r="G96" s="258"/>
      <c r="H96" s="141"/>
      <c r="I96" s="217"/>
      <c r="J96" s="142" t="e">
        <f>VLOOKUP(I96,NH,2,0)</f>
        <v>#N/A</v>
      </c>
      <c r="K96" s="142" t="e">
        <f>YEAR('BASE DE DATOS 2026'!$G96)&amp;J96</f>
        <v>#N/A</v>
      </c>
      <c r="L96" s="158" t="str">
        <f>IFERROR(VLOOKUP(K96,CATEGORIAS,2,0),"")</f>
        <v/>
      </c>
      <c r="M96" s="217"/>
      <c r="N96" s="186"/>
      <c r="O96" s="188"/>
      <c r="P96" s="259"/>
      <c r="Q96" s="252"/>
      <c r="S96" s="197">
        <v>103</v>
      </c>
    </row>
    <row r="97" spans="1:19" ht="18.75" x14ac:dyDescent="0.25">
      <c r="A97" s="197">
        <f>SUBTOTAL(103,$B$3:B97)</f>
        <v>57</v>
      </c>
      <c r="B97" s="246">
        <v>104</v>
      </c>
      <c r="C97" s="138" t="s">
        <v>394</v>
      </c>
      <c r="D97" s="138" t="s">
        <v>395</v>
      </c>
      <c r="E97" s="139">
        <v>1112062020</v>
      </c>
      <c r="F97" s="140" t="s">
        <v>1480</v>
      </c>
      <c r="G97" s="140">
        <v>42402</v>
      </c>
      <c r="H97" s="141">
        <f ca="1">IF('BASE DE DATOS 2026'!$G97="","",YEAR(NOW())-YEAR(G97))</f>
        <v>10</v>
      </c>
      <c r="I97" s="138" t="s">
        <v>67</v>
      </c>
      <c r="J97" s="142" t="str">
        <f>VLOOKUP(I97,NH,2,0)</f>
        <v>P</v>
      </c>
      <c r="K97" s="142" t="str">
        <f>YEAR('BASE DE DATOS 2026'!$G97)&amp;J97</f>
        <v>2016P</v>
      </c>
      <c r="L97" s="143" t="str">
        <f>IFERROR(VLOOKUP(K97,CATEGORIAS,2,0),"")</f>
        <v>PRINCIPIANTES 9 Y 10 AÑOS</v>
      </c>
      <c r="M97" s="138" t="s">
        <v>53</v>
      </c>
      <c r="N97" s="145">
        <v>104</v>
      </c>
      <c r="O97" s="144">
        <f>IFERROR(VLOOKUP('BASE DE DATOS 2026'!$I95,CATEGORIAS!$M$3:$O$13,2,FALSE),"")</f>
        <v>85000</v>
      </c>
      <c r="P97" s="138"/>
      <c r="Q97" s="252" t="s">
        <v>149</v>
      </c>
      <c r="S97" s="197">
        <v>104</v>
      </c>
    </row>
    <row r="98" spans="1:19" ht="18.75" x14ac:dyDescent="0.25">
      <c r="A98" s="197">
        <f>SUBTOTAL(103,$B$3:B98)</f>
        <v>58</v>
      </c>
      <c r="B98" s="246">
        <v>105</v>
      </c>
      <c r="C98" s="138" t="s">
        <v>396</v>
      </c>
      <c r="D98" s="138" t="s">
        <v>397</v>
      </c>
      <c r="E98" s="139">
        <v>1063819176</v>
      </c>
      <c r="F98" s="140" t="s">
        <v>1480</v>
      </c>
      <c r="G98" s="140">
        <v>43856</v>
      </c>
      <c r="H98" s="141">
        <f ca="1">IF('BASE DE DATOS 2026'!$G98="","",YEAR(NOW())-YEAR(G98))</f>
        <v>6</v>
      </c>
      <c r="I98" s="138" t="s">
        <v>67</v>
      </c>
      <c r="J98" s="142" t="str">
        <f>VLOOKUP(I98,NH,2,0)</f>
        <v>P</v>
      </c>
      <c r="K98" s="142" t="str">
        <f>YEAR('BASE DE DATOS 2026'!$G98)&amp;J98</f>
        <v>2020P</v>
      </c>
      <c r="L98" s="143" t="str">
        <f>IFERROR(VLOOKUP(K98,CATEGORIAS,2,0),"")</f>
        <v>PRINCIPIANTES 6 AÑOS Y MENOS</v>
      </c>
      <c r="M98" s="138" t="s">
        <v>111</v>
      </c>
      <c r="N98" s="137">
        <v>105</v>
      </c>
      <c r="O98" s="144">
        <f>IFERROR(VLOOKUP('BASE DE DATOS 2026'!$I97,CATEGORIAS!$M$3:$O$13,2,FALSE),"")</f>
        <v>85000</v>
      </c>
      <c r="P98" s="138"/>
      <c r="Q98" s="252" t="s">
        <v>149</v>
      </c>
      <c r="S98" s="197">
        <v>105</v>
      </c>
    </row>
    <row r="99" spans="1:19" ht="18.75" x14ac:dyDescent="0.25">
      <c r="A99" s="197">
        <f>SUBTOTAL(103,$B$3:B99)</f>
        <v>59</v>
      </c>
      <c r="B99" s="246">
        <v>106</v>
      </c>
      <c r="C99" s="138" t="s">
        <v>303</v>
      </c>
      <c r="D99" s="138" t="s">
        <v>399</v>
      </c>
      <c r="E99" s="139">
        <v>1166466694</v>
      </c>
      <c r="F99" s="140" t="s">
        <v>1480</v>
      </c>
      <c r="G99" s="140">
        <v>42543</v>
      </c>
      <c r="H99" s="141">
        <f ca="1">IF('BASE DE DATOS 2026'!$G99="","",YEAR(NOW())-YEAR(G99))</f>
        <v>10</v>
      </c>
      <c r="I99" s="138" t="s">
        <v>67</v>
      </c>
      <c r="J99" s="142" t="str">
        <f>VLOOKUP(I99,NH,2,0)</f>
        <v>P</v>
      </c>
      <c r="K99" s="142" t="str">
        <f>YEAR('BASE DE DATOS 2026'!$G99)&amp;J99</f>
        <v>2016P</v>
      </c>
      <c r="L99" s="143" t="str">
        <f>IFERROR(VLOOKUP(K99,CATEGORIAS,2,0),"")</f>
        <v>PRINCIPIANTES 9 Y 10 AÑOS</v>
      </c>
      <c r="M99" s="138" t="s">
        <v>1330</v>
      </c>
      <c r="N99" s="145">
        <v>106</v>
      </c>
      <c r="O99" s="144">
        <f>IFERROR(VLOOKUP('BASE DE DATOS 2026'!$I98,CATEGORIAS!$M$3:$O$13,2,FALSE),"")</f>
        <v>85000</v>
      </c>
      <c r="P99" s="138"/>
      <c r="Q99" s="252" t="s">
        <v>149</v>
      </c>
      <c r="S99" s="197">
        <v>106</v>
      </c>
    </row>
    <row r="100" spans="1:19" ht="18.75" hidden="1" x14ac:dyDescent="0.25">
      <c r="A100" s="197">
        <f>SUBTOTAL(103,$B$3:B100)</f>
        <v>59</v>
      </c>
      <c r="B100" s="246">
        <v>107</v>
      </c>
      <c r="C100" s="217"/>
      <c r="D100" s="217"/>
      <c r="E100" s="184"/>
      <c r="F100" s="258"/>
      <c r="G100" s="258"/>
      <c r="H100" s="141"/>
      <c r="I100" s="217"/>
      <c r="J100" s="142" t="e">
        <f>VLOOKUP(I100,NH,2,0)</f>
        <v>#N/A</v>
      </c>
      <c r="K100" s="142" t="e">
        <f>YEAR('BASE DE DATOS 2026'!$G100)&amp;J100</f>
        <v>#N/A</v>
      </c>
      <c r="L100" s="158" t="str">
        <f>IFERROR(VLOOKUP(K100,CATEGORIAS,2,0),"")</f>
        <v/>
      </c>
      <c r="M100" s="217"/>
      <c r="N100" s="186"/>
      <c r="O100" s="188"/>
      <c r="P100" s="259"/>
      <c r="Q100" s="252"/>
      <c r="S100" s="197">
        <v>107</v>
      </c>
    </row>
    <row r="101" spans="1:19" ht="18.75" hidden="1" x14ac:dyDescent="0.25">
      <c r="A101" s="197">
        <f>SUBTOTAL(103,$B$3:B101)</f>
        <v>59</v>
      </c>
      <c r="B101" s="246">
        <v>108</v>
      </c>
      <c r="C101" s="217"/>
      <c r="D101" s="217"/>
      <c r="E101" s="184"/>
      <c r="F101" s="258"/>
      <c r="G101" s="258"/>
      <c r="H101" s="141"/>
      <c r="I101" s="217"/>
      <c r="J101" s="142" t="e">
        <f>VLOOKUP(I101,NH,2,0)</f>
        <v>#N/A</v>
      </c>
      <c r="K101" s="142" t="e">
        <f>YEAR('BASE DE DATOS 2026'!$G101)&amp;J101</f>
        <v>#N/A</v>
      </c>
      <c r="L101" s="158" t="str">
        <f>IFERROR(VLOOKUP(K101,CATEGORIAS,2,0),"")</f>
        <v/>
      </c>
      <c r="M101" s="217"/>
      <c r="N101" s="186"/>
      <c r="O101" s="188"/>
      <c r="P101" s="259"/>
      <c r="Q101" s="252"/>
      <c r="S101" s="197">
        <v>108</v>
      </c>
    </row>
    <row r="102" spans="1:19" ht="18.75" hidden="1" x14ac:dyDescent="0.25">
      <c r="A102" s="197">
        <f>SUBTOTAL(103,$B$3:B102)</f>
        <v>59</v>
      </c>
      <c r="B102" s="246">
        <v>109</v>
      </c>
      <c r="C102" s="217"/>
      <c r="D102" s="217"/>
      <c r="E102" s="184"/>
      <c r="F102" s="258"/>
      <c r="G102" s="258"/>
      <c r="H102" s="141"/>
      <c r="I102" s="217"/>
      <c r="J102" s="142" t="e">
        <f>VLOOKUP(I102,NH,2,0)</f>
        <v>#N/A</v>
      </c>
      <c r="K102" s="142" t="e">
        <f>YEAR('BASE DE DATOS 2026'!$G102)&amp;J102</f>
        <v>#N/A</v>
      </c>
      <c r="L102" s="158" t="str">
        <f>IFERROR(VLOOKUP(K102,CATEGORIAS,2,0),"")</f>
        <v/>
      </c>
      <c r="M102" s="217"/>
      <c r="N102" s="186"/>
      <c r="O102" s="188"/>
      <c r="P102" s="259"/>
      <c r="Q102" s="252"/>
      <c r="S102" s="197">
        <v>109</v>
      </c>
    </row>
    <row r="103" spans="1:19" ht="18.75" hidden="1" x14ac:dyDescent="0.25">
      <c r="A103" s="197">
        <f>SUBTOTAL(103,$B$3:B103)</f>
        <v>59</v>
      </c>
      <c r="B103" s="246">
        <v>110</v>
      </c>
      <c r="C103" s="217"/>
      <c r="D103" s="217"/>
      <c r="E103" s="184"/>
      <c r="F103" s="258"/>
      <c r="G103" s="258"/>
      <c r="H103" s="141"/>
      <c r="I103" s="217"/>
      <c r="J103" s="142" t="e">
        <f>VLOOKUP(I103,NH,2,0)</f>
        <v>#N/A</v>
      </c>
      <c r="K103" s="142" t="e">
        <f>YEAR('BASE DE DATOS 2026'!$G103)&amp;J103</f>
        <v>#N/A</v>
      </c>
      <c r="L103" s="158" t="str">
        <f>IFERROR(VLOOKUP(K103,CATEGORIAS,2,0),"")</f>
        <v/>
      </c>
      <c r="M103" s="217"/>
      <c r="N103" s="186"/>
      <c r="O103" s="188"/>
      <c r="P103" s="259"/>
      <c r="Q103" s="252"/>
      <c r="S103" s="197">
        <v>110</v>
      </c>
    </row>
    <row r="104" spans="1:19" ht="18.75" x14ac:dyDescent="0.25">
      <c r="A104" s="197">
        <f>SUBTOTAL(103,$B$3:B104)</f>
        <v>60</v>
      </c>
      <c r="B104" s="246">
        <v>111</v>
      </c>
      <c r="C104" s="138" t="s">
        <v>406</v>
      </c>
      <c r="D104" s="138" t="s">
        <v>1042</v>
      </c>
      <c r="E104" s="139">
        <v>1110377957</v>
      </c>
      <c r="F104" s="140" t="s">
        <v>1481</v>
      </c>
      <c r="G104" s="140">
        <v>42962</v>
      </c>
      <c r="H104" s="141">
        <f ca="1">IF('BASE DE DATOS 2026'!$G104="","",YEAR(NOW())-YEAR(G104))</f>
        <v>9</v>
      </c>
      <c r="I104" s="138" t="s">
        <v>14</v>
      </c>
      <c r="J104" s="142" t="str">
        <f>VLOOKUP(I104,NH,2,0)</f>
        <v>D</v>
      </c>
      <c r="K104" s="142" t="str">
        <f>YEAR('BASE DE DATOS 2026'!$G104)&amp;J104</f>
        <v>2017D</v>
      </c>
      <c r="L104" s="143" t="str">
        <f>IFERROR(VLOOKUP(K104,CATEGORIAS,2,0),"")</f>
        <v>DAMAS 9 Y 10 AÑOS</v>
      </c>
      <c r="M104" s="138" t="s">
        <v>55</v>
      </c>
      <c r="N104" s="145">
        <v>111</v>
      </c>
      <c r="O104" s="144">
        <f>IFERROR(VLOOKUP('BASE DE DATOS 2026'!$I99,CATEGORIAS!$M$3:$O$13,2,FALSE),"")</f>
        <v>85000</v>
      </c>
      <c r="P104" s="138"/>
      <c r="Q104" s="252" t="s">
        <v>149</v>
      </c>
      <c r="S104" s="197">
        <v>111</v>
      </c>
    </row>
    <row r="105" spans="1:19" ht="18.75" x14ac:dyDescent="0.25">
      <c r="A105" s="197">
        <f>SUBTOTAL(103,$B$3:B105)</f>
        <v>61</v>
      </c>
      <c r="B105" s="246">
        <v>112</v>
      </c>
      <c r="C105" s="138" t="s">
        <v>408</v>
      </c>
      <c r="D105" s="138" t="s">
        <v>409</v>
      </c>
      <c r="E105" s="139">
        <v>1112165723</v>
      </c>
      <c r="F105" s="140" t="s">
        <v>1480</v>
      </c>
      <c r="G105" s="140">
        <v>44677</v>
      </c>
      <c r="H105" s="141">
        <f ca="1">IF('BASE DE DATOS 2026'!$G105="","",YEAR(NOW())-YEAR(G105))</f>
        <v>4</v>
      </c>
      <c r="I105" s="138" t="s">
        <v>12</v>
      </c>
      <c r="J105" s="142" t="str">
        <f>VLOOKUP(I105,NH,2,0)</f>
        <v>S</v>
      </c>
      <c r="K105" s="142" t="str">
        <f>YEAR('BASE DE DATOS 2026'!$G105)&amp;J105</f>
        <v>2022S</v>
      </c>
      <c r="L105" s="143" t="str">
        <f>IFERROR(VLOOKUP(K105,CATEGORIAS,2,0),"")</f>
        <v>STRIDERS 4 AÑOS</v>
      </c>
      <c r="M105" s="138" t="s">
        <v>85</v>
      </c>
      <c r="N105" s="137">
        <v>112</v>
      </c>
      <c r="O105" s="144">
        <f>IFERROR(VLOOKUP('BASE DE DATOS 2026'!$I104,CATEGORIAS!$M$3:$O$13,2,FALSE),"")</f>
        <v>85000</v>
      </c>
      <c r="P105" s="138"/>
      <c r="Q105" s="252" t="s">
        <v>1506</v>
      </c>
      <c r="S105" s="197">
        <v>112</v>
      </c>
    </row>
    <row r="106" spans="1:19" ht="18.75" x14ac:dyDescent="0.25">
      <c r="A106" s="197">
        <f>SUBTOTAL(103,$B$3:B106)</f>
        <v>62</v>
      </c>
      <c r="B106" s="246">
        <v>113</v>
      </c>
      <c r="C106" s="138" t="s">
        <v>410</v>
      </c>
      <c r="D106" s="138" t="s">
        <v>411</v>
      </c>
      <c r="E106" s="139">
        <v>1166468538</v>
      </c>
      <c r="F106" s="140" t="s">
        <v>1480</v>
      </c>
      <c r="G106" s="140">
        <v>44683</v>
      </c>
      <c r="H106" s="141">
        <f ca="1">IF('BASE DE DATOS 2026'!$G106="","",YEAR(NOW())-YEAR(G106))</f>
        <v>4</v>
      </c>
      <c r="I106" s="138" t="s">
        <v>12</v>
      </c>
      <c r="J106" s="142" t="str">
        <f>VLOOKUP(I106,NH,2,0)</f>
        <v>S</v>
      </c>
      <c r="K106" s="142" t="str">
        <f>YEAR('BASE DE DATOS 2026'!$G106)&amp;J106</f>
        <v>2022S</v>
      </c>
      <c r="L106" s="143" t="str">
        <f>IFERROR(VLOOKUP(K106,CATEGORIAS,2,0),"")</f>
        <v>STRIDERS 4 AÑOS</v>
      </c>
      <c r="M106" s="138" t="s">
        <v>52</v>
      </c>
      <c r="N106" s="145">
        <v>113</v>
      </c>
      <c r="O106" s="144">
        <f>IFERROR(VLOOKUP('BASE DE DATOS 2026'!$I105,CATEGORIAS!$M$3:$O$13,2,FALSE),"")</f>
        <v>85000</v>
      </c>
      <c r="P106" s="138"/>
      <c r="Q106" s="252" t="s">
        <v>149</v>
      </c>
      <c r="S106" s="197">
        <v>113</v>
      </c>
    </row>
    <row r="107" spans="1:19" ht="18.75" x14ac:dyDescent="0.25">
      <c r="A107" s="197">
        <f>SUBTOTAL(103,$B$3:B107)</f>
        <v>63</v>
      </c>
      <c r="B107" s="246">
        <v>114</v>
      </c>
      <c r="C107" s="138" t="s">
        <v>412</v>
      </c>
      <c r="D107" s="138" t="s">
        <v>413</v>
      </c>
      <c r="E107" s="139">
        <v>1113703065</v>
      </c>
      <c r="F107" s="140" t="s">
        <v>1481</v>
      </c>
      <c r="G107" s="140">
        <v>44200</v>
      </c>
      <c r="H107" s="141">
        <f ca="1">IF('BASE DE DATOS 2026'!$G107="","",YEAR(NOW())-YEAR(G107))</f>
        <v>5</v>
      </c>
      <c r="I107" s="138" t="s">
        <v>100</v>
      </c>
      <c r="J107" s="142" t="str">
        <f>VLOOKUP(I107,NH,2,0)</f>
        <v>E</v>
      </c>
      <c r="K107" s="142" t="str">
        <f>YEAR('BASE DE DATOS 2026'!$G107)&amp;J107</f>
        <v>2021E</v>
      </c>
      <c r="L107" s="143" t="str">
        <f>IFERROR(VLOOKUP(K107,CATEGORIAS,2,0),"")</f>
        <v>MINIRIDERS 4 Y 5 AÑOS</v>
      </c>
      <c r="M107" s="138" t="s">
        <v>44</v>
      </c>
      <c r="N107" s="137">
        <v>114</v>
      </c>
      <c r="O107" s="144">
        <f>IFERROR(VLOOKUP('BASE DE DATOS 2026'!$I106,CATEGORIAS!$M$3:$O$13,2,FALSE),"")</f>
        <v>85000</v>
      </c>
      <c r="P107" s="138"/>
      <c r="Q107" s="252" t="s">
        <v>149</v>
      </c>
      <c r="S107" s="197">
        <v>114</v>
      </c>
    </row>
    <row r="108" spans="1:19" ht="18.75" x14ac:dyDescent="0.25">
      <c r="A108" s="197">
        <f>SUBTOTAL(103,$B$3:B108)</f>
        <v>64</v>
      </c>
      <c r="B108" s="246">
        <v>115</v>
      </c>
      <c r="C108" s="138" t="s">
        <v>414</v>
      </c>
      <c r="D108" s="138" t="s">
        <v>415</v>
      </c>
      <c r="E108" s="139">
        <v>1116165573</v>
      </c>
      <c r="F108" s="140" t="s">
        <v>1480</v>
      </c>
      <c r="G108" s="140">
        <v>44556</v>
      </c>
      <c r="H108" s="141">
        <f ca="1">IF('BASE DE DATOS 2026'!$G108="","",YEAR(NOW())-YEAR(G108))</f>
        <v>5</v>
      </c>
      <c r="I108" s="138" t="s">
        <v>12</v>
      </c>
      <c r="J108" s="142" t="str">
        <f>VLOOKUP(I108,NH,2,0)</f>
        <v>S</v>
      </c>
      <c r="K108" s="142" t="str">
        <f>YEAR('BASE DE DATOS 2026'!$G108)&amp;J108</f>
        <v>2021S</v>
      </c>
      <c r="L108" s="143" t="str">
        <f>IFERROR(VLOOKUP(K108,CATEGORIAS,2,0),"")</f>
        <v>STRIDERS 5 AÑOS</v>
      </c>
      <c r="M108" s="138" t="s">
        <v>85</v>
      </c>
      <c r="N108" s="145">
        <v>115</v>
      </c>
      <c r="O108" s="144">
        <f>IFERROR(VLOOKUP('BASE DE DATOS 2026'!$I107,CATEGORIAS!$M$3:$O$13,2,FALSE),"")</f>
        <v>85000</v>
      </c>
      <c r="P108" s="138"/>
      <c r="Q108" s="252" t="s">
        <v>149</v>
      </c>
      <c r="S108" s="197">
        <v>115</v>
      </c>
    </row>
    <row r="109" spans="1:19" ht="18.75" hidden="1" x14ac:dyDescent="0.25">
      <c r="A109" s="197">
        <f>SUBTOTAL(103,$B$3:B109)</f>
        <v>64</v>
      </c>
      <c r="B109" s="246">
        <v>116</v>
      </c>
      <c r="C109" s="217"/>
      <c r="D109" s="217"/>
      <c r="E109" s="184"/>
      <c r="F109" s="258"/>
      <c r="G109" s="258"/>
      <c r="H109" s="141"/>
      <c r="I109" s="217"/>
      <c r="J109" s="142" t="e">
        <f>VLOOKUP(I109,NH,2,0)</f>
        <v>#N/A</v>
      </c>
      <c r="K109" s="142" t="e">
        <f>YEAR('BASE DE DATOS 2026'!$G109)&amp;J109</f>
        <v>#N/A</v>
      </c>
      <c r="L109" s="158" t="str">
        <f>IFERROR(VLOOKUP(K109,CATEGORIAS,2,0),"")</f>
        <v/>
      </c>
      <c r="M109" s="217"/>
      <c r="N109" s="186"/>
      <c r="O109" s="188"/>
      <c r="P109" s="259"/>
      <c r="Q109" s="252"/>
      <c r="S109" s="197">
        <v>116</v>
      </c>
    </row>
    <row r="110" spans="1:19" ht="18.75" hidden="1" x14ac:dyDescent="0.25">
      <c r="A110" s="197">
        <f>SUBTOTAL(103,$B$3:B110)</f>
        <v>64</v>
      </c>
      <c r="B110" s="246">
        <v>117</v>
      </c>
      <c r="C110" s="217"/>
      <c r="D110" s="217"/>
      <c r="E110" s="184"/>
      <c r="F110" s="258"/>
      <c r="G110" s="258"/>
      <c r="H110" s="141"/>
      <c r="I110" s="217"/>
      <c r="J110" s="142" t="e">
        <f>VLOOKUP(I110,NH,2,0)</f>
        <v>#N/A</v>
      </c>
      <c r="K110" s="142" t="e">
        <f>YEAR('BASE DE DATOS 2026'!$G110)&amp;J110</f>
        <v>#N/A</v>
      </c>
      <c r="L110" s="158" t="str">
        <f>IFERROR(VLOOKUP(K110,CATEGORIAS,2,0),"")</f>
        <v/>
      </c>
      <c r="M110" s="217"/>
      <c r="N110" s="186"/>
      <c r="O110" s="188"/>
      <c r="P110" s="259"/>
      <c r="Q110" s="252"/>
      <c r="S110" s="197">
        <v>117</v>
      </c>
    </row>
    <row r="111" spans="1:19" ht="18.75" x14ac:dyDescent="0.25">
      <c r="A111" s="197">
        <f>SUBTOTAL(103,$B$3:B111)</f>
        <v>65</v>
      </c>
      <c r="B111" s="246">
        <v>118</v>
      </c>
      <c r="C111" s="138" t="s">
        <v>766</v>
      </c>
      <c r="D111" s="138" t="s">
        <v>419</v>
      </c>
      <c r="E111" s="139">
        <v>1232816606</v>
      </c>
      <c r="F111" s="140" t="s">
        <v>1480</v>
      </c>
      <c r="G111" s="140">
        <v>44374</v>
      </c>
      <c r="H111" s="141">
        <f ca="1">IF('BASE DE DATOS 2026'!$G111="","",YEAR(NOW())-YEAR(G111))</f>
        <v>5</v>
      </c>
      <c r="I111" s="138" t="s">
        <v>12</v>
      </c>
      <c r="J111" s="142" t="str">
        <f>VLOOKUP(I111,NH,2,0)</f>
        <v>S</v>
      </c>
      <c r="K111" s="142" t="str">
        <f>YEAR('BASE DE DATOS 2026'!$G111)&amp;J111</f>
        <v>2021S</v>
      </c>
      <c r="L111" s="143" t="str">
        <f>IFERROR(VLOOKUP(K111,CATEGORIAS,2,0),"")</f>
        <v>STRIDERS 5 AÑOS</v>
      </c>
      <c r="M111" s="138" t="s">
        <v>45</v>
      </c>
      <c r="N111" s="137">
        <v>118</v>
      </c>
      <c r="O111" s="144">
        <f>IFERROR(VLOOKUP('BASE DE DATOS 2026'!$I108,CATEGORIAS!$M$3:$O$13,2,FALSE),"")</f>
        <v>85000</v>
      </c>
      <c r="P111" s="138"/>
      <c r="Q111" s="252" t="s">
        <v>149</v>
      </c>
      <c r="S111" s="197">
        <v>118</v>
      </c>
    </row>
    <row r="112" spans="1:19" ht="18.75" hidden="1" x14ac:dyDescent="0.25">
      <c r="A112" s="197">
        <f>SUBTOTAL(103,$B$3:B112)</f>
        <v>65</v>
      </c>
      <c r="B112" s="246">
        <v>119</v>
      </c>
      <c r="C112" s="217"/>
      <c r="D112" s="217"/>
      <c r="E112" s="184"/>
      <c r="F112" s="258"/>
      <c r="G112" s="258"/>
      <c r="H112" s="141"/>
      <c r="I112" s="217"/>
      <c r="J112" s="142" t="e">
        <f>VLOOKUP(I112,NH,2,0)</f>
        <v>#N/A</v>
      </c>
      <c r="K112" s="142" t="e">
        <f>YEAR('BASE DE DATOS 2026'!$G112)&amp;J112</f>
        <v>#N/A</v>
      </c>
      <c r="L112" s="158" t="str">
        <f>IFERROR(VLOOKUP(K112,CATEGORIAS,2,0),"")</f>
        <v/>
      </c>
      <c r="M112" s="217"/>
      <c r="N112" s="186"/>
      <c r="O112" s="188"/>
      <c r="P112" s="259"/>
      <c r="Q112" s="252"/>
      <c r="S112" s="197">
        <v>119</v>
      </c>
    </row>
    <row r="113" spans="1:19" ht="18.75" hidden="1" x14ac:dyDescent="0.25">
      <c r="A113" s="197">
        <f>SUBTOTAL(103,$B$3:B113)</f>
        <v>65</v>
      </c>
      <c r="B113" s="246">
        <v>120</v>
      </c>
      <c r="C113" s="217"/>
      <c r="D113" s="217"/>
      <c r="E113" s="184"/>
      <c r="F113" s="258"/>
      <c r="G113" s="258"/>
      <c r="H113" s="141"/>
      <c r="I113" s="217"/>
      <c r="J113" s="142" t="e">
        <f>VLOOKUP(I113,NH,2,0)</f>
        <v>#N/A</v>
      </c>
      <c r="K113" s="142" t="e">
        <f>YEAR('BASE DE DATOS 2026'!$G113)&amp;J113</f>
        <v>#N/A</v>
      </c>
      <c r="L113" s="158" t="str">
        <f>IFERROR(VLOOKUP(K113,CATEGORIAS,2,0),"")</f>
        <v/>
      </c>
      <c r="M113" s="217"/>
      <c r="N113" s="186"/>
      <c r="O113" s="188"/>
      <c r="P113" s="259"/>
      <c r="Q113" s="252"/>
      <c r="S113" s="197">
        <v>120</v>
      </c>
    </row>
    <row r="114" spans="1:19" ht="18.75" hidden="1" x14ac:dyDescent="0.25">
      <c r="A114" s="197">
        <f>SUBTOTAL(103,$B$3:B114)</f>
        <v>65</v>
      </c>
      <c r="B114" s="246">
        <v>121</v>
      </c>
      <c r="C114" s="217"/>
      <c r="D114" s="217"/>
      <c r="E114" s="184"/>
      <c r="F114" s="258"/>
      <c r="G114" s="258"/>
      <c r="H114" s="141"/>
      <c r="I114" s="217"/>
      <c r="J114" s="142" t="e">
        <f>VLOOKUP(I114,NH,2,0)</f>
        <v>#N/A</v>
      </c>
      <c r="K114" s="142" t="e">
        <f>YEAR('BASE DE DATOS 2026'!$G114)&amp;J114</f>
        <v>#N/A</v>
      </c>
      <c r="L114" s="158" t="str">
        <f>IFERROR(VLOOKUP(K114,CATEGORIAS,2,0),"")</f>
        <v/>
      </c>
      <c r="M114" s="217"/>
      <c r="N114" s="186"/>
      <c r="O114" s="188"/>
      <c r="P114" s="259"/>
      <c r="Q114" s="252"/>
      <c r="S114" s="197">
        <v>121</v>
      </c>
    </row>
    <row r="115" spans="1:19" ht="18.75" x14ac:dyDescent="0.25">
      <c r="A115" s="197">
        <f>SUBTOTAL(103,$B$3:B115)</f>
        <v>66</v>
      </c>
      <c r="B115" s="246">
        <v>122</v>
      </c>
      <c r="C115" s="138" t="s">
        <v>424</v>
      </c>
      <c r="D115" s="138" t="s">
        <v>1428</v>
      </c>
      <c r="E115" s="139">
        <v>1114249331</v>
      </c>
      <c r="F115" s="140" t="s">
        <v>1481</v>
      </c>
      <c r="G115" s="140">
        <v>43895</v>
      </c>
      <c r="H115" s="141">
        <f ca="1">IF('BASE DE DATOS 2026'!$G115="","",YEAR(NOW())-YEAR(G115))</f>
        <v>6</v>
      </c>
      <c r="I115" s="138" t="s">
        <v>13</v>
      </c>
      <c r="J115" s="142" t="str">
        <f>VLOOKUP(I115,NH,2,0)</f>
        <v>N</v>
      </c>
      <c r="K115" s="142" t="str">
        <f>YEAR('BASE DE DATOS 2026'!$G115)&amp;J115</f>
        <v>2020N</v>
      </c>
      <c r="L115" s="143" t="str">
        <f>IFERROR(VLOOKUP(K115,CATEGORIAS,2,0),"")</f>
        <v>NOVATOS 6 AÑOS Y MENOS</v>
      </c>
      <c r="M115" s="138" t="s">
        <v>82</v>
      </c>
      <c r="N115" s="137">
        <v>122</v>
      </c>
      <c r="O115" s="144">
        <f>IFERROR(VLOOKUP('BASE DE DATOS 2026'!$I111,CATEGORIAS!$M$3:$O$13,2,FALSE),"")</f>
        <v>85000</v>
      </c>
      <c r="P115" s="138" t="s">
        <v>1684</v>
      </c>
      <c r="Q115" s="254" t="s">
        <v>1538</v>
      </c>
      <c r="S115" s="197">
        <v>122</v>
      </c>
    </row>
    <row r="116" spans="1:19" ht="18.75" hidden="1" x14ac:dyDescent="0.25">
      <c r="A116" s="197">
        <f>SUBTOTAL(103,$B$3:B116)</f>
        <v>66</v>
      </c>
      <c r="B116" s="246">
        <v>123</v>
      </c>
      <c r="C116" s="217"/>
      <c r="D116" s="217"/>
      <c r="E116" s="184"/>
      <c r="F116" s="258"/>
      <c r="G116" s="258"/>
      <c r="H116" s="141"/>
      <c r="I116" s="217"/>
      <c r="J116" s="142" t="e">
        <f>VLOOKUP(I116,NH,2,0)</f>
        <v>#N/A</v>
      </c>
      <c r="K116" s="142" t="e">
        <f>YEAR('BASE DE DATOS 2026'!$G116)&amp;J116</f>
        <v>#N/A</v>
      </c>
      <c r="L116" s="158" t="str">
        <f>IFERROR(VLOOKUP(K116,CATEGORIAS,2,0),"")</f>
        <v/>
      </c>
      <c r="M116" s="217"/>
      <c r="N116" s="186"/>
      <c r="O116" s="188"/>
      <c r="P116" s="259"/>
      <c r="Q116" s="252"/>
      <c r="S116" s="197">
        <v>123</v>
      </c>
    </row>
    <row r="117" spans="1:19" ht="18.75" hidden="1" x14ac:dyDescent="0.25">
      <c r="A117" s="197">
        <f>SUBTOTAL(103,$B$3:B117)</f>
        <v>66</v>
      </c>
      <c r="B117" s="246">
        <v>124</v>
      </c>
      <c r="C117" s="217"/>
      <c r="D117" s="217"/>
      <c r="E117" s="184"/>
      <c r="F117" s="258"/>
      <c r="G117" s="258"/>
      <c r="H117" s="141"/>
      <c r="I117" s="217"/>
      <c r="J117" s="142" t="e">
        <f>VLOOKUP(I117,NH,2,0)</f>
        <v>#N/A</v>
      </c>
      <c r="K117" s="142" t="e">
        <f>YEAR('BASE DE DATOS 2026'!$G117)&amp;J117</f>
        <v>#N/A</v>
      </c>
      <c r="L117" s="158" t="str">
        <f>IFERROR(VLOOKUP(K117,CATEGORIAS,2,0),"")</f>
        <v/>
      </c>
      <c r="M117" s="217"/>
      <c r="N117" s="186"/>
      <c r="O117" s="188"/>
      <c r="P117" s="259"/>
      <c r="Q117" s="252"/>
      <c r="S117" s="197">
        <v>124</v>
      </c>
    </row>
    <row r="118" spans="1:19" ht="18.75" hidden="1" x14ac:dyDescent="0.25">
      <c r="A118" s="197">
        <f>SUBTOTAL(103,$B$3:B118)</f>
        <v>66</v>
      </c>
      <c r="B118" s="246">
        <v>125</v>
      </c>
      <c r="C118" s="217"/>
      <c r="D118" s="217"/>
      <c r="E118" s="184"/>
      <c r="F118" s="258"/>
      <c r="G118" s="258"/>
      <c r="H118" s="141"/>
      <c r="I118" s="217"/>
      <c r="J118" s="142" t="e">
        <f>VLOOKUP(I118,NH,2,0)</f>
        <v>#N/A</v>
      </c>
      <c r="K118" s="142" t="e">
        <f>YEAR('BASE DE DATOS 2026'!$G118)&amp;J118</f>
        <v>#N/A</v>
      </c>
      <c r="L118" s="158" t="str">
        <f>IFERROR(VLOOKUP(K118,CATEGORIAS,2,0),"")</f>
        <v/>
      </c>
      <c r="M118" s="217"/>
      <c r="N118" s="186"/>
      <c r="O118" s="188"/>
      <c r="P118" s="259"/>
      <c r="Q118" s="252"/>
      <c r="S118" s="197">
        <v>125</v>
      </c>
    </row>
    <row r="119" spans="1:19" ht="18.75" x14ac:dyDescent="0.25">
      <c r="A119" s="197">
        <f>SUBTOTAL(103,$B$3:B119)</f>
        <v>67</v>
      </c>
      <c r="B119" s="246">
        <v>126</v>
      </c>
      <c r="C119" s="138" t="s">
        <v>431</v>
      </c>
      <c r="D119" s="138" t="s">
        <v>432</v>
      </c>
      <c r="E119" s="139">
        <v>1125625762</v>
      </c>
      <c r="F119" s="140" t="s">
        <v>1480</v>
      </c>
      <c r="G119" s="140">
        <v>43752</v>
      </c>
      <c r="H119" s="141">
        <f ca="1">IF('BASE DE DATOS 2026'!$G119="","",YEAR(NOW())-YEAR(G119))</f>
        <v>7</v>
      </c>
      <c r="I119" s="138" t="s">
        <v>67</v>
      </c>
      <c r="J119" s="142" t="str">
        <f>VLOOKUP(I119,NH,2,0)</f>
        <v>P</v>
      </c>
      <c r="K119" s="142" t="str">
        <f>YEAR('BASE DE DATOS 2026'!$G119)&amp;J119</f>
        <v>2019P</v>
      </c>
      <c r="L119" s="143" t="str">
        <f>IFERROR(VLOOKUP(K119,CATEGORIAS,2,0),"")</f>
        <v>PRINCIPIANTES 7 Y 8 AÑOS</v>
      </c>
      <c r="M119" s="138" t="s">
        <v>45</v>
      </c>
      <c r="N119" s="145">
        <v>126</v>
      </c>
      <c r="O119" s="144">
        <f>IFERROR(VLOOKUP('BASE DE DATOS 2026'!$I115,CATEGORIAS!$M$3:$O$13,2,FALSE),"")</f>
        <v>85000</v>
      </c>
      <c r="P119" s="138"/>
      <c r="Q119" s="252" t="s">
        <v>149</v>
      </c>
      <c r="S119" s="197">
        <v>126</v>
      </c>
    </row>
    <row r="120" spans="1:19" ht="18.75" x14ac:dyDescent="0.25">
      <c r="A120" s="197">
        <f>SUBTOTAL(103,$B$3:B120)</f>
        <v>68</v>
      </c>
      <c r="B120" s="246">
        <v>127</v>
      </c>
      <c r="C120" s="138" t="s">
        <v>259</v>
      </c>
      <c r="D120" s="138" t="s">
        <v>1246</v>
      </c>
      <c r="E120" s="139">
        <v>1104847306</v>
      </c>
      <c r="F120" s="140" t="s">
        <v>1480</v>
      </c>
      <c r="G120" s="140">
        <v>43796</v>
      </c>
      <c r="H120" s="141">
        <f ca="1">IF('BASE DE DATOS 2026'!$G120="","",YEAR(NOW())-YEAR(G120))</f>
        <v>7</v>
      </c>
      <c r="I120" s="138" t="s">
        <v>100</v>
      </c>
      <c r="J120" s="142" t="str">
        <f>VLOOKUP(I120,NH,2,0)</f>
        <v>E</v>
      </c>
      <c r="K120" s="142" t="str">
        <f>YEAR('BASE DE DATOS 2026'!$G120)&amp;J120</f>
        <v>2019E</v>
      </c>
      <c r="L120" s="143" t="str">
        <f>IFERROR(VLOOKUP(K120,CATEGORIAS,2,0),"")</f>
        <v>MINIRIDERS 7 Y 8 AÑOS</v>
      </c>
      <c r="M120" s="138" t="s">
        <v>45</v>
      </c>
      <c r="N120" s="137">
        <v>127</v>
      </c>
      <c r="O120" s="144">
        <f>IFERROR(VLOOKUP('BASE DE DATOS 2026'!$I119,CATEGORIAS!$M$3:$O$13,2,FALSE),"")</f>
        <v>85000</v>
      </c>
      <c r="P120" s="138"/>
      <c r="Q120" s="252" t="s">
        <v>149</v>
      </c>
      <c r="S120" s="197">
        <v>127</v>
      </c>
    </row>
    <row r="121" spans="1:19" ht="18.75" hidden="1" x14ac:dyDescent="0.25">
      <c r="A121" s="197">
        <f>SUBTOTAL(103,$B$3:B121)</f>
        <v>68</v>
      </c>
      <c r="B121" s="246">
        <v>128</v>
      </c>
      <c r="C121" s="217"/>
      <c r="D121" s="217"/>
      <c r="E121" s="184"/>
      <c r="F121" s="258"/>
      <c r="G121" s="258"/>
      <c r="H121" s="141"/>
      <c r="I121" s="217"/>
      <c r="J121" s="142" t="e">
        <f>VLOOKUP(I121,NH,2,0)</f>
        <v>#N/A</v>
      </c>
      <c r="K121" s="142" t="e">
        <f>YEAR('BASE DE DATOS 2026'!$G121)&amp;J121</f>
        <v>#N/A</v>
      </c>
      <c r="L121" s="158" t="str">
        <f>IFERROR(VLOOKUP(K121,CATEGORIAS,2,0),"")</f>
        <v/>
      </c>
      <c r="M121" s="217"/>
      <c r="N121" s="186"/>
      <c r="O121" s="188"/>
      <c r="P121" s="259"/>
      <c r="Q121" s="252"/>
      <c r="S121" s="197">
        <v>128</v>
      </c>
    </row>
    <row r="122" spans="1:19" ht="18.75" hidden="1" x14ac:dyDescent="0.25">
      <c r="A122" s="197">
        <f>SUBTOTAL(103,$B$3:B122)</f>
        <v>68</v>
      </c>
      <c r="B122" s="246">
        <v>129</v>
      </c>
      <c r="C122" s="217"/>
      <c r="D122" s="217"/>
      <c r="E122" s="184"/>
      <c r="F122" s="258"/>
      <c r="G122" s="258"/>
      <c r="H122" s="141"/>
      <c r="I122" s="217"/>
      <c r="J122" s="142" t="e">
        <f>VLOOKUP(I122,NH,2,0)</f>
        <v>#N/A</v>
      </c>
      <c r="K122" s="142" t="e">
        <f>YEAR('BASE DE DATOS 2026'!$G122)&amp;J122</f>
        <v>#N/A</v>
      </c>
      <c r="L122" s="158" t="str">
        <f>IFERROR(VLOOKUP(K122,CATEGORIAS,2,0),"")</f>
        <v/>
      </c>
      <c r="M122" s="217"/>
      <c r="N122" s="186"/>
      <c r="O122" s="188"/>
      <c r="P122" s="259"/>
      <c r="Q122" s="252"/>
      <c r="S122" s="197">
        <v>129</v>
      </c>
    </row>
    <row r="123" spans="1:19" ht="18.75" hidden="1" x14ac:dyDescent="0.25">
      <c r="A123" s="197">
        <f>SUBTOTAL(103,$B$3:B123)</f>
        <v>68</v>
      </c>
      <c r="B123" s="246">
        <v>130</v>
      </c>
      <c r="C123" s="217"/>
      <c r="D123" s="217"/>
      <c r="E123" s="184"/>
      <c r="F123" s="258"/>
      <c r="G123" s="258"/>
      <c r="H123" s="141"/>
      <c r="I123" s="217"/>
      <c r="J123" s="142" t="e">
        <f>VLOOKUP(I123,NH,2,0)</f>
        <v>#N/A</v>
      </c>
      <c r="K123" s="142" t="e">
        <f>YEAR('BASE DE DATOS 2026'!$G123)&amp;J123</f>
        <v>#N/A</v>
      </c>
      <c r="L123" s="158" t="str">
        <f>IFERROR(VLOOKUP(K123,CATEGORIAS,2,0),"")</f>
        <v/>
      </c>
      <c r="M123" s="217"/>
      <c r="N123" s="186"/>
      <c r="O123" s="188"/>
      <c r="P123" s="259"/>
      <c r="Q123" s="252"/>
      <c r="S123" s="197">
        <v>130</v>
      </c>
    </row>
    <row r="124" spans="1:19" ht="18.75" hidden="1" x14ac:dyDescent="0.25">
      <c r="A124" s="197">
        <f>SUBTOTAL(103,$B$3:B124)</f>
        <v>68</v>
      </c>
      <c r="B124" s="246">
        <v>131</v>
      </c>
      <c r="C124" s="217"/>
      <c r="D124" s="217"/>
      <c r="E124" s="184"/>
      <c r="F124" s="258"/>
      <c r="G124" s="258"/>
      <c r="H124" s="141"/>
      <c r="I124" s="217"/>
      <c r="J124" s="142" t="e">
        <f>VLOOKUP(I124,NH,2,0)</f>
        <v>#N/A</v>
      </c>
      <c r="K124" s="142" t="e">
        <f>YEAR('BASE DE DATOS 2026'!$G124)&amp;J124</f>
        <v>#N/A</v>
      </c>
      <c r="L124" s="158" t="str">
        <f>IFERROR(VLOOKUP(K124,CATEGORIAS,2,0),"")</f>
        <v/>
      </c>
      <c r="M124" s="217"/>
      <c r="N124" s="186"/>
      <c r="O124" s="188"/>
      <c r="P124" s="259"/>
      <c r="Q124" s="252"/>
      <c r="S124" s="197">
        <v>131</v>
      </c>
    </row>
    <row r="125" spans="1:19" ht="18.75" hidden="1" x14ac:dyDescent="0.25">
      <c r="A125" s="197">
        <f>SUBTOTAL(103,$B$3:B125)</f>
        <v>68</v>
      </c>
      <c r="B125" s="246">
        <v>132</v>
      </c>
      <c r="C125" s="217"/>
      <c r="D125" s="217"/>
      <c r="E125" s="184"/>
      <c r="F125" s="258"/>
      <c r="G125" s="258"/>
      <c r="H125" s="141"/>
      <c r="I125" s="217"/>
      <c r="J125" s="142" t="e">
        <f>VLOOKUP(I125,NH,2,0)</f>
        <v>#N/A</v>
      </c>
      <c r="K125" s="142" t="e">
        <f>YEAR('BASE DE DATOS 2026'!$G125)&amp;J125</f>
        <v>#N/A</v>
      </c>
      <c r="L125" s="158" t="str">
        <f>IFERROR(VLOOKUP(K125,CATEGORIAS,2,0),"")</f>
        <v/>
      </c>
      <c r="M125" s="217"/>
      <c r="N125" s="186"/>
      <c r="O125" s="188"/>
      <c r="P125" s="259"/>
      <c r="Q125" s="252"/>
      <c r="S125" s="197">
        <v>132</v>
      </c>
    </row>
    <row r="126" spans="1:19" ht="18.75" hidden="1" x14ac:dyDescent="0.25">
      <c r="A126" s="197">
        <f>SUBTOTAL(103,$B$3:B126)</f>
        <v>68</v>
      </c>
      <c r="B126" s="246">
        <v>133</v>
      </c>
      <c r="C126" s="217"/>
      <c r="D126" s="217"/>
      <c r="E126" s="184"/>
      <c r="F126" s="258"/>
      <c r="G126" s="258"/>
      <c r="H126" s="141"/>
      <c r="I126" s="217"/>
      <c r="J126" s="142" t="e">
        <f>VLOOKUP(I126,NH,2,0)</f>
        <v>#N/A</v>
      </c>
      <c r="K126" s="142" t="e">
        <f>YEAR('BASE DE DATOS 2026'!$G126)&amp;J126</f>
        <v>#N/A</v>
      </c>
      <c r="L126" s="158" t="str">
        <f>IFERROR(VLOOKUP(K126,CATEGORIAS,2,0),"")</f>
        <v/>
      </c>
      <c r="M126" s="217"/>
      <c r="N126" s="186"/>
      <c r="O126" s="188"/>
      <c r="P126" s="259"/>
      <c r="Q126" s="252"/>
      <c r="S126" s="197">
        <v>133</v>
      </c>
    </row>
    <row r="127" spans="1:19" ht="18.75" x14ac:dyDescent="0.25">
      <c r="A127" s="197">
        <f>SUBTOTAL(103,$B$3:B127)</f>
        <v>69</v>
      </c>
      <c r="B127" s="246">
        <v>134</v>
      </c>
      <c r="C127" s="138" t="s">
        <v>299</v>
      </c>
      <c r="D127" s="138" t="s">
        <v>1262</v>
      </c>
      <c r="E127" s="139">
        <v>1232807054</v>
      </c>
      <c r="F127" s="140" t="s">
        <v>1480</v>
      </c>
      <c r="G127" s="140">
        <v>43447</v>
      </c>
      <c r="H127" s="141">
        <f ca="1">IF('BASE DE DATOS 2026'!$G127="","",YEAR(NOW())-YEAR(G127))</f>
        <v>8</v>
      </c>
      <c r="I127" s="138" t="s">
        <v>67</v>
      </c>
      <c r="J127" s="142" t="str">
        <f>VLOOKUP(I127,NH,2,0)</f>
        <v>P</v>
      </c>
      <c r="K127" s="142" t="str">
        <f>YEAR('BASE DE DATOS 2026'!$G127)&amp;J127</f>
        <v>2018P</v>
      </c>
      <c r="L127" s="143" t="str">
        <f>IFERROR(VLOOKUP(K127,CATEGORIAS,2,0),"")</f>
        <v>PRINCIPIANTES 7 Y 8 AÑOS</v>
      </c>
      <c r="M127" s="138" t="s">
        <v>89</v>
      </c>
      <c r="N127" s="145">
        <v>134</v>
      </c>
      <c r="O127" s="144">
        <f>IFERROR(VLOOKUP('BASE DE DATOS 2026'!$I120,CATEGORIAS!$M$3:$O$13,2,FALSE),"")</f>
        <v>85000</v>
      </c>
      <c r="P127" s="138" t="s">
        <v>1632</v>
      </c>
      <c r="Q127" s="252" t="s">
        <v>149</v>
      </c>
      <c r="S127" s="197">
        <v>134</v>
      </c>
    </row>
    <row r="128" spans="1:19" ht="18.75" hidden="1" x14ac:dyDescent="0.25">
      <c r="A128" s="197">
        <f>SUBTOTAL(103,$B$3:B128)</f>
        <v>69</v>
      </c>
      <c r="B128" s="246">
        <v>135</v>
      </c>
      <c r="C128" s="217"/>
      <c r="D128" s="217"/>
      <c r="E128" s="184"/>
      <c r="F128" s="258"/>
      <c r="G128" s="258"/>
      <c r="H128" s="141"/>
      <c r="I128" s="217"/>
      <c r="J128" s="142" t="e">
        <f>VLOOKUP(I128,NH,2,0)</f>
        <v>#N/A</v>
      </c>
      <c r="K128" s="142" t="e">
        <f>YEAR('BASE DE DATOS 2026'!$G128)&amp;J128</f>
        <v>#N/A</v>
      </c>
      <c r="L128" s="158" t="str">
        <f>IFERROR(VLOOKUP(K128,CATEGORIAS,2,0),"")</f>
        <v/>
      </c>
      <c r="M128" s="217"/>
      <c r="N128" s="186"/>
      <c r="O128" s="188"/>
      <c r="P128" s="259"/>
      <c r="Q128" s="252"/>
      <c r="S128" s="197">
        <v>135</v>
      </c>
    </row>
    <row r="129" spans="1:19" ht="18.75" hidden="1" x14ac:dyDescent="0.25">
      <c r="A129" s="197">
        <f>SUBTOTAL(103,$B$3:B129)</f>
        <v>69</v>
      </c>
      <c r="B129" s="246">
        <v>136</v>
      </c>
      <c r="C129" s="217"/>
      <c r="D129" s="217"/>
      <c r="E129" s="184"/>
      <c r="F129" s="258"/>
      <c r="G129" s="258"/>
      <c r="H129" s="141"/>
      <c r="I129" s="217"/>
      <c r="J129" s="142" t="e">
        <f>VLOOKUP(I129,NH,2,0)</f>
        <v>#N/A</v>
      </c>
      <c r="K129" s="142" t="e">
        <f>YEAR('BASE DE DATOS 2026'!$G129)&amp;J129</f>
        <v>#N/A</v>
      </c>
      <c r="L129" s="158" t="str">
        <f>IFERROR(VLOOKUP(K129,CATEGORIAS,2,0),"")</f>
        <v/>
      </c>
      <c r="M129" s="217"/>
      <c r="N129" s="186"/>
      <c r="O129" s="188"/>
      <c r="P129" s="259"/>
      <c r="Q129" s="252"/>
      <c r="S129" s="197">
        <v>136</v>
      </c>
    </row>
    <row r="130" spans="1:19" ht="18.75" hidden="1" x14ac:dyDescent="0.25">
      <c r="A130" s="197">
        <f>SUBTOTAL(103,$B$3:B130)</f>
        <v>69</v>
      </c>
      <c r="B130" s="246">
        <v>137</v>
      </c>
      <c r="C130" s="217"/>
      <c r="D130" s="217"/>
      <c r="E130" s="184"/>
      <c r="F130" s="258"/>
      <c r="G130" s="258"/>
      <c r="H130" s="141"/>
      <c r="I130" s="217"/>
      <c r="J130" s="142" t="e">
        <f>VLOOKUP(I130,NH,2,0)</f>
        <v>#N/A</v>
      </c>
      <c r="K130" s="142" t="e">
        <f>YEAR('BASE DE DATOS 2026'!$G130)&amp;J130</f>
        <v>#N/A</v>
      </c>
      <c r="L130" s="158" t="str">
        <f>IFERROR(VLOOKUP(K130,CATEGORIAS,2,0),"")</f>
        <v/>
      </c>
      <c r="M130" s="217"/>
      <c r="N130" s="186"/>
      <c r="O130" s="188"/>
      <c r="P130" s="259"/>
      <c r="Q130" s="252"/>
      <c r="S130" s="197">
        <v>137</v>
      </c>
    </row>
    <row r="131" spans="1:19" ht="18.75" x14ac:dyDescent="0.25">
      <c r="A131" s="197">
        <f>SUBTOTAL(103,$B$3:B131)</f>
        <v>70</v>
      </c>
      <c r="B131" s="246">
        <v>138</v>
      </c>
      <c r="C131" s="138" t="s">
        <v>259</v>
      </c>
      <c r="D131" s="138" t="s">
        <v>1254</v>
      </c>
      <c r="E131" s="139">
        <v>1114626922</v>
      </c>
      <c r="F131" s="140" t="s">
        <v>1480</v>
      </c>
      <c r="G131" s="140">
        <v>42663</v>
      </c>
      <c r="H131" s="141">
        <f ca="1">IF('BASE DE DATOS 2026'!$G131="","",YEAR(NOW())-YEAR(G131))</f>
        <v>10</v>
      </c>
      <c r="I131" s="138" t="s">
        <v>100</v>
      </c>
      <c r="J131" s="142" t="str">
        <f>VLOOKUP(I131,NH,2,0)</f>
        <v>E</v>
      </c>
      <c r="K131" s="142" t="str">
        <f>YEAR('BASE DE DATOS 2026'!$G131)&amp;J131</f>
        <v>2016E</v>
      </c>
      <c r="L131" s="143" t="str">
        <f>IFERROR(VLOOKUP(K131,CATEGORIAS,2,0),"")</f>
        <v>MINIRIDERS 9 Y 10 AÑOS</v>
      </c>
      <c r="M131" s="138" t="s">
        <v>45</v>
      </c>
      <c r="N131" s="137">
        <v>138</v>
      </c>
      <c r="O131" s="144">
        <f>IFERROR(VLOOKUP('BASE DE DATOS 2026'!$I127,CATEGORIAS!$M$3:$O$13,2,FALSE),"")</f>
        <v>85000</v>
      </c>
      <c r="P131" s="138"/>
      <c r="Q131" s="252" t="s">
        <v>149</v>
      </c>
      <c r="S131" s="197">
        <v>138</v>
      </c>
    </row>
    <row r="132" spans="1:19" ht="18.75" hidden="1" x14ac:dyDescent="0.25">
      <c r="A132" s="197">
        <f>SUBTOTAL(103,$B$3:B132)</f>
        <v>70</v>
      </c>
      <c r="B132" s="246">
        <v>139</v>
      </c>
      <c r="C132" s="217"/>
      <c r="D132" s="217"/>
      <c r="E132" s="184"/>
      <c r="F132" s="258"/>
      <c r="G132" s="258"/>
      <c r="H132" s="141"/>
      <c r="I132" s="217"/>
      <c r="J132" s="142" t="e">
        <f>VLOOKUP(I132,NH,2,0)</f>
        <v>#N/A</v>
      </c>
      <c r="K132" s="142" t="e">
        <f>YEAR('BASE DE DATOS 2026'!$G132)&amp;J132</f>
        <v>#N/A</v>
      </c>
      <c r="L132" s="158" t="str">
        <f>IFERROR(VLOOKUP(K132,CATEGORIAS,2,0),"")</f>
        <v/>
      </c>
      <c r="M132" s="217"/>
      <c r="N132" s="186"/>
      <c r="O132" s="188"/>
      <c r="P132" s="259"/>
      <c r="Q132" s="252"/>
      <c r="S132" s="197">
        <v>139</v>
      </c>
    </row>
    <row r="133" spans="1:19" ht="18.75" x14ac:dyDescent="0.25">
      <c r="A133" s="197">
        <f>SUBTOTAL(103,$B$3:B133)</f>
        <v>71</v>
      </c>
      <c r="B133" s="246">
        <v>140</v>
      </c>
      <c r="C133" s="138" t="s">
        <v>301</v>
      </c>
      <c r="D133" s="138" t="s">
        <v>452</v>
      </c>
      <c r="E133" s="139">
        <v>1150696359</v>
      </c>
      <c r="F133" s="140" t="s">
        <v>1480</v>
      </c>
      <c r="G133" s="140">
        <v>44391</v>
      </c>
      <c r="H133" s="141">
        <f ca="1">IF('BASE DE DATOS 2026'!$G133="","",YEAR(NOW())-YEAR(G133))</f>
        <v>5</v>
      </c>
      <c r="I133" s="138" t="s">
        <v>100</v>
      </c>
      <c r="J133" s="142" t="str">
        <f>VLOOKUP(I133,NH,2,0)</f>
        <v>E</v>
      </c>
      <c r="K133" s="142" t="str">
        <f>YEAR('BASE DE DATOS 2026'!$G133)&amp;J133</f>
        <v>2021E</v>
      </c>
      <c r="L133" s="143" t="str">
        <f>IFERROR(VLOOKUP(K133,CATEGORIAS,2,0),"")</f>
        <v>MINIRIDERS 4 Y 5 AÑOS</v>
      </c>
      <c r="M133" s="138" t="s">
        <v>167</v>
      </c>
      <c r="N133" s="145">
        <v>140</v>
      </c>
      <c r="O133" s="144">
        <f>IFERROR(VLOOKUP('BASE DE DATOS 2026'!$I131,CATEGORIAS!$M$3:$O$13,2,FALSE),"")</f>
        <v>85000</v>
      </c>
      <c r="P133" s="138"/>
      <c r="Q133" s="252" t="s">
        <v>149</v>
      </c>
      <c r="S133" s="197">
        <v>140</v>
      </c>
    </row>
    <row r="134" spans="1:19" ht="18.75" hidden="1" x14ac:dyDescent="0.25">
      <c r="A134" s="197">
        <f>SUBTOTAL(103,$B$3:B134)</f>
        <v>71</v>
      </c>
      <c r="B134" s="246">
        <v>141</v>
      </c>
      <c r="C134" s="217"/>
      <c r="D134" s="217"/>
      <c r="E134" s="184"/>
      <c r="F134" s="258"/>
      <c r="G134" s="258"/>
      <c r="H134" s="141"/>
      <c r="I134" s="217"/>
      <c r="J134" s="142" t="e">
        <f>VLOOKUP(I134,NH,2,0)</f>
        <v>#N/A</v>
      </c>
      <c r="K134" s="142" t="e">
        <f>YEAR('BASE DE DATOS 2026'!$G134)&amp;J134</f>
        <v>#N/A</v>
      </c>
      <c r="L134" s="158" t="str">
        <f>IFERROR(VLOOKUP(K134,CATEGORIAS,2,0),"")</f>
        <v/>
      </c>
      <c r="M134" s="217"/>
      <c r="N134" s="186"/>
      <c r="O134" s="188"/>
      <c r="P134" s="259"/>
      <c r="Q134" s="252"/>
      <c r="S134" s="197">
        <v>141</v>
      </c>
    </row>
    <row r="135" spans="1:19" ht="18.75" hidden="1" x14ac:dyDescent="0.25">
      <c r="A135" s="197">
        <f>SUBTOTAL(103,$B$3:B135)</f>
        <v>71</v>
      </c>
      <c r="B135" s="246">
        <v>142</v>
      </c>
      <c r="C135" s="217"/>
      <c r="D135" s="217"/>
      <c r="E135" s="184"/>
      <c r="F135" s="258"/>
      <c r="G135" s="258"/>
      <c r="H135" s="141"/>
      <c r="I135" s="217"/>
      <c r="J135" s="142" t="e">
        <f>VLOOKUP(I135,NH,2,0)</f>
        <v>#N/A</v>
      </c>
      <c r="K135" s="142" t="e">
        <f>YEAR('BASE DE DATOS 2026'!$G135)&amp;J135</f>
        <v>#N/A</v>
      </c>
      <c r="L135" s="158" t="str">
        <f>IFERROR(VLOOKUP(K135,CATEGORIAS,2,0),"")</f>
        <v/>
      </c>
      <c r="M135" s="217"/>
      <c r="N135" s="186"/>
      <c r="O135" s="188"/>
      <c r="P135" s="259"/>
      <c r="Q135" s="252"/>
      <c r="S135" s="197">
        <v>142</v>
      </c>
    </row>
    <row r="136" spans="1:19" ht="18.75" hidden="1" x14ac:dyDescent="0.25">
      <c r="A136" s="197">
        <f>SUBTOTAL(103,$B$3:B136)</f>
        <v>71</v>
      </c>
      <c r="B136" s="246">
        <v>143</v>
      </c>
      <c r="C136" s="217"/>
      <c r="D136" s="217"/>
      <c r="E136" s="184"/>
      <c r="F136" s="258"/>
      <c r="G136" s="258"/>
      <c r="H136" s="141"/>
      <c r="I136" s="217"/>
      <c r="J136" s="142" t="e">
        <f>VLOOKUP(I136,NH,2,0)</f>
        <v>#N/A</v>
      </c>
      <c r="K136" s="142" t="e">
        <f>YEAR('BASE DE DATOS 2026'!$G136)&amp;J136</f>
        <v>#N/A</v>
      </c>
      <c r="L136" s="158" t="str">
        <f>IFERROR(VLOOKUP(K136,CATEGORIAS,2,0),"")</f>
        <v/>
      </c>
      <c r="M136" s="217"/>
      <c r="N136" s="186"/>
      <c r="O136" s="188"/>
      <c r="P136" s="259"/>
      <c r="Q136" s="252"/>
      <c r="S136" s="197">
        <v>143</v>
      </c>
    </row>
    <row r="137" spans="1:19" ht="18.75" x14ac:dyDescent="0.25">
      <c r="A137" s="197">
        <f>SUBTOTAL(103,$B$3:B137)</f>
        <v>72</v>
      </c>
      <c r="B137" s="246">
        <v>144</v>
      </c>
      <c r="C137" s="138" t="s">
        <v>410</v>
      </c>
      <c r="D137" s="138" t="s">
        <v>1290</v>
      </c>
      <c r="E137" s="139">
        <v>1232811426</v>
      </c>
      <c r="F137" s="140" t="s">
        <v>1480</v>
      </c>
      <c r="G137" s="140">
        <v>43890</v>
      </c>
      <c r="H137" s="141">
        <f ca="1">IF('BASE DE DATOS 2026'!$G137="","",YEAR(NOW())-YEAR(G137))</f>
        <v>6</v>
      </c>
      <c r="I137" s="138" t="s">
        <v>100</v>
      </c>
      <c r="J137" s="142" t="str">
        <f>VLOOKUP(I137,NH,2,0)</f>
        <v>E</v>
      </c>
      <c r="K137" s="142" t="str">
        <f>YEAR('BASE DE DATOS 2026'!$G137)&amp;J137</f>
        <v>2020E</v>
      </c>
      <c r="L137" s="143" t="str">
        <f>IFERROR(VLOOKUP(K137,CATEGORIAS,2,0),"")</f>
        <v>MINIRIDERS 6 AÑOS</v>
      </c>
      <c r="M137" s="138" t="s">
        <v>45</v>
      </c>
      <c r="N137" s="137">
        <v>144</v>
      </c>
      <c r="O137" s="144">
        <f>IFERROR(VLOOKUP('BASE DE DATOS 2026'!$I133,CATEGORIAS!$M$3:$O$13,2,FALSE),"")</f>
        <v>85000</v>
      </c>
      <c r="P137" s="138"/>
      <c r="Q137" s="252" t="s">
        <v>149</v>
      </c>
      <c r="S137" s="197">
        <v>144</v>
      </c>
    </row>
    <row r="138" spans="1:19" ht="18.75" hidden="1" x14ac:dyDescent="0.25">
      <c r="A138" s="197">
        <f>SUBTOTAL(103,$B$3:B138)</f>
        <v>72</v>
      </c>
      <c r="B138" s="246">
        <v>145</v>
      </c>
      <c r="C138" s="217"/>
      <c r="D138" s="217"/>
      <c r="E138" s="184"/>
      <c r="F138" s="258"/>
      <c r="G138" s="258"/>
      <c r="H138" s="141"/>
      <c r="I138" s="217"/>
      <c r="J138" s="142" t="e">
        <f>VLOOKUP(I138,NH,2,0)</f>
        <v>#N/A</v>
      </c>
      <c r="K138" s="142" t="e">
        <f>YEAR('BASE DE DATOS 2026'!$G138)&amp;J138</f>
        <v>#N/A</v>
      </c>
      <c r="L138" s="158" t="str">
        <f>IFERROR(VLOOKUP(K138,CATEGORIAS,2,0),"")</f>
        <v/>
      </c>
      <c r="M138" s="217"/>
      <c r="N138" s="186"/>
      <c r="O138" s="188"/>
      <c r="P138" s="259"/>
      <c r="Q138" s="252"/>
      <c r="S138" s="197">
        <v>145</v>
      </c>
    </row>
    <row r="139" spans="1:19" ht="18.75" hidden="1" x14ac:dyDescent="0.25">
      <c r="A139" s="197">
        <f>SUBTOTAL(103,$B$3:B139)</f>
        <v>72</v>
      </c>
      <c r="B139" s="246">
        <v>146</v>
      </c>
      <c r="C139" s="217"/>
      <c r="D139" s="217"/>
      <c r="E139" s="184"/>
      <c r="F139" s="258"/>
      <c r="G139" s="258"/>
      <c r="H139" s="141"/>
      <c r="I139" s="217"/>
      <c r="J139" s="142" t="e">
        <f>VLOOKUP(I139,NH,2,0)</f>
        <v>#N/A</v>
      </c>
      <c r="K139" s="142" t="e">
        <f>YEAR('BASE DE DATOS 2026'!$G139)&amp;J139</f>
        <v>#N/A</v>
      </c>
      <c r="L139" s="158" t="str">
        <f>IFERROR(VLOOKUP(K139,CATEGORIAS,2,0),"")</f>
        <v/>
      </c>
      <c r="M139" s="217"/>
      <c r="N139" s="186"/>
      <c r="O139" s="188"/>
      <c r="P139" s="259"/>
      <c r="Q139" s="252"/>
      <c r="S139" s="197">
        <v>146</v>
      </c>
    </row>
    <row r="140" spans="1:19" ht="18.75" hidden="1" x14ac:dyDescent="0.25">
      <c r="A140" s="197">
        <f>SUBTOTAL(103,$B$3:B140)</f>
        <v>72</v>
      </c>
      <c r="B140" s="246">
        <v>147</v>
      </c>
      <c r="C140" s="217"/>
      <c r="D140" s="217"/>
      <c r="E140" s="184"/>
      <c r="F140" s="258"/>
      <c r="G140" s="258"/>
      <c r="H140" s="141"/>
      <c r="I140" s="217"/>
      <c r="J140" s="142" t="e">
        <f>VLOOKUP(I140,NH,2,0)</f>
        <v>#N/A</v>
      </c>
      <c r="K140" s="142" t="e">
        <f>YEAR('BASE DE DATOS 2026'!$G140)&amp;J140</f>
        <v>#N/A</v>
      </c>
      <c r="L140" s="158" t="str">
        <f>IFERROR(VLOOKUP(K140,CATEGORIAS,2,0),"")</f>
        <v/>
      </c>
      <c r="M140" s="217"/>
      <c r="N140" s="186"/>
      <c r="O140" s="188"/>
      <c r="P140" s="259"/>
      <c r="Q140" s="252"/>
      <c r="S140" s="197">
        <v>147</v>
      </c>
    </row>
    <row r="141" spans="1:19" ht="18.75" hidden="1" x14ac:dyDescent="0.25">
      <c r="A141" s="197">
        <f>SUBTOTAL(103,$B$3:B141)</f>
        <v>72</v>
      </c>
      <c r="B141" s="246">
        <v>148</v>
      </c>
      <c r="C141" s="217"/>
      <c r="D141" s="217"/>
      <c r="E141" s="184"/>
      <c r="F141" s="258"/>
      <c r="G141" s="258"/>
      <c r="H141" s="141"/>
      <c r="I141" s="217"/>
      <c r="J141" s="142" t="e">
        <f>VLOOKUP(I141,NH,2,0)</f>
        <v>#N/A</v>
      </c>
      <c r="K141" s="142" t="e">
        <f>YEAR('BASE DE DATOS 2026'!$G141)&amp;J141</f>
        <v>#N/A</v>
      </c>
      <c r="L141" s="158" t="str">
        <f>IFERROR(VLOOKUP(K141,CATEGORIAS,2,0),"")</f>
        <v/>
      </c>
      <c r="M141" s="217"/>
      <c r="N141" s="186"/>
      <c r="O141" s="188"/>
      <c r="P141" s="259"/>
      <c r="Q141" s="252"/>
      <c r="S141" s="197">
        <v>148</v>
      </c>
    </row>
    <row r="142" spans="1:19" ht="18.75" x14ac:dyDescent="0.25">
      <c r="A142" s="197">
        <f>SUBTOTAL(103,$B$3:B142)</f>
        <v>73</v>
      </c>
      <c r="B142" s="246">
        <v>149</v>
      </c>
      <c r="C142" s="138" t="s">
        <v>417</v>
      </c>
      <c r="D142" s="138" t="s">
        <v>463</v>
      </c>
      <c r="E142" s="139">
        <v>1232797171</v>
      </c>
      <c r="F142" s="140" t="s">
        <v>1481</v>
      </c>
      <c r="G142" s="140">
        <v>42521</v>
      </c>
      <c r="H142" s="141">
        <f ca="1">IF('BASE DE DATOS 2026'!$G142="","",YEAR(NOW())-YEAR(G142))</f>
        <v>10</v>
      </c>
      <c r="I142" s="138" t="s">
        <v>100</v>
      </c>
      <c r="J142" s="142" t="str">
        <f>VLOOKUP(I142,NH,2,0)</f>
        <v>E</v>
      </c>
      <c r="K142" s="142" t="str">
        <f>YEAR('BASE DE DATOS 2026'!$G142)&amp;J142</f>
        <v>2016E</v>
      </c>
      <c r="L142" s="143" t="str">
        <f>IFERROR(VLOOKUP(K142,CATEGORIAS,2,0),"")</f>
        <v>MINIRIDERS 9 Y 10 AÑOS</v>
      </c>
      <c r="M142" s="138" t="s">
        <v>112</v>
      </c>
      <c r="N142" s="145">
        <v>149</v>
      </c>
      <c r="O142" s="144">
        <f>IFERROR(VLOOKUP('BASE DE DATOS 2026'!$I137,CATEGORIAS!$M$3:$O$13,2,FALSE),"")</f>
        <v>85000</v>
      </c>
      <c r="P142" s="138"/>
      <c r="Q142" s="252" t="s">
        <v>149</v>
      </c>
      <c r="S142" s="197">
        <v>149</v>
      </c>
    </row>
    <row r="143" spans="1:19" ht="18.75" x14ac:dyDescent="0.25">
      <c r="A143" s="197">
        <f>SUBTOTAL(103,$B$3:B143)</f>
        <v>74</v>
      </c>
      <c r="B143" s="246">
        <v>150</v>
      </c>
      <c r="C143" s="138" t="s">
        <v>414</v>
      </c>
      <c r="D143" s="138" t="s">
        <v>1666</v>
      </c>
      <c r="E143" s="139">
        <v>1232814547</v>
      </c>
      <c r="F143" s="140" t="s">
        <v>1480</v>
      </c>
      <c r="G143" s="140">
        <v>44165</v>
      </c>
      <c r="H143" s="141">
        <f ca="1">IF('BASE DE DATOS 2026'!$G143="","",YEAR(NOW())-YEAR(G143))</f>
        <v>6</v>
      </c>
      <c r="I143" s="138" t="s">
        <v>100</v>
      </c>
      <c r="J143" s="142" t="str">
        <f>VLOOKUP(I143,NH,2,0)</f>
        <v>E</v>
      </c>
      <c r="K143" s="142" t="str">
        <f>YEAR('BASE DE DATOS 2026'!$G143)&amp;J143</f>
        <v>2020E</v>
      </c>
      <c r="L143" s="143" t="str">
        <f>IFERROR(VLOOKUP(K143,CATEGORIAS,2,0),"")</f>
        <v>MINIRIDERS 6 AÑOS</v>
      </c>
      <c r="M143" s="138" t="s">
        <v>77</v>
      </c>
      <c r="N143" s="137">
        <v>150</v>
      </c>
      <c r="O143" s="144">
        <f>IFERROR(VLOOKUP('BASE DE DATOS 2026'!$I142,CATEGORIAS!$M$3:$O$13,2,FALSE),"")</f>
        <v>85000</v>
      </c>
      <c r="P143" s="138"/>
      <c r="Q143" s="252" t="s">
        <v>149</v>
      </c>
      <c r="S143" s="197">
        <v>150</v>
      </c>
    </row>
    <row r="144" spans="1:19" ht="18.75" x14ac:dyDescent="0.25">
      <c r="A144" s="197">
        <f>SUBTOTAL(103,$B$3:B144)</f>
        <v>75</v>
      </c>
      <c r="B144" s="246">
        <v>151</v>
      </c>
      <c r="C144" s="147" t="s">
        <v>1596</v>
      </c>
      <c r="D144" s="147" t="s">
        <v>1597</v>
      </c>
      <c r="E144" s="148">
        <v>1109570050</v>
      </c>
      <c r="F144" s="149" t="s">
        <v>1480</v>
      </c>
      <c r="G144" s="149">
        <v>44040</v>
      </c>
      <c r="H144" s="141">
        <f ca="1">IF('BASE DE DATOS 2026'!$G144="","",YEAR(NOW())-YEAR(G144))</f>
        <v>6</v>
      </c>
      <c r="I144" s="147" t="s">
        <v>100</v>
      </c>
      <c r="J144" s="142" t="str">
        <f>VLOOKUP(I144,NH,2,0)</f>
        <v>E</v>
      </c>
      <c r="K144" s="142" t="str">
        <f>YEAR('BASE DE DATOS 2026'!$G144)&amp;J144</f>
        <v>2020E</v>
      </c>
      <c r="L144" s="143" t="str">
        <f>IFERROR(VLOOKUP(K144,CATEGORIAS,2,0),"")</f>
        <v>MINIRIDERS 6 AÑOS</v>
      </c>
      <c r="M144" s="147" t="s">
        <v>55</v>
      </c>
      <c r="N144" s="150">
        <v>151</v>
      </c>
      <c r="O144" s="151">
        <f>IFERROR(VLOOKUP('BASE DE DATOS 2026'!$I898,CATEGORIAS!$M$3:$O$13,2,FALSE),"")</f>
        <v>85000</v>
      </c>
      <c r="P144" s="147"/>
      <c r="Q144" s="252" t="s">
        <v>149</v>
      </c>
      <c r="S144" s="197">
        <v>151</v>
      </c>
    </row>
    <row r="145" spans="1:19" ht="18.75" hidden="1" x14ac:dyDescent="0.25">
      <c r="A145" s="197">
        <f>SUBTOTAL(103,$B$3:B145)</f>
        <v>75</v>
      </c>
      <c r="B145" s="246">
        <v>152</v>
      </c>
      <c r="C145" s="217"/>
      <c r="D145" s="217"/>
      <c r="E145" s="184"/>
      <c r="F145" s="258"/>
      <c r="G145" s="258"/>
      <c r="H145" s="141"/>
      <c r="I145" s="217"/>
      <c r="J145" s="142" t="e">
        <f>VLOOKUP(I145,NH,2,0)</f>
        <v>#N/A</v>
      </c>
      <c r="K145" s="142" t="e">
        <f>YEAR('BASE DE DATOS 2026'!$G145)&amp;J145</f>
        <v>#N/A</v>
      </c>
      <c r="L145" s="158" t="str">
        <f>IFERROR(VLOOKUP(K145,CATEGORIAS,2,0),"")</f>
        <v/>
      </c>
      <c r="M145" s="217"/>
      <c r="N145" s="186"/>
      <c r="O145" s="188"/>
      <c r="P145" s="259"/>
      <c r="Q145" s="252"/>
      <c r="S145" s="197">
        <v>152</v>
      </c>
    </row>
    <row r="146" spans="1:19" ht="18.75" hidden="1" x14ac:dyDescent="0.25">
      <c r="A146" s="197">
        <f>SUBTOTAL(103,$B$3:B146)</f>
        <v>75</v>
      </c>
      <c r="B146" s="246">
        <v>153</v>
      </c>
      <c r="C146" s="217"/>
      <c r="D146" s="217"/>
      <c r="E146" s="184"/>
      <c r="F146" s="258"/>
      <c r="G146" s="258"/>
      <c r="H146" s="141"/>
      <c r="I146" s="217"/>
      <c r="J146" s="142" t="e">
        <f>VLOOKUP(I146,NH,2,0)</f>
        <v>#N/A</v>
      </c>
      <c r="K146" s="142" t="e">
        <f>YEAR('BASE DE DATOS 2026'!$G146)&amp;J146</f>
        <v>#N/A</v>
      </c>
      <c r="L146" s="158" t="str">
        <f>IFERROR(VLOOKUP(K146,CATEGORIAS,2,0),"")</f>
        <v/>
      </c>
      <c r="M146" s="217"/>
      <c r="N146" s="186"/>
      <c r="O146" s="188"/>
      <c r="P146" s="259"/>
      <c r="Q146" s="252"/>
      <c r="S146" s="197">
        <v>153</v>
      </c>
    </row>
    <row r="147" spans="1:19" ht="18.75" hidden="1" x14ac:dyDescent="0.25">
      <c r="A147" s="197">
        <f>SUBTOTAL(103,$B$3:B147)</f>
        <v>75</v>
      </c>
      <c r="B147" s="246">
        <v>154</v>
      </c>
      <c r="C147" s="217"/>
      <c r="D147" s="217"/>
      <c r="E147" s="184"/>
      <c r="F147" s="258"/>
      <c r="G147" s="258"/>
      <c r="H147" s="141"/>
      <c r="I147" s="217"/>
      <c r="J147" s="142" t="e">
        <f>VLOOKUP(I147,NH,2,0)</f>
        <v>#N/A</v>
      </c>
      <c r="K147" s="142" t="e">
        <f>YEAR('BASE DE DATOS 2026'!$G147)&amp;J147</f>
        <v>#N/A</v>
      </c>
      <c r="L147" s="158" t="str">
        <f>IFERROR(VLOOKUP(K147,CATEGORIAS,2,0),"")</f>
        <v/>
      </c>
      <c r="M147" s="217"/>
      <c r="N147" s="186"/>
      <c r="O147" s="188"/>
      <c r="P147" s="259"/>
      <c r="Q147" s="252"/>
      <c r="S147" s="197">
        <v>154</v>
      </c>
    </row>
    <row r="148" spans="1:19" ht="18.75" hidden="1" x14ac:dyDescent="0.25">
      <c r="A148" s="197">
        <f>SUBTOTAL(103,$B$3:B148)</f>
        <v>75</v>
      </c>
      <c r="B148" s="246">
        <v>155</v>
      </c>
      <c r="C148" s="217"/>
      <c r="D148" s="217"/>
      <c r="E148" s="184"/>
      <c r="F148" s="258"/>
      <c r="G148" s="258"/>
      <c r="H148" s="141"/>
      <c r="I148" s="217"/>
      <c r="J148" s="142" t="e">
        <f>VLOOKUP(I148,NH,2,0)</f>
        <v>#N/A</v>
      </c>
      <c r="K148" s="142" t="e">
        <f>YEAR('BASE DE DATOS 2026'!$G148)&amp;J148</f>
        <v>#N/A</v>
      </c>
      <c r="L148" s="158" t="str">
        <f>IFERROR(VLOOKUP(K148,CATEGORIAS,2,0),"")</f>
        <v/>
      </c>
      <c r="M148" s="217"/>
      <c r="N148" s="186"/>
      <c r="O148" s="188"/>
      <c r="P148" s="259"/>
      <c r="Q148" s="252"/>
      <c r="S148" s="197">
        <v>155</v>
      </c>
    </row>
    <row r="149" spans="1:19" ht="18.75" x14ac:dyDescent="0.25">
      <c r="A149" s="197">
        <f>SUBTOTAL(103,$B$3:B149)</f>
        <v>76</v>
      </c>
      <c r="B149" s="246">
        <v>156</v>
      </c>
      <c r="C149" s="138" t="s">
        <v>303</v>
      </c>
      <c r="D149" s="138" t="s">
        <v>372</v>
      </c>
      <c r="E149" s="139">
        <v>1109569445</v>
      </c>
      <c r="F149" s="140" t="s">
        <v>1480</v>
      </c>
      <c r="G149" s="140">
        <v>43894</v>
      </c>
      <c r="H149" s="141">
        <f ca="1">IF('BASE DE DATOS 2026'!$G149="","",YEAR(NOW())-YEAR(G149))</f>
        <v>6</v>
      </c>
      <c r="I149" s="138" t="s">
        <v>67</v>
      </c>
      <c r="J149" s="142" t="str">
        <f>VLOOKUP(I149,NH,2,0)</f>
        <v>P</v>
      </c>
      <c r="K149" s="142" t="str">
        <f>YEAR('BASE DE DATOS 2026'!$G149)&amp;J149</f>
        <v>2020P</v>
      </c>
      <c r="L149" s="143" t="str">
        <f>IFERROR(VLOOKUP(K149,CATEGORIAS,2,0),"")</f>
        <v>PRINCIPIANTES 6 AÑOS Y MENOS</v>
      </c>
      <c r="M149" s="138" t="s">
        <v>55</v>
      </c>
      <c r="N149" s="145">
        <v>156</v>
      </c>
      <c r="O149" s="144">
        <f>IFERROR(VLOOKUP('BASE DE DATOS 2026'!$I143,CATEGORIAS!$M$3:$O$13,2,FALSE),"")</f>
        <v>85000</v>
      </c>
      <c r="P149" s="138"/>
      <c r="Q149" s="252" t="s">
        <v>149</v>
      </c>
      <c r="S149" s="197">
        <v>156</v>
      </c>
    </row>
    <row r="150" spans="1:19" ht="18.75" hidden="1" x14ac:dyDescent="0.25">
      <c r="A150" s="197">
        <f>SUBTOTAL(103,$B$3:B150)</f>
        <v>76</v>
      </c>
      <c r="B150" s="246">
        <v>157</v>
      </c>
      <c r="C150" s="138"/>
      <c r="D150" s="138"/>
      <c r="E150" s="139"/>
      <c r="F150" s="140"/>
      <c r="G150" s="258"/>
      <c r="H150" s="141" t="str">
        <f ca="1">IF('BASE DE DATOS 2026'!$G150="","",YEAR(NOW())-YEAR(G150))</f>
        <v/>
      </c>
      <c r="I150" s="138"/>
      <c r="J150" s="142" t="e">
        <f>VLOOKUP(I150,NH,2,0)</f>
        <v>#N/A</v>
      </c>
      <c r="K150" s="142" t="e">
        <f>YEAR('BASE DE DATOS 2026'!$G150)&amp;J150</f>
        <v>#N/A</v>
      </c>
      <c r="L150" s="143" t="str">
        <f>IFERROR(VLOOKUP(K150,CATEGORIAS,2,0),"")</f>
        <v/>
      </c>
      <c r="M150" s="138"/>
      <c r="N150" s="145"/>
      <c r="O150" s="144">
        <f>IFERROR(VLOOKUP('BASE DE DATOS 2026'!$I144,CATEGORIAS!$M$3:$O$13,2,FALSE),"")</f>
        <v>85000</v>
      </c>
      <c r="P150" s="138"/>
      <c r="Q150" s="252" t="s">
        <v>149</v>
      </c>
      <c r="S150" s="197">
        <v>157</v>
      </c>
    </row>
    <row r="151" spans="1:19" ht="18.75" hidden="1" x14ac:dyDescent="0.25">
      <c r="A151" s="197">
        <f>SUBTOTAL(103,$B$3:B151)</f>
        <v>76</v>
      </c>
      <c r="B151" s="246">
        <v>158</v>
      </c>
      <c r="C151" s="217"/>
      <c r="D151" s="217"/>
      <c r="E151" s="184"/>
      <c r="F151" s="258"/>
      <c r="G151" s="258"/>
      <c r="H151" s="141"/>
      <c r="I151" s="217"/>
      <c r="J151" s="142" t="e">
        <f>VLOOKUP(I151,NH,2,0)</f>
        <v>#N/A</v>
      </c>
      <c r="K151" s="142" t="e">
        <f>YEAR('BASE DE DATOS 2026'!$G151)&amp;J151</f>
        <v>#N/A</v>
      </c>
      <c r="L151" s="158" t="str">
        <f>IFERROR(VLOOKUP(K151,CATEGORIAS,2,0),"")</f>
        <v/>
      </c>
      <c r="M151" s="217"/>
      <c r="N151" s="186"/>
      <c r="O151" s="188"/>
      <c r="P151" s="259"/>
      <c r="Q151" s="252"/>
      <c r="S151" s="197">
        <v>158</v>
      </c>
    </row>
    <row r="152" spans="1:19" ht="18.75" hidden="1" x14ac:dyDescent="0.25">
      <c r="A152" s="197">
        <f>SUBTOTAL(103,$B$3:B152)</f>
        <v>76</v>
      </c>
      <c r="B152" s="246">
        <v>159</v>
      </c>
      <c r="C152" s="217"/>
      <c r="D152" s="217"/>
      <c r="E152" s="184"/>
      <c r="F152" s="258"/>
      <c r="G152" s="258"/>
      <c r="H152" s="141"/>
      <c r="I152" s="217"/>
      <c r="J152" s="142" t="e">
        <f>VLOOKUP(I152,NH,2,0)</f>
        <v>#N/A</v>
      </c>
      <c r="K152" s="142" t="e">
        <f>YEAR('BASE DE DATOS 2026'!$G152)&amp;J152</f>
        <v>#N/A</v>
      </c>
      <c r="L152" s="158" t="str">
        <f>IFERROR(VLOOKUP(K152,CATEGORIAS,2,0),"")</f>
        <v/>
      </c>
      <c r="M152" s="217"/>
      <c r="N152" s="186"/>
      <c r="O152" s="188"/>
      <c r="P152" s="259"/>
      <c r="Q152" s="252"/>
      <c r="S152" s="197">
        <v>159</v>
      </c>
    </row>
    <row r="153" spans="1:19" ht="18.75" hidden="1" x14ac:dyDescent="0.25">
      <c r="A153" s="197">
        <f>SUBTOTAL(103,$B$3:B153)</f>
        <v>76</v>
      </c>
      <c r="B153" s="246">
        <v>160</v>
      </c>
      <c r="C153" s="217"/>
      <c r="D153" s="217"/>
      <c r="E153" s="184"/>
      <c r="F153" s="258"/>
      <c r="G153" s="258"/>
      <c r="H153" s="141"/>
      <c r="I153" s="217"/>
      <c r="J153" s="142" t="e">
        <f>VLOOKUP(I153,NH,2,0)</f>
        <v>#N/A</v>
      </c>
      <c r="K153" s="142" t="e">
        <f>YEAR('BASE DE DATOS 2026'!$G153)&amp;J153</f>
        <v>#N/A</v>
      </c>
      <c r="L153" s="158" t="str">
        <f>IFERROR(VLOOKUP(K153,CATEGORIAS,2,0),"")</f>
        <v/>
      </c>
      <c r="M153" s="217"/>
      <c r="N153" s="186"/>
      <c r="O153" s="188"/>
      <c r="P153" s="259"/>
      <c r="Q153" s="252"/>
      <c r="S153" s="197">
        <v>160</v>
      </c>
    </row>
    <row r="154" spans="1:19" ht="18.75" hidden="1" x14ac:dyDescent="0.25">
      <c r="A154" s="197">
        <f>SUBTOTAL(103,$B$3:B154)</f>
        <v>76</v>
      </c>
      <c r="B154" s="246">
        <v>161</v>
      </c>
      <c r="C154" s="217"/>
      <c r="D154" s="217"/>
      <c r="E154" s="184"/>
      <c r="F154" s="258"/>
      <c r="G154" s="258"/>
      <c r="H154" s="141"/>
      <c r="I154" s="217"/>
      <c r="J154" s="142" t="e">
        <f>VLOOKUP(I154,NH,2,0)</f>
        <v>#N/A</v>
      </c>
      <c r="K154" s="142" t="e">
        <f>YEAR('BASE DE DATOS 2026'!$G154)&amp;J154</f>
        <v>#N/A</v>
      </c>
      <c r="L154" s="158" t="str">
        <f>IFERROR(VLOOKUP(K154,CATEGORIAS,2,0),"")</f>
        <v/>
      </c>
      <c r="M154" s="217"/>
      <c r="N154" s="186"/>
      <c r="O154" s="188"/>
      <c r="P154" s="259"/>
      <c r="Q154" s="252"/>
      <c r="S154" s="197">
        <v>161</v>
      </c>
    </row>
    <row r="155" spans="1:19" ht="18.75" hidden="1" x14ac:dyDescent="0.25">
      <c r="A155" s="197">
        <f>SUBTOTAL(103,$B$3:B155)</f>
        <v>76</v>
      </c>
      <c r="B155" s="246">
        <v>162</v>
      </c>
      <c r="C155" s="217"/>
      <c r="D155" s="217"/>
      <c r="E155" s="184"/>
      <c r="F155" s="258"/>
      <c r="G155" s="258"/>
      <c r="H155" s="141"/>
      <c r="I155" s="217"/>
      <c r="J155" s="142" t="e">
        <f>VLOOKUP(I155,NH,2,0)</f>
        <v>#N/A</v>
      </c>
      <c r="K155" s="142" t="e">
        <f>YEAR('BASE DE DATOS 2026'!$G155)&amp;J155</f>
        <v>#N/A</v>
      </c>
      <c r="L155" s="158" t="str">
        <f>IFERROR(VLOOKUP(K155,CATEGORIAS,2,0),"")</f>
        <v/>
      </c>
      <c r="M155" s="217"/>
      <c r="N155" s="186"/>
      <c r="O155" s="188"/>
      <c r="P155" s="259"/>
      <c r="Q155" s="252"/>
      <c r="S155" s="197">
        <v>162</v>
      </c>
    </row>
    <row r="156" spans="1:19" ht="18.75" hidden="1" x14ac:dyDescent="0.25">
      <c r="A156" s="197">
        <f>SUBTOTAL(103,$B$3:B156)</f>
        <v>76</v>
      </c>
      <c r="B156" s="246">
        <v>163</v>
      </c>
      <c r="C156" s="217"/>
      <c r="D156" s="217"/>
      <c r="E156" s="184"/>
      <c r="F156" s="258"/>
      <c r="G156" s="258"/>
      <c r="H156" s="141"/>
      <c r="I156" s="217"/>
      <c r="J156" s="142" t="e">
        <f>VLOOKUP(I156,NH,2,0)</f>
        <v>#N/A</v>
      </c>
      <c r="K156" s="142" t="e">
        <f>YEAR('BASE DE DATOS 2026'!$G156)&amp;J156</f>
        <v>#N/A</v>
      </c>
      <c r="L156" s="158" t="str">
        <f>IFERROR(VLOOKUP(K156,CATEGORIAS,2,0),"")</f>
        <v/>
      </c>
      <c r="M156" s="217"/>
      <c r="N156" s="186"/>
      <c r="O156" s="188"/>
      <c r="P156" s="259"/>
      <c r="Q156" s="252"/>
      <c r="S156" s="197">
        <v>163</v>
      </c>
    </row>
    <row r="157" spans="1:19" ht="18.75" hidden="1" x14ac:dyDescent="0.25">
      <c r="A157" s="197">
        <f>SUBTOTAL(103,$B$3:B157)</f>
        <v>76</v>
      </c>
      <c r="B157" s="246">
        <v>164</v>
      </c>
      <c r="C157" s="217"/>
      <c r="D157" s="217"/>
      <c r="E157" s="184"/>
      <c r="F157" s="258"/>
      <c r="G157" s="258"/>
      <c r="H157" s="141"/>
      <c r="I157" s="217"/>
      <c r="J157" s="142" t="e">
        <f>VLOOKUP(I157,NH,2,0)</f>
        <v>#N/A</v>
      </c>
      <c r="K157" s="142" t="e">
        <f>YEAR('BASE DE DATOS 2026'!$G157)&amp;J157</f>
        <v>#N/A</v>
      </c>
      <c r="L157" s="158" t="str">
        <f>IFERROR(VLOOKUP(K157,CATEGORIAS,2,0),"")</f>
        <v/>
      </c>
      <c r="M157" s="217"/>
      <c r="N157" s="186"/>
      <c r="O157" s="188"/>
      <c r="P157" s="259"/>
      <c r="Q157" s="252"/>
      <c r="S157" s="197">
        <v>164</v>
      </c>
    </row>
    <row r="158" spans="1:19" ht="18.75" hidden="1" x14ac:dyDescent="0.25">
      <c r="A158" s="197">
        <f>SUBTOTAL(103,$B$3:B158)</f>
        <v>76</v>
      </c>
      <c r="B158" s="246">
        <v>165</v>
      </c>
      <c r="C158" s="217"/>
      <c r="D158" s="217"/>
      <c r="E158" s="184"/>
      <c r="F158" s="258"/>
      <c r="G158" s="258"/>
      <c r="H158" s="141"/>
      <c r="I158" s="217"/>
      <c r="J158" s="142" t="e">
        <f>VLOOKUP(I158,NH,2,0)</f>
        <v>#N/A</v>
      </c>
      <c r="K158" s="142" t="e">
        <f>YEAR('BASE DE DATOS 2026'!$G158)&amp;J158</f>
        <v>#N/A</v>
      </c>
      <c r="L158" s="158" t="str">
        <f>IFERROR(VLOOKUP(K158,CATEGORIAS,2,0),"")</f>
        <v/>
      </c>
      <c r="M158" s="217"/>
      <c r="N158" s="186"/>
      <c r="O158" s="188"/>
      <c r="P158" s="259"/>
      <c r="Q158" s="252"/>
      <c r="S158" s="197">
        <v>165</v>
      </c>
    </row>
    <row r="159" spans="1:19" ht="18.75" hidden="1" x14ac:dyDescent="0.25">
      <c r="A159" s="197">
        <f>SUBTOTAL(103,$B$3:B159)</f>
        <v>76</v>
      </c>
      <c r="B159" s="246">
        <v>166</v>
      </c>
      <c r="C159" s="217"/>
      <c r="D159" s="217"/>
      <c r="E159" s="184"/>
      <c r="F159" s="258"/>
      <c r="G159" s="258"/>
      <c r="H159" s="141"/>
      <c r="I159" s="217"/>
      <c r="J159" s="142" t="e">
        <f>VLOOKUP(I159,NH,2,0)</f>
        <v>#N/A</v>
      </c>
      <c r="K159" s="142" t="e">
        <f>YEAR('BASE DE DATOS 2026'!$G159)&amp;J159</f>
        <v>#N/A</v>
      </c>
      <c r="L159" s="158" t="str">
        <f>IFERROR(VLOOKUP(K159,CATEGORIAS,2,0),"")</f>
        <v/>
      </c>
      <c r="M159" s="217"/>
      <c r="N159" s="186"/>
      <c r="O159" s="188"/>
      <c r="P159" s="259"/>
      <c r="Q159" s="252"/>
      <c r="S159" s="197">
        <v>166</v>
      </c>
    </row>
    <row r="160" spans="1:19" ht="18.75" x14ac:dyDescent="0.25">
      <c r="A160" s="197">
        <f>SUBTOTAL(103,$B$3:B160)</f>
        <v>77</v>
      </c>
      <c r="B160" s="246">
        <v>167</v>
      </c>
      <c r="C160" s="138" t="s">
        <v>487</v>
      </c>
      <c r="D160" s="138" t="s">
        <v>488</v>
      </c>
      <c r="E160" s="205">
        <v>1106524259</v>
      </c>
      <c r="F160" s="140" t="s">
        <v>1480</v>
      </c>
      <c r="G160" s="146">
        <v>43466</v>
      </c>
      <c r="H160" s="141">
        <f ca="1">IF('BASE DE DATOS 2026'!$G160="","",YEAR(NOW())-YEAR(G160))</f>
        <v>7</v>
      </c>
      <c r="I160" s="138" t="s">
        <v>100</v>
      </c>
      <c r="J160" s="142" t="str">
        <f>VLOOKUP(I160,NH,2,0)</f>
        <v>E</v>
      </c>
      <c r="K160" s="142" t="str">
        <f>YEAR('BASE DE DATOS 2026'!$G160)&amp;J160</f>
        <v>2019E</v>
      </c>
      <c r="L160" s="206" t="str">
        <f>IFERROR(VLOOKUP(K160,CATEGORIAS,2,0),"")</f>
        <v>MINIRIDERS 7 Y 8 AÑOS</v>
      </c>
      <c r="M160" s="138" t="s">
        <v>75</v>
      </c>
      <c r="N160" s="186">
        <v>167</v>
      </c>
      <c r="O160" s="188"/>
      <c r="P160" s="259"/>
      <c r="Q160" s="252"/>
      <c r="S160" s="197">
        <v>167</v>
      </c>
    </row>
    <row r="161" spans="1:19" ht="18.75" x14ac:dyDescent="0.25">
      <c r="A161" s="197">
        <f>SUBTOTAL(103,$B$3:B161)</f>
        <v>78</v>
      </c>
      <c r="B161" s="246">
        <v>168</v>
      </c>
      <c r="C161" s="138" t="s">
        <v>299</v>
      </c>
      <c r="D161" s="138" t="s">
        <v>1167</v>
      </c>
      <c r="E161" s="205">
        <v>1109573676</v>
      </c>
      <c r="F161" s="140" t="s">
        <v>1480</v>
      </c>
      <c r="G161" s="140">
        <v>44588</v>
      </c>
      <c r="H161" s="141">
        <f ca="1">IF('BASE DE DATOS 2026'!$G920="","",YEAR(NOW())-YEAR(G161))</f>
        <v>4</v>
      </c>
      <c r="I161" s="138" t="s">
        <v>12</v>
      </c>
      <c r="J161" s="142" t="str">
        <f>VLOOKUP(I161,NH,2,0)</f>
        <v>S</v>
      </c>
      <c r="K161" s="142" t="str">
        <f>YEAR('BASE DE DATOS 2026'!$G161)&amp;J161</f>
        <v>2022S</v>
      </c>
      <c r="L161" s="206" t="str">
        <f>IFERROR(VLOOKUP(K161,CATEGORIAS,2,0),"")</f>
        <v>STRIDERS 4 AÑOS</v>
      </c>
      <c r="M161" s="138" t="s">
        <v>55</v>
      </c>
      <c r="N161" s="137">
        <v>168</v>
      </c>
      <c r="O161" s="144">
        <f>IFERROR(VLOOKUP('BASE DE DATOS 2026'!$I855,CATEGORIAS!$M$3:$O$13,2,FALSE),"")</f>
        <v>85000</v>
      </c>
      <c r="P161" s="138"/>
      <c r="Q161" s="252" t="s">
        <v>149</v>
      </c>
      <c r="S161" s="197">
        <v>168</v>
      </c>
    </row>
    <row r="162" spans="1:19" ht="18.75" hidden="1" x14ac:dyDescent="0.25">
      <c r="A162" s="197">
        <f>SUBTOTAL(103,$B$3:B162)</f>
        <v>78</v>
      </c>
      <c r="B162" s="246">
        <v>169</v>
      </c>
      <c r="C162" s="217"/>
      <c r="D162" s="217"/>
      <c r="E162" s="184"/>
      <c r="F162" s="258"/>
      <c r="G162" s="258"/>
      <c r="H162" s="141"/>
      <c r="I162" s="217"/>
      <c r="J162" s="142" t="e">
        <f>VLOOKUP(I162,NH,2,0)</f>
        <v>#N/A</v>
      </c>
      <c r="K162" s="142" t="e">
        <f>YEAR('BASE DE DATOS 2026'!$G162)&amp;J162</f>
        <v>#N/A</v>
      </c>
      <c r="L162" s="158" t="str">
        <f>IFERROR(VLOOKUP(K162,CATEGORIAS,2,0),"")</f>
        <v/>
      </c>
      <c r="M162" s="217"/>
      <c r="N162" s="186"/>
      <c r="O162" s="188"/>
      <c r="P162" s="259"/>
      <c r="Q162" s="252"/>
      <c r="S162" s="197">
        <v>169</v>
      </c>
    </row>
    <row r="163" spans="1:19" ht="18.75" x14ac:dyDescent="0.25">
      <c r="A163" s="197">
        <f>SUBTOTAL(103,$B$3:B163)</f>
        <v>79</v>
      </c>
      <c r="B163" s="246">
        <v>170</v>
      </c>
      <c r="C163" s="138" t="s">
        <v>490</v>
      </c>
      <c r="D163" s="138" t="s">
        <v>491</v>
      </c>
      <c r="E163" s="139">
        <v>1109570365</v>
      </c>
      <c r="F163" s="140" t="s">
        <v>1481</v>
      </c>
      <c r="G163" s="140">
        <v>44081</v>
      </c>
      <c r="H163" s="141">
        <f ca="1">IF('BASE DE DATOS 2026'!$G161="","",YEAR(NOW())-YEAR(G163))</f>
        <v>6</v>
      </c>
      <c r="I163" s="138" t="s">
        <v>100</v>
      </c>
      <c r="J163" s="142" t="str">
        <f>VLOOKUP(I163,NH,2,0)</f>
        <v>E</v>
      </c>
      <c r="K163" s="142" t="str">
        <f>YEAR('BASE DE DATOS 2026'!$G163)&amp;J163</f>
        <v>2020E</v>
      </c>
      <c r="L163" s="143" t="str">
        <f>IFERROR(VLOOKUP(K163,CATEGORIAS,2,0),"")</f>
        <v>MINIRIDERS 6 AÑOS</v>
      </c>
      <c r="M163" s="138" t="s">
        <v>112</v>
      </c>
      <c r="N163" s="137">
        <v>170</v>
      </c>
      <c r="O163" s="144">
        <f>IFERROR(VLOOKUP('BASE DE DATOS 2026'!$I149,CATEGORIAS!$M$3:$O$13,2,FALSE),"")</f>
        <v>85000</v>
      </c>
      <c r="P163" s="138"/>
      <c r="Q163" s="252" t="s">
        <v>149</v>
      </c>
      <c r="S163" s="197">
        <v>170</v>
      </c>
    </row>
    <row r="164" spans="1:19" ht="18.75" x14ac:dyDescent="0.25">
      <c r="A164" s="197">
        <f>SUBTOTAL(103,$B$3:B164)</f>
        <v>80</v>
      </c>
      <c r="B164" s="246">
        <v>171</v>
      </c>
      <c r="C164" s="138" t="s">
        <v>436</v>
      </c>
      <c r="D164" s="138" t="s">
        <v>492</v>
      </c>
      <c r="E164" s="139">
        <v>1109568004</v>
      </c>
      <c r="F164" s="140" t="s">
        <v>1480</v>
      </c>
      <c r="G164" s="140">
        <v>43647</v>
      </c>
      <c r="H164" s="141">
        <f ca="1">IF('BASE DE DATOS 2026'!$G163="","",YEAR(NOW())-YEAR(G164))</f>
        <v>7</v>
      </c>
      <c r="I164" s="138" t="s">
        <v>100</v>
      </c>
      <c r="J164" s="142" t="str">
        <f>VLOOKUP(I164,NH,2,0)</f>
        <v>E</v>
      </c>
      <c r="K164" s="142" t="str">
        <f>YEAR('BASE DE DATOS 2026'!$G164)&amp;J164</f>
        <v>2019E</v>
      </c>
      <c r="L164" s="143" t="str">
        <f>IFERROR(VLOOKUP(K164,CATEGORIAS,2,0),"")</f>
        <v>MINIRIDERS 7 Y 8 AÑOS</v>
      </c>
      <c r="M164" s="138" t="s">
        <v>112</v>
      </c>
      <c r="N164" s="145">
        <v>171</v>
      </c>
      <c r="O164" s="144" t="str">
        <f>IFERROR(VLOOKUP('BASE DE DATOS 2026'!$I150,CATEGORIAS!$M$3:$O$13,2,FALSE),"")</f>
        <v/>
      </c>
      <c r="P164" s="138"/>
      <c r="Q164" s="252" t="s">
        <v>149</v>
      </c>
      <c r="S164" s="197">
        <v>171</v>
      </c>
    </row>
    <row r="165" spans="1:19" ht="18.75" x14ac:dyDescent="0.25">
      <c r="A165" s="197">
        <f>SUBTOTAL(103,$B$3:B165)</f>
        <v>81</v>
      </c>
      <c r="B165" s="246">
        <v>172</v>
      </c>
      <c r="C165" s="138" t="s">
        <v>319</v>
      </c>
      <c r="D165" s="138" t="s">
        <v>493</v>
      </c>
      <c r="E165" s="139">
        <v>1109198383</v>
      </c>
      <c r="F165" s="140" t="s">
        <v>1480</v>
      </c>
      <c r="G165" s="140">
        <v>43930</v>
      </c>
      <c r="H165" s="141">
        <f ca="1">IF('BASE DE DATOS 2026'!$G164="","",YEAR(NOW())-YEAR(G165))</f>
        <v>6</v>
      </c>
      <c r="I165" s="138" t="s">
        <v>100</v>
      </c>
      <c r="J165" s="142" t="str">
        <f>VLOOKUP(I165,NH,2,0)</f>
        <v>E</v>
      </c>
      <c r="K165" s="142" t="str">
        <f>YEAR('BASE DE DATOS 2026'!$G165)&amp;J165</f>
        <v>2020E</v>
      </c>
      <c r="L165" s="143" t="str">
        <f>IFERROR(VLOOKUP(K165,CATEGORIAS,2,0),"")</f>
        <v>MINIRIDERS 6 AÑOS</v>
      </c>
      <c r="M165" s="138" t="s">
        <v>45</v>
      </c>
      <c r="N165" s="137">
        <v>172</v>
      </c>
      <c r="O165" s="144">
        <f>IFERROR(VLOOKUP('BASE DE DATOS 2026'!$I161,CATEGORIAS!$M$3:$O$13,2,FALSE),"")</f>
        <v>85000</v>
      </c>
      <c r="P165" s="138"/>
      <c r="Q165" s="252" t="s">
        <v>149</v>
      </c>
      <c r="S165" s="197">
        <v>172</v>
      </c>
    </row>
    <row r="166" spans="1:19" ht="18.75" hidden="1" x14ac:dyDescent="0.25">
      <c r="A166" s="197">
        <f>SUBTOTAL(103,$B$3:B166)</f>
        <v>81</v>
      </c>
      <c r="B166" s="246">
        <v>173</v>
      </c>
      <c r="C166" s="217"/>
      <c r="D166" s="217"/>
      <c r="E166" s="184"/>
      <c r="F166" s="258"/>
      <c r="G166" s="258"/>
      <c r="H166" s="141"/>
      <c r="I166" s="217"/>
      <c r="J166" s="142" t="e">
        <f>VLOOKUP(I166,NH,2,0)</f>
        <v>#N/A</v>
      </c>
      <c r="K166" s="142" t="e">
        <f>YEAR('BASE DE DATOS 2026'!$G166)&amp;J166</f>
        <v>#N/A</v>
      </c>
      <c r="L166" s="158" t="str">
        <f>IFERROR(VLOOKUP(K166,CATEGORIAS,2,0),"")</f>
        <v/>
      </c>
      <c r="M166" s="217"/>
      <c r="N166" s="186"/>
      <c r="O166" s="188"/>
      <c r="P166" s="259"/>
      <c r="Q166" s="252"/>
      <c r="S166" s="197">
        <v>173</v>
      </c>
    </row>
    <row r="167" spans="1:19" ht="18.75" x14ac:dyDescent="0.25">
      <c r="A167" s="197">
        <f>SUBTOTAL(103,$B$3:B167)</f>
        <v>82</v>
      </c>
      <c r="B167" s="246">
        <v>174</v>
      </c>
      <c r="C167" s="138" t="s">
        <v>410</v>
      </c>
      <c r="D167" s="138" t="s">
        <v>495</v>
      </c>
      <c r="E167" s="139">
        <v>1107869888</v>
      </c>
      <c r="F167" s="140" t="s">
        <v>1480</v>
      </c>
      <c r="G167" s="140">
        <v>42909</v>
      </c>
      <c r="H167" s="141">
        <f ca="1">IF('BASE DE DATOS 2026'!$G165="","",YEAR(NOW())-YEAR(G167))</f>
        <v>9</v>
      </c>
      <c r="I167" s="138" t="s">
        <v>100</v>
      </c>
      <c r="J167" s="142" t="str">
        <f>VLOOKUP(I167,NH,2,0)</f>
        <v>E</v>
      </c>
      <c r="K167" s="142" t="str">
        <f>YEAR('BASE DE DATOS 2026'!$G167)&amp;J167</f>
        <v>2017E</v>
      </c>
      <c r="L167" s="143" t="str">
        <f>IFERROR(VLOOKUP(K167,CATEGORIAS,2,0),"")</f>
        <v>MINIRIDERS 9 Y 10 AÑOS</v>
      </c>
      <c r="M167" s="138" t="s">
        <v>112</v>
      </c>
      <c r="N167" s="145">
        <v>174</v>
      </c>
      <c r="O167" s="144">
        <f>IFERROR(VLOOKUP('BASE DE DATOS 2026'!$I163,CATEGORIAS!$M$3:$O$13,2,FALSE),"")</f>
        <v>85000</v>
      </c>
      <c r="P167" s="138"/>
      <c r="Q167" s="252" t="s">
        <v>149</v>
      </c>
      <c r="S167" s="197">
        <v>174</v>
      </c>
    </row>
    <row r="168" spans="1:19" ht="18.75" x14ac:dyDescent="0.25">
      <c r="A168" s="197">
        <f>SUBTOTAL(103,$B$3:B168)</f>
        <v>83</v>
      </c>
      <c r="B168" s="246">
        <v>175</v>
      </c>
      <c r="C168" s="138" t="s">
        <v>496</v>
      </c>
      <c r="D168" s="138" t="s">
        <v>1569</v>
      </c>
      <c r="E168" s="205">
        <v>1232817750</v>
      </c>
      <c r="F168" s="140" t="s">
        <v>1480</v>
      </c>
      <c r="G168" s="140">
        <v>44467</v>
      </c>
      <c r="H168" s="141">
        <f ca="1">IF('BASE DE DATOS 2026'!$G918="","",YEAR(NOW())-YEAR(G168))</f>
        <v>5</v>
      </c>
      <c r="I168" s="138" t="s">
        <v>12</v>
      </c>
      <c r="J168" s="142" t="str">
        <f>VLOOKUP(I168,NH,2,0)</f>
        <v>S</v>
      </c>
      <c r="K168" s="142" t="str">
        <f>YEAR('BASE DE DATOS 2026'!$G168)&amp;J168</f>
        <v>2021S</v>
      </c>
      <c r="L168" s="206" t="str">
        <f>IFERROR(VLOOKUP(K168,CATEGORIAS,2,0),"")</f>
        <v>STRIDERS 5 AÑOS</v>
      </c>
      <c r="M168" s="138" t="s">
        <v>112</v>
      </c>
      <c r="N168" s="137">
        <v>175</v>
      </c>
      <c r="O168" s="144">
        <f>IFERROR(VLOOKUP('BASE DE DATOS 2026'!$I853,CATEGORIAS!$M$3:$O$13,2,FALSE),"")</f>
        <v>85000</v>
      </c>
      <c r="P168" s="138"/>
      <c r="Q168" s="252" t="s">
        <v>149</v>
      </c>
      <c r="S168" s="197">
        <v>175</v>
      </c>
    </row>
    <row r="169" spans="1:19" ht="18.75" hidden="1" x14ac:dyDescent="0.25">
      <c r="A169" s="197">
        <f>SUBTOTAL(103,$B$3:B169)</f>
        <v>83</v>
      </c>
      <c r="B169" s="246">
        <v>176</v>
      </c>
      <c r="C169" s="217"/>
      <c r="D169" s="217"/>
      <c r="E169" s="184"/>
      <c r="F169" s="258"/>
      <c r="G169" s="258"/>
      <c r="H169" s="141"/>
      <c r="I169" s="217"/>
      <c r="J169" s="142" t="e">
        <f>VLOOKUP(I169,NH,2,0)</f>
        <v>#N/A</v>
      </c>
      <c r="K169" s="142" t="e">
        <f>YEAR('BASE DE DATOS 2026'!$G169)&amp;J169</f>
        <v>#N/A</v>
      </c>
      <c r="L169" s="158" t="str">
        <f>IFERROR(VLOOKUP(K169,CATEGORIAS,2,0),"")</f>
        <v/>
      </c>
      <c r="M169" s="217"/>
      <c r="N169" s="186"/>
      <c r="O169" s="188"/>
      <c r="P169" s="259"/>
      <c r="Q169" s="252"/>
      <c r="S169" s="197">
        <v>176</v>
      </c>
    </row>
    <row r="170" spans="1:19" ht="18.75" x14ac:dyDescent="0.25">
      <c r="A170" s="197">
        <f>SUBTOTAL(103,$B$3:B170)</f>
        <v>84</v>
      </c>
      <c r="B170" s="246">
        <v>177</v>
      </c>
      <c r="C170" s="138" t="s">
        <v>1446</v>
      </c>
      <c r="D170" s="138" t="s">
        <v>501</v>
      </c>
      <c r="E170" s="139">
        <v>1143882813</v>
      </c>
      <c r="F170" s="140" t="s">
        <v>1480</v>
      </c>
      <c r="G170" s="140">
        <v>44484</v>
      </c>
      <c r="H170" s="141">
        <f ca="1">IF('BASE DE DATOS 2026'!$G167="","",YEAR(NOW())-YEAR(G170))</f>
        <v>5</v>
      </c>
      <c r="I170" s="138" t="s">
        <v>12</v>
      </c>
      <c r="J170" s="142" t="str">
        <f>VLOOKUP(I170,NH,2,0)</f>
        <v>S</v>
      </c>
      <c r="K170" s="142" t="str">
        <f>YEAR('BASE DE DATOS 2026'!$G170)&amp;J170</f>
        <v>2021S</v>
      </c>
      <c r="L170" s="143" t="str">
        <f>IFERROR(VLOOKUP(K170,CATEGORIAS,2,0),"")</f>
        <v>STRIDERS 5 AÑOS</v>
      </c>
      <c r="M170" s="138" t="s">
        <v>75</v>
      </c>
      <c r="N170" s="137">
        <v>177</v>
      </c>
      <c r="O170" s="144">
        <f>IFERROR(VLOOKUP('BASE DE DATOS 2026'!$I164,CATEGORIAS!$M$3:$O$13,2,FALSE),"")</f>
        <v>85000</v>
      </c>
      <c r="P170" s="138"/>
      <c r="Q170" s="252" t="s">
        <v>149</v>
      </c>
      <c r="S170" s="197">
        <v>177</v>
      </c>
    </row>
    <row r="171" spans="1:19" ht="18.75" x14ac:dyDescent="0.25">
      <c r="A171" s="197">
        <f>SUBTOTAL(103,$B$3:B171)</f>
        <v>85</v>
      </c>
      <c r="B171" s="246">
        <v>178</v>
      </c>
      <c r="C171" s="138" t="s">
        <v>261</v>
      </c>
      <c r="D171" s="138" t="s">
        <v>1455</v>
      </c>
      <c r="E171" s="139">
        <v>1109570097</v>
      </c>
      <c r="F171" s="140" t="s">
        <v>1480</v>
      </c>
      <c r="G171" s="140">
        <v>44047</v>
      </c>
      <c r="H171" s="141">
        <f ca="1">IF('BASE DE DATOS 2026'!$G168="","",YEAR(NOW())-YEAR(G171))</f>
        <v>6</v>
      </c>
      <c r="I171" s="138" t="s">
        <v>67</v>
      </c>
      <c r="J171" s="142" t="str">
        <f>VLOOKUP(I171,NH,2,0)</f>
        <v>P</v>
      </c>
      <c r="K171" s="142" t="str">
        <f>YEAR('BASE DE DATOS 2026'!$G171)&amp;J171</f>
        <v>2020P</v>
      </c>
      <c r="L171" s="143" t="str">
        <f>IFERROR(VLOOKUP(K171,CATEGORIAS,2,0),"")</f>
        <v>PRINCIPIANTES 6 AÑOS Y MENOS</v>
      </c>
      <c r="M171" s="138" t="s">
        <v>55</v>
      </c>
      <c r="N171" s="145">
        <v>178</v>
      </c>
      <c r="O171" s="144">
        <f>IFERROR(VLOOKUP('BASE DE DATOS 2026'!$I165,CATEGORIAS!$M$3:$O$13,2,FALSE),"")</f>
        <v>85000</v>
      </c>
      <c r="P171" s="138"/>
      <c r="Q171" s="252" t="s">
        <v>149</v>
      </c>
      <c r="S171" s="197">
        <v>178</v>
      </c>
    </row>
    <row r="172" spans="1:19" ht="18.75" hidden="1" x14ac:dyDescent="0.25">
      <c r="A172" s="197">
        <f>SUBTOTAL(103,$B$3:B172)</f>
        <v>85</v>
      </c>
      <c r="B172" s="246">
        <v>179</v>
      </c>
      <c r="C172" s="217"/>
      <c r="D172" s="217"/>
      <c r="E172" s="184"/>
      <c r="F172" s="258"/>
      <c r="G172" s="258"/>
      <c r="H172" s="141"/>
      <c r="I172" s="217"/>
      <c r="J172" s="142" t="e">
        <f>VLOOKUP(I172,NH,2,0)</f>
        <v>#N/A</v>
      </c>
      <c r="K172" s="142" t="e">
        <f>YEAR('BASE DE DATOS 2026'!$G172)&amp;J172</f>
        <v>#N/A</v>
      </c>
      <c r="L172" s="158" t="str">
        <f>IFERROR(VLOOKUP(K172,CATEGORIAS,2,0),"")</f>
        <v/>
      </c>
      <c r="M172" s="217"/>
      <c r="N172" s="186"/>
      <c r="O172" s="188"/>
      <c r="P172" s="259"/>
      <c r="Q172" s="252"/>
      <c r="S172" s="197">
        <v>179</v>
      </c>
    </row>
    <row r="173" spans="1:19" ht="18.75" x14ac:dyDescent="0.25">
      <c r="A173" s="197">
        <f>SUBTOTAL(103,$B$3:B173)</f>
        <v>86</v>
      </c>
      <c r="B173" s="246">
        <v>180</v>
      </c>
      <c r="C173" s="138" t="s">
        <v>872</v>
      </c>
      <c r="D173" s="138" t="s">
        <v>1646</v>
      </c>
      <c r="E173" s="205">
        <v>1034322833</v>
      </c>
      <c r="F173" s="140" t="s">
        <v>1480</v>
      </c>
      <c r="G173" s="140">
        <v>44531</v>
      </c>
      <c r="H173" s="141">
        <f ca="1">IF('BASE DE DATOS 2026'!$G924="","",YEAR(NOW())-YEAR(G173))</f>
        <v>5</v>
      </c>
      <c r="I173" s="138" t="s">
        <v>12</v>
      </c>
      <c r="J173" s="142" t="str">
        <f>VLOOKUP(I173,NH,2,0)</f>
        <v>S</v>
      </c>
      <c r="K173" s="142" t="str">
        <f>YEAR('BASE DE DATOS 2026'!$G173)&amp;J173</f>
        <v>2021S</v>
      </c>
      <c r="L173" s="206" t="str">
        <f>IFERROR(VLOOKUP(K173,CATEGORIAS,2,0),"")</f>
        <v>STRIDERS 5 AÑOS</v>
      </c>
      <c r="M173" s="138" t="s">
        <v>112</v>
      </c>
      <c r="N173" s="137">
        <v>180</v>
      </c>
      <c r="O173" s="144">
        <f>IFERROR(VLOOKUP('BASE DE DATOS 2026'!$I860,CATEGORIAS!$M$3:$O$13,2,FALSE),"")</f>
        <v>85000</v>
      </c>
      <c r="P173" s="138"/>
      <c r="Q173" s="252" t="s">
        <v>149</v>
      </c>
      <c r="S173" s="197">
        <v>180</v>
      </c>
    </row>
    <row r="174" spans="1:19" ht="18.75" x14ac:dyDescent="0.25">
      <c r="A174" s="197">
        <f>SUBTOTAL(103,$B$3:B174)</f>
        <v>87</v>
      </c>
      <c r="B174" s="246">
        <v>181</v>
      </c>
      <c r="C174" s="138" t="s">
        <v>455</v>
      </c>
      <c r="D174" s="138" t="s">
        <v>1647</v>
      </c>
      <c r="E174" s="205">
        <v>1241442466</v>
      </c>
      <c r="F174" s="140" t="s">
        <v>1481</v>
      </c>
      <c r="G174" s="140">
        <v>44619</v>
      </c>
      <c r="H174" s="141">
        <f ca="1">IF('BASE DE DATOS 2026'!$G925="","",YEAR(NOW())-YEAR(G174))</f>
        <v>4</v>
      </c>
      <c r="I174" s="138" t="s">
        <v>12</v>
      </c>
      <c r="J174" s="142" t="str">
        <f>VLOOKUP(I174,NH,2,0)</f>
        <v>S</v>
      </c>
      <c r="K174" s="142" t="str">
        <f>YEAR('BASE DE DATOS 2026'!$G174)&amp;J174</f>
        <v>2022S</v>
      </c>
      <c r="L174" s="206" t="str">
        <f>IFERROR(VLOOKUP(K174,CATEGORIAS,2,0),"")</f>
        <v>STRIDERS 4 AÑOS</v>
      </c>
      <c r="M174" s="138" t="s">
        <v>112</v>
      </c>
      <c r="N174" s="137">
        <v>181</v>
      </c>
      <c r="O174" s="144">
        <f>IFERROR(VLOOKUP('BASE DE DATOS 2026'!$I861,CATEGORIAS!$M$3:$O$13,2,FALSE),"")</f>
        <v>85000</v>
      </c>
      <c r="P174" s="138"/>
      <c r="Q174" s="252" t="s">
        <v>149</v>
      </c>
      <c r="S174" s="197">
        <v>181</v>
      </c>
    </row>
    <row r="175" spans="1:19" ht="18.75" x14ac:dyDescent="0.25">
      <c r="A175" s="197">
        <f>SUBTOTAL(103,$B$3:B175)</f>
        <v>88</v>
      </c>
      <c r="B175" s="246">
        <v>182</v>
      </c>
      <c r="C175" s="138" t="s">
        <v>271</v>
      </c>
      <c r="D175" s="138" t="s">
        <v>1648</v>
      </c>
      <c r="E175" s="205">
        <v>1109573023</v>
      </c>
      <c r="F175" s="140" t="s">
        <v>1480</v>
      </c>
      <c r="G175" s="140">
        <v>44497</v>
      </c>
      <c r="H175" s="141">
        <f ca="1">IF('BASE DE DATOS 2026'!$G926="","",YEAR(NOW())-YEAR(G175))</f>
        <v>5</v>
      </c>
      <c r="I175" s="138" t="s">
        <v>12</v>
      </c>
      <c r="J175" s="142" t="str">
        <f>VLOOKUP(I175,NH,2,0)</f>
        <v>S</v>
      </c>
      <c r="K175" s="142" t="str">
        <f>YEAR('BASE DE DATOS 2026'!$G175)&amp;J175</f>
        <v>2021S</v>
      </c>
      <c r="L175" s="206" t="str">
        <f>IFERROR(VLOOKUP(K175,CATEGORIAS,2,0),"")</f>
        <v>STRIDERS 5 AÑOS</v>
      </c>
      <c r="M175" s="138" t="s">
        <v>112</v>
      </c>
      <c r="N175" s="137">
        <v>182</v>
      </c>
      <c r="O175" s="144">
        <f>IFERROR(VLOOKUP('BASE DE DATOS 2026'!$I862,CATEGORIAS!$M$3:$O$13,2,FALSE),"")</f>
        <v>85000</v>
      </c>
      <c r="P175" s="138"/>
      <c r="Q175" s="252" t="s">
        <v>149</v>
      </c>
      <c r="S175" s="197">
        <v>182</v>
      </c>
    </row>
    <row r="176" spans="1:19" ht="18.75" x14ac:dyDescent="0.25">
      <c r="A176" s="197">
        <f>SUBTOTAL(103,$B$3:B176)</f>
        <v>89</v>
      </c>
      <c r="B176" s="246">
        <v>183</v>
      </c>
      <c r="C176" s="138" t="s">
        <v>441</v>
      </c>
      <c r="D176" s="138" t="s">
        <v>1186</v>
      </c>
      <c r="E176" s="139">
        <v>1114626631</v>
      </c>
      <c r="F176" s="140" t="s">
        <v>1480</v>
      </c>
      <c r="G176" s="140">
        <v>42318</v>
      </c>
      <c r="H176" s="141">
        <f ca="1">IF('BASE DE DATOS 2026'!$G170="","",YEAR(NOW())-YEAR(G176))</f>
        <v>11</v>
      </c>
      <c r="I176" s="138" t="s">
        <v>67</v>
      </c>
      <c r="J176" s="142" t="str">
        <f>VLOOKUP(I176,NH,2,0)</f>
        <v>P</v>
      </c>
      <c r="K176" s="142" t="str">
        <f>YEAR('BASE DE DATOS 2026'!$G176)&amp;J176</f>
        <v>2015P</v>
      </c>
      <c r="L176" s="143" t="str">
        <f>IFERROR(VLOOKUP(K176,CATEGORIAS,2,0),"")</f>
        <v>PRINCIPIANTES 11 Y 12 AÑOS</v>
      </c>
      <c r="M176" s="138" t="s">
        <v>44</v>
      </c>
      <c r="N176" s="137">
        <v>183</v>
      </c>
      <c r="O176" s="144">
        <f>IFERROR(VLOOKUP('BASE DE DATOS 2026'!$I167,CATEGORIAS!$M$3:$O$13,2,FALSE),"")</f>
        <v>85000</v>
      </c>
      <c r="P176" s="138"/>
      <c r="Q176" s="252" t="s">
        <v>149</v>
      </c>
      <c r="S176" s="197">
        <v>183</v>
      </c>
    </row>
    <row r="177" spans="1:19" ht="18.75" x14ac:dyDescent="0.25">
      <c r="A177" s="197">
        <f>SUBTOTAL(103,$B$3:B177)</f>
        <v>90</v>
      </c>
      <c r="B177" s="246">
        <v>184</v>
      </c>
      <c r="C177" s="138" t="s">
        <v>271</v>
      </c>
      <c r="D177" s="138" t="s">
        <v>508</v>
      </c>
      <c r="E177" s="139">
        <v>1061545419</v>
      </c>
      <c r="F177" s="140" t="s">
        <v>1480</v>
      </c>
      <c r="G177" s="140">
        <v>42805</v>
      </c>
      <c r="H177" s="141">
        <f ca="1">IF('BASE DE DATOS 2026'!$G171="","",YEAR(NOW())-YEAR(G177))</f>
        <v>9</v>
      </c>
      <c r="I177" s="138" t="s">
        <v>100</v>
      </c>
      <c r="J177" s="142" t="str">
        <f>VLOOKUP(I177,NH,2,0)</f>
        <v>E</v>
      </c>
      <c r="K177" s="142" t="str">
        <f>YEAR('BASE DE DATOS 2026'!$G177)&amp;J177</f>
        <v>2017E</v>
      </c>
      <c r="L177" s="143" t="str">
        <f>IFERROR(VLOOKUP(K177,CATEGORIAS,2,0),"")</f>
        <v>MINIRIDERS 9 Y 10 AÑOS</v>
      </c>
      <c r="M177" s="138" t="s">
        <v>80</v>
      </c>
      <c r="N177" s="137">
        <v>184</v>
      </c>
      <c r="O177" s="144">
        <f>IFERROR(VLOOKUP('BASE DE DATOS 2026'!$I168,CATEGORIAS!$M$3:$O$13,2,FALSE),"")</f>
        <v>85000</v>
      </c>
      <c r="P177" s="138"/>
      <c r="Q177" s="255" t="s">
        <v>149</v>
      </c>
      <c r="S177" s="197">
        <v>184</v>
      </c>
    </row>
    <row r="178" spans="1:19" ht="18.75" x14ac:dyDescent="0.25">
      <c r="A178" s="197">
        <f>SUBTOTAL(103,$B$3:B178)</f>
        <v>91</v>
      </c>
      <c r="B178" s="246">
        <v>185</v>
      </c>
      <c r="C178" s="147" t="s">
        <v>378</v>
      </c>
      <c r="D178" s="147" t="s">
        <v>509</v>
      </c>
      <c r="E178" s="148">
        <v>1190964364</v>
      </c>
      <c r="F178" s="149" t="s">
        <v>1480</v>
      </c>
      <c r="G178" s="149">
        <v>44573</v>
      </c>
      <c r="H178" s="141">
        <f ca="1">IF('BASE DE DATOS 2026'!$G173="","",YEAR(NOW())-YEAR(G178))</f>
        <v>4</v>
      </c>
      <c r="I178" s="147" t="s">
        <v>12</v>
      </c>
      <c r="J178" s="142" t="str">
        <f>VLOOKUP(I178,NH,2,0)</f>
        <v>S</v>
      </c>
      <c r="K178" s="142" t="str">
        <f>YEAR('BASE DE DATOS 2026'!$G178)&amp;J178</f>
        <v>2022S</v>
      </c>
      <c r="L178" s="143" t="str">
        <f>IFERROR(VLOOKUP(K178,CATEGORIAS,2,0),"")</f>
        <v>STRIDERS 4 AÑOS</v>
      </c>
      <c r="M178" s="147" t="s">
        <v>85</v>
      </c>
      <c r="N178" s="150">
        <v>185</v>
      </c>
      <c r="O178" s="151">
        <f>IFERROR(VLOOKUP('BASE DE DATOS 2026'!$I170,CATEGORIAS!$M$3:$O$13,2,FALSE),"")</f>
        <v>85000</v>
      </c>
      <c r="P178" s="147"/>
      <c r="Q178" s="256" t="s">
        <v>149</v>
      </c>
      <c r="S178" s="197">
        <v>185</v>
      </c>
    </row>
    <row r="179" spans="1:19" ht="18.75" x14ac:dyDescent="0.25">
      <c r="A179" s="197">
        <f>SUBTOTAL(103,$B$3:B179)</f>
        <v>92</v>
      </c>
      <c r="B179" s="246">
        <v>186</v>
      </c>
      <c r="C179" s="138" t="s">
        <v>436</v>
      </c>
      <c r="D179" s="138" t="s">
        <v>510</v>
      </c>
      <c r="E179" s="139">
        <v>1109198264</v>
      </c>
      <c r="F179" s="140" t="s">
        <v>1480</v>
      </c>
      <c r="G179" s="140">
        <v>43953</v>
      </c>
      <c r="H179" s="141">
        <f ca="1">IF('BASE DE DATOS 2026'!$G174="","",YEAR(NOW())-YEAR(G179))</f>
        <v>6</v>
      </c>
      <c r="I179" s="138" t="s">
        <v>67</v>
      </c>
      <c r="J179" s="142" t="str">
        <f>VLOOKUP(I179,NH,2,0)</f>
        <v>P</v>
      </c>
      <c r="K179" s="142" t="str">
        <f>YEAR('BASE DE DATOS 2026'!$G179)&amp;J179</f>
        <v>2020P</v>
      </c>
      <c r="L179" s="143" t="str">
        <f>IFERROR(VLOOKUP(K179,CATEGORIAS,2,0),"")</f>
        <v>PRINCIPIANTES 6 AÑOS Y MENOS</v>
      </c>
      <c r="M179" s="138" t="s">
        <v>53</v>
      </c>
      <c r="N179" s="145">
        <v>186</v>
      </c>
      <c r="O179" s="144">
        <f>IFERROR(VLOOKUP('BASE DE DATOS 2026'!$I171,CATEGORIAS!$M$3:$O$13,2,FALSE),"")</f>
        <v>85000</v>
      </c>
      <c r="P179" s="138"/>
      <c r="Q179" s="252" t="s">
        <v>149</v>
      </c>
      <c r="S179" s="197">
        <v>186</v>
      </c>
    </row>
    <row r="180" spans="1:19" ht="18.75" hidden="1" x14ac:dyDescent="0.25">
      <c r="A180" s="197">
        <f>SUBTOTAL(103,$B$3:B180)</f>
        <v>92</v>
      </c>
      <c r="B180" s="246">
        <v>187</v>
      </c>
      <c r="C180" s="217"/>
      <c r="D180" s="217"/>
      <c r="E180" s="184"/>
      <c r="F180" s="258"/>
      <c r="G180" s="258"/>
      <c r="H180" s="141"/>
      <c r="I180" s="217"/>
      <c r="J180" s="142" t="e">
        <f>VLOOKUP(I180,NH,2,0)</f>
        <v>#N/A</v>
      </c>
      <c r="K180" s="142" t="e">
        <f>YEAR('BASE DE DATOS 2026'!$G180)&amp;J180</f>
        <v>#N/A</v>
      </c>
      <c r="L180" s="158" t="str">
        <f>IFERROR(VLOOKUP(K180,CATEGORIAS,2,0),"")</f>
        <v/>
      </c>
      <c r="M180" s="217"/>
      <c r="N180" s="186"/>
      <c r="O180" s="188"/>
      <c r="P180" s="259"/>
      <c r="Q180" s="252"/>
      <c r="S180" s="197">
        <v>187</v>
      </c>
    </row>
    <row r="181" spans="1:19" ht="18.75" hidden="1" x14ac:dyDescent="0.25">
      <c r="A181" s="197">
        <f>SUBTOTAL(103,$B$3:B181)</f>
        <v>92</v>
      </c>
      <c r="B181" s="246">
        <v>188</v>
      </c>
      <c r="C181" s="217"/>
      <c r="D181" s="217"/>
      <c r="E181" s="184"/>
      <c r="F181" s="258"/>
      <c r="G181" s="258"/>
      <c r="H181" s="141"/>
      <c r="I181" s="217"/>
      <c r="J181" s="142" t="e">
        <f>VLOOKUP(I181,NH,2,0)</f>
        <v>#N/A</v>
      </c>
      <c r="K181" s="142" t="e">
        <f>YEAR('BASE DE DATOS 2026'!$G181)&amp;J181</f>
        <v>#N/A</v>
      </c>
      <c r="L181" s="158" t="str">
        <f>IFERROR(VLOOKUP(K181,CATEGORIAS,2,0),"")</f>
        <v/>
      </c>
      <c r="M181" s="217"/>
      <c r="N181" s="186"/>
      <c r="O181" s="188"/>
      <c r="P181" s="259"/>
      <c r="Q181" s="252"/>
      <c r="S181" s="197">
        <v>188</v>
      </c>
    </row>
    <row r="182" spans="1:19" ht="18.75" hidden="1" x14ac:dyDescent="0.25">
      <c r="A182" s="197">
        <f>SUBTOTAL(103,$B$3:B182)</f>
        <v>92</v>
      </c>
      <c r="B182" s="246">
        <v>189</v>
      </c>
      <c r="C182" s="217"/>
      <c r="D182" s="217"/>
      <c r="E182" s="184"/>
      <c r="F182" s="258"/>
      <c r="G182" s="258"/>
      <c r="H182" s="141"/>
      <c r="I182" s="217"/>
      <c r="J182" s="142" t="e">
        <f>VLOOKUP(I182,NH,2,0)</f>
        <v>#N/A</v>
      </c>
      <c r="K182" s="142" t="e">
        <f>YEAR('BASE DE DATOS 2026'!$G182)&amp;J182</f>
        <v>#N/A</v>
      </c>
      <c r="L182" s="158" t="str">
        <f>IFERROR(VLOOKUP(K182,CATEGORIAS,2,0),"")</f>
        <v/>
      </c>
      <c r="M182" s="217"/>
      <c r="N182" s="186"/>
      <c r="O182" s="188"/>
      <c r="P182" s="259"/>
      <c r="Q182" s="252"/>
      <c r="S182" s="197">
        <v>189</v>
      </c>
    </row>
    <row r="183" spans="1:19" ht="18.75" hidden="1" x14ac:dyDescent="0.25">
      <c r="A183" s="197">
        <f>SUBTOTAL(103,$B$3:B183)</f>
        <v>92</v>
      </c>
      <c r="B183" s="246">
        <v>190</v>
      </c>
      <c r="C183" s="217"/>
      <c r="D183" s="217"/>
      <c r="E183" s="184"/>
      <c r="F183" s="258"/>
      <c r="G183" s="258"/>
      <c r="H183" s="141"/>
      <c r="I183" s="217"/>
      <c r="J183" s="142" t="e">
        <f>VLOOKUP(I183,NH,2,0)</f>
        <v>#N/A</v>
      </c>
      <c r="K183" s="142" t="e">
        <f>YEAR('BASE DE DATOS 2026'!$G183)&amp;J183</f>
        <v>#N/A</v>
      </c>
      <c r="L183" s="158" t="str">
        <f>IFERROR(VLOOKUP(K183,CATEGORIAS,2,0),"")</f>
        <v/>
      </c>
      <c r="M183" s="217"/>
      <c r="N183" s="186"/>
      <c r="O183" s="188"/>
      <c r="P183" s="259"/>
      <c r="Q183" s="252"/>
      <c r="S183" s="197">
        <v>190</v>
      </c>
    </row>
    <row r="184" spans="1:19" ht="18.75" x14ac:dyDescent="0.25">
      <c r="A184" s="197">
        <f>SUBTOTAL(103,$B$3:B184)</f>
        <v>93</v>
      </c>
      <c r="B184" s="246">
        <v>191</v>
      </c>
      <c r="C184" s="138" t="s">
        <v>436</v>
      </c>
      <c r="D184" s="138" t="s">
        <v>516</v>
      </c>
      <c r="E184" s="139">
        <v>1114009237</v>
      </c>
      <c r="F184" s="140" t="s">
        <v>1480</v>
      </c>
      <c r="G184" s="140">
        <v>42356</v>
      </c>
      <c r="H184" s="141">
        <f ca="1">IF('BASE DE DATOS 2026'!$G175="","",YEAR(NOW())-YEAR(G184))</f>
        <v>11</v>
      </c>
      <c r="I184" s="138" t="s">
        <v>67</v>
      </c>
      <c r="J184" s="142" t="str">
        <f>VLOOKUP(I184,NH,2,0)</f>
        <v>P</v>
      </c>
      <c r="K184" s="142" t="str">
        <f>YEAR('BASE DE DATOS 2026'!$G184)&amp;J184</f>
        <v>2015P</v>
      </c>
      <c r="L184" s="143" t="str">
        <f>IFERROR(VLOOKUP(K184,CATEGORIAS,2,0),"")</f>
        <v>PRINCIPIANTES 11 Y 12 AÑOS</v>
      </c>
      <c r="M184" s="138" t="s">
        <v>41</v>
      </c>
      <c r="N184" s="137">
        <v>191</v>
      </c>
      <c r="O184" s="144">
        <f>IFERROR(VLOOKUP('BASE DE DATOS 2026'!$I173,CATEGORIAS!$M$3:$O$13,2,FALSE),"")</f>
        <v>85000</v>
      </c>
      <c r="P184" s="138"/>
      <c r="Q184" s="252" t="s">
        <v>149</v>
      </c>
      <c r="S184" s="197">
        <v>191</v>
      </c>
    </row>
    <row r="185" spans="1:19" ht="18.75" hidden="1" x14ac:dyDescent="0.25">
      <c r="A185" s="197">
        <f>SUBTOTAL(103,$B$3:B185)</f>
        <v>93</v>
      </c>
      <c r="B185" s="246">
        <v>192</v>
      </c>
      <c r="C185" s="217"/>
      <c r="D185" s="217"/>
      <c r="E185" s="184"/>
      <c r="F185" s="258"/>
      <c r="G185" s="258"/>
      <c r="H185" s="141"/>
      <c r="I185" s="217"/>
      <c r="J185" s="142" t="e">
        <f>VLOOKUP(I185,NH,2,0)</f>
        <v>#N/A</v>
      </c>
      <c r="K185" s="142" t="e">
        <f>YEAR('BASE DE DATOS 2026'!$G185)&amp;J185</f>
        <v>#N/A</v>
      </c>
      <c r="L185" s="158" t="str">
        <f>IFERROR(VLOOKUP(K185,CATEGORIAS,2,0),"")</f>
        <v/>
      </c>
      <c r="M185" s="217"/>
      <c r="N185" s="186"/>
      <c r="O185" s="188"/>
      <c r="P185" s="259"/>
      <c r="Q185" s="252"/>
      <c r="S185" s="197">
        <v>192</v>
      </c>
    </row>
    <row r="186" spans="1:19" ht="18.75" hidden="1" x14ac:dyDescent="0.25">
      <c r="A186" s="197">
        <f>SUBTOTAL(103,$B$3:B186)</f>
        <v>93</v>
      </c>
      <c r="B186" s="246">
        <v>193</v>
      </c>
      <c r="C186" s="217"/>
      <c r="D186" s="217"/>
      <c r="E186" s="184"/>
      <c r="F186" s="258"/>
      <c r="G186" s="258"/>
      <c r="H186" s="141"/>
      <c r="I186" s="217"/>
      <c r="J186" s="142" t="e">
        <f>VLOOKUP(I186,NH,2,0)</f>
        <v>#N/A</v>
      </c>
      <c r="K186" s="142" t="e">
        <f>YEAR('BASE DE DATOS 2026'!$G186)&amp;J186</f>
        <v>#N/A</v>
      </c>
      <c r="L186" s="158" t="str">
        <f>IFERROR(VLOOKUP(K186,CATEGORIAS,2,0),"")</f>
        <v/>
      </c>
      <c r="M186" s="217"/>
      <c r="N186" s="186"/>
      <c r="O186" s="188"/>
      <c r="P186" s="259"/>
      <c r="Q186" s="252"/>
      <c r="S186" s="197">
        <v>193</v>
      </c>
    </row>
    <row r="187" spans="1:19" ht="18.75" hidden="1" x14ac:dyDescent="0.25">
      <c r="A187" s="197">
        <f>SUBTOTAL(103,$B$3:B187)</f>
        <v>93</v>
      </c>
      <c r="B187" s="246">
        <v>194</v>
      </c>
      <c r="C187" s="217"/>
      <c r="D187" s="217"/>
      <c r="E187" s="184"/>
      <c r="F187" s="258"/>
      <c r="G187" s="258"/>
      <c r="H187" s="141"/>
      <c r="I187" s="217"/>
      <c r="J187" s="142" t="e">
        <f>VLOOKUP(I187,NH,2,0)</f>
        <v>#N/A</v>
      </c>
      <c r="K187" s="142" t="e">
        <f>YEAR('BASE DE DATOS 2026'!$G187)&amp;J187</f>
        <v>#N/A</v>
      </c>
      <c r="L187" s="158" t="str">
        <f>IFERROR(VLOOKUP(K187,CATEGORIAS,2,0),"")</f>
        <v/>
      </c>
      <c r="M187" s="217"/>
      <c r="N187" s="186"/>
      <c r="O187" s="188"/>
      <c r="P187" s="259"/>
      <c r="Q187" s="252"/>
      <c r="S187" s="197">
        <v>194</v>
      </c>
    </row>
    <row r="188" spans="1:19" ht="18.75" x14ac:dyDescent="0.25">
      <c r="A188" s="197">
        <f>SUBTOTAL(103,$B$3:B188)</f>
        <v>94</v>
      </c>
      <c r="B188" s="246">
        <v>195</v>
      </c>
      <c r="C188" s="138" t="s">
        <v>275</v>
      </c>
      <c r="D188" s="138" t="s">
        <v>521</v>
      </c>
      <c r="E188" s="139">
        <v>1058942970</v>
      </c>
      <c r="F188" s="140" t="s">
        <v>1480</v>
      </c>
      <c r="G188" s="140">
        <v>44744</v>
      </c>
      <c r="H188" s="141">
        <f ca="1">IF('BASE DE DATOS 2026'!$G176="","",YEAR(NOW())-YEAR(G188))</f>
        <v>4</v>
      </c>
      <c r="I188" s="138" t="s">
        <v>12</v>
      </c>
      <c r="J188" s="142" t="str">
        <f>VLOOKUP(I188,NH,2,0)</f>
        <v>S</v>
      </c>
      <c r="K188" s="142" t="str">
        <f>YEAR('BASE DE DATOS 2026'!$G188)&amp;J188</f>
        <v>2022S</v>
      </c>
      <c r="L188" s="143" t="str">
        <f>IFERROR(VLOOKUP(K188,CATEGORIAS,2,0),"")</f>
        <v>STRIDERS 4 AÑOS</v>
      </c>
      <c r="M188" s="138" t="s">
        <v>1330</v>
      </c>
      <c r="N188" s="145">
        <v>195</v>
      </c>
      <c r="O188" s="144">
        <f>IFERROR(VLOOKUP('BASE DE DATOS 2026'!$I174,CATEGORIAS!$M$3:$O$13,2,FALSE),"")</f>
        <v>85000</v>
      </c>
      <c r="P188" s="138"/>
      <c r="Q188" s="252" t="s">
        <v>149</v>
      </c>
      <c r="S188" s="197">
        <v>195</v>
      </c>
    </row>
    <row r="189" spans="1:19" ht="18.75" hidden="1" x14ac:dyDescent="0.25">
      <c r="A189" s="197">
        <f>SUBTOTAL(103,$B$3:B189)</f>
        <v>94</v>
      </c>
      <c r="B189" s="246">
        <v>196</v>
      </c>
      <c r="C189" s="217"/>
      <c r="D189" s="217"/>
      <c r="E189" s="184"/>
      <c r="F189" s="258"/>
      <c r="G189" s="258"/>
      <c r="H189" s="141"/>
      <c r="I189" s="217"/>
      <c r="J189" s="142" t="e">
        <f>VLOOKUP(I189,NH,2,0)</f>
        <v>#N/A</v>
      </c>
      <c r="K189" s="142" t="e">
        <f>YEAR('BASE DE DATOS 2026'!$G189)&amp;J189</f>
        <v>#N/A</v>
      </c>
      <c r="L189" s="158" t="str">
        <f>IFERROR(VLOOKUP(K189,CATEGORIAS,2,0),"")</f>
        <v/>
      </c>
      <c r="M189" s="217"/>
      <c r="N189" s="186"/>
      <c r="O189" s="188"/>
      <c r="P189" s="259"/>
      <c r="Q189" s="252"/>
      <c r="S189" s="197">
        <v>196</v>
      </c>
    </row>
    <row r="190" spans="1:19" ht="18.75" hidden="1" x14ac:dyDescent="0.25">
      <c r="A190" s="197">
        <f>SUBTOTAL(103,$B$3:B190)</f>
        <v>94</v>
      </c>
      <c r="B190" s="246">
        <v>197</v>
      </c>
      <c r="C190" s="217"/>
      <c r="D190" s="217"/>
      <c r="E190" s="184"/>
      <c r="F190" s="258"/>
      <c r="G190" s="258"/>
      <c r="H190" s="141"/>
      <c r="I190" s="217"/>
      <c r="J190" s="142" t="e">
        <f>VLOOKUP(I190,NH,2,0)</f>
        <v>#N/A</v>
      </c>
      <c r="K190" s="142" t="e">
        <f>YEAR('BASE DE DATOS 2026'!$G190)&amp;J190</f>
        <v>#N/A</v>
      </c>
      <c r="L190" s="158" t="str">
        <f>IFERROR(VLOOKUP(K190,CATEGORIAS,2,0),"")</f>
        <v/>
      </c>
      <c r="M190" s="217"/>
      <c r="N190" s="186"/>
      <c r="O190" s="188"/>
      <c r="P190" s="259"/>
      <c r="Q190" s="252"/>
      <c r="S190" s="197">
        <v>197</v>
      </c>
    </row>
    <row r="191" spans="1:19" ht="18.75" x14ac:dyDescent="0.25">
      <c r="A191" s="197">
        <f>SUBTOTAL(103,$B$3:B191)</f>
        <v>95</v>
      </c>
      <c r="B191" s="246">
        <v>198</v>
      </c>
      <c r="C191" s="138" t="s">
        <v>525</v>
      </c>
      <c r="D191" s="138" t="s">
        <v>526</v>
      </c>
      <c r="E191" s="139">
        <v>1058942152</v>
      </c>
      <c r="F191" s="140" t="s">
        <v>1481</v>
      </c>
      <c r="G191" s="140">
        <v>44281</v>
      </c>
      <c r="H191" s="141">
        <f ca="1">IF('BASE DE DATOS 2026'!$G177="","",YEAR(NOW())-YEAR(G191))</f>
        <v>5</v>
      </c>
      <c r="I191" s="138" t="s">
        <v>100</v>
      </c>
      <c r="J191" s="142" t="str">
        <f>VLOOKUP(I191,NH,2,0)</f>
        <v>E</v>
      </c>
      <c r="K191" s="142" t="str">
        <f>YEAR('BASE DE DATOS 2026'!$G191)&amp;J191</f>
        <v>2021E</v>
      </c>
      <c r="L191" s="143" t="str">
        <f>IFERROR(VLOOKUP(K191,CATEGORIAS,2,0),"")</f>
        <v>MINIRIDERS 4 Y 5 AÑOS</v>
      </c>
      <c r="M191" s="138" t="s">
        <v>1330</v>
      </c>
      <c r="N191" s="137">
        <v>198</v>
      </c>
      <c r="O191" s="144">
        <f>IFERROR(VLOOKUP('BASE DE DATOS 2026'!$I175,CATEGORIAS!$M$3:$O$13,2,FALSE),"")</f>
        <v>85000</v>
      </c>
      <c r="P191" s="138"/>
      <c r="Q191" s="252" t="s">
        <v>149</v>
      </c>
      <c r="S191" s="197">
        <v>198</v>
      </c>
    </row>
    <row r="192" spans="1:19" ht="18.75" hidden="1" x14ac:dyDescent="0.25">
      <c r="A192" s="197">
        <f>SUBTOTAL(103,$B$3:B192)</f>
        <v>95</v>
      </c>
      <c r="B192" s="246">
        <v>199</v>
      </c>
      <c r="C192" s="217"/>
      <c r="D192" s="217"/>
      <c r="E192" s="184"/>
      <c r="F192" s="258"/>
      <c r="G192" s="258"/>
      <c r="H192" s="141"/>
      <c r="I192" s="217"/>
      <c r="J192" s="142" t="e">
        <f>VLOOKUP(I192,NH,2,0)</f>
        <v>#N/A</v>
      </c>
      <c r="K192" s="142" t="e">
        <f>YEAR('BASE DE DATOS 2026'!$G192)&amp;J192</f>
        <v>#N/A</v>
      </c>
      <c r="L192" s="158" t="str">
        <f>IFERROR(VLOOKUP(K192,CATEGORIAS,2,0),"")</f>
        <v/>
      </c>
      <c r="M192" s="217"/>
      <c r="N192" s="186"/>
      <c r="O192" s="188"/>
      <c r="P192" s="259"/>
      <c r="Q192" s="252"/>
      <c r="S192" s="197">
        <v>199</v>
      </c>
    </row>
    <row r="193" spans="1:19" ht="18.75" hidden="1" x14ac:dyDescent="0.25">
      <c r="A193" s="197">
        <f>SUBTOTAL(103,$B$3:B193)</f>
        <v>95</v>
      </c>
      <c r="B193" s="246">
        <v>200</v>
      </c>
      <c r="C193" s="217"/>
      <c r="D193" s="217"/>
      <c r="E193" s="184"/>
      <c r="F193" s="258"/>
      <c r="G193" s="258"/>
      <c r="H193" s="141"/>
      <c r="I193" s="217"/>
      <c r="J193" s="142" t="e">
        <f>VLOOKUP(I193,NH,2,0)</f>
        <v>#N/A</v>
      </c>
      <c r="K193" s="142" t="e">
        <f>YEAR('BASE DE DATOS 2026'!$G193)&amp;J193</f>
        <v>#N/A</v>
      </c>
      <c r="L193" s="158" t="str">
        <f>IFERROR(VLOOKUP(K193,CATEGORIAS,2,0),"")</f>
        <v/>
      </c>
      <c r="M193" s="217"/>
      <c r="N193" s="186"/>
      <c r="O193" s="188"/>
      <c r="P193" s="259"/>
      <c r="Q193" s="252"/>
      <c r="S193" s="197">
        <v>200</v>
      </c>
    </row>
    <row r="194" spans="1:19" ht="18.75" x14ac:dyDescent="0.25">
      <c r="A194" s="197">
        <f>SUBTOTAL(103,$B$3:B194)</f>
        <v>96</v>
      </c>
      <c r="B194" s="246">
        <v>201</v>
      </c>
      <c r="C194" s="138" t="s">
        <v>308</v>
      </c>
      <c r="D194" s="138" t="s">
        <v>1411</v>
      </c>
      <c r="E194" s="139">
        <v>1106524673</v>
      </c>
      <c r="F194" s="140" t="s">
        <v>1480</v>
      </c>
      <c r="G194" s="140">
        <v>43927</v>
      </c>
      <c r="H194" s="141">
        <f ca="1">IF('BASE DE DATOS 2026'!$G178="","",YEAR(NOW())-YEAR(G194))</f>
        <v>6</v>
      </c>
      <c r="I194" s="138" t="s">
        <v>100</v>
      </c>
      <c r="J194" s="142" t="str">
        <f>VLOOKUP(I194,NH,2,0)</f>
        <v>E</v>
      </c>
      <c r="K194" s="142" t="str">
        <f>YEAR('BASE DE DATOS 2026'!$G194)&amp;J194</f>
        <v>2020E</v>
      </c>
      <c r="L194" s="143" t="str">
        <f>IFERROR(VLOOKUP(K194,CATEGORIAS,2,0),"")</f>
        <v>MINIRIDERS 6 AÑOS</v>
      </c>
      <c r="M194" s="138" t="s">
        <v>77</v>
      </c>
      <c r="N194" s="145">
        <v>201</v>
      </c>
      <c r="O194" s="144">
        <f>IFERROR(VLOOKUP('BASE DE DATOS 2026'!$I176,CATEGORIAS!$M$3:$O$13,2,FALSE),"")</f>
        <v>85000</v>
      </c>
      <c r="P194" s="138"/>
      <c r="Q194" s="252" t="s">
        <v>149</v>
      </c>
      <c r="S194" s="197">
        <v>201</v>
      </c>
    </row>
    <row r="195" spans="1:19" ht="18.75" x14ac:dyDescent="0.25">
      <c r="A195" s="197">
        <f>SUBTOTAL(103,$B$3:B195)</f>
        <v>97</v>
      </c>
      <c r="B195" s="246">
        <v>202</v>
      </c>
      <c r="C195" s="138" t="s">
        <v>1649</v>
      </c>
      <c r="D195" s="138" t="s">
        <v>1650</v>
      </c>
      <c r="E195" s="205">
        <v>1113871294</v>
      </c>
      <c r="F195" s="140" t="s">
        <v>1481</v>
      </c>
      <c r="G195" s="140">
        <v>44262</v>
      </c>
      <c r="H195" s="141">
        <f ca="1">IF('BASE DE DATOS 2026'!$G927="","",YEAR(NOW())-YEAR(G195))</f>
        <v>5</v>
      </c>
      <c r="I195" s="138" t="s">
        <v>12</v>
      </c>
      <c r="J195" s="142" t="str">
        <f>VLOOKUP(I195,NH,2,0)</f>
        <v>S</v>
      </c>
      <c r="K195" s="142" t="str">
        <f>YEAR('BASE DE DATOS 2026'!$G195)&amp;J195</f>
        <v>2021S</v>
      </c>
      <c r="L195" s="206" t="str">
        <f>IFERROR(VLOOKUP(K195,CATEGORIAS,2,0),"")</f>
        <v>STRIDERS 5 AÑOS</v>
      </c>
      <c r="M195" s="138" t="s">
        <v>112</v>
      </c>
      <c r="N195" s="137">
        <v>202</v>
      </c>
      <c r="O195" s="144">
        <f>IFERROR(VLOOKUP('BASE DE DATOS 2026'!$I863,CATEGORIAS!$M$3:$O$13,2,FALSE),"")</f>
        <v>85000</v>
      </c>
      <c r="P195" s="138"/>
      <c r="Q195" s="252" t="s">
        <v>149</v>
      </c>
      <c r="S195" s="197">
        <v>202</v>
      </c>
    </row>
    <row r="196" spans="1:19" ht="18.75" x14ac:dyDescent="0.25">
      <c r="A196" s="197">
        <f>SUBTOTAL(103,$B$3:B196)</f>
        <v>98</v>
      </c>
      <c r="B196" s="246">
        <v>203</v>
      </c>
      <c r="C196" s="138" t="s">
        <v>533</v>
      </c>
      <c r="D196" s="138" t="s">
        <v>534</v>
      </c>
      <c r="E196" s="139">
        <v>1108341083</v>
      </c>
      <c r="F196" s="140" t="s">
        <v>1480</v>
      </c>
      <c r="G196" s="140">
        <v>44713</v>
      </c>
      <c r="H196" s="141">
        <f ca="1">IF('BASE DE DATOS 2026'!$G179="","",YEAR(NOW())-YEAR(G196))</f>
        <v>4</v>
      </c>
      <c r="I196" s="138" t="s">
        <v>12</v>
      </c>
      <c r="J196" s="142" t="str">
        <f>VLOOKUP(I196,NH,2,0)</f>
        <v>S</v>
      </c>
      <c r="K196" s="142" t="str">
        <f>YEAR('BASE DE DATOS 2026'!$G196)&amp;J196</f>
        <v>2022S</v>
      </c>
      <c r="L196" s="143" t="str">
        <f>IFERROR(VLOOKUP(K196,CATEGORIAS,2,0),"")</f>
        <v>STRIDERS 4 AÑOS</v>
      </c>
      <c r="M196" s="138" t="s">
        <v>49</v>
      </c>
      <c r="N196" s="137">
        <v>203</v>
      </c>
      <c r="O196" s="144">
        <f>IFERROR(VLOOKUP('BASE DE DATOS 2026'!$I177,CATEGORIAS!$M$3:$O$13,2,FALSE),"")</f>
        <v>85000</v>
      </c>
      <c r="P196" s="138"/>
      <c r="Q196" s="252" t="s">
        <v>149</v>
      </c>
      <c r="S196" s="197">
        <v>203</v>
      </c>
    </row>
    <row r="197" spans="1:19" ht="18.75" x14ac:dyDescent="0.25">
      <c r="A197" s="197">
        <f>SUBTOTAL(103,$B$3:B197)</f>
        <v>99</v>
      </c>
      <c r="B197" s="246">
        <v>204</v>
      </c>
      <c r="C197" s="138" t="s">
        <v>559</v>
      </c>
      <c r="D197" s="138" t="s">
        <v>535</v>
      </c>
      <c r="E197" s="139">
        <v>1109574847</v>
      </c>
      <c r="F197" s="140" t="s">
        <v>1480</v>
      </c>
      <c r="G197" s="140">
        <v>44732</v>
      </c>
      <c r="H197" s="141">
        <f ca="1">IF('BASE DE DATOS 2026'!$G184="","",YEAR(NOW())-YEAR(G197))</f>
        <v>4</v>
      </c>
      <c r="I197" s="138" t="s">
        <v>12</v>
      </c>
      <c r="J197" s="142" t="str">
        <f>VLOOKUP(I197,NH,2,0)</f>
        <v>S</v>
      </c>
      <c r="K197" s="142" t="str">
        <f>YEAR('BASE DE DATOS 2026'!$G197)&amp;J197</f>
        <v>2022S</v>
      </c>
      <c r="L197" s="143" t="str">
        <f>IFERROR(VLOOKUP(K197,CATEGORIAS,2,0),"")</f>
        <v>STRIDERS 4 AÑOS</v>
      </c>
      <c r="M197" s="138" t="s">
        <v>53</v>
      </c>
      <c r="N197" s="145">
        <v>204</v>
      </c>
      <c r="O197" s="144">
        <f>IFERROR(VLOOKUP('BASE DE DATOS 2026'!$I178,CATEGORIAS!$M$3:$O$13,2,FALSE),"")</f>
        <v>85000</v>
      </c>
      <c r="P197" s="138"/>
      <c r="Q197" s="252" t="s">
        <v>149</v>
      </c>
      <c r="S197" s="197">
        <v>204</v>
      </c>
    </row>
    <row r="198" spans="1:19" ht="18.75" x14ac:dyDescent="0.25">
      <c r="A198" s="197">
        <f>SUBTOTAL(103,$B$3:B198)</f>
        <v>100</v>
      </c>
      <c r="B198" s="246">
        <v>205</v>
      </c>
      <c r="C198" s="138" t="s">
        <v>536</v>
      </c>
      <c r="D198" s="138" t="s">
        <v>537</v>
      </c>
      <c r="E198" s="139">
        <v>1114015159</v>
      </c>
      <c r="F198" s="140" t="s">
        <v>1481</v>
      </c>
      <c r="G198" s="140">
        <v>44645</v>
      </c>
      <c r="H198" s="141">
        <f ca="1">IF('BASE DE DATOS 2026'!$G188="","",YEAR(NOW())-YEAR(G198))</f>
        <v>4</v>
      </c>
      <c r="I198" s="138" t="s">
        <v>12</v>
      </c>
      <c r="J198" s="142" t="str">
        <f>VLOOKUP(I198,NH,2,0)</f>
        <v>S</v>
      </c>
      <c r="K198" s="142" t="str">
        <f>YEAR('BASE DE DATOS 2026'!$G198)&amp;J198</f>
        <v>2022S</v>
      </c>
      <c r="L198" s="143" t="str">
        <f>IFERROR(VLOOKUP(K198,CATEGORIAS,2,0),"")</f>
        <v>STRIDERS 4 AÑOS</v>
      </c>
      <c r="M198" s="138" t="s">
        <v>82</v>
      </c>
      <c r="N198" s="137">
        <v>205</v>
      </c>
      <c r="O198" s="144">
        <f>IFERROR(VLOOKUP('BASE DE DATOS 2026'!$I179,CATEGORIAS!$M$3:$O$13,2,FALSE),"")</f>
        <v>85000</v>
      </c>
      <c r="P198" s="138"/>
      <c r="Q198" s="252" t="s">
        <v>1695</v>
      </c>
      <c r="S198" s="197">
        <v>205</v>
      </c>
    </row>
    <row r="199" spans="1:19" ht="18.75" x14ac:dyDescent="0.25">
      <c r="A199" s="197">
        <f>SUBTOTAL(103,$B$3:B199)</f>
        <v>101</v>
      </c>
      <c r="B199" s="246">
        <v>206</v>
      </c>
      <c r="C199" s="138" t="s">
        <v>321</v>
      </c>
      <c r="D199" s="138" t="s">
        <v>538</v>
      </c>
      <c r="E199" s="139">
        <v>1108572371</v>
      </c>
      <c r="F199" s="140" t="s">
        <v>1480</v>
      </c>
      <c r="G199" s="140">
        <v>44327</v>
      </c>
      <c r="H199" s="141">
        <f ca="1">IF('BASE DE DATOS 2026'!$G191="","",YEAR(NOW())-YEAR(G199))</f>
        <v>5</v>
      </c>
      <c r="I199" s="138" t="s">
        <v>12</v>
      </c>
      <c r="J199" s="142" t="str">
        <f>VLOOKUP(I199,NH,2,0)</f>
        <v>S</v>
      </c>
      <c r="K199" s="142" t="str">
        <f>YEAR('BASE DE DATOS 2026'!$G199)&amp;J199</f>
        <v>2021S</v>
      </c>
      <c r="L199" s="143" t="str">
        <f>IFERROR(VLOOKUP(K199,CATEGORIAS,2,0),"")</f>
        <v>STRIDERS 5 AÑOS</v>
      </c>
      <c r="M199" s="138" t="s">
        <v>82</v>
      </c>
      <c r="N199" s="145">
        <v>206</v>
      </c>
      <c r="O199" s="144">
        <f>IFERROR(VLOOKUP('BASE DE DATOS 2026'!$I184,CATEGORIAS!$M$3:$O$13,2,FALSE),"")</f>
        <v>85000</v>
      </c>
      <c r="P199" s="138"/>
      <c r="Q199" s="252" t="s">
        <v>1697</v>
      </c>
      <c r="S199" s="197">
        <v>206</v>
      </c>
    </row>
    <row r="200" spans="1:19" ht="18.75" x14ac:dyDescent="0.25">
      <c r="A200" s="197">
        <f>SUBTOTAL(103,$B$3:B200)</f>
        <v>102</v>
      </c>
      <c r="B200" s="246">
        <v>207</v>
      </c>
      <c r="C200" s="138" t="s">
        <v>539</v>
      </c>
      <c r="D200" s="138" t="s">
        <v>538</v>
      </c>
      <c r="E200" s="139">
        <v>1108572372</v>
      </c>
      <c r="F200" s="140" t="s">
        <v>1480</v>
      </c>
      <c r="G200" s="140">
        <v>44327</v>
      </c>
      <c r="H200" s="141">
        <f ca="1">IF('BASE DE DATOS 2026'!$G194="","",YEAR(NOW())-YEAR(G200))</f>
        <v>5</v>
      </c>
      <c r="I200" s="138" t="s">
        <v>12</v>
      </c>
      <c r="J200" s="142" t="str">
        <f>VLOOKUP(I200,NH,2,0)</f>
        <v>S</v>
      </c>
      <c r="K200" s="142" t="str">
        <f>YEAR('BASE DE DATOS 2026'!$G200)&amp;J200</f>
        <v>2021S</v>
      </c>
      <c r="L200" s="143" t="str">
        <f>IFERROR(VLOOKUP(K200,CATEGORIAS,2,0),"")</f>
        <v>STRIDERS 5 AÑOS</v>
      </c>
      <c r="M200" s="138" t="s">
        <v>82</v>
      </c>
      <c r="N200" s="137">
        <v>207</v>
      </c>
      <c r="O200" s="144">
        <f>IFERROR(VLOOKUP('BASE DE DATOS 2026'!$I188,CATEGORIAS!$M$3:$O$13,2,FALSE),"")</f>
        <v>85000</v>
      </c>
      <c r="P200" s="138"/>
      <c r="Q200" s="252" t="s">
        <v>1698</v>
      </c>
      <c r="S200" s="197">
        <v>207</v>
      </c>
    </row>
    <row r="201" spans="1:19" ht="18.75" x14ac:dyDescent="0.25">
      <c r="A201" s="197">
        <f>SUBTOTAL(103,$B$3:B201)</f>
        <v>103</v>
      </c>
      <c r="B201" s="246">
        <v>208</v>
      </c>
      <c r="C201" s="138" t="s">
        <v>410</v>
      </c>
      <c r="D201" s="138" t="s">
        <v>540</v>
      </c>
      <c r="E201" s="205">
        <v>1144215907</v>
      </c>
      <c r="F201" s="140" t="s">
        <v>1480</v>
      </c>
      <c r="G201" s="140">
        <v>44397</v>
      </c>
      <c r="H201" s="141">
        <f ca="1">IF('BASE DE DATOS 2026'!$G917="","",YEAR(NOW())-YEAR(G201))</f>
        <v>5</v>
      </c>
      <c r="I201" s="138" t="s">
        <v>12</v>
      </c>
      <c r="J201" s="142" t="str">
        <f>VLOOKUP(I201,NH,2,0)</f>
        <v>S</v>
      </c>
      <c r="K201" s="142" t="str">
        <f>YEAR('BASE DE DATOS 2026'!$G201)&amp;J201</f>
        <v>2021S</v>
      </c>
      <c r="L201" s="206" t="str">
        <f>IFERROR(VLOOKUP(K201,CATEGORIAS,2,0),"")</f>
        <v>STRIDERS 5 AÑOS</v>
      </c>
      <c r="M201" s="138" t="s">
        <v>112</v>
      </c>
      <c r="N201" s="137">
        <v>208</v>
      </c>
      <c r="O201" s="144">
        <f>IFERROR(VLOOKUP('BASE DE DATOS 2026'!$I852,CATEGORIAS!$M$3:$O$13,2,FALSE),"")</f>
        <v>85000</v>
      </c>
      <c r="P201" s="138"/>
      <c r="Q201" s="252" t="s">
        <v>149</v>
      </c>
      <c r="S201" s="197">
        <v>208</v>
      </c>
    </row>
    <row r="202" spans="1:19" ht="18.75" hidden="1" x14ac:dyDescent="0.25">
      <c r="A202" s="197">
        <f>SUBTOTAL(103,$B$3:B202)</f>
        <v>103</v>
      </c>
      <c r="B202" s="246">
        <v>209</v>
      </c>
      <c r="C202" s="217"/>
      <c r="D202" s="217"/>
      <c r="E202" s="184"/>
      <c r="F202" s="258"/>
      <c r="G202" s="258"/>
      <c r="H202" s="141"/>
      <c r="I202" s="217"/>
      <c r="J202" s="142" t="e">
        <f>VLOOKUP(I202,NH,2,0)</f>
        <v>#N/A</v>
      </c>
      <c r="K202" s="142" t="e">
        <f>YEAR('BASE DE DATOS 2026'!$G202)&amp;J202</f>
        <v>#N/A</v>
      </c>
      <c r="L202" s="158" t="str">
        <f>IFERROR(VLOOKUP(K202,CATEGORIAS,2,0),"")</f>
        <v/>
      </c>
      <c r="M202" s="217"/>
      <c r="N202" s="186"/>
      <c r="O202" s="188"/>
      <c r="P202" s="259"/>
      <c r="Q202" s="252"/>
      <c r="S202" s="197">
        <v>209</v>
      </c>
    </row>
    <row r="203" spans="1:19" ht="18.75" hidden="1" x14ac:dyDescent="0.25">
      <c r="A203" s="197">
        <f>SUBTOTAL(103,$B$3:B203)</f>
        <v>103</v>
      </c>
      <c r="B203" s="246">
        <v>210</v>
      </c>
      <c r="C203" s="217"/>
      <c r="D203" s="217"/>
      <c r="E203" s="184"/>
      <c r="F203" s="258"/>
      <c r="G203" s="258"/>
      <c r="H203" s="141"/>
      <c r="I203" s="217"/>
      <c r="J203" s="142" t="e">
        <f>VLOOKUP(I203,NH,2,0)</f>
        <v>#N/A</v>
      </c>
      <c r="K203" s="142" t="e">
        <f>YEAR('BASE DE DATOS 2026'!$G203)&amp;J203</f>
        <v>#N/A</v>
      </c>
      <c r="L203" s="158" t="str">
        <f>IFERROR(VLOOKUP(K203,CATEGORIAS,2,0),"")</f>
        <v/>
      </c>
      <c r="M203" s="217"/>
      <c r="N203" s="186"/>
      <c r="O203" s="188"/>
      <c r="P203" s="259"/>
      <c r="Q203" s="252"/>
      <c r="S203" s="197">
        <v>210</v>
      </c>
    </row>
    <row r="204" spans="1:19" ht="18.75" x14ac:dyDescent="0.25">
      <c r="A204" s="197">
        <f>SUBTOTAL(103,$B$3:B204)</f>
        <v>104</v>
      </c>
      <c r="B204" s="246">
        <v>211</v>
      </c>
      <c r="C204" s="138" t="s">
        <v>312</v>
      </c>
      <c r="D204" s="138" t="s">
        <v>543</v>
      </c>
      <c r="E204" s="139">
        <v>1106523104</v>
      </c>
      <c r="F204" s="140" t="s">
        <v>1480</v>
      </c>
      <c r="G204" s="140">
        <v>43000</v>
      </c>
      <c r="H204" s="141">
        <f ca="1">IF('BASE DE DATOS 2026'!$G195="","",YEAR(NOW())-YEAR(G204))</f>
        <v>9</v>
      </c>
      <c r="I204" s="138" t="s">
        <v>67</v>
      </c>
      <c r="J204" s="142" t="str">
        <f>VLOOKUP(I204,NH,2,0)</f>
        <v>P</v>
      </c>
      <c r="K204" s="142" t="str">
        <f>YEAR('BASE DE DATOS 2026'!$G204)&amp;J204</f>
        <v>2017P</v>
      </c>
      <c r="L204" s="143" t="str">
        <f>IFERROR(VLOOKUP(K204,CATEGORIAS,2,0),"")</f>
        <v>PRINCIPIANTES 9 Y 10 AÑOS</v>
      </c>
      <c r="M204" s="138" t="s">
        <v>167</v>
      </c>
      <c r="N204" s="137">
        <v>211</v>
      </c>
      <c r="O204" s="144">
        <f>IFERROR(VLOOKUP('BASE DE DATOS 2026'!$I191,CATEGORIAS!$M$3:$O$13,2,FALSE),"")</f>
        <v>85000</v>
      </c>
      <c r="P204" s="138"/>
      <c r="Q204" s="252" t="s">
        <v>149</v>
      </c>
      <c r="S204" s="197">
        <v>211</v>
      </c>
    </row>
    <row r="205" spans="1:19" ht="18.75" hidden="1" x14ac:dyDescent="0.25">
      <c r="A205" s="197">
        <f>SUBTOTAL(103,$B$3:B205)</f>
        <v>104</v>
      </c>
      <c r="B205" s="246">
        <v>212</v>
      </c>
      <c r="C205" s="217"/>
      <c r="D205" s="217"/>
      <c r="E205" s="184"/>
      <c r="F205" s="258"/>
      <c r="G205" s="258"/>
      <c r="H205" s="141"/>
      <c r="I205" s="217"/>
      <c r="J205" s="142" t="e">
        <f>VLOOKUP(I205,NH,2,0)</f>
        <v>#N/A</v>
      </c>
      <c r="K205" s="142" t="e">
        <f>YEAR('BASE DE DATOS 2026'!$G205)&amp;J205</f>
        <v>#N/A</v>
      </c>
      <c r="L205" s="158" t="str">
        <f>IFERROR(VLOOKUP(K205,CATEGORIAS,2,0),"")</f>
        <v/>
      </c>
      <c r="M205" s="217"/>
      <c r="N205" s="186"/>
      <c r="O205" s="188"/>
      <c r="P205" s="259"/>
      <c r="Q205" s="252"/>
      <c r="S205" s="197">
        <v>212</v>
      </c>
    </row>
    <row r="206" spans="1:19" ht="18.75" x14ac:dyDescent="0.25">
      <c r="A206" s="197">
        <f>SUBTOTAL(103,$B$3:B206)</f>
        <v>105</v>
      </c>
      <c r="B206" s="246">
        <v>213</v>
      </c>
      <c r="C206" s="138" t="s">
        <v>546</v>
      </c>
      <c r="D206" s="138" t="s">
        <v>547</v>
      </c>
      <c r="E206" s="139">
        <v>1111569419</v>
      </c>
      <c r="F206" s="140" t="s">
        <v>1480</v>
      </c>
      <c r="G206" s="140">
        <v>43335</v>
      </c>
      <c r="H206" s="141">
        <f ca="1">IF('BASE DE DATOS 2026'!$G196="","",YEAR(NOW())-YEAR(G206))</f>
        <v>8</v>
      </c>
      <c r="I206" s="138" t="s">
        <v>100</v>
      </c>
      <c r="J206" s="142" t="str">
        <f>VLOOKUP(I206,NH,2,0)</f>
        <v>E</v>
      </c>
      <c r="K206" s="142" t="str">
        <f>YEAR('BASE DE DATOS 2026'!$G206)&amp;J206</f>
        <v>2018E</v>
      </c>
      <c r="L206" s="143" t="str">
        <f>IFERROR(VLOOKUP(K206,CATEGORIAS,2,0),"")</f>
        <v>MINIRIDERS 7 Y 8 AÑOS</v>
      </c>
      <c r="M206" s="138" t="s">
        <v>53</v>
      </c>
      <c r="N206" s="145">
        <v>213</v>
      </c>
      <c r="O206" s="144">
        <f>IFERROR(VLOOKUP('BASE DE DATOS 2026'!$I194,CATEGORIAS!$M$3:$O$13,2,FALSE),"")</f>
        <v>85000</v>
      </c>
      <c r="P206" s="138"/>
      <c r="Q206" s="252" t="s">
        <v>149</v>
      </c>
      <c r="S206" s="197">
        <v>213</v>
      </c>
    </row>
    <row r="207" spans="1:19" ht="18.75" hidden="1" x14ac:dyDescent="0.25">
      <c r="A207" s="197">
        <f>SUBTOTAL(103,$B$3:B207)</f>
        <v>105</v>
      </c>
      <c r="B207" s="246">
        <v>214</v>
      </c>
      <c r="C207" s="217"/>
      <c r="D207" s="217"/>
      <c r="E207" s="184"/>
      <c r="F207" s="258"/>
      <c r="G207" s="258"/>
      <c r="H207" s="141"/>
      <c r="I207" s="217"/>
      <c r="J207" s="142" t="e">
        <f>VLOOKUP(I207,NH,2,0)</f>
        <v>#N/A</v>
      </c>
      <c r="K207" s="142" t="e">
        <f>YEAR('BASE DE DATOS 2026'!$G207)&amp;J207</f>
        <v>#N/A</v>
      </c>
      <c r="L207" s="158" t="str">
        <f>IFERROR(VLOOKUP(K207,CATEGORIAS,2,0),"")</f>
        <v/>
      </c>
      <c r="M207" s="217"/>
      <c r="N207" s="186"/>
      <c r="O207" s="188"/>
      <c r="P207" s="259"/>
      <c r="Q207" s="252"/>
      <c r="S207" s="197">
        <v>214</v>
      </c>
    </row>
    <row r="208" spans="1:19" ht="18.75" hidden="1" x14ac:dyDescent="0.25">
      <c r="A208" s="197">
        <f>SUBTOTAL(103,$B$3:B208)</f>
        <v>105</v>
      </c>
      <c r="B208" s="246">
        <v>215</v>
      </c>
      <c r="C208" s="217"/>
      <c r="D208" s="217"/>
      <c r="E208" s="184"/>
      <c r="F208" s="258"/>
      <c r="G208" s="258"/>
      <c r="H208" s="141"/>
      <c r="I208" s="217"/>
      <c r="J208" s="142" t="e">
        <f>VLOOKUP(I208,NH,2,0)</f>
        <v>#N/A</v>
      </c>
      <c r="K208" s="142" t="e">
        <f>YEAR('BASE DE DATOS 2026'!$G208)&amp;J208</f>
        <v>#N/A</v>
      </c>
      <c r="L208" s="158" t="str">
        <f>IFERROR(VLOOKUP(K208,CATEGORIAS,2,0),"")</f>
        <v/>
      </c>
      <c r="M208" s="217"/>
      <c r="N208" s="186"/>
      <c r="O208" s="188"/>
      <c r="P208" s="259"/>
      <c r="Q208" s="252"/>
      <c r="S208" s="197">
        <v>215</v>
      </c>
    </row>
    <row r="209" spans="1:19" ht="18.75" hidden="1" x14ac:dyDescent="0.25">
      <c r="A209" s="197">
        <f>SUBTOTAL(103,$B$3:B209)</f>
        <v>105</v>
      </c>
      <c r="B209" s="246">
        <v>216</v>
      </c>
      <c r="C209" s="217"/>
      <c r="D209" s="217"/>
      <c r="E209" s="184"/>
      <c r="F209" s="258"/>
      <c r="G209" s="258"/>
      <c r="H209" s="141"/>
      <c r="I209" s="217"/>
      <c r="J209" s="142" t="e">
        <f>VLOOKUP(I209,NH,2,0)</f>
        <v>#N/A</v>
      </c>
      <c r="K209" s="142" t="e">
        <f>YEAR('BASE DE DATOS 2026'!$G209)&amp;J209</f>
        <v>#N/A</v>
      </c>
      <c r="L209" s="158" t="str">
        <f>IFERROR(VLOOKUP(K209,CATEGORIAS,2,0),"")</f>
        <v/>
      </c>
      <c r="M209" s="217"/>
      <c r="N209" s="186"/>
      <c r="O209" s="188"/>
      <c r="P209" s="259"/>
      <c r="Q209" s="252"/>
      <c r="S209" s="197">
        <v>216</v>
      </c>
    </row>
    <row r="210" spans="1:19" ht="18.75" hidden="1" x14ac:dyDescent="0.25">
      <c r="A210" s="197">
        <f>SUBTOTAL(103,$B$3:B210)</f>
        <v>105</v>
      </c>
      <c r="B210" s="246">
        <v>217</v>
      </c>
      <c r="C210" s="217"/>
      <c r="D210" s="217"/>
      <c r="E210" s="184"/>
      <c r="F210" s="258"/>
      <c r="G210" s="258"/>
      <c r="H210" s="141"/>
      <c r="I210" s="217"/>
      <c r="J210" s="142" t="e">
        <f>VLOOKUP(I210,NH,2,0)</f>
        <v>#N/A</v>
      </c>
      <c r="K210" s="142" t="e">
        <f>YEAR('BASE DE DATOS 2026'!$G210)&amp;J210</f>
        <v>#N/A</v>
      </c>
      <c r="L210" s="158" t="str">
        <f>IFERROR(VLOOKUP(K210,CATEGORIAS,2,0),"")</f>
        <v/>
      </c>
      <c r="M210" s="217"/>
      <c r="N210" s="186"/>
      <c r="O210" s="188"/>
      <c r="P210" s="259"/>
      <c r="Q210" s="252"/>
      <c r="S210" s="197">
        <v>217</v>
      </c>
    </row>
    <row r="211" spans="1:19" ht="18.75" hidden="1" x14ac:dyDescent="0.25">
      <c r="A211" s="197">
        <f>SUBTOTAL(103,$B$3:B211)</f>
        <v>105</v>
      </c>
      <c r="B211" s="246">
        <v>218</v>
      </c>
      <c r="C211" s="217"/>
      <c r="D211" s="217"/>
      <c r="E211" s="184"/>
      <c r="F211" s="258"/>
      <c r="G211" s="258"/>
      <c r="H211" s="141"/>
      <c r="I211" s="217"/>
      <c r="J211" s="142" t="e">
        <f>VLOOKUP(I211,NH,2,0)</f>
        <v>#N/A</v>
      </c>
      <c r="K211" s="142" t="e">
        <f>YEAR('BASE DE DATOS 2026'!$G211)&amp;J211</f>
        <v>#N/A</v>
      </c>
      <c r="L211" s="158" t="str">
        <f>IFERROR(VLOOKUP(K211,CATEGORIAS,2,0),"")</f>
        <v/>
      </c>
      <c r="M211" s="217"/>
      <c r="N211" s="186"/>
      <c r="O211" s="188"/>
      <c r="P211" s="259"/>
      <c r="Q211" s="252"/>
      <c r="S211" s="197">
        <v>218</v>
      </c>
    </row>
    <row r="212" spans="1:19" ht="18.75" hidden="1" x14ac:dyDescent="0.25">
      <c r="A212" s="197">
        <f>SUBTOTAL(103,$B$3:B212)</f>
        <v>105</v>
      </c>
      <c r="B212" s="246">
        <v>219</v>
      </c>
      <c r="C212" s="217"/>
      <c r="D212" s="217"/>
      <c r="E212" s="184"/>
      <c r="F212" s="258"/>
      <c r="G212" s="258"/>
      <c r="H212" s="141"/>
      <c r="I212" s="217"/>
      <c r="J212" s="142" t="e">
        <f>VLOOKUP(I212,NH,2,0)</f>
        <v>#N/A</v>
      </c>
      <c r="K212" s="142" t="e">
        <f>YEAR('BASE DE DATOS 2026'!$G212)&amp;J212</f>
        <v>#N/A</v>
      </c>
      <c r="L212" s="158" t="str">
        <f>IFERROR(VLOOKUP(K212,CATEGORIAS,2,0),"")</f>
        <v/>
      </c>
      <c r="M212" s="217"/>
      <c r="N212" s="186"/>
      <c r="O212" s="188"/>
      <c r="P212" s="259"/>
      <c r="Q212" s="252"/>
      <c r="S212" s="197">
        <v>219</v>
      </c>
    </row>
    <row r="213" spans="1:19" ht="18.75" hidden="1" x14ac:dyDescent="0.25">
      <c r="A213" s="197">
        <f>SUBTOTAL(103,$B$3:B213)</f>
        <v>105</v>
      </c>
      <c r="B213" s="246">
        <v>220</v>
      </c>
      <c r="C213" s="217"/>
      <c r="D213" s="217"/>
      <c r="E213" s="184"/>
      <c r="F213" s="258"/>
      <c r="G213" s="258"/>
      <c r="H213" s="141"/>
      <c r="I213" s="217"/>
      <c r="J213" s="142" t="e">
        <f>VLOOKUP(I213,NH,2,0)</f>
        <v>#N/A</v>
      </c>
      <c r="K213" s="142" t="e">
        <f>YEAR('BASE DE DATOS 2026'!$G213)&amp;J213</f>
        <v>#N/A</v>
      </c>
      <c r="L213" s="158" t="str">
        <f>IFERROR(VLOOKUP(K213,CATEGORIAS,2,0),"")</f>
        <v/>
      </c>
      <c r="M213" s="217"/>
      <c r="N213" s="186"/>
      <c r="O213" s="188"/>
      <c r="P213" s="259"/>
      <c r="Q213" s="252"/>
      <c r="S213" s="197">
        <v>220</v>
      </c>
    </row>
    <row r="214" spans="1:19" ht="18.75" hidden="1" x14ac:dyDescent="0.25">
      <c r="A214" s="197">
        <f>SUBTOTAL(103,$B$3:B214)</f>
        <v>105</v>
      </c>
      <c r="B214" s="246">
        <v>221</v>
      </c>
      <c r="C214" s="217"/>
      <c r="D214" s="217"/>
      <c r="E214" s="184"/>
      <c r="F214" s="258"/>
      <c r="G214" s="258"/>
      <c r="H214" s="141"/>
      <c r="I214" s="217"/>
      <c r="J214" s="142" t="e">
        <f>VLOOKUP(I214,NH,2,0)</f>
        <v>#N/A</v>
      </c>
      <c r="K214" s="142" t="e">
        <f>YEAR('BASE DE DATOS 2026'!$G214)&amp;J214</f>
        <v>#N/A</v>
      </c>
      <c r="L214" s="158" t="str">
        <f>IFERROR(VLOOKUP(K214,CATEGORIAS,2,0),"")</f>
        <v/>
      </c>
      <c r="M214" s="217"/>
      <c r="N214" s="186"/>
      <c r="O214" s="188"/>
      <c r="P214" s="259"/>
      <c r="Q214" s="252"/>
      <c r="S214" s="197">
        <v>221</v>
      </c>
    </row>
    <row r="215" spans="1:19" ht="18.75" x14ac:dyDescent="0.25">
      <c r="A215" s="197">
        <f>SUBTOTAL(103,$B$3:B215)</f>
        <v>106</v>
      </c>
      <c r="B215" s="246">
        <v>222</v>
      </c>
      <c r="C215" s="138" t="s">
        <v>561</v>
      </c>
      <c r="D215" s="138" t="s">
        <v>562</v>
      </c>
      <c r="E215" s="139">
        <v>1109936166</v>
      </c>
      <c r="F215" s="140" t="s">
        <v>1480</v>
      </c>
      <c r="G215" s="140">
        <v>42940</v>
      </c>
      <c r="H215" s="141">
        <f ca="1">IF('BASE DE DATOS 2026'!$G197="","",YEAR(NOW())-YEAR(G215))</f>
        <v>9</v>
      </c>
      <c r="I215" s="138" t="s">
        <v>100</v>
      </c>
      <c r="J215" s="142" t="str">
        <f>VLOOKUP(I215,NH,2,0)</f>
        <v>E</v>
      </c>
      <c r="K215" s="142" t="str">
        <f>YEAR('BASE DE DATOS 2026'!$G215)&amp;J215</f>
        <v>2017E</v>
      </c>
      <c r="L215" s="143" t="str">
        <f>IFERROR(VLOOKUP(K215,CATEGORIAS,2,0),"")</f>
        <v>MINIRIDERS 9 Y 10 AÑOS</v>
      </c>
      <c r="M215" s="138" t="s">
        <v>53</v>
      </c>
      <c r="N215" s="145">
        <v>222</v>
      </c>
      <c r="O215" s="144">
        <f>IFERROR(VLOOKUP('BASE DE DATOS 2026'!$I195,CATEGORIAS!$M$3:$O$13,2,FALSE),"")</f>
        <v>85000</v>
      </c>
      <c r="P215" s="138"/>
      <c r="Q215" s="252" t="s">
        <v>149</v>
      </c>
      <c r="S215" s="197">
        <v>222</v>
      </c>
    </row>
    <row r="216" spans="1:19" ht="18.75" x14ac:dyDescent="0.25">
      <c r="A216" s="197">
        <f>SUBTOTAL(103,$B$3:B216)</f>
        <v>107</v>
      </c>
      <c r="B216" s="246">
        <v>223</v>
      </c>
      <c r="C216" s="138" t="s">
        <v>1195</v>
      </c>
      <c r="D216" s="138" t="s">
        <v>564</v>
      </c>
      <c r="E216" s="139">
        <v>1114320544</v>
      </c>
      <c r="F216" s="140" t="s">
        <v>1480</v>
      </c>
      <c r="G216" s="140">
        <v>43948</v>
      </c>
      <c r="H216" s="141">
        <f ca="1">IF('BASE DE DATOS 2026'!$G198="","",YEAR(NOW())-YEAR(G216))</f>
        <v>6</v>
      </c>
      <c r="I216" s="138" t="s">
        <v>100</v>
      </c>
      <c r="J216" s="142" t="str">
        <f>VLOOKUP(I216,NH,2,0)</f>
        <v>E</v>
      </c>
      <c r="K216" s="142" t="str">
        <f>YEAR('BASE DE DATOS 2026'!$G216)&amp;J216</f>
        <v>2020E</v>
      </c>
      <c r="L216" s="143" t="str">
        <f>IFERROR(VLOOKUP(K216,CATEGORIAS,2,0),"")</f>
        <v>MINIRIDERS 6 AÑOS</v>
      </c>
      <c r="M216" s="138" t="s">
        <v>44</v>
      </c>
      <c r="N216" s="137">
        <v>223</v>
      </c>
      <c r="O216" s="144">
        <f>IFERROR(VLOOKUP('BASE DE DATOS 2026'!$I196,CATEGORIAS!$M$3:$O$13,2,FALSE),"")</f>
        <v>85000</v>
      </c>
      <c r="P216" s="138"/>
      <c r="Q216" s="252" t="s">
        <v>149</v>
      </c>
      <c r="S216" s="197">
        <v>223</v>
      </c>
    </row>
    <row r="217" spans="1:19" ht="18.75" hidden="1" x14ac:dyDescent="0.25">
      <c r="A217" s="197">
        <f>SUBTOTAL(103,$B$3:B217)</f>
        <v>107</v>
      </c>
      <c r="B217" s="246">
        <v>224</v>
      </c>
      <c r="C217" s="217"/>
      <c r="D217" s="217"/>
      <c r="E217" s="184"/>
      <c r="F217" s="258"/>
      <c r="G217" s="258"/>
      <c r="H217" s="141"/>
      <c r="I217" s="217"/>
      <c r="J217" s="142" t="e">
        <f>VLOOKUP(I217,NH,2,0)</f>
        <v>#N/A</v>
      </c>
      <c r="K217" s="142" t="e">
        <f>YEAR('BASE DE DATOS 2026'!$G217)&amp;J217</f>
        <v>#N/A</v>
      </c>
      <c r="L217" s="158" t="str">
        <f>IFERROR(VLOOKUP(K217,CATEGORIAS,2,0),"")</f>
        <v/>
      </c>
      <c r="M217" s="217"/>
      <c r="N217" s="186"/>
      <c r="O217" s="188"/>
      <c r="P217" s="259"/>
      <c r="Q217" s="252"/>
      <c r="S217" s="197">
        <v>224</v>
      </c>
    </row>
    <row r="218" spans="1:19" ht="18.75" hidden="1" x14ac:dyDescent="0.25">
      <c r="A218" s="197">
        <f>SUBTOTAL(103,$B$3:B218)</f>
        <v>107</v>
      </c>
      <c r="B218" s="246">
        <v>225</v>
      </c>
      <c r="C218" s="217"/>
      <c r="D218" s="217"/>
      <c r="E218" s="184"/>
      <c r="F218" s="258"/>
      <c r="G218" s="258"/>
      <c r="H218" s="141"/>
      <c r="I218" s="217"/>
      <c r="J218" s="142" t="e">
        <f>VLOOKUP(I218,NH,2,0)</f>
        <v>#N/A</v>
      </c>
      <c r="K218" s="142" t="e">
        <f>YEAR('BASE DE DATOS 2026'!$G218)&amp;J218</f>
        <v>#N/A</v>
      </c>
      <c r="L218" s="158" t="str">
        <f>IFERROR(VLOOKUP(K218,CATEGORIAS,2,0),"")</f>
        <v/>
      </c>
      <c r="M218" s="217"/>
      <c r="N218" s="186"/>
      <c r="O218" s="188"/>
      <c r="P218" s="259"/>
      <c r="Q218" s="252"/>
      <c r="S218" s="197">
        <v>225</v>
      </c>
    </row>
    <row r="219" spans="1:19" ht="18.75" x14ac:dyDescent="0.25">
      <c r="A219" s="197">
        <f>SUBTOTAL(103,$B$3:B219)</f>
        <v>108</v>
      </c>
      <c r="B219" s="246">
        <v>226</v>
      </c>
      <c r="C219" s="138" t="s">
        <v>567</v>
      </c>
      <c r="D219" s="138" t="s">
        <v>568</v>
      </c>
      <c r="E219" s="139">
        <v>1063819651</v>
      </c>
      <c r="F219" s="140" t="s">
        <v>1481</v>
      </c>
      <c r="G219" s="140">
        <v>44339</v>
      </c>
      <c r="H219" s="141">
        <f ca="1">IF('BASE DE DATOS 2026'!$G199="","",YEAR(NOW())-YEAR(G219))</f>
        <v>5</v>
      </c>
      <c r="I219" s="138" t="s">
        <v>100</v>
      </c>
      <c r="J219" s="142" t="str">
        <f>VLOOKUP(I219,NH,2,0)</f>
        <v>E</v>
      </c>
      <c r="K219" s="142" t="str">
        <f>YEAR('BASE DE DATOS 2026'!$G219)&amp;J219</f>
        <v>2021E</v>
      </c>
      <c r="L219" s="143" t="str">
        <f>IFERROR(VLOOKUP(K219,CATEGORIAS,2,0),"")</f>
        <v>MINIRIDERS 4 Y 5 AÑOS</v>
      </c>
      <c r="M219" s="138" t="s">
        <v>111</v>
      </c>
      <c r="N219" s="145">
        <v>226</v>
      </c>
      <c r="O219" s="144">
        <f>IFERROR(VLOOKUP('BASE DE DATOS 2026'!$I197,CATEGORIAS!$M$3:$O$13,2,FALSE),"")</f>
        <v>85000</v>
      </c>
      <c r="P219" s="138"/>
      <c r="Q219" s="252" t="s">
        <v>149</v>
      </c>
      <c r="S219" s="197">
        <v>226</v>
      </c>
    </row>
    <row r="220" spans="1:19" ht="18.75" hidden="1" x14ac:dyDescent="0.25">
      <c r="A220" s="197">
        <f>SUBTOTAL(103,$B$3:B220)</f>
        <v>108</v>
      </c>
      <c r="B220" s="246">
        <v>227</v>
      </c>
      <c r="C220" s="217"/>
      <c r="D220" s="217"/>
      <c r="E220" s="184"/>
      <c r="F220" s="258"/>
      <c r="G220" s="258"/>
      <c r="H220" s="141"/>
      <c r="I220" s="217"/>
      <c r="J220" s="142" t="e">
        <f>VLOOKUP(I220,NH,2,0)</f>
        <v>#N/A</v>
      </c>
      <c r="K220" s="142" t="e">
        <f>YEAR('BASE DE DATOS 2026'!$G220)&amp;J220</f>
        <v>#N/A</v>
      </c>
      <c r="L220" s="158" t="str">
        <f>IFERROR(VLOOKUP(K220,CATEGORIAS,2,0),"")</f>
        <v/>
      </c>
      <c r="M220" s="217"/>
      <c r="N220" s="186"/>
      <c r="O220" s="188"/>
      <c r="P220" s="259"/>
      <c r="Q220" s="252"/>
      <c r="S220" s="197">
        <v>227</v>
      </c>
    </row>
    <row r="221" spans="1:19" ht="18.75" hidden="1" x14ac:dyDescent="0.25">
      <c r="A221" s="197">
        <f>SUBTOTAL(103,$B$3:B221)</f>
        <v>108</v>
      </c>
      <c r="B221" s="246">
        <v>228</v>
      </c>
      <c r="C221" s="217"/>
      <c r="D221" s="217"/>
      <c r="E221" s="184"/>
      <c r="F221" s="258"/>
      <c r="G221" s="258"/>
      <c r="H221" s="141"/>
      <c r="I221" s="217"/>
      <c r="J221" s="142" t="e">
        <f>VLOOKUP(I221,NH,2,0)</f>
        <v>#N/A</v>
      </c>
      <c r="K221" s="142" t="e">
        <f>YEAR('BASE DE DATOS 2026'!$G221)&amp;J221</f>
        <v>#N/A</v>
      </c>
      <c r="L221" s="158" t="str">
        <f>IFERROR(VLOOKUP(K221,CATEGORIAS,2,0),"")</f>
        <v/>
      </c>
      <c r="M221" s="217"/>
      <c r="N221" s="186"/>
      <c r="O221" s="188"/>
      <c r="P221" s="259"/>
      <c r="Q221" s="252"/>
      <c r="S221" s="197">
        <v>228</v>
      </c>
    </row>
    <row r="222" spans="1:19" ht="18.75" x14ac:dyDescent="0.25">
      <c r="A222" s="197">
        <f>SUBTOTAL(103,$B$3:B222)</f>
        <v>109</v>
      </c>
      <c r="B222" s="246">
        <v>229</v>
      </c>
      <c r="C222" s="138" t="s">
        <v>572</v>
      </c>
      <c r="D222" s="138" t="s">
        <v>573</v>
      </c>
      <c r="E222" s="139">
        <v>1232820422</v>
      </c>
      <c r="F222" s="140" t="s">
        <v>1480</v>
      </c>
      <c r="G222" s="140">
        <v>44728</v>
      </c>
      <c r="H222" s="141">
        <f ca="1">IF('BASE DE DATOS 2026'!$G200="","",YEAR(NOW())-YEAR(G222))</f>
        <v>4</v>
      </c>
      <c r="I222" s="138" t="s">
        <v>12</v>
      </c>
      <c r="J222" s="142" t="str">
        <f>VLOOKUP(I222,NH,2,0)</f>
        <v>S</v>
      </c>
      <c r="K222" s="142" t="str">
        <f>YEAR('BASE DE DATOS 2026'!$G222)&amp;J222</f>
        <v>2022S</v>
      </c>
      <c r="L222" s="143" t="str">
        <f>IFERROR(VLOOKUP(K222,CATEGORIAS,2,0),"")</f>
        <v>STRIDERS 4 AÑOS</v>
      </c>
      <c r="M222" s="138" t="s">
        <v>77</v>
      </c>
      <c r="N222" s="137">
        <v>229</v>
      </c>
      <c r="O222" s="144">
        <f>IFERROR(VLOOKUP('BASE DE DATOS 2026'!$I198,CATEGORIAS!$M$3:$O$13,2,FALSE),"")</f>
        <v>85000</v>
      </c>
      <c r="P222" s="138"/>
      <c r="Q222" s="252" t="s">
        <v>149</v>
      </c>
      <c r="S222" s="197">
        <v>229</v>
      </c>
    </row>
    <row r="223" spans="1:19" ht="18.75" x14ac:dyDescent="0.25">
      <c r="A223" s="197">
        <f>SUBTOTAL(103,$B$3:B223)</f>
        <v>110</v>
      </c>
      <c r="B223" s="246">
        <v>230</v>
      </c>
      <c r="C223" s="138" t="s">
        <v>244</v>
      </c>
      <c r="D223" s="138" t="s">
        <v>590</v>
      </c>
      <c r="E223" s="139">
        <v>1232818946</v>
      </c>
      <c r="F223" s="140" t="s">
        <v>1480</v>
      </c>
      <c r="G223" s="140">
        <v>44585</v>
      </c>
      <c r="H223" s="141">
        <f ca="1">IF('BASE DE DATOS 2026'!$G201="","",YEAR(NOW())-YEAR(G223))</f>
        <v>4</v>
      </c>
      <c r="I223" s="138" t="s">
        <v>12</v>
      </c>
      <c r="J223" s="142" t="str">
        <f>VLOOKUP(I223,NH,2,0)</f>
        <v>S</v>
      </c>
      <c r="K223" s="142" t="str">
        <f>YEAR('BASE DE DATOS 2026'!$G223)&amp;J223</f>
        <v>2022S</v>
      </c>
      <c r="L223" s="143" t="str">
        <f>IFERROR(VLOOKUP(K223,CATEGORIAS,2,0),"")</f>
        <v>STRIDERS 4 AÑOS</v>
      </c>
      <c r="M223" s="138" t="s">
        <v>77</v>
      </c>
      <c r="N223" s="145">
        <v>230</v>
      </c>
      <c r="O223" s="144">
        <f>IFERROR(VLOOKUP('BASE DE DATOS 2026'!$I199,CATEGORIAS!$M$3:$O$13,2,FALSE),"")</f>
        <v>85000</v>
      </c>
      <c r="P223" s="138"/>
      <c r="Q223" s="252" t="s">
        <v>1656</v>
      </c>
      <c r="S223" s="197">
        <v>230</v>
      </c>
    </row>
    <row r="224" spans="1:19" ht="18.75" hidden="1" x14ac:dyDescent="0.25">
      <c r="A224" s="197">
        <f>SUBTOTAL(103,$B$3:B224)</f>
        <v>110</v>
      </c>
      <c r="B224" s="246">
        <v>231</v>
      </c>
      <c r="C224" s="217"/>
      <c r="D224" s="217"/>
      <c r="E224" s="184"/>
      <c r="F224" s="258"/>
      <c r="G224" s="258"/>
      <c r="H224" s="141"/>
      <c r="I224" s="217"/>
      <c r="J224" s="142" t="e">
        <f>VLOOKUP(I224,NH,2,0)</f>
        <v>#N/A</v>
      </c>
      <c r="K224" s="142" t="e">
        <f>YEAR('BASE DE DATOS 2026'!$G224)&amp;J224</f>
        <v>#N/A</v>
      </c>
      <c r="L224" s="158" t="str">
        <f>IFERROR(VLOOKUP(K224,CATEGORIAS,2,0),"")</f>
        <v/>
      </c>
      <c r="M224" s="217"/>
      <c r="N224" s="186"/>
      <c r="O224" s="188"/>
      <c r="P224" s="259"/>
      <c r="Q224" s="252"/>
      <c r="S224" s="197">
        <v>231</v>
      </c>
    </row>
    <row r="225" spans="1:19" ht="18.75" hidden="1" x14ac:dyDescent="0.25">
      <c r="A225" s="197">
        <f>SUBTOTAL(103,$B$3:B225)</f>
        <v>110</v>
      </c>
      <c r="B225" s="246">
        <v>232</v>
      </c>
      <c r="C225" s="217"/>
      <c r="D225" s="217"/>
      <c r="E225" s="184"/>
      <c r="F225" s="258"/>
      <c r="G225" s="258"/>
      <c r="H225" s="141"/>
      <c r="I225" s="217"/>
      <c r="J225" s="142" t="e">
        <f>VLOOKUP(I225,NH,2,0)</f>
        <v>#N/A</v>
      </c>
      <c r="K225" s="142" t="e">
        <f>YEAR('BASE DE DATOS 2026'!$G225)&amp;J225</f>
        <v>#N/A</v>
      </c>
      <c r="L225" s="158" t="str">
        <f>IFERROR(VLOOKUP(K225,CATEGORIAS,2,0),"")</f>
        <v/>
      </c>
      <c r="M225" s="217"/>
      <c r="N225" s="186"/>
      <c r="O225" s="188"/>
      <c r="P225" s="259"/>
      <c r="Q225" s="252"/>
      <c r="S225" s="197">
        <v>232</v>
      </c>
    </row>
    <row r="226" spans="1:19" ht="18.75" x14ac:dyDescent="0.25">
      <c r="A226" s="197">
        <f>SUBTOTAL(103,$B$3:B226)</f>
        <v>111</v>
      </c>
      <c r="B226" s="246">
        <v>233</v>
      </c>
      <c r="C226" s="138" t="s">
        <v>1634</v>
      </c>
      <c r="D226" s="138" t="s">
        <v>239</v>
      </c>
      <c r="E226" s="205">
        <v>1114321051</v>
      </c>
      <c r="F226" s="140" t="s">
        <v>1480</v>
      </c>
      <c r="G226" s="140">
        <v>44135</v>
      </c>
      <c r="H226" s="141">
        <f ca="1">IF('BASE DE DATOS 2026'!$G922="","",YEAR(NOW())-YEAR(G226))</f>
        <v>6</v>
      </c>
      <c r="I226" s="138" t="s">
        <v>100</v>
      </c>
      <c r="J226" s="142" t="str">
        <f>VLOOKUP(I226,NH,2,0)</f>
        <v>E</v>
      </c>
      <c r="K226" s="142" t="str">
        <f>YEAR('BASE DE DATOS 2026'!$G226)&amp;J226</f>
        <v>2020E</v>
      </c>
      <c r="L226" s="206" t="str">
        <f>IFERROR(VLOOKUP(K226,CATEGORIAS,2,0),"")</f>
        <v>MINIRIDERS 6 AÑOS</v>
      </c>
      <c r="M226" s="138" t="s">
        <v>44</v>
      </c>
      <c r="N226" s="137">
        <v>233</v>
      </c>
      <c r="O226" s="144">
        <f>IFERROR(VLOOKUP('BASE DE DATOS 2026'!$I857,CATEGORIAS!$M$3:$O$13,2,FALSE),"")</f>
        <v>85000</v>
      </c>
      <c r="P226" s="138"/>
      <c r="Q226" s="252" t="s">
        <v>149</v>
      </c>
      <c r="S226" s="197">
        <v>233</v>
      </c>
    </row>
    <row r="227" spans="1:19" ht="18.75" x14ac:dyDescent="0.25">
      <c r="A227" s="197">
        <f>SUBTOTAL(103,$B$3:B227)</f>
        <v>112</v>
      </c>
      <c r="B227" s="246">
        <v>234</v>
      </c>
      <c r="C227" s="138" t="s">
        <v>1657</v>
      </c>
      <c r="D227" s="138" t="s">
        <v>1637</v>
      </c>
      <c r="E227" s="205" t="s">
        <v>1638</v>
      </c>
      <c r="F227" s="140" t="s">
        <v>1480</v>
      </c>
      <c r="G227" s="140">
        <v>43548</v>
      </c>
      <c r="H227" s="141">
        <f ca="1">IF('BASE DE DATOS 2026'!$G923="","",YEAR(NOW())-YEAR(G227))</f>
        <v>7</v>
      </c>
      <c r="I227" s="138" t="s">
        <v>100</v>
      </c>
      <c r="J227" s="142" t="str">
        <f>VLOOKUP(I227,NH,2,0)</f>
        <v>E</v>
      </c>
      <c r="K227" s="142" t="str">
        <f>YEAR('BASE DE DATOS 2026'!$G227)&amp;J227</f>
        <v>2019E</v>
      </c>
      <c r="L227" s="206" t="str">
        <f>IFERROR(VLOOKUP(K227,CATEGORIAS,2,0),"")</f>
        <v>MINIRIDERS 7 Y 8 AÑOS</v>
      </c>
      <c r="M227" s="138" t="s">
        <v>85</v>
      </c>
      <c r="N227" s="137">
        <v>234</v>
      </c>
      <c r="O227" s="144">
        <f>IFERROR(VLOOKUP('BASE DE DATOS 2026'!$I858,CATEGORIAS!$M$3:$O$13,2,FALSE),"")</f>
        <v>85000</v>
      </c>
      <c r="P227" s="138"/>
      <c r="Q227" s="252" t="s">
        <v>149</v>
      </c>
      <c r="S227" s="197">
        <v>234</v>
      </c>
    </row>
    <row r="228" spans="1:19" ht="18.75" hidden="1" x14ac:dyDescent="0.25">
      <c r="A228" s="197">
        <f>SUBTOTAL(103,$B$3:B228)</f>
        <v>112</v>
      </c>
      <c r="B228" s="246">
        <v>235</v>
      </c>
      <c r="C228" s="217"/>
      <c r="D228" s="217"/>
      <c r="E228" s="184"/>
      <c r="F228" s="258"/>
      <c r="G228" s="258"/>
      <c r="H228" s="141"/>
      <c r="I228" s="217"/>
      <c r="J228" s="142" t="e">
        <f>VLOOKUP(I228,NH,2,0)</f>
        <v>#N/A</v>
      </c>
      <c r="K228" s="142" t="e">
        <f>YEAR('BASE DE DATOS 2026'!$G228)&amp;J228</f>
        <v>#N/A</v>
      </c>
      <c r="L228" s="158" t="str">
        <f>IFERROR(VLOOKUP(K228,CATEGORIAS,2,0),"")</f>
        <v/>
      </c>
      <c r="M228" s="217"/>
      <c r="N228" s="186"/>
      <c r="O228" s="188"/>
      <c r="P228" s="259"/>
      <c r="Q228" s="252"/>
      <c r="S228" s="197">
        <v>235</v>
      </c>
    </row>
    <row r="229" spans="1:19" ht="18.75" x14ac:dyDescent="0.25">
      <c r="A229" s="197">
        <f>SUBTOTAL(103,$B$3:B229)</f>
        <v>113</v>
      </c>
      <c r="B229" s="246">
        <v>236</v>
      </c>
      <c r="C229" s="138" t="s">
        <v>580</v>
      </c>
      <c r="D229" s="138" t="s">
        <v>581</v>
      </c>
      <c r="E229" s="139">
        <v>1110305450</v>
      </c>
      <c r="F229" s="140" t="s">
        <v>1480</v>
      </c>
      <c r="G229" s="140">
        <v>44046</v>
      </c>
      <c r="H229" s="141">
        <f ca="1">IF('BASE DE DATOS 2026'!$G204="","",YEAR(NOW())-YEAR(G229))</f>
        <v>6</v>
      </c>
      <c r="I229" s="138" t="s">
        <v>100</v>
      </c>
      <c r="J229" s="142" t="str">
        <f>VLOOKUP(I229,NH,2,0)</f>
        <v>E</v>
      </c>
      <c r="K229" s="142" t="str">
        <f>YEAR('BASE DE DATOS 2026'!$G229)&amp;J229</f>
        <v>2020E</v>
      </c>
      <c r="L229" s="143" t="str">
        <f>IFERROR(VLOOKUP(K229,CATEGORIAS,2,0),"")</f>
        <v>MINIRIDERS 6 AÑOS</v>
      </c>
      <c r="M229" s="138" t="s">
        <v>45</v>
      </c>
      <c r="N229" s="137">
        <v>236</v>
      </c>
      <c r="O229" s="144">
        <f>IFERROR(VLOOKUP('BASE DE DATOS 2026'!$I200,CATEGORIAS!$M$3:$O$13,2,FALSE),"")</f>
        <v>85000</v>
      </c>
      <c r="P229" s="138"/>
      <c r="Q229" s="252" t="s">
        <v>149</v>
      </c>
      <c r="S229" s="197">
        <v>236</v>
      </c>
    </row>
    <row r="230" spans="1:19" ht="18.75" x14ac:dyDescent="0.25">
      <c r="A230" s="197">
        <f>SUBTOTAL(103,$B$3:B230)</f>
        <v>114</v>
      </c>
      <c r="B230" s="246">
        <v>237</v>
      </c>
      <c r="C230" s="138" t="s">
        <v>236</v>
      </c>
      <c r="D230" s="138" t="s">
        <v>583</v>
      </c>
      <c r="E230" s="139">
        <v>1108653960</v>
      </c>
      <c r="F230" s="140" t="s">
        <v>1480</v>
      </c>
      <c r="G230" s="140">
        <v>44485</v>
      </c>
      <c r="H230" s="141">
        <f ca="1">IF('BASE DE DATOS 2026'!$G206="","",YEAR(NOW())-YEAR(G230))</f>
        <v>5</v>
      </c>
      <c r="I230" s="138" t="s">
        <v>12</v>
      </c>
      <c r="J230" s="142" t="str">
        <f>VLOOKUP(I230,NH,2,0)</f>
        <v>S</v>
      </c>
      <c r="K230" s="142" t="str">
        <f>YEAR('BASE DE DATOS 2026'!$G230)&amp;J230</f>
        <v>2021S</v>
      </c>
      <c r="L230" s="143" t="str">
        <f>IFERROR(VLOOKUP(K230,CATEGORIAS,2,0),"")</f>
        <v>STRIDERS 5 AÑOS</v>
      </c>
      <c r="M230" s="138" t="s">
        <v>45</v>
      </c>
      <c r="N230" s="145">
        <v>237</v>
      </c>
      <c r="O230" s="144">
        <f>IFERROR(VLOOKUP('BASE DE DATOS 2026'!$I201,CATEGORIAS!$M$3:$O$13,2,FALSE),"")</f>
        <v>85000</v>
      </c>
      <c r="P230" s="138"/>
      <c r="Q230" s="252" t="s">
        <v>149</v>
      </c>
      <c r="S230" s="197">
        <v>237</v>
      </c>
    </row>
    <row r="231" spans="1:19" ht="18.75" hidden="1" x14ac:dyDescent="0.25">
      <c r="A231" s="197">
        <f>SUBTOTAL(103,$B$3:B231)</f>
        <v>114</v>
      </c>
      <c r="B231" s="246">
        <v>238</v>
      </c>
      <c r="C231" s="217"/>
      <c r="D231" s="217"/>
      <c r="E231" s="184"/>
      <c r="F231" s="258"/>
      <c r="G231" s="258"/>
      <c r="H231" s="141"/>
      <c r="I231" s="217"/>
      <c r="J231" s="142" t="e">
        <f>VLOOKUP(I231,NH,2,0)</f>
        <v>#N/A</v>
      </c>
      <c r="K231" s="142" t="e">
        <f>YEAR('BASE DE DATOS 2026'!$G231)&amp;J231</f>
        <v>#N/A</v>
      </c>
      <c r="L231" s="158" t="str">
        <f>IFERROR(VLOOKUP(K231,CATEGORIAS,2,0),"")</f>
        <v/>
      </c>
      <c r="M231" s="217"/>
      <c r="N231" s="186"/>
      <c r="O231" s="188"/>
      <c r="P231" s="259"/>
      <c r="Q231" s="252"/>
      <c r="S231" s="197">
        <v>238</v>
      </c>
    </row>
    <row r="232" spans="1:19" ht="18.75" x14ac:dyDescent="0.25">
      <c r="A232" s="197">
        <f>SUBTOTAL(103,$B$3:B232)</f>
        <v>115</v>
      </c>
      <c r="B232" s="246">
        <v>239</v>
      </c>
      <c r="C232" s="138" t="s">
        <v>236</v>
      </c>
      <c r="D232" s="138" t="s">
        <v>585</v>
      </c>
      <c r="E232" s="139">
        <v>1109938154</v>
      </c>
      <c r="F232" s="140" t="s">
        <v>1480</v>
      </c>
      <c r="G232" s="140">
        <v>43638</v>
      </c>
      <c r="H232" s="141">
        <f ca="1">IF('BASE DE DATOS 2026'!$G215="","",YEAR(NOW())-YEAR(G232))</f>
        <v>7</v>
      </c>
      <c r="I232" s="138" t="s">
        <v>100</v>
      </c>
      <c r="J232" s="142" t="str">
        <f>VLOOKUP(I232,NH,2,0)</f>
        <v>E</v>
      </c>
      <c r="K232" s="142" t="str">
        <f>YEAR('BASE DE DATOS 2026'!$G232)&amp;J232</f>
        <v>2019E</v>
      </c>
      <c r="L232" s="143" t="str">
        <f>IFERROR(VLOOKUP(K232,CATEGORIAS,2,0),"")</f>
        <v>MINIRIDERS 7 Y 8 AÑOS</v>
      </c>
      <c r="M232" s="138" t="s">
        <v>44</v>
      </c>
      <c r="N232" s="137">
        <v>239</v>
      </c>
      <c r="O232" s="144">
        <f>IFERROR(VLOOKUP('BASE DE DATOS 2026'!$I204,CATEGORIAS!$M$3:$O$13,2,FALSE),"")</f>
        <v>85000</v>
      </c>
      <c r="P232" s="138"/>
      <c r="Q232" s="252" t="s">
        <v>149</v>
      </c>
      <c r="S232" s="197">
        <v>239</v>
      </c>
    </row>
    <row r="233" spans="1:19" ht="18.75" x14ac:dyDescent="0.25">
      <c r="A233" s="197">
        <f>SUBTOTAL(103,$B$3:B233)</f>
        <v>116</v>
      </c>
      <c r="B233" s="246">
        <v>240</v>
      </c>
      <c r="C233" s="138" t="s">
        <v>303</v>
      </c>
      <c r="D233" s="138" t="s">
        <v>1196</v>
      </c>
      <c r="E233" s="139">
        <v>1114316831</v>
      </c>
      <c r="F233" s="140" t="s">
        <v>1480</v>
      </c>
      <c r="G233" s="140">
        <v>42054</v>
      </c>
      <c r="H233" s="141">
        <f ca="1">IF('BASE DE DATOS 2026'!$G216="","",YEAR(NOW())-YEAR(G233))</f>
        <v>11</v>
      </c>
      <c r="I233" s="138" t="s">
        <v>67</v>
      </c>
      <c r="J233" s="142" t="str">
        <f>VLOOKUP(I233,NH,2,0)</f>
        <v>P</v>
      </c>
      <c r="K233" s="142" t="str">
        <f>YEAR('BASE DE DATOS 2026'!$G233)&amp;J233</f>
        <v>2015P</v>
      </c>
      <c r="L233" s="143" t="str">
        <f>IFERROR(VLOOKUP(K233,CATEGORIAS,2,0),"")</f>
        <v>PRINCIPIANTES 11 Y 12 AÑOS</v>
      </c>
      <c r="M233" s="138" t="s">
        <v>44</v>
      </c>
      <c r="N233" s="145">
        <v>240</v>
      </c>
      <c r="O233" s="144">
        <f>IFERROR(VLOOKUP('BASE DE DATOS 2026'!$I206,CATEGORIAS!$M$3:$O$13,2,FALSE),"")</f>
        <v>85000</v>
      </c>
      <c r="P233" s="138"/>
      <c r="Q233" s="252" t="s">
        <v>149</v>
      </c>
      <c r="S233" s="197">
        <v>240</v>
      </c>
    </row>
    <row r="234" spans="1:19" ht="18.75" x14ac:dyDescent="0.25">
      <c r="A234" s="197">
        <f>SUBTOTAL(103,$B$3:B234)</f>
        <v>117</v>
      </c>
      <c r="B234" s="246">
        <v>241</v>
      </c>
      <c r="C234" s="138" t="s">
        <v>587</v>
      </c>
      <c r="D234" s="138" t="s">
        <v>588</v>
      </c>
      <c r="E234" s="139">
        <v>1114013510</v>
      </c>
      <c r="F234" s="140" t="s">
        <v>1480</v>
      </c>
      <c r="G234" s="140">
        <v>43786</v>
      </c>
      <c r="H234" s="141">
        <f ca="1">IF('BASE DE DATOS 2026'!$G219="","",YEAR(NOW())-YEAR(G234))</f>
        <v>7</v>
      </c>
      <c r="I234" s="138" t="s">
        <v>100</v>
      </c>
      <c r="J234" s="142" t="str">
        <f>VLOOKUP(I234,NH,2,0)</f>
        <v>E</v>
      </c>
      <c r="K234" s="142" t="str">
        <f>YEAR('BASE DE DATOS 2026'!$G234)&amp;J234</f>
        <v>2019E</v>
      </c>
      <c r="L234" s="143" t="str">
        <f>IFERROR(VLOOKUP(K234,CATEGORIAS,2,0),"")</f>
        <v>MINIRIDERS 7 Y 8 AÑOS</v>
      </c>
      <c r="M234" s="138" t="s">
        <v>44</v>
      </c>
      <c r="N234" s="137">
        <v>241</v>
      </c>
      <c r="O234" s="144">
        <f>IFERROR(VLOOKUP('BASE DE DATOS 2026'!$I215,CATEGORIAS!$M$3:$O$13,2,FALSE),"")</f>
        <v>85000</v>
      </c>
      <c r="P234" s="138"/>
      <c r="Q234" s="252" t="s">
        <v>149</v>
      </c>
      <c r="S234" s="197">
        <v>241</v>
      </c>
    </row>
    <row r="235" spans="1:19" ht="18.75" hidden="1" x14ac:dyDescent="0.25">
      <c r="A235" s="197">
        <f>SUBTOTAL(103,$B$3:B235)</f>
        <v>117</v>
      </c>
      <c r="B235" s="246">
        <v>242</v>
      </c>
      <c r="C235" s="217"/>
      <c r="D235" s="217"/>
      <c r="E235" s="184"/>
      <c r="F235" s="258"/>
      <c r="G235" s="258"/>
      <c r="H235" s="141"/>
      <c r="I235" s="217"/>
      <c r="J235" s="142" t="e">
        <f>VLOOKUP(I235,NH,2,0)</f>
        <v>#N/A</v>
      </c>
      <c r="K235" s="142" t="e">
        <f>YEAR('BASE DE DATOS 2026'!$G235)&amp;J235</f>
        <v>#N/A</v>
      </c>
      <c r="L235" s="158" t="str">
        <f>IFERROR(VLOOKUP(K235,CATEGORIAS,2,0),"")</f>
        <v/>
      </c>
      <c r="M235" s="217"/>
      <c r="N235" s="186"/>
      <c r="O235" s="188"/>
      <c r="P235" s="259"/>
      <c r="Q235" s="252"/>
      <c r="S235" s="197">
        <v>242</v>
      </c>
    </row>
    <row r="236" spans="1:19" ht="18.75" hidden="1" x14ac:dyDescent="0.25">
      <c r="A236" s="197">
        <f>SUBTOTAL(103,$B$3:B236)</f>
        <v>117</v>
      </c>
      <c r="B236" s="246">
        <v>243</v>
      </c>
      <c r="C236" s="217"/>
      <c r="D236" s="217"/>
      <c r="E236" s="184"/>
      <c r="F236" s="258"/>
      <c r="G236" s="258"/>
      <c r="H236" s="141"/>
      <c r="I236" s="217"/>
      <c r="J236" s="142" t="e">
        <f>VLOOKUP(I236,NH,2,0)</f>
        <v>#N/A</v>
      </c>
      <c r="K236" s="142" t="e">
        <f>YEAR('BASE DE DATOS 2026'!$G236)&amp;J236</f>
        <v>#N/A</v>
      </c>
      <c r="L236" s="158" t="str">
        <f>IFERROR(VLOOKUP(K236,CATEGORIAS,2,0),"")</f>
        <v/>
      </c>
      <c r="M236" s="217"/>
      <c r="N236" s="186"/>
      <c r="O236" s="188"/>
      <c r="P236" s="259"/>
      <c r="Q236" s="252"/>
      <c r="S236" s="197">
        <v>243</v>
      </c>
    </row>
    <row r="237" spans="1:19" ht="18.75" x14ac:dyDescent="0.25">
      <c r="A237" s="197">
        <f>SUBTOTAL(103,$B$3:B237)</f>
        <v>118</v>
      </c>
      <c r="B237" s="246">
        <v>244</v>
      </c>
      <c r="C237" s="138" t="s">
        <v>592</v>
      </c>
      <c r="D237" s="138" t="s">
        <v>593</v>
      </c>
      <c r="E237" s="139">
        <v>1114392209</v>
      </c>
      <c r="F237" s="140" t="s">
        <v>1480</v>
      </c>
      <c r="G237" s="140">
        <v>43014</v>
      </c>
      <c r="H237" s="141">
        <f ca="1">IF('BASE DE DATOS 2026'!$G222="","",YEAR(NOW())-YEAR(G237))</f>
        <v>9</v>
      </c>
      <c r="I237" s="138" t="s">
        <v>100</v>
      </c>
      <c r="J237" s="142" t="str">
        <f>VLOOKUP(I237,NH,2,0)</f>
        <v>E</v>
      </c>
      <c r="K237" s="142" t="str">
        <f>YEAR('BASE DE DATOS 2026'!$G237)&amp;J237</f>
        <v>2017E</v>
      </c>
      <c r="L237" s="143" t="str">
        <f>IFERROR(VLOOKUP(K237,CATEGORIAS,2,0),"")</f>
        <v>MINIRIDERS 9 Y 10 AÑOS</v>
      </c>
      <c r="M237" s="138" t="s">
        <v>85</v>
      </c>
      <c r="N237" s="137">
        <v>244</v>
      </c>
      <c r="O237" s="144">
        <f>IFERROR(VLOOKUP('BASE DE DATOS 2026'!$I216,CATEGORIAS!$M$3:$O$13,2,FALSE),"")</f>
        <v>85000</v>
      </c>
      <c r="P237" s="138"/>
      <c r="Q237" s="254" t="s">
        <v>195</v>
      </c>
      <c r="S237" s="197">
        <v>244</v>
      </c>
    </row>
    <row r="238" spans="1:19" ht="18.75" hidden="1" x14ac:dyDescent="0.25">
      <c r="A238" s="197">
        <f>SUBTOTAL(103,$B$3:B238)</f>
        <v>118</v>
      </c>
      <c r="B238" s="246">
        <v>245</v>
      </c>
      <c r="C238" s="217"/>
      <c r="D238" s="217"/>
      <c r="E238" s="184"/>
      <c r="F238" s="258"/>
      <c r="G238" s="258"/>
      <c r="H238" s="141"/>
      <c r="I238" s="217"/>
      <c r="J238" s="142" t="e">
        <f>VLOOKUP(I238,NH,2,0)</f>
        <v>#N/A</v>
      </c>
      <c r="K238" s="142" t="e">
        <f>YEAR('BASE DE DATOS 2026'!$G238)&amp;J238</f>
        <v>#N/A</v>
      </c>
      <c r="L238" s="158" t="str">
        <f>IFERROR(VLOOKUP(K238,CATEGORIAS,2,0),"")</f>
        <v/>
      </c>
      <c r="M238" s="217"/>
      <c r="N238" s="186"/>
      <c r="O238" s="188"/>
      <c r="P238" s="259"/>
      <c r="Q238" s="252"/>
      <c r="S238" s="197">
        <v>245</v>
      </c>
    </row>
    <row r="239" spans="1:19" ht="18.75" x14ac:dyDescent="0.25">
      <c r="A239" s="197">
        <f>SUBTOTAL(103,$B$3:B239)</f>
        <v>119</v>
      </c>
      <c r="B239" s="246">
        <v>246</v>
      </c>
      <c r="C239" s="138" t="s">
        <v>275</v>
      </c>
      <c r="D239" s="138" t="s">
        <v>596</v>
      </c>
      <c r="E239" s="139">
        <v>1232797460</v>
      </c>
      <c r="F239" s="140" t="s">
        <v>1480</v>
      </c>
      <c r="G239" s="140">
        <v>42552</v>
      </c>
      <c r="H239" s="141">
        <f ca="1">IF('BASE DE DATOS 2026'!$G223="","",YEAR(NOW())-YEAR(G239))</f>
        <v>10</v>
      </c>
      <c r="I239" s="138" t="s">
        <v>67</v>
      </c>
      <c r="J239" s="142" t="str">
        <f>VLOOKUP(I239,NH,2,0)</f>
        <v>P</v>
      </c>
      <c r="K239" s="142" t="str">
        <f>YEAR('BASE DE DATOS 2026'!$G239)&amp;J239</f>
        <v>2016P</v>
      </c>
      <c r="L239" s="143" t="str">
        <f>IFERROR(VLOOKUP(K239,CATEGORIAS,2,0),"")</f>
        <v>PRINCIPIANTES 9 Y 10 AÑOS</v>
      </c>
      <c r="M239" s="138" t="s">
        <v>46</v>
      </c>
      <c r="N239" s="145">
        <v>246</v>
      </c>
      <c r="O239" s="144">
        <f>IFERROR(VLOOKUP('BASE DE DATOS 2026'!$I219,CATEGORIAS!$M$3:$O$13,2,FALSE),"")</f>
        <v>85000</v>
      </c>
      <c r="P239" s="138"/>
      <c r="Q239" s="252" t="s">
        <v>149</v>
      </c>
      <c r="S239" s="197">
        <v>246</v>
      </c>
    </row>
    <row r="240" spans="1:19" ht="18.75" x14ac:dyDescent="0.25">
      <c r="A240" s="197">
        <f>SUBTOTAL(103,$B$3:B240)</f>
        <v>120</v>
      </c>
      <c r="B240" s="246">
        <v>247</v>
      </c>
      <c r="C240" s="138" t="s">
        <v>275</v>
      </c>
      <c r="D240" s="138" t="s">
        <v>597</v>
      </c>
      <c r="E240" s="139">
        <v>1232804009</v>
      </c>
      <c r="F240" s="140" t="s">
        <v>1480</v>
      </c>
      <c r="G240" s="140">
        <v>43145</v>
      </c>
      <c r="H240" s="141">
        <f ca="1">IF('BASE DE DATOS 2026'!$G226="","",YEAR(NOW())-YEAR(G240))</f>
        <v>8</v>
      </c>
      <c r="I240" s="138" t="s">
        <v>67</v>
      </c>
      <c r="J240" s="142" t="str">
        <f>VLOOKUP(I240,NH,2,0)</f>
        <v>P</v>
      </c>
      <c r="K240" s="142" t="str">
        <f>YEAR('BASE DE DATOS 2026'!$G240)&amp;J240</f>
        <v>2018P</v>
      </c>
      <c r="L240" s="143" t="str">
        <f>IFERROR(VLOOKUP(K240,CATEGORIAS,2,0),"")</f>
        <v>PRINCIPIANTES 7 Y 8 AÑOS</v>
      </c>
      <c r="M240" s="138" t="s">
        <v>46</v>
      </c>
      <c r="N240" s="137">
        <v>247</v>
      </c>
      <c r="O240" s="144">
        <f>IFERROR(VLOOKUP('BASE DE DATOS 2026'!$I222,CATEGORIAS!$M$3:$O$13,2,FALSE),"")</f>
        <v>85000</v>
      </c>
      <c r="P240" s="138"/>
      <c r="Q240" s="252" t="s">
        <v>149</v>
      </c>
      <c r="S240" s="197">
        <v>247</v>
      </c>
    </row>
    <row r="241" spans="1:19" ht="18.75" x14ac:dyDescent="0.25">
      <c r="A241" s="197">
        <f>SUBTOTAL(103,$B$3:B241)</f>
        <v>121</v>
      </c>
      <c r="B241" s="246">
        <v>248</v>
      </c>
      <c r="C241" s="147" t="s">
        <v>299</v>
      </c>
      <c r="D241" s="147" t="s">
        <v>598</v>
      </c>
      <c r="E241" s="148">
        <v>1112061216</v>
      </c>
      <c r="F241" s="149" t="s">
        <v>1480</v>
      </c>
      <c r="G241" s="149">
        <v>42199</v>
      </c>
      <c r="H241" s="141">
        <f ca="1">IF('BASE DE DATOS 2026'!$G227="","",YEAR(NOW())-YEAR(G241))</f>
        <v>11</v>
      </c>
      <c r="I241" s="147" t="s">
        <v>67</v>
      </c>
      <c r="J241" s="142" t="str">
        <f>VLOOKUP(I241,NH,2,0)</f>
        <v>P</v>
      </c>
      <c r="K241" s="142" t="str">
        <f>YEAR('BASE DE DATOS 2026'!$G241)&amp;J241</f>
        <v>2015P</v>
      </c>
      <c r="L241" s="143" t="str">
        <f>IFERROR(VLOOKUP(K241,CATEGORIAS,2,0),"")</f>
        <v>PRINCIPIANTES 11 Y 12 AÑOS</v>
      </c>
      <c r="M241" s="147" t="s">
        <v>45</v>
      </c>
      <c r="N241" s="150">
        <v>248</v>
      </c>
      <c r="O241" s="151">
        <f>IFERROR(VLOOKUP('BASE DE DATOS 2026'!$I223,CATEGORIAS!$M$3:$O$13,2,FALSE),"")</f>
        <v>85000</v>
      </c>
      <c r="P241" s="147"/>
      <c r="Q241" s="256" t="s">
        <v>149</v>
      </c>
      <c r="S241" s="197">
        <v>248</v>
      </c>
    </row>
    <row r="242" spans="1:19" ht="18.75" x14ac:dyDescent="0.25">
      <c r="A242" s="197">
        <f>SUBTOTAL(103,$B$3:B242)</f>
        <v>122</v>
      </c>
      <c r="B242" s="246">
        <v>249</v>
      </c>
      <c r="C242" s="138" t="s">
        <v>472</v>
      </c>
      <c r="D242" s="138" t="s">
        <v>599</v>
      </c>
      <c r="E242" s="139">
        <v>1149941055</v>
      </c>
      <c r="F242" s="140" t="s">
        <v>1480</v>
      </c>
      <c r="G242" s="140">
        <v>42999</v>
      </c>
      <c r="H242" s="141">
        <f ca="1">IF('BASE DE DATOS 2026'!$G229="","",YEAR(NOW())-YEAR(G242))</f>
        <v>9</v>
      </c>
      <c r="I242" s="138" t="s">
        <v>100</v>
      </c>
      <c r="J242" s="142" t="str">
        <f>VLOOKUP(I242,NH,2,0)</f>
        <v>E</v>
      </c>
      <c r="K242" s="142" t="str">
        <f>YEAR('BASE DE DATOS 2026'!$G242)&amp;J242</f>
        <v>2017E</v>
      </c>
      <c r="L242" s="143" t="str">
        <f>IFERROR(VLOOKUP(K242,CATEGORIAS,2,0),"")</f>
        <v>MINIRIDERS 9 Y 10 AÑOS</v>
      </c>
      <c r="M242" s="138" t="s">
        <v>45</v>
      </c>
      <c r="N242" s="145">
        <v>249</v>
      </c>
      <c r="O242" s="144">
        <f>IFERROR(VLOOKUP('BASE DE DATOS 2026'!$I226,CATEGORIAS!$M$3:$O$13,2,FALSE),"")</f>
        <v>85000</v>
      </c>
      <c r="P242" s="138"/>
      <c r="Q242" s="252" t="s">
        <v>195</v>
      </c>
      <c r="S242" s="197">
        <v>249</v>
      </c>
    </row>
    <row r="243" spans="1:19" ht="18.75" x14ac:dyDescent="0.25">
      <c r="A243" s="197">
        <f>SUBTOTAL(103,$B$3:B243)</f>
        <v>123</v>
      </c>
      <c r="B243" s="246">
        <v>250</v>
      </c>
      <c r="C243" s="138" t="s">
        <v>600</v>
      </c>
      <c r="D243" s="138" t="s">
        <v>601</v>
      </c>
      <c r="E243" s="205">
        <v>1104841500</v>
      </c>
      <c r="F243" s="140" t="s">
        <v>1480</v>
      </c>
      <c r="G243" s="140">
        <v>42981</v>
      </c>
      <c r="H243" s="141">
        <f ca="1">IF('BASE DE DATOS 2026'!$G230="","",YEAR(NOW())-YEAR(G243))</f>
        <v>9</v>
      </c>
      <c r="I243" s="138" t="s">
        <v>100</v>
      </c>
      <c r="J243" s="142" t="str">
        <f>VLOOKUP(I243,NH,2,0)</f>
        <v>E</v>
      </c>
      <c r="K243" s="142" t="str">
        <f>YEAR('BASE DE DATOS 2026'!$G243)&amp;J243</f>
        <v>2017E</v>
      </c>
      <c r="L243" s="143" t="str">
        <f>IFERROR(VLOOKUP(K243,CATEGORIAS,2,0),"")</f>
        <v>MINIRIDERS 9 Y 10 AÑOS</v>
      </c>
      <c r="M243" s="138" t="s">
        <v>51</v>
      </c>
      <c r="N243" s="137">
        <v>250</v>
      </c>
      <c r="O243" s="144">
        <f>IFERROR(VLOOKUP('BASE DE DATOS 2026'!$I227,CATEGORIAS!$M$3:$O$13,2,FALSE),"")</f>
        <v>85000</v>
      </c>
      <c r="P243" s="138"/>
      <c r="Q243" s="252" t="s">
        <v>149</v>
      </c>
      <c r="S243" s="197">
        <v>250</v>
      </c>
    </row>
    <row r="244" spans="1:19" ht="18.75" x14ac:dyDescent="0.25">
      <c r="A244" s="197">
        <f>SUBTOTAL(103,$B$3:B244)</f>
        <v>124</v>
      </c>
      <c r="B244" s="246">
        <v>251</v>
      </c>
      <c r="C244" s="138" t="s">
        <v>602</v>
      </c>
      <c r="D244" s="138" t="s">
        <v>603</v>
      </c>
      <c r="E244" s="139">
        <v>1108339505</v>
      </c>
      <c r="F244" s="140" t="s">
        <v>1480</v>
      </c>
      <c r="G244" s="140">
        <v>42736</v>
      </c>
      <c r="H244" s="141">
        <f ca="1">IF('BASE DE DATOS 2026'!$G232="","",YEAR(NOW())-YEAR(G244))</f>
        <v>9</v>
      </c>
      <c r="I244" s="138" t="s">
        <v>100</v>
      </c>
      <c r="J244" s="142" t="str">
        <f>VLOOKUP(I244,NH,2,0)</f>
        <v>E</v>
      </c>
      <c r="K244" s="142" t="str">
        <f>YEAR('BASE DE DATOS 2026'!$G244)&amp;J244</f>
        <v>2017E</v>
      </c>
      <c r="L244" s="143" t="str">
        <f>IFERROR(VLOOKUP(K244,CATEGORIAS,2,0),"")</f>
        <v>MINIRIDERS 9 Y 10 AÑOS</v>
      </c>
      <c r="M244" s="138" t="s">
        <v>51</v>
      </c>
      <c r="N244" s="145">
        <v>251</v>
      </c>
      <c r="O244" s="144">
        <f>IFERROR(VLOOKUP('BASE DE DATOS 2026'!$I229,CATEGORIAS!$M$3:$O$13,2,FALSE),"")</f>
        <v>85000</v>
      </c>
      <c r="P244" s="138"/>
      <c r="Q244" s="252" t="s">
        <v>149</v>
      </c>
      <c r="S244" s="197">
        <v>251</v>
      </c>
    </row>
    <row r="245" spans="1:19" ht="18.75" hidden="1" x14ac:dyDescent="0.25">
      <c r="A245" s="197">
        <f>SUBTOTAL(103,$B$3:B245)</f>
        <v>124</v>
      </c>
      <c r="B245" s="246">
        <v>252</v>
      </c>
      <c r="C245" s="217"/>
      <c r="D245" s="217"/>
      <c r="E245" s="184"/>
      <c r="F245" s="258"/>
      <c r="G245" s="258"/>
      <c r="H245" s="141"/>
      <c r="I245" s="217"/>
      <c r="J245" s="142" t="e">
        <f>VLOOKUP(I245,NH,2,0)</f>
        <v>#N/A</v>
      </c>
      <c r="K245" s="142" t="e">
        <f>YEAR('BASE DE DATOS 2026'!$G245)&amp;J245</f>
        <v>#N/A</v>
      </c>
      <c r="L245" s="158" t="str">
        <f>IFERROR(VLOOKUP(K245,CATEGORIAS,2,0),"")</f>
        <v/>
      </c>
      <c r="M245" s="217"/>
      <c r="N245" s="186"/>
      <c r="O245" s="188"/>
      <c r="P245" s="259"/>
      <c r="Q245" s="252"/>
      <c r="S245" s="197">
        <v>252</v>
      </c>
    </row>
    <row r="246" spans="1:19" ht="18.75" x14ac:dyDescent="0.25">
      <c r="A246" s="197">
        <f>SUBTOTAL(103,$B$3:B246)</f>
        <v>125</v>
      </c>
      <c r="B246" s="246">
        <v>253</v>
      </c>
      <c r="C246" s="138" t="s">
        <v>606</v>
      </c>
      <c r="D246" s="138" t="s">
        <v>607</v>
      </c>
      <c r="E246" s="205">
        <v>1061828649</v>
      </c>
      <c r="F246" s="140" t="s">
        <v>1480</v>
      </c>
      <c r="G246" s="140">
        <v>44260</v>
      </c>
      <c r="H246" s="141">
        <f ca="1">IF('BASE DE DATOS 2026'!$G233="","",YEAR(NOW())-YEAR(G246))</f>
        <v>5</v>
      </c>
      <c r="I246" s="138" t="s">
        <v>12</v>
      </c>
      <c r="J246" s="142" t="str">
        <f>VLOOKUP(I246,NH,2,0)</f>
        <v>S</v>
      </c>
      <c r="K246" s="142" t="str">
        <f>YEAR('BASE DE DATOS 2026'!$G246)&amp;J246</f>
        <v>2021S</v>
      </c>
      <c r="L246" s="206" t="str">
        <f>IFERROR(VLOOKUP(K246,CATEGORIAS,2,0),"")</f>
        <v>STRIDERS 5 AÑOS</v>
      </c>
      <c r="M246" s="138" t="s">
        <v>1330</v>
      </c>
      <c r="N246" s="137">
        <v>253</v>
      </c>
      <c r="O246" s="144">
        <f>IFERROR(VLOOKUP('BASE DE DATOS 2026'!$I230,CATEGORIAS!$M$3:$O$13,2,FALSE),"")</f>
        <v>85000</v>
      </c>
      <c r="P246" s="138"/>
      <c r="Q246" s="252" t="s">
        <v>149</v>
      </c>
      <c r="S246" s="197">
        <v>253</v>
      </c>
    </row>
    <row r="247" spans="1:19" ht="18.75" hidden="1" x14ac:dyDescent="0.25">
      <c r="A247" s="197">
        <f>SUBTOTAL(103,$B$3:B247)</f>
        <v>125</v>
      </c>
      <c r="B247" s="246">
        <v>254</v>
      </c>
      <c r="C247" s="217"/>
      <c r="D247" s="217"/>
      <c r="E247" s="184"/>
      <c r="F247" s="258"/>
      <c r="G247" s="258"/>
      <c r="H247" s="141"/>
      <c r="I247" s="217"/>
      <c r="J247" s="142" t="e">
        <f>VLOOKUP(I247,NH,2,0)</f>
        <v>#N/A</v>
      </c>
      <c r="K247" s="142" t="e">
        <f>YEAR('BASE DE DATOS 2026'!$G247)&amp;J247</f>
        <v>#N/A</v>
      </c>
      <c r="L247" s="158" t="str">
        <f>IFERROR(VLOOKUP(K247,CATEGORIAS,2,0),"")</f>
        <v/>
      </c>
      <c r="M247" s="217"/>
      <c r="N247" s="186"/>
      <c r="O247" s="188"/>
      <c r="P247" s="259"/>
      <c r="Q247" s="252"/>
      <c r="S247" s="197">
        <v>254</v>
      </c>
    </row>
    <row r="248" spans="1:19" ht="18.75" hidden="1" x14ac:dyDescent="0.25">
      <c r="A248" s="197">
        <f>SUBTOTAL(103,$B$3:B248)</f>
        <v>125</v>
      </c>
      <c r="B248" s="246">
        <v>255</v>
      </c>
      <c r="C248" s="217"/>
      <c r="D248" s="217"/>
      <c r="E248" s="184"/>
      <c r="F248" s="258"/>
      <c r="G248" s="258"/>
      <c r="H248" s="141"/>
      <c r="I248" s="217"/>
      <c r="J248" s="142" t="e">
        <f>VLOOKUP(I248,NH,2,0)</f>
        <v>#N/A</v>
      </c>
      <c r="K248" s="142" t="e">
        <f>YEAR('BASE DE DATOS 2026'!$G248)&amp;J248</f>
        <v>#N/A</v>
      </c>
      <c r="L248" s="158" t="str">
        <f>IFERROR(VLOOKUP(K248,CATEGORIAS,2,0),"")</f>
        <v/>
      </c>
      <c r="M248" s="217"/>
      <c r="N248" s="186"/>
      <c r="O248" s="188"/>
      <c r="P248" s="259"/>
      <c r="Q248" s="252"/>
      <c r="S248" s="197">
        <v>255</v>
      </c>
    </row>
    <row r="249" spans="1:19" ht="18.75" hidden="1" x14ac:dyDescent="0.25">
      <c r="A249" s="197">
        <f>SUBTOTAL(103,$B$3:B249)</f>
        <v>125</v>
      </c>
      <c r="B249" s="246">
        <v>256</v>
      </c>
      <c r="C249" s="217"/>
      <c r="D249" s="217"/>
      <c r="E249" s="184"/>
      <c r="F249" s="258"/>
      <c r="G249" s="258"/>
      <c r="H249" s="141"/>
      <c r="I249" s="217"/>
      <c r="J249" s="142" t="e">
        <f>VLOOKUP(I249,NH,2,0)</f>
        <v>#N/A</v>
      </c>
      <c r="K249" s="142" t="e">
        <f>YEAR('BASE DE DATOS 2026'!$G249)&amp;J249</f>
        <v>#N/A</v>
      </c>
      <c r="L249" s="158" t="str">
        <f>IFERROR(VLOOKUP(K249,CATEGORIAS,2,0),"")</f>
        <v/>
      </c>
      <c r="M249" s="217"/>
      <c r="N249" s="186"/>
      <c r="O249" s="188"/>
      <c r="P249" s="259"/>
      <c r="Q249" s="252"/>
      <c r="S249" s="197">
        <v>256</v>
      </c>
    </row>
    <row r="250" spans="1:19" ht="18.75" x14ac:dyDescent="0.25">
      <c r="A250" s="197">
        <f>SUBTOTAL(103,$B$3:B250)</f>
        <v>126</v>
      </c>
      <c r="B250" s="246">
        <v>257</v>
      </c>
      <c r="C250" s="138" t="s">
        <v>343</v>
      </c>
      <c r="D250" s="138" t="s">
        <v>612</v>
      </c>
      <c r="E250" s="139">
        <v>1232820019</v>
      </c>
      <c r="F250" s="140" t="s">
        <v>1480</v>
      </c>
      <c r="G250" s="140">
        <v>44693</v>
      </c>
      <c r="H250" s="141">
        <f ca="1">IF('BASE DE DATOS 2026'!$G234="","",YEAR(NOW())-YEAR(G250))</f>
        <v>4</v>
      </c>
      <c r="I250" s="138" t="s">
        <v>12</v>
      </c>
      <c r="J250" s="142" t="str">
        <f>VLOOKUP(I250,NH,2,0)</f>
        <v>S</v>
      </c>
      <c r="K250" s="142" t="str">
        <f>YEAR('BASE DE DATOS 2026'!$G250)&amp;J250</f>
        <v>2022S</v>
      </c>
      <c r="L250" s="143" t="str">
        <f>IFERROR(VLOOKUP(K250,CATEGORIAS,2,0),"")</f>
        <v>STRIDERS 4 AÑOS</v>
      </c>
      <c r="M250" s="138" t="s">
        <v>112</v>
      </c>
      <c r="N250" s="145">
        <v>257</v>
      </c>
      <c r="O250" s="144">
        <f>IFERROR(VLOOKUP('BASE DE DATOS 2026'!$I232,CATEGORIAS!$M$3:$O$13,2,FALSE),"")</f>
        <v>85000</v>
      </c>
      <c r="P250" s="138"/>
      <c r="Q250" s="252" t="s">
        <v>149</v>
      </c>
      <c r="S250" s="197">
        <v>257</v>
      </c>
    </row>
    <row r="251" spans="1:19" ht="18.75" hidden="1" x14ac:dyDescent="0.25">
      <c r="A251" s="197">
        <f>SUBTOTAL(103,$B$3:B251)</f>
        <v>126</v>
      </c>
      <c r="B251" s="246">
        <v>258</v>
      </c>
      <c r="C251" s="217"/>
      <c r="D251" s="217"/>
      <c r="E251" s="184"/>
      <c r="F251" s="258"/>
      <c r="G251" s="258"/>
      <c r="H251" s="141"/>
      <c r="I251" s="217"/>
      <c r="J251" s="142" t="e">
        <f>VLOOKUP(I251,NH,2,0)</f>
        <v>#N/A</v>
      </c>
      <c r="K251" s="142" t="e">
        <f>YEAR('BASE DE DATOS 2026'!$G251)&amp;J251</f>
        <v>#N/A</v>
      </c>
      <c r="L251" s="158" t="str">
        <f>IFERROR(VLOOKUP(K251,CATEGORIAS,2,0),"")</f>
        <v/>
      </c>
      <c r="M251" s="217"/>
      <c r="N251" s="186"/>
      <c r="O251" s="188"/>
      <c r="P251" s="259"/>
      <c r="Q251" s="252"/>
      <c r="S251" s="197">
        <v>258</v>
      </c>
    </row>
    <row r="252" spans="1:19" ht="18.75" hidden="1" x14ac:dyDescent="0.25">
      <c r="A252" s="197">
        <f>SUBTOTAL(103,$B$3:B252)</f>
        <v>126</v>
      </c>
      <c r="B252" s="246">
        <v>259</v>
      </c>
      <c r="C252" s="217"/>
      <c r="D252" s="217"/>
      <c r="E252" s="184"/>
      <c r="F252" s="258"/>
      <c r="G252" s="258"/>
      <c r="H252" s="141"/>
      <c r="I252" s="217"/>
      <c r="J252" s="142" t="e">
        <f>VLOOKUP(I252,NH,2,0)</f>
        <v>#N/A</v>
      </c>
      <c r="K252" s="142" t="e">
        <f>YEAR('BASE DE DATOS 2026'!$G252)&amp;J252</f>
        <v>#N/A</v>
      </c>
      <c r="L252" s="158" t="str">
        <f>IFERROR(VLOOKUP(K252,CATEGORIAS,2,0),"")</f>
        <v/>
      </c>
      <c r="M252" s="217"/>
      <c r="N252" s="186"/>
      <c r="O252" s="188"/>
      <c r="P252" s="259"/>
      <c r="Q252" s="252"/>
      <c r="S252" s="197">
        <v>259</v>
      </c>
    </row>
    <row r="253" spans="1:19" ht="18.75" hidden="1" x14ac:dyDescent="0.25">
      <c r="A253" s="197">
        <f>SUBTOTAL(103,$B$3:B253)</f>
        <v>126</v>
      </c>
      <c r="B253" s="246">
        <v>260</v>
      </c>
      <c r="C253" s="217"/>
      <c r="D253" s="217"/>
      <c r="E253" s="184"/>
      <c r="F253" s="258"/>
      <c r="G253" s="258"/>
      <c r="H253" s="141"/>
      <c r="I253" s="217"/>
      <c r="J253" s="142" t="e">
        <f>VLOOKUP(I253,NH,2,0)</f>
        <v>#N/A</v>
      </c>
      <c r="K253" s="142" t="e">
        <f>YEAR('BASE DE DATOS 2026'!$G253)&amp;J253</f>
        <v>#N/A</v>
      </c>
      <c r="L253" s="158" t="str">
        <f>IFERROR(VLOOKUP(K253,CATEGORIAS,2,0),"")</f>
        <v/>
      </c>
      <c r="M253" s="217"/>
      <c r="N253" s="186"/>
      <c r="O253" s="188"/>
      <c r="P253" s="259"/>
      <c r="Q253" s="252"/>
      <c r="S253" s="197">
        <v>260</v>
      </c>
    </row>
    <row r="254" spans="1:19" ht="18.75" x14ac:dyDescent="0.25">
      <c r="A254" s="197">
        <f>SUBTOTAL(103,$B$3:B254)</f>
        <v>127</v>
      </c>
      <c r="B254" s="246">
        <v>261</v>
      </c>
      <c r="C254" s="138" t="s">
        <v>378</v>
      </c>
      <c r="D254" s="138" t="s">
        <v>456</v>
      </c>
      <c r="E254" s="139">
        <v>1104849662</v>
      </c>
      <c r="F254" s="140" t="s">
        <v>1480</v>
      </c>
      <c r="G254" s="140">
        <v>44135</v>
      </c>
      <c r="H254" s="141">
        <f ca="1">IF('BASE DE DATOS 2026'!$G237="","",YEAR(NOW())-YEAR(G254))</f>
        <v>6</v>
      </c>
      <c r="I254" s="138" t="s">
        <v>100</v>
      </c>
      <c r="J254" s="142" t="str">
        <f>VLOOKUP(I254,NH,2,0)</f>
        <v>E</v>
      </c>
      <c r="K254" s="142" t="str">
        <f>YEAR('BASE DE DATOS 2026'!$G254)&amp;J254</f>
        <v>2020E</v>
      </c>
      <c r="L254" s="143" t="str">
        <f>IFERROR(VLOOKUP(K254,CATEGORIAS,2,0),"")</f>
        <v>MINIRIDERS 6 AÑOS</v>
      </c>
      <c r="M254" s="138" t="s">
        <v>75</v>
      </c>
      <c r="N254" s="145">
        <v>261</v>
      </c>
      <c r="O254" s="144">
        <f>IFERROR(VLOOKUP('BASE DE DATOS 2026'!$I233,CATEGORIAS!$M$3:$O$13,2,FALSE),"")</f>
        <v>85000</v>
      </c>
      <c r="P254" s="138"/>
      <c r="Q254" s="252" t="s">
        <v>149</v>
      </c>
      <c r="S254" s="197">
        <v>261</v>
      </c>
    </row>
    <row r="255" spans="1:19" ht="18.75" x14ac:dyDescent="0.25">
      <c r="A255" s="197">
        <f>SUBTOTAL(103,$B$3:B255)</f>
        <v>128</v>
      </c>
      <c r="B255" s="246">
        <v>262</v>
      </c>
      <c r="C255" s="138" t="s">
        <v>259</v>
      </c>
      <c r="D255" s="138" t="s">
        <v>618</v>
      </c>
      <c r="E255" s="139">
        <v>1232817218</v>
      </c>
      <c r="F255" s="140" t="s">
        <v>1480</v>
      </c>
      <c r="G255" s="140">
        <v>44431</v>
      </c>
      <c r="H255" s="141">
        <f ca="1">IF('BASE DE DATOS 2026'!$G239="","",YEAR(NOW())-YEAR(G255))</f>
        <v>5</v>
      </c>
      <c r="I255" s="138" t="s">
        <v>12</v>
      </c>
      <c r="J255" s="142" t="str">
        <f>VLOOKUP(I255,NH,2,0)</f>
        <v>S</v>
      </c>
      <c r="K255" s="142" t="str">
        <f>YEAR('BASE DE DATOS 2026'!$G255)&amp;J255</f>
        <v>2021S</v>
      </c>
      <c r="L255" s="143" t="str">
        <f>IFERROR(VLOOKUP(K255,CATEGORIAS,2,0),"")</f>
        <v>STRIDERS 5 AÑOS</v>
      </c>
      <c r="M255" s="138" t="s">
        <v>55</v>
      </c>
      <c r="N255" s="137">
        <v>262</v>
      </c>
      <c r="O255" s="144">
        <f>IFERROR(VLOOKUP('BASE DE DATOS 2026'!$I234,CATEGORIAS!$M$3:$O$13,2,FALSE),"")</f>
        <v>85000</v>
      </c>
      <c r="P255" s="138"/>
      <c r="Q255" s="252" t="s">
        <v>218</v>
      </c>
      <c r="S255" s="197">
        <v>262</v>
      </c>
    </row>
    <row r="256" spans="1:19" ht="18.75" hidden="1" x14ac:dyDescent="0.25">
      <c r="A256" s="197">
        <f>SUBTOTAL(103,$B$3:B256)</f>
        <v>128</v>
      </c>
      <c r="B256" s="246">
        <v>263</v>
      </c>
      <c r="C256" s="217"/>
      <c r="D256" s="217"/>
      <c r="E256" s="184"/>
      <c r="F256" s="258"/>
      <c r="G256" s="258"/>
      <c r="H256" s="141"/>
      <c r="I256" s="217"/>
      <c r="J256" s="142" t="e">
        <f>VLOOKUP(I256,NH,2,0)</f>
        <v>#N/A</v>
      </c>
      <c r="K256" s="142" t="e">
        <f>YEAR('BASE DE DATOS 2026'!$G256)&amp;J256</f>
        <v>#N/A</v>
      </c>
      <c r="L256" s="158" t="str">
        <f>IFERROR(VLOOKUP(K256,CATEGORIAS,2,0),"")</f>
        <v/>
      </c>
      <c r="M256" s="217"/>
      <c r="N256" s="186"/>
      <c r="O256" s="188"/>
      <c r="P256" s="259"/>
      <c r="Q256" s="252"/>
      <c r="S256" s="197">
        <v>263</v>
      </c>
    </row>
    <row r="257" spans="1:19" ht="18.75" hidden="1" x14ac:dyDescent="0.25">
      <c r="A257" s="197">
        <f>SUBTOTAL(103,$B$3:B257)</f>
        <v>128</v>
      </c>
      <c r="B257" s="246">
        <v>264</v>
      </c>
      <c r="C257" s="217"/>
      <c r="D257" s="217"/>
      <c r="E257" s="184"/>
      <c r="F257" s="258"/>
      <c r="G257" s="258"/>
      <c r="H257" s="141"/>
      <c r="I257" s="217"/>
      <c r="J257" s="142" t="e">
        <f>VLOOKUP(I257,NH,2,0)</f>
        <v>#N/A</v>
      </c>
      <c r="K257" s="142" t="e">
        <f>YEAR('BASE DE DATOS 2026'!$G257)&amp;J257</f>
        <v>#N/A</v>
      </c>
      <c r="L257" s="158" t="str">
        <f>IFERROR(VLOOKUP(K257,CATEGORIAS,2,0),"")</f>
        <v/>
      </c>
      <c r="M257" s="217"/>
      <c r="N257" s="186"/>
      <c r="O257" s="188"/>
      <c r="P257" s="259"/>
      <c r="Q257" s="252"/>
      <c r="S257" s="197">
        <v>264</v>
      </c>
    </row>
    <row r="258" spans="1:19" ht="18.75" hidden="1" x14ac:dyDescent="0.25">
      <c r="A258" s="197">
        <f>SUBTOTAL(103,$B$3:B258)</f>
        <v>128</v>
      </c>
      <c r="B258" s="246">
        <v>265</v>
      </c>
      <c r="C258" s="217"/>
      <c r="D258" s="217"/>
      <c r="E258" s="184"/>
      <c r="F258" s="258"/>
      <c r="G258" s="258"/>
      <c r="H258" s="141"/>
      <c r="I258" s="217"/>
      <c r="J258" s="142" t="e">
        <f>VLOOKUP(I258,NH,2,0)</f>
        <v>#N/A</v>
      </c>
      <c r="K258" s="142" t="e">
        <f>YEAR('BASE DE DATOS 2026'!$G258)&amp;J258</f>
        <v>#N/A</v>
      </c>
      <c r="L258" s="158" t="str">
        <f>IFERROR(VLOOKUP(K258,CATEGORIAS,2,0),"")</f>
        <v/>
      </c>
      <c r="M258" s="217"/>
      <c r="N258" s="186"/>
      <c r="O258" s="188"/>
      <c r="P258" s="259"/>
      <c r="Q258" s="252"/>
      <c r="S258" s="197">
        <v>265</v>
      </c>
    </row>
    <row r="259" spans="1:19" ht="18.75" hidden="1" x14ac:dyDescent="0.25">
      <c r="A259" s="197">
        <f>SUBTOTAL(103,$B$3:B259)</f>
        <v>128</v>
      </c>
      <c r="B259" s="246">
        <v>266</v>
      </c>
      <c r="C259" s="217"/>
      <c r="D259" s="217"/>
      <c r="E259" s="184"/>
      <c r="F259" s="258"/>
      <c r="G259" s="258"/>
      <c r="H259" s="141"/>
      <c r="I259" s="217"/>
      <c r="J259" s="142" t="e">
        <f>VLOOKUP(I259,NH,2,0)</f>
        <v>#N/A</v>
      </c>
      <c r="K259" s="142" t="e">
        <f>YEAR('BASE DE DATOS 2026'!$G259)&amp;J259</f>
        <v>#N/A</v>
      </c>
      <c r="L259" s="158" t="str">
        <f>IFERROR(VLOOKUP(K259,CATEGORIAS,2,0),"")</f>
        <v/>
      </c>
      <c r="M259" s="217"/>
      <c r="N259" s="186"/>
      <c r="O259" s="188"/>
      <c r="P259" s="259"/>
      <c r="Q259" s="252"/>
      <c r="S259" s="197">
        <v>266</v>
      </c>
    </row>
    <row r="260" spans="1:19" ht="18.75" x14ac:dyDescent="0.25">
      <c r="A260" s="197">
        <f>SUBTOTAL(103,$B$3:B260)</f>
        <v>129</v>
      </c>
      <c r="B260" s="246">
        <v>267</v>
      </c>
      <c r="C260" s="138" t="s">
        <v>271</v>
      </c>
      <c r="D260" s="138" t="s">
        <v>1655</v>
      </c>
      <c r="E260" s="139">
        <v>1108653297</v>
      </c>
      <c r="F260" s="140" t="s">
        <v>1480</v>
      </c>
      <c r="G260" s="140">
        <v>44198</v>
      </c>
      <c r="H260" s="141">
        <f ca="1">IF('BASE DE DATOS 2026'!$G240="","",YEAR(NOW())-YEAR(G260))</f>
        <v>5</v>
      </c>
      <c r="I260" s="138" t="s">
        <v>12</v>
      </c>
      <c r="J260" s="142" t="str">
        <f>VLOOKUP(I260,NH,2,0)</f>
        <v>S</v>
      </c>
      <c r="K260" s="142" t="str">
        <f>YEAR('BASE DE DATOS 2026'!$G260)&amp;J260</f>
        <v>2021S</v>
      </c>
      <c r="L260" s="143" t="str">
        <f>IFERROR(VLOOKUP(K260,CATEGORIAS,2,0),"")</f>
        <v>STRIDERS 5 AÑOS</v>
      </c>
      <c r="M260" s="138" t="s">
        <v>51</v>
      </c>
      <c r="N260" s="137">
        <v>267</v>
      </c>
      <c r="O260" s="144">
        <f>IFERROR(VLOOKUP('BASE DE DATOS 2026'!$I237,CATEGORIAS!$M$3:$O$13,2,FALSE),"")</f>
        <v>85000</v>
      </c>
      <c r="P260" s="138"/>
      <c r="Q260" s="252" t="s">
        <v>149</v>
      </c>
      <c r="S260" s="197">
        <v>267</v>
      </c>
    </row>
    <row r="261" spans="1:19" ht="18.75" hidden="1" x14ac:dyDescent="0.25">
      <c r="A261" s="197">
        <f>SUBTOTAL(103,$B$3:B261)</f>
        <v>129</v>
      </c>
      <c r="B261" s="246">
        <v>268</v>
      </c>
      <c r="C261" s="217"/>
      <c r="D261" s="217"/>
      <c r="E261" s="184"/>
      <c r="F261" s="258"/>
      <c r="G261" s="258"/>
      <c r="H261" s="141"/>
      <c r="I261" s="217"/>
      <c r="J261" s="142" t="e">
        <f>VLOOKUP(I261,NH,2,0)</f>
        <v>#N/A</v>
      </c>
      <c r="K261" s="142" t="e">
        <f>YEAR('BASE DE DATOS 2026'!$G261)&amp;J261</f>
        <v>#N/A</v>
      </c>
      <c r="L261" s="158" t="str">
        <f>IFERROR(VLOOKUP(K261,CATEGORIAS,2,0),"")</f>
        <v/>
      </c>
      <c r="M261" s="217"/>
      <c r="N261" s="186"/>
      <c r="O261" s="188"/>
      <c r="P261" s="259"/>
      <c r="Q261" s="252"/>
      <c r="S261" s="197">
        <v>268</v>
      </c>
    </row>
    <row r="262" spans="1:19" ht="18.75" x14ac:dyDescent="0.25">
      <c r="A262" s="197">
        <f>SUBTOTAL(103,$B$3:B262)</f>
        <v>130</v>
      </c>
      <c r="B262" s="246">
        <v>269</v>
      </c>
      <c r="C262" s="138" t="s">
        <v>1432</v>
      </c>
      <c r="D262" s="138" t="s">
        <v>1159</v>
      </c>
      <c r="E262" s="139">
        <v>1232813221</v>
      </c>
      <c r="F262" s="140" t="s">
        <v>1481</v>
      </c>
      <c r="G262" s="140">
        <v>44006</v>
      </c>
      <c r="H262" s="141">
        <f ca="1">IF('BASE DE DATOS 2026'!$G241="","",YEAR(NOW())-YEAR(G262))</f>
        <v>6</v>
      </c>
      <c r="I262" s="138" t="s">
        <v>100</v>
      </c>
      <c r="J262" s="142" t="str">
        <f>VLOOKUP(I262,NH,2,0)</f>
        <v>E</v>
      </c>
      <c r="K262" s="142" t="str">
        <f>YEAR('BASE DE DATOS 2026'!$G262)&amp;J262</f>
        <v>2020E</v>
      </c>
      <c r="L262" s="143" t="str">
        <f>IFERROR(VLOOKUP(K262,CATEGORIAS,2,0),"")</f>
        <v>MINIRIDERS 6 AÑOS</v>
      </c>
      <c r="M262" s="138" t="s">
        <v>41</v>
      </c>
      <c r="N262" s="137">
        <v>269</v>
      </c>
      <c r="O262" s="144">
        <f>IFERROR(VLOOKUP('BASE DE DATOS 2026'!$I239,CATEGORIAS!$M$3:$O$13,2,FALSE),"")</f>
        <v>85000</v>
      </c>
      <c r="P262" s="138"/>
      <c r="Q262" s="252" t="s">
        <v>149</v>
      </c>
      <c r="S262" s="197">
        <v>269</v>
      </c>
    </row>
    <row r="263" spans="1:19" ht="18.75" x14ac:dyDescent="0.25">
      <c r="A263" s="197">
        <f>SUBTOTAL(103,$B$3:B263)</f>
        <v>131</v>
      </c>
      <c r="B263" s="246">
        <v>270</v>
      </c>
      <c r="C263" s="138" t="s">
        <v>1160</v>
      </c>
      <c r="D263" s="138" t="s">
        <v>1321</v>
      </c>
      <c r="E263" s="139">
        <v>1061829077</v>
      </c>
      <c r="F263" s="140" t="s">
        <v>1480</v>
      </c>
      <c r="G263" s="140">
        <v>44341</v>
      </c>
      <c r="H263" s="141">
        <f ca="1">IF('BASE DE DATOS 2026'!$G242="","",YEAR(NOW())-YEAR(G263))</f>
        <v>5</v>
      </c>
      <c r="I263" s="138" t="s">
        <v>12</v>
      </c>
      <c r="J263" s="142" t="str">
        <f>VLOOKUP(I263,NH,2,0)</f>
        <v>S</v>
      </c>
      <c r="K263" s="142" t="str">
        <f>YEAR('BASE DE DATOS 2026'!$G263)&amp;J263</f>
        <v>2021S</v>
      </c>
      <c r="L263" s="143" t="str">
        <f>IFERROR(VLOOKUP(K263,CATEGORIAS,2,0),"")</f>
        <v>STRIDERS 5 AÑOS</v>
      </c>
      <c r="M263" s="138" t="s">
        <v>1330</v>
      </c>
      <c r="N263" s="145">
        <v>270</v>
      </c>
      <c r="O263" s="144">
        <f>IFERROR(VLOOKUP('BASE DE DATOS 2026'!$I240,CATEGORIAS!$M$3:$O$13,2,FALSE),"")</f>
        <v>85000</v>
      </c>
      <c r="P263" s="138"/>
      <c r="Q263" s="252" t="s">
        <v>149</v>
      </c>
      <c r="S263" s="197">
        <v>270</v>
      </c>
    </row>
    <row r="264" spans="1:19" ht="18.75" hidden="1" x14ac:dyDescent="0.25">
      <c r="A264" s="197">
        <f>SUBTOTAL(103,$B$3:B264)</f>
        <v>131</v>
      </c>
      <c r="B264" s="246">
        <v>271</v>
      </c>
      <c r="C264" s="217"/>
      <c r="D264" s="217"/>
      <c r="E264" s="184"/>
      <c r="F264" s="258"/>
      <c r="G264" s="258"/>
      <c r="H264" s="141"/>
      <c r="I264" s="217"/>
      <c r="J264" s="142" t="e">
        <f>VLOOKUP(I264,NH,2,0)</f>
        <v>#N/A</v>
      </c>
      <c r="K264" s="142" t="e">
        <f>YEAR('BASE DE DATOS 2026'!$G264)&amp;J264</f>
        <v>#N/A</v>
      </c>
      <c r="L264" s="158" t="str">
        <f>IFERROR(VLOOKUP(K264,CATEGORIAS,2,0),"")</f>
        <v/>
      </c>
      <c r="M264" s="217"/>
      <c r="N264" s="186"/>
      <c r="O264" s="188"/>
      <c r="P264" s="259"/>
      <c r="Q264" s="252"/>
      <c r="S264" s="197">
        <v>271</v>
      </c>
    </row>
    <row r="265" spans="1:19" ht="18.75" x14ac:dyDescent="0.25">
      <c r="A265" s="197">
        <f>SUBTOTAL(103,$B$3:B265)</f>
        <v>132</v>
      </c>
      <c r="B265" s="246">
        <v>272</v>
      </c>
      <c r="C265" s="147" t="s">
        <v>244</v>
      </c>
      <c r="D265" s="147" t="s">
        <v>624</v>
      </c>
      <c r="E265" s="148">
        <v>1107539919</v>
      </c>
      <c r="F265" s="149" t="s">
        <v>1480</v>
      </c>
      <c r="G265" s="149">
        <v>44589</v>
      </c>
      <c r="H265" s="141">
        <f ca="1">IF('BASE DE DATOS 2026'!$G243="","",YEAR(NOW())-YEAR(G265))</f>
        <v>4</v>
      </c>
      <c r="I265" s="147" t="s">
        <v>12</v>
      </c>
      <c r="J265" s="142" t="str">
        <f>VLOOKUP(I265,NH,2,0)</f>
        <v>S</v>
      </c>
      <c r="K265" s="142" t="str">
        <f>YEAR('BASE DE DATOS 2026'!$G265)&amp;J265</f>
        <v>2022S</v>
      </c>
      <c r="L265" s="143" t="str">
        <f>IFERROR(VLOOKUP(K265,CATEGORIAS,2,0),"")</f>
        <v>STRIDERS 4 AÑOS</v>
      </c>
      <c r="M265" s="147" t="s">
        <v>77</v>
      </c>
      <c r="N265" s="150">
        <v>272</v>
      </c>
      <c r="O265" s="151">
        <f>IFERROR(VLOOKUP('BASE DE DATOS 2026'!$I916,CATEGORIAS!$M$3:$O$13,2,FALSE),"")</f>
        <v>85000</v>
      </c>
      <c r="P265" s="147"/>
      <c r="Q265" s="252"/>
      <c r="S265" s="197">
        <v>272</v>
      </c>
    </row>
    <row r="266" spans="1:19" ht="18.75" hidden="1" x14ac:dyDescent="0.25">
      <c r="A266" s="197">
        <f>SUBTOTAL(103,$B$3:B266)</f>
        <v>132</v>
      </c>
      <c r="B266" s="246">
        <v>273</v>
      </c>
      <c r="C266" s="217"/>
      <c r="D266" s="217"/>
      <c r="E266" s="184"/>
      <c r="F266" s="258"/>
      <c r="G266" s="258"/>
      <c r="H266" s="141"/>
      <c r="I266" s="217"/>
      <c r="J266" s="142" t="e">
        <f>VLOOKUP(I266,NH,2,0)</f>
        <v>#N/A</v>
      </c>
      <c r="K266" s="142" t="e">
        <f>YEAR('BASE DE DATOS 2026'!$G266)&amp;J266</f>
        <v>#N/A</v>
      </c>
      <c r="L266" s="158" t="str">
        <f>IFERROR(VLOOKUP(K266,CATEGORIAS,2,0),"")</f>
        <v/>
      </c>
      <c r="M266" s="217"/>
      <c r="N266" s="186"/>
      <c r="O266" s="188"/>
      <c r="P266" s="259"/>
      <c r="Q266" s="252"/>
      <c r="S266" s="197">
        <v>273</v>
      </c>
    </row>
    <row r="267" spans="1:19" ht="18.75" hidden="1" x14ac:dyDescent="0.25">
      <c r="A267" s="197">
        <f>SUBTOTAL(103,$B$3:B267)</f>
        <v>132</v>
      </c>
      <c r="B267" s="246">
        <v>274</v>
      </c>
      <c r="C267" s="217"/>
      <c r="D267" s="217"/>
      <c r="E267" s="184"/>
      <c r="F267" s="258"/>
      <c r="G267" s="258"/>
      <c r="H267" s="141"/>
      <c r="I267" s="217"/>
      <c r="J267" s="142" t="e">
        <f>VLOOKUP(I267,NH,2,0)</f>
        <v>#N/A</v>
      </c>
      <c r="K267" s="142" t="e">
        <f>YEAR('BASE DE DATOS 2026'!$G267)&amp;J267</f>
        <v>#N/A</v>
      </c>
      <c r="L267" s="158" t="str">
        <f>IFERROR(VLOOKUP(K267,CATEGORIAS,2,0),"")</f>
        <v/>
      </c>
      <c r="M267" s="217"/>
      <c r="N267" s="186"/>
      <c r="O267" s="188"/>
      <c r="P267" s="259"/>
      <c r="Q267" s="252"/>
      <c r="S267" s="197">
        <v>274</v>
      </c>
    </row>
    <row r="268" spans="1:19" ht="18.75" x14ac:dyDescent="0.25">
      <c r="A268" s="197">
        <f>SUBTOTAL(103,$B$3:B268)</f>
        <v>133</v>
      </c>
      <c r="B268" s="246">
        <v>275</v>
      </c>
      <c r="C268" s="138" t="s">
        <v>628</v>
      </c>
      <c r="D268" s="138" t="s">
        <v>629</v>
      </c>
      <c r="E268" s="139">
        <v>1232816333</v>
      </c>
      <c r="F268" s="140" t="s">
        <v>1481</v>
      </c>
      <c r="G268" s="140">
        <v>44349</v>
      </c>
      <c r="H268" s="141">
        <f ca="1">IF('BASE DE DATOS 2026'!$G244="","",YEAR(NOW())-YEAR(G268))</f>
        <v>5</v>
      </c>
      <c r="I268" s="138" t="s">
        <v>100</v>
      </c>
      <c r="J268" s="142" t="str">
        <f>VLOOKUP(I268,NH,2,0)</f>
        <v>E</v>
      </c>
      <c r="K268" s="142" t="str">
        <f>YEAR('BASE DE DATOS 2026'!$G268)&amp;J268</f>
        <v>2021E</v>
      </c>
      <c r="L268" s="143" t="str">
        <f>IFERROR(VLOOKUP(K268,CATEGORIAS,2,0),"")</f>
        <v>MINIRIDERS 4 Y 5 AÑOS</v>
      </c>
      <c r="M268" s="138" t="s">
        <v>45</v>
      </c>
      <c r="N268" s="137">
        <v>275</v>
      </c>
      <c r="O268" s="144">
        <f>IFERROR(VLOOKUP('BASE DE DATOS 2026'!$I241,CATEGORIAS!$M$3:$O$13,2,FALSE),"")</f>
        <v>85000</v>
      </c>
      <c r="P268" s="138"/>
      <c r="Q268" s="255" t="s">
        <v>149</v>
      </c>
      <c r="S268" s="197">
        <v>275</v>
      </c>
    </row>
    <row r="269" spans="1:19" ht="18.75" hidden="1" x14ac:dyDescent="0.25">
      <c r="A269" s="197">
        <f>SUBTOTAL(103,$B$3:B269)</f>
        <v>133</v>
      </c>
      <c r="B269" s="246">
        <v>276</v>
      </c>
      <c r="C269" s="217"/>
      <c r="D269" s="217"/>
      <c r="E269" s="184"/>
      <c r="F269" s="258"/>
      <c r="G269" s="258"/>
      <c r="H269" s="141"/>
      <c r="I269" s="217"/>
      <c r="J269" s="142" t="e">
        <f>VLOOKUP(I269,NH,2,0)</f>
        <v>#N/A</v>
      </c>
      <c r="K269" s="142" t="e">
        <f>YEAR('BASE DE DATOS 2026'!$G269)&amp;J269</f>
        <v>#N/A</v>
      </c>
      <c r="L269" s="158" t="str">
        <f>IFERROR(VLOOKUP(K269,CATEGORIAS,2,0),"")</f>
        <v/>
      </c>
      <c r="M269" s="217"/>
      <c r="N269" s="186"/>
      <c r="O269" s="188"/>
      <c r="P269" s="259"/>
      <c r="Q269" s="252"/>
      <c r="S269" s="197">
        <v>276</v>
      </c>
    </row>
    <row r="270" spans="1:19" ht="18.75" hidden="1" x14ac:dyDescent="0.25">
      <c r="A270" s="197">
        <f>SUBTOTAL(103,$B$3:B270)</f>
        <v>133</v>
      </c>
      <c r="B270" s="246">
        <v>277</v>
      </c>
      <c r="C270" s="217"/>
      <c r="D270" s="217"/>
      <c r="E270" s="184"/>
      <c r="F270" s="258"/>
      <c r="G270" s="258"/>
      <c r="H270" s="141"/>
      <c r="I270" s="217"/>
      <c r="J270" s="142" t="e">
        <f>VLOOKUP(I270,NH,2,0)</f>
        <v>#N/A</v>
      </c>
      <c r="K270" s="142" t="e">
        <f>YEAR('BASE DE DATOS 2026'!$G270)&amp;J270</f>
        <v>#N/A</v>
      </c>
      <c r="L270" s="158" t="str">
        <f>IFERROR(VLOOKUP(K270,CATEGORIAS,2,0),"")</f>
        <v/>
      </c>
      <c r="M270" s="217"/>
      <c r="N270" s="186"/>
      <c r="O270" s="188"/>
      <c r="P270" s="259"/>
      <c r="Q270" s="252"/>
      <c r="S270" s="197">
        <v>277</v>
      </c>
    </row>
    <row r="271" spans="1:19" ht="18.75" hidden="1" x14ac:dyDescent="0.25">
      <c r="A271" s="197">
        <f>SUBTOTAL(103,$B$3:B271)</f>
        <v>133</v>
      </c>
      <c r="B271" s="246">
        <v>278</v>
      </c>
      <c r="C271" s="217"/>
      <c r="D271" s="217"/>
      <c r="E271" s="184"/>
      <c r="F271" s="258"/>
      <c r="G271" s="258"/>
      <c r="H271" s="141"/>
      <c r="I271" s="217"/>
      <c r="J271" s="142" t="e">
        <f>VLOOKUP(I271,NH,2,0)</f>
        <v>#N/A</v>
      </c>
      <c r="K271" s="142" t="e">
        <f>YEAR('BASE DE DATOS 2026'!$G271)&amp;J271</f>
        <v>#N/A</v>
      </c>
      <c r="L271" s="158" t="str">
        <f>IFERROR(VLOOKUP(K271,CATEGORIAS,2,0),"")</f>
        <v/>
      </c>
      <c r="M271" s="217"/>
      <c r="N271" s="186"/>
      <c r="O271" s="188"/>
      <c r="P271" s="259"/>
      <c r="Q271" s="252"/>
      <c r="S271" s="197">
        <v>278</v>
      </c>
    </row>
    <row r="272" spans="1:19" ht="18.75" hidden="1" x14ac:dyDescent="0.25">
      <c r="A272" s="197">
        <f>SUBTOTAL(103,$B$3:B272)</f>
        <v>133</v>
      </c>
      <c r="B272" s="246">
        <v>279</v>
      </c>
      <c r="C272" s="217"/>
      <c r="D272" s="217"/>
      <c r="E272" s="184"/>
      <c r="F272" s="258"/>
      <c r="G272" s="258"/>
      <c r="H272" s="141"/>
      <c r="I272" s="217"/>
      <c r="J272" s="142" t="e">
        <f>VLOOKUP(I272,NH,2,0)</f>
        <v>#N/A</v>
      </c>
      <c r="K272" s="142" t="e">
        <f>YEAR('BASE DE DATOS 2026'!$G272)&amp;J272</f>
        <v>#N/A</v>
      </c>
      <c r="L272" s="158" t="str">
        <f>IFERROR(VLOOKUP(K272,CATEGORIAS,2,0),"")</f>
        <v/>
      </c>
      <c r="M272" s="217"/>
      <c r="N272" s="186"/>
      <c r="O272" s="188"/>
      <c r="P272" s="259"/>
      <c r="Q272" s="252"/>
      <c r="S272" s="197">
        <v>279</v>
      </c>
    </row>
    <row r="273" spans="1:19" ht="18.75" hidden="1" x14ac:dyDescent="0.25">
      <c r="A273" s="197">
        <f>SUBTOTAL(103,$B$3:B273)</f>
        <v>133</v>
      </c>
      <c r="B273" s="246">
        <v>280</v>
      </c>
      <c r="C273" s="217"/>
      <c r="D273" s="217"/>
      <c r="E273" s="184"/>
      <c r="F273" s="258"/>
      <c r="G273" s="258"/>
      <c r="H273" s="141"/>
      <c r="I273" s="217"/>
      <c r="J273" s="142" t="e">
        <f>VLOOKUP(I273,NH,2,0)</f>
        <v>#N/A</v>
      </c>
      <c r="K273" s="142" t="e">
        <f>YEAR('BASE DE DATOS 2026'!$G273)&amp;J273</f>
        <v>#N/A</v>
      </c>
      <c r="L273" s="158" t="str">
        <f>IFERROR(VLOOKUP(K273,CATEGORIAS,2,0),"")</f>
        <v/>
      </c>
      <c r="M273" s="217"/>
      <c r="N273" s="186"/>
      <c r="O273" s="188"/>
      <c r="P273" s="259"/>
      <c r="Q273" s="252"/>
      <c r="S273" s="197">
        <v>280</v>
      </c>
    </row>
    <row r="274" spans="1:19" ht="18.75" x14ac:dyDescent="0.25">
      <c r="A274" s="197">
        <f>SUBTOTAL(103,$B$3:B274)</f>
        <v>134</v>
      </c>
      <c r="B274" s="246">
        <v>281</v>
      </c>
      <c r="C274" s="138" t="s">
        <v>1127</v>
      </c>
      <c r="D274" s="138" t="s">
        <v>1654</v>
      </c>
      <c r="E274" s="205">
        <v>1111564688</v>
      </c>
      <c r="F274" s="140" t="s">
        <v>1480</v>
      </c>
      <c r="G274" s="140">
        <v>42472</v>
      </c>
      <c r="H274" s="141">
        <f ca="1">IF('BASE DE DATOS 2026'!$G928="","",YEAR(NOW())-YEAR(G274))</f>
        <v>10</v>
      </c>
      <c r="I274" s="138" t="s">
        <v>100</v>
      </c>
      <c r="J274" s="142" t="str">
        <f>VLOOKUP(I274,NH,2,0)</f>
        <v>E</v>
      </c>
      <c r="K274" s="142" t="str">
        <f>YEAR('BASE DE DATOS 2026'!$G274)&amp;J274</f>
        <v>2016E</v>
      </c>
      <c r="L274" s="206" t="str">
        <f>IFERROR(VLOOKUP(K274,CATEGORIAS,2,0),"")</f>
        <v>MINIRIDERS 9 Y 10 AÑOS</v>
      </c>
      <c r="M274" s="138" t="s">
        <v>51</v>
      </c>
      <c r="N274" s="137">
        <v>281</v>
      </c>
      <c r="O274" s="144">
        <f>IFERROR(VLOOKUP('BASE DE DATOS 2026'!$I864,CATEGORIAS!$M$3:$O$13,2,FALSE),"")</f>
        <v>85000</v>
      </c>
      <c r="P274" s="138"/>
      <c r="Q274" s="252" t="s">
        <v>149</v>
      </c>
      <c r="S274" s="197">
        <v>281</v>
      </c>
    </row>
    <row r="275" spans="1:19" ht="18.75" x14ac:dyDescent="0.25">
      <c r="A275" s="197">
        <f>SUBTOTAL(103,$B$3:B275)</f>
        <v>135</v>
      </c>
      <c r="B275" s="246">
        <v>282</v>
      </c>
      <c r="C275" s="147" t="s">
        <v>639</v>
      </c>
      <c r="D275" s="147" t="s">
        <v>640</v>
      </c>
      <c r="E275" s="148">
        <v>1109572992</v>
      </c>
      <c r="F275" s="149" t="s">
        <v>1480</v>
      </c>
      <c r="G275" s="192">
        <v>44197</v>
      </c>
      <c r="H275" s="141">
        <f ca="1">IF('BASE DE DATOS 2026'!$G246="","",YEAR(NOW())-YEAR(G275))</f>
        <v>5</v>
      </c>
      <c r="I275" s="147" t="s">
        <v>12</v>
      </c>
      <c r="J275" s="142" t="str">
        <f>VLOOKUP(I275,NH,2,0)</f>
        <v>S</v>
      </c>
      <c r="K275" s="142" t="str">
        <f>YEAR('BASE DE DATOS 2026'!$G275)&amp;J275</f>
        <v>2021S</v>
      </c>
      <c r="L275" s="153" t="str">
        <f>IFERROR(VLOOKUP(K275,CATEGORIAS,2,0),"")</f>
        <v>STRIDERS 5 AÑOS</v>
      </c>
      <c r="M275" s="147" t="s">
        <v>55</v>
      </c>
      <c r="N275" s="150">
        <v>282</v>
      </c>
      <c r="O275" s="151">
        <f>IFERROR(VLOOKUP('BASE DE DATOS 2026'!$I242,CATEGORIAS!$M$3:$O$13,2,FALSE),"")</f>
        <v>85000</v>
      </c>
      <c r="P275" s="147"/>
      <c r="Q275" s="256" t="s">
        <v>149</v>
      </c>
      <c r="S275" s="197">
        <v>282</v>
      </c>
    </row>
    <row r="276" spans="1:19" ht="18.75" x14ac:dyDescent="0.25">
      <c r="A276" s="197">
        <f>SUBTOTAL(103,$B$3:B276)</f>
        <v>136</v>
      </c>
      <c r="B276" s="246">
        <v>283</v>
      </c>
      <c r="C276" s="138" t="s">
        <v>291</v>
      </c>
      <c r="D276" s="138" t="s">
        <v>641</v>
      </c>
      <c r="E276" s="139">
        <v>1058939450</v>
      </c>
      <c r="F276" s="140" t="s">
        <v>1481</v>
      </c>
      <c r="G276" s="140">
        <v>43088</v>
      </c>
      <c r="H276" s="141">
        <f ca="1">IF('BASE DE DATOS 2026'!$G250="","",YEAR(NOW())-YEAR(G276))</f>
        <v>9</v>
      </c>
      <c r="I276" s="138" t="s">
        <v>100</v>
      </c>
      <c r="J276" s="142" t="str">
        <f>VLOOKUP(I276,NH,2,0)</f>
        <v>E</v>
      </c>
      <c r="K276" s="142" t="str">
        <f>YEAR('BASE DE DATOS 2026'!$G276)&amp;J276</f>
        <v>2017E</v>
      </c>
      <c r="L276" s="143" t="str">
        <f>IFERROR(VLOOKUP(K276,CATEGORIAS,2,0),"")</f>
        <v>MINIRIDERS 9 Y 10 AÑOS</v>
      </c>
      <c r="M276" s="138" t="s">
        <v>1330</v>
      </c>
      <c r="N276" s="145">
        <v>283</v>
      </c>
      <c r="O276" s="144">
        <f>IFERROR(VLOOKUP('BASE DE DATOS 2026'!$I243,CATEGORIAS!$M$3:$O$13,2,FALSE),"")</f>
        <v>85000</v>
      </c>
      <c r="P276" s="138"/>
      <c r="Q276" s="252" t="s">
        <v>149</v>
      </c>
      <c r="S276" s="197">
        <v>283</v>
      </c>
    </row>
    <row r="277" spans="1:19" ht="18.75" x14ac:dyDescent="0.25">
      <c r="A277" s="197">
        <f>SUBTOTAL(103,$B$3:B277)</f>
        <v>137</v>
      </c>
      <c r="B277" s="246">
        <v>284</v>
      </c>
      <c r="C277" s="138" t="s">
        <v>642</v>
      </c>
      <c r="D277" s="138" t="s">
        <v>1203</v>
      </c>
      <c r="E277" s="139">
        <v>1109568694</v>
      </c>
      <c r="F277" s="140" t="s">
        <v>1480</v>
      </c>
      <c r="G277" s="140">
        <v>43753</v>
      </c>
      <c r="H277" s="141">
        <f ca="1">IF('BASE DE DATOS 2026'!$G254="","",YEAR(NOW())-YEAR(G277))</f>
        <v>7</v>
      </c>
      <c r="I277" s="138" t="s">
        <v>100</v>
      </c>
      <c r="J277" s="142" t="str">
        <f>VLOOKUP(I277,NH,2,0)</f>
        <v>E</v>
      </c>
      <c r="K277" s="142" t="str">
        <f>YEAR('BASE DE DATOS 2026'!$G277)&amp;J277</f>
        <v>2019E</v>
      </c>
      <c r="L277" s="143" t="str">
        <f>IFERROR(VLOOKUP(K277,CATEGORIAS,2,0),"")</f>
        <v>MINIRIDERS 7 Y 8 AÑOS</v>
      </c>
      <c r="M277" s="138" t="s">
        <v>45</v>
      </c>
      <c r="N277" s="137">
        <v>284</v>
      </c>
      <c r="O277" s="144">
        <f>IFERROR(VLOOKUP('BASE DE DATOS 2026'!$I244,CATEGORIAS!$M$3:$O$13,2,FALSE),"")</f>
        <v>85000</v>
      </c>
      <c r="P277" s="138"/>
      <c r="Q277" s="252" t="s">
        <v>149</v>
      </c>
      <c r="S277" s="197">
        <v>284</v>
      </c>
    </row>
    <row r="278" spans="1:19" ht="18.75" hidden="1" x14ac:dyDescent="0.25">
      <c r="A278" s="197">
        <f>SUBTOTAL(103,$B$3:B278)</f>
        <v>137</v>
      </c>
      <c r="B278" s="246">
        <v>285</v>
      </c>
      <c r="C278" s="217"/>
      <c r="D278" s="217"/>
      <c r="E278" s="184"/>
      <c r="F278" s="258"/>
      <c r="G278" s="258"/>
      <c r="H278" s="141"/>
      <c r="I278" s="217"/>
      <c r="J278" s="142" t="e">
        <f>VLOOKUP(I278,NH,2,0)</f>
        <v>#N/A</v>
      </c>
      <c r="K278" s="142" t="e">
        <f>YEAR('BASE DE DATOS 2026'!$G278)&amp;J278</f>
        <v>#N/A</v>
      </c>
      <c r="L278" s="158" t="str">
        <f>IFERROR(VLOOKUP(K278,CATEGORIAS,2,0),"")</f>
        <v/>
      </c>
      <c r="M278" s="217"/>
      <c r="N278" s="186"/>
      <c r="O278" s="188"/>
      <c r="P278" s="259"/>
      <c r="Q278" s="252"/>
      <c r="S278" s="197">
        <v>285</v>
      </c>
    </row>
    <row r="279" spans="1:19" ht="18.75" hidden="1" x14ac:dyDescent="0.25">
      <c r="A279" s="197">
        <f>SUBTOTAL(103,$B$3:B279)</f>
        <v>137</v>
      </c>
      <c r="B279" s="246">
        <v>286</v>
      </c>
      <c r="C279" s="217"/>
      <c r="D279" s="217"/>
      <c r="E279" s="184"/>
      <c r="F279" s="258"/>
      <c r="G279" s="258"/>
      <c r="H279" s="141"/>
      <c r="I279" s="217"/>
      <c r="J279" s="142" t="e">
        <f>VLOOKUP(I279,NH,2,0)</f>
        <v>#N/A</v>
      </c>
      <c r="K279" s="142" t="e">
        <f>YEAR('BASE DE DATOS 2026'!$G279)&amp;J279</f>
        <v>#N/A</v>
      </c>
      <c r="L279" s="158" t="str">
        <f>IFERROR(VLOOKUP(K279,CATEGORIAS,2,0),"")</f>
        <v/>
      </c>
      <c r="M279" s="217"/>
      <c r="N279" s="186"/>
      <c r="O279" s="188"/>
      <c r="P279" s="259"/>
      <c r="Q279" s="252"/>
      <c r="S279" s="197">
        <v>286</v>
      </c>
    </row>
    <row r="280" spans="1:19" ht="18.75" x14ac:dyDescent="0.25">
      <c r="A280" s="197">
        <f>SUBTOTAL(103,$B$3:B280)</f>
        <v>138</v>
      </c>
      <c r="B280" s="246">
        <v>287</v>
      </c>
      <c r="C280" s="138" t="s">
        <v>429</v>
      </c>
      <c r="D280" s="138" t="s">
        <v>647</v>
      </c>
      <c r="E280" s="139">
        <v>1114015014</v>
      </c>
      <c r="F280" s="140" t="s">
        <v>1480</v>
      </c>
      <c r="G280" s="140">
        <v>44562</v>
      </c>
      <c r="H280" s="141">
        <f ca="1">IF('BASE DE DATOS 2026'!$G255="","",YEAR(NOW())-YEAR(G280))</f>
        <v>4</v>
      </c>
      <c r="I280" s="138" t="s">
        <v>12</v>
      </c>
      <c r="J280" s="142" t="str">
        <f>VLOOKUP(I280,NH,2,0)</f>
        <v>S</v>
      </c>
      <c r="K280" s="142" t="str">
        <f>YEAR('BASE DE DATOS 2026'!$G280)&amp;J280</f>
        <v>2022S</v>
      </c>
      <c r="L280" s="143" t="str">
        <f>IFERROR(VLOOKUP(K280,CATEGORIAS,2,0),"")</f>
        <v>STRIDERS 4 AÑOS</v>
      </c>
      <c r="M280" s="138" t="s">
        <v>82</v>
      </c>
      <c r="N280" s="145">
        <v>287</v>
      </c>
      <c r="O280" s="144">
        <f>IFERROR(VLOOKUP('BASE DE DATOS 2026'!$I246,CATEGORIAS!$M$3:$O$13,2,FALSE),"")</f>
        <v>85000</v>
      </c>
      <c r="P280" s="138"/>
      <c r="Q280" s="252" t="s">
        <v>149</v>
      </c>
      <c r="S280" s="197">
        <v>287</v>
      </c>
    </row>
    <row r="281" spans="1:19" ht="18.75" hidden="1" x14ac:dyDescent="0.25">
      <c r="A281" s="197">
        <f>SUBTOTAL(103,$B$3:B281)</f>
        <v>138</v>
      </c>
      <c r="B281" s="246">
        <v>288</v>
      </c>
      <c r="C281" s="217"/>
      <c r="D281" s="217"/>
      <c r="E281" s="184"/>
      <c r="F281" s="258"/>
      <c r="G281" s="258"/>
      <c r="H281" s="141"/>
      <c r="I281" s="217"/>
      <c r="J281" s="142" t="e">
        <f>VLOOKUP(I281,NH,2,0)</f>
        <v>#N/A</v>
      </c>
      <c r="K281" s="142" t="e">
        <f>YEAR('BASE DE DATOS 2026'!$G281)&amp;J281</f>
        <v>#N/A</v>
      </c>
      <c r="L281" s="158" t="str">
        <f>IFERROR(VLOOKUP(K281,CATEGORIAS,2,0),"")</f>
        <v/>
      </c>
      <c r="M281" s="217"/>
      <c r="N281" s="186"/>
      <c r="O281" s="188"/>
      <c r="P281" s="259"/>
      <c r="Q281" s="252"/>
      <c r="S281" s="197">
        <v>288</v>
      </c>
    </row>
    <row r="282" spans="1:19" ht="18.75" x14ac:dyDescent="0.25">
      <c r="A282" s="197">
        <f>SUBTOTAL(103,$B$3:B282)</f>
        <v>139</v>
      </c>
      <c r="B282" s="246">
        <v>289</v>
      </c>
      <c r="C282" s="138" t="s">
        <v>648</v>
      </c>
      <c r="D282" s="138" t="s">
        <v>649</v>
      </c>
      <c r="E282" s="139">
        <v>1029607207</v>
      </c>
      <c r="F282" s="140" t="s">
        <v>1481</v>
      </c>
      <c r="G282" s="140">
        <v>44384</v>
      </c>
      <c r="H282" s="141">
        <f ca="1">IF('BASE DE DATOS 2026'!$G260="","",YEAR(NOW())-YEAR(G282))</f>
        <v>5</v>
      </c>
      <c r="I282" s="138" t="s">
        <v>12</v>
      </c>
      <c r="J282" s="142" t="str">
        <f>VLOOKUP(I282,NH,2,0)</f>
        <v>S</v>
      </c>
      <c r="K282" s="142" t="str">
        <f>YEAR('BASE DE DATOS 2026'!$G282)&amp;J282</f>
        <v>2021S</v>
      </c>
      <c r="L282" s="143" t="str">
        <f>IFERROR(VLOOKUP(K282,CATEGORIAS,2,0),"")</f>
        <v>STRIDERS 5 AÑOS</v>
      </c>
      <c r="M282" s="138" t="s">
        <v>82</v>
      </c>
      <c r="N282" s="137">
        <v>289</v>
      </c>
      <c r="O282" s="144">
        <f>IFERROR(VLOOKUP('BASE DE DATOS 2026'!$I250,CATEGORIAS!$M$3:$O$13,2,FALSE),"")</f>
        <v>85000</v>
      </c>
      <c r="P282" s="138"/>
      <c r="Q282" s="252" t="s">
        <v>149</v>
      </c>
      <c r="S282" s="197">
        <v>289</v>
      </c>
    </row>
    <row r="283" spans="1:19" ht="18.75" hidden="1" x14ac:dyDescent="0.25">
      <c r="A283" s="197">
        <f>SUBTOTAL(103,$B$3:B283)</f>
        <v>139</v>
      </c>
      <c r="B283" s="246">
        <v>290</v>
      </c>
      <c r="C283" s="217"/>
      <c r="D283" s="217"/>
      <c r="E283" s="184"/>
      <c r="F283" s="258"/>
      <c r="G283" s="258"/>
      <c r="H283" s="141"/>
      <c r="I283" s="217"/>
      <c r="J283" s="142" t="e">
        <f>VLOOKUP(I283,NH,2,0)</f>
        <v>#N/A</v>
      </c>
      <c r="K283" s="142" t="e">
        <f>YEAR('BASE DE DATOS 2026'!$G283)&amp;J283</f>
        <v>#N/A</v>
      </c>
      <c r="L283" s="158" t="str">
        <f>IFERROR(VLOOKUP(K283,CATEGORIAS,2,0),"")</f>
        <v/>
      </c>
      <c r="M283" s="217"/>
      <c r="N283" s="186"/>
      <c r="O283" s="188"/>
      <c r="P283" s="259"/>
      <c r="Q283" s="252"/>
      <c r="S283" s="197">
        <v>290</v>
      </c>
    </row>
    <row r="284" spans="1:19" ht="18.75" hidden="1" x14ac:dyDescent="0.25">
      <c r="A284" s="197">
        <f>SUBTOTAL(103,$B$3:B284)</f>
        <v>139</v>
      </c>
      <c r="B284" s="246">
        <v>291</v>
      </c>
      <c r="C284" s="217"/>
      <c r="D284" s="217"/>
      <c r="E284" s="184"/>
      <c r="F284" s="258"/>
      <c r="G284" s="258"/>
      <c r="H284" s="141"/>
      <c r="I284" s="217"/>
      <c r="J284" s="142" t="e">
        <f>VLOOKUP(I284,NH,2,0)</f>
        <v>#N/A</v>
      </c>
      <c r="K284" s="142" t="e">
        <f>YEAR('BASE DE DATOS 2026'!$G284)&amp;J284</f>
        <v>#N/A</v>
      </c>
      <c r="L284" s="158" t="str">
        <f>IFERROR(VLOOKUP(K284,CATEGORIAS,2,0),"")</f>
        <v/>
      </c>
      <c r="M284" s="217"/>
      <c r="N284" s="186"/>
      <c r="O284" s="188"/>
      <c r="P284" s="259"/>
      <c r="Q284" s="252"/>
      <c r="S284" s="197">
        <v>291</v>
      </c>
    </row>
    <row r="285" spans="1:19" ht="18.75" hidden="1" x14ac:dyDescent="0.25">
      <c r="A285" s="197">
        <f>SUBTOTAL(103,$B$3:B285)</f>
        <v>139</v>
      </c>
      <c r="B285" s="246">
        <v>292</v>
      </c>
      <c r="C285" s="217"/>
      <c r="D285" s="217"/>
      <c r="E285" s="184"/>
      <c r="F285" s="258"/>
      <c r="G285" s="258"/>
      <c r="H285" s="141"/>
      <c r="I285" s="217"/>
      <c r="J285" s="142" t="e">
        <f>VLOOKUP(I285,NH,2,0)</f>
        <v>#N/A</v>
      </c>
      <c r="K285" s="142" t="e">
        <f>YEAR('BASE DE DATOS 2026'!$G285)&amp;J285</f>
        <v>#N/A</v>
      </c>
      <c r="L285" s="158" t="str">
        <f>IFERROR(VLOOKUP(K285,CATEGORIAS,2,0),"")</f>
        <v/>
      </c>
      <c r="M285" s="217"/>
      <c r="N285" s="186"/>
      <c r="O285" s="188"/>
      <c r="P285" s="259"/>
      <c r="Q285" s="252"/>
      <c r="S285" s="197">
        <v>292</v>
      </c>
    </row>
    <row r="286" spans="1:19" ht="18.75" hidden="1" x14ac:dyDescent="0.25">
      <c r="A286" s="197">
        <f>SUBTOTAL(103,$B$3:B286)</f>
        <v>139</v>
      </c>
      <c r="B286" s="246">
        <v>293</v>
      </c>
      <c r="C286" s="217"/>
      <c r="D286" s="217"/>
      <c r="E286" s="184"/>
      <c r="F286" s="258"/>
      <c r="G286" s="258"/>
      <c r="H286" s="141"/>
      <c r="I286" s="217"/>
      <c r="J286" s="142" t="e">
        <f>VLOOKUP(I286,NH,2,0)</f>
        <v>#N/A</v>
      </c>
      <c r="K286" s="142" t="e">
        <f>YEAR('BASE DE DATOS 2026'!$G286)&amp;J286</f>
        <v>#N/A</v>
      </c>
      <c r="L286" s="158" t="str">
        <f>IFERROR(VLOOKUP(K286,CATEGORIAS,2,0),"")</f>
        <v/>
      </c>
      <c r="M286" s="217"/>
      <c r="N286" s="186"/>
      <c r="O286" s="188"/>
      <c r="P286" s="259"/>
      <c r="Q286" s="252"/>
      <c r="S286" s="197">
        <v>293</v>
      </c>
    </row>
    <row r="287" spans="1:19" ht="18.75" x14ac:dyDescent="0.25">
      <c r="A287" s="197">
        <f>SUBTOTAL(103,$B$3:B287)</f>
        <v>140</v>
      </c>
      <c r="B287" s="246">
        <v>294</v>
      </c>
      <c r="C287" s="138" t="s">
        <v>610</v>
      </c>
      <c r="D287" s="138" t="s">
        <v>656</v>
      </c>
      <c r="E287" s="139">
        <v>1232820182</v>
      </c>
      <c r="F287" s="140" t="s">
        <v>1481</v>
      </c>
      <c r="G287" s="140">
        <v>44704</v>
      </c>
      <c r="H287" s="141">
        <f ca="1">IF('BASE DE DATOS 2026'!$G262="","",YEAR(NOW())-YEAR(G287))</f>
        <v>4</v>
      </c>
      <c r="I287" s="138" t="s">
        <v>12</v>
      </c>
      <c r="J287" s="142" t="str">
        <f>VLOOKUP(I287,NH,2,0)</f>
        <v>S</v>
      </c>
      <c r="K287" s="142" t="str">
        <f>YEAR('BASE DE DATOS 2026'!$G287)&amp;J287</f>
        <v>2022S</v>
      </c>
      <c r="L287" s="143" t="str">
        <f>IFERROR(VLOOKUP(K287,CATEGORIAS,2,0),"")</f>
        <v>STRIDERS 4 AÑOS</v>
      </c>
      <c r="M287" s="138" t="s">
        <v>112</v>
      </c>
      <c r="N287" s="145">
        <v>294</v>
      </c>
      <c r="O287" s="144">
        <f>IFERROR(VLOOKUP('BASE DE DATOS 2026'!$I254,CATEGORIAS!$M$3:$O$13,2,FALSE),"")</f>
        <v>85000</v>
      </c>
      <c r="P287" s="138"/>
      <c r="Q287" s="252" t="s">
        <v>149</v>
      </c>
      <c r="S287" s="197">
        <v>294</v>
      </c>
    </row>
    <row r="288" spans="1:19" ht="18.75" x14ac:dyDescent="0.25">
      <c r="A288" s="197">
        <f>SUBTOTAL(103,$B$3:B288)</f>
        <v>141</v>
      </c>
      <c r="B288" s="246">
        <v>295</v>
      </c>
      <c r="C288" s="138" t="s">
        <v>301</v>
      </c>
      <c r="D288" s="138" t="s">
        <v>657</v>
      </c>
      <c r="E288" s="139">
        <v>1232822963</v>
      </c>
      <c r="F288" s="140" t="s">
        <v>1480</v>
      </c>
      <c r="G288" s="140">
        <v>44928</v>
      </c>
      <c r="H288" s="141">
        <f ca="1">IF('BASE DE DATOS 2026'!$G263="","",YEAR(NOW())-YEAR(G288))</f>
        <v>3</v>
      </c>
      <c r="I288" s="138" t="s">
        <v>12</v>
      </c>
      <c r="J288" s="142" t="str">
        <f>VLOOKUP(I288,NH,2,0)</f>
        <v>S</v>
      </c>
      <c r="K288" s="142" t="str">
        <f>YEAR('BASE DE DATOS 2026'!$G288)&amp;J288</f>
        <v>2023S</v>
      </c>
      <c r="L288" s="143" t="str">
        <f>IFERROR(VLOOKUP(K288,CATEGORIAS,2,0),"")</f>
        <v>STRIDERS 2 Y 3 AÑOS</v>
      </c>
      <c r="M288" s="138" t="s">
        <v>79</v>
      </c>
      <c r="N288" s="137">
        <v>295</v>
      </c>
      <c r="O288" s="144">
        <f>IFERROR(VLOOKUP('BASE DE DATOS 2026'!$I255,CATEGORIAS!$M$3:$O$13,2,FALSE),"")</f>
        <v>85000</v>
      </c>
      <c r="P288" s="138"/>
      <c r="Q288" s="252" t="s">
        <v>1645</v>
      </c>
      <c r="S288" s="197">
        <v>295</v>
      </c>
    </row>
    <row r="289" spans="1:19" ht="18.75" hidden="1" x14ac:dyDescent="0.25">
      <c r="A289" s="197">
        <f>SUBTOTAL(103,$B$3:B289)</f>
        <v>141</v>
      </c>
      <c r="B289" s="246">
        <v>296</v>
      </c>
      <c r="C289" s="217"/>
      <c r="D289" s="217"/>
      <c r="E289" s="184"/>
      <c r="F289" s="258"/>
      <c r="G289" s="258"/>
      <c r="H289" s="141"/>
      <c r="I289" s="217"/>
      <c r="J289" s="142" t="e">
        <f>VLOOKUP(I289,NH,2,0)</f>
        <v>#N/A</v>
      </c>
      <c r="K289" s="142" t="e">
        <f>YEAR('BASE DE DATOS 2026'!$G289)&amp;J289</f>
        <v>#N/A</v>
      </c>
      <c r="L289" s="158" t="str">
        <f>IFERROR(VLOOKUP(K289,CATEGORIAS,2,0),"")</f>
        <v/>
      </c>
      <c r="M289" s="217"/>
      <c r="N289" s="186"/>
      <c r="O289" s="188"/>
      <c r="P289" s="259"/>
      <c r="Q289" s="252"/>
      <c r="S289" s="197">
        <v>296</v>
      </c>
    </row>
    <row r="290" spans="1:19" ht="18.75" hidden="1" x14ac:dyDescent="0.25">
      <c r="A290" s="197">
        <f>SUBTOTAL(103,$B$3:B290)</f>
        <v>141</v>
      </c>
      <c r="B290" s="246">
        <v>297</v>
      </c>
      <c r="C290" s="217"/>
      <c r="D290" s="217"/>
      <c r="E290" s="184"/>
      <c r="F290" s="258"/>
      <c r="G290" s="258"/>
      <c r="H290" s="141"/>
      <c r="I290" s="217"/>
      <c r="J290" s="142" t="e">
        <f>VLOOKUP(I290,NH,2,0)</f>
        <v>#N/A</v>
      </c>
      <c r="K290" s="142" t="e">
        <f>YEAR('BASE DE DATOS 2026'!$G290)&amp;J290</f>
        <v>#N/A</v>
      </c>
      <c r="L290" s="158" t="str">
        <f>IFERROR(VLOOKUP(K290,CATEGORIAS,2,0),"")</f>
        <v/>
      </c>
      <c r="M290" s="217"/>
      <c r="N290" s="186"/>
      <c r="O290" s="188"/>
      <c r="P290" s="259"/>
      <c r="Q290" s="252"/>
      <c r="S290" s="197">
        <v>297</v>
      </c>
    </row>
    <row r="291" spans="1:19" ht="18.75" hidden="1" x14ac:dyDescent="0.25">
      <c r="A291" s="197">
        <f>SUBTOTAL(103,$B$3:B291)</f>
        <v>141</v>
      </c>
      <c r="B291" s="246">
        <v>298</v>
      </c>
      <c r="C291" s="217"/>
      <c r="D291" s="217"/>
      <c r="E291" s="184"/>
      <c r="F291" s="258"/>
      <c r="G291" s="258"/>
      <c r="H291" s="141"/>
      <c r="I291" s="217"/>
      <c r="J291" s="142" t="e">
        <f>VLOOKUP(I291,NH,2,0)</f>
        <v>#N/A</v>
      </c>
      <c r="K291" s="142" t="e">
        <f>YEAR('BASE DE DATOS 2026'!$G291)&amp;J291</f>
        <v>#N/A</v>
      </c>
      <c r="L291" s="158" t="str">
        <f>IFERROR(VLOOKUP(K291,CATEGORIAS,2,0),"")</f>
        <v/>
      </c>
      <c r="M291" s="217"/>
      <c r="N291" s="186"/>
      <c r="O291" s="188"/>
      <c r="P291" s="259"/>
      <c r="Q291" s="252"/>
      <c r="S291" s="197">
        <v>298</v>
      </c>
    </row>
    <row r="292" spans="1:19" ht="18.75" x14ac:dyDescent="0.25">
      <c r="A292" s="197">
        <f>SUBTOTAL(103,$B$3:B292)</f>
        <v>142</v>
      </c>
      <c r="B292" s="246">
        <v>299</v>
      </c>
      <c r="C292" s="138" t="s">
        <v>1487</v>
      </c>
      <c r="D292" s="138" t="s">
        <v>662</v>
      </c>
      <c r="E292" s="139">
        <v>1144112268</v>
      </c>
      <c r="F292" s="140" t="s">
        <v>1480</v>
      </c>
      <c r="G292" s="140">
        <v>44519</v>
      </c>
      <c r="H292" s="141">
        <f ca="1">IF('BASE DE DATOS 2026'!$G265="","",YEAR(NOW())-YEAR(G292))</f>
        <v>5</v>
      </c>
      <c r="I292" s="138" t="s">
        <v>12</v>
      </c>
      <c r="J292" s="142" t="str">
        <f>VLOOKUP(I292,NH,2,0)</f>
        <v>S</v>
      </c>
      <c r="K292" s="142" t="str">
        <f>YEAR('BASE DE DATOS 2026'!$G292)&amp;J292</f>
        <v>2021S</v>
      </c>
      <c r="L292" s="206" t="str">
        <f>IFERROR(VLOOKUP(K292,CATEGORIAS,2,0),"")</f>
        <v>STRIDERS 5 AÑOS</v>
      </c>
      <c r="M292" s="138" t="s">
        <v>51</v>
      </c>
      <c r="N292" s="137">
        <v>299</v>
      </c>
      <c r="O292" s="144">
        <f>IFERROR(VLOOKUP('BASE DE DATOS 2026'!$I260,CATEGORIAS!$M$3:$O$13,2,FALSE),"")</f>
        <v>85000</v>
      </c>
      <c r="P292" s="138"/>
      <c r="Q292" s="252" t="s">
        <v>149</v>
      </c>
      <c r="S292" s="197">
        <v>299</v>
      </c>
    </row>
    <row r="293" spans="1:19" ht="18.75" hidden="1" x14ac:dyDescent="0.25">
      <c r="A293" s="197">
        <f>SUBTOTAL(103,$B$3:B293)</f>
        <v>142</v>
      </c>
      <c r="B293" s="246">
        <v>300</v>
      </c>
      <c r="C293" s="217"/>
      <c r="D293" s="217"/>
      <c r="E293" s="184"/>
      <c r="F293" s="258"/>
      <c r="G293" s="258"/>
      <c r="H293" s="141"/>
      <c r="I293" s="217"/>
      <c r="J293" s="142" t="e">
        <f>VLOOKUP(I293,NH,2,0)</f>
        <v>#N/A</v>
      </c>
      <c r="K293" s="142" t="e">
        <f>YEAR('BASE DE DATOS 2026'!$G293)&amp;J293</f>
        <v>#N/A</v>
      </c>
      <c r="L293" s="158" t="str">
        <f>IFERROR(VLOOKUP(K293,CATEGORIAS,2,0),"")</f>
        <v/>
      </c>
      <c r="M293" s="217"/>
      <c r="N293" s="186"/>
      <c r="O293" s="188"/>
      <c r="P293" s="259"/>
      <c r="Q293" s="252"/>
      <c r="S293" s="197">
        <v>300</v>
      </c>
    </row>
    <row r="294" spans="1:19" ht="18.75" hidden="1" x14ac:dyDescent="0.25">
      <c r="A294" s="197">
        <f>SUBTOTAL(103,$B$3:B294)</f>
        <v>142</v>
      </c>
      <c r="B294" s="246">
        <v>301</v>
      </c>
      <c r="C294" s="217"/>
      <c r="D294" s="217"/>
      <c r="E294" s="184"/>
      <c r="F294" s="258"/>
      <c r="G294" s="258"/>
      <c r="H294" s="141"/>
      <c r="I294" s="217"/>
      <c r="J294" s="142" t="e">
        <f>VLOOKUP(I294,NH,2,0)</f>
        <v>#N/A</v>
      </c>
      <c r="K294" s="142" t="e">
        <f>YEAR('BASE DE DATOS 2026'!$G294)&amp;J294</f>
        <v>#N/A</v>
      </c>
      <c r="L294" s="158" t="str">
        <f>IFERROR(VLOOKUP(K294,CATEGORIAS,2,0),"")</f>
        <v/>
      </c>
      <c r="M294" s="217"/>
      <c r="N294" s="186"/>
      <c r="O294" s="188"/>
      <c r="P294" s="259"/>
      <c r="Q294" s="252"/>
      <c r="S294" s="197">
        <v>301</v>
      </c>
    </row>
    <row r="295" spans="1:19" ht="18.75" hidden="1" x14ac:dyDescent="0.25">
      <c r="A295" s="197">
        <f>SUBTOTAL(103,$B$3:B295)</f>
        <v>142</v>
      </c>
      <c r="B295" s="246">
        <v>302</v>
      </c>
      <c r="C295" s="217"/>
      <c r="D295" s="217"/>
      <c r="E295" s="184"/>
      <c r="F295" s="258"/>
      <c r="G295" s="258"/>
      <c r="H295" s="141"/>
      <c r="I295" s="217"/>
      <c r="J295" s="142" t="e">
        <f>VLOOKUP(I295,NH,2,0)</f>
        <v>#N/A</v>
      </c>
      <c r="K295" s="142" t="e">
        <f>YEAR('BASE DE DATOS 2026'!$G295)&amp;J295</f>
        <v>#N/A</v>
      </c>
      <c r="L295" s="158" t="str">
        <f>IFERROR(VLOOKUP(K295,CATEGORIAS,2,0),"")</f>
        <v/>
      </c>
      <c r="M295" s="217"/>
      <c r="N295" s="186"/>
      <c r="O295" s="188"/>
      <c r="P295" s="259"/>
      <c r="Q295" s="252"/>
      <c r="S295" s="197">
        <v>302</v>
      </c>
    </row>
    <row r="296" spans="1:19" ht="18.75" hidden="1" x14ac:dyDescent="0.25">
      <c r="A296" s="197">
        <f>SUBTOTAL(103,$B$3:B296)</f>
        <v>142</v>
      </c>
      <c r="B296" s="246">
        <v>303</v>
      </c>
      <c r="C296" s="217"/>
      <c r="D296" s="217"/>
      <c r="E296" s="184"/>
      <c r="F296" s="258"/>
      <c r="G296" s="258"/>
      <c r="H296" s="141"/>
      <c r="I296" s="217"/>
      <c r="J296" s="142" t="e">
        <f>VLOOKUP(I296,NH,2,0)</f>
        <v>#N/A</v>
      </c>
      <c r="K296" s="142" t="e">
        <f>YEAR('BASE DE DATOS 2026'!$G296)&amp;J296</f>
        <v>#N/A</v>
      </c>
      <c r="L296" s="158" t="str">
        <f>IFERROR(VLOOKUP(K296,CATEGORIAS,2,0),"")</f>
        <v/>
      </c>
      <c r="M296" s="217"/>
      <c r="N296" s="186"/>
      <c r="O296" s="188"/>
      <c r="P296" s="259"/>
      <c r="Q296" s="252"/>
      <c r="S296" s="197">
        <v>303</v>
      </c>
    </row>
    <row r="297" spans="1:19" ht="18.75" x14ac:dyDescent="0.25">
      <c r="A297" s="197">
        <f>SUBTOTAL(103,$B$3:B297)</f>
        <v>143</v>
      </c>
      <c r="B297" s="246">
        <v>304</v>
      </c>
      <c r="C297" s="138" t="s">
        <v>1278</v>
      </c>
      <c r="D297" s="138" t="s">
        <v>670</v>
      </c>
      <c r="E297" s="139">
        <v>1111693277</v>
      </c>
      <c r="F297" s="140" t="s">
        <v>1481</v>
      </c>
      <c r="G297" s="140">
        <v>42095</v>
      </c>
      <c r="H297" s="141">
        <f ca="1">IF('BASE DE DATOS 2026'!$G268="","",YEAR(NOW())-YEAR(G297))</f>
        <v>11</v>
      </c>
      <c r="I297" s="138" t="s">
        <v>14</v>
      </c>
      <c r="J297" s="142" t="str">
        <f>VLOOKUP(I297,NH,2,0)</f>
        <v>D</v>
      </c>
      <c r="K297" s="142" t="str">
        <f>YEAR('BASE DE DATOS 2026'!$G297)&amp;J297</f>
        <v>2015D</v>
      </c>
      <c r="L297" s="143" t="str">
        <f>IFERROR(VLOOKUP(K297,CATEGORIAS,2,0),"")</f>
        <v>DAMAS 11 Y 12 AÑOS</v>
      </c>
      <c r="M297" s="138" t="s">
        <v>46</v>
      </c>
      <c r="N297" s="145">
        <v>304</v>
      </c>
      <c r="O297" s="144">
        <f>IFERROR(VLOOKUP('BASE DE DATOS 2026'!$I262,CATEGORIAS!$M$3:$O$13,2,FALSE),"")</f>
        <v>85000</v>
      </c>
      <c r="P297" s="138"/>
      <c r="Q297" s="252" t="s">
        <v>149</v>
      </c>
      <c r="S297" s="197">
        <v>304</v>
      </c>
    </row>
    <row r="298" spans="1:19" ht="18.75" hidden="1" x14ac:dyDescent="0.25">
      <c r="A298" s="197">
        <f>SUBTOTAL(103,$B$3:B298)</f>
        <v>143</v>
      </c>
      <c r="B298" s="246">
        <v>305</v>
      </c>
      <c r="C298" s="217"/>
      <c r="D298" s="217"/>
      <c r="E298" s="184"/>
      <c r="F298" s="258"/>
      <c r="G298" s="258"/>
      <c r="H298" s="141"/>
      <c r="I298" s="217"/>
      <c r="J298" s="142" t="e">
        <f>VLOOKUP(I298,NH,2,0)</f>
        <v>#N/A</v>
      </c>
      <c r="K298" s="142" t="e">
        <f>YEAR('BASE DE DATOS 2026'!$G298)&amp;J298</f>
        <v>#N/A</v>
      </c>
      <c r="L298" s="158" t="str">
        <f>IFERROR(VLOOKUP(K298,CATEGORIAS,2,0),"")</f>
        <v/>
      </c>
      <c r="M298" s="217"/>
      <c r="N298" s="186"/>
      <c r="O298" s="188"/>
      <c r="P298" s="259"/>
      <c r="Q298" s="252"/>
      <c r="S298" s="197">
        <v>305</v>
      </c>
    </row>
    <row r="299" spans="1:19" ht="18.75" x14ac:dyDescent="0.25">
      <c r="A299" s="197">
        <f>SUBTOTAL(103,$B$3:B299)</f>
        <v>144</v>
      </c>
      <c r="B299" s="246">
        <v>306</v>
      </c>
      <c r="C299" s="138" t="s">
        <v>673</v>
      </c>
      <c r="D299" s="138" t="s">
        <v>456</v>
      </c>
      <c r="E299" s="139">
        <v>1061539217</v>
      </c>
      <c r="F299" s="140" t="s">
        <v>1481</v>
      </c>
      <c r="G299" s="140">
        <v>41137</v>
      </c>
      <c r="H299" s="141">
        <f ca="1">IF('BASE DE DATOS 2026'!$G274="","",YEAR(NOW())-YEAR(G299))</f>
        <v>14</v>
      </c>
      <c r="I299" s="138" t="s">
        <v>14</v>
      </c>
      <c r="J299" s="142" t="str">
        <f>VLOOKUP(I299,NH,2,0)</f>
        <v>D</v>
      </c>
      <c r="K299" s="142" t="str">
        <f>YEAR('BASE DE DATOS 2026'!$G299)&amp;J299</f>
        <v>2012D</v>
      </c>
      <c r="L299" s="143" t="str">
        <f>IFERROR(VLOOKUP(K299,CATEGORIAS,2,0),"")</f>
        <v>DAMAS 13 Y 14 AÑOS</v>
      </c>
      <c r="M299" s="138" t="s">
        <v>80</v>
      </c>
      <c r="N299" s="137">
        <v>306</v>
      </c>
      <c r="O299" s="144">
        <f>IFERROR(VLOOKUP('BASE DE DATOS 2026'!$I263,CATEGORIAS!$M$3:$O$13,2,FALSE),"")</f>
        <v>85000</v>
      </c>
      <c r="P299" s="138"/>
      <c r="Q299" s="252" t="s">
        <v>149</v>
      </c>
      <c r="S299" s="197">
        <v>306</v>
      </c>
    </row>
    <row r="300" spans="1:19" ht="18.75" x14ac:dyDescent="0.25">
      <c r="A300" s="197">
        <f>SUBTOTAL(103,$B$3:B300)</f>
        <v>145</v>
      </c>
      <c r="B300" s="246">
        <v>307</v>
      </c>
      <c r="C300" s="138" t="s">
        <v>666</v>
      </c>
      <c r="D300" s="138" t="s">
        <v>675</v>
      </c>
      <c r="E300" s="139">
        <v>1105381674</v>
      </c>
      <c r="F300" s="140" t="s">
        <v>1481</v>
      </c>
      <c r="G300" s="140">
        <v>40958</v>
      </c>
      <c r="H300" s="141">
        <f ca="1">IF('BASE DE DATOS 2026'!$G275="","",YEAR(NOW())-YEAR(G300))</f>
        <v>14</v>
      </c>
      <c r="I300" s="138" t="s">
        <v>14</v>
      </c>
      <c r="J300" s="142" t="str">
        <f>VLOOKUP(I300,NH,2,0)</f>
        <v>D</v>
      </c>
      <c r="K300" s="142" t="str">
        <f>YEAR('BASE DE DATOS 2026'!$G300)&amp;J300</f>
        <v>2012D</v>
      </c>
      <c r="L300" s="143" t="str">
        <f>IFERROR(VLOOKUP(K300,CATEGORIAS,2,0),"")</f>
        <v>DAMAS 13 Y 14 AÑOS</v>
      </c>
      <c r="M300" s="138" t="s">
        <v>167</v>
      </c>
      <c r="N300" s="145">
        <v>307</v>
      </c>
      <c r="O300" s="144">
        <f>IFERROR(VLOOKUP('BASE DE DATOS 2026'!$I265,CATEGORIAS!$M$3:$O$13,2,FALSE),"")</f>
        <v>85000</v>
      </c>
      <c r="P300" s="138"/>
      <c r="Q300" s="252" t="s">
        <v>149</v>
      </c>
      <c r="S300" s="197">
        <v>307</v>
      </c>
    </row>
    <row r="301" spans="1:19" ht="18.75" x14ac:dyDescent="0.25">
      <c r="A301" s="197">
        <f>SUBTOTAL(103,$B$3:B301)</f>
        <v>146</v>
      </c>
      <c r="B301" s="246">
        <v>308</v>
      </c>
      <c r="C301" s="138" t="s">
        <v>1399</v>
      </c>
      <c r="D301" s="138" t="s">
        <v>677</v>
      </c>
      <c r="E301" s="139">
        <v>1108258426</v>
      </c>
      <c r="F301" s="140" t="s">
        <v>1481</v>
      </c>
      <c r="G301" s="140">
        <v>42525</v>
      </c>
      <c r="H301" s="141">
        <f ca="1">IF('BASE DE DATOS 2026'!$G276="","",YEAR(NOW())-YEAR(G301))</f>
        <v>10</v>
      </c>
      <c r="I301" s="138" t="s">
        <v>14</v>
      </c>
      <c r="J301" s="142" t="str">
        <f>VLOOKUP(I301,NH,2,0)</f>
        <v>D</v>
      </c>
      <c r="K301" s="142" t="str">
        <f>YEAR('BASE DE DATOS 2026'!$G301)&amp;J301</f>
        <v>2016D</v>
      </c>
      <c r="L301" s="143" t="str">
        <f>IFERROR(VLOOKUP(K301,CATEGORIAS,2,0),"")</f>
        <v>DAMAS 9 Y 10 AÑOS</v>
      </c>
      <c r="M301" s="138" t="s">
        <v>43</v>
      </c>
      <c r="N301" s="137">
        <v>308</v>
      </c>
      <c r="O301" s="144">
        <f>IFERROR(VLOOKUP('BASE DE DATOS 2026'!$I268,CATEGORIAS!$M$3:$O$13,2,FALSE),"")</f>
        <v>85000</v>
      </c>
      <c r="P301" s="138"/>
      <c r="Q301" s="252" t="s">
        <v>149</v>
      </c>
      <c r="S301" s="197">
        <v>308</v>
      </c>
    </row>
    <row r="302" spans="1:19" ht="18.75" x14ac:dyDescent="0.25">
      <c r="A302" s="197">
        <f>SUBTOTAL(103,$B$3:B302)</f>
        <v>147</v>
      </c>
      <c r="B302" s="246">
        <v>309</v>
      </c>
      <c r="C302" s="138" t="s">
        <v>678</v>
      </c>
      <c r="D302" s="138" t="s">
        <v>1354</v>
      </c>
      <c r="E302" s="139">
        <v>1107867797</v>
      </c>
      <c r="F302" s="140" t="s">
        <v>1481</v>
      </c>
      <c r="G302" s="140">
        <v>41141</v>
      </c>
      <c r="H302" s="141">
        <f ca="1">IF('BASE DE DATOS 2026'!$G277="","",YEAR(NOW())-YEAR(G302))</f>
        <v>14</v>
      </c>
      <c r="I302" s="138" t="s">
        <v>14</v>
      </c>
      <c r="J302" s="142" t="str">
        <f>VLOOKUP(I302,NH,2,0)</f>
        <v>D</v>
      </c>
      <c r="K302" s="142" t="str">
        <f>YEAR('BASE DE DATOS 2026'!$G302)&amp;J302</f>
        <v>2012D</v>
      </c>
      <c r="L302" s="143" t="str">
        <f>IFERROR(VLOOKUP(K302,CATEGORIAS,2,0),"")</f>
        <v>DAMAS 13 Y 14 AÑOS</v>
      </c>
      <c r="M302" s="138" t="s">
        <v>167</v>
      </c>
      <c r="N302" s="145">
        <v>309</v>
      </c>
      <c r="O302" s="144">
        <f>IFERROR(VLOOKUP('BASE DE DATOS 2026'!$I274,CATEGORIAS!$M$3:$O$13,2,FALSE),"")</f>
        <v>85000</v>
      </c>
      <c r="P302" s="138"/>
      <c r="Q302" s="252" t="s">
        <v>149</v>
      </c>
      <c r="S302" s="197">
        <v>309</v>
      </c>
    </row>
    <row r="303" spans="1:19" ht="18.75" x14ac:dyDescent="0.25">
      <c r="A303" s="197">
        <f>SUBTOTAL(103,$B$3:B303)</f>
        <v>148</v>
      </c>
      <c r="B303" s="246">
        <v>310</v>
      </c>
      <c r="C303" s="138" t="s">
        <v>1200</v>
      </c>
      <c r="D303" s="138" t="s">
        <v>1201</v>
      </c>
      <c r="E303" s="139">
        <v>1118374549</v>
      </c>
      <c r="F303" s="140" t="s">
        <v>1481</v>
      </c>
      <c r="G303" s="140">
        <v>41370</v>
      </c>
      <c r="H303" s="141">
        <f ca="1">IF('BASE DE DATOS 2026'!$G280="","",YEAR(NOW())-YEAR(G303))</f>
        <v>13</v>
      </c>
      <c r="I303" s="138" t="s">
        <v>14</v>
      </c>
      <c r="J303" s="142" t="str">
        <f>VLOOKUP(I303,NH,2,0)</f>
        <v>D</v>
      </c>
      <c r="K303" s="142" t="str">
        <f>YEAR('BASE DE DATOS 2026'!$G303)&amp;J303</f>
        <v>2013D</v>
      </c>
      <c r="L303" s="143" t="str">
        <f>IFERROR(VLOOKUP(K303,CATEGORIAS,2,0),"")</f>
        <v>DAMAS 13 Y 14 AÑOS</v>
      </c>
      <c r="M303" s="138" t="s">
        <v>45</v>
      </c>
      <c r="N303" s="137">
        <v>310</v>
      </c>
      <c r="O303" s="144">
        <f>IFERROR(VLOOKUP('BASE DE DATOS 2026'!$I275,CATEGORIAS!$M$3:$O$13,2,FALSE),"")</f>
        <v>85000</v>
      </c>
      <c r="P303" s="138"/>
      <c r="Q303" s="252" t="s">
        <v>149</v>
      </c>
      <c r="S303" s="197">
        <v>310</v>
      </c>
    </row>
    <row r="304" spans="1:19" ht="18.75" x14ac:dyDescent="0.25">
      <c r="A304" s="197">
        <f>SUBTOTAL(103,$B$3:B304)</f>
        <v>149</v>
      </c>
      <c r="B304" s="246">
        <v>311</v>
      </c>
      <c r="C304" s="138" t="s">
        <v>479</v>
      </c>
      <c r="D304" s="138" t="s">
        <v>681</v>
      </c>
      <c r="E304" s="139">
        <v>1109558682</v>
      </c>
      <c r="F304" s="140" t="s">
        <v>1481</v>
      </c>
      <c r="G304" s="140">
        <v>42148</v>
      </c>
      <c r="H304" s="141">
        <f ca="1">IF('BASE DE DATOS 2026'!$G282="","",YEAR(NOW())-YEAR(G304))</f>
        <v>11</v>
      </c>
      <c r="I304" s="138" t="s">
        <v>14</v>
      </c>
      <c r="J304" s="142" t="str">
        <f>VLOOKUP(I304,NH,2,0)</f>
        <v>D</v>
      </c>
      <c r="K304" s="142" t="str">
        <f>YEAR('BASE DE DATOS 2026'!$G304)&amp;J304</f>
        <v>2015D</v>
      </c>
      <c r="L304" s="143" t="str">
        <f>IFERROR(VLOOKUP(K304,CATEGORIAS,2,0),"")</f>
        <v>DAMAS 11 Y 12 AÑOS</v>
      </c>
      <c r="M304" s="138" t="s">
        <v>43</v>
      </c>
      <c r="N304" s="145">
        <v>311</v>
      </c>
      <c r="O304" s="144">
        <f>IFERROR(VLOOKUP('BASE DE DATOS 2026'!$I276,CATEGORIAS!$M$3:$O$13,2,FALSE),"")</f>
        <v>85000</v>
      </c>
      <c r="P304" s="138"/>
      <c r="Q304" s="252" t="s">
        <v>149</v>
      </c>
      <c r="S304" s="197">
        <v>311</v>
      </c>
    </row>
    <row r="305" spans="1:19" ht="18.75" x14ac:dyDescent="0.25">
      <c r="A305" s="197">
        <f>SUBTOTAL(103,$B$3:B305)</f>
        <v>150</v>
      </c>
      <c r="B305" s="246">
        <v>312</v>
      </c>
      <c r="C305" s="138" t="s">
        <v>527</v>
      </c>
      <c r="D305" s="138" t="s">
        <v>682</v>
      </c>
      <c r="E305" s="139">
        <v>1104826982</v>
      </c>
      <c r="F305" s="140" t="s">
        <v>1481</v>
      </c>
      <c r="G305" s="140">
        <v>40576</v>
      </c>
      <c r="H305" s="141">
        <f ca="1">IF('BASE DE DATOS 2026'!$G287="","",YEAR(NOW())-YEAR(G305))</f>
        <v>15</v>
      </c>
      <c r="I305" s="138" t="s">
        <v>9</v>
      </c>
      <c r="J305" s="142" t="str">
        <f>VLOOKUP(I305,NH,2,0)</f>
        <v>OD</v>
      </c>
      <c r="K305" s="142" t="str">
        <f>YEAR('BASE DE DATOS 2026'!$G305)&amp;J305</f>
        <v>2011OD</v>
      </c>
      <c r="L305" s="206" t="str">
        <f>IFERROR(VLOOKUP(K305,CATEGORIAS,2,0),"")</f>
        <v>OPEN DAMAS</v>
      </c>
      <c r="M305" s="138" t="s">
        <v>51</v>
      </c>
      <c r="N305" s="137">
        <v>312</v>
      </c>
      <c r="O305" s="144">
        <f>IFERROR(VLOOKUP('BASE DE DATOS 2026'!$I277,CATEGORIAS!$M$3:$O$13,2,FALSE),"")</f>
        <v>85000</v>
      </c>
      <c r="P305" s="138"/>
      <c r="Q305" s="252" t="s">
        <v>149</v>
      </c>
      <c r="S305" s="197">
        <v>312</v>
      </c>
    </row>
    <row r="306" spans="1:19" ht="18.75" x14ac:dyDescent="0.25">
      <c r="A306" s="197">
        <f>SUBTOTAL(103,$B$3:B306)</f>
        <v>151</v>
      </c>
      <c r="B306" s="246">
        <v>313</v>
      </c>
      <c r="C306" s="138" t="s">
        <v>455</v>
      </c>
      <c r="D306" s="138" t="s">
        <v>683</v>
      </c>
      <c r="E306" s="139">
        <v>1114005793</v>
      </c>
      <c r="F306" s="140" t="s">
        <v>1481</v>
      </c>
      <c r="G306" s="140">
        <v>40909</v>
      </c>
      <c r="H306" s="141">
        <f ca="1">IF('BASE DE DATOS 2026'!$G288="","",YEAR(NOW())-YEAR(G306))</f>
        <v>14</v>
      </c>
      <c r="I306" s="138" t="s">
        <v>14</v>
      </c>
      <c r="J306" s="142" t="str">
        <f>VLOOKUP(I306,NH,2,0)</f>
        <v>D</v>
      </c>
      <c r="K306" s="142" t="str">
        <f>YEAR('BASE DE DATOS 2026'!$G306)&amp;J306</f>
        <v>2012D</v>
      </c>
      <c r="L306" s="143" t="str">
        <f>IFERROR(VLOOKUP(K306,CATEGORIAS,2,0),"")</f>
        <v>DAMAS 13 Y 14 AÑOS</v>
      </c>
      <c r="M306" s="138" t="s">
        <v>82</v>
      </c>
      <c r="N306" s="145">
        <v>313</v>
      </c>
      <c r="O306" s="144">
        <f>IFERROR(VLOOKUP('BASE DE DATOS 2026'!$I280,CATEGORIAS!$M$3:$O$13,2,FALSE),"")</f>
        <v>85000</v>
      </c>
      <c r="P306" s="138"/>
      <c r="Q306" s="252" t="s">
        <v>149</v>
      </c>
      <c r="S306" s="197">
        <v>313</v>
      </c>
    </row>
    <row r="307" spans="1:19" ht="18.75" x14ac:dyDescent="0.25">
      <c r="A307" s="197">
        <f>SUBTOTAL(103,$B$3:B307)</f>
        <v>152</v>
      </c>
      <c r="B307" s="246">
        <v>314</v>
      </c>
      <c r="C307" s="138" t="s">
        <v>285</v>
      </c>
      <c r="D307" s="138" t="s">
        <v>684</v>
      </c>
      <c r="E307" s="139">
        <v>1114555456</v>
      </c>
      <c r="F307" s="140" t="s">
        <v>1481</v>
      </c>
      <c r="G307" s="140">
        <v>43161</v>
      </c>
      <c r="H307" s="141">
        <f ca="1">IF('BASE DE DATOS 2026'!$G292="","",YEAR(NOW())-YEAR(G307))</f>
        <v>8</v>
      </c>
      <c r="I307" s="138" t="s">
        <v>14</v>
      </c>
      <c r="J307" s="142" t="str">
        <f>VLOOKUP(I307,NH,2,0)</f>
        <v>D</v>
      </c>
      <c r="K307" s="142" t="str">
        <f>YEAR('BASE DE DATOS 2026'!$G307)&amp;J307</f>
        <v>2018D</v>
      </c>
      <c r="L307" s="154" t="s">
        <v>164</v>
      </c>
      <c r="M307" s="138" t="s">
        <v>82</v>
      </c>
      <c r="N307" s="137">
        <v>314</v>
      </c>
      <c r="O307" s="144">
        <f>IFERROR(VLOOKUP('BASE DE DATOS 2026'!$I282,CATEGORIAS!$M$3:$O$13,2,FALSE),"")</f>
        <v>85000</v>
      </c>
      <c r="P307" s="138" t="s">
        <v>1460</v>
      </c>
      <c r="Q307" s="254" t="s">
        <v>212</v>
      </c>
      <c r="S307" s="197">
        <v>314</v>
      </c>
    </row>
    <row r="308" spans="1:19" ht="18.75" x14ac:dyDescent="0.25">
      <c r="A308" s="197">
        <f>SUBTOTAL(103,$B$3:B308)</f>
        <v>153</v>
      </c>
      <c r="B308" s="246">
        <v>315</v>
      </c>
      <c r="C308" s="138" t="s">
        <v>685</v>
      </c>
      <c r="D308" s="138" t="s">
        <v>686</v>
      </c>
      <c r="E308" s="139">
        <v>1114557104</v>
      </c>
      <c r="F308" s="140" t="s">
        <v>1481</v>
      </c>
      <c r="G308" s="140">
        <v>43396</v>
      </c>
      <c r="H308" s="141">
        <f ca="1">IF('BASE DE DATOS 2026'!$G297="","",YEAR(NOW())-YEAR(G308))</f>
        <v>8</v>
      </c>
      <c r="I308" s="138" t="s">
        <v>14</v>
      </c>
      <c r="J308" s="142" t="str">
        <f>VLOOKUP(I308,NH,2,0)</f>
        <v>D</v>
      </c>
      <c r="K308" s="142" t="str">
        <f>YEAR('BASE DE DATOS 2026'!$G308)&amp;J308</f>
        <v>2018D</v>
      </c>
      <c r="L308" s="143" t="str">
        <f>IFERROR(VLOOKUP(K308,CATEGORIAS,2,0),"")</f>
        <v>DAMAS 7 Y 8 AÑOS</v>
      </c>
      <c r="M308" s="138" t="s">
        <v>82</v>
      </c>
      <c r="N308" s="145">
        <v>315</v>
      </c>
      <c r="O308" s="144">
        <f>IFERROR(VLOOKUP('BASE DE DATOS 2026'!$I287,CATEGORIAS!$M$3:$O$13,2,FALSE),"")</f>
        <v>85000</v>
      </c>
      <c r="P308" s="138"/>
      <c r="Q308" s="252" t="s">
        <v>149</v>
      </c>
      <c r="S308" s="197">
        <v>315</v>
      </c>
    </row>
    <row r="309" spans="1:19" ht="18.75" hidden="1" x14ac:dyDescent="0.25">
      <c r="A309" s="197">
        <f>SUBTOTAL(103,$B$3:B309)</f>
        <v>153</v>
      </c>
      <c r="B309" s="246">
        <v>316</v>
      </c>
      <c r="C309" s="217"/>
      <c r="D309" s="217"/>
      <c r="E309" s="184"/>
      <c r="F309" s="258"/>
      <c r="G309" s="258"/>
      <c r="H309" s="141"/>
      <c r="I309" s="217"/>
      <c r="J309" s="142" t="e">
        <f>VLOOKUP(I309,NH,2,0)</f>
        <v>#N/A</v>
      </c>
      <c r="K309" s="142" t="e">
        <f>YEAR('BASE DE DATOS 2026'!$G309)&amp;J309</f>
        <v>#N/A</v>
      </c>
      <c r="L309" s="158" t="str">
        <f>IFERROR(VLOOKUP(K309,CATEGORIAS,2,0),"")</f>
        <v/>
      </c>
      <c r="M309" s="217"/>
      <c r="N309" s="186"/>
      <c r="O309" s="188"/>
      <c r="P309" s="259"/>
      <c r="Q309" s="252"/>
      <c r="S309" s="197">
        <v>316</v>
      </c>
    </row>
    <row r="310" spans="1:19" ht="18.75" x14ac:dyDescent="0.25">
      <c r="A310" s="197">
        <f>SUBTOTAL(103,$B$3:B310)</f>
        <v>154</v>
      </c>
      <c r="B310" s="246">
        <v>317</v>
      </c>
      <c r="C310" s="138" t="s">
        <v>689</v>
      </c>
      <c r="D310" s="138" t="s">
        <v>690</v>
      </c>
      <c r="E310" s="139">
        <v>1110377773</v>
      </c>
      <c r="F310" s="140" t="s">
        <v>1481</v>
      </c>
      <c r="G310" s="140">
        <v>42891</v>
      </c>
      <c r="H310" s="141">
        <f ca="1">IF('BASE DE DATOS 2026'!$G299="","",YEAR(NOW())-YEAR(G310))</f>
        <v>9</v>
      </c>
      <c r="I310" s="138" t="s">
        <v>14</v>
      </c>
      <c r="J310" s="142" t="str">
        <f>VLOOKUP(I310,NH,2,0)</f>
        <v>D</v>
      </c>
      <c r="K310" s="142" t="str">
        <f>YEAR('BASE DE DATOS 2026'!$G310)&amp;J310</f>
        <v>2017D</v>
      </c>
      <c r="L310" s="143" t="str">
        <f>IFERROR(VLOOKUP(K310,CATEGORIAS,2,0),"")</f>
        <v>DAMAS 9 Y 10 AÑOS</v>
      </c>
      <c r="M310" s="138" t="s">
        <v>45</v>
      </c>
      <c r="N310" s="137">
        <v>317</v>
      </c>
      <c r="O310" s="144">
        <f>IFERROR(VLOOKUP('BASE DE DATOS 2026'!$I288,CATEGORIAS!$M$3:$O$13,2,FALSE),"")</f>
        <v>85000</v>
      </c>
      <c r="P310" s="138"/>
      <c r="Q310" s="252" t="s">
        <v>149</v>
      </c>
      <c r="S310" s="197">
        <v>317</v>
      </c>
    </row>
    <row r="311" spans="1:19" ht="18.75" hidden="1" x14ac:dyDescent="0.25">
      <c r="A311" s="197">
        <f>SUBTOTAL(103,$B$3:B311)</f>
        <v>154</v>
      </c>
      <c r="B311" s="246">
        <v>318</v>
      </c>
      <c r="C311" s="217"/>
      <c r="D311" s="217"/>
      <c r="E311" s="184"/>
      <c r="F311" s="258"/>
      <c r="G311" s="258"/>
      <c r="H311" s="141"/>
      <c r="I311" s="217"/>
      <c r="J311" s="142" t="e">
        <f>VLOOKUP(I311,NH,2,0)</f>
        <v>#N/A</v>
      </c>
      <c r="K311" s="142" t="e">
        <f>YEAR('BASE DE DATOS 2026'!$G311)&amp;J311</f>
        <v>#N/A</v>
      </c>
      <c r="L311" s="158" t="str">
        <f>IFERROR(VLOOKUP(K311,CATEGORIAS,2,0),"")</f>
        <v/>
      </c>
      <c r="M311" s="217"/>
      <c r="N311" s="186"/>
      <c r="O311" s="188"/>
      <c r="P311" s="259"/>
      <c r="Q311" s="252"/>
      <c r="S311" s="197">
        <v>318</v>
      </c>
    </row>
    <row r="312" spans="1:19" ht="18.75" hidden="1" x14ac:dyDescent="0.25">
      <c r="A312" s="197">
        <f>SUBTOTAL(103,$B$3:B312)</f>
        <v>154</v>
      </c>
      <c r="B312" s="246">
        <v>319</v>
      </c>
      <c r="C312" s="217"/>
      <c r="D312" s="217"/>
      <c r="E312" s="184"/>
      <c r="F312" s="258"/>
      <c r="G312" s="258"/>
      <c r="H312" s="141"/>
      <c r="I312" s="217"/>
      <c r="J312" s="142" t="e">
        <f>VLOOKUP(I312,NH,2,0)</f>
        <v>#N/A</v>
      </c>
      <c r="K312" s="142" t="e">
        <f>YEAR('BASE DE DATOS 2026'!$G312)&amp;J312</f>
        <v>#N/A</v>
      </c>
      <c r="L312" s="158" t="str">
        <f>IFERROR(VLOOKUP(K312,CATEGORIAS,2,0),"")</f>
        <v/>
      </c>
      <c r="M312" s="217"/>
      <c r="N312" s="186"/>
      <c r="O312" s="188"/>
      <c r="P312" s="259"/>
      <c r="Q312" s="252"/>
      <c r="S312" s="197">
        <v>319</v>
      </c>
    </row>
    <row r="313" spans="1:19" ht="18.75" hidden="1" x14ac:dyDescent="0.25">
      <c r="A313" s="197">
        <f>SUBTOTAL(103,$B$3:B313)</f>
        <v>154</v>
      </c>
      <c r="B313" s="246">
        <v>320</v>
      </c>
      <c r="C313" s="217"/>
      <c r="D313" s="217"/>
      <c r="E313" s="184"/>
      <c r="F313" s="258"/>
      <c r="G313" s="258"/>
      <c r="H313" s="141"/>
      <c r="I313" s="217"/>
      <c r="J313" s="142" t="e">
        <f>VLOOKUP(I313,NH,2,0)</f>
        <v>#N/A</v>
      </c>
      <c r="K313" s="142" t="e">
        <f>YEAR('BASE DE DATOS 2026'!$G313)&amp;J313</f>
        <v>#N/A</v>
      </c>
      <c r="L313" s="158" t="str">
        <f>IFERROR(VLOOKUP(K313,CATEGORIAS,2,0),"")</f>
        <v/>
      </c>
      <c r="M313" s="217"/>
      <c r="N313" s="186"/>
      <c r="O313" s="188"/>
      <c r="P313" s="259"/>
      <c r="Q313" s="252"/>
      <c r="S313" s="197">
        <v>320</v>
      </c>
    </row>
    <row r="314" spans="1:19" ht="18.75" x14ac:dyDescent="0.25">
      <c r="A314" s="197">
        <f>SUBTOTAL(103,$B$3:B314)</f>
        <v>155</v>
      </c>
      <c r="B314" s="246">
        <v>321</v>
      </c>
      <c r="C314" s="138" t="s">
        <v>697</v>
      </c>
      <c r="D314" s="138" t="s">
        <v>403</v>
      </c>
      <c r="E314" s="139">
        <v>1029625608</v>
      </c>
      <c r="F314" s="140" t="s">
        <v>1481</v>
      </c>
      <c r="G314" s="140">
        <v>43083</v>
      </c>
      <c r="H314" s="141">
        <f ca="1">IF('BASE DE DATOS 2026'!$G300="","",YEAR(NOW())-YEAR(G314))</f>
        <v>9</v>
      </c>
      <c r="I314" s="138" t="s">
        <v>14</v>
      </c>
      <c r="J314" s="142" t="str">
        <f>VLOOKUP(I314,NH,2,0)</f>
        <v>D</v>
      </c>
      <c r="K314" s="142" t="str">
        <f>YEAR('BASE DE DATOS 2026'!$G314)&amp;J314</f>
        <v>2017D</v>
      </c>
      <c r="L314" s="143" t="str">
        <f>IFERROR(VLOOKUP(K314,CATEGORIAS,2,0),"")</f>
        <v>DAMAS 9 Y 10 AÑOS</v>
      </c>
      <c r="M314" s="138" t="s">
        <v>52</v>
      </c>
      <c r="N314" s="145">
        <v>321</v>
      </c>
      <c r="O314" s="144">
        <f>IFERROR(VLOOKUP('BASE DE DATOS 2026'!$I292,CATEGORIAS!$M$3:$O$13,2,FALSE),"")</f>
        <v>85000</v>
      </c>
      <c r="P314" s="138"/>
      <c r="Q314" s="252" t="s">
        <v>149</v>
      </c>
      <c r="S314" s="197">
        <v>321</v>
      </c>
    </row>
    <row r="315" spans="1:19" ht="18.75" x14ac:dyDescent="0.25">
      <c r="A315" s="197">
        <f>SUBTOTAL(103,$B$3:B315)</f>
        <v>156</v>
      </c>
      <c r="B315" s="246">
        <v>322</v>
      </c>
      <c r="C315" s="138" t="s">
        <v>455</v>
      </c>
      <c r="D315" s="138" t="s">
        <v>698</v>
      </c>
      <c r="E315" s="139">
        <v>1149937786</v>
      </c>
      <c r="F315" s="140" t="s">
        <v>1481</v>
      </c>
      <c r="G315" s="140">
        <v>41150</v>
      </c>
      <c r="H315" s="141">
        <f ca="1">IF('BASE DE DATOS 2026'!$G301="","",YEAR(NOW())-YEAR(G315))</f>
        <v>14</v>
      </c>
      <c r="I315" s="138" t="s">
        <v>14</v>
      </c>
      <c r="J315" s="142" t="str">
        <f>VLOOKUP(I315,NH,2,0)</f>
        <v>D</v>
      </c>
      <c r="K315" s="142" t="str">
        <f>YEAR('BASE DE DATOS 2026'!$G315)&amp;J315</f>
        <v>2012D</v>
      </c>
      <c r="L315" s="143" t="str">
        <f>IFERROR(VLOOKUP(K315,CATEGORIAS,2,0),"")</f>
        <v>DAMAS 13 Y 14 AÑOS</v>
      </c>
      <c r="M315" s="138" t="s">
        <v>139</v>
      </c>
      <c r="N315" s="137">
        <v>322</v>
      </c>
      <c r="O315" s="144">
        <f>IFERROR(VLOOKUP('BASE DE DATOS 2026'!$I297,CATEGORIAS!$M$3:$O$13,2,FALSE),"")</f>
        <v>85000</v>
      </c>
      <c r="P315" s="138"/>
      <c r="Q315" s="252" t="s">
        <v>212</v>
      </c>
      <c r="S315" s="197">
        <v>322</v>
      </c>
    </row>
    <row r="316" spans="1:19" ht="18.75" hidden="1" x14ac:dyDescent="0.25">
      <c r="A316" s="197">
        <f>SUBTOTAL(103,$B$3:B317)</f>
        <v>157</v>
      </c>
      <c r="B316" s="246">
        <v>323</v>
      </c>
      <c r="C316" s="217"/>
      <c r="D316" s="217"/>
      <c r="E316" s="184"/>
      <c r="F316" s="258"/>
      <c r="G316" s="258"/>
      <c r="H316" s="141"/>
      <c r="I316" s="217"/>
      <c r="J316" s="142" t="e">
        <f>VLOOKUP(I316,NH,2,0)</f>
        <v>#N/A</v>
      </c>
      <c r="K316" s="142" t="e">
        <f>YEAR('BASE DE DATOS 2026'!$G316)&amp;J316</f>
        <v>#N/A</v>
      </c>
      <c r="L316" s="158" t="str">
        <f>IFERROR(VLOOKUP(K316,CATEGORIAS,2,0),"")</f>
        <v/>
      </c>
      <c r="M316" s="217"/>
      <c r="N316" s="186"/>
      <c r="O316" s="188"/>
      <c r="P316" s="259"/>
      <c r="Q316" s="252"/>
      <c r="S316" s="197">
        <v>323</v>
      </c>
    </row>
    <row r="317" spans="1:19" ht="18.75" x14ac:dyDescent="0.25">
      <c r="A317" s="197">
        <f>SUBTOTAL(103,$B$3:B317)</f>
        <v>157</v>
      </c>
      <c r="B317" s="246">
        <v>324</v>
      </c>
      <c r="C317" s="138" t="s">
        <v>701</v>
      </c>
      <c r="D317" s="138" t="s">
        <v>702</v>
      </c>
      <c r="E317" s="139">
        <v>1232799920</v>
      </c>
      <c r="F317" s="140" t="s">
        <v>1481</v>
      </c>
      <c r="G317" s="140">
        <v>42787</v>
      </c>
      <c r="H317" s="141">
        <f ca="1">IF('BASE DE DATOS 2026'!$G302="","",YEAR(NOW())-YEAR(G317))</f>
        <v>9</v>
      </c>
      <c r="I317" s="138" t="s">
        <v>14</v>
      </c>
      <c r="J317" s="142" t="str">
        <f>VLOOKUP(I317,NH,2,0)</f>
        <v>D</v>
      </c>
      <c r="K317" s="142" t="str">
        <f>YEAR('BASE DE DATOS 2026'!$G317)&amp;J317</f>
        <v>2017D</v>
      </c>
      <c r="L317" s="143" t="str">
        <f>IFERROR(VLOOKUP(K317,CATEGORIAS,2,0),"")</f>
        <v>DAMAS 9 Y 10 AÑOS</v>
      </c>
      <c r="M317" s="138" t="s">
        <v>51</v>
      </c>
      <c r="N317" s="145">
        <v>324</v>
      </c>
      <c r="O317" s="144">
        <f>IFERROR(VLOOKUP('BASE DE DATOS 2026'!$I299,CATEGORIAS!$M$3:$O$13,2,FALSE),"")</f>
        <v>85000</v>
      </c>
      <c r="P317" s="138"/>
      <c r="Q317" s="252" t="s">
        <v>149</v>
      </c>
      <c r="S317" s="197">
        <v>324</v>
      </c>
    </row>
    <row r="318" spans="1:19" ht="18.75" x14ac:dyDescent="0.25">
      <c r="A318" s="197">
        <f>SUBTOTAL(103,$B$3:B318)</f>
        <v>158</v>
      </c>
      <c r="B318" s="246">
        <v>325</v>
      </c>
      <c r="C318" s="138" t="s">
        <v>285</v>
      </c>
      <c r="D318" s="138" t="s">
        <v>703</v>
      </c>
      <c r="E318" s="139">
        <v>1029625369</v>
      </c>
      <c r="F318" s="140" t="s">
        <v>1481</v>
      </c>
      <c r="G318" s="140">
        <v>43010</v>
      </c>
      <c r="H318" s="141">
        <f ca="1">IF('BASE DE DATOS 2026'!$G303="","",YEAR(NOW())-YEAR(G318))</f>
        <v>9</v>
      </c>
      <c r="I318" s="138" t="s">
        <v>14</v>
      </c>
      <c r="J318" s="142" t="str">
        <f>VLOOKUP(I318,NH,2,0)</f>
        <v>D</v>
      </c>
      <c r="K318" s="142" t="str">
        <f>YEAR('BASE DE DATOS 2026'!$G318)&amp;J318</f>
        <v>2017D</v>
      </c>
      <c r="L318" s="143" t="str">
        <f>IFERROR(VLOOKUP(K318,CATEGORIAS,2,0),"")</f>
        <v>DAMAS 9 Y 10 AÑOS</v>
      </c>
      <c r="M318" s="138" t="s">
        <v>1330</v>
      </c>
      <c r="N318" s="137">
        <v>325</v>
      </c>
      <c r="O318" s="144">
        <f>IFERROR(VLOOKUP('BASE DE DATOS 2026'!$I300,CATEGORIAS!$M$3:$O$13,2,FALSE),"")</f>
        <v>85000</v>
      </c>
      <c r="P318" s="138"/>
      <c r="Q318" s="254" t="s">
        <v>1549</v>
      </c>
      <c r="S318" s="197">
        <v>325</v>
      </c>
    </row>
    <row r="319" spans="1:19" ht="18.75" x14ac:dyDescent="0.25">
      <c r="A319" s="197">
        <f>SUBTOTAL(103,$B$3:B319)</f>
        <v>159</v>
      </c>
      <c r="B319" s="246">
        <v>326</v>
      </c>
      <c r="C319" s="138" t="s">
        <v>729</v>
      </c>
      <c r="D319" s="138" t="s">
        <v>704</v>
      </c>
      <c r="E319" s="139">
        <v>1112409081</v>
      </c>
      <c r="F319" s="140" t="s">
        <v>1480</v>
      </c>
      <c r="G319" s="140">
        <v>42864</v>
      </c>
      <c r="H319" s="141">
        <f ca="1">IF('BASE DE DATOS 2026'!$G304="","",YEAR(NOW())-YEAR(G319))</f>
        <v>9</v>
      </c>
      <c r="I319" s="138" t="s">
        <v>15</v>
      </c>
      <c r="J319" s="142" t="str">
        <f>VLOOKUP(I319,NH,2,0)</f>
        <v>EX</v>
      </c>
      <c r="K319" s="142" t="str">
        <f>YEAR('BASE DE DATOS 2026'!$G319)&amp;J319</f>
        <v>2017EX</v>
      </c>
      <c r="L319" s="143" t="str">
        <f>IFERROR(VLOOKUP(K319,CATEGORIAS,2,0),"")</f>
        <v>EXPERTOS 9 Y 10 AÑOS</v>
      </c>
      <c r="M319" s="138" t="s">
        <v>85</v>
      </c>
      <c r="N319" s="145">
        <v>326</v>
      </c>
      <c r="O319" s="144">
        <f>IFERROR(VLOOKUP('BASE DE DATOS 2026'!$I301,CATEGORIAS!$M$3:$O$13,2,FALSE),"")</f>
        <v>85000</v>
      </c>
      <c r="P319" s="138"/>
      <c r="Q319" s="252" t="s">
        <v>1504</v>
      </c>
      <c r="S319" s="197">
        <v>326</v>
      </c>
    </row>
    <row r="320" spans="1:19" ht="18.75" x14ac:dyDescent="0.25">
      <c r="A320" s="197">
        <f>SUBTOTAL(103,$B$3:B320)</f>
        <v>160</v>
      </c>
      <c r="B320" s="246">
        <v>327</v>
      </c>
      <c r="C320" s="138" t="s">
        <v>705</v>
      </c>
      <c r="D320" s="138" t="s">
        <v>706</v>
      </c>
      <c r="E320" s="139">
        <v>1112406877</v>
      </c>
      <c r="F320" s="140" t="s">
        <v>1481</v>
      </c>
      <c r="G320" s="140">
        <v>41710</v>
      </c>
      <c r="H320" s="141">
        <f ca="1">IF('BASE DE DATOS 2026'!$G305="","",YEAR(NOW())-YEAR(G320))</f>
        <v>12</v>
      </c>
      <c r="I320" s="138" t="s">
        <v>14</v>
      </c>
      <c r="J320" s="142" t="str">
        <f>VLOOKUP(I320,NH,2,0)</f>
        <v>D</v>
      </c>
      <c r="K320" s="142" t="str">
        <f>YEAR('BASE DE DATOS 2026'!$G320)&amp;J320</f>
        <v>2014D</v>
      </c>
      <c r="L320" s="152" t="s">
        <v>162</v>
      </c>
      <c r="M320" s="138" t="s">
        <v>85</v>
      </c>
      <c r="N320" s="137">
        <v>327</v>
      </c>
      <c r="O320" s="144">
        <f>IFERROR(VLOOKUP('BASE DE DATOS 2026'!$I302,CATEGORIAS!$M$3:$O$13,2,FALSE),"")</f>
        <v>85000</v>
      </c>
      <c r="P320" s="138" t="s">
        <v>1460</v>
      </c>
      <c r="Q320" s="255" t="s">
        <v>149</v>
      </c>
      <c r="S320" s="197">
        <v>327</v>
      </c>
    </row>
    <row r="321" spans="1:19" ht="18.75" x14ac:dyDescent="0.25">
      <c r="A321" s="197">
        <f>SUBTOTAL(103,$B$3:B321)</f>
        <v>161</v>
      </c>
      <c r="B321" s="246">
        <v>328</v>
      </c>
      <c r="C321" s="138" t="s">
        <v>689</v>
      </c>
      <c r="D321" s="138" t="s">
        <v>707</v>
      </c>
      <c r="E321" s="139">
        <v>1094974240</v>
      </c>
      <c r="F321" s="140" t="s">
        <v>1481</v>
      </c>
      <c r="G321" s="140">
        <v>42853</v>
      </c>
      <c r="H321" s="141">
        <f ca="1">IF('BASE DE DATOS 2026'!$G306="","",YEAR(NOW())-YEAR(G321))</f>
        <v>9</v>
      </c>
      <c r="I321" s="138" t="s">
        <v>14</v>
      </c>
      <c r="J321" s="142" t="str">
        <f>VLOOKUP(I321,NH,2,0)</f>
        <v>D</v>
      </c>
      <c r="K321" s="142" t="str">
        <f>YEAR('BASE DE DATOS 2026'!$G321)&amp;J321</f>
        <v>2017D</v>
      </c>
      <c r="L321" s="143" t="str">
        <f>IFERROR(VLOOKUP(K321,CATEGORIAS,2,0),"")</f>
        <v>DAMAS 9 Y 10 AÑOS</v>
      </c>
      <c r="M321" s="138" t="s">
        <v>1227</v>
      </c>
      <c r="N321" s="145">
        <v>328</v>
      </c>
      <c r="O321" s="144">
        <f>IFERROR(VLOOKUP('BASE DE DATOS 2026'!$I303,CATEGORIAS!$M$3:$O$13,2,FALSE),"")</f>
        <v>85000</v>
      </c>
      <c r="P321" s="138"/>
      <c r="Q321" s="255" t="s">
        <v>149</v>
      </c>
      <c r="S321" s="197">
        <v>328</v>
      </c>
    </row>
    <row r="322" spans="1:19" ht="18.75" x14ac:dyDescent="0.25">
      <c r="A322" s="197">
        <f>SUBTOTAL(103,$B$3:B322)</f>
        <v>162</v>
      </c>
      <c r="B322" s="246">
        <v>329</v>
      </c>
      <c r="C322" s="138" t="s">
        <v>1404</v>
      </c>
      <c r="D322" s="138" t="s">
        <v>1400</v>
      </c>
      <c r="E322" s="139">
        <v>1110302869</v>
      </c>
      <c r="F322" s="140" t="s">
        <v>1481</v>
      </c>
      <c r="G322" s="140">
        <v>42273</v>
      </c>
      <c r="H322" s="141">
        <f ca="1">IF('BASE DE DATOS 2026'!$G307="","",YEAR(NOW())-YEAR(G322))</f>
        <v>11</v>
      </c>
      <c r="I322" s="138" t="s">
        <v>14</v>
      </c>
      <c r="J322" s="142" t="str">
        <f>VLOOKUP(I322,NH,2,0)</f>
        <v>D</v>
      </c>
      <c r="K322" s="142" t="str">
        <f>YEAR('BASE DE DATOS 2026'!$G322)&amp;J322</f>
        <v>2015D</v>
      </c>
      <c r="L322" s="143" t="str">
        <f>IFERROR(VLOOKUP(K322,CATEGORIAS,2,0),"")</f>
        <v>DAMAS 11 Y 12 AÑOS</v>
      </c>
      <c r="M322" s="138" t="s">
        <v>43</v>
      </c>
      <c r="N322" s="137">
        <v>329</v>
      </c>
      <c r="O322" s="144">
        <f>IFERROR(VLOOKUP('BASE DE DATOS 2026'!$I304,CATEGORIAS!$M$3:$O$13,2,FALSE),"")</f>
        <v>85000</v>
      </c>
      <c r="P322" s="138"/>
      <c r="Q322" s="255" t="s">
        <v>149</v>
      </c>
      <c r="S322" s="197">
        <v>329</v>
      </c>
    </row>
    <row r="323" spans="1:19" ht="18.75" hidden="1" x14ac:dyDescent="0.25">
      <c r="A323" s="197">
        <f>SUBTOTAL(103,$B$3:B323)</f>
        <v>162</v>
      </c>
      <c r="B323" s="246">
        <v>330</v>
      </c>
      <c r="C323" s="217"/>
      <c r="D323" s="217"/>
      <c r="E323" s="184"/>
      <c r="F323" s="258"/>
      <c r="G323" s="258"/>
      <c r="H323" s="141"/>
      <c r="I323" s="217"/>
      <c r="J323" s="142" t="e">
        <f>VLOOKUP(I323,NH,2,0)</f>
        <v>#N/A</v>
      </c>
      <c r="K323" s="142" t="e">
        <f>YEAR('BASE DE DATOS 2026'!$G323)&amp;J323</f>
        <v>#N/A</v>
      </c>
      <c r="L323" s="158" t="str">
        <f>IFERROR(VLOOKUP(K323,CATEGORIAS,2,0),"")</f>
        <v/>
      </c>
      <c r="M323" s="217"/>
      <c r="N323" s="186"/>
      <c r="O323" s="188"/>
      <c r="P323" s="259"/>
      <c r="Q323" s="252"/>
      <c r="S323" s="197">
        <v>330</v>
      </c>
    </row>
    <row r="324" spans="1:19" ht="18.75" x14ac:dyDescent="0.25">
      <c r="A324" s="197">
        <f>SUBTOTAL(103,$B$3:B324)</f>
        <v>163</v>
      </c>
      <c r="B324" s="246">
        <v>331</v>
      </c>
      <c r="C324" s="138" t="s">
        <v>710</v>
      </c>
      <c r="D324" s="138" t="s">
        <v>711</v>
      </c>
      <c r="E324" s="139">
        <v>1114551521</v>
      </c>
      <c r="F324" s="140" t="s">
        <v>1480</v>
      </c>
      <c r="G324" s="140">
        <v>42281</v>
      </c>
      <c r="H324" s="141">
        <f ca="1">IF('BASE DE DATOS 2026'!$G308="","",YEAR(NOW())-YEAR(G324))</f>
        <v>11</v>
      </c>
      <c r="I324" s="138" t="s">
        <v>15</v>
      </c>
      <c r="J324" s="142" t="str">
        <f>VLOOKUP(I324,NH,2,0)</f>
        <v>EX</v>
      </c>
      <c r="K324" s="142" t="str">
        <f>YEAR('BASE DE DATOS 2026'!$G324)&amp;J324</f>
        <v>2015EX</v>
      </c>
      <c r="L324" s="143" t="str">
        <f>IFERROR(VLOOKUP(K324,CATEGORIAS,2,0),"")</f>
        <v>EXPERTOS 11 Y 12 AÑOS</v>
      </c>
      <c r="M324" s="138" t="s">
        <v>45</v>
      </c>
      <c r="N324" s="137">
        <v>331</v>
      </c>
      <c r="O324" s="144">
        <f>IFERROR(VLOOKUP('BASE DE DATOS 2026'!$I305,CATEGORIAS!$M$3:$O$13,2,FALSE),"")</f>
        <v>85000</v>
      </c>
      <c r="P324" s="138"/>
      <c r="Q324" s="255" t="s">
        <v>149</v>
      </c>
      <c r="S324" s="197">
        <v>331</v>
      </c>
    </row>
    <row r="325" spans="1:19" ht="18.75" hidden="1" x14ac:dyDescent="0.25">
      <c r="A325" s="197">
        <f>SUBTOTAL(103,$B$3:B325)</f>
        <v>163</v>
      </c>
      <c r="B325" s="246">
        <v>332</v>
      </c>
      <c r="C325" s="217"/>
      <c r="D325" s="217"/>
      <c r="E325" s="184"/>
      <c r="F325" s="258"/>
      <c r="G325" s="258"/>
      <c r="H325" s="141"/>
      <c r="I325" s="217"/>
      <c r="J325" s="142" t="e">
        <f>VLOOKUP(I325,NH,2,0)</f>
        <v>#N/A</v>
      </c>
      <c r="K325" s="142" t="e">
        <f>YEAR('BASE DE DATOS 2026'!$G325)&amp;J325</f>
        <v>#N/A</v>
      </c>
      <c r="L325" s="158" t="str">
        <f>IFERROR(VLOOKUP(K325,CATEGORIAS,2,0),"")</f>
        <v/>
      </c>
      <c r="M325" s="217"/>
      <c r="N325" s="186"/>
      <c r="O325" s="188"/>
      <c r="P325" s="259"/>
      <c r="Q325" s="252"/>
      <c r="S325" s="197">
        <v>332</v>
      </c>
    </row>
    <row r="326" spans="1:19" ht="18.75" x14ac:dyDescent="0.25">
      <c r="A326" s="197">
        <f>SUBTOTAL(103,$B$3:B326)</f>
        <v>164</v>
      </c>
      <c r="B326" s="246">
        <v>333</v>
      </c>
      <c r="C326" s="138" t="s">
        <v>308</v>
      </c>
      <c r="D326" s="138" t="s">
        <v>714</v>
      </c>
      <c r="E326" s="139">
        <v>1085953057</v>
      </c>
      <c r="F326" s="140" t="s">
        <v>1480</v>
      </c>
      <c r="G326" s="140">
        <v>36425</v>
      </c>
      <c r="H326" s="141">
        <f ca="1">IF('BASE DE DATOS 2026'!$G310="","",YEAR(NOW())-YEAR(G326))</f>
        <v>27</v>
      </c>
      <c r="I326" s="138" t="s">
        <v>10</v>
      </c>
      <c r="J326" s="142" t="str">
        <f>VLOOKUP(I326,NH,2,0)</f>
        <v>OV</v>
      </c>
      <c r="K326" s="142" t="str">
        <f>YEAR('BASE DE DATOS 2026'!$G326)&amp;J326</f>
        <v>1999OV</v>
      </c>
      <c r="L326" s="143" t="str">
        <f>IFERROR(VLOOKUP(K326,CATEGORIAS,2,0),"")</f>
        <v>OPEN VARONES</v>
      </c>
      <c r="M326" s="138" t="s">
        <v>41</v>
      </c>
      <c r="N326" s="145">
        <v>333</v>
      </c>
      <c r="O326" s="144">
        <f>IFERROR(VLOOKUP('BASE DE DATOS 2026'!$I306,CATEGORIAS!$M$3:$O$13,2,FALSE),"")</f>
        <v>85000</v>
      </c>
      <c r="P326" s="138"/>
      <c r="Q326" s="255" t="s">
        <v>149</v>
      </c>
      <c r="S326" s="197">
        <v>333</v>
      </c>
    </row>
    <row r="327" spans="1:19" ht="18.75" x14ac:dyDescent="0.25">
      <c r="A327" s="197">
        <f>SUBTOTAL(103,$B$3:B327)</f>
        <v>165</v>
      </c>
      <c r="B327" s="246">
        <v>334</v>
      </c>
      <c r="C327" s="138" t="s">
        <v>715</v>
      </c>
      <c r="D327" s="138" t="s">
        <v>1184</v>
      </c>
      <c r="E327" s="139">
        <v>1114009518</v>
      </c>
      <c r="F327" s="140" t="s">
        <v>1480</v>
      </c>
      <c r="G327" s="140">
        <v>42478</v>
      </c>
      <c r="H327" s="141">
        <f ca="1">IF('BASE DE DATOS 2026'!$G314="","",YEAR(NOW())-YEAR(G327))</f>
        <v>10</v>
      </c>
      <c r="I327" s="138" t="s">
        <v>15</v>
      </c>
      <c r="J327" s="142" t="str">
        <f>VLOOKUP(I327,NH,2,0)</f>
        <v>EX</v>
      </c>
      <c r="K327" s="142" t="str">
        <f>YEAR('BASE DE DATOS 2026'!$G327)&amp;J327</f>
        <v>2016EX</v>
      </c>
      <c r="L327" s="143" t="str">
        <f>IFERROR(VLOOKUP(K327,CATEGORIAS,2,0),"")</f>
        <v>EXPERTOS 9 Y 10 AÑOS</v>
      </c>
      <c r="M327" s="138" t="s">
        <v>44</v>
      </c>
      <c r="N327" s="137">
        <v>334</v>
      </c>
      <c r="O327" s="144">
        <f>IFERROR(VLOOKUP('BASE DE DATOS 2026'!$I307,CATEGORIAS!$M$3:$O$13,2,FALSE),"")</f>
        <v>85000</v>
      </c>
      <c r="P327" s="138"/>
      <c r="Q327" s="255" t="s">
        <v>149</v>
      </c>
      <c r="S327" s="197">
        <v>334</v>
      </c>
    </row>
    <row r="328" spans="1:19" ht="18.75" x14ac:dyDescent="0.25">
      <c r="A328" s="197">
        <f>SUBTOTAL(103,$B$3:B328)</f>
        <v>166</v>
      </c>
      <c r="B328" s="246">
        <v>335</v>
      </c>
      <c r="C328" s="138" t="s">
        <v>717</v>
      </c>
      <c r="D328" s="138" t="s">
        <v>718</v>
      </c>
      <c r="E328" s="139">
        <v>1104831250</v>
      </c>
      <c r="F328" s="140" t="s">
        <v>1480</v>
      </c>
      <c r="G328" s="140">
        <v>41169</v>
      </c>
      <c r="H328" s="141">
        <f ca="1">IF('BASE DE DATOS 2026'!$G315="","",YEAR(NOW())-YEAR(G328))</f>
        <v>14</v>
      </c>
      <c r="I328" s="138" t="s">
        <v>15</v>
      </c>
      <c r="J328" s="142" t="str">
        <f>VLOOKUP(I328,NH,2,0)</f>
        <v>EX</v>
      </c>
      <c r="K328" s="142" t="str">
        <f>YEAR('BASE DE DATOS 2026'!$G328)&amp;J328</f>
        <v>2012EX</v>
      </c>
      <c r="L328" s="143" t="str">
        <f>IFERROR(VLOOKUP(K328,CATEGORIAS,2,0),"")</f>
        <v>EXPERTOS 13 Y 14 AÑOS</v>
      </c>
      <c r="M328" s="138" t="s">
        <v>46</v>
      </c>
      <c r="N328" s="145">
        <v>335</v>
      </c>
      <c r="O328" s="144">
        <f>IFERROR(VLOOKUP('BASE DE DATOS 2026'!$I308,CATEGORIAS!$M$3:$O$13,2,FALSE),"")</f>
        <v>85000</v>
      </c>
      <c r="P328" s="138"/>
      <c r="Q328" s="255" t="s">
        <v>149</v>
      </c>
      <c r="S328" s="197">
        <v>335</v>
      </c>
    </row>
    <row r="329" spans="1:19" ht="18.75" x14ac:dyDescent="0.25">
      <c r="A329" s="197">
        <f>SUBTOTAL(103,$B$3:B329)</f>
        <v>167</v>
      </c>
      <c r="B329" s="246">
        <v>336</v>
      </c>
      <c r="C329" s="138" t="s">
        <v>319</v>
      </c>
      <c r="D329" s="138" t="s">
        <v>719</v>
      </c>
      <c r="E329" s="139">
        <v>1150692477</v>
      </c>
      <c r="F329" s="140" t="s">
        <v>1480</v>
      </c>
      <c r="G329" s="140">
        <v>41902</v>
      </c>
      <c r="H329" s="141">
        <f ca="1">IF('BASE DE DATOS 2026'!$G317="","",YEAR(NOW())-YEAR(G329))</f>
        <v>12</v>
      </c>
      <c r="I329" s="138" t="s">
        <v>15</v>
      </c>
      <c r="J329" s="142" t="str">
        <f>VLOOKUP(I329,NH,2,0)</f>
        <v>EX</v>
      </c>
      <c r="K329" s="142" t="str">
        <f>YEAR('BASE DE DATOS 2026'!$G329)&amp;J329</f>
        <v>2014EX</v>
      </c>
      <c r="L329" s="143" t="str">
        <f>IFERROR(VLOOKUP(K329,CATEGORIAS,2,0),"")</f>
        <v>EXPERTOS 11 Y 12 AÑOS</v>
      </c>
      <c r="M329" s="138" t="s">
        <v>167</v>
      </c>
      <c r="N329" s="137">
        <v>336</v>
      </c>
      <c r="O329" s="144">
        <f>IFERROR(VLOOKUP('BASE DE DATOS 2026'!$I310,CATEGORIAS!$M$3:$O$13,2,FALSE),"")</f>
        <v>85000</v>
      </c>
      <c r="P329" s="138"/>
      <c r="Q329" s="255" t="s">
        <v>149</v>
      </c>
      <c r="S329" s="197">
        <v>336</v>
      </c>
    </row>
    <row r="330" spans="1:19" ht="18.75" x14ac:dyDescent="0.25">
      <c r="A330" s="197">
        <f>SUBTOTAL(103,$B$3:B330)</f>
        <v>168</v>
      </c>
      <c r="B330" s="246">
        <v>337</v>
      </c>
      <c r="C330" s="138" t="s">
        <v>386</v>
      </c>
      <c r="D330" s="138" t="s">
        <v>720</v>
      </c>
      <c r="E330" s="139">
        <v>1126602194</v>
      </c>
      <c r="F330" s="140" t="s">
        <v>1480</v>
      </c>
      <c r="G330" s="140">
        <v>40660</v>
      </c>
      <c r="H330" s="141">
        <f ca="1">IF('BASE DE DATOS 2026'!$G318="","",YEAR(NOW())-YEAR(G330))</f>
        <v>15</v>
      </c>
      <c r="I330" s="138" t="s">
        <v>15</v>
      </c>
      <c r="J330" s="142" t="str">
        <f>VLOOKUP(I330,NH,2,0)</f>
        <v>EX</v>
      </c>
      <c r="K330" s="142" t="str">
        <f>YEAR('BASE DE DATOS 2026'!$G330)&amp;J330</f>
        <v>2011EX</v>
      </c>
      <c r="L330" s="143" t="str">
        <f>IFERROR(VLOOKUP(K330,CATEGORIAS,2,0),"")</f>
        <v>EXPERTOS 15 Y 16 AÑOS</v>
      </c>
      <c r="M330" s="138" t="s">
        <v>46</v>
      </c>
      <c r="N330" s="145">
        <v>337</v>
      </c>
      <c r="O330" s="144">
        <f>IFERROR(VLOOKUP('BASE DE DATOS 2026'!$I314,CATEGORIAS!$M$3:$O$13,2,FALSE),"")</f>
        <v>85000</v>
      </c>
      <c r="P330" s="138"/>
      <c r="Q330" s="255" t="s">
        <v>149</v>
      </c>
      <c r="S330" s="197">
        <v>337</v>
      </c>
    </row>
    <row r="331" spans="1:19" ht="18.75" x14ac:dyDescent="0.25">
      <c r="A331" s="197">
        <f>SUBTOTAL(103,$B$3:B331)</f>
        <v>169</v>
      </c>
      <c r="B331" s="246">
        <v>338</v>
      </c>
      <c r="C331" s="138" t="s">
        <v>721</v>
      </c>
      <c r="D331" s="138" t="s">
        <v>1317</v>
      </c>
      <c r="E331" s="139">
        <v>1006948529</v>
      </c>
      <c r="F331" s="140" t="s">
        <v>1480</v>
      </c>
      <c r="G331" s="140">
        <v>37882</v>
      </c>
      <c r="H331" s="141">
        <f ca="1">IF('BASE DE DATOS 2026'!$G319="","",YEAR(NOW())-YEAR(G331))</f>
        <v>23</v>
      </c>
      <c r="I331" s="138" t="s">
        <v>15</v>
      </c>
      <c r="J331" s="142" t="str">
        <f>VLOOKUP(I331,NH,2,0)</f>
        <v>EX</v>
      </c>
      <c r="K331" s="142" t="str">
        <f>YEAR('BASE DE DATOS 2026'!$G331)&amp;J331</f>
        <v>2003EX</v>
      </c>
      <c r="L331" s="143" t="str">
        <f>IFERROR(VLOOKUP(K331,CATEGORIAS,2,0),"")</f>
        <v>EXPERTOS 17 AÑOS Y MAS</v>
      </c>
      <c r="M331" s="138" t="s">
        <v>46</v>
      </c>
      <c r="N331" s="137">
        <v>338</v>
      </c>
      <c r="O331" s="144">
        <f>IFERROR(VLOOKUP('BASE DE DATOS 2026'!$I315,CATEGORIAS!$M$3:$O$13,2,FALSE),"")</f>
        <v>85000</v>
      </c>
      <c r="P331" s="138"/>
      <c r="Q331" s="255" t="s">
        <v>149</v>
      </c>
      <c r="S331" s="197">
        <v>338</v>
      </c>
    </row>
    <row r="332" spans="1:19" ht="18.75" x14ac:dyDescent="0.25">
      <c r="A332" s="197">
        <f>SUBTOTAL(103,$B$3:B332)</f>
        <v>170</v>
      </c>
      <c r="B332" s="246">
        <v>339</v>
      </c>
      <c r="C332" s="138" t="s">
        <v>259</v>
      </c>
      <c r="D332" s="138" t="s">
        <v>723</v>
      </c>
      <c r="E332" s="139">
        <v>1150690973</v>
      </c>
      <c r="F332" s="140" t="s">
        <v>1480</v>
      </c>
      <c r="G332" s="140">
        <v>41054</v>
      </c>
      <c r="H332" s="141">
        <f ca="1">IF('BASE DE DATOS 2026'!$G320="","",YEAR(NOW())-YEAR(G332))</f>
        <v>14</v>
      </c>
      <c r="I332" s="138" t="s">
        <v>15</v>
      </c>
      <c r="J332" s="142" t="str">
        <f>VLOOKUP(I332,NH,2,0)</f>
        <v>EX</v>
      </c>
      <c r="K332" s="142" t="str">
        <f>YEAR('BASE DE DATOS 2026'!$G332)&amp;J332</f>
        <v>2012EX</v>
      </c>
      <c r="L332" s="143" t="str">
        <f>IFERROR(VLOOKUP(K332,CATEGORIAS,2,0),"")</f>
        <v>EXPERTOS 13 Y 14 AÑOS</v>
      </c>
      <c r="M332" s="138" t="s">
        <v>46</v>
      </c>
      <c r="N332" s="145">
        <v>339</v>
      </c>
      <c r="O332" s="144">
        <f>IFERROR(VLOOKUP('BASE DE DATOS 2026'!$I317,CATEGORIAS!$M$3:$O$13,2,FALSE),"")</f>
        <v>85000</v>
      </c>
      <c r="P332" s="138"/>
      <c r="Q332" s="255" t="s">
        <v>149</v>
      </c>
      <c r="S332" s="197">
        <v>339</v>
      </c>
    </row>
    <row r="333" spans="1:19" ht="18.75" x14ac:dyDescent="0.25">
      <c r="A333" s="197">
        <f>SUBTOTAL(103,$B$3:B333)</f>
        <v>171</v>
      </c>
      <c r="B333" s="246">
        <v>340</v>
      </c>
      <c r="C333" s="138" t="s">
        <v>724</v>
      </c>
      <c r="D333" s="138" t="s">
        <v>725</v>
      </c>
      <c r="E333" s="139">
        <v>1110043212</v>
      </c>
      <c r="F333" s="140" t="s">
        <v>1480</v>
      </c>
      <c r="G333" s="140">
        <v>39288</v>
      </c>
      <c r="H333" s="141">
        <f ca="1">IF('BASE DE DATOS 2026'!$G321="","",YEAR(NOW())-YEAR(G333))</f>
        <v>19</v>
      </c>
      <c r="I333" s="138" t="s">
        <v>15</v>
      </c>
      <c r="J333" s="142" t="str">
        <f>VLOOKUP(I333,NH,2,0)</f>
        <v>EX</v>
      </c>
      <c r="K333" s="142" t="str">
        <f>YEAR('BASE DE DATOS 2026'!$G333)&amp;J333</f>
        <v>2007EX</v>
      </c>
      <c r="L333" s="143" t="str">
        <f>IFERROR(VLOOKUP(K333,CATEGORIAS,2,0),"")</f>
        <v>EXPERTOS 17 AÑOS Y MAS</v>
      </c>
      <c r="M333" s="138" t="s">
        <v>41</v>
      </c>
      <c r="N333" s="137">
        <v>340</v>
      </c>
      <c r="O333" s="144">
        <f>IFERROR(VLOOKUP('BASE DE DATOS 2026'!$I318,CATEGORIAS!$M$3:$O$13,2,FALSE),"")</f>
        <v>85000</v>
      </c>
      <c r="P333" s="138"/>
      <c r="Q333" s="255" t="s">
        <v>149</v>
      </c>
      <c r="S333" s="197">
        <v>340</v>
      </c>
    </row>
    <row r="334" spans="1:19" ht="18.75" x14ac:dyDescent="0.25">
      <c r="A334" s="197">
        <f>SUBTOTAL(103,$B$3:B334)</f>
        <v>172</v>
      </c>
      <c r="B334" s="246">
        <v>341</v>
      </c>
      <c r="C334" s="138" t="s">
        <v>308</v>
      </c>
      <c r="D334" s="138" t="s">
        <v>726</v>
      </c>
      <c r="E334" s="139">
        <v>1108337189</v>
      </c>
      <c r="F334" s="140" t="s">
        <v>1480</v>
      </c>
      <c r="G334" s="140">
        <v>40308</v>
      </c>
      <c r="H334" s="141">
        <f ca="1">IF('BASE DE DATOS 2026'!$G322="","",YEAR(NOW())-YEAR(G334))</f>
        <v>16</v>
      </c>
      <c r="I334" s="138" t="s">
        <v>15</v>
      </c>
      <c r="J334" s="142" t="str">
        <f>VLOOKUP(I334,NH,2,0)</f>
        <v>EX</v>
      </c>
      <c r="K334" s="142" t="str">
        <f>YEAR('BASE DE DATOS 2026'!$G334)&amp;J334</f>
        <v>2010EX</v>
      </c>
      <c r="L334" s="143" t="str">
        <f>IFERROR(VLOOKUP(K334,CATEGORIAS,2,0),"")</f>
        <v>EXPERTOS 15 Y 16 AÑOS</v>
      </c>
      <c r="M334" s="138" t="s">
        <v>46</v>
      </c>
      <c r="N334" s="145">
        <v>341</v>
      </c>
      <c r="O334" s="144">
        <f>IFERROR(VLOOKUP('BASE DE DATOS 2026'!$I319,CATEGORIAS!$M$3:$O$13,2,FALSE),"")</f>
        <v>85000</v>
      </c>
      <c r="P334" s="138"/>
      <c r="Q334" s="255" t="s">
        <v>149</v>
      </c>
      <c r="S334" s="197">
        <v>341</v>
      </c>
    </row>
    <row r="335" spans="1:19" ht="18.75" x14ac:dyDescent="0.25">
      <c r="A335" s="197">
        <f>SUBTOTAL(103,$B$3:B335)</f>
        <v>173</v>
      </c>
      <c r="B335" s="246">
        <v>342</v>
      </c>
      <c r="C335" s="138" t="s">
        <v>321</v>
      </c>
      <c r="D335" s="138" t="s">
        <v>727</v>
      </c>
      <c r="E335" s="139">
        <v>1111682688</v>
      </c>
      <c r="F335" s="140" t="s">
        <v>1480</v>
      </c>
      <c r="G335" s="140">
        <v>40579</v>
      </c>
      <c r="H335" s="141">
        <f ca="1">IF('BASE DE DATOS 2026'!$G324="","",YEAR(NOW())-YEAR(G335))</f>
        <v>15</v>
      </c>
      <c r="I335" s="138" t="s">
        <v>1173</v>
      </c>
      <c r="J335" s="142" t="str">
        <f>VLOOKUP(I335,NH,2,0)</f>
        <v>SR</v>
      </c>
      <c r="K335" s="142" t="str">
        <f>YEAR('BASE DE DATOS 2026'!$G335)&amp;J335</f>
        <v>2011SR</v>
      </c>
      <c r="L335" s="143" t="str">
        <f>IFERROR(VLOOKUP(K335,CATEGORIAS,2,0),"")</f>
        <v>SUPER RACING</v>
      </c>
      <c r="M335" s="138" t="s">
        <v>46</v>
      </c>
      <c r="N335" s="137">
        <v>342</v>
      </c>
      <c r="O335" s="144">
        <f>IFERROR(VLOOKUP('BASE DE DATOS 2026'!$I320,CATEGORIAS!$M$3:$O$13,2,FALSE),"")</f>
        <v>85000</v>
      </c>
      <c r="P335" s="138"/>
      <c r="Q335" s="255" t="s">
        <v>149</v>
      </c>
      <c r="S335" s="197">
        <v>342</v>
      </c>
    </row>
    <row r="336" spans="1:19" ht="18.75" x14ac:dyDescent="0.25">
      <c r="A336" s="197">
        <f>SUBTOTAL(103,$B$3:B336)</f>
        <v>174</v>
      </c>
      <c r="B336" s="246">
        <v>343</v>
      </c>
      <c r="C336" s="138" t="s">
        <v>724</v>
      </c>
      <c r="D336" s="138" t="s">
        <v>728</v>
      </c>
      <c r="E336" s="139">
        <v>1109553838</v>
      </c>
      <c r="F336" s="140" t="s">
        <v>1480</v>
      </c>
      <c r="G336" s="140">
        <v>41257</v>
      </c>
      <c r="H336" s="141">
        <f ca="1">IF('BASE DE DATOS 2026'!$G326="","",YEAR(NOW())-YEAR(G336))</f>
        <v>14</v>
      </c>
      <c r="I336" s="138" t="s">
        <v>15</v>
      </c>
      <c r="J336" s="142" t="str">
        <f>VLOOKUP(I336,NH,2,0)</f>
        <v>EX</v>
      </c>
      <c r="K336" s="142" t="str">
        <f>YEAR('BASE DE DATOS 2026'!$G336)&amp;J336</f>
        <v>2012EX</v>
      </c>
      <c r="L336" s="143" t="str">
        <f>IFERROR(VLOOKUP(K336,CATEGORIAS,2,0),"")</f>
        <v>EXPERTOS 13 Y 14 AÑOS</v>
      </c>
      <c r="M336" s="138" t="s">
        <v>46</v>
      </c>
      <c r="N336" s="145">
        <v>343</v>
      </c>
      <c r="O336" s="144">
        <f>IFERROR(VLOOKUP('BASE DE DATOS 2026'!$I321,CATEGORIAS!$M$3:$O$13,2,FALSE),"")</f>
        <v>85000</v>
      </c>
      <c r="P336" s="138"/>
      <c r="Q336" s="255" t="s">
        <v>149</v>
      </c>
      <c r="S336" s="197">
        <v>343</v>
      </c>
    </row>
    <row r="337" spans="1:19" ht="18.75" x14ac:dyDescent="0.25">
      <c r="A337" s="197">
        <f>SUBTOTAL(103,$B$3:B337)</f>
        <v>175</v>
      </c>
      <c r="B337" s="246">
        <v>344</v>
      </c>
      <c r="C337" s="138" t="s">
        <v>729</v>
      </c>
      <c r="D337" s="138" t="s">
        <v>730</v>
      </c>
      <c r="E337" s="139" t="s">
        <v>731</v>
      </c>
      <c r="F337" s="140" t="s">
        <v>1480</v>
      </c>
      <c r="G337" s="140">
        <v>41571</v>
      </c>
      <c r="H337" s="141">
        <f ca="1">IF('BASE DE DATOS 2026'!$G327="","",YEAR(NOW())-YEAR(G337))</f>
        <v>13</v>
      </c>
      <c r="I337" s="138" t="s">
        <v>15</v>
      </c>
      <c r="J337" s="142" t="str">
        <f>VLOOKUP(I337,NH,2,0)</f>
        <v>EX</v>
      </c>
      <c r="K337" s="142" t="str">
        <f>YEAR('BASE DE DATOS 2026'!$G337)&amp;J337</f>
        <v>2013EX</v>
      </c>
      <c r="L337" s="143" t="str">
        <f>IFERROR(VLOOKUP(K337,CATEGORIAS,2,0),"")</f>
        <v>EXPERTOS 13 Y 14 AÑOS</v>
      </c>
      <c r="M337" s="138" t="s">
        <v>46</v>
      </c>
      <c r="N337" s="137">
        <v>344</v>
      </c>
      <c r="O337" s="144">
        <f>IFERROR(VLOOKUP('BASE DE DATOS 2026'!$I322,CATEGORIAS!$M$3:$O$13,2,FALSE),"")</f>
        <v>85000</v>
      </c>
      <c r="P337" s="138"/>
      <c r="Q337" s="255" t="s">
        <v>149</v>
      </c>
      <c r="S337" s="197">
        <v>344</v>
      </c>
    </row>
    <row r="338" spans="1:19" ht="18.75" x14ac:dyDescent="0.25">
      <c r="A338" s="197">
        <f>SUBTOTAL(103,$B$3:B338)</f>
        <v>176</v>
      </c>
      <c r="B338" s="246">
        <v>345</v>
      </c>
      <c r="C338" s="138" t="s">
        <v>732</v>
      </c>
      <c r="D338" s="138" t="s">
        <v>733</v>
      </c>
      <c r="E338" s="139">
        <v>1105379997</v>
      </c>
      <c r="F338" s="140" t="s">
        <v>1480</v>
      </c>
      <c r="G338" s="140">
        <v>40669</v>
      </c>
      <c r="H338" s="141">
        <f ca="1">IF('BASE DE DATOS 2026'!$G328="","",YEAR(NOW())-YEAR(G338))</f>
        <v>15</v>
      </c>
      <c r="I338" s="138" t="s">
        <v>15</v>
      </c>
      <c r="J338" s="142" t="str">
        <f>VLOOKUP(I338,NH,2,0)</f>
        <v>EX</v>
      </c>
      <c r="K338" s="142" t="str">
        <f>YEAR('BASE DE DATOS 2026'!$G338)&amp;J338</f>
        <v>2011EX</v>
      </c>
      <c r="L338" s="143" t="str">
        <f>IFERROR(VLOOKUP(K338,CATEGORIAS,2,0),"")</f>
        <v>EXPERTOS 15 Y 16 AÑOS</v>
      </c>
      <c r="M338" s="138" t="s">
        <v>46</v>
      </c>
      <c r="N338" s="145">
        <v>345</v>
      </c>
      <c r="O338" s="144">
        <f>IFERROR(VLOOKUP('BASE DE DATOS 2026'!$I324,CATEGORIAS!$M$3:$O$13,2,FALSE),"")</f>
        <v>85000</v>
      </c>
      <c r="P338" s="138"/>
      <c r="Q338" s="255" t="s">
        <v>149</v>
      </c>
      <c r="S338" s="197">
        <v>345</v>
      </c>
    </row>
    <row r="339" spans="1:19" ht="18.75" x14ac:dyDescent="0.25">
      <c r="A339" s="197">
        <f>SUBTOTAL(103,$B$3:B339)</f>
        <v>177</v>
      </c>
      <c r="B339" s="246">
        <v>346</v>
      </c>
      <c r="C339" s="138" t="s">
        <v>436</v>
      </c>
      <c r="D339" s="138" t="s">
        <v>668</v>
      </c>
      <c r="E339" s="139">
        <v>1104834807</v>
      </c>
      <c r="F339" s="140" t="s">
        <v>1480</v>
      </c>
      <c r="G339" s="140">
        <v>41791</v>
      </c>
      <c r="H339" s="141">
        <f ca="1">IF('BASE DE DATOS 2026'!$G329="","",YEAR(NOW())-YEAR(G339))</f>
        <v>12</v>
      </c>
      <c r="I339" s="138" t="s">
        <v>15</v>
      </c>
      <c r="J339" s="142" t="str">
        <f>VLOOKUP(I339,NH,2,0)</f>
        <v>EX</v>
      </c>
      <c r="K339" s="142" t="str">
        <f>YEAR('BASE DE DATOS 2026'!$G339)&amp;J339</f>
        <v>2014EX</v>
      </c>
      <c r="L339" s="143" t="str">
        <f>IFERROR(VLOOKUP(K339,CATEGORIAS,2,0),"")</f>
        <v>EXPERTOS 11 Y 12 AÑOS</v>
      </c>
      <c r="M339" s="138" t="s">
        <v>46</v>
      </c>
      <c r="N339" s="137">
        <v>346</v>
      </c>
      <c r="O339" s="144">
        <f>IFERROR(VLOOKUP('BASE DE DATOS 2026'!$I326,CATEGORIAS!$M$3:$O$13,2,FALSE),"")</f>
        <v>85000</v>
      </c>
      <c r="P339" s="138"/>
      <c r="Q339" s="255" t="s">
        <v>149</v>
      </c>
      <c r="S339" s="197">
        <v>346</v>
      </c>
    </row>
    <row r="340" spans="1:19" ht="18.75" x14ac:dyDescent="0.25">
      <c r="A340" s="197">
        <f>SUBTOTAL(103,$B$3:B340)</f>
        <v>178</v>
      </c>
      <c r="B340" s="246">
        <v>347</v>
      </c>
      <c r="C340" s="138" t="s">
        <v>892</v>
      </c>
      <c r="D340" s="138" t="s">
        <v>735</v>
      </c>
      <c r="E340" s="139">
        <v>1109557468</v>
      </c>
      <c r="F340" s="140" t="s">
        <v>1480</v>
      </c>
      <c r="G340" s="140">
        <v>41949</v>
      </c>
      <c r="H340" s="141">
        <f ca="1">IF('BASE DE DATOS 2026'!$G330="","",YEAR(NOW())-YEAR(G340))</f>
        <v>12</v>
      </c>
      <c r="I340" s="138" t="s">
        <v>15</v>
      </c>
      <c r="J340" s="142" t="str">
        <f>VLOOKUP(I340,NH,2,0)</f>
        <v>EX</v>
      </c>
      <c r="K340" s="142" t="str">
        <f>YEAR('BASE DE DATOS 2026'!$G340)&amp;J340</f>
        <v>2014EX</v>
      </c>
      <c r="L340" s="143" t="str">
        <f>IFERROR(VLOOKUP(K340,CATEGORIAS,2,0),"")</f>
        <v>EXPERTOS 11 Y 12 AÑOS</v>
      </c>
      <c r="M340" s="138" t="s">
        <v>46</v>
      </c>
      <c r="N340" s="145">
        <v>347</v>
      </c>
      <c r="O340" s="144">
        <f>IFERROR(VLOOKUP('BASE DE DATOS 2026'!$I327,CATEGORIAS!$M$3:$O$13,2,FALSE),"")</f>
        <v>85000</v>
      </c>
      <c r="P340" s="138"/>
      <c r="Q340" s="255" t="s">
        <v>149</v>
      </c>
      <c r="S340" s="197">
        <v>347</v>
      </c>
    </row>
    <row r="341" spans="1:19" ht="18.75" hidden="1" x14ac:dyDescent="0.25">
      <c r="A341" s="197">
        <f>SUBTOTAL(103,$B$3:B341)</f>
        <v>178</v>
      </c>
      <c r="B341" s="246">
        <v>348</v>
      </c>
      <c r="C341" s="217"/>
      <c r="D341" s="217"/>
      <c r="E341" s="184"/>
      <c r="F341" s="258"/>
      <c r="G341" s="258"/>
      <c r="H341" s="141"/>
      <c r="I341" s="217"/>
      <c r="J341" s="142" t="e">
        <f>VLOOKUP(I341,NH,2,0)</f>
        <v>#N/A</v>
      </c>
      <c r="K341" s="142" t="e">
        <f>YEAR('BASE DE DATOS 2026'!$G341)&amp;J341</f>
        <v>#N/A</v>
      </c>
      <c r="L341" s="158" t="str">
        <f>IFERROR(VLOOKUP(K341,CATEGORIAS,2,0),"")</f>
        <v/>
      </c>
      <c r="M341" s="217"/>
      <c r="N341" s="186"/>
      <c r="O341" s="188"/>
      <c r="P341" s="259"/>
      <c r="Q341" s="252"/>
      <c r="S341" s="197">
        <v>348</v>
      </c>
    </row>
    <row r="342" spans="1:19" ht="18.75" x14ac:dyDescent="0.25">
      <c r="A342" s="197">
        <f>SUBTOTAL(103,$B$3:B342)</f>
        <v>179</v>
      </c>
      <c r="B342" s="246">
        <v>349</v>
      </c>
      <c r="C342" s="138" t="s">
        <v>319</v>
      </c>
      <c r="D342" s="138" t="s">
        <v>737</v>
      </c>
      <c r="E342" s="139">
        <v>1109558315</v>
      </c>
      <c r="F342" s="140" t="s">
        <v>1480</v>
      </c>
      <c r="G342" s="140">
        <v>42112</v>
      </c>
      <c r="H342" s="141">
        <f ca="1">IF('BASE DE DATOS 2026'!$G331="","",YEAR(NOW())-YEAR(G342))</f>
        <v>11</v>
      </c>
      <c r="I342" s="138" t="s">
        <v>15</v>
      </c>
      <c r="J342" s="142" t="str">
        <f>VLOOKUP(I342,NH,2,0)</f>
        <v>EX</v>
      </c>
      <c r="K342" s="142" t="str">
        <f>YEAR('BASE DE DATOS 2026'!$G342)&amp;J342</f>
        <v>2015EX</v>
      </c>
      <c r="L342" s="143" t="str">
        <f>IFERROR(VLOOKUP(K342,CATEGORIAS,2,0),"")</f>
        <v>EXPERTOS 11 Y 12 AÑOS</v>
      </c>
      <c r="M342" s="138" t="s">
        <v>46</v>
      </c>
      <c r="N342" s="137">
        <v>349</v>
      </c>
      <c r="O342" s="144">
        <f>IFERROR(VLOOKUP('BASE DE DATOS 2026'!$I328,CATEGORIAS!$M$3:$O$13,2,FALSE),"")</f>
        <v>85000</v>
      </c>
      <c r="P342" s="138"/>
      <c r="Q342" s="255" t="s">
        <v>149</v>
      </c>
      <c r="S342" s="197">
        <v>349</v>
      </c>
    </row>
    <row r="343" spans="1:19" ht="18.75" hidden="1" x14ac:dyDescent="0.25">
      <c r="A343" s="197">
        <f>SUBTOTAL(103,$B$3:B343)</f>
        <v>179</v>
      </c>
      <c r="B343" s="246">
        <v>350</v>
      </c>
      <c r="C343" s="217"/>
      <c r="D343" s="217"/>
      <c r="E343" s="184"/>
      <c r="F343" s="258"/>
      <c r="G343" s="258"/>
      <c r="H343" s="141"/>
      <c r="I343" s="217"/>
      <c r="J343" s="142" t="e">
        <f>VLOOKUP(I343,NH,2,0)</f>
        <v>#N/A</v>
      </c>
      <c r="K343" s="142" t="e">
        <f>YEAR('BASE DE DATOS 2026'!$G343)&amp;J343</f>
        <v>#N/A</v>
      </c>
      <c r="L343" s="158" t="str">
        <f>IFERROR(VLOOKUP(K343,CATEGORIAS,2,0),"")</f>
        <v/>
      </c>
      <c r="M343" s="217"/>
      <c r="N343" s="186"/>
      <c r="O343" s="188"/>
      <c r="P343" s="259"/>
      <c r="Q343" s="252"/>
      <c r="S343" s="197">
        <v>350</v>
      </c>
    </row>
    <row r="344" spans="1:19" ht="18.75" x14ac:dyDescent="0.25">
      <c r="A344" s="197">
        <f>SUBTOTAL(103,$B$3:B344)</f>
        <v>180</v>
      </c>
      <c r="B344" s="246">
        <v>351</v>
      </c>
      <c r="C344" s="138" t="s">
        <v>559</v>
      </c>
      <c r="D344" s="138" t="s">
        <v>740</v>
      </c>
      <c r="E344" s="139">
        <v>1059246569</v>
      </c>
      <c r="F344" s="140" t="s">
        <v>1480</v>
      </c>
      <c r="G344" s="140">
        <v>41616</v>
      </c>
      <c r="H344" s="141">
        <f ca="1">IF('BASE DE DATOS 2026'!$G332="","",YEAR(NOW())-YEAR(G344))</f>
        <v>13</v>
      </c>
      <c r="I344" s="138" t="s">
        <v>15</v>
      </c>
      <c r="J344" s="142" t="str">
        <f>VLOOKUP(I344,NH,2,0)</f>
        <v>EX</v>
      </c>
      <c r="K344" s="142" t="str">
        <f>YEAR('BASE DE DATOS 2026'!$G344)&amp;J344</f>
        <v>2013EX</v>
      </c>
      <c r="L344" s="143" t="str">
        <f>IFERROR(VLOOKUP(K344,CATEGORIAS,2,0),"")</f>
        <v>EXPERTOS 13 Y 14 AÑOS</v>
      </c>
      <c r="M344" s="138" t="s">
        <v>139</v>
      </c>
      <c r="N344" s="145">
        <v>351</v>
      </c>
      <c r="O344" s="144">
        <f>IFERROR(VLOOKUP('BASE DE DATOS 2026'!$I329,CATEGORIAS!$M$3:$O$13,2,FALSE),"")</f>
        <v>85000</v>
      </c>
      <c r="P344" s="138"/>
      <c r="Q344" s="255" t="s">
        <v>149</v>
      </c>
      <c r="S344" s="197">
        <v>351</v>
      </c>
    </row>
    <row r="345" spans="1:19" ht="18.75" x14ac:dyDescent="0.25">
      <c r="A345" s="197">
        <f>SUBTOTAL(103,$B$3:B345)</f>
        <v>181</v>
      </c>
      <c r="B345" s="246">
        <v>352</v>
      </c>
      <c r="C345" s="138" t="s">
        <v>1353</v>
      </c>
      <c r="D345" s="138" t="s">
        <v>740</v>
      </c>
      <c r="E345" s="139">
        <v>1018475973</v>
      </c>
      <c r="F345" s="140" t="s">
        <v>1480</v>
      </c>
      <c r="G345" s="140">
        <v>40603</v>
      </c>
      <c r="H345" s="141">
        <f ca="1">IF('BASE DE DATOS 2026'!$G333="","",YEAR(NOW())-YEAR(G345))</f>
        <v>15</v>
      </c>
      <c r="I345" s="138" t="s">
        <v>1173</v>
      </c>
      <c r="J345" s="142" t="str">
        <f>VLOOKUP(I345,NH,2,0)</f>
        <v>SR</v>
      </c>
      <c r="K345" s="142" t="str">
        <f>YEAR('BASE DE DATOS 2026'!$G345)&amp;J345</f>
        <v>2011SR</v>
      </c>
      <c r="L345" s="143" t="str">
        <f>IFERROR(VLOOKUP(K345,CATEGORIAS,2,0),"")</f>
        <v>SUPER RACING</v>
      </c>
      <c r="M345" s="138" t="s">
        <v>139</v>
      </c>
      <c r="N345" s="137">
        <v>352</v>
      </c>
      <c r="O345" s="144">
        <f>IFERROR(VLOOKUP('BASE DE DATOS 2026'!$I330,CATEGORIAS!$M$3:$O$13,2,FALSE),"")</f>
        <v>85000</v>
      </c>
      <c r="P345" s="138"/>
      <c r="Q345" s="255" t="s">
        <v>149</v>
      </c>
      <c r="S345" s="197">
        <v>352</v>
      </c>
    </row>
    <row r="346" spans="1:19" ht="18.75" hidden="1" x14ac:dyDescent="0.25">
      <c r="A346" s="197">
        <f>SUBTOTAL(103,$B$3:B346)</f>
        <v>181</v>
      </c>
      <c r="B346" s="246">
        <v>353</v>
      </c>
      <c r="C346" s="217"/>
      <c r="D346" s="217"/>
      <c r="E346" s="184"/>
      <c r="F346" s="258"/>
      <c r="G346" s="258"/>
      <c r="H346" s="141"/>
      <c r="I346" s="217"/>
      <c r="J346" s="142" t="e">
        <f>VLOOKUP(I346,NH,2,0)</f>
        <v>#N/A</v>
      </c>
      <c r="K346" s="142" t="e">
        <f>YEAR('BASE DE DATOS 2026'!$G346)&amp;J346</f>
        <v>#N/A</v>
      </c>
      <c r="L346" s="158" t="str">
        <f>IFERROR(VLOOKUP(K346,CATEGORIAS,2,0),"")</f>
        <v/>
      </c>
      <c r="M346" s="217"/>
      <c r="N346" s="186"/>
      <c r="O346" s="188"/>
      <c r="P346" s="259"/>
      <c r="Q346" s="252"/>
      <c r="S346" s="197">
        <v>353</v>
      </c>
    </row>
    <row r="347" spans="1:19" ht="18.75" hidden="1" x14ac:dyDescent="0.25">
      <c r="A347" s="197">
        <f>SUBTOTAL(103,$B$3:B347)</f>
        <v>181</v>
      </c>
      <c r="B347" s="246">
        <v>354</v>
      </c>
      <c r="C347" s="217"/>
      <c r="D347" s="217"/>
      <c r="E347" s="184"/>
      <c r="F347" s="258"/>
      <c r="G347" s="258"/>
      <c r="H347" s="141"/>
      <c r="I347" s="217"/>
      <c r="J347" s="142" t="e">
        <f>VLOOKUP(I347,NH,2,0)</f>
        <v>#N/A</v>
      </c>
      <c r="K347" s="142" t="e">
        <f>YEAR('BASE DE DATOS 2026'!$G347)&amp;J347</f>
        <v>#N/A</v>
      </c>
      <c r="L347" s="158" t="str">
        <f>IFERROR(VLOOKUP(K347,CATEGORIAS,2,0),"")</f>
        <v/>
      </c>
      <c r="M347" s="217"/>
      <c r="N347" s="186"/>
      <c r="O347" s="188"/>
      <c r="P347" s="259"/>
      <c r="Q347" s="252"/>
      <c r="S347" s="197">
        <v>354</v>
      </c>
    </row>
    <row r="348" spans="1:19" ht="18.75" hidden="1" x14ac:dyDescent="0.25">
      <c r="A348" s="197">
        <f>SUBTOTAL(103,$B$3:B348)</f>
        <v>181</v>
      </c>
      <c r="B348" s="246">
        <v>355</v>
      </c>
      <c r="C348" s="217"/>
      <c r="D348" s="217"/>
      <c r="E348" s="184"/>
      <c r="F348" s="258"/>
      <c r="G348" s="258"/>
      <c r="H348" s="141"/>
      <c r="I348" s="217"/>
      <c r="J348" s="142" t="e">
        <f>VLOOKUP(I348,NH,2,0)</f>
        <v>#N/A</v>
      </c>
      <c r="K348" s="142" t="e">
        <f>YEAR('BASE DE DATOS 2026'!$G348)&amp;J348</f>
        <v>#N/A</v>
      </c>
      <c r="L348" s="158" t="str">
        <f>IFERROR(VLOOKUP(K348,CATEGORIAS,2,0),"")</f>
        <v/>
      </c>
      <c r="M348" s="217"/>
      <c r="N348" s="186"/>
      <c r="O348" s="188"/>
      <c r="P348" s="259"/>
      <c r="Q348" s="252"/>
      <c r="S348" s="197">
        <v>355</v>
      </c>
    </row>
    <row r="349" spans="1:19" ht="18.75" x14ac:dyDescent="0.25">
      <c r="A349" s="197">
        <f>SUBTOTAL(103,$B$3:B349)</f>
        <v>182</v>
      </c>
      <c r="B349" s="246">
        <v>356</v>
      </c>
      <c r="C349" s="138" t="s">
        <v>749</v>
      </c>
      <c r="D349" s="138" t="s">
        <v>750</v>
      </c>
      <c r="E349" s="139">
        <v>1105365545</v>
      </c>
      <c r="F349" s="140" t="s">
        <v>1480</v>
      </c>
      <c r="G349" s="140">
        <v>38628</v>
      </c>
      <c r="H349" s="141">
        <f ca="1">IF('BASE DE DATOS 2026'!$G334="","",YEAR(NOW())-YEAR(G349))</f>
        <v>21</v>
      </c>
      <c r="I349" s="138" t="s">
        <v>15</v>
      </c>
      <c r="J349" s="142" t="str">
        <f>VLOOKUP(I349,NH,2,0)</f>
        <v>EX</v>
      </c>
      <c r="K349" s="142" t="str">
        <f>YEAR('BASE DE DATOS 2026'!$G349)&amp;J349</f>
        <v>2005EX</v>
      </c>
      <c r="L349" s="143" t="str">
        <f>IFERROR(VLOOKUP(K349,CATEGORIAS,2,0),"")</f>
        <v>EXPERTOS 17 AÑOS Y MAS</v>
      </c>
      <c r="M349" s="138" t="s">
        <v>41</v>
      </c>
      <c r="N349" s="145">
        <v>356</v>
      </c>
      <c r="O349" s="144">
        <f>IFERROR(VLOOKUP('BASE DE DATOS 2026'!$I331,CATEGORIAS!$M$3:$O$13,2,FALSE),"")</f>
        <v>85000</v>
      </c>
      <c r="P349" s="138"/>
      <c r="Q349" s="255" t="s">
        <v>149</v>
      </c>
      <c r="S349" s="197">
        <v>356</v>
      </c>
    </row>
    <row r="350" spans="1:19" ht="18.75" x14ac:dyDescent="0.25">
      <c r="A350" s="197">
        <f>SUBTOTAL(103,$B$3:B350)</f>
        <v>183</v>
      </c>
      <c r="B350" s="246">
        <v>357</v>
      </c>
      <c r="C350" s="138" t="s">
        <v>826</v>
      </c>
      <c r="D350" s="138" t="s">
        <v>1415</v>
      </c>
      <c r="E350" s="205">
        <v>1112045205</v>
      </c>
      <c r="F350" s="140" t="s">
        <v>1480</v>
      </c>
      <c r="G350" s="140">
        <v>39242</v>
      </c>
      <c r="H350" s="141">
        <f ca="1">IF('BASE DE DATOS 2026'!$G335="","",YEAR(NOW())-YEAR(G350))</f>
        <v>19</v>
      </c>
      <c r="I350" s="138" t="s">
        <v>15</v>
      </c>
      <c r="J350" s="142" t="str">
        <f>VLOOKUP(I350,NH,2,0)</f>
        <v>EX</v>
      </c>
      <c r="K350" s="142" t="str">
        <f>YEAR('BASE DE DATOS 2026'!$G350)&amp;J350</f>
        <v>2007EX</v>
      </c>
      <c r="L350" s="143" t="str">
        <f>IFERROR(VLOOKUP(K350,CATEGORIAS,2,0),"")</f>
        <v>EXPERTOS 17 AÑOS Y MAS</v>
      </c>
      <c r="M350" s="138" t="s">
        <v>77</v>
      </c>
      <c r="N350" s="137">
        <v>357</v>
      </c>
      <c r="O350" s="144">
        <f>IFERROR(VLOOKUP('BASE DE DATOS 2026'!$I332,CATEGORIAS!$M$3:$O$13,2,FALSE),"")</f>
        <v>85000</v>
      </c>
      <c r="P350" s="138"/>
      <c r="Q350" s="255" t="s">
        <v>149</v>
      </c>
      <c r="S350" s="197">
        <v>357</v>
      </c>
    </row>
    <row r="351" spans="1:19" ht="18.75" x14ac:dyDescent="0.25">
      <c r="A351" s="197">
        <f>SUBTOTAL(103,$B$3:B351)</f>
        <v>184</v>
      </c>
      <c r="B351" s="246">
        <v>358</v>
      </c>
      <c r="C351" s="138" t="s">
        <v>436</v>
      </c>
      <c r="D351" s="138" t="s">
        <v>752</v>
      </c>
      <c r="E351" s="139">
        <v>1105373526</v>
      </c>
      <c r="F351" s="140" t="s">
        <v>1480</v>
      </c>
      <c r="G351" s="140">
        <v>39684</v>
      </c>
      <c r="H351" s="141">
        <f ca="1">IF('BASE DE DATOS 2026'!$G336="","",YEAR(NOW())-YEAR(G351))</f>
        <v>18</v>
      </c>
      <c r="I351" s="138" t="s">
        <v>15</v>
      </c>
      <c r="J351" s="142" t="str">
        <f>VLOOKUP(I351,NH,2,0)</f>
        <v>EX</v>
      </c>
      <c r="K351" s="142" t="str">
        <f>YEAR('BASE DE DATOS 2026'!$G351)&amp;J351</f>
        <v>2008EX</v>
      </c>
      <c r="L351" s="143" t="str">
        <f>IFERROR(VLOOKUP(K351,CATEGORIAS,2,0),"")</f>
        <v>EXPERTOS 17 AÑOS Y MAS</v>
      </c>
      <c r="M351" s="138" t="s">
        <v>46</v>
      </c>
      <c r="N351" s="145">
        <v>358</v>
      </c>
      <c r="O351" s="144">
        <f>IFERROR(VLOOKUP('BASE DE DATOS 2026'!$I333,CATEGORIAS!$M$3:$O$13,2,FALSE),"")</f>
        <v>85000</v>
      </c>
      <c r="P351" s="138"/>
      <c r="Q351" s="255" t="s">
        <v>149</v>
      </c>
      <c r="S351" s="197">
        <v>358</v>
      </c>
    </row>
    <row r="352" spans="1:19" ht="18.75" x14ac:dyDescent="0.25">
      <c r="A352" s="197">
        <f>SUBTOTAL(103,$B$3:B352)</f>
        <v>185</v>
      </c>
      <c r="B352" s="246">
        <v>359</v>
      </c>
      <c r="C352" s="138" t="s">
        <v>753</v>
      </c>
      <c r="D352" s="138" t="s">
        <v>1414</v>
      </c>
      <c r="E352" s="139">
        <v>1017935081</v>
      </c>
      <c r="F352" s="140" t="s">
        <v>1480</v>
      </c>
      <c r="G352" s="140">
        <v>40907</v>
      </c>
      <c r="H352" s="141">
        <f ca="1">IF('BASE DE DATOS 2026'!$G337="","",YEAR(NOW())-YEAR(G352))</f>
        <v>15</v>
      </c>
      <c r="I352" s="138" t="s">
        <v>15</v>
      </c>
      <c r="J352" s="142" t="str">
        <f>VLOOKUP(I352,NH,2,0)</f>
        <v>EX</v>
      </c>
      <c r="K352" s="142" t="str">
        <f>YEAR('BASE DE DATOS 2026'!$G352)&amp;J352</f>
        <v>2011EX</v>
      </c>
      <c r="L352" s="143" t="str">
        <f>IFERROR(VLOOKUP(K352,CATEGORIAS,2,0),"")</f>
        <v>EXPERTOS 15 Y 16 AÑOS</v>
      </c>
      <c r="M352" s="138" t="s">
        <v>77</v>
      </c>
      <c r="N352" s="137">
        <v>359</v>
      </c>
      <c r="O352" s="144">
        <f>IFERROR(VLOOKUP('BASE DE DATOS 2026'!$I334,CATEGORIAS!$M$3:$O$13,2,FALSE),"")</f>
        <v>85000</v>
      </c>
      <c r="P352" s="138"/>
      <c r="Q352" s="255" t="s">
        <v>149</v>
      </c>
      <c r="S352" s="197">
        <v>359</v>
      </c>
    </row>
    <row r="353" spans="1:19" ht="18.75" x14ac:dyDescent="0.25">
      <c r="A353" s="197">
        <f>SUBTOTAL(103,$B$3:B353)</f>
        <v>186</v>
      </c>
      <c r="B353" s="246">
        <v>360</v>
      </c>
      <c r="C353" s="138" t="s">
        <v>308</v>
      </c>
      <c r="D353" s="138" t="s">
        <v>755</v>
      </c>
      <c r="E353" s="139">
        <v>1109553954</v>
      </c>
      <c r="F353" s="140" t="s">
        <v>1480</v>
      </c>
      <c r="G353" s="140">
        <v>41274</v>
      </c>
      <c r="H353" s="141">
        <f ca="1">IF('BASE DE DATOS 2026'!$G338="","",YEAR(NOW())-YEAR(G353))</f>
        <v>14</v>
      </c>
      <c r="I353" s="138" t="s">
        <v>15</v>
      </c>
      <c r="J353" s="142" t="str">
        <f>VLOOKUP(I353,NH,2,0)</f>
        <v>EX</v>
      </c>
      <c r="K353" s="142" t="str">
        <f>YEAR('BASE DE DATOS 2026'!$G353)&amp;J353</f>
        <v>2012EX</v>
      </c>
      <c r="L353" s="143" t="str">
        <f>IFERROR(VLOOKUP(K353,CATEGORIAS,2,0),"")</f>
        <v>EXPERTOS 13 Y 14 AÑOS</v>
      </c>
      <c r="M353" s="138" t="s">
        <v>167</v>
      </c>
      <c r="N353" s="145">
        <v>360</v>
      </c>
      <c r="O353" s="144">
        <f>IFERROR(VLOOKUP('BASE DE DATOS 2026'!$I335,CATEGORIAS!$M$3:$O$13,2,FALSE),"")</f>
        <v>85000</v>
      </c>
      <c r="P353" s="138"/>
      <c r="Q353" s="255" t="s">
        <v>149</v>
      </c>
      <c r="S353" s="197">
        <v>360</v>
      </c>
    </row>
    <row r="354" spans="1:19" ht="18.75" x14ac:dyDescent="0.25">
      <c r="A354" s="197">
        <f>SUBTOTAL(103,$B$3:B354)</f>
        <v>187</v>
      </c>
      <c r="B354" s="246">
        <v>361</v>
      </c>
      <c r="C354" s="138" t="s">
        <v>356</v>
      </c>
      <c r="D354" s="138" t="s">
        <v>756</v>
      </c>
      <c r="E354" s="139">
        <v>1105386472</v>
      </c>
      <c r="F354" s="140" t="s">
        <v>1480</v>
      </c>
      <c r="G354" s="140">
        <v>41541</v>
      </c>
      <c r="H354" s="141">
        <f ca="1">IF('BASE DE DATOS 2026'!$G339="","",YEAR(NOW())-YEAR(G354))</f>
        <v>13</v>
      </c>
      <c r="I354" s="138" t="s">
        <v>15</v>
      </c>
      <c r="J354" s="142" t="str">
        <f>VLOOKUP(I354,NH,2,0)</f>
        <v>EX</v>
      </c>
      <c r="K354" s="142" t="str">
        <f>YEAR('BASE DE DATOS 2026'!$G354)&amp;J354</f>
        <v>2013EX</v>
      </c>
      <c r="L354" s="143" t="str">
        <f>IFERROR(VLOOKUP(K354,CATEGORIAS,2,0),"")</f>
        <v>EXPERTOS 13 Y 14 AÑOS</v>
      </c>
      <c r="M354" s="138" t="s">
        <v>167</v>
      </c>
      <c r="N354" s="137">
        <v>361</v>
      </c>
      <c r="O354" s="144">
        <f>IFERROR(VLOOKUP('BASE DE DATOS 2026'!$I336,CATEGORIAS!$M$3:$O$13,2,FALSE),"")</f>
        <v>85000</v>
      </c>
      <c r="P354" s="138"/>
      <c r="Q354" s="255" t="s">
        <v>149</v>
      </c>
      <c r="S354" s="197">
        <v>361</v>
      </c>
    </row>
    <row r="355" spans="1:19" ht="18.75" x14ac:dyDescent="0.25">
      <c r="A355" s="197">
        <f>SUBTOTAL(103,$B$3:B355)</f>
        <v>188</v>
      </c>
      <c r="B355" s="246">
        <v>362</v>
      </c>
      <c r="C355" s="138" t="s">
        <v>356</v>
      </c>
      <c r="D355" s="138" t="s">
        <v>757</v>
      </c>
      <c r="E355" s="139">
        <v>1107868985</v>
      </c>
      <c r="F355" s="140" t="s">
        <v>1480</v>
      </c>
      <c r="G355" s="140">
        <v>41307</v>
      </c>
      <c r="H355" s="141">
        <f ca="1">IF('BASE DE DATOS 2026'!$G340="","",YEAR(NOW())-YEAR(G355))</f>
        <v>13</v>
      </c>
      <c r="I355" s="138" t="s">
        <v>15</v>
      </c>
      <c r="J355" s="142" t="str">
        <f>VLOOKUP(I355,NH,2,0)</f>
        <v>EX</v>
      </c>
      <c r="K355" s="142" t="str">
        <f>YEAR('BASE DE DATOS 2026'!$G355)&amp;J355</f>
        <v>2013EX</v>
      </c>
      <c r="L355" s="143" t="str">
        <f>IFERROR(VLOOKUP(K355,CATEGORIAS,2,0),"")</f>
        <v>EXPERTOS 13 Y 14 AÑOS</v>
      </c>
      <c r="M355" s="138" t="s">
        <v>167</v>
      </c>
      <c r="N355" s="137">
        <v>362</v>
      </c>
      <c r="O355" s="144">
        <f>IFERROR(VLOOKUP('BASE DE DATOS 2026'!$I337,CATEGORIAS!$M$3:$O$13,2,FALSE),"")</f>
        <v>85000</v>
      </c>
      <c r="P355" s="138"/>
      <c r="Q355" s="255" t="s">
        <v>149</v>
      </c>
      <c r="S355" s="197">
        <v>362</v>
      </c>
    </row>
    <row r="356" spans="1:19" ht="18.75" x14ac:dyDescent="0.25">
      <c r="A356" s="197">
        <f>SUBTOTAL(103,$B$3:B356)</f>
        <v>189</v>
      </c>
      <c r="B356" s="246">
        <v>363</v>
      </c>
      <c r="C356" s="138" t="s">
        <v>271</v>
      </c>
      <c r="D356" s="138" t="s">
        <v>758</v>
      </c>
      <c r="E356" s="139">
        <v>1107863710</v>
      </c>
      <c r="F356" s="140" t="s">
        <v>1480</v>
      </c>
      <c r="G356" s="140">
        <v>40648</v>
      </c>
      <c r="H356" s="141">
        <f ca="1">IF('BASE DE DATOS 2026'!$G342="","",YEAR(NOW())-YEAR(G356))</f>
        <v>15</v>
      </c>
      <c r="I356" s="138" t="s">
        <v>15</v>
      </c>
      <c r="J356" s="142" t="str">
        <f>VLOOKUP(I356,NH,2,0)</f>
        <v>EX</v>
      </c>
      <c r="K356" s="142" t="str">
        <f>YEAR('BASE DE DATOS 2026'!$G356)&amp;J356</f>
        <v>2011EX</v>
      </c>
      <c r="L356" s="143" t="str">
        <f>IFERROR(VLOOKUP(K356,CATEGORIAS,2,0),"")</f>
        <v>EXPERTOS 15 Y 16 AÑOS</v>
      </c>
      <c r="M356" s="138" t="s">
        <v>167</v>
      </c>
      <c r="N356" s="145">
        <v>363</v>
      </c>
      <c r="O356" s="144">
        <f>IFERROR(VLOOKUP('BASE DE DATOS 2026'!$I338,CATEGORIAS!$M$3:$O$13,2,FALSE),"")</f>
        <v>85000</v>
      </c>
      <c r="P356" s="138"/>
      <c r="Q356" s="255" t="s">
        <v>149</v>
      </c>
      <c r="S356" s="197">
        <v>363</v>
      </c>
    </row>
    <row r="357" spans="1:19" ht="18.75" x14ac:dyDescent="0.25">
      <c r="A357" s="197">
        <f>SUBTOTAL(103,$B$3:B357)</f>
        <v>190</v>
      </c>
      <c r="B357" s="246">
        <v>364</v>
      </c>
      <c r="C357" s="138" t="s">
        <v>436</v>
      </c>
      <c r="D357" s="138" t="s">
        <v>759</v>
      </c>
      <c r="E357" s="139">
        <v>1149939385</v>
      </c>
      <c r="F357" s="140" t="s">
        <v>1480</v>
      </c>
      <c r="G357" s="140">
        <v>42183</v>
      </c>
      <c r="H357" s="141">
        <f ca="1">IF('BASE DE DATOS 2026'!$G344="","",YEAR(NOW())-YEAR(G357))</f>
        <v>11</v>
      </c>
      <c r="I357" s="138" t="s">
        <v>15</v>
      </c>
      <c r="J357" s="142" t="str">
        <f>VLOOKUP(I357,NH,2,0)</f>
        <v>EX</v>
      </c>
      <c r="K357" s="142" t="str">
        <f>YEAR('BASE DE DATOS 2026'!$G357)&amp;J357</f>
        <v>2015EX</v>
      </c>
      <c r="L357" s="143" t="str">
        <f>IFERROR(VLOOKUP(K357,CATEGORIAS,2,0),"")</f>
        <v>EXPERTOS 11 Y 12 AÑOS</v>
      </c>
      <c r="M357" s="138" t="s">
        <v>167</v>
      </c>
      <c r="N357" s="137">
        <v>364</v>
      </c>
      <c r="O357" s="144">
        <f>IFERROR(VLOOKUP('BASE DE DATOS 2026'!$I339,CATEGORIAS!$M$3:$O$13,2,FALSE),"")</f>
        <v>85000</v>
      </c>
      <c r="P357" s="138"/>
      <c r="Q357" s="255" t="s">
        <v>149</v>
      </c>
      <c r="S357" s="197">
        <v>364</v>
      </c>
    </row>
    <row r="358" spans="1:19" ht="18.75" x14ac:dyDescent="0.25">
      <c r="A358" s="197">
        <f>SUBTOTAL(103,$B$3:B358)</f>
        <v>191</v>
      </c>
      <c r="B358" s="246">
        <v>365</v>
      </c>
      <c r="C358" s="138" t="s">
        <v>760</v>
      </c>
      <c r="D358" s="138" t="s">
        <v>761</v>
      </c>
      <c r="E358" s="139">
        <v>1166466542</v>
      </c>
      <c r="F358" s="140" t="s">
        <v>1480</v>
      </c>
      <c r="G358" s="140">
        <v>42466</v>
      </c>
      <c r="H358" s="141">
        <f ca="1">IF('BASE DE DATOS 2026'!$G345="","",YEAR(NOW())-YEAR(G358))</f>
        <v>10</v>
      </c>
      <c r="I358" s="138" t="s">
        <v>15</v>
      </c>
      <c r="J358" s="142" t="str">
        <f>VLOOKUP(I358,NH,2,0)</f>
        <v>EX</v>
      </c>
      <c r="K358" s="142" t="str">
        <f>YEAR('BASE DE DATOS 2026'!$G358)&amp;J358</f>
        <v>2016EX</v>
      </c>
      <c r="L358" s="143" t="str">
        <f>IFERROR(VLOOKUP(K358,CATEGORIAS,2,0),"")</f>
        <v>EXPERTOS 9 Y 10 AÑOS</v>
      </c>
      <c r="M358" s="138" t="s">
        <v>110</v>
      </c>
      <c r="N358" s="145">
        <v>365</v>
      </c>
      <c r="O358" s="144">
        <f>IFERROR(VLOOKUP('BASE DE DATOS 2026'!$I340,CATEGORIAS!$M$3:$O$13,2,FALSE),"")</f>
        <v>85000</v>
      </c>
      <c r="P358" s="138"/>
      <c r="Q358" s="255" t="s">
        <v>149</v>
      </c>
      <c r="S358" s="197">
        <v>365</v>
      </c>
    </row>
    <row r="359" spans="1:19" ht="18.75" x14ac:dyDescent="0.25">
      <c r="A359" s="197">
        <f>SUBTOTAL(103,$B$3:B359)</f>
        <v>192</v>
      </c>
      <c r="B359" s="246">
        <v>366</v>
      </c>
      <c r="C359" s="138" t="s">
        <v>275</v>
      </c>
      <c r="D359" s="138" t="s">
        <v>1346</v>
      </c>
      <c r="E359" s="139">
        <v>1166466993</v>
      </c>
      <c r="F359" s="140" t="s">
        <v>1480</v>
      </c>
      <c r="G359" s="140">
        <v>42705</v>
      </c>
      <c r="H359" s="141">
        <f ca="1">IF('BASE DE DATOS 2026'!$G349="","",YEAR(NOW())-YEAR(G359))</f>
        <v>10</v>
      </c>
      <c r="I359" s="138" t="s">
        <v>15</v>
      </c>
      <c r="J359" s="142" t="str">
        <f>VLOOKUP(I359,NH,2,0)</f>
        <v>EX</v>
      </c>
      <c r="K359" s="142" t="str">
        <f>YEAR('BASE DE DATOS 2026'!$G359)&amp;J359</f>
        <v>2016EX</v>
      </c>
      <c r="L359" s="143" t="str">
        <f>IFERROR(VLOOKUP(K359,CATEGORIAS,2,0),"")</f>
        <v>EXPERTOS 9 Y 10 AÑOS</v>
      </c>
      <c r="M359" s="138" t="s">
        <v>110</v>
      </c>
      <c r="N359" s="137">
        <v>366</v>
      </c>
      <c r="O359" s="144">
        <f>IFERROR(VLOOKUP('BASE DE DATOS 2026'!$I342,CATEGORIAS!$M$3:$O$13,2,FALSE),"")</f>
        <v>85000</v>
      </c>
      <c r="P359" s="138"/>
      <c r="Q359" s="255" t="s">
        <v>149</v>
      </c>
      <c r="S359" s="197">
        <v>366</v>
      </c>
    </row>
    <row r="360" spans="1:19" ht="18.75" x14ac:dyDescent="0.25">
      <c r="A360" s="197">
        <f>SUBTOTAL(103,$B$3:B360)</f>
        <v>193</v>
      </c>
      <c r="B360" s="246">
        <v>367</v>
      </c>
      <c r="C360" s="147" t="s">
        <v>436</v>
      </c>
      <c r="D360" s="147" t="s">
        <v>762</v>
      </c>
      <c r="E360" s="148">
        <v>1107863974</v>
      </c>
      <c r="F360" s="149" t="s">
        <v>1480</v>
      </c>
      <c r="G360" s="149">
        <v>40683</v>
      </c>
      <c r="H360" s="141">
        <f ca="1">IF('BASE DE DATOS 2026'!$G350="","",YEAR(NOW())-YEAR(G360))</f>
        <v>15</v>
      </c>
      <c r="I360" s="147" t="s">
        <v>15</v>
      </c>
      <c r="J360" s="142" t="str">
        <f>VLOOKUP(I360,NH,2,0)</f>
        <v>EX</v>
      </c>
      <c r="K360" s="142" t="str">
        <f>YEAR('BASE DE DATOS 2026'!$G360)&amp;J360</f>
        <v>2011EX</v>
      </c>
      <c r="L360" s="143" t="str">
        <f>IFERROR(VLOOKUP(K360,CATEGORIAS,2,0),"")</f>
        <v>EXPERTOS 15 Y 16 AÑOS</v>
      </c>
      <c r="M360" s="147" t="s">
        <v>82</v>
      </c>
      <c r="N360" s="150">
        <v>367</v>
      </c>
      <c r="O360" s="151">
        <f>IFERROR(VLOOKUP('BASE DE DATOS 2026'!$I344,CATEGORIAS!$M$3:$O$13,2,FALSE),"")</f>
        <v>85000</v>
      </c>
      <c r="P360" s="147"/>
      <c r="Q360" s="256" t="s">
        <v>149</v>
      </c>
      <c r="S360" s="197">
        <v>367</v>
      </c>
    </row>
    <row r="361" spans="1:19" ht="18.75" x14ac:dyDescent="0.25">
      <c r="A361" s="197">
        <f>SUBTOTAL(103,$B$3:B361)</f>
        <v>194</v>
      </c>
      <c r="B361" s="246">
        <v>368</v>
      </c>
      <c r="C361" s="138" t="s">
        <v>271</v>
      </c>
      <c r="D361" s="138" t="s">
        <v>686</v>
      </c>
      <c r="E361" s="139">
        <v>1114549753</v>
      </c>
      <c r="F361" s="140" t="s">
        <v>1480</v>
      </c>
      <c r="G361" s="140">
        <v>41898</v>
      </c>
      <c r="H361" s="141">
        <f ca="1">IF('BASE DE DATOS 2026'!$G351="","",YEAR(NOW())-YEAR(G361))</f>
        <v>12</v>
      </c>
      <c r="I361" s="138" t="s">
        <v>15</v>
      </c>
      <c r="J361" s="142" t="str">
        <f>VLOOKUP(I361,NH,2,0)</f>
        <v>EX</v>
      </c>
      <c r="K361" s="142" t="str">
        <f>YEAR('BASE DE DATOS 2026'!$G361)&amp;J361</f>
        <v>2014EX</v>
      </c>
      <c r="L361" s="143" t="str">
        <f>IFERROR(VLOOKUP(K361,CATEGORIAS,2,0),"")</f>
        <v>EXPERTOS 11 Y 12 AÑOS</v>
      </c>
      <c r="M361" s="138" t="s">
        <v>82</v>
      </c>
      <c r="N361" s="145">
        <v>368</v>
      </c>
      <c r="O361" s="144">
        <f>IFERROR(VLOOKUP('BASE DE DATOS 2026'!$I345,CATEGORIAS!$M$3:$O$13,2,FALSE),"")</f>
        <v>85000</v>
      </c>
      <c r="P361" s="138"/>
      <c r="Q361" s="254" t="s">
        <v>1532</v>
      </c>
      <c r="S361" s="197">
        <v>368</v>
      </c>
    </row>
    <row r="362" spans="1:19" ht="18.75" x14ac:dyDescent="0.25">
      <c r="A362" s="197">
        <f>SUBTOTAL(103,$B$3:B362)</f>
        <v>195</v>
      </c>
      <c r="B362" s="246">
        <v>369</v>
      </c>
      <c r="C362" s="138" t="s">
        <v>763</v>
      </c>
      <c r="D362" s="138" t="s">
        <v>764</v>
      </c>
      <c r="E362" s="139">
        <v>1114008848</v>
      </c>
      <c r="F362" s="140" t="s">
        <v>1480</v>
      </c>
      <c r="G362" s="140">
        <v>42201</v>
      </c>
      <c r="H362" s="141">
        <f ca="1">IF('BASE DE DATOS 2026'!$G352="","",YEAR(NOW())-YEAR(G362))</f>
        <v>11</v>
      </c>
      <c r="I362" s="138" t="s">
        <v>15</v>
      </c>
      <c r="J362" s="142" t="str">
        <f>VLOOKUP(I362,NH,2,0)</f>
        <v>EX</v>
      </c>
      <c r="K362" s="142" t="str">
        <f>YEAR('BASE DE DATOS 2026'!$G362)&amp;J362</f>
        <v>2015EX</v>
      </c>
      <c r="L362" s="143" t="str">
        <f>IFERROR(VLOOKUP(K362,CATEGORIAS,2,0),"")</f>
        <v>EXPERTOS 11 Y 12 AÑOS</v>
      </c>
      <c r="M362" s="138" t="s">
        <v>82</v>
      </c>
      <c r="N362" s="137">
        <v>369</v>
      </c>
      <c r="O362" s="144">
        <f>IFERROR(VLOOKUP('BASE DE DATOS 2026'!$I349,CATEGORIAS!$M$3:$O$13,2,FALSE),"")</f>
        <v>85000</v>
      </c>
      <c r="P362" s="138"/>
      <c r="Q362" s="254" t="s">
        <v>1536</v>
      </c>
      <c r="S362" s="197">
        <v>369</v>
      </c>
    </row>
    <row r="363" spans="1:19" ht="18.75" x14ac:dyDescent="0.25">
      <c r="A363" s="197">
        <f>SUBTOTAL(103,$B$3:B363)</f>
        <v>196</v>
      </c>
      <c r="B363" s="246">
        <v>370</v>
      </c>
      <c r="C363" s="138" t="s">
        <v>472</v>
      </c>
      <c r="D363" s="138" t="s">
        <v>765</v>
      </c>
      <c r="E363" s="139">
        <v>1113671757</v>
      </c>
      <c r="F363" s="140" t="s">
        <v>1480</v>
      </c>
      <c r="G363" s="140">
        <v>41246</v>
      </c>
      <c r="H363" s="141">
        <f ca="1">IF('BASE DE DATOS 2026'!$G353="","",YEAR(NOW())-YEAR(G363))</f>
        <v>14</v>
      </c>
      <c r="I363" s="138" t="s">
        <v>15</v>
      </c>
      <c r="J363" s="142" t="str">
        <f>VLOOKUP(I363,NH,2,0)</f>
        <v>EX</v>
      </c>
      <c r="K363" s="142" t="str">
        <f>YEAR('BASE DE DATOS 2026'!$G363)&amp;J363</f>
        <v>2012EX</v>
      </c>
      <c r="L363" s="143" t="str">
        <f>IFERROR(VLOOKUP(K363,CATEGORIAS,2,0),"")</f>
        <v>EXPERTOS 13 Y 14 AÑOS</v>
      </c>
      <c r="M363" s="138" t="s">
        <v>82</v>
      </c>
      <c r="N363" s="145">
        <v>370</v>
      </c>
      <c r="O363" s="144">
        <f>IFERROR(VLOOKUP('BASE DE DATOS 2026'!$I350,CATEGORIAS!$M$3:$O$13,2,FALSE),"")</f>
        <v>85000</v>
      </c>
      <c r="P363" s="138"/>
      <c r="Q363" s="254" t="s">
        <v>1533</v>
      </c>
      <c r="S363" s="197">
        <v>370</v>
      </c>
    </row>
    <row r="364" spans="1:19" ht="18.75" x14ac:dyDescent="0.25">
      <c r="A364" s="197">
        <f>SUBTOTAL(103,$B$3:B364)</f>
        <v>197</v>
      </c>
      <c r="B364" s="246">
        <v>371</v>
      </c>
      <c r="C364" s="138" t="s">
        <v>766</v>
      </c>
      <c r="D364" s="138" t="s">
        <v>767</v>
      </c>
      <c r="E364" s="139">
        <v>1191216459</v>
      </c>
      <c r="F364" s="140" t="s">
        <v>1480</v>
      </c>
      <c r="G364" s="140">
        <v>40353</v>
      </c>
      <c r="H364" s="141">
        <f ca="1">IF('BASE DE DATOS 2026'!$G354="","",YEAR(NOW())-YEAR(G364))</f>
        <v>16</v>
      </c>
      <c r="I364" s="138" t="s">
        <v>1173</v>
      </c>
      <c r="J364" s="142" t="str">
        <f>VLOOKUP(I364,NH,2,0)</f>
        <v>SR</v>
      </c>
      <c r="K364" s="142" t="str">
        <f>YEAR('BASE DE DATOS 2026'!$G364)&amp;J364</f>
        <v>2010SR</v>
      </c>
      <c r="L364" s="143" t="str">
        <f>IFERROR(VLOOKUP(K364,CATEGORIAS,2,0),"")</f>
        <v>SUPER RACING</v>
      </c>
      <c r="M364" s="138" t="s">
        <v>41</v>
      </c>
      <c r="N364" s="137">
        <v>371</v>
      </c>
      <c r="O364" s="144">
        <f>IFERROR(VLOOKUP('BASE DE DATOS 2026'!$I351,CATEGORIAS!$M$3:$O$13,2,FALSE),"")</f>
        <v>85000</v>
      </c>
      <c r="P364" s="138"/>
      <c r="Q364" s="252" t="s">
        <v>149</v>
      </c>
      <c r="S364" s="197">
        <v>371</v>
      </c>
    </row>
    <row r="365" spans="1:19" ht="18.75" x14ac:dyDescent="0.25">
      <c r="A365" s="197">
        <f>SUBTOTAL(103,$B$3:B365)</f>
        <v>198</v>
      </c>
      <c r="B365" s="246">
        <v>372</v>
      </c>
      <c r="C365" s="138" t="s">
        <v>429</v>
      </c>
      <c r="D365" s="138" t="s">
        <v>768</v>
      </c>
      <c r="E365" s="139">
        <v>1232799897</v>
      </c>
      <c r="F365" s="140" t="s">
        <v>1480</v>
      </c>
      <c r="G365" s="140">
        <v>42785</v>
      </c>
      <c r="H365" s="141">
        <f ca="1">IF('BASE DE DATOS 2026'!$G355="","",YEAR(NOW())-YEAR(G365))</f>
        <v>9</v>
      </c>
      <c r="I365" s="138" t="s">
        <v>15</v>
      </c>
      <c r="J365" s="142" t="str">
        <f>VLOOKUP(I365,NH,2,0)</f>
        <v>EX</v>
      </c>
      <c r="K365" s="142" t="str">
        <f>YEAR('BASE DE DATOS 2026'!$G365)&amp;J365</f>
        <v>2017EX</v>
      </c>
      <c r="L365" s="143" t="str">
        <f>IFERROR(VLOOKUP(K365,CATEGORIAS,2,0),"")</f>
        <v>EXPERTOS 9 Y 10 AÑOS</v>
      </c>
      <c r="M365" s="138" t="s">
        <v>41</v>
      </c>
      <c r="N365" s="145">
        <v>372</v>
      </c>
      <c r="O365" s="144">
        <f>IFERROR(VLOOKUP('BASE DE DATOS 2026'!$I352,CATEGORIAS!$M$3:$O$13,2,FALSE),"")</f>
        <v>85000</v>
      </c>
      <c r="P365" s="138"/>
      <c r="Q365" s="252" t="s">
        <v>149</v>
      </c>
      <c r="S365" s="197">
        <v>372</v>
      </c>
    </row>
    <row r="366" spans="1:19" ht="18.75" x14ac:dyDescent="0.25">
      <c r="A366" s="197">
        <f>SUBTOTAL(103,$B$3:B366)</f>
        <v>199</v>
      </c>
      <c r="B366" s="246">
        <v>373</v>
      </c>
      <c r="C366" s="138" t="s">
        <v>769</v>
      </c>
      <c r="D366" s="138" t="s">
        <v>407</v>
      </c>
      <c r="E366" s="205">
        <v>1110047075</v>
      </c>
      <c r="F366" s="140" t="s">
        <v>1480</v>
      </c>
      <c r="G366" s="140">
        <v>39916</v>
      </c>
      <c r="H366" s="141">
        <f ca="1">IF('BASE DE DATOS 2026'!$G356="","",YEAR(NOW())-YEAR(G366))</f>
        <v>17</v>
      </c>
      <c r="I366" s="138" t="s">
        <v>15</v>
      </c>
      <c r="J366" s="142" t="str">
        <f>VLOOKUP(I366,NH,2,0)</f>
        <v>EX</v>
      </c>
      <c r="K366" s="142" t="str">
        <f>YEAR('BASE DE DATOS 2026'!$G366)&amp;J366</f>
        <v>2009EX</v>
      </c>
      <c r="L366" s="143" t="str">
        <f>IFERROR(VLOOKUP(K366,CATEGORIAS,2,0),"")</f>
        <v>EXPERTOS 17 AÑOS Y MAS</v>
      </c>
      <c r="M366" s="138" t="s">
        <v>168</v>
      </c>
      <c r="N366" s="137">
        <v>373</v>
      </c>
      <c r="O366" s="144">
        <f>IFERROR(VLOOKUP('BASE DE DATOS 2026'!$I353,CATEGORIAS!$M$3:$O$13,2,FALSE),"")</f>
        <v>85000</v>
      </c>
      <c r="P366" s="138"/>
      <c r="Q366" s="253" t="s">
        <v>149</v>
      </c>
      <c r="S366" s="197">
        <v>373</v>
      </c>
    </row>
    <row r="367" spans="1:19" ht="18.75" x14ac:dyDescent="0.25">
      <c r="A367" s="197">
        <f>SUBTOTAL(103,$B$3:B367)</f>
        <v>200</v>
      </c>
      <c r="B367" s="246">
        <v>374</v>
      </c>
      <c r="C367" s="138" t="s">
        <v>259</v>
      </c>
      <c r="D367" s="138" t="s">
        <v>771</v>
      </c>
      <c r="E367" s="139">
        <v>1110052754</v>
      </c>
      <c r="F367" s="140" t="s">
        <v>1480</v>
      </c>
      <c r="G367" s="140">
        <v>41473</v>
      </c>
      <c r="H367" s="141">
        <f ca="1">IF('BASE DE DATOS 2026'!$G357="","",YEAR(NOW())-YEAR(G367))</f>
        <v>13</v>
      </c>
      <c r="I367" s="138" t="s">
        <v>15</v>
      </c>
      <c r="J367" s="142" t="str">
        <f>VLOOKUP(I367,NH,2,0)</f>
        <v>EX</v>
      </c>
      <c r="K367" s="142" t="str">
        <f>YEAR('BASE DE DATOS 2026'!$G367)&amp;J367</f>
        <v>2013EX</v>
      </c>
      <c r="L367" s="143" t="str">
        <f>IFERROR(VLOOKUP(K367,CATEGORIAS,2,0),"")</f>
        <v>EXPERTOS 13 Y 14 AÑOS</v>
      </c>
      <c r="M367" s="138" t="s">
        <v>45</v>
      </c>
      <c r="N367" s="137">
        <v>374</v>
      </c>
      <c r="O367" s="144">
        <f>IFERROR(VLOOKUP('BASE DE DATOS 2026'!$I354,CATEGORIAS!$M$3:$O$13,2,FALSE),"")</f>
        <v>85000</v>
      </c>
      <c r="P367" s="138"/>
      <c r="Q367" s="252" t="s">
        <v>1635</v>
      </c>
      <c r="S367" s="197">
        <v>374</v>
      </c>
    </row>
    <row r="368" spans="1:19" ht="18.75" x14ac:dyDescent="0.25">
      <c r="A368" s="197">
        <f>SUBTOTAL(103,$B$3:B368)</f>
        <v>201</v>
      </c>
      <c r="B368" s="246">
        <v>375</v>
      </c>
      <c r="C368" s="138" t="s">
        <v>356</v>
      </c>
      <c r="D368" s="138" t="s">
        <v>772</v>
      </c>
      <c r="E368" s="139">
        <v>1112058135</v>
      </c>
      <c r="F368" s="140" t="s">
        <v>1480</v>
      </c>
      <c r="G368" s="140">
        <v>41414</v>
      </c>
      <c r="H368" s="141">
        <f ca="1">IF('BASE DE DATOS 2026'!$G358="","",YEAR(NOW())-YEAR(G368))</f>
        <v>13</v>
      </c>
      <c r="I368" s="138" t="s">
        <v>15</v>
      </c>
      <c r="J368" s="142" t="str">
        <f>VLOOKUP(I368,NH,2,0)</f>
        <v>EX</v>
      </c>
      <c r="K368" s="142" t="str">
        <f>YEAR('BASE DE DATOS 2026'!$G368)&amp;J368</f>
        <v>2013EX</v>
      </c>
      <c r="L368" s="143" t="str">
        <f>IFERROR(VLOOKUP(K368,CATEGORIAS,2,0),"")</f>
        <v>EXPERTOS 13 Y 14 AÑOS</v>
      </c>
      <c r="M368" s="138" t="s">
        <v>168</v>
      </c>
      <c r="N368" s="145">
        <v>375</v>
      </c>
      <c r="O368" s="144">
        <f>IFERROR(VLOOKUP('BASE DE DATOS 2026'!$I355,CATEGORIAS!$M$3:$O$13,2,FALSE),"")</f>
        <v>85000</v>
      </c>
      <c r="P368" s="138"/>
      <c r="Q368" s="252" t="s">
        <v>1611</v>
      </c>
      <c r="S368" s="197">
        <v>375</v>
      </c>
    </row>
    <row r="369" spans="1:19" ht="18.75" hidden="1" x14ac:dyDescent="0.25">
      <c r="A369" s="197">
        <f>SUBTOTAL(103,$B$3:B369)</f>
        <v>201</v>
      </c>
      <c r="B369" s="246">
        <v>376</v>
      </c>
      <c r="C369" s="217"/>
      <c r="D369" s="217"/>
      <c r="E369" s="184"/>
      <c r="F369" s="258"/>
      <c r="G369" s="258"/>
      <c r="H369" s="141"/>
      <c r="I369" s="217"/>
      <c r="J369" s="142" t="e">
        <f>VLOOKUP(I369,NH,2,0)</f>
        <v>#N/A</v>
      </c>
      <c r="K369" s="142" t="e">
        <f>YEAR('BASE DE DATOS 2026'!$G369)&amp;J369</f>
        <v>#N/A</v>
      </c>
      <c r="L369" s="158" t="str">
        <f>IFERROR(VLOOKUP(K369,CATEGORIAS,2,0),"")</f>
        <v/>
      </c>
      <c r="M369" s="217"/>
      <c r="N369" s="186"/>
      <c r="O369" s="188"/>
      <c r="P369" s="259"/>
      <c r="Q369" s="252"/>
      <c r="S369" s="197">
        <v>376</v>
      </c>
    </row>
    <row r="370" spans="1:19" ht="18.75" hidden="1" x14ac:dyDescent="0.25">
      <c r="A370" s="197">
        <f>SUBTOTAL(103,$B$3:B370)</f>
        <v>201</v>
      </c>
      <c r="B370" s="246">
        <v>377</v>
      </c>
      <c r="C370" s="217"/>
      <c r="D370" s="217"/>
      <c r="E370" s="184"/>
      <c r="F370" s="258"/>
      <c r="G370" s="258"/>
      <c r="H370" s="141"/>
      <c r="I370" s="217"/>
      <c r="J370" s="142" t="e">
        <f>VLOOKUP(I370,NH,2,0)</f>
        <v>#N/A</v>
      </c>
      <c r="K370" s="142" t="e">
        <f>YEAR('BASE DE DATOS 2026'!$G370)&amp;J370</f>
        <v>#N/A</v>
      </c>
      <c r="L370" s="158" t="str">
        <f>IFERROR(VLOOKUP(K370,CATEGORIAS,2,0),"")</f>
        <v/>
      </c>
      <c r="M370" s="217"/>
      <c r="N370" s="186"/>
      <c r="O370" s="188"/>
      <c r="P370" s="259"/>
      <c r="Q370" s="252"/>
      <c r="S370" s="197">
        <v>377</v>
      </c>
    </row>
    <row r="371" spans="1:19" ht="18.75" hidden="1" x14ac:dyDescent="0.25">
      <c r="A371" s="197">
        <f>SUBTOTAL(103,$B$3:B371)</f>
        <v>201</v>
      </c>
      <c r="B371" s="246">
        <v>378</v>
      </c>
      <c r="C371" s="217"/>
      <c r="D371" s="217"/>
      <c r="E371" s="184"/>
      <c r="F371" s="258"/>
      <c r="G371" s="258"/>
      <c r="H371" s="141"/>
      <c r="I371" s="217"/>
      <c r="J371" s="142" t="e">
        <f>VLOOKUP(I371,NH,2,0)</f>
        <v>#N/A</v>
      </c>
      <c r="K371" s="142" t="e">
        <f>YEAR('BASE DE DATOS 2026'!$G371)&amp;J371</f>
        <v>#N/A</v>
      </c>
      <c r="L371" s="158" t="str">
        <f>IFERROR(VLOOKUP(K371,CATEGORIAS,2,0),"")</f>
        <v/>
      </c>
      <c r="M371" s="217"/>
      <c r="N371" s="186"/>
      <c r="O371" s="188"/>
      <c r="P371" s="259"/>
      <c r="Q371" s="252"/>
      <c r="S371" s="197">
        <v>378</v>
      </c>
    </row>
    <row r="372" spans="1:19" ht="18.75" x14ac:dyDescent="0.25">
      <c r="A372" s="197">
        <f>SUBTOTAL(103,$B$3:B372)</f>
        <v>202</v>
      </c>
      <c r="B372" s="246">
        <v>379</v>
      </c>
      <c r="C372" s="138" t="s">
        <v>259</v>
      </c>
      <c r="D372" s="138" t="s">
        <v>777</v>
      </c>
      <c r="E372" s="139">
        <v>1110298710</v>
      </c>
      <c r="F372" s="140" t="s">
        <v>1480</v>
      </c>
      <c r="G372" s="140">
        <v>40375</v>
      </c>
      <c r="H372" s="141">
        <f ca="1">IF('BASE DE DATOS 2026'!$G359="","",YEAR(NOW())-YEAR(G372))</f>
        <v>16</v>
      </c>
      <c r="I372" s="138" t="s">
        <v>1173</v>
      </c>
      <c r="J372" s="142" t="str">
        <f>VLOOKUP(I372,NH,2,0)</f>
        <v>SR</v>
      </c>
      <c r="K372" s="142" t="str">
        <f>YEAR('BASE DE DATOS 2026'!$G372)&amp;J372</f>
        <v>2010SR</v>
      </c>
      <c r="L372" s="143" t="str">
        <f>IFERROR(VLOOKUP(K372,CATEGORIAS,2,0),"")</f>
        <v>SUPER RACING</v>
      </c>
      <c r="M372" s="138" t="s">
        <v>46</v>
      </c>
      <c r="N372" s="137">
        <v>379</v>
      </c>
      <c r="O372" s="144">
        <f>IFERROR(VLOOKUP('BASE DE DATOS 2026'!$I356,CATEGORIAS!$M$3:$O$13,2,FALSE),"")</f>
        <v>85000</v>
      </c>
      <c r="P372" s="138"/>
      <c r="Q372" s="252" t="s">
        <v>149</v>
      </c>
      <c r="S372" s="197">
        <v>379</v>
      </c>
    </row>
    <row r="373" spans="1:19" ht="18.75" hidden="1" x14ac:dyDescent="0.25">
      <c r="A373" s="197">
        <f>SUBTOTAL(103,$B$3:B373)</f>
        <v>202</v>
      </c>
      <c r="B373" s="246">
        <v>380</v>
      </c>
      <c r="C373" s="217"/>
      <c r="D373" s="217"/>
      <c r="E373" s="184"/>
      <c r="F373" s="258"/>
      <c r="G373" s="258"/>
      <c r="H373" s="141"/>
      <c r="I373" s="217"/>
      <c r="J373" s="142" t="e">
        <f>VLOOKUP(I373,NH,2,0)</f>
        <v>#N/A</v>
      </c>
      <c r="K373" s="142" t="e">
        <f>YEAR('BASE DE DATOS 2026'!$G373)&amp;J373</f>
        <v>#N/A</v>
      </c>
      <c r="L373" s="158" t="str">
        <f>IFERROR(VLOOKUP(K373,CATEGORIAS,2,0),"")</f>
        <v/>
      </c>
      <c r="M373" s="217"/>
      <c r="N373" s="186"/>
      <c r="O373" s="188"/>
      <c r="P373" s="259"/>
      <c r="Q373" s="252"/>
      <c r="S373" s="197">
        <v>380</v>
      </c>
    </row>
    <row r="374" spans="1:19" ht="18.75" x14ac:dyDescent="0.25">
      <c r="A374" s="197">
        <f>SUBTOTAL(103,$B$3:B374)</f>
        <v>203</v>
      </c>
      <c r="B374" s="246">
        <v>381</v>
      </c>
      <c r="C374" s="138" t="s">
        <v>780</v>
      </c>
      <c r="D374" s="138" t="s">
        <v>781</v>
      </c>
      <c r="E374" s="139">
        <v>1112403230</v>
      </c>
      <c r="F374" s="140" t="s">
        <v>1480</v>
      </c>
      <c r="G374" s="140">
        <v>40391</v>
      </c>
      <c r="H374" s="141">
        <f ca="1">IF('BASE DE DATOS 2026'!$G360="","",YEAR(NOW())-YEAR(G374))</f>
        <v>16</v>
      </c>
      <c r="I374" s="138" t="s">
        <v>15</v>
      </c>
      <c r="J374" s="142" t="str">
        <f>VLOOKUP(I374,NH,2,0)</f>
        <v>EX</v>
      </c>
      <c r="K374" s="142" t="str">
        <f>YEAR('BASE DE DATOS 2026'!$G374)&amp;J374</f>
        <v>2010EX</v>
      </c>
      <c r="L374" s="143" t="str">
        <f>IFERROR(VLOOKUP(K374,CATEGORIAS,2,0),"")</f>
        <v>EXPERTOS 15 Y 16 AÑOS</v>
      </c>
      <c r="M374" s="138" t="s">
        <v>45</v>
      </c>
      <c r="N374" s="145">
        <v>381</v>
      </c>
      <c r="O374" s="144">
        <f>IFERROR(VLOOKUP('BASE DE DATOS 2026'!$I357,CATEGORIAS!$M$3:$O$13,2,FALSE),"")</f>
        <v>85000</v>
      </c>
      <c r="P374" s="138"/>
      <c r="Q374" s="252" t="s">
        <v>149</v>
      </c>
      <c r="S374" s="197">
        <v>381</v>
      </c>
    </row>
    <row r="375" spans="1:19" ht="18.75" x14ac:dyDescent="0.25">
      <c r="A375" s="197">
        <f>SUBTOTAL(103,$B$3:B375)</f>
        <v>204</v>
      </c>
      <c r="B375" s="246">
        <v>382</v>
      </c>
      <c r="C375" s="138" t="s">
        <v>766</v>
      </c>
      <c r="D375" s="138" t="s">
        <v>783</v>
      </c>
      <c r="E375" s="139">
        <v>1116378025</v>
      </c>
      <c r="F375" s="140" t="s">
        <v>1480</v>
      </c>
      <c r="G375" s="140">
        <v>41705</v>
      </c>
      <c r="H375" s="141">
        <f ca="1">IF('BASE DE DATOS 2026'!$G361="","",YEAR(NOW())-YEAR(G375))</f>
        <v>12</v>
      </c>
      <c r="I375" s="138" t="s">
        <v>15</v>
      </c>
      <c r="J375" s="142" t="str">
        <f>VLOOKUP(I375,NH,2,0)</f>
        <v>EX</v>
      </c>
      <c r="K375" s="142" t="str">
        <f>YEAR('BASE DE DATOS 2026'!$G375)&amp;J375</f>
        <v>2014EX</v>
      </c>
      <c r="L375" s="143" t="str">
        <f>IFERROR(VLOOKUP(K375,CATEGORIAS,2,0),"")</f>
        <v>EXPERTOS 11 Y 12 AÑOS</v>
      </c>
      <c r="M375" s="138" t="s">
        <v>45</v>
      </c>
      <c r="N375" s="137">
        <v>383</v>
      </c>
      <c r="O375" s="144">
        <f>IFERROR(VLOOKUP('BASE DE DATOS 2026'!$I358,CATEGORIAS!$M$3:$O$13,2,FALSE),"")</f>
        <v>85000</v>
      </c>
      <c r="P375" s="138"/>
      <c r="Q375" s="252" t="s">
        <v>149</v>
      </c>
      <c r="S375" s="197">
        <v>382</v>
      </c>
    </row>
    <row r="376" spans="1:19" ht="18.75" x14ac:dyDescent="0.25">
      <c r="A376" s="197">
        <f>SUBTOTAL(103,$B$3:B376)</f>
        <v>205</v>
      </c>
      <c r="B376" s="246">
        <v>383</v>
      </c>
      <c r="C376" s="138" t="s">
        <v>472</v>
      </c>
      <c r="D376" s="138" t="s">
        <v>1462</v>
      </c>
      <c r="E376" s="139">
        <v>1023392905</v>
      </c>
      <c r="F376" s="140" t="s">
        <v>1480</v>
      </c>
      <c r="G376" s="140">
        <v>40641</v>
      </c>
      <c r="H376" s="141">
        <f ca="1">IF('BASE DE DATOS 2026'!$G362="","",YEAR(NOW())-YEAR(G376))</f>
        <v>15</v>
      </c>
      <c r="I376" s="138" t="s">
        <v>15</v>
      </c>
      <c r="J376" s="142" t="str">
        <f>VLOOKUP(I376,NH,2,0)</f>
        <v>EX</v>
      </c>
      <c r="K376" s="142" t="str">
        <f>YEAR('BASE DE DATOS 2026'!$G376)&amp;J376</f>
        <v>2011EX</v>
      </c>
      <c r="L376" s="143" t="str">
        <f>IFERROR(VLOOKUP(K376,CATEGORIAS,2,0),"")</f>
        <v>EXPERTOS 15 Y 16 AÑOS</v>
      </c>
      <c r="M376" s="138" t="s">
        <v>1465</v>
      </c>
      <c r="N376" s="145">
        <v>384</v>
      </c>
      <c r="O376" s="144">
        <f>IFERROR(VLOOKUP('BASE DE DATOS 2026'!$I359,CATEGORIAS!$M$3:$O$13,2,FALSE),"")</f>
        <v>85000</v>
      </c>
      <c r="P376" s="138"/>
      <c r="Q376" s="252" t="s">
        <v>149</v>
      </c>
      <c r="S376" s="197">
        <v>383</v>
      </c>
    </row>
    <row r="377" spans="1:19" ht="18.75" hidden="1" x14ac:dyDescent="0.25">
      <c r="A377" s="197">
        <f>SUBTOTAL(103,$B$3:B377)</f>
        <v>205</v>
      </c>
      <c r="B377" s="246">
        <v>384</v>
      </c>
      <c r="C377" s="217"/>
      <c r="D377" s="217"/>
      <c r="E377" s="184"/>
      <c r="F377" s="258"/>
      <c r="G377" s="258"/>
      <c r="H377" s="141"/>
      <c r="I377" s="217"/>
      <c r="J377" s="142" t="e">
        <f>VLOOKUP(I377,NH,2,0)</f>
        <v>#N/A</v>
      </c>
      <c r="K377" s="142" t="e">
        <f>YEAR('BASE DE DATOS 2026'!$G377)&amp;J377</f>
        <v>#N/A</v>
      </c>
      <c r="L377" s="158" t="str">
        <f>IFERROR(VLOOKUP(K377,CATEGORIAS,2,0),"")</f>
        <v/>
      </c>
      <c r="M377" s="217"/>
      <c r="N377" s="186"/>
      <c r="O377" s="188"/>
      <c r="P377" s="259"/>
      <c r="Q377" s="252"/>
      <c r="S377" s="197">
        <v>384</v>
      </c>
    </row>
    <row r="378" spans="1:19" ht="18.75" hidden="1" x14ac:dyDescent="0.25">
      <c r="A378" s="197">
        <f>SUBTOTAL(103,$B$3:B378)</f>
        <v>205</v>
      </c>
      <c r="B378" s="246">
        <v>385</v>
      </c>
      <c r="C378" s="217"/>
      <c r="D378" s="217"/>
      <c r="E378" s="184"/>
      <c r="F378" s="258"/>
      <c r="G378" s="258"/>
      <c r="H378" s="141"/>
      <c r="I378" s="217"/>
      <c r="J378" s="142" t="e">
        <f>VLOOKUP(I378,NH,2,0)</f>
        <v>#N/A</v>
      </c>
      <c r="K378" s="142" t="e">
        <f>YEAR('BASE DE DATOS 2026'!$G378)&amp;J378</f>
        <v>#N/A</v>
      </c>
      <c r="L378" s="158" t="str">
        <f>IFERROR(VLOOKUP(K378,CATEGORIAS,2,0),"")</f>
        <v/>
      </c>
      <c r="M378" s="217"/>
      <c r="N378" s="186"/>
      <c r="O378" s="188"/>
      <c r="P378" s="259"/>
      <c r="Q378" s="252"/>
      <c r="S378" s="197">
        <v>385</v>
      </c>
    </row>
    <row r="379" spans="1:19" ht="18.75" x14ac:dyDescent="0.25">
      <c r="A379" s="197">
        <f>SUBTOTAL(103,$B$3:B379)</f>
        <v>206</v>
      </c>
      <c r="B379" s="246">
        <v>386</v>
      </c>
      <c r="C379" s="138" t="s">
        <v>312</v>
      </c>
      <c r="D379" s="138" t="s">
        <v>786</v>
      </c>
      <c r="E379" s="139">
        <v>1107868365</v>
      </c>
      <c r="F379" s="140" t="s">
        <v>1480</v>
      </c>
      <c r="G379" s="140">
        <v>41273</v>
      </c>
      <c r="H379" s="141">
        <f ca="1">IF('BASE DE DATOS 2026'!$G363="","",YEAR(NOW())-YEAR(G379))</f>
        <v>14</v>
      </c>
      <c r="I379" s="138" t="s">
        <v>15</v>
      </c>
      <c r="J379" s="142" t="str">
        <f>VLOOKUP(I379,NH,2,0)</f>
        <v>EX</v>
      </c>
      <c r="K379" s="142" t="str">
        <f>YEAR('BASE DE DATOS 2026'!$G379)&amp;J379</f>
        <v>2012EX</v>
      </c>
      <c r="L379" s="206" t="str">
        <f>IFERROR(VLOOKUP(K379,CATEGORIAS,2,0),"")</f>
        <v>EXPERTOS 13 Y 14 AÑOS</v>
      </c>
      <c r="M379" s="138" t="s">
        <v>41</v>
      </c>
      <c r="N379" s="145">
        <v>386</v>
      </c>
      <c r="O379" s="144">
        <f>IFERROR(VLOOKUP('BASE DE DATOS 2026'!$I360,CATEGORIAS!$M$3:$O$13,2,FALSE),"")</f>
        <v>85000</v>
      </c>
      <c r="P379" s="138"/>
      <c r="Q379" s="252" t="s">
        <v>149</v>
      </c>
      <c r="S379" s="197">
        <v>386</v>
      </c>
    </row>
    <row r="380" spans="1:19" ht="18.75" hidden="1" x14ac:dyDescent="0.25">
      <c r="A380" s="197">
        <f>SUBTOTAL(103,$B$3:B380)</f>
        <v>206</v>
      </c>
      <c r="B380" s="246">
        <v>387</v>
      </c>
      <c r="C380" s="217"/>
      <c r="D380" s="217"/>
      <c r="E380" s="184"/>
      <c r="F380" s="258"/>
      <c r="G380" s="258"/>
      <c r="H380" s="141"/>
      <c r="I380" s="217"/>
      <c r="J380" s="142" t="e">
        <f>VLOOKUP(I380,NH,2,0)</f>
        <v>#N/A</v>
      </c>
      <c r="K380" s="142" t="e">
        <f>YEAR('BASE DE DATOS 2026'!$G380)&amp;J380</f>
        <v>#N/A</v>
      </c>
      <c r="L380" s="158" t="str">
        <f>IFERROR(VLOOKUP(K380,CATEGORIAS,2,0),"")</f>
        <v/>
      </c>
      <c r="M380" s="217"/>
      <c r="N380" s="186"/>
      <c r="O380" s="188"/>
      <c r="P380" s="259"/>
      <c r="Q380" s="252"/>
      <c r="S380" s="197">
        <v>387</v>
      </c>
    </row>
    <row r="381" spans="1:19" ht="18.75" x14ac:dyDescent="0.25">
      <c r="A381" s="197">
        <f>SUBTOTAL(103,$B$3:B381)</f>
        <v>207</v>
      </c>
      <c r="B381" s="246">
        <v>388</v>
      </c>
      <c r="C381" s="138" t="s">
        <v>789</v>
      </c>
      <c r="D381" s="138" t="s">
        <v>790</v>
      </c>
      <c r="E381" s="139">
        <v>1105385978</v>
      </c>
      <c r="F381" s="140" t="s">
        <v>1480</v>
      </c>
      <c r="G381" s="140">
        <v>41513</v>
      </c>
      <c r="H381" s="141">
        <f ca="1">IF('BASE DE DATOS 2026'!$G364="","",YEAR(NOW())-YEAR(G381))</f>
        <v>13</v>
      </c>
      <c r="I381" s="138" t="s">
        <v>15</v>
      </c>
      <c r="J381" s="142" t="str">
        <f>VLOOKUP(I381,NH,2,0)</f>
        <v>EX</v>
      </c>
      <c r="K381" s="142" t="str">
        <f>YEAR('BASE DE DATOS 2026'!$G381)&amp;J381</f>
        <v>2013EX</v>
      </c>
      <c r="L381" s="143" t="str">
        <f>IFERROR(VLOOKUP(K381,CATEGORIAS,2,0),"")</f>
        <v>EXPERTOS 13 Y 14 AÑOS</v>
      </c>
      <c r="M381" s="138" t="s">
        <v>1465</v>
      </c>
      <c r="N381" s="145">
        <v>388</v>
      </c>
      <c r="O381" s="144">
        <f>IFERROR(VLOOKUP('BASE DE DATOS 2026'!$I361,CATEGORIAS!$M$3:$O$13,2,FALSE),"")</f>
        <v>85000</v>
      </c>
      <c r="P381" s="138"/>
      <c r="Q381" s="252" t="s">
        <v>149</v>
      </c>
      <c r="S381" s="197">
        <v>388</v>
      </c>
    </row>
    <row r="382" spans="1:19" ht="18.75" x14ac:dyDescent="0.25">
      <c r="A382" s="197">
        <f>SUBTOTAL(103,$B$3:B382)</f>
        <v>208</v>
      </c>
      <c r="B382" s="246">
        <v>389</v>
      </c>
      <c r="C382" s="138" t="s">
        <v>356</v>
      </c>
      <c r="D382" s="138" t="s">
        <v>791</v>
      </c>
      <c r="E382" s="139">
        <v>1061796145</v>
      </c>
      <c r="F382" s="140" t="s">
        <v>1480</v>
      </c>
      <c r="G382" s="140">
        <v>41979</v>
      </c>
      <c r="H382" s="141">
        <f ca="1">IF('BASE DE DATOS 2026'!$G365="","",YEAR(NOW())-YEAR(G382))</f>
        <v>12</v>
      </c>
      <c r="I382" s="138" t="s">
        <v>15</v>
      </c>
      <c r="J382" s="142" t="str">
        <f>VLOOKUP(I382,NH,2,0)</f>
        <v>EX</v>
      </c>
      <c r="K382" s="142" t="str">
        <f>YEAR('BASE DE DATOS 2026'!$G382)&amp;J382</f>
        <v>2014EX</v>
      </c>
      <c r="L382" s="206" t="str">
        <f>IFERROR(VLOOKUP(K382,CATEGORIAS,2,0),"")</f>
        <v>EXPERTOS 11 Y 12 AÑOS</v>
      </c>
      <c r="M382" s="138" t="s">
        <v>52</v>
      </c>
      <c r="N382" s="137">
        <v>389</v>
      </c>
      <c r="O382" s="144">
        <f>IFERROR(VLOOKUP('BASE DE DATOS 2026'!$I362,CATEGORIAS!$M$3:$O$13,2,FALSE),"")</f>
        <v>85000</v>
      </c>
      <c r="P382" s="138"/>
      <c r="Q382" s="252" t="s">
        <v>149</v>
      </c>
      <c r="S382" s="197">
        <v>389</v>
      </c>
    </row>
    <row r="383" spans="1:19" ht="18.75" x14ac:dyDescent="0.25">
      <c r="A383" s="197">
        <f>SUBTOTAL(103,$B$3:B383)</f>
        <v>209</v>
      </c>
      <c r="B383" s="246">
        <v>390</v>
      </c>
      <c r="C383" s="147" t="s">
        <v>792</v>
      </c>
      <c r="D383" s="147" t="s">
        <v>793</v>
      </c>
      <c r="E383" s="148">
        <v>1105384726</v>
      </c>
      <c r="F383" s="149" t="s">
        <v>1480</v>
      </c>
      <c r="G383" s="149">
        <v>41433</v>
      </c>
      <c r="H383" s="141">
        <f ca="1">IF('BASE DE DATOS 2026'!$G366="","",YEAR(NOW())-YEAR(G383))</f>
        <v>13</v>
      </c>
      <c r="I383" s="147" t="s">
        <v>15</v>
      </c>
      <c r="J383" s="142" t="str">
        <f>VLOOKUP(I383,NH,2,0)</f>
        <v>EX</v>
      </c>
      <c r="K383" s="142" t="str">
        <f>YEAR('BASE DE DATOS 2026'!$G383)&amp;J383</f>
        <v>2013EX</v>
      </c>
      <c r="L383" s="143" t="str">
        <f>IFERROR(VLOOKUP(K383,CATEGORIAS,2,0),"")</f>
        <v>EXPERTOS 13 Y 14 AÑOS</v>
      </c>
      <c r="M383" s="147" t="s">
        <v>51</v>
      </c>
      <c r="N383" s="150">
        <v>390</v>
      </c>
      <c r="O383" s="151">
        <f>IFERROR(VLOOKUP('BASE DE DATOS 2026'!$I363,CATEGORIAS!$M$3:$O$13,2,FALSE),"")</f>
        <v>85000</v>
      </c>
      <c r="P383" s="147"/>
      <c r="Q383" s="253" t="s">
        <v>149</v>
      </c>
      <c r="S383" s="197">
        <v>390</v>
      </c>
    </row>
    <row r="384" spans="1:19" ht="18.75" x14ac:dyDescent="0.25">
      <c r="A384" s="197">
        <f>SUBTOTAL(103,$B$3:B384)</f>
        <v>210</v>
      </c>
      <c r="B384" s="246">
        <v>391</v>
      </c>
      <c r="C384" s="138" t="s">
        <v>325</v>
      </c>
      <c r="D384" s="138" t="s">
        <v>794</v>
      </c>
      <c r="E384" s="139">
        <v>1110374982</v>
      </c>
      <c r="F384" s="140" t="s">
        <v>1480</v>
      </c>
      <c r="G384" s="140">
        <v>41529</v>
      </c>
      <c r="H384" s="141">
        <f ca="1">IF('BASE DE DATOS 2026'!$G367="","",YEAR(NOW())-YEAR(G384))</f>
        <v>13</v>
      </c>
      <c r="I384" s="138" t="s">
        <v>15</v>
      </c>
      <c r="J384" s="142" t="str">
        <f>VLOOKUP(I384,NH,2,0)</f>
        <v>EX</v>
      </c>
      <c r="K384" s="142" t="str">
        <f>YEAR('BASE DE DATOS 2026'!$G384)&amp;J384</f>
        <v>2013EX</v>
      </c>
      <c r="L384" s="143" t="str">
        <f>IFERROR(VLOOKUP(K384,CATEGORIAS,2,0),"")</f>
        <v>EXPERTOS 13 Y 14 AÑOS</v>
      </c>
      <c r="M384" s="138" t="s">
        <v>51</v>
      </c>
      <c r="N384" s="145">
        <v>391</v>
      </c>
      <c r="O384" s="144">
        <f>IFERROR(VLOOKUP('BASE DE DATOS 2026'!$I364,CATEGORIAS!$M$3:$O$13,2,FALSE),"")</f>
        <v>85000</v>
      </c>
      <c r="P384" s="138"/>
      <c r="Q384" s="252" t="s">
        <v>149</v>
      </c>
      <c r="S384" s="197">
        <v>391</v>
      </c>
    </row>
    <row r="385" spans="1:19" ht="18.75" hidden="1" x14ac:dyDescent="0.25">
      <c r="A385" s="197">
        <f>SUBTOTAL(103,$B$3:B385)</f>
        <v>210</v>
      </c>
      <c r="B385" s="246">
        <v>392</v>
      </c>
      <c r="C385" s="217"/>
      <c r="D385" s="217"/>
      <c r="E385" s="184"/>
      <c r="F385" s="258"/>
      <c r="G385" s="258"/>
      <c r="H385" s="141"/>
      <c r="I385" s="217"/>
      <c r="J385" s="142" t="e">
        <f>VLOOKUP(I385,NH,2,0)</f>
        <v>#N/A</v>
      </c>
      <c r="K385" s="142" t="e">
        <f>YEAR('BASE DE DATOS 2026'!$G385)&amp;J385</f>
        <v>#N/A</v>
      </c>
      <c r="L385" s="158" t="str">
        <f>IFERROR(VLOOKUP(K385,CATEGORIAS,2,0),"")</f>
        <v/>
      </c>
      <c r="M385" s="217"/>
      <c r="N385" s="186"/>
      <c r="O385" s="188"/>
      <c r="P385" s="259"/>
      <c r="Q385" s="252"/>
      <c r="S385" s="197">
        <v>392</v>
      </c>
    </row>
    <row r="386" spans="1:19" ht="18.75" x14ac:dyDescent="0.25">
      <c r="A386" s="197">
        <f>SUBTOTAL(103,$B$3:B386)</f>
        <v>211</v>
      </c>
      <c r="B386" s="246">
        <v>393</v>
      </c>
      <c r="C386" s="138" t="s">
        <v>378</v>
      </c>
      <c r="D386" s="138" t="s">
        <v>1429</v>
      </c>
      <c r="E386" s="139">
        <v>1108650306</v>
      </c>
      <c r="F386" s="140" t="s">
        <v>1480</v>
      </c>
      <c r="G386" s="140">
        <v>42761</v>
      </c>
      <c r="H386" s="141">
        <f ca="1">IF('BASE DE DATOS 2026'!$G368="","",YEAR(NOW())-YEAR(G386))</f>
        <v>9</v>
      </c>
      <c r="I386" s="138" t="s">
        <v>15</v>
      </c>
      <c r="J386" s="142" t="str">
        <f>VLOOKUP(I386,NH,2,0)</f>
        <v>EX</v>
      </c>
      <c r="K386" s="142" t="str">
        <f>YEAR('BASE DE DATOS 2026'!$G386)&amp;J386</f>
        <v>2017EX</v>
      </c>
      <c r="L386" s="143" t="str">
        <f>IFERROR(VLOOKUP(K386,CATEGORIAS,2,0),"")</f>
        <v>EXPERTOS 9 Y 10 AÑOS</v>
      </c>
      <c r="M386" s="138" t="s">
        <v>82</v>
      </c>
      <c r="N386" s="137">
        <v>393</v>
      </c>
      <c r="O386" s="144">
        <f>IFERROR(VLOOKUP('BASE DE DATOS 2026'!$I365,CATEGORIAS!$M$3:$O$13,2,FALSE),"")</f>
        <v>85000</v>
      </c>
      <c r="P386" s="138"/>
      <c r="Q386" s="252" t="s">
        <v>1699</v>
      </c>
      <c r="S386" s="197">
        <v>393</v>
      </c>
    </row>
    <row r="387" spans="1:19" ht="18.75" x14ac:dyDescent="0.25">
      <c r="A387" s="197">
        <f>SUBTOTAL(103,$B$3:B387)</f>
        <v>212</v>
      </c>
      <c r="B387" s="246">
        <v>394</v>
      </c>
      <c r="C387" s="138" t="s">
        <v>798</v>
      </c>
      <c r="D387" s="138" t="s">
        <v>397</v>
      </c>
      <c r="E387" s="139">
        <v>1063814976</v>
      </c>
      <c r="F387" s="140" t="s">
        <v>1480</v>
      </c>
      <c r="G387" s="140">
        <v>41596</v>
      </c>
      <c r="H387" s="141">
        <f ca="1">IF('BASE DE DATOS 2026'!$G372="","",YEAR(NOW())-YEAR(G387))</f>
        <v>13</v>
      </c>
      <c r="I387" s="138" t="s">
        <v>15</v>
      </c>
      <c r="J387" s="142" t="str">
        <f>VLOOKUP(I387,NH,2,0)</f>
        <v>EX</v>
      </c>
      <c r="K387" s="142" t="str">
        <f>YEAR('BASE DE DATOS 2026'!$G387)&amp;J387</f>
        <v>2013EX</v>
      </c>
      <c r="L387" s="143" t="str">
        <f>IFERROR(VLOOKUP(K387,CATEGORIAS,2,0),"")</f>
        <v>EXPERTOS 13 Y 14 AÑOS</v>
      </c>
      <c r="M387" s="138" t="s">
        <v>111</v>
      </c>
      <c r="N387" s="145">
        <v>394</v>
      </c>
      <c r="O387" s="144">
        <f>IFERROR(VLOOKUP('BASE DE DATOS 2026'!$I366,CATEGORIAS!$M$3:$O$13,2,FALSE),"")</f>
        <v>85000</v>
      </c>
      <c r="P387" s="138"/>
      <c r="Q387" s="252" t="s">
        <v>215</v>
      </c>
      <c r="S387" s="197">
        <v>394</v>
      </c>
    </row>
    <row r="388" spans="1:19" ht="18.75" hidden="1" x14ac:dyDescent="0.25">
      <c r="A388" s="197">
        <f>SUBTOTAL(103,$B$3:B388)</f>
        <v>212</v>
      </c>
      <c r="B388" s="246">
        <v>395</v>
      </c>
      <c r="C388" s="217"/>
      <c r="D388" s="217"/>
      <c r="E388" s="184"/>
      <c r="F388" s="258"/>
      <c r="G388" s="258"/>
      <c r="H388" s="141"/>
      <c r="I388" s="217"/>
      <c r="J388" s="142" t="e">
        <f>VLOOKUP(I388,NH,2,0)</f>
        <v>#N/A</v>
      </c>
      <c r="K388" s="142" t="e">
        <f>YEAR('BASE DE DATOS 2026'!$G388)&amp;J388</f>
        <v>#N/A</v>
      </c>
      <c r="L388" s="158" t="str">
        <f>IFERROR(VLOOKUP(K388,CATEGORIAS,2,0),"")</f>
        <v/>
      </c>
      <c r="M388" s="217"/>
      <c r="N388" s="186"/>
      <c r="O388" s="188"/>
      <c r="P388" s="259"/>
      <c r="Q388" s="252"/>
      <c r="S388" s="197">
        <v>395</v>
      </c>
    </row>
    <row r="389" spans="1:19" ht="18.75" x14ac:dyDescent="0.25">
      <c r="A389" s="197">
        <f>SUBTOTAL(103,$B$3:B389)</f>
        <v>213</v>
      </c>
      <c r="B389" s="246">
        <v>396</v>
      </c>
      <c r="C389" s="138" t="s">
        <v>800</v>
      </c>
      <c r="D389" s="138" t="s">
        <v>801</v>
      </c>
      <c r="E389" s="139">
        <v>1109551188</v>
      </c>
      <c r="F389" s="140" t="s">
        <v>1480</v>
      </c>
      <c r="G389" s="140">
        <v>40769</v>
      </c>
      <c r="H389" s="141">
        <f ca="1">IF('BASE DE DATOS 2026'!$G374="","",YEAR(NOW())-YEAR(G389))</f>
        <v>15</v>
      </c>
      <c r="I389" s="138" t="s">
        <v>15</v>
      </c>
      <c r="J389" s="142" t="str">
        <f>VLOOKUP(I389,NH,2,0)</f>
        <v>EX</v>
      </c>
      <c r="K389" s="142" t="str">
        <f>YEAR('BASE DE DATOS 2026'!$G389)&amp;J389</f>
        <v>2011EX</v>
      </c>
      <c r="L389" s="143" t="str">
        <f>IFERROR(VLOOKUP(K389,CATEGORIAS,2,0),"")</f>
        <v>EXPERTOS 15 Y 16 AÑOS</v>
      </c>
      <c r="M389" s="138" t="s">
        <v>41</v>
      </c>
      <c r="N389" s="137">
        <v>396</v>
      </c>
      <c r="O389" s="144">
        <f>IFERROR(VLOOKUP('BASE DE DATOS 2026'!$I367,CATEGORIAS!$M$3:$O$13,2,FALSE),"")</f>
        <v>85000</v>
      </c>
      <c r="P389" s="138"/>
      <c r="Q389" s="252" t="s">
        <v>149</v>
      </c>
      <c r="S389" s="197">
        <v>396</v>
      </c>
    </row>
    <row r="390" spans="1:19" ht="18.75" x14ac:dyDescent="0.25">
      <c r="A390" s="197">
        <f>SUBTOTAL(103,$B$3:B390)</f>
        <v>214</v>
      </c>
      <c r="B390" s="246">
        <v>397</v>
      </c>
      <c r="C390" s="138" t="s">
        <v>802</v>
      </c>
      <c r="D390" s="138" t="s">
        <v>803</v>
      </c>
      <c r="E390" s="139">
        <v>1107863901</v>
      </c>
      <c r="F390" s="140" t="s">
        <v>1480</v>
      </c>
      <c r="G390" s="140">
        <v>40673</v>
      </c>
      <c r="H390" s="141">
        <f ca="1">IF('BASE DE DATOS 2026'!$G375="","",YEAR(NOW())-YEAR(G390))</f>
        <v>15</v>
      </c>
      <c r="I390" s="138" t="s">
        <v>1173</v>
      </c>
      <c r="J390" s="142" t="str">
        <f>VLOOKUP(I390,NH,2,0)</f>
        <v>SR</v>
      </c>
      <c r="K390" s="142" t="str">
        <f>YEAR('BASE DE DATOS 2026'!$G390)&amp;J390</f>
        <v>2011SR</v>
      </c>
      <c r="L390" s="143" t="str">
        <f>IFERROR(VLOOKUP(K390,CATEGORIAS,2,0),"")</f>
        <v>SUPER RACING</v>
      </c>
      <c r="M390" s="138" t="s">
        <v>41</v>
      </c>
      <c r="N390" s="145">
        <v>397</v>
      </c>
      <c r="O390" s="144">
        <f>IFERROR(VLOOKUP('BASE DE DATOS 2026'!$I368,CATEGORIAS!$M$3:$O$13,2,FALSE),"")</f>
        <v>85000</v>
      </c>
      <c r="P390" s="138"/>
      <c r="Q390" s="252" t="s">
        <v>149</v>
      </c>
      <c r="S390" s="197">
        <v>397</v>
      </c>
    </row>
    <row r="391" spans="1:19" ht="18.75" x14ac:dyDescent="0.25">
      <c r="A391" s="197">
        <f>SUBTOTAL(103,$B$3:B391)</f>
        <v>215</v>
      </c>
      <c r="B391" s="246">
        <v>398</v>
      </c>
      <c r="C391" s="138" t="s">
        <v>386</v>
      </c>
      <c r="D391" s="138" t="s">
        <v>1452</v>
      </c>
      <c r="E391" s="139">
        <v>1111481539</v>
      </c>
      <c r="F391" s="140" t="s">
        <v>1480</v>
      </c>
      <c r="G391" s="140">
        <v>39083</v>
      </c>
      <c r="H391" s="141">
        <f ca="1">IF('BASE DE DATOS 2026'!$G376="","",YEAR(NOW())-YEAR(G391))</f>
        <v>19</v>
      </c>
      <c r="I391" s="138" t="s">
        <v>10</v>
      </c>
      <c r="J391" s="142" t="str">
        <f>VLOOKUP(I391,NH,2,0)</f>
        <v>OV</v>
      </c>
      <c r="K391" s="142" t="str">
        <f>YEAR('BASE DE DATOS 2026'!$G391)&amp;J391</f>
        <v>2007OV</v>
      </c>
      <c r="L391" s="143" t="str">
        <f>IFERROR(VLOOKUP(K391,CATEGORIAS,2,0),"")</f>
        <v>OPEN VARONES</v>
      </c>
      <c r="M391" s="138" t="s">
        <v>55</v>
      </c>
      <c r="N391" s="137">
        <v>398</v>
      </c>
      <c r="O391" s="144">
        <f>IFERROR(VLOOKUP('BASE DE DATOS 2026'!$I372,CATEGORIAS!$M$3:$O$13,2,FALSE),"")</f>
        <v>85000</v>
      </c>
      <c r="P391" s="138"/>
      <c r="Q391" s="252" t="s">
        <v>149</v>
      </c>
      <c r="S391" s="197">
        <v>398</v>
      </c>
    </row>
    <row r="392" spans="1:19" ht="18.75" hidden="1" x14ac:dyDescent="0.25">
      <c r="A392" s="197">
        <f>SUBTOTAL(103,$B$3:B392)</f>
        <v>215</v>
      </c>
      <c r="B392" s="246">
        <v>399</v>
      </c>
      <c r="C392" s="217"/>
      <c r="D392" s="217"/>
      <c r="E392" s="184"/>
      <c r="F392" s="258"/>
      <c r="G392" s="258"/>
      <c r="H392" s="141"/>
      <c r="I392" s="217"/>
      <c r="J392" s="142" t="e">
        <f>VLOOKUP(I392,NH,2,0)</f>
        <v>#N/A</v>
      </c>
      <c r="K392" s="142" t="e">
        <f>YEAR('BASE DE DATOS 2026'!$G392)&amp;J392</f>
        <v>#N/A</v>
      </c>
      <c r="L392" s="158" t="str">
        <f>IFERROR(VLOOKUP(K392,CATEGORIAS,2,0),"")</f>
        <v/>
      </c>
      <c r="M392" s="217"/>
      <c r="N392" s="186"/>
      <c r="O392" s="188"/>
      <c r="P392" s="259"/>
      <c r="Q392" s="252"/>
      <c r="S392" s="197">
        <v>399</v>
      </c>
    </row>
    <row r="393" spans="1:19" ht="18.75" hidden="1" x14ac:dyDescent="0.25">
      <c r="A393" s="197">
        <f>SUBTOTAL(103,$B$3:B393)</f>
        <v>215</v>
      </c>
      <c r="B393" s="246">
        <v>400</v>
      </c>
      <c r="C393" s="217"/>
      <c r="D393" s="217"/>
      <c r="E393" s="184"/>
      <c r="F393" s="258"/>
      <c r="G393" s="258"/>
      <c r="H393" s="141"/>
      <c r="I393" s="217"/>
      <c r="J393" s="142" t="e">
        <f>VLOOKUP(I393,NH,2,0)</f>
        <v>#N/A</v>
      </c>
      <c r="K393" s="142" t="e">
        <f>YEAR('BASE DE DATOS 2026'!$G393)&amp;J393</f>
        <v>#N/A</v>
      </c>
      <c r="L393" s="158" t="str">
        <f>IFERROR(VLOOKUP(K393,CATEGORIAS,2,0),"")</f>
        <v/>
      </c>
      <c r="M393" s="217"/>
      <c r="N393" s="186"/>
      <c r="O393" s="188"/>
      <c r="P393" s="259"/>
      <c r="Q393" s="252"/>
      <c r="S393" s="197">
        <v>400</v>
      </c>
    </row>
    <row r="394" spans="1:19" ht="18.75" hidden="1" x14ac:dyDescent="0.25">
      <c r="A394" s="197">
        <f>SUBTOTAL(103,$B$3:B394)</f>
        <v>215</v>
      </c>
      <c r="B394" s="246">
        <v>401</v>
      </c>
      <c r="C394" s="217"/>
      <c r="D394" s="217"/>
      <c r="E394" s="184"/>
      <c r="F394" s="258"/>
      <c r="G394" s="258"/>
      <c r="H394" s="141"/>
      <c r="I394" s="217"/>
      <c r="J394" s="142" t="e">
        <f>VLOOKUP(I394,NH,2,0)</f>
        <v>#N/A</v>
      </c>
      <c r="K394" s="142" t="e">
        <f>YEAR('BASE DE DATOS 2026'!$G394)&amp;J394</f>
        <v>#N/A</v>
      </c>
      <c r="L394" s="158" t="str">
        <f>IFERROR(VLOOKUP(K394,CATEGORIAS,2,0),"")</f>
        <v/>
      </c>
      <c r="M394" s="217"/>
      <c r="N394" s="186"/>
      <c r="O394" s="188"/>
      <c r="P394" s="259"/>
      <c r="Q394" s="252"/>
      <c r="S394" s="197">
        <v>401</v>
      </c>
    </row>
    <row r="395" spans="1:19" ht="18.75" x14ac:dyDescent="0.25">
      <c r="A395" s="197">
        <f>SUBTOTAL(103,$B$3:B395)</f>
        <v>216</v>
      </c>
      <c r="B395" s="246">
        <v>402</v>
      </c>
      <c r="C395" s="138" t="s">
        <v>810</v>
      </c>
      <c r="D395" s="138" t="s">
        <v>811</v>
      </c>
      <c r="E395" s="139">
        <v>1130622987</v>
      </c>
      <c r="F395" s="140" t="s">
        <v>1480</v>
      </c>
      <c r="G395" s="140">
        <v>32515</v>
      </c>
      <c r="H395" s="141">
        <f ca="1">IF('BASE DE DATOS 2026'!$G379="","",YEAR(NOW())-YEAR(G395))</f>
        <v>37</v>
      </c>
      <c r="I395" s="138" t="s">
        <v>15</v>
      </c>
      <c r="J395" s="142" t="str">
        <f>VLOOKUP(I395,NH,2,0)</f>
        <v>EX</v>
      </c>
      <c r="K395" s="142" t="str">
        <f>YEAR('BASE DE DATOS 2026'!$G395)&amp;J395</f>
        <v>1989EX</v>
      </c>
      <c r="L395" s="152" t="s">
        <v>66</v>
      </c>
      <c r="M395" s="138" t="s">
        <v>112</v>
      </c>
      <c r="N395" s="145">
        <v>402</v>
      </c>
      <c r="O395" s="144">
        <f>IFERROR(VLOOKUP('BASE DE DATOS 2026'!$I374,CATEGORIAS!$M$3:$O$13,2,FALSE),"")</f>
        <v>85000</v>
      </c>
      <c r="P395" s="138"/>
      <c r="Q395" s="252" t="s">
        <v>149</v>
      </c>
      <c r="S395" s="197">
        <v>402</v>
      </c>
    </row>
    <row r="396" spans="1:19" ht="18.75" hidden="1" x14ac:dyDescent="0.25">
      <c r="A396" s="197">
        <f>SUBTOTAL(103,$B$3:B396)</f>
        <v>216</v>
      </c>
      <c r="B396" s="246">
        <v>403</v>
      </c>
      <c r="C396" s="261"/>
      <c r="D396" s="261"/>
      <c r="E396" s="262"/>
      <c r="F396" s="258"/>
      <c r="G396" s="258"/>
      <c r="H396" s="251"/>
      <c r="I396" s="261"/>
      <c r="J396" s="142" t="e">
        <f>VLOOKUP(I396,NH,2,0)</f>
        <v>#N/A</v>
      </c>
      <c r="K396" s="167" t="e">
        <f>YEAR('BASE DE DATOS 2026'!$G396)&amp;J396</f>
        <v>#N/A</v>
      </c>
      <c r="L396" s="206" t="str">
        <f>IFERROR(VLOOKUP(K396,CATEGORIAS,2,0),"")</f>
        <v/>
      </c>
      <c r="M396" s="261"/>
      <c r="N396" s="263"/>
      <c r="O396" s="264"/>
      <c r="P396" s="265"/>
      <c r="Q396" s="257"/>
      <c r="S396" s="197">
        <v>403</v>
      </c>
    </row>
    <row r="397" spans="1:19" ht="18.75" x14ac:dyDescent="0.25">
      <c r="A397" s="197">
        <f>SUBTOTAL(103,$B$3:B397)</f>
        <v>217</v>
      </c>
      <c r="B397" s="246">
        <v>404</v>
      </c>
      <c r="C397" s="138" t="s">
        <v>813</v>
      </c>
      <c r="D397" s="138" t="s">
        <v>814</v>
      </c>
      <c r="E397" s="139">
        <v>94418220</v>
      </c>
      <c r="F397" s="140" t="s">
        <v>1480</v>
      </c>
      <c r="G397" s="140">
        <v>26965</v>
      </c>
      <c r="H397" s="141">
        <f ca="1">IF('BASE DE DATOS 2026'!$G381="","",YEAR(NOW())-YEAR(G397))</f>
        <v>53</v>
      </c>
      <c r="I397" s="138" t="s">
        <v>72</v>
      </c>
      <c r="J397" s="142" t="str">
        <f>VLOOKUP(I397,NH,2,0)</f>
        <v>SM</v>
      </c>
      <c r="K397" s="142" t="str">
        <f>YEAR('BASE DE DATOS 2026'!$G397)&amp;J397</f>
        <v>1973SM</v>
      </c>
      <c r="L397" s="143" t="str">
        <f>IFERROR(VLOOKUP(K397,CATEGORIAS,2,0),"")</f>
        <v>SENIOR MASTER</v>
      </c>
      <c r="M397" s="138" t="s">
        <v>75</v>
      </c>
      <c r="N397" s="137">
        <v>404</v>
      </c>
      <c r="O397" s="144">
        <f>IFERROR(VLOOKUP('BASE DE DATOS 2026'!$I375,CATEGORIAS!$M$3:$O$13,2,FALSE),"")</f>
        <v>85000</v>
      </c>
      <c r="P397" s="138"/>
      <c r="Q397" s="252" t="s">
        <v>149</v>
      </c>
      <c r="S397" s="197">
        <v>404</v>
      </c>
    </row>
    <row r="398" spans="1:19" ht="18.75" x14ac:dyDescent="0.25">
      <c r="A398" s="197">
        <f>SUBTOTAL(103,$B$3:B398)</f>
        <v>218</v>
      </c>
      <c r="B398" s="246">
        <v>405</v>
      </c>
      <c r="C398" s="138" t="s">
        <v>815</v>
      </c>
      <c r="D398" s="138" t="s">
        <v>816</v>
      </c>
      <c r="E398" s="139">
        <v>1130637713</v>
      </c>
      <c r="F398" s="140" t="s">
        <v>1480</v>
      </c>
      <c r="G398" s="140">
        <v>32188</v>
      </c>
      <c r="H398" s="141">
        <f ca="1">IF('BASE DE DATOS 2026'!$G382="","",YEAR(NOW())-YEAR(G398))</f>
        <v>38</v>
      </c>
      <c r="I398" s="138" t="s">
        <v>15</v>
      </c>
      <c r="J398" s="142" t="str">
        <f>VLOOKUP(I398,NH,2,0)</f>
        <v>EX</v>
      </c>
      <c r="K398" s="142" t="str">
        <f>YEAR('BASE DE DATOS 2026'!$G398)&amp;J398</f>
        <v>1988EX</v>
      </c>
      <c r="L398" s="152" t="s">
        <v>66</v>
      </c>
      <c r="M398" s="138" t="s">
        <v>53</v>
      </c>
      <c r="N398" s="145">
        <v>405</v>
      </c>
      <c r="O398" s="144">
        <f>IFERROR(VLOOKUP('BASE DE DATOS 2026'!$I376,CATEGORIAS!$M$3:$O$13,2,FALSE),"")</f>
        <v>85000</v>
      </c>
      <c r="P398" s="138"/>
      <c r="Q398" s="252" t="s">
        <v>149</v>
      </c>
      <c r="S398" s="197">
        <v>405</v>
      </c>
    </row>
    <row r="399" spans="1:19" ht="18.75" x14ac:dyDescent="0.25">
      <c r="A399" s="197">
        <f>SUBTOTAL(103,$B$3:B399)</f>
        <v>219</v>
      </c>
      <c r="B399" s="246">
        <v>406</v>
      </c>
      <c r="C399" s="138" t="s">
        <v>705</v>
      </c>
      <c r="D399" s="138" t="s">
        <v>817</v>
      </c>
      <c r="E399" s="139">
        <v>1109549979</v>
      </c>
      <c r="F399" s="140" t="s">
        <v>1481</v>
      </c>
      <c r="G399" s="140">
        <v>40478</v>
      </c>
      <c r="H399" s="141">
        <f ca="1">IF('BASE DE DATOS 2026'!$G383="","",YEAR(NOW())-YEAR(G399))</f>
        <v>16</v>
      </c>
      <c r="I399" s="138" t="s">
        <v>9</v>
      </c>
      <c r="J399" s="142" t="str">
        <f>VLOOKUP(I399,NH,2,0)</f>
        <v>OD</v>
      </c>
      <c r="K399" s="142" t="str">
        <f>YEAR('BASE DE DATOS 2026'!$G399)&amp;J399</f>
        <v>2010OD</v>
      </c>
      <c r="L399" s="143" t="str">
        <f>IFERROR(VLOOKUP(K399,CATEGORIAS,2,0),"")</f>
        <v>OPEN DAMAS</v>
      </c>
      <c r="M399" s="138" t="s">
        <v>41</v>
      </c>
      <c r="N399" s="137">
        <v>406</v>
      </c>
      <c r="O399" s="144">
        <f>IFERROR(VLOOKUP('BASE DE DATOS 2026'!$I379,CATEGORIAS!$M$3:$O$13,2,FALSE),"")</f>
        <v>85000</v>
      </c>
      <c r="P399" s="138"/>
      <c r="Q399" s="252" t="s">
        <v>1522</v>
      </c>
      <c r="S399" s="197">
        <v>406</v>
      </c>
    </row>
    <row r="400" spans="1:19" ht="18.75" hidden="1" x14ac:dyDescent="0.25">
      <c r="A400" s="197">
        <f>SUBTOTAL(103,$B$3:B400)</f>
        <v>219</v>
      </c>
      <c r="B400" s="246">
        <v>407</v>
      </c>
      <c r="C400" s="217"/>
      <c r="D400" s="217"/>
      <c r="E400" s="184"/>
      <c r="F400" s="258"/>
      <c r="G400" s="258"/>
      <c r="H400" s="141"/>
      <c r="I400" s="217"/>
      <c r="J400" s="142" t="e">
        <f>VLOOKUP(I400,NH,2,0)</f>
        <v>#N/A</v>
      </c>
      <c r="K400" s="142" t="e">
        <f>YEAR('BASE DE DATOS 2026'!$G400)&amp;J400</f>
        <v>#N/A</v>
      </c>
      <c r="L400" s="158" t="str">
        <f>IFERROR(VLOOKUP(K400,CATEGORIAS,2,0),"")</f>
        <v/>
      </c>
      <c r="M400" s="217"/>
      <c r="N400" s="186"/>
      <c r="O400" s="188"/>
      <c r="P400" s="259"/>
      <c r="Q400" s="252"/>
      <c r="S400" s="197">
        <v>407</v>
      </c>
    </row>
    <row r="401" spans="1:19" ht="18.75" x14ac:dyDescent="0.25">
      <c r="A401" s="197">
        <f>SUBTOTAL(103,$B$3:B401)</f>
        <v>220</v>
      </c>
      <c r="B401" s="246">
        <v>408</v>
      </c>
      <c r="C401" s="138" t="s">
        <v>819</v>
      </c>
      <c r="D401" s="138" t="s">
        <v>820</v>
      </c>
      <c r="E401" s="139">
        <v>1110368690</v>
      </c>
      <c r="F401" s="140" t="s">
        <v>1481</v>
      </c>
      <c r="G401" s="140">
        <v>39281</v>
      </c>
      <c r="H401" s="141">
        <f ca="1">IF('BASE DE DATOS 2026'!$G384="","",YEAR(NOW())-YEAR(G401))</f>
        <v>19</v>
      </c>
      <c r="I401" s="138" t="s">
        <v>9</v>
      </c>
      <c r="J401" s="142" t="str">
        <f>VLOOKUP(I401,NH,2,0)</f>
        <v>OD</v>
      </c>
      <c r="K401" s="142" t="str">
        <f>YEAR('BASE DE DATOS 2026'!$G401)&amp;J401</f>
        <v>2007OD</v>
      </c>
      <c r="L401" s="143" t="str">
        <f>IFERROR(VLOOKUP(K401,CATEGORIAS,2,0),"")</f>
        <v>OPEN DAMAS</v>
      </c>
      <c r="M401" s="138" t="s">
        <v>41</v>
      </c>
      <c r="N401" s="145">
        <v>408</v>
      </c>
      <c r="O401" s="144">
        <f>IFERROR(VLOOKUP('BASE DE DATOS 2026'!$I381,CATEGORIAS!$M$3:$O$13,2,FALSE),"")</f>
        <v>85000</v>
      </c>
      <c r="P401" s="138"/>
      <c r="Q401" s="252" t="s">
        <v>149</v>
      </c>
      <c r="S401" s="197">
        <v>408</v>
      </c>
    </row>
    <row r="402" spans="1:19" ht="18.75" hidden="1" x14ac:dyDescent="0.25">
      <c r="A402" s="197">
        <f>SUBTOTAL(103,$B$3:B402)</f>
        <v>220</v>
      </c>
      <c r="B402" s="246">
        <v>409</v>
      </c>
      <c r="C402" s="217"/>
      <c r="D402" s="217"/>
      <c r="E402" s="184"/>
      <c r="F402" s="258"/>
      <c r="G402" s="258"/>
      <c r="H402" s="141"/>
      <c r="I402" s="217"/>
      <c r="J402" s="142" t="e">
        <f>VLOOKUP(I402,NH,2,0)</f>
        <v>#N/A</v>
      </c>
      <c r="K402" s="142" t="e">
        <f>YEAR('BASE DE DATOS 2026'!$G402)&amp;J402</f>
        <v>#N/A</v>
      </c>
      <c r="L402" s="158" t="str">
        <f>IFERROR(VLOOKUP(K402,CATEGORIAS,2,0),"")</f>
        <v/>
      </c>
      <c r="M402" s="217"/>
      <c r="N402" s="186"/>
      <c r="O402" s="188"/>
      <c r="P402" s="259"/>
      <c r="Q402" s="252"/>
      <c r="S402" s="197">
        <v>409</v>
      </c>
    </row>
    <row r="403" spans="1:19" ht="18.75" hidden="1" x14ac:dyDescent="0.25">
      <c r="A403" s="197">
        <f>SUBTOTAL(103,$B$3:B403)</f>
        <v>220</v>
      </c>
      <c r="B403" s="246">
        <v>410</v>
      </c>
      <c r="C403" s="217"/>
      <c r="D403" s="217"/>
      <c r="E403" s="184"/>
      <c r="F403" s="258"/>
      <c r="G403" s="258"/>
      <c r="H403" s="141"/>
      <c r="I403" s="217"/>
      <c r="J403" s="142" t="e">
        <f>VLOOKUP(I403,NH,2,0)</f>
        <v>#N/A</v>
      </c>
      <c r="K403" s="142" t="e">
        <f>YEAR('BASE DE DATOS 2026'!$G403)&amp;J403</f>
        <v>#N/A</v>
      </c>
      <c r="L403" s="158" t="str">
        <f>IFERROR(VLOOKUP(K403,CATEGORIAS,2,0),"")</f>
        <v/>
      </c>
      <c r="M403" s="217"/>
      <c r="N403" s="186"/>
      <c r="O403" s="188"/>
      <c r="P403" s="259"/>
      <c r="Q403" s="252"/>
      <c r="S403" s="197">
        <v>410</v>
      </c>
    </row>
    <row r="404" spans="1:19" ht="18.75" x14ac:dyDescent="0.25">
      <c r="A404" s="197">
        <f>SUBTOTAL(103,$B$3:B404)</f>
        <v>221</v>
      </c>
      <c r="B404" s="246">
        <v>411</v>
      </c>
      <c r="C404" s="138" t="s">
        <v>628</v>
      </c>
      <c r="D404" s="138" t="s">
        <v>473</v>
      </c>
      <c r="E404" s="139">
        <v>1109550184</v>
      </c>
      <c r="F404" s="140" t="s">
        <v>1481</v>
      </c>
      <c r="G404" s="140">
        <v>40466</v>
      </c>
      <c r="H404" s="141">
        <f ca="1">IF('BASE DE DATOS 2026'!$G386="","",YEAR(NOW())-YEAR(G404))</f>
        <v>16</v>
      </c>
      <c r="I404" s="138" t="s">
        <v>9</v>
      </c>
      <c r="J404" s="142" t="str">
        <f>VLOOKUP(I404,NH,2,0)</f>
        <v>OD</v>
      </c>
      <c r="K404" s="142" t="str">
        <f>YEAR('BASE DE DATOS 2026'!$G404)&amp;J404</f>
        <v>2010OD</v>
      </c>
      <c r="L404" s="143" t="str">
        <f>IFERROR(VLOOKUP(K404,CATEGORIAS,2,0),"")</f>
        <v>OPEN DAMAS</v>
      </c>
      <c r="M404" s="138" t="s">
        <v>76</v>
      </c>
      <c r="N404" s="137">
        <v>411</v>
      </c>
      <c r="O404" s="144">
        <f>IFERROR(VLOOKUP('BASE DE DATOS 2026'!$I382,CATEGORIAS!$M$3:$O$13,2,FALSE),"")</f>
        <v>85000</v>
      </c>
      <c r="P404" s="138"/>
      <c r="Q404" s="252" t="s">
        <v>149</v>
      </c>
      <c r="S404" s="197">
        <v>411</v>
      </c>
    </row>
    <row r="405" spans="1:19" ht="18.75" x14ac:dyDescent="0.25">
      <c r="A405" s="197">
        <f>SUBTOTAL(103,$B$3:B405)</f>
        <v>222</v>
      </c>
      <c r="B405" s="246">
        <v>412</v>
      </c>
      <c r="C405" s="138" t="s">
        <v>301</v>
      </c>
      <c r="D405" s="138" t="s">
        <v>817</v>
      </c>
      <c r="E405" s="139">
        <v>1110296313</v>
      </c>
      <c r="F405" s="140" t="s">
        <v>1480</v>
      </c>
      <c r="G405" s="140">
        <v>39630</v>
      </c>
      <c r="H405" s="141">
        <f ca="1">IF('BASE DE DATOS 2026'!$G387="","",YEAR(NOW())-YEAR(G405))</f>
        <v>18</v>
      </c>
      <c r="I405" s="138" t="s">
        <v>10</v>
      </c>
      <c r="J405" s="142" t="str">
        <f>VLOOKUP(I405,NH,2,0)</f>
        <v>OV</v>
      </c>
      <c r="K405" s="142" t="str">
        <f>YEAR('BASE DE DATOS 2026'!$G405)&amp;J405</f>
        <v>2008OV</v>
      </c>
      <c r="L405" s="143" t="str">
        <f>IFERROR(VLOOKUP(K405,CATEGORIAS,2,0),"")</f>
        <v>OPEN VARONES</v>
      </c>
      <c r="M405" s="138" t="s">
        <v>41</v>
      </c>
      <c r="N405" s="145">
        <v>412</v>
      </c>
      <c r="O405" s="144">
        <f>IFERROR(VLOOKUP('BASE DE DATOS 2026'!$I383,CATEGORIAS!$M$3:$O$13,2,FALSE),"")</f>
        <v>85000</v>
      </c>
      <c r="P405" s="138"/>
      <c r="Q405" s="252" t="s">
        <v>1523</v>
      </c>
      <c r="S405" s="197">
        <v>412</v>
      </c>
    </row>
    <row r="406" spans="1:19" ht="18.75" hidden="1" x14ac:dyDescent="0.25">
      <c r="A406" s="197">
        <f>SUBTOTAL(103,$B$3:B406)</f>
        <v>222</v>
      </c>
      <c r="B406" s="246">
        <v>413</v>
      </c>
      <c r="C406" s="217"/>
      <c r="D406" s="217"/>
      <c r="E406" s="184"/>
      <c r="F406" s="258"/>
      <c r="G406" s="258"/>
      <c r="H406" s="141"/>
      <c r="I406" s="217"/>
      <c r="J406" s="142" t="e">
        <f>VLOOKUP(I406,NH,2,0)</f>
        <v>#N/A</v>
      </c>
      <c r="K406" s="142" t="e">
        <f>YEAR('BASE DE DATOS 2026'!$G406)&amp;J406</f>
        <v>#N/A</v>
      </c>
      <c r="L406" s="158" t="str">
        <f>IFERROR(VLOOKUP(K406,CATEGORIAS,2,0),"")</f>
        <v/>
      </c>
      <c r="M406" s="217"/>
      <c r="N406" s="186"/>
      <c r="O406" s="188"/>
      <c r="P406" s="259"/>
      <c r="Q406" s="252"/>
      <c r="S406" s="197">
        <v>413</v>
      </c>
    </row>
    <row r="407" spans="1:19" ht="18.75" x14ac:dyDescent="0.25">
      <c r="A407" s="197">
        <f>SUBTOTAL(103,$B$3:B407)</f>
        <v>223</v>
      </c>
      <c r="B407" s="246">
        <v>414</v>
      </c>
      <c r="C407" s="138" t="s">
        <v>825</v>
      </c>
      <c r="D407" s="138" t="s">
        <v>718</v>
      </c>
      <c r="E407" s="139">
        <v>1082913538</v>
      </c>
      <c r="F407" s="140" t="s">
        <v>1480</v>
      </c>
      <c r="G407" s="140">
        <v>39556</v>
      </c>
      <c r="H407" s="141">
        <f ca="1">IF('BASE DE DATOS 2026'!$G389="","",YEAR(NOW())-YEAR(G407))</f>
        <v>18</v>
      </c>
      <c r="I407" s="138" t="s">
        <v>10</v>
      </c>
      <c r="J407" s="142" t="str">
        <f>VLOOKUP(I407,NH,2,0)</f>
        <v>OV</v>
      </c>
      <c r="K407" s="142" t="str">
        <f>YEAR('BASE DE DATOS 2026'!$G407)&amp;J407</f>
        <v>2008OV</v>
      </c>
      <c r="L407" s="206" t="str">
        <f>IFERROR(VLOOKUP(K407,CATEGORIAS,2,0),"")</f>
        <v>OPEN VARONES</v>
      </c>
      <c r="M407" s="138" t="s">
        <v>46</v>
      </c>
      <c r="N407" s="137">
        <v>414</v>
      </c>
      <c r="O407" s="144">
        <f>IFERROR(VLOOKUP('BASE DE DATOS 2026'!$I384,CATEGORIAS!$M$3:$O$13,2,FALSE),"")</f>
        <v>85000</v>
      </c>
      <c r="P407" s="138"/>
      <c r="Q407" s="252" t="s">
        <v>149</v>
      </c>
      <c r="S407" s="197">
        <v>414</v>
      </c>
    </row>
    <row r="408" spans="1:19" ht="18.75" x14ac:dyDescent="0.25">
      <c r="A408" s="197">
        <f>SUBTOTAL(103,$B$3:B408)</f>
        <v>224</v>
      </c>
      <c r="B408" s="246">
        <v>415</v>
      </c>
      <c r="C408" s="138" t="s">
        <v>826</v>
      </c>
      <c r="D408" s="138" t="s">
        <v>827</v>
      </c>
      <c r="E408" s="139">
        <v>1105367832</v>
      </c>
      <c r="F408" s="140" t="s">
        <v>1480</v>
      </c>
      <c r="G408" s="140">
        <v>38884</v>
      </c>
      <c r="H408" s="141">
        <f ca="1">IF('BASE DE DATOS 2026'!$G390="","",YEAR(NOW())-YEAR(G408))</f>
        <v>20</v>
      </c>
      <c r="I408" s="138" t="s">
        <v>10</v>
      </c>
      <c r="J408" s="142" t="str">
        <f>VLOOKUP(I408,NH,2,0)</f>
        <v>OV</v>
      </c>
      <c r="K408" s="142" t="str">
        <f>YEAR('BASE DE DATOS 2026'!$G408)&amp;J408</f>
        <v>2006OV</v>
      </c>
      <c r="L408" s="143" t="str">
        <f>IFERROR(VLOOKUP(K408,CATEGORIAS,2,0),"")</f>
        <v>OPEN VARONES</v>
      </c>
      <c r="M408" s="138" t="s">
        <v>46</v>
      </c>
      <c r="N408" s="145">
        <v>415</v>
      </c>
      <c r="O408" s="144">
        <f>IFERROR(VLOOKUP('BASE DE DATOS 2026'!$I386,CATEGORIAS!$M$3:$O$13,2,FALSE),"")</f>
        <v>85000</v>
      </c>
      <c r="P408" s="138"/>
      <c r="Q408" s="252" t="s">
        <v>149</v>
      </c>
      <c r="S408" s="197">
        <v>415</v>
      </c>
    </row>
    <row r="409" spans="1:19" ht="18.75" x14ac:dyDescent="0.25">
      <c r="A409" s="197">
        <f>SUBTOTAL(103,$B$3:B409)</f>
        <v>225</v>
      </c>
      <c r="B409" s="246">
        <v>416</v>
      </c>
      <c r="C409" s="138" t="s">
        <v>828</v>
      </c>
      <c r="D409" s="138" t="s">
        <v>829</v>
      </c>
      <c r="E409" s="139">
        <v>1107840316</v>
      </c>
      <c r="F409" s="140" t="s">
        <v>1480</v>
      </c>
      <c r="G409" s="140">
        <v>38553</v>
      </c>
      <c r="H409" s="141">
        <f ca="1">IF('BASE DE DATOS 2026'!$G391="","",YEAR(NOW())-YEAR(G409))</f>
        <v>21</v>
      </c>
      <c r="I409" s="138" t="s">
        <v>10</v>
      </c>
      <c r="J409" s="142" t="str">
        <f>VLOOKUP(I409,NH,2,0)</f>
        <v>OV</v>
      </c>
      <c r="K409" s="142" t="str">
        <f>YEAR('BASE DE DATOS 2026'!$G409)&amp;J409</f>
        <v>2005OV</v>
      </c>
      <c r="L409" s="143" t="str">
        <f>IFERROR(VLOOKUP(K409,CATEGORIAS,2,0),"")</f>
        <v>OPEN VARONES</v>
      </c>
      <c r="M409" s="138" t="s">
        <v>41</v>
      </c>
      <c r="N409" s="145">
        <v>416</v>
      </c>
      <c r="O409" s="144">
        <f>IFERROR(VLOOKUP('BASE DE DATOS 2026'!$I387,CATEGORIAS!$M$3:$O$13,2,FALSE),"")</f>
        <v>85000</v>
      </c>
      <c r="P409" s="138"/>
      <c r="Q409" s="252" t="s">
        <v>149</v>
      </c>
      <c r="S409" s="197">
        <v>416</v>
      </c>
    </row>
    <row r="410" spans="1:19" ht="18.75" x14ac:dyDescent="0.25">
      <c r="A410" s="197">
        <f>SUBTOTAL(103,$B$3:B410)</f>
        <v>226</v>
      </c>
      <c r="B410" s="246">
        <v>417</v>
      </c>
      <c r="C410" s="138" t="s">
        <v>259</v>
      </c>
      <c r="D410" s="138" t="s">
        <v>830</v>
      </c>
      <c r="E410" s="139">
        <v>1109185692</v>
      </c>
      <c r="F410" s="140" t="s">
        <v>1480</v>
      </c>
      <c r="G410" s="140">
        <v>38455</v>
      </c>
      <c r="H410" s="141">
        <f ca="1">IF('BASE DE DATOS 2026'!$G395="","",YEAR(NOW())-YEAR(G410))</f>
        <v>21</v>
      </c>
      <c r="I410" s="138" t="s">
        <v>10</v>
      </c>
      <c r="J410" s="142" t="str">
        <f>VLOOKUP(I410,NH,2,0)</f>
        <v>OV</v>
      </c>
      <c r="K410" s="142" t="str">
        <f>YEAR('BASE DE DATOS 2026'!$G410)&amp;J410</f>
        <v>2005OV</v>
      </c>
      <c r="L410" s="143" t="str">
        <f>IFERROR(VLOOKUP(K410,CATEGORIAS,2,0),"")</f>
        <v>OPEN VARONES</v>
      </c>
      <c r="M410" s="138" t="s">
        <v>46</v>
      </c>
      <c r="N410" s="137">
        <v>417</v>
      </c>
      <c r="O410" s="144">
        <f>IFERROR(VLOOKUP('BASE DE DATOS 2026'!$I389,CATEGORIAS!$M$3:$O$13,2,FALSE),"")</f>
        <v>85000</v>
      </c>
      <c r="P410" s="138"/>
      <c r="Q410" s="252" t="s">
        <v>149</v>
      </c>
      <c r="S410" s="197">
        <v>417</v>
      </c>
    </row>
    <row r="411" spans="1:19" ht="18.75" hidden="1" x14ac:dyDescent="0.25">
      <c r="A411" s="197">
        <f>SUBTOTAL(103,$B$3:B411)</f>
        <v>226</v>
      </c>
      <c r="B411" s="246">
        <v>418</v>
      </c>
      <c r="C411" s="217"/>
      <c r="D411" s="217"/>
      <c r="E411" s="184"/>
      <c r="F411" s="258"/>
      <c r="G411" s="258"/>
      <c r="H411" s="141"/>
      <c r="I411" s="217"/>
      <c r="J411" s="142" t="e">
        <f>VLOOKUP(I411,NH,2,0)</f>
        <v>#N/A</v>
      </c>
      <c r="K411" s="142" t="e">
        <f>YEAR('BASE DE DATOS 2026'!$G411)&amp;J411</f>
        <v>#N/A</v>
      </c>
      <c r="L411" s="158" t="str">
        <f>IFERROR(VLOOKUP(K411,CATEGORIAS,2,0),"")</f>
        <v/>
      </c>
      <c r="M411" s="217"/>
      <c r="N411" s="186"/>
      <c r="O411" s="188"/>
      <c r="P411" s="259"/>
      <c r="Q411" s="252"/>
      <c r="S411" s="197">
        <v>418</v>
      </c>
    </row>
    <row r="412" spans="1:19" ht="18.75" hidden="1" x14ac:dyDescent="0.25">
      <c r="A412" s="197">
        <f>SUBTOTAL(103,$B$3:B412)</f>
        <v>226</v>
      </c>
      <c r="B412" s="246">
        <v>419</v>
      </c>
      <c r="C412" s="217"/>
      <c r="D412" s="217"/>
      <c r="E412" s="184"/>
      <c r="F412" s="258"/>
      <c r="G412" s="258"/>
      <c r="H412" s="141"/>
      <c r="I412" s="217"/>
      <c r="J412" s="142" t="e">
        <f>VLOOKUP(I412,NH,2,0)</f>
        <v>#N/A</v>
      </c>
      <c r="K412" s="142" t="e">
        <f>YEAR('BASE DE DATOS 2026'!$G412)&amp;J412</f>
        <v>#N/A</v>
      </c>
      <c r="L412" s="158" t="str">
        <f>IFERROR(VLOOKUP(K412,CATEGORIAS,2,0),"")</f>
        <v/>
      </c>
      <c r="M412" s="217"/>
      <c r="N412" s="186"/>
      <c r="O412" s="188"/>
      <c r="P412" s="259"/>
      <c r="Q412" s="252"/>
      <c r="S412" s="197">
        <v>419</v>
      </c>
    </row>
    <row r="413" spans="1:19" ht="18.75" x14ac:dyDescent="0.25">
      <c r="A413" s="197">
        <f>SUBTOTAL(103,$B$3:B413)</f>
        <v>227</v>
      </c>
      <c r="B413" s="246">
        <v>420</v>
      </c>
      <c r="C413" s="138" t="s">
        <v>356</v>
      </c>
      <c r="D413" s="138" t="s">
        <v>834</v>
      </c>
      <c r="E413" s="139">
        <v>114935033</v>
      </c>
      <c r="F413" s="140" t="s">
        <v>1480</v>
      </c>
      <c r="G413" s="140">
        <v>39693</v>
      </c>
      <c r="H413" s="141">
        <f ca="1">IF('BASE DE DATOS 2026'!$G397="","",YEAR(NOW())-YEAR(G413))</f>
        <v>18</v>
      </c>
      <c r="I413" s="138" t="s">
        <v>10</v>
      </c>
      <c r="J413" s="142" t="str">
        <f>VLOOKUP(I413,NH,2,0)</f>
        <v>OV</v>
      </c>
      <c r="K413" s="142" t="str">
        <f>YEAR('BASE DE DATOS 2026'!$G413)&amp;J413</f>
        <v>2008OV</v>
      </c>
      <c r="L413" s="143" t="str">
        <f>IFERROR(VLOOKUP(K413,CATEGORIAS,2,0),"")</f>
        <v>OPEN VARONES</v>
      </c>
      <c r="M413" s="138" t="s">
        <v>167</v>
      </c>
      <c r="N413" s="145">
        <v>420</v>
      </c>
      <c r="O413" s="144">
        <f>IFERROR(VLOOKUP('BASE DE DATOS 2026'!$I390,CATEGORIAS!$M$3:$O$13,2,FALSE),"")</f>
        <v>85000</v>
      </c>
      <c r="P413" s="138"/>
      <c r="Q413" s="252" t="s">
        <v>149</v>
      </c>
      <c r="S413" s="197">
        <v>420</v>
      </c>
    </row>
    <row r="414" spans="1:19" ht="18.75" x14ac:dyDescent="0.25">
      <c r="A414" s="197">
        <f>SUBTOTAL(103,$B$3:B414)</f>
        <v>228</v>
      </c>
      <c r="B414" s="246">
        <v>421</v>
      </c>
      <c r="C414" s="138" t="s">
        <v>835</v>
      </c>
      <c r="D414" s="138" t="s">
        <v>777</v>
      </c>
      <c r="E414" s="139">
        <v>1110291990</v>
      </c>
      <c r="F414" s="140" t="s">
        <v>1480</v>
      </c>
      <c r="G414" s="140">
        <v>38879</v>
      </c>
      <c r="H414" s="141">
        <f ca="1">IF('BASE DE DATOS 2026'!$G398="","",YEAR(NOW())-YEAR(G414))</f>
        <v>20</v>
      </c>
      <c r="I414" s="138" t="s">
        <v>10</v>
      </c>
      <c r="J414" s="142" t="str">
        <f>VLOOKUP(I414,NH,2,0)</f>
        <v>OV</v>
      </c>
      <c r="K414" s="142" t="str">
        <f>YEAR('BASE DE DATOS 2026'!$G414)&amp;J414</f>
        <v>2006OV</v>
      </c>
      <c r="L414" s="143" t="str">
        <f>IFERROR(VLOOKUP(K414,CATEGORIAS,2,0),"")</f>
        <v>OPEN VARONES</v>
      </c>
      <c r="M414" s="138" t="s">
        <v>45</v>
      </c>
      <c r="N414" s="137">
        <v>421</v>
      </c>
      <c r="O414" s="144">
        <f>IFERROR(VLOOKUP('BASE DE DATOS 2026'!$I391,CATEGORIAS!$M$3:$O$13,2,FALSE),"")</f>
        <v>85000</v>
      </c>
      <c r="P414" s="138"/>
      <c r="Q414" s="252" t="s">
        <v>149</v>
      </c>
      <c r="S414" s="197">
        <v>421</v>
      </c>
    </row>
    <row r="415" spans="1:19" ht="18.75" hidden="1" x14ac:dyDescent="0.25">
      <c r="A415" s="197">
        <f>SUBTOTAL(103,$B$3:B415)</f>
        <v>228</v>
      </c>
      <c r="B415" s="246">
        <v>422</v>
      </c>
      <c r="C415" s="217"/>
      <c r="D415" s="217"/>
      <c r="E415" s="184"/>
      <c r="F415" s="258"/>
      <c r="G415" s="258"/>
      <c r="H415" s="141"/>
      <c r="I415" s="217"/>
      <c r="J415" s="142" t="e">
        <f>VLOOKUP(I415,NH,2,0)</f>
        <v>#N/A</v>
      </c>
      <c r="K415" s="142" t="e">
        <f>YEAR('BASE DE DATOS 2026'!$G415)&amp;J415</f>
        <v>#N/A</v>
      </c>
      <c r="L415" s="158" t="str">
        <f>IFERROR(VLOOKUP(K415,CATEGORIAS,2,0),"")</f>
        <v/>
      </c>
      <c r="M415" s="217"/>
      <c r="N415" s="186"/>
      <c r="O415" s="188"/>
      <c r="P415" s="259"/>
      <c r="Q415" s="252"/>
      <c r="S415" s="197">
        <v>422</v>
      </c>
    </row>
    <row r="416" spans="1:19" ht="18.75" x14ac:dyDescent="0.25">
      <c r="A416" s="197">
        <f>SUBTOTAL(103,$B$3:B416)</f>
        <v>229</v>
      </c>
      <c r="B416" s="246">
        <v>423</v>
      </c>
      <c r="C416" s="138" t="s">
        <v>837</v>
      </c>
      <c r="D416" s="138" t="s">
        <v>838</v>
      </c>
      <c r="E416" s="139">
        <v>1059242512</v>
      </c>
      <c r="F416" s="140" t="s">
        <v>1480</v>
      </c>
      <c r="G416" s="140">
        <v>40011</v>
      </c>
      <c r="H416" s="141">
        <f ca="1">IF('BASE DE DATOS 2026'!$G399="","",YEAR(NOW())-YEAR(G416))</f>
        <v>17</v>
      </c>
      <c r="I416" s="138" t="s">
        <v>10</v>
      </c>
      <c r="J416" s="142" t="str">
        <f>VLOOKUP(I416,NH,2,0)</f>
        <v>OV</v>
      </c>
      <c r="K416" s="142" t="str">
        <f>YEAR('BASE DE DATOS 2026'!$G416)&amp;J416</f>
        <v>2009OV</v>
      </c>
      <c r="L416" s="143" t="str">
        <f>IFERROR(VLOOKUP(K416,CATEGORIAS,2,0),"")</f>
        <v>OPEN VARONES</v>
      </c>
      <c r="M416" s="138" t="s">
        <v>52</v>
      </c>
      <c r="N416" s="145">
        <v>423</v>
      </c>
      <c r="O416" s="144">
        <f>IFERROR(VLOOKUP('BASE DE DATOS 2026'!$I395,CATEGORIAS!$M$3:$O$13,2,FALSE),"")</f>
        <v>85000</v>
      </c>
      <c r="P416" s="138"/>
      <c r="Q416" s="252" t="s">
        <v>149</v>
      </c>
      <c r="S416" s="197">
        <v>423</v>
      </c>
    </row>
    <row r="417" spans="1:19" ht="18.75" x14ac:dyDescent="0.25">
      <c r="A417" s="197">
        <f>SUBTOTAL(103,$B$3:B417)</f>
        <v>230</v>
      </c>
      <c r="B417" s="246">
        <v>424</v>
      </c>
      <c r="C417" s="138" t="s">
        <v>259</v>
      </c>
      <c r="D417" s="138" t="s">
        <v>839</v>
      </c>
      <c r="E417" s="139">
        <v>1105377357</v>
      </c>
      <c r="F417" s="140" t="s">
        <v>1480</v>
      </c>
      <c r="G417" s="140">
        <v>40255</v>
      </c>
      <c r="H417" s="141">
        <f ca="1">IF('BASE DE DATOS 2026'!$G401="","",YEAR(NOW())-YEAR(G417))</f>
        <v>16</v>
      </c>
      <c r="I417" s="138" t="s">
        <v>1173</v>
      </c>
      <c r="J417" s="142" t="str">
        <f>VLOOKUP(I417,NH,2,0)</f>
        <v>SR</v>
      </c>
      <c r="K417" s="142" t="str">
        <f>YEAR('BASE DE DATOS 2026'!$G417)&amp;J417</f>
        <v>2010SR</v>
      </c>
      <c r="L417" s="143" t="str">
        <f>IFERROR(VLOOKUP(K417,CATEGORIAS,2,0),"")</f>
        <v>SUPER RACING</v>
      </c>
      <c r="M417" s="138" t="s">
        <v>51</v>
      </c>
      <c r="N417" s="137">
        <v>424</v>
      </c>
      <c r="O417" s="144">
        <f>IFERROR(VLOOKUP('BASE DE DATOS 2026'!$I397,CATEGORIAS!$M$3:$O$13,2,FALSE),"")</f>
        <v>85000</v>
      </c>
      <c r="P417" s="138"/>
      <c r="Q417" s="252" t="s">
        <v>149</v>
      </c>
      <c r="S417" s="197">
        <v>424</v>
      </c>
    </row>
    <row r="418" spans="1:19" ht="18.75" x14ac:dyDescent="0.25">
      <c r="A418" s="197">
        <f>SUBTOTAL(103,$B$3:B418)</f>
        <v>231</v>
      </c>
      <c r="B418" s="246">
        <v>425</v>
      </c>
      <c r="C418" s="138" t="s">
        <v>259</v>
      </c>
      <c r="D418" s="138" t="s">
        <v>840</v>
      </c>
      <c r="E418" s="139">
        <v>1112052045</v>
      </c>
      <c r="F418" s="140" t="s">
        <v>1480</v>
      </c>
      <c r="G418" s="140">
        <v>40148</v>
      </c>
      <c r="H418" s="141">
        <f ca="1">IF('BASE DE DATOS 2026'!$G404="","",YEAR(NOW())-YEAR(G418))</f>
        <v>17</v>
      </c>
      <c r="I418" s="138" t="s">
        <v>10</v>
      </c>
      <c r="J418" s="142" t="str">
        <f>VLOOKUP(I418,NH,2,0)</f>
        <v>OV</v>
      </c>
      <c r="K418" s="142" t="str">
        <f>YEAR('BASE DE DATOS 2026'!$G418)&amp;J418</f>
        <v>2009OV</v>
      </c>
      <c r="L418" s="143" t="str">
        <f>IFERROR(VLOOKUP(K418,CATEGORIAS,2,0),"")</f>
        <v>OPEN VARONES</v>
      </c>
      <c r="M418" s="138" t="s">
        <v>41</v>
      </c>
      <c r="N418" s="137">
        <v>425</v>
      </c>
      <c r="O418" s="144">
        <f>IFERROR(VLOOKUP('BASE DE DATOS 2026'!$I398,CATEGORIAS!$M$3:$O$13,2,FALSE),"")</f>
        <v>85000</v>
      </c>
      <c r="P418" s="138"/>
      <c r="Q418" s="252" t="s">
        <v>149</v>
      </c>
      <c r="S418" s="197">
        <v>425</v>
      </c>
    </row>
    <row r="419" spans="1:19" ht="18.75" x14ac:dyDescent="0.25">
      <c r="A419" s="197">
        <f>SUBTOTAL(103,$B$3:B419)</f>
        <v>232</v>
      </c>
      <c r="B419" s="246">
        <v>426</v>
      </c>
      <c r="C419" s="138" t="s">
        <v>763</v>
      </c>
      <c r="D419" s="138" t="s">
        <v>841</v>
      </c>
      <c r="E419" s="139">
        <v>1111670420</v>
      </c>
      <c r="F419" s="140" t="s">
        <v>1480</v>
      </c>
      <c r="G419" s="140">
        <v>39161</v>
      </c>
      <c r="H419" s="141">
        <f ca="1">IF('BASE DE DATOS 2026'!$G405="","",YEAR(NOW())-YEAR(G419))</f>
        <v>19</v>
      </c>
      <c r="I419" s="138" t="s">
        <v>10</v>
      </c>
      <c r="J419" s="142" t="str">
        <f>VLOOKUP(I419,NH,2,0)</f>
        <v>OV</v>
      </c>
      <c r="K419" s="142" t="str">
        <f>YEAR('BASE DE DATOS 2026'!$G419)&amp;J419</f>
        <v>2007OV</v>
      </c>
      <c r="L419" s="143" t="str">
        <f>IFERROR(VLOOKUP(K419,CATEGORIAS,2,0),"")</f>
        <v>OPEN VARONES</v>
      </c>
      <c r="M419" s="138" t="s">
        <v>41</v>
      </c>
      <c r="N419" s="145">
        <v>426</v>
      </c>
      <c r="O419" s="144">
        <f>IFERROR(VLOOKUP('BASE DE DATOS 2026'!$I399,CATEGORIAS!$M$3:$O$13,2,FALSE),"")</f>
        <v>85000</v>
      </c>
      <c r="P419" s="138"/>
      <c r="Q419" s="252" t="s">
        <v>149</v>
      </c>
      <c r="S419" s="197">
        <v>426</v>
      </c>
    </row>
    <row r="420" spans="1:19" ht="18.75" x14ac:dyDescent="0.25">
      <c r="A420" s="197">
        <f>SUBTOTAL(103,$B$3:B420)</f>
        <v>233</v>
      </c>
      <c r="B420" s="246">
        <v>427</v>
      </c>
      <c r="C420" s="138" t="s">
        <v>842</v>
      </c>
      <c r="D420" s="138" t="s">
        <v>843</v>
      </c>
      <c r="E420" s="139">
        <v>1080705583</v>
      </c>
      <c r="F420" s="140" t="s">
        <v>1481</v>
      </c>
      <c r="G420" s="140">
        <v>43360</v>
      </c>
      <c r="H420" s="141">
        <f ca="1">IF('BASE DE DATOS 2026'!$G407="","",YEAR(NOW())-YEAR(G420))</f>
        <v>8</v>
      </c>
      <c r="I420" s="138" t="s">
        <v>14</v>
      </c>
      <c r="J420" s="142" t="str">
        <f>VLOOKUP(I420,NH,2,0)</f>
        <v>D</v>
      </c>
      <c r="K420" s="142" t="str">
        <f>YEAR('BASE DE DATOS 2026'!$G420)&amp;J420</f>
        <v>2018D</v>
      </c>
      <c r="L420" s="152" t="s">
        <v>164</v>
      </c>
      <c r="M420" s="138" t="s">
        <v>55</v>
      </c>
      <c r="N420" s="137">
        <v>427</v>
      </c>
      <c r="O420" s="144">
        <f>IFERROR(VLOOKUP('BASE DE DATOS 2026'!$I401,CATEGORIAS!$M$3:$O$13,2,FALSE),"")</f>
        <v>85000</v>
      </c>
      <c r="P420" s="138" t="s">
        <v>1460</v>
      </c>
      <c r="Q420" s="252" t="s">
        <v>149</v>
      </c>
      <c r="S420" s="197">
        <v>427</v>
      </c>
    </row>
    <row r="421" spans="1:19" ht="18.75" hidden="1" x14ac:dyDescent="0.25">
      <c r="A421" s="197">
        <f>SUBTOTAL(103,$B$3:B421)</f>
        <v>233</v>
      </c>
      <c r="B421" s="246">
        <v>428</v>
      </c>
      <c r="C421" s="217"/>
      <c r="D421" s="217"/>
      <c r="E421" s="184"/>
      <c r="F421" s="258"/>
      <c r="G421" s="258"/>
      <c r="H421" s="141"/>
      <c r="I421" s="217"/>
      <c r="J421" s="142" t="e">
        <f>VLOOKUP(I421,NH,2,0)</f>
        <v>#N/A</v>
      </c>
      <c r="K421" s="142" t="e">
        <f>YEAR('BASE DE DATOS 2026'!$G421)&amp;J421</f>
        <v>#N/A</v>
      </c>
      <c r="L421" s="260" t="str">
        <f>IFERROR(VLOOKUP(K421,CATEGORIAS,2,0),"")</f>
        <v/>
      </c>
      <c r="M421" s="217"/>
      <c r="N421" s="186"/>
      <c r="O421" s="188"/>
      <c r="P421" s="259"/>
      <c r="Q421" s="252"/>
      <c r="S421" s="197">
        <v>428</v>
      </c>
    </row>
    <row r="422" spans="1:19" ht="18.75" x14ac:dyDescent="0.25">
      <c r="A422" s="197">
        <f>SUBTOTAL(103,$B$3:B422)</f>
        <v>234</v>
      </c>
      <c r="B422" s="246">
        <v>429</v>
      </c>
      <c r="C422" s="138" t="s">
        <v>1331</v>
      </c>
      <c r="D422" s="138" t="s">
        <v>848</v>
      </c>
      <c r="E422" s="139">
        <v>16744794</v>
      </c>
      <c r="F422" s="140" t="s">
        <v>1480</v>
      </c>
      <c r="G422" s="140">
        <v>25609</v>
      </c>
      <c r="H422" s="141">
        <f ca="1">IF('BASE DE DATOS 2026'!$G408="","",YEAR(NOW())-YEAR(G422))</f>
        <v>56</v>
      </c>
      <c r="I422" s="138" t="s">
        <v>72</v>
      </c>
      <c r="J422" s="142" t="str">
        <f>VLOOKUP(I422,NH,2,0)</f>
        <v>SM</v>
      </c>
      <c r="K422" s="142" t="str">
        <f>YEAR('BASE DE DATOS 2026'!$G422)&amp;J422</f>
        <v>1970SM</v>
      </c>
      <c r="L422" s="206" t="str">
        <f>IFERROR(VLOOKUP(K422,CATEGORIAS,2,0),"")</f>
        <v>SENIOR MASTER</v>
      </c>
      <c r="M422" s="138" t="s">
        <v>1344</v>
      </c>
      <c r="N422" s="145">
        <v>429</v>
      </c>
      <c r="O422" s="144">
        <f>IFERROR(VLOOKUP('BASE DE DATOS 2026'!$I404,CATEGORIAS!$M$3:$O$13,2,FALSE),"")</f>
        <v>85000</v>
      </c>
      <c r="P422" s="138"/>
      <c r="Q422" s="252" t="s">
        <v>149</v>
      </c>
      <c r="S422" s="197">
        <v>429</v>
      </c>
    </row>
    <row r="423" spans="1:19" ht="18.75" x14ac:dyDescent="0.25">
      <c r="A423" s="197">
        <f>SUBTOTAL(103,$B$3:B423)</f>
        <v>235</v>
      </c>
      <c r="B423" s="246">
        <v>430</v>
      </c>
      <c r="C423" s="138" t="s">
        <v>1292</v>
      </c>
      <c r="D423" s="138" t="s">
        <v>849</v>
      </c>
      <c r="E423" s="139">
        <v>1130594175</v>
      </c>
      <c r="F423" s="140" t="s">
        <v>1480</v>
      </c>
      <c r="G423" s="140">
        <v>31976</v>
      </c>
      <c r="H423" s="141">
        <f ca="1">IF('BASE DE DATOS 2026'!$G409="","",YEAR(NOW())-YEAR(G423))</f>
        <v>39</v>
      </c>
      <c r="I423" s="138" t="s">
        <v>72</v>
      </c>
      <c r="J423" s="142" t="str">
        <f>VLOOKUP(I423,NH,2,0)</f>
        <v>SM</v>
      </c>
      <c r="K423" s="142" t="str">
        <f>YEAR('BASE DE DATOS 2026'!$G423)&amp;J423</f>
        <v>1987SM</v>
      </c>
      <c r="L423" s="143" t="str">
        <f>IFERROR(VLOOKUP(K423,CATEGORIAS,2,0),"")</f>
        <v>SENIOR MASTER</v>
      </c>
      <c r="M423" s="138" t="s">
        <v>53</v>
      </c>
      <c r="N423" s="137">
        <v>430</v>
      </c>
      <c r="O423" s="144">
        <f>IFERROR(VLOOKUP('BASE DE DATOS 2026'!$I405,CATEGORIAS!$M$3:$O$13,2,FALSE),"")</f>
        <v>85000</v>
      </c>
      <c r="P423" s="138"/>
      <c r="Q423" s="252" t="s">
        <v>149</v>
      </c>
      <c r="S423" s="197">
        <v>430</v>
      </c>
    </row>
    <row r="424" spans="1:19" ht="18.75" x14ac:dyDescent="0.25">
      <c r="A424" s="197">
        <f>SUBTOTAL(103,$B$3:B424)</f>
        <v>236</v>
      </c>
      <c r="B424" s="246">
        <v>431</v>
      </c>
      <c r="C424" s="138" t="s">
        <v>291</v>
      </c>
      <c r="D424" s="138" t="s">
        <v>1416</v>
      </c>
      <c r="E424" s="205">
        <v>1109558482</v>
      </c>
      <c r="F424" s="140" t="s">
        <v>1481</v>
      </c>
      <c r="G424" s="140">
        <v>42139</v>
      </c>
      <c r="H424" s="141">
        <f ca="1">IF('BASE DE DATOS 2026'!$G410="","",YEAR(NOW())-YEAR(G424))</f>
        <v>11</v>
      </c>
      <c r="I424" s="138" t="s">
        <v>14</v>
      </c>
      <c r="J424" s="142" t="str">
        <f>VLOOKUP(I424,NH,2,0)</f>
        <v>D</v>
      </c>
      <c r="K424" s="142" t="str">
        <f>YEAR('BASE DE DATOS 2026'!$G424)&amp;J424</f>
        <v>2015D</v>
      </c>
      <c r="L424" s="143" t="str">
        <f>IFERROR(VLOOKUP(K424,CATEGORIAS,2,0),"")</f>
        <v>DAMAS 11 Y 12 AÑOS</v>
      </c>
      <c r="M424" s="138" t="s">
        <v>168</v>
      </c>
      <c r="N424" s="145">
        <v>431</v>
      </c>
      <c r="O424" s="144">
        <f>IFERROR(VLOOKUP('BASE DE DATOS 2026'!$I407,CATEGORIAS!$M$3:$O$13,2,FALSE),"")</f>
        <v>85000</v>
      </c>
      <c r="P424" s="138"/>
      <c r="Q424" s="252" t="s">
        <v>149</v>
      </c>
      <c r="S424" s="197">
        <v>431</v>
      </c>
    </row>
    <row r="425" spans="1:19" ht="18.75" hidden="1" x14ac:dyDescent="0.25">
      <c r="A425" s="197">
        <f>SUBTOTAL(103,$B$3:B425)</f>
        <v>236</v>
      </c>
      <c r="B425" s="246">
        <v>432</v>
      </c>
      <c r="C425" s="217"/>
      <c r="D425" s="217"/>
      <c r="E425" s="184"/>
      <c r="F425" s="258"/>
      <c r="G425" s="258"/>
      <c r="H425" s="141"/>
      <c r="I425" s="217"/>
      <c r="J425" s="142" t="e">
        <f>VLOOKUP(I425,NH,2,0)</f>
        <v>#N/A</v>
      </c>
      <c r="K425" s="142" t="e">
        <f>YEAR('BASE DE DATOS 2026'!$G425)&amp;J425</f>
        <v>#N/A</v>
      </c>
      <c r="L425" s="158" t="str">
        <f>IFERROR(VLOOKUP(K425,CATEGORIAS,2,0),"")</f>
        <v/>
      </c>
      <c r="M425" s="217"/>
      <c r="N425" s="186"/>
      <c r="O425" s="188"/>
      <c r="P425" s="259"/>
      <c r="Q425" s="252"/>
      <c r="S425" s="197">
        <v>432</v>
      </c>
    </row>
    <row r="426" spans="1:19" ht="18.75" x14ac:dyDescent="0.25">
      <c r="A426" s="197">
        <f>SUBTOTAL(103,$B$3:B426)</f>
        <v>237</v>
      </c>
      <c r="B426" s="246">
        <v>433</v>
      </c>
      <c r="C426" s="138" t="s">
        <v>383</v>
      </c>
      <c r="D426" s="138" t="s">
        <v>851</v>
      </c>
      <c r="E426" s="139">
        <v>1232791411</v>
      </c>
      <c r="F426" s="140" t="s">
        <v>1481</v>
      </c>
      <c r="G426" s="140">
        <v>42043</v>
      </c>
      <c r="H426" s="141">
        <f ca="1">IF('BASE DE DATOS 2026'!$G413="","",YEAR(NOW())-YEAR(G426))</f>
        <v>11</v>
      </c>
      <c r="I426" s="138" t="s">
        <v>14</v>
      </c>
      <c r="J426" s="142" t="str">
        <f>VLOOKUP(I426,NH,2,0)</f>
        <v>D</v>
      </c>
      <c r="K426" s="142" t="str">
        <f>YEAR('BASE DE DATOS 2026'!$G426)&amp;J426</f>
        <v>2015D</v>
      </c>
      <c r="L426" s="143" t="str">
        <f>IFERROR(VLOOKUP(K426,CATEGORIAS,2,0),"")</f>
        <v>DAMAS 11 Y 12 AÑOS</v>
      </c>
      <c r="M426" s="138" t="s">
        <v>51</v>
      </c>
      <c r="N426" s="137">
        <v>433</v>
      </c>
      <c r="O426" s="144">
        <f>IFERROR(VLOOKUP('BASE DE DATOS 2026'!$I408,CATEGORIAS!$M$3:$O$13,2,FALSE),"")</f>
        <v>85000</v>
      </c>
      <c r="P426" s="138"/>
      <c r="Q426" s="252" t="s">
        <v>149</v>
      </c>
      <c r="S426" s="197">
        <v>433</v>
      </c>
    </row>
    <row r="427" spans="1:19" ht="18.75" x14ac:dyDescent="0.25">
      <c r="A427" s="197">
        <f>SUBTOTAL(103,$B$3:B427)</f>
        <v>238</v>
      </c>
      <c r="B427" s="246">
        <v>434</v>
      </c>
      <c r="C427" s="138" t="s">
        <v>1431</v>
      </c>
      <c r="D427" s="138" t="s">
        <v>1385</v>
      </c>
      <c r="E427" s="139">
        <v>1081278730</v>
      </c>
      <c r="F427" s="140" t="s">
        <v>1480</v>
      </c>
      <c r="G427" s="140">
        <v>39779</v>
      </c>
      <c r="H427" s="141">
        <f ca="1">IF('BASE DE DATOS 2026'!$G414="","",YEAR(NOW())-YEAR(G427))</f>
        <v>18</v>
      </c>
      <c r="I427" s="138" t="s">
        <v>10</v>
      </c>
      <c r="J427" s="142" t="str">
        <f>VLOOKUP(I427,NH,2,0)</f>
        <v>OV</v>
      </c>
      <c r="K427" s="142" t="str">
        <f>YEAR('BASE DE DATOS 2026'!$G427)&amp;J427</f>
        <v>2008OV</v>
      </c>
      <c r="L427" s="143" t="str">
        <f>IFERROR(VLOOKUP(K427,CATEGORIAS,2,0),"")</f>
        <v>OPEN VARONES</v>
      </c>
      <c r="M427" s="138" t="s">
        <v>82</v>
      </c>
      <c r="N427" s="145">
        <v>434</v>
      </c>
      <c r="O427" s="144">
        <f>IFERROR(VLOOKUP('BASE DE DATOS 2026'!$I409,CATEGORIAS!$M$3:$O$13,2,FALSE),"")</f>
        <v>85000</v>
      </c>
      <c r="P427" s="138"/>
      <c r="Q427" s="252" t="s">
        <v>149</v>
      </c>
      <c r="S427" s="197">
        <v>434</v>
      </c>
    </row>
    <row r="428" spans="1:19" ht="18.75" x14ac:dyDescent="0.25">
      <c r="A428" s="197">
        <f>SUBTOTAL(103,$B$3:B428)</f>
        <v>239</v>
      </c>
      <c r="B428" s="246">
        <v>435</v>
      </c>
      <c r="C428" s="138" t="s">
        <v>853</v>
      </c>
      <c r="D428" s="138" t="s">
        <v>854</v>
      </c>
      <c r="E428" s="139">
        <v>1004548626</v>
      </c>
      <c r="F428" s="140" t="s">
        <v>1480</v>
      </c>
      <c r="G428" s="140">
        <v>37622</v>
      </c>
      <c r="H428" s="141">
        <f ca="1">IF('BASE DE DATOS 2026'!$G416="","",YEAR(NOW())-YEAR(G428))</f>
        <v>23</v>
      </c>
      <c r="I428" s="138" t="s">
        <v>10</v>
      </c>
      <c r="J428" s="142" t="str">
        <f>VLOOKUP(I428,NH,2,0)</f>
        <v>OV</v>
      </c>
      <c r="K428" s="142" t="str">
        <f>YEAR('BASE DE DATOS 2026'!$G428)&amp;J428</f>
        <v>2003OV</v>
      </c>
      <c r="L428" s="143" t="str">
        <f>IFERROR(VLOOKUP(K428,CATEGORIAS,2,0),"")</f>
        <v>OPEN VARONES</v>
      </c>
      <c r="M428" s="138" t="s">
        <v>1387</v>
      </c>
      <c r="N428" s="137">
        <v>435</v>
      </c>
      <c r="O428" s="144">
        <f>IFERROR(VLOOKUP('BASE DE DATOS 2026'!$I410,CATEGORIAS!$M$3:$O$13,2,FALSE),"")</f>
        <v>85000</v>
      </c>
      <c r="P428" s="138"/>
      <c r="Q428" s="252" t="s">
        <v>149</v>
      </c>
      <c r="S428" s="197">
        <v>435</v>
      </c>
    </row>
    <row r="429" spans="1:19" ht="18.75" x14ac:dyDescent="0.25">
      <c r="A429" s="197">
        <f>SUBTOTAL(103,$B$3:B429)</f>
        <v>240</v>
      </c>
      <c r="B429" s="246">
        <v>436</v>
      </c>
      <c r="C429" s="138" t="s">
        <v>285</v>
      </c>
      <c r="D429" s="138" t="s">
        <v>855</v>
      </c>
      <c r="E429" s="139">
        <v>1114551831</v>
      </c>
      <c r="F429" s="140" t="s">
        <v>1481</v>
      </c>
      <c r="G429" s="140">
        <v>42376</v>
      </c>
      <c r="H429" s="141">
        <f ca="1">IF('BASE DE DATOS 2026'!$G417="","",YEAR(NOW())-YEAR(G429))</f>
        <v>10</v>
      </c>
      <c r="I429" s="138" t="s">
        <v>14</v>
      </c>
      <c r="J429" s="142" t="str">
        <f>VLOOKUP(I429,NH,2,0)</f>
        <v>D</v>
      </c>
      <c r="K429" s="142" t="str">
        <f>YEAR('BASE DE DATOS 2026'!$G429)&amp;J429</f>
        <v>2016D</v>
      </c>
      <c r="L429" s="143" t="str">
        <f>IFERROR(VLOOKUP(K429,CATEGORIAS,2,0),"")</f>
        <v>DAMAS 9 Y 10 AÑOS</v>
      </c>
      <c r="M429" s="138" t="s">
        <v>82</v>
      </c>
      <c r="N429" s="145">
        <v>436</v>
      </c>
      <c r="O429" s="144">
        <f>IFERROR(VLOOKUP('BASE DE DATOS 2026'!$I413,CATEGORIAS!$M$3:$O$13,2,FALSE),"")</f>
        <v>85000</v>
      </c>
      <c r="P429" s="138"/>
      <c r="Q429" s="254" t="s">
        <v>1534</v>
      </c>
      <c r="S429" s="197">
        <v>436</v>
      </c>
    </row>
    <row r="430" spans="1:19" ht="18.75" x14ac:dyDescent="0.25">
      <c r="A430" s="197">
        <f>SUBTOTAL(103,$B$3:B430)</f>
        <v>241</v>
      </c>
      <c r="B430" s="246">
        <v>437</v>
      </c>
      <c r="C430" s="138" t="s">
        <v>275</v>
      </c>
      <c r="D430" s="138" t="s">
        <v>856</v>
      </c>
      <c r="E430" s="205">
        <v>1232799472</v>
      </c>
      <c r="F430" s="140" t="s">
        <v>1480</v>
      </c>
      <c r="G430" s="140">
        <v>42746</v>
      </c>
      <c r="H430" s="141">
        <f ca="1">IF('BASE DE DATOS 2026'!$G418="","",YEAR(NOW())-YEAR(G430))</f>
        <v>9</v>
      </c>
      <c r="I430" s="138" t="s">
        <v>15</v>
      </c>
      <c r="J430" s="142" t="str">
        <f>VLOOKUP(I430,NH,2,0)</f>
        <v>EX</v>
      </c>
      <c r="K430" s="142" t="str">
        <f>YEAR('BASE DE DATOS 2026'!$G430)&amp;J430</f>
        <v>2017EX</v>
      </c>
      <c r="L430" s="143" t="str">
        <f>IFERROR(VLOOKUP(K430,CATEGORIAS,2,0),"")</f>
        <v>EXPERTOS 9 Y 10 AÑOS</v>
      </c>
      <c r="M430" s="138" t="s">
        <v>77</v>
      </c>
      <c r="N430" s="137">
        <v>437</v>
      </c>
      <c r="O430" s="144">
        <f>IFERROR(VLOOKUP('BASE DE DATOS 2026'!$I414,CATEGORIAS!$M$3:$O$13,2,FALSE),"")</f>
        <v>85000</v>
      </c>
      <c r="P430" s="138"/>
      <c r="Q430" s="252" t="s">
        <v>149</v>
      </c>
      <c r="S430" s="197">
        <v>437</v>
      </c>
    </row>
    <row r="431" spans="1:19" ht="18.75" x14ac:dyDescent="0.25">
      <c r="A431" s="197">
        <f>SUBTOTAL(103,$B$3:B431)</f>
        <v>242</v>
      </c>
      <c r="B431" s="246">
        <v>438</v>
      </c>
      <c r="C431" s="138" t="s">
        <v>804</v>
      </c>
      <c r="D431" s="138" t="s">
        <v>857</v>
      </c>
      <c r="E431" s="205">
        <v>1232791646</v>
      </c>
      <c r="F431" s="140" t="s">
        <v>1480</v>
      </c>
      <c r="G431" s="140">
        <v>42066</v>
      </c>
      <c r="H431" s="141">
        <f ca="1">IF('BASE DE DATOS 2026'!$G919="","",YEAR(NOW())-YEAR(G431))</f>
        <v>11</v>
      </c>
      <c r="I431" s="138" t="s">
        <v>15</v>
      </c>
      <c r="J431" s="142" t="str">
        <f>VLOOKUP(I431,NH,2,0)</f>
        <v>EX</v>
      </c>
      <c r="K431" s="142" t="str">
        <f>YEAR('BASE DE DATOS 2026'!$G431)&amp;J431</f>
        <v>2015EX</v>
      </c>
      <c r="L431" s="206" t="str">
        <f>IFERROR(VLOOKUP(K431,CATEGORIAS,2,0),"")</f>
        <v>EXPERTOS 11 Y 12 AÑOS</v>
      </c>
      <c r="M431" s="138" t="s">
        <v>51</v>
      </c>
      <c r="N431" s="137">
        <v>438</v>
      </c>
      <c r="O431" s="144">
        <f>IFERROR(VLOOKUP('BASE DE DATOS 2026'!$I854,CATEGORIAS!$M$3:$O$13,2,FALSE),"")</f>
        <v>85000</v>
      </c>
      <c r="P431" s="138"/>
      <c r="Q431" s="252" t="s">
        <v>149</v>
      </c>
      <c r="S431" s="197">
        <v>438</v>
      </c>
    </row>
    <row r="432" spans="1:19" ht="18.75" x14ac:dyDescent="0.25">
      <c r="A432" s="197">
        <f>SUBTOTAL(103,$B$3:B432)</f>
        <v>243</v>
      </c>
      <c r="B432" s="246">
        <v>439</v>
      </c>
      <c r="C432" s="138" t="s">
        <v>436</v>
      </c>
      <c r="D432" s="138" t="s">
        <v>858</v>
      </c>
      <c r="E432" s="139">
        <v>1150692850</v>
      </c>
      <c r="F432" s="140" t="s">
        <v>1480</v>
      </c>
      <c r="G432" s="140">
        <v>42147</v>
      </c>
      <c r="H432" s="141">
        <f ca="1">IF('BASE DE DATOS 2026'!$G419="","",YEAR(NOW())-YEAR(G432))</f>
        <v>11</v>
      </c>
      <c r="I432" s="138" t="s">
        <v>15</v>
      </c>
      <c r="J432" s="142" t="str">
        <f>VLOOKUP(I432,NH,2,0)</f>
        <v>EX</v>
      </c>
      <c r="K432" s="142" t="str">
        <f>YEAR('BASE DE DATOS 2026'!$G432)&amp;J432</f>
        <v>2015EX</v>
      </c>
      <c r="L432" s="143" t="str">
        <f>IFERROR(VLOOKUP(K432,CATEGORIAS,2,0),"")</f>
        <v>EXPERTOS 11 Y 12 AÑOS</v>
      </c>
      <c r="M432" s="138" t="s">
        <v>51</v>
      </c>
      <c r="N432" s="145">
        <v>439</v>
      </c>
      <c r="O432" s="144">
        <f>IFERROR(VLOOKUP('BASE DE DATOS 2026'!$I416,CATEGORIAS!$M$3:$O$13,2,FALSE),"")</f>
        <v>85000</v>
      </c>
      <c r="P432" s="138"/>
      <c r="Q432" s="252" t="s">
        <v>149</v>
      </c>
      <c r="S432" s="197">
        <v>439</v>
      </c>
    </row>
    <row r="433" spans="1:19" ht="18.75" x14ac:dyDescent="0.25">
      <c r="A433" s="197">
        <f>SUBTOTAL(103,$B$3:B433)</f>
        <v>244</v>
      </c>
      <c r="B433" s="246">
        <v>440</v>
      </c>
      <c r="C433" s="138" t="s">
        <v>859</v>
      </c>
      <c r="D433" s="138" t="s">
        <v>860</v>
      </c>
      <c r="E433" s="139">
        <v>1061811093</v>
      </c>
      <c r="F433" s="140" t="s">
        <v>1480</v>
      </c>
      <c r="G433" s="140">
        <v>42537</v>
      </c>
      <c r="H433" s="141">
        <f ca="1">IF('BASE DE DATOS 2026'!$G420="","",YEAR(NOW())-YEAR(G433))</f>
        <v>10</v>
      </c>
      <c r="I433" s="138" t="s">
        <v>15</v>
      </c>
      <c r="J433" s="142" t="str">
        <f>VLOOKUP(I433,NH,2,0)</f>
        <v>EX</v>
      </c>
      <c r="K433" s="142" t="str">
        <f>YEAR('BASE DE DATOS 2026'!$G433)&amp;J433</f>
        <v>2016EX</v>
      </c>
      <c r="L433" s="143" t="str">
        <f>IFERROR(VLOOKUP(K433,CATEGORIAS,2,0),"")</f>
        <v>EXPERTOS 9 Y 10 AÑOS</v>
      </c>
      <c r="M433" s="138" t="s">
        <v>110</v>
      </c>
      <c r="N433" s="137">
        <v>440</v>
      </c>
      <c r="O433" s="144">
        <f>IFERROR(VLOOKUP('BASE DE DATOS 2026'!$I417,CATEGORIAS!$M$3:$O$13,2,FALSE),"")</f>
        <v>85000</v>
      </c>
      <c r="P433" s="138"/>
      <c r="Q433" s="252" t="s">
        <v>149</v>
      </c>
      <c r="S433" s="197">
        <v>440</v>
      </c>
    </row>
    <row r="434" spans="1:19" ht="18.75" x14ac:dyDescent="0.25">
      <c r="A434" s="197">
        <f>SUBTOTAL(103,$B$3:B434)</f>
        <v>245</v>
      </c>
      <c r="B434" s="246">
        <v>441</v>
      </c>
      <c r="C434" s="138" t="s">
        <v>356</v>
      </c>
      <c r="D434" s="138" t="s">
        <v>861</v>
      </c>
      <c r="E434" s="139">
        <v>1105379007</v>
      </c>
      <c r="F434" s="140" t="s">
        <v>1480</v>
      </c>
      <c r="G434" s="140">
        <v>40513</v>
      </c>
      <c r="H434" s="141">
        <f ca="1">IF('BASE DE DATOS 2026'!$G422="","",YEAR(NOW())-YEAR(G434))</f>
        <v>16</v>
      </c>
      <c r="I434" s="138" t="s">
        <v>1173</v>
      </c>
      <c r="J434" s="142" t="str">
        <f>VLOOKUP(I434,NH,2,0)</f>
        <v>SR</v>
      </c>
      <c r="K434" s="142" t="str">
        <f>YEAR('BASE DE DATOS 2026'!$G434)&amp;J434</f>
        <v>2010SR</v>
      </c>
      <c r="L434" s="143" t="str">
        <f>IFERROR(VLOOKUP(K434,CATEGORIAS,2,0),"")</f>
        <v>SUPER RACING</v>
      </c>
      <c r="M434" s="138" t="s">
        <v>46</v>
      </c>
      <c r="N434" s="145">
        <v>441</v>
      </c>
      <c r="O434" s="144">
        <f>IFERROR(VLOOKUP('BASE DE DATOS 2026'!$I418,CATEGORIAS!$M$3:$O$13,2,FALSE),"")</f>
        <v>85000</v>
      </c>
      <c r="P434" s="138" t="s">
        <v>1460</v>
      </c>
      <c r="Q434" s="252" t="s">
        <v>149</v>
      </c>
      <c r="S434" s="197">
        <v>441</v>
      </c>
    </row>
    <row r="435" spans="1:19" ht="18.75" hidden="1" x14ac:dyDescent="0.25">
      <c r="A435" s="197">
        <f>SUBTOTAL(103,$B$3:B435)</f>
        <v>245</v>
      </c>
      <c r="B435" s="246">
        <v>442</v>
      </c>
      <c r="C435" s="217"/>
      <c r="D435" s="217"/>
      <c r="E435" s="184"/>
      <c r="F435" s="258"/>
      <c r="G435" s="258"/>
      <c r="H435" s="141"/>
      <c r="I435" s="217"/>
      <c r="J435" s="142" t="e">
        <f>VLOOKUP(I435,NH,2,0)</f>
        <v>#N/A</v>
      </c>
      <c r="K435" s="142" t="e">
        <f>YEAR('BASE DE DATOS 2026'!$G435)&amp;J435</f>
        <v>#N/A</v>
      </c>
      <c r="L435" s="158" t="str">
        <f>IFERROR(VLOOKUP(K435,CATEGORIAS,2,0),"")</f>
        <v/>
      </c>
      <c r="M435" s="217"/>
      <c r="N435" s="186"/>
      <c r="O435" s="188"/>
      <c r="P435" s="259"/>
      <c r="Q435" s="252"/>
      <c r="S435" s="197">
        <v>442</v>
      </c>
    </row>
    <row r="436" spans="1:19" ht="18.75" hidden="1" x14ac:dyDescent="0.25">
      <c r="A436" s="197">
        <f>SUBTOTAL(103,$B$3:B436)</f>
        <v>245</v>
      </c>
      <c r="B436" s="246">
        <v>443</v>
      </c>
      <c r="C436" s="217"/>
      <c r="D436" s="217"/>
      <c r="E436" s="184"/>
      <c r="F436" s="258"/>
      <c r="G436" s="258"/>
      <c r="H436" s="141"/>
      <c r="I436" s="217"/>
      <c r="J436" s="142" t="e">
        <f>VLOOKUP(I436,NH,2,0)</f>
        <v>#N/A</v>
      </c>
      <c r="K436" s="142" t="e">
        <f>YEAR('BASE DE DATOS 2026'!$G436)&amp;J436</f>
        <v>#N/A</v>
      </c>
      <c r="L436" s="158" t="str">
        <f>IFERROR(VLOOKUP(K436,CATEGORIAS,2,0),"")</f>
        <v/>
      </c>
      <c r="M436" s="217"/>
      <c r="N436" s="186"/>
      <c r="O436" s="188"/>
      <c r="P436" s="259"/>
      <c r="Q436" s="252"/>
      <c r="S436" s="197">
        <v>443</v>
      </c>
    </row>
    <row r="437" spans="1:19" ht="18.75" hidden="1" x14ac:dyDescent="0.25">
      <c r="A437" s="197">
        <f>SUBTOTAL(103,$B$3:B437)</f>
        <v>245</v>
      </c>
      <c r="B437" s="246">
        <v>444</v>
      </c>
      <c r="C437" s="217"/>
      <c r="D437" s="217"/>
      <c r="E437" s="184"/>
      <c r="F437" s="258"/>
      <c r="G437" s="258"/>
      <c r="H437" s="141"/>
      <c r="I437" s="217"/>
      <c r="J437" s="142" t="e">
        <f>VLOOKUP(I437,NH,2,0)</f>
        <v>#N/A</v>
      </c>
      <c r="K437" s="142" t="e">
        <f>YEAR('BASE DE DATOS 2026'!$G437)&amp;J437</f>
        <v>#N/A</v>
      </c>
      <c r="L437" s="158" t="str">
        <f>IFERROR(VLOOKUP(K437,CATEGORIAS,2,0),"")</f>
        <v/>
      </c>
      <c r="M437" s="217"/>
      <c r="N437" s="186"/>
      <c r="O437" s="188"/>
      <c r="P437" s="259"/>
      <c r="Q437" s="252"/>
      <c r="S437" s="197">
        <v>444</v>
      </c>
    </row>
    <row r="438" spans="1:19" ht="18.75" hidden="1" x14ac:dyDescent="0.25">
      <c r="A438" s="197">
        <f>SUBTOTAL(103,$B$3:B438)</f>
        <v>245</v>
      </c>
      <c r="B438" s="246">
        <v>445</v>
      </c>
      <c r="C438" s="217"/>
      <c r="D438" s="217"/>
      <c r="E438" s="184"/>
      <c r="F438" s="258"/>
      <c r="G438" s="258"/>
      <c r="H438" s="141"/>
      <c r="I438" s="217"/>
      <c r="J438" s="142" t="e">
        <f>VLOOKUP(I438,NH,2,0)</f>
        <v>#N/A</v>
      </c>
      <c r="K438" s="142" t="e">
        <f>YEAR('BASE DE DATOS 2026'!$G438)&amp;J438</f>
        <v>#N/A</v>
      </c>
      <c r="L438" s="158" t="str">
        <f>IFERROR(VLOOKUP(K438,CATEGORIAS,2,0),"")</f>
        <v/>
      </c>
      <c r="M438" s="217"/>
      <c r="N438" s="186"/>
      <c r="O438" s="188"/>
      <c r="P438" s="259"/>
      <c r="Q438" s="252"/>
      <c r="S438" s="197">
        <v>445</v>
      </c>
    </row>
    <row r="439" spans="1:19" ht="18.75" hidden="1" x14ac:dyDescent="0.25">
      <c r="A439" s="197">
        <f>SUBTOTAL(103,$B$3:B439)</f>
        <v>245</v>
      </c>
      <c r="B439" s="246">
        <v>446</v>
      </c>
      <c r="C439" s="217"/>
      <c r="D439" s="217"/>
      <c r="E439" s="184"/>
      <c r="F439" s="258"/>
      <c r="G439" s="258"/>
      <c r="H439" s="141"/>
      <c r="I439" s="217"/>
      <c r="J439" s="142" t="e">
        <f>VLOOKUP(I439,NH,2,0)</f>
        <v>#N/A</v>
      </c>
      <c r="K439" s="142" t="e">
        <f>YEAR('BASE DE DATOS 2026'!$G439)&amp;J439</f>
        <v>#N/A</v>
      </c>
      <c r="L439" s="158" t="str">
        <f>IFERROR(VLOOKUP(K439,CATEGORIAS,2,0),"")</f>
        <v/>
      </c>
      <c r="M439" s="217"/>
      <c r="N439" s="186"/>
      <c r="O439" s="188"/>
      <c r="P439" s="259"/>
      <c r="Q439" s="252"/>
      <c r="S439" s="197">
        <v>446</v>
      </c>
    </row>
    <row r="440" spans="1:19" ht="18.75" hidden="1" x14ac:dyDescent="0.25">
      <c r="A440" s="197">
        <f>SUBTOTAL(103,$B$3:B440)</f>
        <v>245</v>
      </c>
      <c r="B440" s="246">
        <v>447</v>
      </c>
      <c r="C440" s="217"/>
      <c r="D440" s="217"/>
      <c r="E440" s="184"/>
      <c r="F440" s="258"/>
      <c r="G440" s="258"/>
      <c r="H440" s="141"/>
      <c r="I440" s="217"/>
      <c r="J440" s="142" t="e">
        <f>VLOOKUP(I440,NH,2,0)</f>
        <v>#N/A</v>
      </c>
      <c r="K440" s="142" t="e">
        <f>YEAR('BASE DE DATOS 2026'!$G440)&amp;J440</f>
        <v>#N/A</v>
      </c>
      <c r="L440" s="158" t="str">
        <f>IFERROR(VLOOKUP(K440,CATEGORIAS,2,0),"")</f>
        <v/>
      </c>
      <c r="M440" s="217"/>
      <c r="N440" s="186"/>
      <c r="O440" s="188"/>
      <c r="P440" s="259"/>
      <c r="Q440" s="252"/>
      <c r="S440" s="197">
        <v>447</v>
      </c>
    </row>
    <row r="441" spans="1:19" ht="18.75" x14ac:dyDescent="0.25">
      <c r="A441" s="197">
        <f>SUBTOTAL(103,$B$3:B441)</f>
        <v>246</v>
      </c>
      <c r="B441" s="246">
        <v>448</v>
      </c>
      <c r="C441" s="138" t="s">
        <v>356</v>
      </c>
      <c r="D441" s="138" t="s">
        <v>868</v>
      </c>
      <c r="E441" s="139">
        <v>1109927939</v>
      </c>
      <c r="F441" s="140" t="s">
        <v>1480</v>
      </c>
      <c r="G441" s="140">
        <v>41330</v>
      </c>
      <c r="H441" s="141">
        <f ca="1">IF('BASE DE DATOS 2026'!$G423="","",YEAR(NOW())-YEAR(G441))</f>
        <v>13</v>
      </c>
      <c r="I441" s="138" t="s">
        <v>15</v>
      </c>
      <c r="J441" s="142" t="str">
        <f>VLOOKUP(I441,NH,2,0)</f>
        <v>EX</v>
      </c>
      <c r="K441" s="142" t="str">
        <f>YEAR('BASE DE DATOS 2026'!$G441)&amp;J441</f>
        <v>2013EX</v>
      </c>
      <c r="L441" s="143" t="str">
        <f>IFERROR(VLOOKUP(K441,CATEGORIAS,2,0),"")</f>
        <v>EXPERTOS 13 Y 14 AÑOS</v>
      </c>
      <c r="M441" s="138" t="s">
        <v>46</v>
      </c>
      <c r="N441" s="137">
        <v>448</v>
      </c>
      <c r="O441" s="144">
        <f>IFERROR(VLOOKUP('BASE DE DATOS 2026'!$I419,CATEGORIAS!$M$3:$O$13,2,FALSE),"")</f>
        <v>85000</v>
      </c>
      <c r="P441" s="138"/>
      <c r="Q441" s="253" t="s">
        <v>149</v>
      </c>
      <c r="S441" s="197">
        <v>448</v>
      </c>
    </row>
    <row r="442" spans="1:19" ht="18.75" x14ac:dyDescent="0.25">
      <c r="A442" s="197">
        <f>SUBTOTAL(103,$B$3:B442)</f>
        <v>247</v>
      </c>
      <c r="B442" s="246">
        <v>449</v>
      </c>
      <c r="C442" s="138" t="s">
        <v>628</v>
      </c>
      <c r="D442" s="138" t="s">
        <v>1204</v>
      </c>
      <c r="E442" s="139">
        <v>1109559181</v>
      </c>
      <c r="F442" s="140" t="s">
        <v>1481</v>
      </c>
      <c r="G442" s="140">
        <v>42247</v>
      </c>
      <c r="H442" s="141">
        <f ca="1">IF('BASE DE DATOS 2026'!$G424="","",YEAR(NOW())-YEAR(G442))</f>
        <v>11</v>
      </c>
      <c r="I442" s="138" t="s">
        <v>14</v>
      </c>
      <c r="J442" s="142" t="str">
        <f>VLOOKUP(I442,NH,2,0)</f>
        <v>D</v>
      </c>
      <c r="K442" s="142" t="str">
        <f>YEAR('BASE DE DATOS 2026'!$G442)&amp;J442</f>
        <v>2015D</v>
      </c>
      <c r="L442" s="143" t="str">
        <f>IFERROR(VLOOKUP(K442,CATEGORIAS,2,0),"")</f>
        <v>DAMAS 11 Y 12 AÑOS</v>
      </c>
      <c r="M442" s="138" t="s">
        <v>45</v>
      </c>
      <c r="N442" s="137">
        <v>449</v>
      </c>
      <c r="O442" s="144">
        <f>IFERROR(VLOOKUP('BASE DE DATOS 2026'!$I420,CATEGORIAS!$M$3:$O$13,2,FALSE),"")</f>
        <v>85000</v>
      </c>
      <c r="P442" s="138"/>
      <c r="Q442" s="252" t="s">
        <v>149</v>
      </c>
      <c r="S442" s="197">
        <v>449</v>
      </c>
    </row>
    <row r="443" spans="1:19" ht="18.75" hidden="1" x14ac:dyDescent="0.25">
      <c r="A443" s="197">
        <f>SUBTOTAL(103,$B$3:B443)</f>
        <v>247</v>
      </c>
      <c r="B443" s="246">
        <v>450</v>
      </c>
      <c r="C443" s="217"/>
      <c r="D443" s="217"/>
      <c r="E443" s="184"/>
      <c r="F443" s="258"/>
      <c r="G443" s="258"/>
      <c r="H443" s="141"/>
      <c r="I443" s="217"/>
      <c r="J443" s="142" t="e">
        <f>VLOOKUP(I443,NH,2,0)</f>
        <v>#N/A</v>
      </c>
      <c r="K443" s="142" t="e">
        <f>YEAR('BASE DE DATOS 2026'!$G443)&amp;J443</f>
        <v>#N/A</v>
      </c>
      <c r="L443" s="158" t="str">
        <f>IFERROR(VLOOKUP(K443,CATEGORIAS,2,0),"")</f>
        <v/>
      </c>
      <c r="M443" s="217"/>
      <c r="N443" s="186"/>
      <c r="O443" s="188"/>
      <c r="P443" s="259"/>
      <c r="Q443" s="252"/>
      <c r="S443" s="197">
        <v>450</v>
      </c>
    </row>
    <row r="444" spans="1:19" ht="18.75" hidden="1" x14ac:dyDescent="0.25">
      <c r="A444" s="197">
        <f>SUBTOTAL(103,$B$3:B444)</f>
        <v>247</v>
      </c>
      <c r="B444" s="246">
        <v>451</v>
      </c>
      <c r="C444" s="217"/>
      <c r="D444" s="217"/>
      <c r="E444" s="184"/>
      <c r="F444" s="258"/>
      <c r="G444" s="258"/>
      <c r="H444" s="141"/>
      <c r="I444" s="217"/>
      <c r="J444" s="142" t="e">
        <f>VLOOKUP(I444,NH,2,0)</f>
        <v>#N/A</v>
      </c>
      <c r="K444" s="142" t="e">
        <f>YEAR('BASE DE DATOS 2026'!$G444)&amp;J444</f>
        <v>#N/A</v>
      </c>
      <c r="L444" s="158" t="str">
        <f>IFERROR(VLOOKUP(K444,CATEGORIAS,2,0),"")</f>
        <v/>
      </c>
      <c r="M444" s="217"/>
      <c r="N444" s="186"/>
      <c r="O444" s="188"/>
      <c r="P444" s="259"/>
      <c r="Q444" s="252"/>
      <c r="S444" s="197">
        <v>451</v>
      </c>
    </row>
    <row r="445" spans="1:19" ht="18.75" hidden="1" x14ac:dyDescent="0.25">
      <c r="A445" s="197">
        <f>SUBTOTAL(103,$B$3:B445)</f>
        <v>247</v>
      </c>
      <c r="B445" s="246">
        <v>452</v>
      </c>
      <c r="C445" s="217"/>
      <c r="D445" s="217"/>
      <c r="E445" s="184"/>
      <c r="F445" s="258"/>
      <c r="G445" s="258"/>
      <c r="H445" s="141"/>
      <c r="I445" s="217"/>
      <c r="J445" s="142" t="e">
        <f>VLOOKUP(I445,NH,2,0)</f>
        <v>#N/A</v>
      </c>
      <c r="K445" s="142" t="e">
        <f>YEAR('BASE DE DATOS 2026'!$G445)&amp;J445</f>
        <v>#N/A</v>
      </c>
      <c r="L445" s="158" t="str">
        <f>IFERROR(VLOOKUP(K445,CATEGORIAS,2,0),"")</f>
        <v/>
      </c>
      <c r="M445" s="217"/>
      <c r="N445" s="186"/>
      <c r="O445" s="188"/>
      <c r="P445" s="259"/>
      <c r="Q445" s="252"/>
      <c r="S445" s="197">
        <v>452</v>
      </c>
    </row>
    <row r="446" spans="1:19" ht="18.75" x14ac:dyDescent="0.25">
      <c r="A446" s="197">
        <f>SUBTOTAL(103,$B$3:B446)</f>
        <v>248</v>
      </c>
      <c r="B446" s="246">
        <v>453</v>
      </c>
      <c r="C446" s="138" t="s">
        <v>874</v>
      </c>
      <c r="D446" s="138" t="s">
        <v>1461</v>
      </c>
      <c r="E446" s="139">
        <v>1109924786</v>
      </c>
      <c r="F446" s="140" t="s">
        <v>1481</v>
      </c>
      <c r="G446" s="140">
        <v>40786</v>
      </c>
      <c r="H446" s="141">
        <f ca="1">IF('BASE DE DATOS 2026'!$G426="","",YEAR(NOW())-YEAR(G446))</f>
        <v>15</v>
      </c>
      <c r="I446" s="138" t="s">
        <v>9</v>
      </c>
      <c r="J446" s="142" t="str">
        <f>VLOOKUP(I446,NH,2,0)</f>
        <v>OD</v>
      </c>
      <c r="K446" s="142" t="str">
        <f>YEAR('BASE DE DATOS 2026'!$G446)&amp;J446</f>
        <v>2011OD</v>
      </c>
      <c r="L446" s="143" t="str">
        <f>IFERROR(VLOOKUP(K446,CATEGORIAS,2,0),"")</f>
        <v>OPEN DAMAS</v>
      </c>
      <c r="M446" s="138" t="s">
        <v>1465</v>
      </c>
      <c r="N446" s="137">
        <v>453</v>
      </c>
      <c r="O446" s="144">
        <f>IFERROR(VLOOKUP('BASE DE DATOS 2026'!$I422,CATEGORIAS!$M$3:$O$13,2,FALSE),"")</f>
        <v>85000</v>
      </c>
      <c r="P446" s="138"/>
      <c r="Q446" s="252" t="s">
        <v>149</v>
      </c>
      <c r="S446" s="197">
        <v>453</v>
      </c>
    </row>
    <row r="447" spans="1:19" ht="18.75" x14ac:dyDescent="0.25">
      <c r="A447" s="197">
        <f>SUBTOTAL(103,$B$3:B447)</f>
        <v>249</v>
      </c>
      <c r="B447" s="246">
        <v>454</v>
      </c>
      <c r="C447" s="138" t="s">
        <v>876</v>
      </c>
      <c r="D447" s="138" t="s">
        <v>877</v>
      </c>
      <c r="E447" s="139">
        <v>16783730</v>
      </c>
      <c r="F447" s="140" t="s">
        <v>1480</v>
      </c>
      <c r="G447" s="140">
        <v>25541</v>
      </c>
      <c r="H447" s="141">
        <f ca="1">IF('BASE DE DATOS 2026'!$G427="","",YEAR(NOW())-YEAR(G447))</f>
        <v>57</v>
      </c>
      <c r="I447" s="138" t="s">
        <v>72</v>
      </c>
      <c r="J447" s="142" t="str">
        <f>VLOOKUP(I447,NH,2,0)</f>
        <v>SM</v>
      </c>
      <c r="K447" s="142" t="str">
        <f>YEAR('BASE DE DATOS 2026'!$G447)&amp;J447</f>
        <v>1969SM</v>
      </c>
      <c r="L447" s="143" t="str">
        <f>IFERROR(VLOOKUP(K447,CATEGORIAS,2,0),"")</f>
        <v>SENIOR MASTER</v>
      </c>
      <c r="M447" s="138" t="s">
        <v>112</v>
      </c>
      <c r="N447" s="145">
        <v>454</v>
      </c>
      <c r="O447" s="144">
        <f>IFERROR(VLOOKUP('BASE DE DATOS 2026'!$I423,CATEGORIAS!$M$3:$O$13,2,FALSE),"")</f>
        <v>85000</v>
      </c>
      <c r="P447" s="138"/>
      <c r="Q447" s="252" t="s">
        <v>149</v>
      </c>
      <c r="S447" s="197">
        <v>454</v>
      </c>
    </row>
    <row r="448" spans="1:19" ht="18.75" hidden="1" x14ac:dyDescent="0.25">
      <c r="A448" s="197">
        <f>SUBTOTAL(103,$B$3:B448)</f>
        <v>249</v>
      </c>
      <c r="B448" s="246">
        <v>455</v>
      </c>
      <c r="C448" s="217"/>
      <c r="D448" s="217"/>
      <c r="E448" s="184"/>
      <c r="F448" s="258"/>
      <c r="G448" s="258"/>
      <c r="H448" s="141"/>
      <c r="I448" s="217"/>
      <c r="J448" s="142" t="e">
        <f>VLOOKUP(I448,NH,2,0)</f>
        <v>#N/A</v>
      </c>
      <c r="K448" s="142" t="e">
        <f>YEAR('BASE DE DATOS 2026'!$G448)&amp;J448</f>
        <v>#N/A</v>
      </c>
      <c r="L448" s="158" t="str">
        <f>IFERROR(VLOOKUP(K448,CATEGORIAS,2,0),"")</f>
        <v/>
      </c>
      <c r="M448" s="217"/>
      <c r="N448" s="186"/>
      <c r="O448" s="188"/>
      <c r="P448" s="259"/>
      <c r="Q448" s="252"/>
      <c r="S448" s="197">
        <v>455</v>
      </c>
    </row>
    <row r="449" spans="1:19" ht="18.75" x14ac:dyDescent="0.25">
      <c r="A449" s="197">
        <f>SUBTOTAL(103,$B$3:B449)</f>
        <v>250</v>
      </c>
      <c r="B449" s="246">
        <v>456</v>
      </c>
      <c r="C449" s="138" t="s">
        <v>550</v>
      </c>
      <c r="D449" s="138" t="s">
        <v>880</v>
      </c>
      <c r="E449" s="139">
        <v>1106518461</v>
      </c>
      <c r="F449" s="140" t="s">
        <v>1480</v>
      </c>
      <c r="G449" s="140">
        <v>40391</v>
      </c>
      <c r="H449" s="141">
        <f ca="1">IF('BASE DE DATOS 2026'!$G428="","",YEAR(NOW())-YEAR(G449))</f>
        <v>16</v>
      </c>
      <c r="I449" s="138" t="s">
        <v>15</v>
      </c>
      <c r="J449" s="142" t="str">
        <f>VLOOKUP(I449,NH,2,0)</f>
        <v>EX</v>
      </c>
      <c r="K449" s="142" t="str">
        <f>YEAR('BASE DE DATOS 2026'!$G449)&amp;J449</f>
        <v>2010EX</v>
      </c>
      <c r="L449" s="143" t="str">
        <f>IFERROR(VLOOKUP(K449,CATEGORIAS,2,0),"")</f>
        <v>EXPERTOS 15 Y 16 AÑOS</v>
      </c>
      <c r="M449" s="138" t="s">
        <v>46</v>
      </c>
      <c r="N449" s="137">
        <v>456</v>
      </c>
      <c r="O449" s="144">
        <f>IFERROR(VLOOKUP('BASE DE DATOS 2026'!$I424,CATEGORIAS!$M$3:$O$13,2,FALSE),"")</f>
        <v>85000</v>
      </c>
      <c r="P449" s="138"/>
      <c r="Q449" s="252" t="s">
        <v>149</v>
      </c>
      <c r="S449" s="197">
        <v>456</v>
      </c>
    </row>
    <row r="450" spans="1:19" ht="18.75" x14ac:dyDescent="0.25">
      <c r="A450" s="197">
        <f>SUBTOTAL(103,$B$3:B450)</f>
        <v>251</v>
      </c>
      <c r="B450" s="246">
        <v>457</v>
      </c>
      <c r="C450" s="138" t="s">
        <v>882</v>
      </c>
      <c r="D450" s="138" t="s">
        <v>883</v>
      </c>
      <c r="E450" s="139">
        <v>1109929122</v>
      </c>
      <c r="F450" s="140" t="s">
        <v>1480</v>
      </c>
      <c r="G450" s="140">
        <v>41544</v>
      </c>
      <c r="H450" s="141">
        <f ca="1">IF('BASE DE DATOS 2026'!$G429="","",YEAR(NOW())-YEAR(G450))</f>
        <v>13</v>
      </c>
      <c r="I450" s="138" t="s">
        <v>15</v>
      </c>
      <c r="J450" s="142" t="str">
        <f>VLOOKUP(I450,NH,2,0)</f>
        <v>EX</v>
      </c>
      <c r="K450" s="142" t="str">
        <f>YEAR('BASE DE DATOS 2026'!$G450)&amp;J450</f>
        <v>2013EX</v>
      </c>
      <c r="L450" s="143" t="str">
        <f>IFERROR(VLOOKUP(K450,CATEGORIAS,2,0),"")</f>
        <v>EXPERTOS 13 Y 14 AÑOS</v>
      </c>
      <c r="M450" s="138" t="s">
        <v>46</v>
      </c>
      <c r="N450" s="145">
        <v>457</v>
      </c>
      <c r="O450" s="144">
        <f>IFERROR(VLOOKUP('BASE DE DATOS 2026'!$I426,CATEGORIAS!$M$3:$O$13,2,FALSE),"")</f>
        <v>85000</v>
      </c>
      <c r="P450" s="138"/>
      <c r="Q450" s="252" t="s">
        <v>149</v>
      </c>
      <c r="S450" s="197">
        <v>457</v>
      </c>
    </row>
    <row r="451" spans="1:19" ht="18.75" x14ac:dyDescent="0.25">
      <c r="A451" s="197">
        <f>SUBTOTAL(103,$B$3:B451)</f>
        <v>252</v>
      </c>
      <c r="B451" s="246">
        <v>458</v>
      </c>
      <c r="C451" s="147" t="s">
        <v>884</v>
      </c>
      <c r="D451" s="147" t="s">
        <v>885</v>
      </c>
      <c r="E451" s="148">
        <v>1030021649</v>
      </c>
      <c r="F451" s="149" t="s">
        <v>1481</v>
      </c>
      <c r="G451" s="149">
        <v>40908</v>
      </c>
      <c r="H451" s="141">
        <f ca="1">IF('BASE DE DATOS 2026'!$G430="","",YEAR(NOW())-YEAR(G451))</f>
        <v>15</v>
      </c>
      <c r="I451" s="147" t="s">
        <v>9</v>
      </c>
      <c r="J451" s="142" t="str">
        <f>VLOOKUP(I451,NH,2,0)</f>
        <v>OD</v>
      </c>
      <c r="K451" s="142" t="str">
        <f>YEAR('BASE DE DATOS 2026'!$G451)&amp;J451</f>
        <v>2011OD</v>
      </c>
      <c r="L451" s="143" t="str">
        <f>IFERROR(VLOOKUP(K451,CATEGORIAS,2,0),"")</f>
        <v>OPEN DAMAS</v>
      </c>
      <c r="M451" s="147" t="s">
        <v>50</v>
      </c>
      <c r="N451" s="150">
        <v>458</v>
      </c>
      <c r="O451" s="151">
        <f>IFERROR(VLOOKUP('BASE DE DATOS 2026'!$I427,CATEGORIAS!$M$3:$O$13,2,FALSE),"")</f>
        <v>85000</v>
      </c>
      <c r="P451" s="147"/>
      <c r="Q451" s="253" t="s">
        <v>149</v>
      </c>
      <c r="S451" s="197">
        <v>458</v>
      </c>
    </row>
    <row r="452" spans="1:19" ht="18.75" x14ac:dyDescent="0.25">
      <c r="A452" s="197">
        <f>SUBTOTAL(103,$B$3:B452)</f>
        <v>253</v>
      </c>
      <c r="B452" s="246">
        <v>459</v>
      </c>
      <c r="C452" s="138" t="s">
        <v>886</v>
      </c>
      <c r="D452" s="138" t="s">
        <v>887</v>
      </c>
      <c r="E452" s="139">
        <v>1110297733</v>
      </c>
      <c r="F452" s="140" t="s">
        <v>1481</v>
      </c>
      <c r="G452" s="140">
        <v>39990</v>
      </c>
      <c r="H452" s="141">
        <f ca="1">IF('BASE DE DATOS 2026'!$G431="","",YEAR(NOW())-YEAR(G452))</f>
        <v>17</v>
      </c>
      <c r="I452" s="138" t="s">
        <v>9</v>
      </c>
      <c r="J452" s="142" t="str">
        <f>VLOOKUP(I452,NH,2,0)</f>
        <v>OD</v>
      </c>
      <c r="K452" s="142" t="str">
        <f>YEAR('BASE DE DATOS 2026'!$G452)&amp;J452</f>
        <v>2009OD</v>
      </c>
      <c r="L452" s="143" t="str">
        <f>IFERROR(VLOOKUP(K452,CATEGORIAS,2,0),"")</f>
        <v>OPEN DAMAS</v>
      </c>
      <c r="M452" s="138" t="s">
        <v>50</v>
      </c>
      <c r="N452" s="137">
        <v>459</v>
      </c>
      <c r="O452" s="144">
        <f>IFERROR(VLOOKUP('BASE DE DATOS 2026'!$I428,CATEGORIAS!$M$3:$O$13,2,FALSE),"")</f>
        <v>85000</v>
      </c>
      <c r="P452" s="138"/>
      <c r="Q452" s="252" t="s">
        <v>149</v>
      </c>
      <c r="S452" s="197">
        <v>459</v>
      </c>
    </row>
    <row r="453" spans="1:19" ht="18.75" hidden="1" x14ac:dyDescent="0.25">
      <c r="A453" s="197">
        <f>SUBTOTAL(103,$B$3:B453)</f>
        <v>253</v>
      </c>
      <c r="B453" s="246">
        <v>460</v>
      </c>
      <c r="C453" s="217"/>
      <c r="D453" s="217"/>
      <c r="E453" s="184"/>
      <c r="F453" s="258"/>
      <c r="G453" s="258"/>
      <c r="H453" s="141"/>
      <c r="I453" s="217"/>
      <c r="J453" s="142" t="e">
        <f>VLOOKUP(I453,NH,2,0)</f>
        <v>#N/A</v>
      </c>
      <c r="K453" s="142" t="e">
        <f>YEAR('BASE DE DATOS 2026'!$G453)&amp;J453</f>
        <v>#N/A</v>
      </c>
      <c r="L453" s="158" t="str">
        <f>IFERROR(VLOOKUP(K453,CATEGORIAS,2,0),"")</f>
        <v/>
      </c>
      <c r="M453" s="217"/>
      <c r="N453" s="186"/>
      <c r="O453" s="188"/>
      <c r="P453" s="259"/>
      <c r="Q453" s="252"/>
      <c r="S453" s="197">
        <v>460</v>
      </c>
    </row>
    <row r="454" spans="1:19" ht="18.75" x14ac:dyDescent="0.25">
      <c r="A454" s="197">
        <f>SUBTOTAL(103,$B$3:B454)</f>
        <v>254</v>
      </c>
      <c r="B454" s="246">
        <v>461</v>
      </c>
      <c r="C454" s="138" t="s">
        <v>890</v>
      </c>
      <c r="D454" s="138" t="s">
        <v>891</v>
      </c>
      <c r="E454" s="139">
        <v>94473971</v>
      </c>
      <c r="F454" s="140" t="s">
        <v>1480</v>
      </c>
      <c r="G454" s="140">
        <v>28676</v>
      </c>
      <c r="H454" s="141">
        <f ca="1">IF('BASE DE DATOS 2026'!$G432="","",YEAR(NOW())-YEAR(G454))</f>
        <v>48</v>
      </c>
      <c r="I454" s="138" t="s">
        <v>72</v>
      </c>
      <c r="J454" s="142" t="str">
        <f>VLOOKUP(I454,NH,2,0)</f>
        <v>SM</v>
      </c>
      <c r="K454" s="142" t="str">
        <f>YEAR('BASE DE DATOS 2026'!$G454)&amp;J454</f>
        <v>1978SM</v>
      </c>
      <c r="L454" s="143" t="str">
        <f>IFERROR(VLOOKUP(K454,CATEGORIAS,2,0),"")</f>
        <v>SENIOR MASTER</v>
      </c>
      <c r="M454" s="138" t="s">
        <v>85</v>
      </c>
      <c r="N454" s="145">
        <v>461</v>
      </c>
      <c r="O454" s="144">
        <f>IFERROR(VLOOKUP('BASE DE DATOS 2026'!$I429,CATEGORIAS!$M$3:$O$13,2,FALSE),"")</f>
        <v>85000</v>
      </c>
      <c r="P454" s="138"/>
      <c r="Q454" s="252" t="s">
        <v>149</v>
      </c>
      <c r="S454" s="197">
        <v>461</v>
      </c>
    </row>
    <row r="455" spans="1:19" ht="18.75" x14ac:dyDescent="0.25">
      <c r="A455" s="197">
        <f>SUBTOTAL(103,$B$3:B455)</f>
        <v>255</v>
      </c>
      <c r="B455" s="246">
        <v>462</v>
      </c>
      <c r="C455" s="138" t="s">
        <v>892</v>
      </c>
      <c r="D455" s="138" t="s">
        <v>893</v>
      </c>
      <c r="E455" s="205">
        <v>76332978</v>
      </c>
      <c r="F455" s="140" t="s">
        <v>1480</v>
      </c>
      <c r="G455" s="140">
        <v>28856</v>
      </c>
      <c r="H455" s="141">
        <f ca="1">IF('BASE DE DATOS 2026'!$G977="","",YEAR(NOW())-YEAR(G455))</f>
        <v>47</v>
      </c>
      <c r="I455" s="138" t="s">
        <v>72</v>
      </c>
      <c r="J455" s="142" t="str">
        <f>VLOOKUP(I455,NH,2,0)</f>
        <v>SM</v>
      </c>
      <c r="K455" s="142" t="str">
        <f>YEAR('BASE DE DATOS 2026'!$G455)&amp;J455</f>
        <v>1979SM</v>
      </c>
      <c r="L455" s="206" t="str">
        <f>IFERROR(VLOOKUP(K455,CATEGORIAS,2,0),"")</f>
        <v>SENIOR MASTER</v>
      </c>
      <c r="M455" s="138" t="s">
        <v>85</v>
      </c>
      <c r="N455" s="137">
        <v>462</v>
      </c>
      <c r="O455" s="144">
        <f>IFERROR(VLOOKUP('BASE DE DATOS 2026'!$I920,CATEGORIAS!$M$3:$O$13,2,FALSE),"")</f>
        <v>85000</v>
      </c>
      <c r="P455" s="138"/>
      <c r="Q455" s="252" t="s">
        <v>149</v>
      </c>
      <c r="S455" s="197">
        <v>462</v>
      </c>
    </row>
    <row r="456" spans="1:19" ht="18.75" x14ac:dyDescent="0.25">
      <c r="A456" s="197">
        <f>SUBTOTAL(103,$B$3:B456)</f>
        <v>256</v>
      </c>
      <c r="B456" s="246">
        <v>463</v>
      </c>
      <c r="C456" s="138" t="s">
        <v>236</v>
      </c>
      <c r="D456" s="138" t="s">
        <v>894</v>
      </c>
      <c r="E456" s="139">
        <v>1127244291</v>
      </c>
      <c r="F456" s="140" t="s">
        <v>1480</v>
      </c>
      <c r="G456" s="140">
        <v>40214</v>
      </c>
      <c r="H456" s="141">
        <f ca="1">IF('BASE DE DATOS 2026'!$G433="","",YEAR(NOW())-YEAR(G456))</f>
        <v>16</v>
      </c>
      <c r="I456" s="138" t="s">
        <v>1173</v>
      </c>
      <c r="J456" s="142" t="str">
        <f>VLOOKUP(I456,NH,2,0)</f>
        <v>SR</v>
      </c>
      <c r="K456" s="142" t="str">
        <f>YEAR('BASE DE DATOS 2026'!$G456)&amp;J456</f>
        <v>2010SR</v>
      </c>
      <c r="L456" s="143" t="str">
        <f>IFERROR(VLOOKUP(K456,CATEGORIAS,2,0),"")</f>
        <v>SUPER RACING</v>
      </c>
      <c r="M456" s="138" t="s">
        <v>46</v>
      </c>
      <c r="N456" s="137">
        <v>463</v>
      </c>
      <c r="O456" s="144">
        <f>IFERROR(VLOOKUP('BASE DE DATOS 2026'!$I430,CATEGORIAS!$M$3:$O$13,2,FALSE),"")</f>
        <v>85000</v>
      </c>
      <c r="P456" s="138"/>
      <c r="Q456" s="252" t="s">
        <v>149</v>
      </c>
      <c r="S456" s="197">
        <v>463</v>
      </c>
    </row>
    <row r="457" spans="1:19" ht="18.75" x14ac:dyDescent="0.25">
      <c r="A457" s="197">
        <f>SUBTOTAL(103,$B$3:B457)</f>
        <v>257</v>
      </c>
      <c r="B457" s="246">
        <v>464</v>
      </c>
      <c r="C457" s="138" t="s">
        <v>895</v>
      </c>
      <c r="D457" s="138" t="s">
        <v>1318</v>
      </c>
      <c r="E457" s="139">
        <v>1080068198</v>
      </c>
      <c r="F457" s="140" t="s">
        <v>1480</v>
      </c>
      <c r="G457" s="140">
        <v>43167</v>
      </c>
      <c r="H457" s="141">
        <f ca="1">IF('BASE DE DATOS 2026'!$G434="","",YEAR(NOW())-YEAR(G457))</f>
        <v>8</v>
      </c>
      <c r="I457" s="138" t="s">
        <v>15</v>
      </c>
      <c r="J457" s="142" t="str">
        <f>VLOOKUP(I457,NH,2,0)</f>
        <v>EX</v>
      </c>
      <c r="K457" s="142" t="str">
        <f>YEAR('BASE DE DATOS 2026'!$G457)&amp;J457</f>
        <v>2018EX</v>
      </c>
      <c r="L457" s="143" t="str">
        <f>IFERROR(VLOOKUP(K457,CATEGORIAS,2,0),"")</f>
        <v>EXPERTOS 8 AÑOS Y MENOS</v>
      </c>
      <c r="M457" s="138" t="s">
        <v>1330</v>
      </c>
      <c r="N457" s="145">
        <v>464</v>
      </c>
      <c r="O457" s="144">
        <f>IFERROR(VLOOKUP('BASE DE DATOS 2026'!$I431,CATEGORIAS!$M$3:$O$13,2,FALSE),"")</f>
        <v>85000</v>
      </c>
      <c r="P457" s="138"/>
      <c r="Q457" s="252" t="s">
        <v>149</v>
      </c>
      <c r="S457" s="197">
        <v>464</v>
      </c>
    </row>
    <row r="458" spans="1:19" ht="18.75" x14ac:dyDescent="0.25">
      <c r="A458" s="197">
        <f>SUBTOTAL(103,$B$3:B458)</f>
        <v>258</v>
      </c>
      <c r="B458" s="246">
        <v>465</v>
      </c>
      <c r="C458" s="138" t="s">
        <v>275</v>
      </c>
      <c r="D458" s="138" t="s">
        <v>897</v>
      </c>
      <c r="E458" s="139">
        <v>1114160948</v>
      </c>
      <c r="F458" s="140" t="s">
        <v>1480</v>
      </c>
      <c r="G458" s="140">
        <v>42193</v>
      </c>
      <c r="H458" s="141">
        <f ca="1">IF('BASE DE DATOS 2026'!$G441="","",YEAR(NOW())-YEAR(G458))</f>
        <v>11</v>
      </c>
      <c r="I458" s="138" t="s">
        <v>15</v>
      </c>
      <c r="J458" s="142" t="str">
        <f>VLOOKUP(I458,NH,2,0)</f>
        <v>EX</v>
      </c>
      <c r="K458" s="142" t="str">
        <f>YEAR('BASE DE DATOS 2026'!$G458)&amp;J458</f>
        <v>2015EX</v>
      </c>
      <c r="L458" s="143" t="str">
        <f>IFERROR(VLOOKUP(K458,CATEGORIAS,2,0),"")</f>
        <v>EXPERTOS 11 Y 12 AÑOS</v>
      </c>
      <c r="M458" s="138" t="s">
        <v>70</v>
      </c>
      <c r="N458" s="137">
        <v>465</v>
      </c>
      <c r="O458" s="144">
        <f>IFERROR(VLOOKUP('BASE DE DATOS 2026'!$I432,CATEGORIAS!$M$3:$O$13,2,FALSE),"")</f>
        <v>85000</v>
      </c>
      <c r="P458" s="138"/>
      <c r="Q458" s="252" t="s">
        <v>149</v>
      </c>
      <c r="S458" s="197">
        <v>465</v>
      </c>
    </row>
    <row r="459" spans="1:19" ht="18.75" x14ac:dyDescent="0.25">
      <c r="A459" s="197">
        <f>SUBTOTAL(103,$B$3:B459)</f>
        <v>259</v>
      </c>
      <c r="B459" s="246">
        <v>466</v>
      </c>
      <c r="C459" s="138" t="s">
        <v>301</v>
      </c>
      <c r="D459" s="138" t="s">
        <v>897</v>
      </c>
      <c r="E459" s="139">
        <v>1114162282</v>
      </c>
      <c r="F459" s="140" t="s">
        <v>1480</v>
      </c>
      <c r="G459" s="140">
        <v>42921</v>
      </c>
      <c r="H459" s="141">
        <f ca="1">IF('BASE DE DATOS 2026'!$G442="","",YEAR(NOW())-YEAR(G459))</f>
        <v>9</v>
      </c>
      <c r="I459" s="138" t="s">
        <v>15</v>
      </c>
      <c r="J459" s="142" t="str">
        <f>VLOOKUP(I459,NH,2,0)</f>
        <v>EX</v>
      </c>
      <c r="K459" s="142" t="str">
        <f>YEAR('BASE DE DATOS 2026'!$G459)&amp;J459</f>
        <v>2017EX</v>
      </c>
      <c r="L459" s="143" t="str">
        <f>IFERROR(VLOOKUP(K459,CATEGORIAS,2,0),"")</f>
        <v>EXPERTOS 9 Y 10 AÑOS</v>
      </c>
      <c r="M459" s="138" t="s">
        <v>70</v>
      </c>
      <c r="N459" s="145">
        <v>466</v>
      </c>
      <c r="O459" s="144">
        <f>IFERROR(VLOOKUP('BASE DE DATOS 2026'!$I433,CATEGORIAS!$M$3:$O$13,2,FALSE),"")</f>
        <v>85000</v>
      </c>
      <c r="P459" s="138"/>
      <c r="Q459" s="252" t="s">
        <v>149</v>
      </c>
      <c r="S459" s="197">
        <v>466</v>
      </c>
    </row>
    <row r="460" spans="1:19" ht="18.75" x14ac:dyDescent="0.25">
      <c r="A460" s="197">
        <f>SUBTOTAL(103,$B$3:B460)</f>
        <v>260</v>
      </c>
      <c r="B460" s="246">
        <v>467</v>
      </c>
      <c r="C460" s="138" t="s">
        <v>455</v>
      </c>
      <c r="D460" s="138" t="s">
        <v>1368</v>
      </c>
      <c r="E460" s="139">
        <v>1113867527</v>
      </c>
      <c r="F460" s="140" t="s">
        <v>1481</v>
      </c>
      <c r="G460" s="140">
        <v>42097</v>
      </c>
      <c r="H460" s="141">
        <f ca="1">IF('BASE DE DATOS 2026'!$G446="","",YEAR(NOW())-YEAR(G460))</f>
        <v>11</v>
      </c>
      <c r="I460" s="138" t="s">
        <v>14</v>
      </c>
      <c r="J460" s="142" t="str">
        <f>VLOOKUP(I460,NH,2,0)</f>
        <v>D</v>
      </c>
      <c r="K460" s="142" t="str">
        <f>YEAR('BASE DE DATOS 2026'!$G460)&amp;J460</f>
        <v>2015D</v>
      </c>
      <c r="L460" s="143" t="str">
        <f>IFERROR(VLOOKUP(K460,CATEGORIAS,2,0),"")</f>
        <v>DAMAS 11 Y 12 AÑOS</v>
      </c>
      <c r="M460" s="138" t="s">
        <v>70</v>
      </c>
      <c r="N460" s="137">
        <v>467</v>
      </c>
      <c r="O460" s="144">
        <f>IFERROR(VLOOKUP('BASE DE DATOS 2026'!$I434,CATEGORIAS!$M$3:$O$13,2,FALSE),"")</f>
        <v>85000</v>
      </c>
      <c r="P460" s="138"/>
      <c r="Q460" s="252" t="s">
        <v>149</v>
      </c>
      <c r="S460" s="197">
        <v>467</v>
      </c>
    </row>
    <row r="461" spans="1:19" ht="18.75" x14ac:dyDescent="0.25">
      <c r="A461" s="197">
        <f>SUBTOTAL(103,$B$3:B461)</f>
        <v>261</v>
      </c>
      <c r="B461" s="246">
        <v>468</v>
      </c>
      <c r="C461" s="138" t="s">
        <v>429</v>
      </c>
      <c r="D461" s="138" t="s">
        <v>898</v>
      </c>
      <c r="E461" s="139">
        <v>1089940663</v>
      </c>
      <c r="F461" s="140" t="s">
        <v>1480</v>
      </c>
      <c r="G461" s="140">
        <v>42493</v>
      </c>
      <c r="H461" s="141">
        <f ca="1">IF('BASE DE DATOS 2026'!$G447="","",YEAR(NOW())-YEAR(G461))</f>
        <v>10</v>
      </c>
      <c r="I461" s="138" t="s">
        <v>15</v>
      </c>
      <c r="J461" s="142" t="str">
        <f>VLOOKUP(I461,NH,2,0)</f>
        <v>EX</v>
      </c>
      <c r="K461" s="142" t="str">
        <f>YEAR('BASE DE DATOS 2026'!$G461)&amp;J461</f>
        <v>2016EX</v>
      </c>
      <c r="L461" s="143" t="str">
        <f>IFERROR(VLOOKUP(K461,CATEGORIAS,2,0),"")</f>
        <v>EXPERTOS 9 Y 10 AÑOS</v>
      </c>
      <c r="M461" s="138" t="s">
        <v>1283</v>
      </c>
      <c r="N461" s="145">
        <v>468</v>
      </c>
      <c r="O461" s="144">
        <f>IFERROR(VLOOKUP('BASE DE DATOS 2026'!$I441,CATEGORIAS!$M$3:$O$13,2,FALSE),"")</f>
        <v>85000</v>
      </c>
      <c r="P461" s="138"/>
      <c r="Q461" s="252" t="s">
        <v>149</v>
      </c>
      <c r="S461" s="197">
        <v>468</v>
      </c>
    </row>
    <row r="462" spans="1:19" ht="18.75" hidden="1" x14ac:dyDescent="0.25">
      <c r="A462" s="197">
        <f>SUBTOTAL(103,$B$3:B462)</f>
        <v>261</v>
      </c>
      <c r="B462" s="246">
        <v>469</v>
      </c>
      <c r="C462" s="217"/>
      <c r="D462" s="217"/>
      <c r="E462" s="184"/>
      <c r="F462" s="258"/>
      <c r="G462" s="258"/>
      <c r="H462" s="141"/>
      <c r="I462" s="217"/>
      <c r="J462" s="142" t="e">
        <f>VLOOKUP(I462,NH,2,0)</f>
        <v>#N/A</v>
      </c>
      <c r="K462" s="142" t="e">
        <f>YEAR('BASE DE DATOS 2026'!$G462)&amp;J462</f>
        <v>#N/A</v>
      </c>
      <c r="L462" s="158" t="str">
        <f>IFERROR(VLOOKUP(K462,CATEGORIAS,2,0),"")</f>
        <v/>
      </c>
      <c r="M462" s="217"/>
      <c r="N462" s="186"/>
      <c r="O462" s="188"/>
      <c r="P462" s="259"/>
      <c r="Q462" s="252"/>
      <c r="S462" s="197">
        <v>469</v>
      </c>
    </row>
    <row r="463" spans="1:19" ht="18.75" hidden="1" x14ac:dyDescent="0.25">
      <c r="A463" s="197">
        <f>SUBTOTAL(103,$B$3:B463)</f>
        <v>261</v>
      </c>
      <c r="B463" s="246">
        <v>470</v>
      </c>
      <c r="C463" s="217"/>
      <c r="D463" s="217"/>
      <c r="E463" s="184"/>
      <c r="F463" s="258"/>
      <c r="G463" s="258"/>
      <c r="H463" s="141"/>
      <c r="I463" s="217"/>
      <c r="J463" s="142" t="e">
        <f>VLOOKUP(I463,NH,2,0)</f>
        <v>#N/A</v>
      </c>
      <c r="K463" s="142" t="e">
        <f>YEAR('BASE DE DATOS 2026'!$G463)&amp;J463</f>
        <v>#N/A</v>
      </c>
      <c r="L463" s="158" t="str">
        <f>IFERROR(VLOOKUP(K463,CATEGORIAS,2,0),"")</f>
        <v/>
      </c>
      <c r="M463" s="217"/>
      <c r="N463" s="186"/>
      <c r="O463" s="188"/>
      <c r="P463" s="259"/>
      <c r="Q463" s="252"/>
      <c r="S463" s="197">
        <v>470</v>
      </c>
    </row>
    <row r="464" spans="1:19" ht="18.75" x14ac:dyDescent="0.25">
      <c r="A464" s="197">
        <f>SUBTOTAL(103,$B$3:B464)</f>
        <v>262</v>
      </c>
      <c r="B464" s="246">
        <v>471</v>
      </c>
      <c r="C464" s="138" t="s">
        <v>902</v>
      </c>
      <c r="D464" s="138" t="s">
        <v>903</v>
      </c>
      <c r="E464" s="139">
        <v>1110046442</v>
      </c>
      <c r="F464" s="140" t="s">
        <v>1481</v>
      </c>
      <c r="G464" s="140">
        <v>39783</v>
      </c>
      <c r="H464" s="141">
        <f ca="1">IF('BASE DE DATOS 2026'!$G449="","",YEAR(NOW())-YEAR(G464))</f>
        <v>18</v>
      </c>
      <c r="I464" s="138" t="s">
        <v>9</v>
      </c>
      <c r="J464" s="142" t="str">
        <f>VLOOKUP(I464,NH,2,0)</f>
        <v>OD</v>
      </c>
      <c r="K464" s="142" t="str">
        <f>YEAR('BASE DE DATOS 2026'!$G464)&amp;J464</f>
        <v>2008OD</v>
      </c>
      <c r="L464" s="143" t="str">
        <f>IFERROR(VLOOKUP(K464,CATEGORIAS,2,0),"")</f>
        <v>OPEN DAMAS</v>
      </c>
      <c r="M464" s="138" t="s">
        <v>51</v>
      </c>
      <c r="N464" s="137">
        <v>471</v>
      </c>
      <c r="O464" s="144">
        <f>IFERROR(VLOOKUP('BASE DE DATOS 2026'!$I442,CATEGORIAS!$M$3:$O$13,2,FALSE),"")</f>
        <v>85000</v>
      </c>
      <c r="P464" s="138"/>
      <c r="Q464" s="252" t="s">
        <v>149</v>
      </c>
      <c r="S464" s="197">
        <v>471</v>
      </c>
    </row>
    <row r="465" spans="1:19" ht="18.75" hidden="1" x14ac:dyDescent="0.25">
      <c r="A465" s="197">
        <f>SUBTOTAL(103,$B$3:B465)</f>
        <v>262</v>
      </c>
      <c r="B465" s="246">
        <v>472</v>
      </c>
      <c r="C465" s="217"/>
      <c r="D465" s="217"/>
      <c r="E465" s="184"/>
      <c r="F465" s="258"/>
      <c r="G465" s="258"/>
      <c r="H465" s="141"/>
      <c r="I465" s="217"/>
      <c r="J465" s="142" t="e">
        <f>VLOOKUP(I465,NH,2,0)</f>
        <v>#N/A</v>
      </c>
      <c r="K465" s="142" t="e">
        <f>YEAR('BASE DE DATOS 2026'!$G465)&amp;J465</f>
        <v>#N/A</v>
      </c>
      <c r="L465" s="158" t="str">
        <f>IFERROR(VLOOKUP(K465,CATEGORIAS,2,0),"")</f>
        <v/>
      </c>
      <c r="M465" s="217"/>
      <c r="N465" s="186"/>
      <c r="O465" s="188"/>
      <c r="P465" s="259"/>
      <c r="Q465" s="252"/>
      <c r="S465" s="197">
        <v>472</v>
      </c>
    </row>
    <row r="466" spans="1:19" ht="18.75" hidden="1" x14ac:dyDescent="0.25">
      <c r="A466" s="197">
        <f>SUBTOTAL(103,$B$3:B466)</f>
        <v>262</v>
      </c>
      <c r="B466" s="246">
        <v>473</v>
      </c>
      <c r="C466" s="217"/>
      <c r="D466" s="217"/>
      <c r="E466" s="184"/>
      <c r="F466" s="258"/>
      <c r="G466" s="258"/>
      <c r="H466" s="141"/>
      <c r="I466" s="217"/>
      <c r="J466" s="142" t="e">
        <f>VLOOKUP(I466,NH,2,0)</f>
        <v>#N/A</v>
      </c>
      <c r="K466" s="142" t="e">
        <f>YEAR('BASE DE DATOS 2026'!$G466)&amp;J466</f>
        <v>#N/A</v>
      </c>
      <c r="L466" s="158" t="str">
        <f>IFERROR(VLOOKUP(K466,CATEGORIAS,2,0),"")</f>
        <v/>
      </c>
      <c r="M466" s="217"/>
      <c r="N466" s="186"/>
      <c r="O466" s="188"/>
      <c r="P466" s="259"/>
      <c r="Q466" s="252"/>
      <c r="S466" s="197">
        <v>473</v>
      </c>
    </row>
    <row r="467" spans="1:19" ht="18.75" hidden="1" x14ac:dyDescent="0.25">
      <c r="A467" s="197">
        <f>SUBTOTAL(103,$B$3:B467)</f>
        <v>262</v>
      </c>
      <c r="B467" s="246">
        <v>474</v>
      </c>
      <c r="C467" s="217"/>
      <c r="D467" s="217"/>
      <c r="E467" s="184"/>
      <c r="F467" s="258"/>
      <c r="G467" s="258"/>
      <c r="H467" s="141"/>
      <c r="I467" s="217"/>
      <c r="J467" s="142" t="e">
        <f>VLOOKUP(I467,NH,2,0)</f>
        <v>#N/A</v>
      </c>
      <c r="K467" s="142" t="e">
        <f>YEAR('BASE DE DATOS 2026'!$G467)&amp;J467</f>
        <v>#N/A</v>
      </c>
      <c r="L467" s="158" t="str">
        <f>IFERROR(VLOOKUP(K467,CATEGORIAS,2,0),"")</f>
        <v/>
      </c>
      <c r="M467" s="217"/>
      <c r="N467" s="186"/>
      <c r="O467" s="188"/>
      <c r="P467" s="259"/>
      <c r="Q467" s="252"/>
      <c r="S467" s="197">
        <v>474</v>
      </c>
    </row>
    <row r="468" spans="1:19" ht="18.75" x14ac:dyDescent="0.25">
      <c r="A468" s="197">
        <f>SUBTOTAL(103,$B$3:B468)</f>
        <v>263</v>
      </c>
      <c r="B468" s="246">
        <v>475</v>
      </c>
      <c r="C468" s="138" t="s">
        <v>909</v>
      </c>
      <c r="D468" s="138" t="s">
        <v>910</v>
      </c>
      <c r="E468" s="139">
        <v>1061722843</v>
      </c>
      <c r="F468" s="140" t="s">
        <v>1480</v>
      </c>
      <c r="G468" s="140">
        <v>39083</v>
      </c>
      <c r="H468" s="141">
        <f ca="1">IF('BASE DE DATOS 2026'!$G450="","",YEAR(NOW())-YEAR(G468))</f>
        <v>19</v>
      </c>
      <c r="I468" s="138" t="s">
        <v>15</v>
      </c>
      <c r="J468" s="142" t="str">
        <f>VLOOKUP(I468,NH,2,0)</f>
        <v>EX</v>
      </c>
      <c r="K468" s="142" t="str">
        <f>YEAR('BASE DE DATOS 2026'!$G468)&amp;J468</f>
        <v>2007EX</v>
      </c>
      <c r="L468" s="143" t="str">
        <f>IFERROR(VLOOKUP(K468,CATEGORIAS,2,0),"")</f>
        <v>EXPERTOS 17 AÑOS Y MAS</v>
      </c>
      <c r="M468" s="138" t="s">
        <v>52</v>
      </c>
      <c r="N468" s="145">
        <v>475</v>
      </c>
      <c r="O468" s="144">
        <f>IFERROR(VLOOKUP('BASE DE DATOS 2026'!$I446,CATEGORIAS!$M$3:$O$13,2,FALSE),"")</f>
        <v>85000</v>
      </c>
      <c r="P468" s="138"/>
      <c r="Q468" s="252" t="s">
        <v>149</v>
      </c>
      <c r="S468" s="197">
        <v>475</v>
      </c>
    </row>
    <row r="469" spans="1:19" ht="18.75" x14ac:dyDescent="0.25">
      <c r="A469" s="197">
        <f>SUBTOTAL(103,$B$3:B469)</f>
        <v>264</v>
      </c>
      <c r="B469" s="246">
        <v>476</v>
      </c>
      <c r="C469" s="138" t="s">
        <v>356</v>
      </c>
      <c r="D469" s="138" t="s">
        <v>1206</v>
      </c>
      <c r="E469" s="139">
        <v>1107049855</v>
      </c>
      <c r="F469" s="140" t="s">
        <v>1480</v>
      </c>
      <c r="G469" s="140">
        <v>38938</v>
      </c>
      <c r="H469" s="141">
        <f ca="1">IF('BASE DE DATOS 2026'!$G451="","",YEAR(NOW())-YEAR(G469))</f>
        <v>20</v>
      </c>
      <c r="I469" s="138" t="s">
        <v>15</v>
      </c>
      <c r="J469" s="142" t="str">
        <f>VLOOKUP(I469,NH,2,0)</f>
        <v>EX</v>
      </c>
      <c r="K469" s="142" t="str">
        <f>YEAR('BASE DE DATOS 2026'!$G469)&amp;J469</f>
        <v>2006EX</v>
      </c>
      <c r="L469" s="143" t="str">
        <f>IFERROR(VLOOKUP(K469,CATEGORIAS,2,0),"")</f>
        <v>EXPERTOS 17 AÑOS Y MAS</v>
      </c>
      <c r="M469" s="138" t="s">
        <v>45</v>
      </c>
      <c r="N469" s="145">
        <v>476</v>
      </c>
      <c r="O469" s="144">
        <f>IFERROR(VLOOKUP('BASE DE DATOS 2026'!$I447,CATEGORIAS!$M$3:$O$13,2,FALSE),"")</f>
        <v>85000</v>
      </c>
      <c r="P469" s="138"/>
      <c r="Q469" s="252" t="s">
        <v>149</v>
      </c>
      <c r="S469" s="197">
        <v>476</v>
      </c>
    </row>
    <row r="470" spans="1:19" ht="18.75" hidden="1" x14ac:dyDescent="0.25">
      <c r="A470" s="197">
        <f>SUBTOTAL(103,$B$3:B470)</f>
        <v>264</v>
      </c>
      <c r="B470" s="246">
        <v>477</v>
      </c>
      <c r="C470" s="217"/>
      <c r="D470" s="217"/>
      <c r="E470" s="184"/>
      <c r="F470" s="258"/>
      <c r="G470" s="258"/>
      <c r="H470" s="141"/>
      <c r="I470" s="217"/>
      <c r="J470" s="142" t="e">
        <f>VLOOKUP(I470,NH,2,0)</f>
        <v>#N/A</v>
      </c>
      <c r="K470" s="142" t="e">
        <f>YEAR('BASE DE DATOS 2026'!$G470)&amp;J470</f>
        <v>#N/A</v>
      </c>
      <c r="L470" s="158" t="str">
        <f>IFERROR(VLOOKUP(K470,CATEGORIAS,2,0),"")</f>
        <v/>
      </c>
      <c r="M470" s="217"/>
      <c r="N470" s="186"/>
      <c r="O470" s="188"/>
      <c r="P470" s="259"/>
      <c r="Q470" s="252"/>
      <c r="S470" s="197">
        <v>477</v>
      </c>
    </row>
    <row r="471" spans="1:19" ht="18.75" hidden="1" x14ac:dyDescent="0.25">
      <c r="A471" s="197">
        <f>SUBTOTAL(103,$B$3:B471)</f>
        <v>264</v>
      </c>
      <c r="B471" s="246">
        <v>478</v>
      </c>
      <c r="C471" s="217"/>
      <c r="D471" s="217"/>
      <c r="E471" s="184"/>
      <c r="F471" s="258"/>
      <c r="G471" s="258"/>
      <c r="H471" s="141"/>
      <c r="I471" s="217"/>
      <c r="J471" s="142" t="e">
        <f>VLOOKUP(I471,NH,2,0)</f>
        <v>#N/A</v>
      </c>
      <c r="K471" s="142" t="e">
        <f>YEAR('BASE DE DATOS 2026'!$G471)&amp;J471</f>
        <v>#N/A</v>
      </c>
      <c r="L471" s="158" t="str">
        <f>IFERROR(VLOOKUP(K471,CATEGORIAS,2,0),"")</f>
        <v/>
      </c>
      <c r="M471" s="217"/>
      <c r="N471" s="186"/>
      <c r="O471" s="188"/>
      <c r="P471" s="259"/>
      <c r="Q471" s="252"/>
      <c r="S471" s="197">
        <v>478</v>
      </c>
    </row>
    <row r="472" spans="1:19" ht="18.75" hidden="1" x14ac:dyDescent="0.25">
      <c r="A472" s="197">
        <f>SUBTOTAL(103,$B$3:B472)</f>
        <v>264</v>
      </c>
      <c r="B472" s="246">
        <v>479</v>
      </c>
      <c r="C472" s="217"/>
      <c r="D472" s="217"/>
      <c r="E472" s="184"/>
      <c r="F472" s="258"/>
      <c r="G472" s="258"/>
      <c r="H472" s="141"/>
      <c r="I472" s="217"/>
      <c r="J472" s="142" t="e">
        <f>VLOOKUP(I472,NH,2,0)</f>
        <v>#N/A</v>
      </c>
      <c r="K472" s="142" t="e">
        <f>YEAR('BASE DE DATOS 2026'!$G472)&amp;J472</f>
        <v>#N/A</v>
      </c>
      <c r="L472" s="158" t="str">
        <f>IFERROR(VLOOKUP(K472,CATEGORIAS,2,0),"")</f>
        <v/>
      </c>
      <c r="M472" s="217"/>
      <c r="N472" s="186"/>
      <c r="O472" s="188"/>
      <c r="P472" s="259"/>
      <c r="Q472" s="252"/>
      <c r="S472" s="197">
        <v>479</v>
      </c>
    </row>
    <row r="473" spans="1:19" ht="18.75" x14ac:dyDescent="0.25">
      <c r="A473" s="197">
        <f>SUBTOTAL(103,$B$3:B473)</f>
        <v>265</v>
      </c>
      <c r="B473" s="246">
        <v>480</v>
      </c>
      <c r="C473" s="138" t="s">
        <v>308</v>
      </c>
      <c r="D473" s="138" t="s">
        <v>309</v>
      </c>
      <c r="E473" s="205">
        <v>1107870160</v>
      </c>
      <c r="F473" s="140" t="s">
        <v>1480</v>
      </c>
      <c r="G473" s="140">
        <v>43573</v>
      </c>
      <c r="H473" s="141">
        <f ca="1">IF('BASE DE DATOS 2026'!$G452="","",YEAR(NOW())-YEAR(G473))</f>
        <v>7</v>
      </c>
      <c r="I473" s="138" t="s">
        <v>67</v>
      </c>
      <c r="J473" s="142" t="str">
        <f>VLOOKUP(I473,NH,2,0)</f>
        <v>P</v>
      </c>
      <c r="K473" s="142" t="str">
        <f>YEAR('BASE DE DATOS 2026'!$G473)&amp;J473</f>
        <v>2019P</v>
      </c>
      <c r="L473" s="143" t="str">
        <f>IFERROR(VLOOKUP(K473,CATEGORIAS,2,0),"")</f>
        <v>PRINCIPIANTES 7 Y 8 AÑOS</v>
      </c>
      <c r="M473" s="138" t="s">
        <v>45</v>
      </c>
      <c r="N473" s="137">
        <v>480</v>
      </c>
      <c r="O473" s="144">
        <f>IFERROR(VLOOKUP('BASE DE DATOS 2026'!$I449,CATEGORIAS!$M$3:$O$13,2,FALSE),"")</f>
        <v>85000</v>
      </c>
      <c r="P473" s="138"/>
      <c r="Q473" s="252" t="s">
        <v>149</v>
      </c>
      <c r="S473" s="197">
        <v>480</v>
      </c>
    </row>
    <row r="474" spans="1:19" ht="18.75" hidden="1" x14ac:dyDescent="0.25">
      <c r="A474" s="197">
        <f>SUBTOTAL(103,$B$3:B474)</f>
        <v>265</v>
      </c>
      <c r="B474" s="246">
        <v>481</v>
      </c>
      <c r="C474" s="217"/>
      <c r="D474" s="217"/>
      <c r="E474" s="184"/>
      <c r="F474" s="258"/>
      <c r="G474" s="258"/>
      <c r="H474" s="141"/>
      <c r="I474" s="217"/>
      <c r="J474" s="142" t="e">
        <f>VLOOKUP(I474,NH,2,0)</f>
        <v>#N/A</v>
      </c>
      <c r="K474" s="142" t="e">
        <f>YEAR('BASE DE DATOS 2026'!$G474)&amp;J474</f>
        <v>#N/A</v>
      </c>
      <c r="L474" s="158" t="str">
        <f>IFERROR(VLOOKUP(K474,CATEGORIAS,2,0),"")</f>
        <v/>
      </c>
      <c r="M474" s="217"/>
      <c r="N474" s="186"/>
      <c r="O474" s="188"/>
      <c r="P474" s="259"/>
      <c r="Q474" s="252"/>
      <c r="S474" s="197">
        <v>481</v>
      </c>
    </row>
    <row r="475" spans="1:19" ht="18.75" hidden="1" x14ac:dyDescent="0.25">
      <c r="A475" s="197">
        <f>SUBTOTAL(103,$B$3:B475)</f>
        <v>265</v>
      </c>
      <c r="B475" s="246">
        <v>482</v>
      </c>
      <c r="C475" s="217"/>
      <c r="D475" s="217"/>
      <c r="E475" s="184"/>
      <c r="F475" s="258"/>
      <c r="G475" s="258"/>
      <c r="H475" s="141"/>
      <c r="I475" s="217"/>
      <c r="J475" s="142" t="e">
        <f>VLOOKUP(I475,NH,2,0)</f>
        <v>#N/A</v>
      </c>
      <c r="K475" s="142" t="e">
        <f>YEAR('BASE DE DATOS 2026'!$G475)&amp;J475</f>
        <v>#N/A</v>
      </c>
      <c r="L475" s="158" t="str">
        <f>IFERROR(VLOOKUP(K475,CATEGORIAS,2,0),"")</f>
        <v/>
      </c>
      <c r="M475" s="217"/>
      <c r="N475" s="186"/>
      <c r="O475" s="188"/>
      <c r="P475" s="259"/>
      <c r="Q475" s="252"/>
      <c r="S475" s="197">
        <v>482</v>
      </c>
    </row>
    <row r="476" spans="1:19" ht="18.75" hidden="1" x14ac:dyDescent="0.25">
      <c r="A476" s="197">
        <f>SUBTOTAL(103,$B$3:B476)</f>
        <v>265</v>
      </c>
      <c r="B476" s="246">
        <v>483</v>
      </c>
      <c r="C476" s="217"/>
      <c r="D476" s="217"/>
      <c r="E476" s="184"/>
      <c r="F476" s="258"/>
      <c r="G476" s="258"/>
      <c r="H476" s="141"/>
      <c r="I476" s="217"/>
      <c r="J476" s="142" t="e">
        <f>VLOOKUP(I476,NH,2,0)</f>
        <v>#N/A</v>
      </c>
      <c r="K476" s="142" t="e">
        <f>YEAR('BASE DE DATOS 2026'!$G476)&amp;J476</f>
        <v>#N/A</v>
      </c>
      <c r="L476" s="158" t="str">
        <f>IFERROR(VLOOKUP(K476,CATEGORIAS,2,0),"")</f>
        <v/>
      </c>
      <c r="M476" s="217"/>
      <c r="N476" s="186"/>
      <c r="O476" s="188"/>
      <c r="P476" s="259"/>
      <c r="Q476" s="252"/>
      <c r="S476" s="197">
        <v>483</v>
      </c>
    </row>
    <row r="477" spans="1:19" ht="18.75" hidden="1" x14ac:dyDescent="0.25">
      <c r="A477" s="197">
        <f>SUBTOTAL(103,$B$3:B477)</f>
        <v>265</v>
      </c>
      <c r="B477" s="246">
        <v>484</v>
      </c>
      <c r="C477" s="217"/>
      <c r="D477" s="217"/>
      <c r="E477" s="184"/>
      <c r="F477" s="258"/>
      <c r="G477" s="258"/>
      <c r="H477" s="141"/>
      <c r="I477" s="217"/>
      <c r="J477" s="142" t="e">
        <f>VLOOKUP(I477,NH,2,0)</f>
        <v>#N/A</v>
      </c>
      <c r="K477" s="142" t="e">
        <f>YEAR('BASE DE DATOS 2026'!$G477)&amp;J477</f>
        <v>#N/A</v>
      </c>
      <c r="L477" s="158" t="str">
        <f>IFERROR(VLOOKUP(K477,CATEGORIAS,2,0),"")</f>
        <v/>
      </c>
      <c r="M477" s="217"/>
      <c r="N477" s="186"/>
      <c r="O477" s="188"/>
      <c r="P477" s="259"/>
      <c r="Q477" s="252"/>
      <c r="S477" s="197">
        <v>484</v>
      </c>
    </row>
    <row r="478" spans="1:19" ht="18.75" x14ac:dyDescent="0.25">
      <c r="A478" s="197">
        <f>SUBTOTAL(103,$B$3:B478)</f>
        <v>266</v>
      </c>
      <c r="B478" s="246">
        <v>485</v>
      </c>
      <c r="C478" s="138" t="s">
        <v>301</v>
      </c>
      <c r="D478" s="138" t="s">
        <v>925</v>
      </c>
      <c r="E478" s="139">
        <v>1029624846</v>
      </c>
      <c r="F478" s="140" t="s">
        <v>1480</v>
      </c>
      <c r="G478" s="140">
        <v>42867</v>
      </c>
      <c r="H478" s="141">
        <f ca="1">IF('BASE DE DATOS 2026'!$G454="","",YEAR(NOW())-YEAR(G478))</f>
        <v>9</v>
      </c>
      <c r="I478" s="138" t="s">
        <v>15</v>
      </c>
      <c r="J478" s="142" t="str">
        <f>VLOOKUP(I478,NH,2,0)</f>
        <v>EX</v>
      </c>
      <c r="K478" s="142" t="str">
        <f>YEAR('BASE DE DATOS 2026'!$G478)&amp;J478</f>
        <v>2017EX</v>
      </c>
      <c r="L478" s="143" t="str">
        <f>IFERROR(VLOOKUP(K478,CATEGORIAS,2,0),"")</f>
        <v>EXPERTOS 9 Y 10 AÑOS</v>
      </c>
      <c r="M478" s="138" t="s">
        <v>110</v>
      </c>
      <c r="N478" s="145">
        <v>485</v>
      </c>
      <c r="O478" s="144">
        <f>IFERROR(VLOOKUP('BASE DE DATOS 2026'!$I450,CATEGORIAS!$M$3:$O$13,2,FALSE),"")</f>
        <v>85000</v>
      </c>
      <c r="P478" s="138"/>
      <c r="Q478" s="252" t="s">
        <v>149</v>
      </c>
      <c r="S478" s="197">
        <v>485</v>
      </c>
    </row>
    <row r="479" spans="1:19" ht="18.75" x14ac:dyDescent="0.25">
      <c r="A479" s="197">
        <f>SUBTOTAL(103,$B$3:B479)</f>
        <v>267</v>
      </c>
      <c r="B479" s="246">
        <v>486</v>
      </c>
      <c r="C479" s="138" t="s">
        <v>709</v>
      </c>
      <c r="D479" s="138" t="s">
        <v>926</v>
      </c>
      <c r="E479" s="139">
        <v>1107856863</v>
      </c>
      <c r="F479" s="140" t="s">
        <v>1481</v>
      </c>
      <c r="G479" s="140">
        <v>39989</v>
      </c>
      <c r="H479" s="141">
        <f ca="1">IF('BASE DE DATOS 2026'!$G455="","",YEAR(NOW())-YEAR(G479))</f>
        <v>17</v>
      </c>
      <c r="I479" s="138" t="s">
        <v>9</v>
      </c>
      <c r="J479" s="142" t="str">
        <f>VLOOKUP(I479,NH,2,0)</f>
        <v>OD</v>
      </c>
      <c r="K479" s="142" t="str">
        <f>YEAR('BASE DE DATOS 2026'!$G479)&amp;J479</f>
        <v>2009OD</v>
      </c>
      <c r="L479" s="143" t="str">
        <f>IFERROR(VLOOKUP(K479,CATEGORIAS,2,0),"")</f>
        <v>OPEN DAMAS</v>
      </c>
      <c r="M479" s="138" t="s">
        <v>46</v>
      </c>
      <c r="N479" s="137">
        <v>486</v>
      </c>
      <c r="O479" s="144">
        <f>IFERROR(VLOOKUP('BASE DE DATOS 2026'!$I451,CATEGORIAS!$M$3:$O$13,2,FALSE),"")</f>
        <v>85000</v>
      </c>
      <c r="P479" s="138"/>
      <c r="Q479" s="252" t="s">
        <v>149</v>
      </c>
      <c r="S479" s="197">
        <v>486</v>
      </c>
    </row>
    <row r="480" spans="1:19" ht="18.75" hidden="1" x14ac:dyDescent="0.25">
      <c r="A480" s="197">
        <f>SUBTOTAL(103,$B$3:B480)</f>
        <v>267</v>
      </c>
      <c r="B480" s="246">
        <v>487</v>
      </c>
      <c r="C480" s="217"/>
      <c r="D480" s="217"/>
      <c r="E480" s="184"/>
      <c r="F480" s="258"/>
      <c r="G480" s="258"/>
      <c r="H480" s="141"/>
      <c r="I480" s="217"/>
      <c r="J480" s="142" t="e">
        <f>VLOOKUP(I480,NH,2,0)</f>
        <v>#N/A</v>
      </c>
      <c r="K480" s="142" t="e">
        <f>YEAR('BASE DE DATOS 2026'!$G480)&amp;J480</f>
        <v>#N/A</v>
      </c>
      <c r="L480" s="158" t="str">
        <f>IFERROR(VLOOKUP(K480,CATEGORIAS,2,0),"")</f>
        <v/>
      </c>
      <c r="M480" s="217"/>
      <c r="N480" s="186"/>
      <c r="O480" s="188"/>
      <c r="P480" s="259"/>
      <c r="Q480" s="252"/>
      <c r="S480" s="197">
        <v>487</v>
      </c>
    </row>
    <row r="481" spans="1:19" ht="18.75" hidden="1" x14ac:dyDescent="0.25">
      <c r="A481" s="197">
        <f>SUBTOTAL(103,$B$3:B481)</f>
        <v>267</v>
      </c>
      <c r="B481" s="246">
        <v>488</v>
      </c>
      <c r="C481" s="217"/>
      <c r="D481" s="217"/>
      <c r="E481" s="184"/>
      <c r="F481" s="258"/>
      <c r="G481" s="258"/>
      <c r="H481" s="141"/>
      <c r="I481" s="217"/>
      <c r="J481" s="142" t="e">
        <f>VLOOKUP(I481,NH,2,0)</f>
        <v>#N/A</v>
      </c>
      <c r="K481" s="142" t="e">
        <f>YEAR('BASE DE DATOS 2026'!$G481)&amp;J481</f>
        <v>#N/A</v>
      </c>
      <c r="L481" s="158" t="str">
        <f>IFERROR(VLOOKUP(K481,CATEGORIAS,2,0),"")</f>
        <v/>
      </c>
      <c r="M481" s="217"/>
      <c r="N481" s="186"/>
      <c r="O481" s="188"/>
      <c r="P481" s="259"/>
      <c r="Q481" s="252"/>
      <c r="S481" s="197">
        <v>488</v>
      </c>
    </row>
    <row r="482" spans="1:19" ht="18.75" hidden="1" x14ac:dyDescent="0.25">
      <c r="A482" s="197">
        <f>SUBTOTAL(103,$B$3:B482)</f>
        <v>267</v>
      </c>
      <c r="B482" s="246">
        <v>489</v>
      </c>
      <c r="C482" s="217"/>
      <c r="D482" s="217"/>
      <c r="E482" s="184"/>
      <c r="F482" s="258"/>
      <c r="G482" s="258"/>
      <c r="H482" s="141"/>
      <c r="I482" s="217"/>
      <c r="J482" s="142" t="e">
        <f>VLOOKUP(I482,NH,2,0)</f>
        <v>#N/A</v>
      </c>
      <c r="K482" s="142" t="e">
        <f>YEAR('BASE DE DATOS 2026'!$G482)&amp;J482</f>
        <v>#N/A</v>
      </c>
      <c r="L482" s="158" t="str">
        <f>IFERROR(VLOOKUP(K482,CATEGORIAS,2,0),"")</f>
        <v/>
      </c>
      <c r="M482" s="217"/>
      <c r="N482" s="186"/>
      <c r="O482" s="188"/>
      <c r="P482" s="259"/>
      <c r="Q482" s="252"/>
      <c r="S482" s="197">
        <v>489</v>
      </c>
    </row>
    <row r="483" spans="1:19" ht="18.75" x14ac:dyDescent="0.25">
      <c r="A483" s="197">
        <f>SUBTOTAL(103,$B$3:B483)</f>
        <v>268</v>
      </c>
      <c r="B483" s="246">
        <v>490</v>
      </c>
      <c r="C483" s="138" t="s">
        <v>455</v>
      </c>
      <c r="D483" s="138" t="s">
        <v>932</v>
      </c>
      <c r="E483" s="139">
        <v>1110372303</v>
      </c>
      <c r="F483" s="140" t="s">
        <v>1481</v>
      </c>
      <c r="G483" s="140">
        <v>40421</v>
      </c>
      <c r="H483" s="141">
        <f ca="1">IF('BASE DE DATOS 2026'!$G456="","",YEAR(NOW())-YEAR(G483))</f>
        <v>16</v>
      </c>
      <c r="I483" s="138" t="s">
        <v>9</v>
      </c>
      <c r="J483" s="142" t="str">
        <f>VLOOKUP(I483,NH,2,0)</f>
        <v>OD</v>
      </c>
      <c r="K483" s="142" t="str">
        <f>YEAR('BASE DE DATOS 2026'!$G483)&amp;J483</f>
        <v>2010OD</v>
      </c>
      <c r="L483" s="143" t="str">
        <f>IFERROR(VLOOKUP(K483,CATEGORIAS,2,0),"")</f>
        <v>OPEN DAMAS</v>
      </c>
      <c r="M483" s="138" t="s">
        <v>41</v>
      </c>
      <c r="N483" s="145">
        <v>490</v>
      </c>
      <c r="O483" s="144">
        <f>IFERROR(VLOOKUP('BASE DE DATOS 2026'!$I452,CATEGORIAS!$M$3:$O$13,2,FALSE),"")</f>
        <v>85000</v>
      </c>
      <c r="P483" s="138"/>
      <c r="Q483" s="252" t="s">
        <v>149</v>
      </c>
      <c r="S483" s="197">
        <v>490</v>
      </c>
    </row>
    <row r="484" spans="1:19" ht="18.75" x14ac:dyDescent="0.25">
      <c r="A484" s="197">
        <f>SUBTOTAL(103,$B$3:B484)</f>
        <v>269</v>
      </c>
      <c r="B484" s="246">
        <v>491</v>
      </c>
      <c r="C484" s="138" t="s">
        <v>364</v>
      </c>
      <c r="D484" s="138" t="s">
        <v>1430</v>
      </c>
      <c r="E484" s="139">
        <v>1107849753</v>
      </c>
      <c r="F484" s="140" t="s">
        <v>1480</v>
      </c>
      <c r="G484" s="140">
        <v>39378</v>
      </c>
      <c r="H484" s="141">
        <f ca="1">IF('BASE DE DATOS 2026'!$G457="","",YEAR(NOW())-YEAR(G484))</f>
        <v>19</v>
      </c>
      <c r="I484" s="138" t="s">
        <v>10</v>
      </c>
      <c r="J484" s="142" t="str">
        <f>VLOOKUP(I484,NH,2,0)</f>
        <v>OV</v>
      </c>
      <c r="K484" s="142" t="str">
        <f>YEAR('BASE DE DATOS 2026'!$G484)&amp;J484</f>
        <v>2007OV</v>
      </c>
      <c r="L484" s="143" t="str">
        <f>IFERROR(VLOOKUP(K484,CATEGORIAS,2,0),"")</f>
        <v>OPEN VARONES</v>
      </c>
      <c r="M484" s="138" t="s">
        <v>82</v>
      </c>
      <c r="N484" s="145">
        <v>491</v>
      </c>
      <c r="O484" s="144">
        <f>IFERROR(VLOOKUP('BASE DE DATOS 2026'!$I454,CATEGORIAS!$M$3:$O$13,2,FALSE),"")</f>
        <v>85000</v>
      </c>
      <c r="P484" s="138"/>
      <c r="Q484" s="252" t="s">
        <v>149</v>
      </c>
      <c r="S484" s="197">
        <v>491</v>
      </c>
    </row>
    <row r="485" spans="1:19" ht="18.75" hidden="1" x14ac:dyDescent="0.25">
      <c r="A485" s="197">
        <f>SUBTOTAL(103,$B$3:B485)</f>
        <v>269</v>
      </c>
      <c r="B485" s="246">
        <v>492</v>
      </c>
      <c r="C485" s="217"/>
      <c r="D485" s="217"/>
      <c r="E485" s="184"/>
      <c r="F485" s="258"/>
      <c r="G485" s="258"/>
      <c r="H485" s="141"/>
      <c r="I485" s="217"/>
      <c r="J485" s="142" t="e">
        <f>VLOOKUP(I485,NH,2,0)</f>
        <v>#N/A</v>
      </c>
      <c r="K485" s="142" t="e">
        <f>YEAR('BASE DE DATOS 2026'!$G485)&amp;J485</f>
        <v>#N/A</v>
      </c>
      <c r="L485" s="158" t="str">
        <f>IFERROR(VLOOKUP(K485,CATEGORIAS,2,0),"")</f>
        <v/>
      </c>
      <c r="M485" s="217"/>
      <c r="N485" s="186"/>
      <c r="O485" s="188"/>
      <c r="P485" s="259"/>
      <c r="Q485" s="252"/>
      <c r="S485" s="197">
        <v>492</v>
      </c>
    </row>
    <row r="486" spans="1:19" ht="18.75" hidden="1" x14ac:dyDescent="0.25">
      <c r="A486" s="197">
        <f>SUBTOTAL(103,$B$3:B486)</f>
        <v>269</v>
      </c>
      <c r="B486" s="246">
        <v>493</v>
      </c>
      <c r="C486" s="217"/>
      <c r="D486" s="217"/>
      <c r="E486" s="184"/>
      <c r="F486" s="258"/>
      <c r="G486" s="258"/>
      <c r="H486" s="141"/>
      <c r="I486" s="217"/>
      <c r="J486" s="142" t="e">
        <f>VLOOKUP(I486,NH,2,0)</f>
        <v>#N/A</v>
      </c>
      <c r="K486" s="142" t="e">
        <f>YEAR('BASE DE DATOS 2026'!$G486)&amp;J486</f>
        <v>#N/A</v>
      </c>
      <c r="L486" s="158" t="str">
        <f>IFERROR(VLOOKUP(K486,CATEGORIAS,2,0),"")</f>
        <v/>
      </c>
      <c r="M486" s="217"/>
      <c r="N486" s="186"/>
      <c r="O486" s="188"/>
      <c r="P486" s="259"/>
      <c r="Q486" s="252"/>
      <c r="S486" s="197">
        <v>493</v>
      </c>
    </row>
    <row r="487" spans="1:19" ht="18.75" x14ac:dyDescent="0.25">
      <c r="A487" s="197">
        <f>SUBTOTAL(103,$B$3:B487)</f>
        <v>270</v>
      </c>
      <c r="B487" s="246">
        <v>494</v>
      </c>
      <c r="C487" s="138" t="s">
        <v>1175</v>
      </c>
      <c r="D487" s="138" t="s">
        <v>1176</v>
      </c>
      <c r="E487" s="139">
        <v>1035011037</v>
      </c>
      <c r="F487" s="140" t="s">
        <v>1481</v>
      </c>
      <c r="G487" s="140">
        <v>42967</v>
      </c>
      <c r="H487" s="141">
        <f ca="1">IF('BASE DE DATOS 2026'!$G458="","",YEAR(NOW())-YEAR(G487))</f>
        <v>9</v>
      </c>
      <c r="I487" s="138" t="s">
        <v>14</v>
      </c>
      <c r="J487" s="142" t="str">
        <f>VLOOKUP(I487,NH,2,0)</f>
        <v>D</v>
      </c>
      <c r="K487" s="142" t="str">
        <f>YEAR('BASE DE DATOS 2026'!$G487)&amp;J487</f>
        <v>2017D</v>
      </c>
      <c r="L487" s="143" t="str">
        <f>IFERROR(VLOOKUP(K487,CATEGORIAS,2,0),"")</f>
        <v>DAMAS 9 Y 10 AÑOS</v>
      </c>
      <c r="M487" s="138" t="s">
        <v>1177</v>
      </c>
      <c r="N487" s="145">
        <v>494</v>
      </c>
      <c r="O487" s="144">
        <f>IFERROR(VLOOKUP('BASE DE DATOS 2026'!$I455,CATEGORIAS!$M$3:$O$13,2,FALSE),"")</f>
        <v>85000</v>
      </c>
      <c r="P487" s="138"/>
      <c r="Q487" s="252" t="s">
        <v>149</v>
      </c>
      <c r="S487" s="197">
        <v>494</v>
      </c>
    </row>
    <row r="488" spans="1:19" s="171" customFormat="1" ht="18.75" hidden="1" x14ac:dyDescent="0.25">
      <c r="A488" s="197">
        <f>SUBTOTAL(103,$B$3:B488)</f>
        <v>270</v>
      </c>
      <c r="B488" s="246">
        <v>495</v>
      </c>
      <c r="C488" s="217"/>
      <c r="D488" s="217"/>
      <c r="E488" s="184"/>
      <c r="F488" s="258"/>
      <c r="G488" s="258"/>
      <c r="H488" s="141"/>
      <c r="I488" s="217"/>
      <c r="J488" s="142" t="e">
        <f>VLOOKUP(I488,NH,2,0)</f>
        <v>#N/A</v>
      </c>
      <c r="K488" s="142" t="e">
        <f>YEAR('BASE DE DATOS 2026'!$G488)&amp;J488</f>
        <v>#N/A</v>
      </c>
      <c r="L488" s="158" t="str">
        <f>IFERROR(VLOOKUP(K488,CATEGORIAS,2,0),"")</f>
        <v/>
      </c>
      <c r="M488" s="217"/>
      <c r="N488" s="186"/>
      <c r="O488" s="188"/>
      <c r="P488" s="259"/>
      <c r="Q488" s="252"/>
      <c r="S488" s="197">
        <v>495</v>
      </c>
    </row>
    <row r="489" spans="1:19" ht="18.75" hidden="1" x14ac:dyDescent="0.25">
      <c r="A489" s="197">
        <f>SUBTOTAL(103,$B$3:B489)</f>
        <v>270</v>
      </c>
      <c r="B489" s="246">
        <v>496</v>
      </c>
      <c r="C489" s="217"/>
      <c r="D489" s="217"/>
      <c r="E489" s="184"/>
      <c r="F489" s="258"/>
      <c r="G489" s="258"/>
      <c r="H489" s="141"/>
      <c r="I489" s="217"/>
      <c r="J489" s="142" t="e">
        <f>VLOOKUP(I489,NH,2,0)</f>
        <v>#N/A</v>
      </c>
      <c r="K489" s="142" t="e">
        <f>YEAR('BASE DE DATOS 2026'!$G489)&amp;J489</f>
        <v>#N/A</v>
      </c>
      <c r="L489" s="158" t="str">
        <f>IFERROR(VLOOKUP(K489,CATEGORIAS,2,0),"")</f>
        <v/>
      </c>
      <c r="M489" s="217"/>
      <c r="N489" s="186"/>
      <c r="O489" s="188"/>
      <c r="P489" s="259"/>
      <c r="Q489" s="252"/>
      <c r="S489" s="197">
        <v>496</v>
      </c>
    </row>
    <row r="490" spans="1:19" ht="18.75" x14ac:dyDescent="0.25">
      <c r="A490" s="197">
        <f>SUBTOTAL(103,$B$3:B490)</f>
        <v>271</v>
      </c>
      <c r="B490" s="246">
        <v>497</v>
      </c>
      <c r="C490" s="138" t="s">
        <v>701</v>
      </c>
      <c r="D490" s="138" t="s">
        <v>1226</v>
      </c>
      <c r="E490" s="139">
        <v>1092861383</v>
      </c>
      <c r="F490" s="140" t="s">
        <v>1481</v>
      </c>
      <c r="G490" s="140">
        <v>42986</v>
      </c>
      <c r="H490" s="141">
        <f ca="1">IF('BASE DE DATOS 2026'!$G459="","",YEAR(NOW())-YEAR(G490))</f>
        <v>9</v>
      </c>
      <c r="I490" s="138" t="s">
        <v>14</v>
      </c>
      <c r="J490" s="142" t="str">
        <f>VLOOKUP(I490,NH,2,0)</f>
        <v>D</v>
      </c>
      <c r="K490" s="142" t="str">
        <f>YEAR('BASE DE DATOS 2026'!$G490)&amp;J490</f>
        <v>2017D</v>
      </c>
      <c r="L490" s="143" t="str">
        <f>IFERROR(VLOOKUP(K490,CATEGORIAS,2,0),"")</f>
        <v>DAMAS 9 Y 10 AÑOS</v>
      </c>
      <c r="M490" s="138" t="s">
        <v>1227</v>
      </c>
      <c r="N490" s="137">
        <v>497</v>
      </c>
      <c r="O490" s="144">
        <f>IFERROR(VLOOKUP('BASE DE DATOS 2026'!$I456,CATEGORIAS!$M$3:$O$13,2,FALSE),"")</f>
        <v>85000</v>
      </c>
      <c r="P490" s="138"/>
      <c r="Q490" s="252" t="s">
        <v>149</v>
      </c>
      <c r="S490" s="197">
        <v>497</v>
      </c>
    </row>
    <row r="491" spans="1:19" ht="18.75" x14ac:dyDescent="0.25">
      <c r="A491" s="197">
        <f>SUBTOTAL(103,$B$3:B491)</f>
        <v>272</v>
      </c>
      <c r="B491" s="246">
        <v>498</v>
      </c>
      <c r="C491" s="138" t="s">
        <v>1243</v>
      </c>
      <c r="D491" s="138" t="s">
        <v>739</v>
      </c>
      <c r="E491" s="139">
        <v>1109678212</v>
      </c>
      <c r="F491" s="140" t="s">
        <v>1481</v>
      </c>
      <c r="G491" s="140">
        <v>41489</v>
      </c>
      <c r="H491" s="141">
        <f ca="1">IF('BASE DE DATOS 2026'!$G460="","",YEAR(NOW())-YEAR(G491))</f>
        <v>13</v>
      </c>
      <c r="I491" s="138" t="s">
        <v>14</v>
      </c>
      <c r="J491" s="142" t="str">
        <f>VLOOKUP(I491,NH,2,0)</f>
        <v>D</v>
      </c>
      <c r="K491" s="142" t="str">
        <f>YEAR('BASE DE DATOS 2026'!$G491)&amp;J491</f>
        <v>2013D</v>
      </c>
      <c r="L491" s="143" t="str">
        <f>IFERROR(VLOOKUP(K491,CATEGORIAS,2,0),"")</f>
        <v>DAMAS 13 Y 14 AÑOS</v>
      </c>
      <c r="M491" s="138" t="s">
        <v>51</v>
      </c>
      <c r="N491" s="145">
        <v>498</v>
      </c>
      <c r="O491" s="144">
        <f>IFERROR(VLOOKUP('BASE DE DATOS 2026'!$I457,CATEGORIAS!$M$3:$O$13,2,FALSE),"")</f>
        <v>85000</v>
      </c>
      <c r="P491" s="138"/>
      <c r="Q491" s="252" t="s">
        <v>149</v>
      </c>
      <c r="S491" s="197">
        <v>498</v>
      </c>
    </row>
    <row r="492" spans="1:19" ht="18.75" x14ac:dyDescent="0.25">
      <c r="A492" s="197">
        <f>SUBTOTAL(103,$B$3:B492)</f>
        <v>273</v>
      </c>
      <c r="B492" s="246">
        <v>499</v>
      </c>
      <c r="C492" s="138" t="s">
        <v>1274</v>
      </c>
      <c r="D492" s="138" t="s">
        <v>1316</v>
      </c>
      <c r="E492" s="139">
        <v>1106230078</v>
      </c>
      <c r="F492" s="140" t="s">
        <v>1481</v>
      </c>
      <c r="G492" s="140">
        <v>42152</v>
      </c>
      <c r="H492" s="141">
        <f ca="1">IF('BASE DE DATOS 2026'!$G461="","",YEAR(NOW())-YEAR(G492))</f>
        <v>11</v>
      </c>
      <c r="I492" s="138" t="s">
        <v>14</v>
      </c>
      <c r="J492" s="142" t="str">
        <f>VLOOKUP(I492,NH,2,0)</f>
        <v>D</v>
      </c>
      <c r="K492" s="142" t="str">
        <f>YEAR('BASE DE DATOS 2026'!$G492)&amp;J492</f>
        <v>2015D</v>
      </c>
      <c r="L492" s="143" t="str">
        <f>IFERROR(VLOOKUP(K492,CATEGORIAS,2,0),"")</f>
        <v>DAMAS 11 Y 12 AÑOS</v>
      </c>
      <c r="M492" s="138" t="s">
        <v>1328</v>
      </c>
      <c r="N492" s="137">
        <v>499</v>
      </c>
      <c r="O492" s="144">
        <f>IFERROR(VLOOKUP('BASE DE DATOS 2026'!$I458,CATEGORIAS!$M$3:$O$13,2,FALSE),"")</f>
        <v>85000</v>
      </c>
      <c r="P492" s="138"/>
      <c r="Q492" s="252" t="s">
        <v>149</v>
      </c>
      <c r="S492" s="197">
        <v>499</v>
      </c>
    </row>
    <row r="493" spans="1:19" ht="18.75" x14ac:dyDescent="0.25">
      <c r="A493" s="197">
        <f>SUBTOTAL(103,$B$3:B493)</f>
        <v>274</v>
      </c>
      <c r="B493" s="246">
        <v>500</v>
      </c>
      <c r="C493" s="138" t="s">
        <v>236</v>
      </c>
      <c r="D493" s="138" t="s">
        <v>1458</v>
      </c>
      <c r="E493" s="139">
        <v>1109574131</v>
      </c>
      <c r="F493" s="140" t="s">
        <v>1480</v>
      </c>
      <c r="G493" s="140">
        <v>44643</v>
      </c>
      <c r="H493" s="141">
        <f ca="1">IF('BASE DE DATOS 2026'!$G464="","",YEAR(NOW())-YEAR(G493))</f>
        <v>4</v>
      </c>
      <c r="I493" s="138" t="s">
        <v>12</v>
      </c>
      <c r="J493" s="142" t="str">
        <f>VLOOKUP(I493,NH,2,0)</f>
        <v>S</v>
      </c>
      <c r="K493" s="142" t="str">
        <f>YEAR('BASE DE DATOS 2026'!$G493)&amp;J493</f>
        <v>2022S</v>
      </c>
      <c r="L493" s="143" t="str">
        <f>IFERROR(VLOOKUP(K493,CATEGORIAS,2,0),"")</f>
        <v>STRIDERS 4 AÑOS</v>
      </c>
      <c r="M493" s="138" t="s">
        <v>75</v>
      </c>
      <c r="N493" s="145">
        <v>500</v>
      </c>
      <c r="O493" s="144">
        <f>IFERROR(VLOOKUP('BASE DE DATOS 2026'!$I459,CATEGORIAS!$M$3:$O$13,2,FALSE),"")</f>
        <v>85000</v>
      </c>
      <c r="P493" s="138"/>
      <c r="Q493" s="252" t="s">
        <v>149</v>
      </c>
      <c r="S493" s="197">
        <v>500</v>
      </c>
    </row>
    <row r="494" spans="1:19" ht="18.75" x14ac:dyDescent="0.25">
      <c r="A494" s="197">
        <f>SUBTOTAL(103,$B$3:B494)</f>
        <v>275</v>
      </c>
      <c r="B494" s="246">
        <v>501</v>
      </c>
      <c r="C494" s="138" t="s">
        <v>1164</v>
      </c>
      <c r="D494" s="138" t="s">
        <v>1169</v>
      </c>
      <c r="E494" s="139">
        <v>1232818201</v>
      </c>
      <c r="F494" s="140" t="s">
        <v>1481</v>
      </c>
      <c r="G494" s="140">
        <v>44779</v>
      </c>
      <c r="H494" s="141">
        <f ca="1">IF('BASE DE DATOS 2026'!$G468="","",YEAR(NOW())-YEAR(G494))</f>
        <v>4</v>
      </c>
      <c r="I494" s="138" t="s">
        <v>12</v>
      </c>
      <c r="J494" s="142" t="str">
        <f>VLOOKUP(I494,NH,2,0)</f>
        <v>S</v>
      </c>
      <c r="K494" s="142" t="str">
        <f>YEAR('BASE DE DATOS 2026'!$G494)&amp;J494</f>
        <v>2022S</v>
      </c>
      <c r="L494" s="143" t="str">
        <f>IFERROR(VLOOKUP(K494,CATEGORIAS,2,0),"")</f>
        <v>STRIDERS 4 AÑOS</v>
      </c>
      <c r="M494" s="138" t="s">
        <v>55</v>
      </c>
      <c r="N494" s="137">
        <v>501</v>
      </c>
      <c r="O494" s="144">
        <f>IFERROR(VLOOKUP('BASE DE DATOS 2026'!$I460,CATEGORIAS!$M$3:$O$13,2,FALSE),"")</f>
        <v>85000</v>
      </c>
      <c r="P494" s="138"/>
      <c r="Q494" s="252" t="s">
        <v>149</v>
      </c>
      <c r="S494" s="197">
        <v>501</v>
      </c>
    </row>
    <row r="495" spans="1:19" ht="18.75" x14ac:dyDescent="0.25">
      <c r="A495" s="197">
        <f>SUBTOTAL(103,$B$3:B495)</f>
        <v>276</v>
      </c>
      <c r="B495" s="246">
        <v>502</v>
      </c>
      <c r="C495" s="138" t="s">
        <v>1165</v>
      </c>
      <c r="D495" s="138" t="s">
        <v>296</v>
      </c>
      <c r="E495" s="139">
        <v>1232818225</v>
      </c>
      <c r="F495" s="140" t="s">
        <v>1480</v>
      </c>
      <c r="G495" s="140">
        <v>44514</v>
      </c>
      <c r="H495" s="141">
        <f ca="1">IF('BASE DE DATOS 2026'!$G469="","",YEAR(NOW())-YEAR(G495))</f>
        <v>5</v>
      </c>
      <c r="I495" s="138" t="s">
        <v>12</v>
      </c>
      <c r="J495" s="142" t="str">
        <f>VLOOKUP(I495,NH,2,0)</f>
        <v>S</v>
      </c>
      <c r="K495" s="142" t="str">
        <f>YEAR('BASE DE DATOS 2026'!$G495)&amp;J495</f>
        <v>2021S</v>
      </c>
      <c r="L495" s="143" t="str">
        <f>IFERROR(VLOOKUP(K495,CATEGORIAS,2,0),"")</f>
        <v>STRIDERS 5 AÑOS</v>
      </c>
      <c r="M495" s="138" t="s">
        <v>51</v>
      </c>
      <c r="N495" s="137">
        <v>502</v>
      </c>
      <c r="O495" s="144">
        <f>IFERROR(VLOOKUP('BASE DE DATOS 2026'!$I461,CATEGORIAS!$M$3:$O$13,2,FALSE),"")</f>
        <v>85000</v>
      </c>
      <c r="P495" s="138"/>
      <c r="Q495" s="252" t="s">
        <v>149</v>
      </c>
      <c r="S495" s="197">
        <v>502</v>
      </c>
    </row>
    <row r="496" spans="1:19" ht="18.75" hidden="1" x14ac:dyDescent="0.25">
      <c r="A496" s="197">
        <f>SUBTOTAL(103,$B$3:B496)</f>
        <v>276</v>
      </c>
      <c r="B496" s="246">
        <v>503</v>
      </c>
      <c r="C496" s="217"/>
      <c r="D496" s="217"/>
      <c r="E496" s="184"/>
      <c r="F496" s="258"/>
      <c r="G496" s="258"/>
      <c r="H496" s="141"/>
      <c r="I496" s="217"/>
      <c r="J496" s="142" t="e">
        <f>VLOOKUP(I496,NH,2,0)</f>
        <v>#N/A</v>
      </c>
      <c r="K496" s="142" t="e">
        <f>YEAR('BASE DE DATOS 2026'!$G496)&amp;J496</f>
        <v>#N/A</v>
      </c>
      <c r="L496" s="158" t="str">
        <f>IFERROR(VLOOKUP(K496,CATEGORIAS,2,0),"")</f>
        <v/>
      </c>
      <c r="M496" s="217"/>
      <c r="N496" s="186"/>
      <c r="O496" s="188"/>
      <c r="P496" s="259"/>
      <c r="Q496" s="252"/>
      <c r="S496" s="197">
        <v>503</v>
      </c>
    </row>
    <row r="497" spans="1:19" ht="18.75" hidden="1" x14ac:dyDescent="0.25">
      <c r="A497" s="197">
        <f>SUBTOTAL(103,$B$3:B497)</f>
        <v>276</v>
      </c>
      <c r="B497" s="246">
        <v>504</v>
      </c>
      <c r="C497" s="217"/>
      <c r="D497" s="217"/>
      <c r="E497" s="184"/>
      <c r="F497" s="258"/>
      <c r="G497" s="258"/>
      <c r="H497" s="141"/>
      <c r="I497" s="217"/>
      <c r="J497" s="142" t="e">
        <f>VLOOKUP(I497,NH,2,0)</f>
        <v>#N/A</v>
      </c>
      <c r="K497" s="142" t="e">
        <f>YEAR('BASE DE DATOS 2026'!$G497)&amp;J497</f>
        <v>#N/A</v>
      </c>
      <c r="L497" s="158" t="str">
        <f>IFERROR(VLOOKUP(K497,CATEGORIAS,2,0),"")</f>
        <v/>
      </c>
      <c r="M497" s="217"/>
      <c r="N497" s="186"/>
      <c r="O497" s="188"/>
      <c r="P497" s="259"/>
      <c r="Q497" s="252"/>
      <c r="S497" s="197">
        <v>504</v>
      </c>
    </row>
    <row r="498" spans="1:19" ht="18.75" hidden="1" x14ac:dyDescent="0.25">
      <c r="A498" s="197">
        <f>SUBTOTAL(103,$B$3:B498)</f>
        <v>276</v>
      </c>
      <c r="B498" s="246">
        <v>505</v>
      </c>
      <c r="C498" s="217"/>
      <c r="D498" s="217"/>
      <c r="E498" s="184"/>
      <c r="F498" s="258"/>
      <c r="G498" s="258"/>
      <c r="H498" s="141"/>
      <c r="I498" s="217"/>
      <c r="J498" s="142" t="e">
        <f>VLOOKUP(I498,NH,2,0)</f>
        <v>#N/A</v>
      </c>
      <c r="K498" s="142" t="e">
        <f>YEAR('BASE DE DATOS 2026'!$G498)&amp;J498</f>
        <v>#N/A</v>
      </c>
      <c r="L498" s="158" t="str">
        <f>IFERROR(VLOOKUP(K498,CATEGORIAS,2,0),"")</f>
        <v/>
      </c>
      <c r="M498" s="217"/>
      <c r="N498" s="186"/>
      <c r="O498" s="188"/>
      <c r="P498" s="259"/>
      <c r="Q498" s="252"/>
      <c r="S498" s="197">
        <v>505</v>
      </c>
    </row>
    <row r="499" spans="1:19" ht="18.75" hidden="1" x14ac:dyDescent="0.25">
      <c r="A499" s="197">
        <f>SUBTOTAL(103,$B$3:B499)</f>
        <v>276</v>
      </c>
      <c r="B499" s="246">
        <v>506</v>
      </c>
      <c r="C499" s="217"/>
      <c r="D499" s="217"/>
      <c r="E499" s="184"/>
      <c r="F499" s="258"/>
      <c r="G499" s="258"/>
      <c r="H499" s="141"/>
      <c r="I499" s="217"/>
      <c r="J499" s="142" t="e">
        <f>VLOOKUP(I499,NH,2,0)</f>
        <v>#N/A</v>
      </c>
      <c r="K499" s="142" t="e">
        <f>YEAR('BASE DE DATOS 2026'!$G499)&amp;J499</f>
        <v>#N/A</v>
      </c>
      <c r="L499" s="158" t="str">
        <f>IFERROR(VLOOKUP(K499,CATEGORIAS,2,0),"")</f>
        <v/>
      </c>
      <c r="M499" s="217"/>
      <c r="N499" s="186"/>
      <c r="O499" s="188"/>
      <c r="P499" s="259"/>
      <c r="Q499" s="252"/>
      <c r="S499" s="197">
        <v>506</v>
      </c>
    </row>
    <row r="500" spans="1:19" ht="18.75" hidden="1" x14ac:dyDescent="0.25">
      <c r="A500" s="197">
        <f>SUBTOTAL(103,$B$3:B500)</f>
        <v>276</v>
      </c>
      <c r="B500" s="246">
        <v>507</v>
      </c>
      <c r="C500" s="217"/>
      <c r="D500" s="217"/>
      <c r="E500" s="184"/>
      <c r="F500" s="258"/>
      <c r="G500" s="258"/>
      <c r="H500" s="141"/>
      <c r="I500" s="217"/>
      <c r="J500" s="142" t="e">
        <f>VLOOKUP(I500,NH,2,0)</f>
        <v>#N/A</v>
      </c>
      <c r="K500" s="142" t="e">
        <f>YEAR('BASE DE DATOS 2026'!$G500)&amp;J500</f>
        <v>#N/A</v>
      </c>
      <c r="L500" s="158" t="str">
        <f>IFERROR(VLOOKUP(K500,CATEGORIAS,2,0),"")</f>
        <v/>
      </c>
      <c r="M500" s="217"/>
      <c r="N500" s="186"/>
      <c r="O500" s="188"/>
      <c r="P500" s="259"/>
      <c r="Q500" s="252"/>
      <c r="S500" s="197">
        <v>507</v>
      </c>
    </row>
    <row r="501" spans="1:19" ht="18.75" hidden="1" x14ac:dyDescent="0.25">
      <c r="A501" s="197">
        <f>SUBTOTAL(103,$B$3:B501)</f>
        <v>276</v>
      </c>
      <c r="B501" s="246">
        <v>508</v>
      </c>
      <c r="C501" s="217"/>
      <c r="D501" s="217"/>
      <c r="E501" s="184"/>
      <c r="F501" s="258"/>
      <c r="G501" s="258"/>
      <c r="H501" s="141"/>
      <c r="I501" s="217"/>
      <c r="J501" s="142" t="e">
        <f>VLOOKUP(I501,NH,2,0)</f>
        <v>#N/A</v>
      </c>
      <c r="K501" s="142" t="e">
        <f>YEAR('BASE DE DATOS 2026'!$G501)&amp;J501</f>
        <v>#N/A</v>
      </c>
      <c r="L501" s="158" t="str">
        <f>IFERROR(VLOOKUP(K501,CATEGORIAS,2,0),"")</f>
        <v/>
      </c>
      <c r="M501" s="217"/>
      <c r="N501" s="186"/>
      <c r="O501" s="188"/>
      <c r="P501" s="259"/>
      <c r="Q501" s="252"/>
      <c r="S501" s="197">
        <v>508</v>
      </c>
    </row>
    <row r="502" spans="1:19" ht="18.75" hidden="1" x14ac:dyDescent="0.25">
      <c r="A502" s="197">
        <f>SUBTOTAL(103,$B$3:B502)</f>
        <v>276</v>
      </c>
      <c r="B502" s="246">
        <v>509</v>
      </c>
      <c r="C502" s="217"/>
      <c r="D502" s="217"/>
      <c r="E502" s="184"/>
      <c r="F502" s="258"/>
      <c r="G502" s="258"/>
      <c r="H502" s="141"/>
      <c r="I502" s="217"/>
      <c r="J502" s="142" t="e">
        <f>VLOOKUP(I502,NH,2,0)</f>
        <v>#N/A</v>
      </c>
      <c r="K502" s="142" t="e">
        <f>YEAR('BASE DE DATOS 2026'!$G502)&amp;J502</f>
        <v>#N/A</v>
      </c>
      <c r="L502" s="158" t="str">
        <f>IFERROR(VLOOKUP(K502,CATEGORIAS,2,0),"")</f>
        <v/>
      </c>
      <c r="M502" s="217"/>
      <c r="N502" s="186"/>
      <c r="O502" s="188"/>
      <c r="P502" s="259"/>
      <c r="Q502" s="252"/>
      <c r="S502" s="197">
        <v>509</v>
      </c>
    </row>
    <row r="503" spans="1:19" ht="18.75" hidden="1" x14ac:dyDescent="0.25">
      <c r="A503" s="197">
        <f>SUBTOTAL(103,$B$3:B503)</f>
        <v>276</v>
      </c>
      <c r="B503" s="246">
        <v>510</v>
      </c>
      <c r="C503" s="217"/>
      <c r="D503" s="217"/>
      <c r="E503" s="184"/>
      <c r="F503" s="258"/>
      <c r="G503" s="258"/>
      <c r="H503" s="141"/>
      <c r="I503" s="217"/>
      <c r="J503" s="142" t="e">
        <f>VLOOKUP(I503,NH,2,0)</f>
        <v>#N/A</v>
      </c>
      <c r="K503" s="142" t="e">
        <f>YEAR('BASE DE DATOS 2026'!$G503)&amp;J503</f>
        <v>#N/A</v>
      </c>
      <c r="L503" s="158" t="str">
        <f>IFERROR(VLOOKUP(K503,CATEGORIAS,2,0),"")</f>
        <v/>
      </c>
      <c r="M503" s="217"/>
      <c r="N503" s="186"/>
      <c r="O503" s="188"/>
      <c r="P503" s="259"/>
      <c r="Q503" s="252"/>
      <c r="S503" s="197">
        <v>510</v>
      </c>
    </row>
    <row r="504" spans="1:19" ht="18.75" hidden="1" x14ac:dyDescent="0.25">
      <c r="A504" s="197">
        <f>SUBTOTAL(103,$B$3:B504)</f>
        <v>276</v>
      </c>
      <c r="B504" s="246">
        <v>511</v>
      </c>
      <c r="C504" s="217"/>
      <c r="D504" s="217"/>
      <c r="E504" s="184"/>
      <c r="F504" s="258"/>
      <c r="G504" s="258"/>
      <c r="H504" s="141"/>
      <c r="I504" s="217"/>
      <c r="J504" s="142" t="e">
        <f>VLOOKUP(I504,NH,2,0)</f>
        <v>#N/A</v>
      </c>
      <c r="K504" s="142" t="e">
        <f>YEAR('BASE DE DATOS 2026'!$G504)&amp;J504</f>
        <v>#N/A</v>
      </c>
      <c r="L504" s="158" t="str">
        <f>IFERROR(VLOOKUP(K504,CATEGORIAS,2,0),"")</f>
        <v/>
      </c>
      <c r="M504" s="217"/>
      <c r="N504" s="186"/>
      <c r="O504" s="188"/>
      <c r="P504" s="259"/>
      <c r="Q504" s="252"/>
      <c r="S504" s="197">
        <v>511</v>
      </c>
    </row>
    <row r="505" spans="1:19" ht="18.75" x14ac:dyDescent="0.25">
      <c r="A505" s="197">
        <f>SUBTOTAL(103,$B$3:B505)</f>
        <v>277</v>
      </c>
      <c r="B505" s="246">
        <v>512</v>
      </c>
      <c r="C505" s="147" t="s">
        <v>490</v>
      </c>
      <c r="D505" s="147" t="s">
        <v>1541</v>
      </c>
      <c r="E505" s="148">
        <v>1125626073</v>
      </c>
      <c r="F505" s="149" t="s">
        <v>1481</v>
      </c>
      <c r="G505" s="149">
        <v>44643</v>
      </c>
      <c r="H505" s="141">
        <f ca="1">IF('BASE DE DATOS 2026'!$G473="","",YEAR(NOW())-YEAR(G505))</f>
        <v>4</v>
      </c>
      <c r="I505" s="147" t="s">
        <v>12</v>
      </c>
      <c r="J505" s="142" t="str">
        <f>VLOOKUP(I505,NH,2,0)</f>
        <v>S</v>
      </c>
      <c r="K505" s="142" t="str">
        <f>YEAR('BASE DE DATOS 2026'!$G505)&amp;J505</f>
        <v>2022S</v>
      </c>
      <c r="L505" s="143" t="str">
        <f>IFERROR(VLOOKUP(K505,CATEGORIAS,2,0),"")</f>
        <v>STRIDERS 4 AÑOS</v>
      </c>
      <c r="M505" s="147" t="s">
        <v>1542</v>
      </c>
      <c r="N505" s="150">
        <v>512</v>
      </c>
      <c r="O505" s="151">
        <f>IFERROR(VLOOKUP('BASE DE DATOS 2026'!$I464,CATEGORIAS!$M$3:$O$13,2,FALSE),"")</f>
        <v>85000</v>
      </c>
      <c r="P505" s="147"/>
      <c r="Q505" s="253" t="s">
        <v>149</v>
      </c>
      <c r="S505" s="197">
        <v>512</v>
      </c>
    </row>
    <row r="506" spans="1:19" ht="18.75" hidden="1" x14ac:dyDescent="0.25">
      <c r="A506" s="197">
        <f>SUBTOTAL(103,$B$3:B506)</f>
        <v>277</v>
      </c>
      <c r="B506" s="246">
        <v>513</v>
      </c>
      <c r="C506" s="217"/>
      <c r="D506" s="217"/>
      <c r="E506" s="184"/>
      <c r="F506" s="258"/>
      <c r="G506" s="258"/>
      <c r="H506" s="141"/>
      <c r="I506" s="217"/>
      <c r="J506" s="142" t="e">
        <f>VLOOKUP(I506,NH,2,0)</f>
        <v>#N/A</v>
      </c>
      <c r="K506" s="142" t="e">
        <f>YEAR('BASE DE DATOS 2026'!$G506)&amp;J506</f>
        <v>#N/A</v>
      </c>
      <c r="L506" s="158" t="str">
        <f>IFERROR(VLOOKUP(K506,CATEGORIAS,2,0),"")</f>
        <v/>
      </c>
      <c r="M506" s="217"/>
      <c r="N506" s="186"/>
      <c r="O506" s="188"/>
      <c r="P506" s="259"/>
      <c r="Q506" s="253"/>
      <c r="S506" s="197">
        <v>513</v>
      </c>
    </row>
    <row r="507" spans="1:19" ht="18.75" hidden="1" x14ac:dyDescent="0.25">
      <c r="A507" s="197">
        <f>SUBTOTAL(103,$B$3:B507)</f>
        <v>277</v>
      </c>
      <c r="B507" s="246">
        <v>514</v>
      </c>
      <c r="C507" s="217"/>
      <c r="D507" s="217"/>
      <c r="E507" s="184"/>
      <c r="F507" s="258"/>
      <c r="G507" s="258"/>
      <c r="H507" s="141"/>
      <c r="I507" s="217"/>
      <c r="J507" s="142" t="e">
        <f>VLOOKUP(I507,NH,2,0)</f>
        <v>#N/A</v>
      </c>
      <c r="K507" s="142" t="e">
        <f>YEAR('BASE DE DATOS 2026'!$G507)&amp;J507</f>
        <v>#N/A</v>
      </c>
      <c r="L507" s="158" t="str">
        <f>IFERROR(VLOOKUP(K507,CATEGORIAS,2,0),"")</f>
        <v/>
      </c>
      <c r="M507" s="217"/>
      <c r="N507" s="186"/>
      <c r="O507" s="188"/>
      <c r="P507" s="259"/>
      <c r="Q507" s="253"/>
      <c r="S507" s="197">
        <v>514</v>
      </c>
    </row>
    <row r="508" spans="1:19" ht="18.75" hidden="1" x14ac:dyDescent="0.25">
      <c r="A508" s="197">
        <f>SUBTOTAL(103,$B$3:B508)</f>
        <v>277</v>
      </c>
      <c r="B508" s="246">
        <v>515</v>
      </c>
      <c r="C508" s="217"/>
      <c r="D508" s="217"/>
      <c r="E508" s="184"/>
      <c r="F508" s="258"/>
      <c r="G508" s="258"/>
      <c r="H508" s="141"/>
      <c r="I508" s="217"/>
      <c r="J508" s="142" t="e">
        <f>VLOOKUP(I508,NH,2,0)</f>
        <v>#N/A</v>
      </c>
      <c r="K508" s="142" t="e">
        <f>YEAR('BASE DE DATOS 2026'!$G508)&amp;J508</f>
        <v>#N/A</v>
      </c>
      <c r="L508" s="158" t="str">
        <f>IFERROR(VLOOKUP(K508,CATEGORIAS,2,0),"")</f>
        <v/>
      </c>
      <c r="M508" s="217"/>
      <c r="N508" s="186"/>
      <c r="O508" s="188"/>
      <c r="P508" s="259"/>
      <c r="Q508" s="253"/>
      <c r="S508" s="197">
        <v>515</v>
      </c>
    </row>
    <row r="509" spans="1:19" ht="18.75" hidden="1" x14ac:dyDescent="0.25">
      <c r="A509" s="197">
        <f>SUBTOTAL(103,$B$3:B509)</f>
        <v>277</v>
      </c>
      <c r="B509" s="246">
        <v>516</v>
      </c>
      <c r="C509" s="217"/>
      <c r="D509" s="217"/>
      <c r="E509" s="184"/>
      <c r="F509" s="258"/>
      <c r="G509" s="258"/>
      <c r="H509" s="141"/>
      <c r="I509" s="217"/>
      <c r="J509" s="142" t="e">
        <f>VLOOKUP(I509,NH,2,0)</f>
        <v>#N/A</v>
      </c>
      <c r="K509" s="142" t="e">
        <f>YEAR('BASE DE DATOS 2026'!$G509)&amp;J509</f>
        <v>#N/A</v>
      </c>
      <c r="L509" s="158" t="str">
        <f>IFERROR(VLOOKUP(K509,CATEGORIAS,2,0),"")</f>
        <v/>
      </c>
      <c r="M509" s="217"/>
      <c r="N509" s="186"/>
      <c r="O509" s="188"/>
      <c r="P509" s="259"/>
      <c r="Q509" s="253"/>
      <c r="S509" s="197">
        <v>516</v>
      </c>
    </row>
    <row r="510" spans="1:19" ht="18.75" hidden="1" x14ac:dyDescent="0.25">
      <c r="A510" s="197">
        <f>SUBTOTAL(103,$B$3:B510)</f>
        <v>277</v>
      </c>
      <c r="B510" s="246">
        <v>517</v>
      </c>
      <c r="C510" s="217"/>
      <c r="D510" s="217"/>
      <c r="E510" s="184"/>
      <c r="F510" s="258"/>
      <c r="G510" s="258"/>
      <c r="H510" s="141"/>
      <c r="I510" s="217"/>
      <c r="J510" s="142" t="e">
        <f>VLOOKUP(I510,NH,2,0)</f>
        <v>#N/A</v>
      </c>
      <c r="K510" s="142" t="e">
        <f>YEAR('BASE DE DATOS 2026'!$G510)&amp;J510</f>
        <v>#N/A</v>
      </c>
      <c r="L510" s="158" t="str">
        <f>IFERROR(VLOOKUP(K510,CATEGORIAS,2,0),"")</f>
        <v/>
      </c>
      <c r="M510" s="217"/>
      <c r="N510" s="186"/>
      <c r="O510" s="188"/>
      <c r="P510" s="259"/>
      <c r="Q510" s="253"/>
      <c r="S510" s="197">
        <v>517</v>
      </c>
    </row>
    <row r="511" spans="1:19" ht="18.75" hidden="1" x14ac:dyDescent="0.25">
      <c r="A511" s="197">
        <f>SUBTOTAL(103,$B$3:B511)</f>
        <v>277</v>
      </c>
      <c r="B511" s="246">
        <v>518</v>
      </c>
      <c r="C511" s="217"/>
      <c r="D511" s="217"/>
      <c r="E511" s="184"/>
      <c r="F511" s="258"/>
      <c r="G511" s="258"/>
      <c r="H511" s="141"/>
      <c r="I511" s="217"/>
      <c r="J511" s="142" t="e">
        <f>VLOOKUP(I511,NH,2,0)</f>
        <v>#N/A</v>
      </c>
      <c r="K511" s="142" t="e">
        <f>YEAR('BASE DE DATOS 2026'!$G511)&amp;J511</f>
        <v>#N/A</v>
      </c>
      <c r="L511" s="158" t="str">
        <f>IFERROR(VLOOKUP(K511,CATEGORIAS,2,0),"")</f>
        <v/>
      </c>
      <c r="M511" s="217"/>
      <c r="N511" s="186"/>
      <c r="O511" s="188"/>
      <c r="P511" s="259"/>
      <c r="Q511" s="253"/>
      <c r="S511" s="197">
        <v>518</v>
      </c>
    </row>
    <row r="512" spans="1:19" ht="18.75" hidden="1" x14ac:dyDescent="0.25">
      <c r="A512" s="197">
        <f>SUBTOTAL(103,$B$3:B512)</f>
        <v>277</v>
      </c>
      <c r="B512" s="246">
        <v>519</v>
      </c>
      <c r="C512" s="217"/>
      <c r="D512" s="217"/>
      <c r="E512" s="184"/>
      <c r="F512" s="258"/>
      <c r="G512" s="258"/>
      <c r="H512" s="141"/>
      <c r="I512" s="217"/>
      <c r="J512" s="142" t="e">
        <f>VLOOKUP(I512,NH,2,0)</f>
        <v>#N/A</v>
      </c>
      <c r="K512" s="142" t="e">
        <f>YEAR('BASE DE DATOS 2026'!$G512)&amp;J512</f>
        <v>#N/A</v>
      </c>
      <c r="L512" s="158" t="str">
        <f>IFERROR(VLOOKUP(K512,CATEGORIAS,2,0),"")</f>
        <v/>
      </c>
      <c r="M512" s="217"/>
      <c r="N512" s="186"/>
      <c r="O512" s="188"/>
      <c r="P512" s="259"/>
      <c r="Q512" s="253"/>
      <c r="S512" s="197">
        <v>519</v>
      </c>
    </row>
    <row r="513" spans="1:19" ht="18.75" hidden="1" x14ac:dyDescent="0.25">
      <c r="A513" s="197">
        <f>SUBTOTAL(103,$B$3:B513)</f>
        <v>277</v>
      </c>
      <c r="B513" s="246">
        <v>520</v>
      </c>
      <c r="C513" s="217"/>
      <c r="D513" s="217"/>
      <c r="E513" s="184"/>
      <c r="F513" s="258"/>
      <c r="G513" s="258"/>
      <c r="H513" s="141"/>
      <c r="I513" s="217"/>
      <c r="J513" s="142" t="e">
        <f>VLOOKUP(I513,NH,2,0)</f>
        <v>#N/A</v>
      </c>
      <c r="K513" s="142" t="e">
        <f>YEAR('BASE DE DATOS 2026'!$G513)&amp;J513</f>
        <v>#N/A</v>
      </c>
      <c r="L513" s="158" t="str">
        <f>IFERROR(VLOOKUP(K513,CATEGORIAS,2,0),"")</f>
        <v/>
      </c>
      <c r="M513" s="217"/>
      <c r="N513" s="186"/>
      <c r="O513" s="188"/>
      <c r="P513" s="259"/>
      <c r="Q513" s="253"/>
      <c r="S513" s="197">
        <v>520</v>
      </c>
    </row>
    <row r="514" spans="1:19" ht="18.75" x14ac:dyDescent="0.25">
      <c r="A514" s="197">
        <f>SUBTOTAL(103,$B$3:B514)</f>
        <v>278</v>
      </c>
      <c r="B514" s="246">
        <v>521</v>
      </c>
      <c r="C514" s="138" t="s">
        <v>285</v>
      </c>
      <c r="D514" s="138" t="s">
        <v>1280</v>
      </c>
      <c r="E514" s="139">
        <v>1091914372</v>
      </c>
      <c r="F514" s="140" t="s">
        <v>1481</v>
      </c>
      <c r="G514" s="140">
        <v>41460</v>
      </c>
      <c r="H514" s="141">
        <f ca="1">IF('BASE DE DATOS 2026'!$G478="","",YEAR(NOW())-YEAR(G514))</f>
        <v>13</v>
      </c>
      <c r="I514" s="138" t="s">
        <v>14</v>
      </c>
      <c r="J514" s="142" t="str">
        <f>VLOOKUP(I514,NH,2,0)</f>
        <v>D</v>
      </c>
      <c r="K514" s="142" t="str">
        <f>YEAR('BASE DE DATOS 2026'!$G514)&amp;J514</f>
        <v>2013D</v>
      </c>
      <c r="L514" s="143" t="str">
        <f>IFERROR(VLOOKUP(K514,CATEGORIAS,2,0),"")</f>
        <v>DAMAS 13 Y 14 AÑOS</v>
      </c>
      <c r="M514" s="138" t="s">
        <v>46</v>
      </c>
      <c r="N514" s="137">
        <v>521</v>
      </c>
      <c r="O514" s="144">
        <f>IFERROR(VLOOKUP('BASE DE DATOS 2026'!$I468,CATEGORIAS!$M$3:$O$13,2,FALSE),"")</f>
        <v>85000</v>
      </c>
      <c r="P514" s="138"/>
      <c r="Q514" s="252" t="s">
        <v>149</v>
      </c>
      <c r="S514" s="197">
        <v>521</v>
      </c>
    </row>
    <row r="515" spans="1:19" ht="18.75" hidden="1" x14ac:dyDescent="0.25">
      <c r="A515" s="197">
        <f>SUBTOTAL(103,$B$3:B515)</f>
        <v>278</v>
      </c>
      <c r="B515" s="246">
        <v>522</v>
      </c>
      <c r="C515" s="217"/>
      <c r="D515" s="217"/>
      <c r="E515" s="184"/>
      <c r="F515" s="258"/>
      <c r="G515" s="258"/>
      <c r="H515" s="141"/>
      <c r="I515" s="217"/>
      <c r="J515" s="142" t="e">
        <f>VLOOKUP(I515,NH,2,0)</f>
        <v>#N/A</v>
      </c>
      <c r="K515" s="142" t="e">
        <f>YEAR('BASE DE DATOS 2026'!$G515)&amp;J515</f>
        <v>#N/A</v>
      </c>
      <c r="L515" s="158" t="str">
        <f>IFERROR(VLOOKUP(K515,CATEGORIAS,2,0),"")</f>
        <v/>
      </c>
      <c r="M515" s="217"/>
      <c r="N515" s="186"/>
      <c r="O515" s="188"/>
      <c r="P515" s="259"/>
      <c r="Q515" s="252"/>
      <c r="S515" s="197">
        <v>522</v>
      </c>
    </row>
    <row r="516" spans="1:19" ht="18.75" hidden="1" x14ac:dyDescent="0.25">
      <c r="A516" s="197">
        <f>SUBTOTAL(103,$B$3:B516)</f>
        <v>278</v>
      </c>
      <c r="B516" s="246">
        <v>523</v>
      </c>
      <c r="C516" s="217"/>
      <c r="D516" s="217"/>
      <c r="E516" s="184"/>
      <c r="F516" s="258"/>
      <c r="G516" s="258"/>
      <c r="H516" s="141"/>
      <c r="I516" s="217"/>
      <c r="J516" s="142" t="e">
        <f>VLOOKUP(I516,NH,2,0)</f>
        <v>#N/A</v>
      </c>
      <c r="K516" s="142" t="e">
        <f>YEAR('BASE DE DATOS 2026'!$G516)&amp;J516</f>
        <v>#N/A</v>
      </c>
      <c r="L516" s="158" t="str">
        <f>IFERROR(VLOOKUP(K516,CATEGORIAS,2,0),"")</f>
        <v/>
      </c>
      <c r="M516" s="217"/>
      <c r="N516" s="186"/>
      <c r="O516" s="188"/>
      <c r="P516" s="259"/>
      <c r="Q516" s="252"/>
      <c r="S516" s="197">
        <v>523</v>
      </c>
    </row>
    <row r="517" spans="1:19" ht="18.75" hidden="1" x14ac:dyDescent="0.25">
      <c r="A517" s="197">
        <f>SUBTOTAL(103,$B$3:B517)</f>
        <v>278</v>
      </c>
      <c r="B517" s="246">
        <v>524</v>
      </c>
      <c r="C517" s="217"/>
      <c r="D517" s="217"/>
      <c r="E517" s="184"/>
      <c r="F517" s="258"/>
      <c r="G517" s="258"/>
      <c r="H517" s="141"/>
      <c r="I517" s="217"/>
      <c r="J517" s="142" t="e">
        <f>VLOOKUP(I517,NH,2,0)</f>
        <v>#N/A</v>
      </c>
      <c r="K517" s="142" t="e">
        <f>YEAR('BASE DE DATOS 2026'!$G517)&amp;J517</f>
        <v>#N/A</v>
      </c>
      <c r="L517" s="158" t="str">
        <f>IFERROR(VLOOKUP(K517,CATEGORIAS,2,0),"")</f>
        <v/>
      </c>
      <c r="M517" s="217"/>
      <c r="N517" s="186"/>
      <c r="O517" s="188"/>
      <c r="P517" s="259"/>
      <c r="Q517" s="252"/>
      <c r="S517" s="197">
        <v>524</v>
      </c>
    </row>
    <row r="518" spans="1:19" ht="18.75" hidden="1" x14ac:dyDescent="0.25">
      <c r="A518" s="197">
        <f>SUBTOTAL(103,$B$3:B518)</f>
        <v>278</v>
      </c>
      <c r="B518" s="246">
        <v>525</v>
      </c>
      <c r="C518" s="217"/>
      <c r="D518" s="217"/>
      <c r="E518" s="184"/>
      <c r="F518" s="258"/>
      <c r="G518" s="258"/>
      <c r="H518" s="141"/>
      <c r="I518" s="217"/>
      <c r="J518" s="142" t="e">
        <f>VLOOKUP(I518,NH,2,0)</f>
        <v>#N/A</v>
      </c>
      <c r="K518" s="142" t="e">
        <f>YEAR('BASE DE DATOS 2026'!$G518)&amp;J518</f>
        <v>#N/A</v>
      </c>
      <c r="L518" s="158" t="str">
        <f>IFERROR(VLOOKUP(K518,CATEGORIAS,2,0),"")</f>
        <v/>
      </c>
      <c r="M518" s="217"/>
      <c r="N518" s="186"/>
      <c r="O518" s="188"/>
      <c r="P518" s="259"/>
      <c r="Q518" s="252"/>
      <c r="S518" s="197">
        <v>525</v>
      </c>
    </row>
    <row r="519" spans="1:19" ht="18.75" hidden="1" x14ac:dyDescent="0.25">
      <c r="A519" s="197">
        <f>SUBTOTAL(103,$B$3:B519)</f>
        <v>278</v>
      </c>
      <c r="B519" s="246">
        <v>526</v>
      </c>
      <c r="C519" s="217"/>
      <c r="D519" s="217"/>
      <c r="E519" s="184"/>
      <c r="F519" s="258"/>
      <c r="G519" s="258"/>
      <c r="H519" s="141"/>
      <c r="I519" s="217"/>
      <c r="J519" s="142" t="e">
        <f>VLOOKUP(I519,NH,2,0)</f>
        <v>#N/A</v>
      </c>
      <c r="K519" s="142" t="e">
        <f>YEAR('BASE DE DATOS 2026'!$G519)&amp;J519</f>
        <v>#N/A</v>
      </c>
      <c r="L519" s="158" t="str">
        <f>IFERROR(VLOOKUP(K519,CATEGORIAS,2,0),"")</f>
        <v/>
      </c>
      <c r="M519" s="217"/>
      <c r="N519" s="186"/>
      <c r="O519" s="188"/>
      <c r="P519" s="259"/>
      <c r="Q519" s="252"/>
      <c r="S519" s="197">
        <v>526</v>
      </c>
    </row>
    <row r="520" spans="1:19" ht="18.75" hidden="1" x14ac:dyDescent="0.25">
      <c r="A520" s="197">
        <f>SUBTOTAL(103,$B$3:B520)</f>
        <v>278</v>
      </c>
      <c r="B520" s="246">
        <v>527</v>
      </c>
      <c r="C520" s="217"/>
      <c r="D520" s="217"/>
      <c r="E520" s="184"/>
      <c r="F520" s="258"/>
      <c r="G520" s="258"/>
      <c r="H520" s="141"/>
      <c r="I520" s="217"/>
      <c r="J520" s="142" t="e">
        <f>VLOOKUP(I520,NH,2,0)</f>
        <v>#N/A</v>
      </c>
      <c r="K520" s="142" t="e">
        <f>YEAR('BASE DE DATOS 2026'!$G520)&amp;J520</f>
        <v>#N/A</v>
      </c>
      <c r="L520" s="158" t="str">
        <f>IFERROR(VLOOKUP(K520,CATEGORIAS,2,0),"")</f>
        <v/>
      </c>
      <c r="M520" s="217"/>
      <c r="N520" s="186"/>
      <c r="O520" s="188"/>
      <c r="P520" s="259"/>
      <c r="Q520" s="252"/>
      <c r="S520" s="197">
        <v>527</v>
      </c>
    </row>
    <row r="521" spans="1:19" ht="18.75" hidden="1" x14ac:dyDescent="0.25">
      <c r="A521" s="197">
        <f>SUBTOTAL(103,$B$3:B521)</f>
        <v>278</v>
      </c>
      <c r="B521" s="246">
        <v>528</v>
      </c>
      <c r="C521" s="217"/>
      <c r="D521" s="217"/>
      <c r="E521" s="184"/>
      <c r="F521" s="258"/>
      <c r="G521" s="258"/>
      <c r="H521" s="141"/>
      <c r="I521" s="217"/>
      <c r="J521" s="142" t="e">
        <f>VLOOKUP(I521,NH,2,0)</f>
        <v>#N/A</v>
      </c>
      <c r="K521" s="142" t="e">
        <f>YEAR('BASE DE DATOS 2026'!$G521)&amp;J521</f>
        <v>#N/A</v>
      </c>
      <c r="L521" s="158" t="str">
        <f>IFERROR(VLOOKUP(K521,CATEGORIAS,2,0),"")</f>
        <v/>
      </c>
      <c r="M521" s="217"/>
      <c r="N521" s="186"/>
      <c r="O521" s="188"/>
      <c r="P521" s="259"/>
      <c r="Q521" s="252"/>
      <c r="S521" s="197">
        <v>528</v>
      </c>
    </row>
    <row r="522" spans="1:19" ht="18.75" hidden="1" x14ac:dyDescent="0.25">
      <c r="A522" s="197">
        <f>SUBTOTAL(103,$B$3:B522)</f>
        <v>278</v>
      </c>
      <c r="B522" s="246">
        <v>529</v>
      </c>
      <c r="C522" s="217"/>
      <c r="D522" s="217"/>
      <c r="E522" s="184"/>
      <c r="F522" s="258"/>
      <c r="G522" s="258"/>
      <c r="H522" s="141"/>
      <c r="I522" s="217"/>
      <c r="J522" s="142" t="e">
        <f>VLOOKUP(I522,NH,2,0)</f>
        <v>#N/A</v>
      </c>
      <c r="K522" s="142" t="e">
        <f>YEAR('BASE DE DATOS 2026'!$G522)&amp;J522</f>
        <v>#N/A</v>
      </c>
      <c r="L522" s="158" t="str">
        <f>IFERROR(VLOOKUP(K522,CATEGORIAS,2,0),"")</f>
        <v/>
      </c>
      <c r="M522" s="217"/>
      <c r="N522" s="186"/>
      <c r="O522" s="188"/>
      <c r="P522" s="259"/>
      <c r="Q522" s="252"/>
      <c r="S522" s="197">
        <v>529</v>
      </c>
    </row>
    <row r="523" spans="1:19" ht="18.75" hidden="1" x14ac:dyDescent="0.25">
      <c r="A523" s="197">
        <f>SUBTOTAL(103,$B$3:B523)</f>
        <v>278</v>
      </c>
      <c r="B523" s="246">
        <v>530</v>
      </c>
      <c r="C523" s="217"/>
      <c r="D523" s="217"/>
      <c r="E523" s="184"/>
      <c r="F523" s="258"/>
      <c r="G523" s="258"/>
      <c r="H523" s="141"/>
      <c r="I523" s="217"/>
      <c r="J523" s="142" t="e">
        <f>VLOOKUP(I523,NH,2,0)</f>
        <v>#N/A</v>
      </c>
      <c r="K523" s="142" t="e">
        <f>YEAR('BASE DE DATOS 2026'!$G523)&amp;J523</f>
        <v>#N/A</v>
      </c>
      <c r="L523" s="158" t="str">
        <f>IFERROR(VLOOKUP(K523,CATEGORIAS,2,0),"")</f>
        <v/>
      </c>
      <c r="M523" s="217"/>
      <c r="N523" s="186"/>
      <c r="O523" s="188"/>
      <c r="P523" s="259"/>
      <c r="Q523" s="252"/>
      <c r="S523" s="197">
        <v>530</v>
      </c>
    </row>
    <row r="524" spans="1:19" ht="18.75" x14ac:dyDescent="0.25">
      <c r="A524" s="197">
        <f>SUBTOTAL(103,$B$3:B524)</f>
        <v>279</v>
      </c>
      <c r="B524" s="246">
        <v>531</v>
      </c>
      <c r="C524" s="138" t="s">
        <v>648</v>
      </c>
      <c r="D524" s="138" t="s">
        <v>1334</v>
      </c>
      <c r="E524" s="139">
        <v>1114892282</v>
      </c>
      <c r="F524" s="140" t="s">
        <v>1481</v>
      </c>
      <c r="G524" s="140">
        <v>41178</v>
      </c>
      <c r="H524" s="141">
        <f ca="1">IF('BASE DE DATOS 2026'!$G479="","",YEAR(NOW())-YEAR(G524))</f>
        <v>14</v>
      </c>
      <c r="I524" s="138" t="s">
        <v>14</v>
      </c>
      <c r="J524" s="142" t="str">
        <f>VLOOKUP(I524,NH,2,0)</f>
        <v>D</v>
      </c>
      <c r="K524" s="142" t="str">
        <f>YEAR('BASE DE DATOS 2026'!$G524)&amp;J524</f>
        <v>2012D</v>
      </c>
      <c r="L524" s="143" t="str">
        <f>IFERROR(VLOOKUP(K524,CATEGORIAS,2,0),"")</f>
        <v>DAMAS 13 Y 14 AÑOS</v>
      </c>
      <c r="M524" s="138" t="s">
        <v>1344</v>
      </c>
      <c r="N524" s="145">
        <v>531</v>
      </c>
      <c r="O524" s="144">
        <f>IFERROR(VLOOKUP('BASE DE DATOS 2026'!$I469,CATEGORIAS!$M$3:$O$13,2,FALSE),"")</f>
        <v>85000</v>
      </c>
      <c r="P524" s="138"/>
      <c r="Q524" s="252" t="s">
        <v>149</v>
      </c>
      <c r="S524" s="197">
        <v>531</v>
      </c>
    </row>
    <row r="525" spans="1:19" ht="18.75" x14ac:dyDescent="0.25">
      <c r="A525" s="197">
        <f>SUBTOTAL(103,$B$3:B525)</f>
        <v>280</v>
      </c>
      <c r="B525" s="246">
        <v>532</v>
      </c>
      <c r="C525" s="138" t="s">
        <v>369</v>
      </c>
      <c r="D525" s="138" t="s">
        <v>1358</v>
      </c>
      <c r="E525" s="139">
        <v>1113867795</v>
      </c>
      <c r="F525" s="140" t="s">
        <v>1481</v>
      </c>
      <c r="G525" s="140">
        <v>42254</v>
      </c>
      <c r="H525" s="141">
        <f ca="1">IF('BASE DE DATOS 2026'!$G483="","",YEAR(NOW())-YEAR(G525))</f>
        <v>11</v>
      </c>
      <c r="I525" s="138" t="s">
        <v>14</v>
      </c>
      <c r="J525" s="142" t="str">
        <f>VLOOKUP(I525,NH,2,0)</f>
        <v>D</v>
      </c>
      <c r="K525" s="142" t="str">
        <f>YEAR('BASE DE DATOS 2026'!$G525)&amp;J525</f>
        <v>2015D</v>
      </c>
      <c r="L525" s="143" t="str">
        <f>IFERROR(VLOOKUP(K525,CATEGORIAS,2,0),"")</f>
        <v>DAMAS 11 Y 12 AÑOS</v>
      </c>
      <c r="M525" s="138" t="s">
        <v>70</v>
      </c>
      <c r="N525" s="137">
        <v>532</v>
      </c>
      <c r="O525" s="144">
        <f>IFERROR(VLOOKUP('BASE DE DATOS 2026'!$I473,CATEGORIAS!$M$3:$O$13,2,FALSE),"")</f>
        <v>85000</v>
      </c>
      <c r="P525" s="138"/>
      <c r="Q525" s="252" t="s">
        <v>149</v>
      </c>
      <c r="S525" s="197">
        <v>532</v>
      </c>
    </row>
    <row r="526" spans="1:19" ht="18.75" hidden="1" x14ac:dyDescent="0.25">
      <c r="A526" s="197">
        <f>SUBTOTAL(103,$B$3:B526)</f>
        <v>280</v>
      </c>
      <c r="B526" s="246">
        <v>533</v>
      </c>
      <c r="C526" s="217"/>
      <c r="D526" s="217"/>
      <c r="E526" s="184"/>
      <c r="F526" s="258"/>
      <c r="G526" s="258"/>
      <c r="H526" s="141"/>
      <c r="I526" s="217"/>
      <c r="J526" s="142" t="e">
        <f>VLOOKUP(I526,NH,2,0)</f>
        <v>#N/A</v>
      </c>
      <c r="K526" s="142" t="e">
        <f>YEAR('BASE DE DATOS 2026'!$G526)&amp;J526</f>
        <v>#N/A</v>
      </c>
      <c r="L526" s="158" t="str">
        <f>IFERROR(VLOOKUP(K526,CATEGORIAS,2,0),"")</f>
        <v/>
      </c>
      <c r="M526" s="217"/>
      <c r="N526" s="186"/>
      <c r="O526" s="188"/>
      <c r="P526" s="259"/>
      <c r="Q526" s="252"/>
      <c r="S526" s="197">
        <v>533</v>
      </c>
    </row>
    <row r="527" spans="1:19" ht="18.75" hidden="1" x14ac:dyDescent="0.25">
      <c r="A527" s="197">
        <f>SUBTOTAL(103,$B$3:B527)</f>
        <v>280</v>
      </c>
      <c r="B527" s="246">
        <v>534</v>
      </c>
      <c r="C527" s="217"/>
      <c r="D527" s="217"/>
      <c r="E527" s="184"/>
      <c r="F527" s="258"/>
      <c r="G527" s="258"/>
      <c r="H527" s="141"/>
      <c r="I527" s="217"/>
      <c r="J527" s="142" t="e">
        <f>VLOOKUP(I527,NH,2,0)</f>
        <v>#N/A</v>
      </c>
      <c r="K527" s="142" t="e">
        <f>YEAR('BASE DE DATOS 2026'!$G527)&amp;J527</f>
        <v>#N/A</v>
      </c>
      <c r="L527" s="158" t="str">
        <f>IFERROR(VLOOKUP(K527,CATEGORIAS,2,0),"")</f>
        <v/>
      </c>
      <c r="M527" s="217"/>
      <c r="N527" s="186"/>
      <c r="O527" s="188"/>
      <c r="P527" s="259"/>
      <c r="Q527" s="252"/>
      <c r="S527" s="197">
        <v>534</v>
      </c>
    </row>
    <row r="528" spans="1:19" ht="18.75" x14ac:dyDescent="0.25">
      <c r="A528" s="197">
        <f>SUBTOTAL(103,$B$3:B528)</f>
        <v>281</v>
      </c>
      <c r="B528" s="246">
        <v>535</v>
      </c>
      <c r="C528" s="138" t="s">
        <v>1359</v>
      </c>
      <c r="D528" s="138" t="s">
        <v>269</v>
      </c>
      <c r="E528" s="139">
        <v>1109565426</v>
      </c>
      <c r="F528" s="140" t="s">
        <v>1481</v>
      </c>
      <c r="G528" s="140">
        <v>43101</v>
      </c>
      <c r="H528" s="141">
        <f ca="1">IF('BASE DE DATOS 2026'!$G484="","",YEAR(NOW())-YEAR(G528))</f>
        <v>8</v>
      </c>
      <c r="I528" s="138" t="s">
        <v>14</v>
      </c>
      <c r="J528" s="142" t="str">
        <f>VLOOKUP(I528,NH,2,0)</f>
        <v>D</v>
      </c>
      <c r="K528" s="142" t="str">
        <f>YEAR('BASE DE DATOS 2026'!$G528)&amp;J528</f>
        <v>2018D</v>
      </c>
      <c r="L528" s="143" t="str">
        <f>IFERROR(VLOOKUP(K528,CATEGORIAS,2,0),"")</f>
        <v>DAMAS 7 Y 8 AÑOS</v>
      </c>
      <c r="M528" s="138" t="s">
        <v>52</v>
      </c>
      <c r="N528" s="145">
        <v>535</v>
      </c>
      <c r="O528" s="144">
        <f>IFERROR(VLOOKUP('BASE DE DATOS 2026'!$I478,CATEGORIAS!$M$3:$O$13,2,FALSE),"")</f>
        <v>85000</v>
      </c>
      <c r="P528" s="138"/>
      <c r="Q528" s="252" t="s">
        <v>149</v>
      </c>
      <c r="S528" s="197">
        <v>535</v>
      </c>
    </row>
    <row r="529" spans="1:19" ht="18.75" x14ac:dyDescent="0.25">
      <c r="A529" s="197">
        <f>SUBTOTAL(103,$B$3:B529)</f>
        <v>282</v>
      </c>
      <c r="B529" s="246">
        <v>536</v>
      </c>
      <c r="C529" s="138" t="s">
        <v>837</v>
      </c>
      <c r="D529" s="138" t="s">
        <v>1179</v>
      </c>
      <c r="E529" s="139">
        <v>1142521095</v>
      </c>
      <c r="F529" s="140" t="s">
        <v>1480</v>
      </c>
      <c r="G529" s="140">
        <v>41790</v>
      </c>
      <c r="H529" s="141">
        <f ca="1">IF('BASE DE DATOS 2026'!$G487="","",YEAR(NOW())-YEAR(G529))</f>
        <v>12</v>
      </c>
      <c r="I529" s="138" t="s">
        <v>15</v>
      </c>
      <c r="J529" s="142" t="str">
        <f>VLOOKUP(I529,NH,2,0)</f>
        <v>EX</v>
      </c>
      <c r="K529" s="142" t="str">
        <f>YEAR('BASE DE DATOS 2026'!$G529)&amp;J529</f>
        <v>2014EX</v>
      </c>
      <c r="L529" s="143" t="str">
        <f>IFERROR(VLOOKUP(K529,CATEGORIAS,2,0),"")</f>
        <v>EXPERTOS 11 Y 12 AÑOS</v>
      </c>
      <c r="M529" s="138" t="s">
        <v>1177</v>
      </c>
      <c r="N529" s="137">
        <v>536</v>
      </c>
      <c r="O529" s="144">
        <f>IFERROR(VLOOKUP('BASE DE DATOS 2026'!$I479,CATEGORIAS!$M$3:$O$13,2,FALSE),"")</f>
        <v>85000</v>
      </c>
      <c r="P529" s="138"/>
      <c r="Q529" s="252" t="s">
        <v>149</v>
      </c>
      <c r="S529" s="197">
        <v>536</v>
      </c>
    </row>
    <row r="530" spans="1:19" ht="18.75" x14ac:dyDescent="0.25">
      <c r="A530" s="197">
        <f>SUBTOTAL(103,$B$3:B530)</f>
        <v>283</v>
      </c>
      <c r="B530" s="246">
        <v>537</v>
      </c>
      <c r="C530" s="138" t="s">
        <v>299</v>
      </c>
      <c r="D530" s="138" t="s">
        <v>1223</v>
      </c>
      <c r="E530" s="139">
        <v>1092465125</v>
      </c>
      <c r="F530" s="140" t="s">
        <v>1480</v>
      </c>
      <c r="G530" s="140">
        <v>42806</v>
      </c>
      <c r="H530" s="141">
        <f ca="1">IF('BASE DE DATOS 2026'!$G490="","",YEAR(NOW())-YEAR(G530))</f>
        <v>9</v>
      </c>
      <c r="I530" s="138" t="s">
        <v>15</v>
      </c>
      <c r="J530" s="142" t="str">
        <f>VLOOKUP(I530,NH,2,0)</f>
        <v>EX</v>
      </c>
      <c r="K530" s="142" t="str">
        <f>YEAR('BASE DE DATOS 2026'!$G530)&amp;J530</f>
        <v>2017EX</v>
      </c>
      <c r="L530" s="143" t="str">
        <f>IFERROR(VLOOKUP(K530,CATEGORIAS,2,0),"")</f>
        <v>EXPERTOS 9 Y 10 AÑOS</v>
      </c>
      <c r="M530" s="138" t="s">
        <v>1227</v>
      </c>
      <c r="N530" s="145">
        <v>537</v>
      </c>
      <c r="O530" s="144">
        <f>IFERROR(VLOOKUP('BASE DE DATOS 2026'!$I483,CATEGORIAS!$M$3:$O$13,2,FALSE),"")</f>
        <v>85000</v>
      </c>
      <c r="P530" s="138"/>
      <c r="Q530" s="252" t="s">
        <v>149</v>
      </c>
      <c r="S530" s="197">
        <v>537</v>
      </c>
    </row>
    <row r="531" spans="1:19" ht="18.75" x14ac:dyDescent="0.25">
      <c r="A531" s="197">
        <f>SUBTOTAL(103,$B$3:B531)</f>
        <v>284</v>
      </c>
      <c r="B531" s="246">
        <v>538</v>
      </c>
      <c r="C531" s="138" t="s">
        <v>303</v>
      </c>
      <c r="D531" s="138" t="s">
        <v>1229</v>
      </c>
      <c r="E531" s="139">
        <v>1142520916</v>
      </c>
      <c r="F531" s="140" t="s">
        <v>1480</v>
      </c>
      <c r="G531" s="140">
        <v>41719</v>
      </c>
      <c r="H531" s="141">
        <f ca="1">IF('BASE DE DATOS 2026'!$G491="","",YEAR(NOW())-YEAR(G531))</f>
        <v>12</v>
      </c>
      <c r="I531" s="138" t="s">
        <v>15</v>
      </c>
      <c r="J531" s="142" t="str">
        <f>VLOOKUP(I531,NH,2,0)</f>
        <v>EX</v>
      </c>
      <c r="K531" s="142" t="str">
        <f>YEAR('BASE DE DATOS 2026'!$G531)&amp;J531</f>
        <v>2014EX</v>
      </c>
      <c r="L531" s="143" t="str">
        <f>IFERROR(VLOOKUP(K531,CATEGORIAS,2,0),"")</f>
        <v>EXPERTOS 11 Y 12 AÑOS</v>
      </c>
      <c r="M531" s="138" t="s">
        <v>1484</v>
      </c>
      <c r="N531" s="137">
        <v>538</v>
      </c>
      <c r="O531" s="144">
        <f>IFERROR(VLOOKUP('BASE DE DATOS 2026'!$I484,CATEGORIAS!$M$3:$O$13,2,FALSE),"")</f>
        <v>85000</v>
      </c>
      <c r="P531" s="138"/>
      <c r="Q531" s="252" t="s">
        <v>149</v>
      </c>
      <c r="S531" s="197">
        <v>538</v>
      </c>
    </row>
    <row r="532" spans="1:19" ht="18.75" x14ac:dyDescent="0.25">
      <c r="A532" s="197">
        <f>SUBTOTAL(103,$B$3:B532)</f>
        <v>285</v>
      </c>
      <c r="B532" s="246">
        <v>539</v>
      </c>
      <c r="C532" s="138" t="s">
        <v>1238</v>
      </c>
      <c r="D532" s="138" t="s">
        <v>1239</v>
      </c>
      <c r="E532" s="139">
        <v>1097915248</v>
      </c>
      <c r="F532" s="140" t="s">
        <v>1480</v>
      </c>
      <c r="G532" s="140">
        <v>40669</v>
      </c>
      <c r="H532" s="141">
        <f ca="1">IF('BASE DE DATOS 2026'!$G492="","",YEAR(NOW())-YEAR(G532))</f>
        <v>15</v>
      </c>
      <c r="I532" s="138" t="s">
        <v>15</v>
      </c>
      <c r="J532" s="142" t="str">
        <f>VLOOKUP(I532,NH,2,0)</f>
        <v>EX</v>
      </c>
      <c r="K532" s="142" t="str">
        <f>YEAR('BASE DE DATOS 2026'!$G532)&amp;J532</f>
        <v>2011EX</v>
      </c>
      <c r="L532" s="143" t="str">
        <f>IFERROR(VLOOKUP(K532,CATEGORIAS,2,0),"")</f>
        <v>EXPERTOS 15 Y 16 AÑOS</v>
      </c>
      <c r="M532" s="138" t="s">
        <v>1232</v>
      </c>
      <c r="N532" s="145">
        <v>539</v>
      </c>
      <c r="O532" s="144">
        <f>IFERROR(VLOOKUP('BASE DE DATOS 2026'!$I487,CATEGORIAS!$M$3:$O$13,2,FALSE),"")</f>
        <v>85000</v>
      </c>
      <c r="P532" s="138"/>
      <c r="Q532" s="252" t="s">
        <v>149</v>
      </c>
      <c r="S532" s="197">
        <v>539</v>
      </c>
    </row>
    <row r="533" spans="1:19" ht="18.75" x14ac:dyDescent="0.25">
      <c r="A533" s="197">
        <f>SUBTOTAL(103,$B$3:B533)</f>
        <v>286</v>
      </c>
      <c r="B533" s="246">
        <v>540</v>
      </c>
      <c r="C533" s="138" t="s">
        <v>1307</v>
      </c>
      <c r="D533" s="138" t="s">
        <v>1308</v>
      </c>
      <c r="E533" s="139">
        <v>1201469801</v>
      </c>
      <c r="F533" s="140" t="s">
        <v>1480</v>
      </c>
      <c r="G533" s="140">
        <v>42255</v>
      </c>
      <c r="H533" s="141">
        <f ca="1">IF('BASE DE DATOS 2026'!$G493="","",YEAR(NOW())-YEAR(G533))</f>
        <v>11</v>
      </c>
      <c r="I533" s="138" t="s">
        <v>15</v>
      </c>
      <c r="J533" s="142" t="str">
        <f>VLOOKUP(I533,NH,2,0)</f>
        <v>EX</v>
      </c>
      <c r="K533" s="142" t="str">
        <f>YEAR('BASE DE DATOS 2026'!$G533)&amp;J533</f>
        <v>2015EX</v>
      </c>
      <c r="L533" s="143" t="str">
        <f>IFERROR(VLOOKUP(K533,CATEGORIAS,2,0),"")</f>
        <v>EXPERTOS 11 Y 12 AÑOS</v>
      </c>
      <c r="M533" s="138" t="s">
        <v>1328</v>
      </c>
      <c r="N533" s="137">
        <v>540</v>
      </c>
      <c r="O533" s="144">
        <f>IFERROR(VLOOKUP('BASE DE DATOS 2026'!$I490,CATEGORIAS!$M$3:$O$13,2,FALSE),"")</f>
        <v>85000</v>
      </c>
      <c r="P533" s="138"/>
      <c r="Q533" s="252" t="s">
        <v>149</v>
      </c>
      <c r="S533" s="197">
        <v>540</v>
      </c>
    </row>
    <row r="534" spans="1:19" ht="18.75" x14ac:dyDescent="0.25">
      <c r="A534" s="197">
        <f>SUBTOTAL(103,$B$3:B534)</f>
        <v>287</v>
      </c>
      <c r="B534" s="246">
        <v>541</v>
      </c>
      <c r="C534" s="138" t="s">
        <v>1309</v>
      </c>
      <c r="D534" s="138" t="s">
        <v>1310</v>
      </c>
      <c r="E534" s="139">
        <v>1301464302</v>
      </c>
      <c r="F534" s="140" t="s">
        <v>1480</v>
      </c>
      <c r="G534" s="140">
        <v>40550</v>
      </c>
      <c r="H534" s="141">
        <f ca="1">IF('BASE DE DATOS 2026'!$G494="","",YEAR(NOW())-YEAR(G534))</f>
        <v>15</v>
      </c>
      <c r="I534" s="138" t="s">
        <v>15</v>
      </c>
      <c r="J534" s="142" t="str">
        <f>VLOOKUP(I534,NH,2,0)</f>
        <v>EX</v>
      </c>
      <c r="K534" s="142" t="str">
        <f>YEAR('BASE DE DATOS 2026'!$G534)&amp;J534</f>
        <v>2011EX</v>
      </c>
      <c r="L534" s="143" t="str">
        <f>IFERROR(VLOOKUP(K534,CATEGORIAS,2,0),"")</f>
        <v>EXPERTOS 15 Y 16 AÑOS</v>
      </c>
      <c r="M534" s="138" t="s">
        <v>1328</v>
      </c>
      <c r="N534" s="145">
        <v>541</v>
      </c>
      <c r="O534" s="144">
        <f>IFERROR(VLOOKUP('BASE DE DATOS 2026'!$I491,CATEGORIAS!$M$3:$O$13,2,FALSE),"")</f>
        <v>85000</v>
      </c>
      <c r="P534" s="138"/>
      <c r="Q534" s="252" t="s">
        <v>149</v>
      </c>
      <c r="S534" s="197">
        <v>541</v>
      </c>
    </row>
    <row r="535" spans="1:19" ht="18.75" x14ac:dyDescent="0.25">
      <c r="A535" s="197">
        <f>SUBTOTAL(103,$B$3:B535)</f>
        <v>288</v>
      </c>
      <c r="B535" s="246">
        <v>542</v>
      </c>
      <c r="C535" s="138" t="s">
        <v>1314</v>
      </c>
      <c r="D535" s="138" t="s">
        <v>1272</v>
      </c>
      <c r="E535" s="139">
        <v>1030615197</v>
      </c>
      <c r="F535" s="140" t="s">
        <v>1480</v>
      </c>
      <c r="G535" s="140">
        <v>40431</v>
      </c>
      <c r="H535" s="141">
        <f ca="1">IF('BASE DE DATOS 2026'!$G495="","",YEAR(NOW())-YEAR(G535))</f>
        <v>16</v>
      </c>
      <c r="I535" s="138" t="s">
        <v>15</v>
      </c>
      <c r="J535" s="142" t="str">
        <f>VLOOKUP(I535,NH,2,0)</f>
        <v>EX</v>
      </c>
      <c r="K535" s="142" t="str">
        <f>YEAR('BASE DE DATOS 2026'!$G535)&amp;J535</f>
        <v>2010EX</v>
      </c>
      <c r="L535" s="143" t="str">
        <f>IFERROR(VLOOKUP(K535,CATEGORIAS,2,0),"")</f>
        <v>EXPERTOS 15 Y 16 AÑOS</v>
      </c>
      <c r="M535" s="138" t="s">
        <v>1328</v>
      </c>
      <c r="N535" s="137">
        <v>542</v>
      </c>
      <c r="O535" s="144">
        <f>IFERROR(VLOOKUP('BASE DE DATOS 2026'!$I492,CATEGORIAS!$M$3:$O$13,2,FALSE),"")</f>
        <v>85000</v>
      </c>
      <c r="P535" s="138"/>
      <c r="Q535" s="252" t="s">
        <v>149</v>
      </c>
      <c r="S535" s="197">
        <v>542</v>
      </c>
    </row>
    <row r="536" spans="1:19" ht="18.75" x14ac:dyDescent="0.25">
      <c r="A536" s="197">
        <f>SUBTOTAL(103,$B$3:B536)</f>
        <v>289</v>
      </c>
      <c r="B536" s="246">
        <v>543</v>
      </c>
      <c r="C536" s="138" t="s">
        <v>236</v>
      </c>
      <c r="D536" s="138" t="s">
        <v>1273</v>
      </c>
      <c r="E536" s="139">
        <v>1201463630</v>
      </c>
      <c r="F536" s="140" t="s">
        <v>1480</v>
      </c>
      <c r="G536" s="140">
        <v>40264</v>
      </c>
      <c r="H536" s="141">
        <f ca="1">IF('BASE DE DATOS 2026'!$G505="","",YEAR(NOW())-YEAR(G536))</f>
        <v>16</v>
      </c>
      <c r="I536" s="138" t="s">
        <v>15</v>
      </c>
      <c r="J536" s="142" t="str">
        <f>VLOOKUP(I536,NH,2,0)</f>
        <v>EX</v>
      </c>
      <c r="K536" s="142" t="str">
        <f>YEAR('BASE DE DATOS 2026'!$G536)&amp;J536</f>
        <v>2010EX</v>
      </c>
      <c r="L536" s="143" t="str">
        <f>IFERROR(VLOOKUP(K536,CATEGORIAS,2,0),"")</f>
        <v>EXPERTOS 15 Y 16 AÑOS</v>
      </c>
      <c r="M536" s="138" t="s">
        <v>1328</v>
      </c>
      <c r="N536" s="145">
        <v>543</v>
      </c>
      <c r="O536" s="144">
        <f>IFERROR(VLOOKUP('BASE DE DATOS 2026'!$I493,CATEGORIAS!$M$3:$O$13,2,FALSE),"")</f>
        <v>85000</v>
      </c>
      <c r="P536" s="138"/>
      <c r="Q536" s="252" t="s">
        <v>149</v>
      </c>
      <c r="S536" s="197">
        <v>543</v>
      </c>
    </row>
    <row r="537" spans="1:19" ht="18.75" x14ac:dyDescent="0.25">
      <c r="A537" s="197">
        <f>SUBTOTAL(103,$B$3:B537)</f>
        <v>290</v>
      </c>
      <c r="B537" s="246">
        <v>544</v>
      </c>
      <c r="C537" s="138" t="s">
        <v>429</v>
      </c>
      <c r="D537" s="138" t="s">
        <v>1281</v>
      </c>
      <c r="E537" s="139">
        <v>1043319385</v>
      </c>
      <c r="F537" s="140" t="s">
        <v>1480</v>
      </c>
      <c r="G537" s="140">
        <v>41938</v>
      </c>
      <c r="H537" s="141">
        <f ca="1">IF('BASE DE DATOS 2026'!$G514="","",YEAR(NOW())-YEAR(G537))</f>
        <v>12</v>
      </c>
      <c r="I537" s="138" t="s">
        <v>15</v>
      </c>
      <c r="J537" s="142" t="str">
        <f>VLOOKUP(I537,NH,2,0)</f>
        <v>EX</v>
      </c>
      <c r="K537" s="142" t="str">
        <f>YEAR('BASE DE DATOS 2026'!$G537)&amp;J537</f>
        <v>2014EX</v>
      </c>
      <c r="L537" s="143" t="str">
        <f>IFERROR(VLOOKUP(K537,CATEGORIAS,2,0),"")</f>
        <v>EXPERTOS 11 Y 12 AÑOS</v>
      </c>
      <c r="M537" s="138" t="s">
        <v>1283</v>
      </c>
      <c r="N537" s="137">
        <v>544</v>
      </c>
      <c r="O537" s="144">
        <f>IFERROR(VLOOKUP('BASE DE DATOS 2026'!$I494,CATEGORIAS!$M$3:$O$13,2,FALSE),"")</f>
        <v>85000</v>
      </c>
      <c r="P537" s="138"/>
      <c r="Q537" s="252" t="s">
        <v>149</v>
      </c>
      <c r="S537" s="197">
        <v>544</v>
      </c>
    </row>
    <row r="538" spans="1:19" ht="18.75" x14ac:dyDescent="0.25">
      <c r="A538" s="197">
        <f>SUBTOTAL(103,$B$3:B538)</f>
        <v>291</v>
      </c>
      <c r="B538" s="246">
        <v>545</v>
      </c>
      <c r="C538" s="138" t="s">
        <v>256</v>
      </c>
      <c r="D538" s="138" t="s">
        <v>1282</v>
      </c>
      <c r="E538" s="139">
        <v>1089613844</v>
      </c>
      <c r="F538" s="140" t="s">
        <v>1480</v>
      </c>
      <c r="G538" s="140">
        <v>40922</v>
      </c>
      <c r="H538" s="141">
        <f ca="1">IF('BASE DE DATOS 2026'!$G524="","",YEAR(NOW())-YEAR(G538))</f>
        <v>14</v>
      </c>
      <c r="I538" s="138" t="s">
        <v>15</v>
      </c>
      <c r="J538" s="142" t="str">
        <f>VLOOKUP(I538,NH,2,0)</f>
        <v>EX</v>
      </c>
      <c r="K538" s="142" t="str">
        <f>YEAR('BASE DE DATOS 2026'!$G538)&amp;J538</f>
        <v>2012EX</v>
      </c>
      <c r="L538" s="143" t="str">
        <f>IFERROR(VLOOKUP(K538,CATEGORIAS,2,0),"")</f>
        <v>EXPERTOS 13 Y 14 AÑOS</v>
      </c>
      <c r="M538" s="138" t="s">
        <v>1283</v>
      </c>
      <c r="N538" s="145">
        <v>545</v>
      </c>
      <c r="O538" s="144">
        <f>IFERROR(VLOOKUP('BASE DE DATOS 2026'!$I495,CATEGORIAS!$M$3:$O$13,2,FALSE),"")</f>
        <v>85000</v>
      </c>
      <c r="P538" s="138"/>
      <c r="Q538" s="252" t="s">
        <v>149</v>
      </c>
      <c r="S538" s="197">
        <v>545</v>
      </c>
    </row>
    <row r="539" spans="1:19" ht="18.75" x14ac:dyDescent="0.25">
      <c r="A539" s="197">
        <f>SUBTOTAL(103,$B$3:B539)</f>
        <v>292</v>
      </c>
      <c r="B539" s="246">
        <v>546</v>
      </c>
      <c r="C539" s="138" t="s">
        <v>1463</v>
      </c>
      <c r="D539" s="138" t="s">
        <v>1464</v>
      </c>
      <c r="E539" s="139">
        <v>1061720824</v>
      </c>
      <c r="F539" s="140" t="s">
        <v>1480</v>
      </c>
      <c r="G539" s="140">
        <v>32593</v>
      </c>
      <c r="H539" s="141">
        <f ca="1">IF('BASE DE DATOS 2026'!$G525="","",YEAR(NOW())-YEAR(G539))</f>
        <v>37</v>
      </c>
      <c r="I539" s="138" t="s">
        <v>72</v>
      </c>
      <c r="J539" s="142" t="str">
        <f>VLOOKUP(I539,NH,2,0)</f>
        <v>SM</v>
      </c>
      <c r="K539" s="142" t="str">
        <f>YEAR('BASE DE DATOS 2026'!$G539)&amp;J539</f>
        <v>1989SM</v>
      </c>
      <c r="L539" s="143" t="str">
        <f>IFERROR(VLOOKUP(K539,CATEGORIAS,2,0),"")</f>
        <v>SENIOR MASTER</v>
      </c>
      <c r="M539" s="138" t="s">
        <v>111</v>
      </c>
      <c r="N539" s="145">
        <v>546</v>
      </c>
      <c r="O539" s="144">
        <f>IFERROR(VLOOKUP('BASE DE DATOS 2026'!$I505,CATEGORIAS!$M$3:$O$13,2,FALSE),"")</f>
        <v>85000</v>
      </c>
      <c r="P539" s="138"/>
      <c r="Q539" s="252" t="s">
        <v>149</v>
      </c>
      <c r="S539" s="197">
        <v>546</v>
      </c>
    </row>
    <row r="540" spans="1:19" ht="18.75" x14ac:dyDescent="0.25">
      <c r="A540" s="197">
        <f>SUBTOTAL(103,$B$3:B540)</f>
        <v>293</v>
      </c>
      <c r="B540" s="246">
        <v>547</v>
      </c>
      <c r="C540" s="138" t="s">
        <v>1284</v>
      </c>
      <c r="D540" s="138" t="s">
        <v>1285</v>
      </c>
      <c r="E540" s="139">
        <v>1112403387</v>
      </c>
      <c r="F540" s="140" t="s">
        <v>1480</v>
      </c>
      <c r="G540" s="140">
        <v>40856</v>
      </c>
      <c r="H540" s="141">
        <f ca="1">IF('BASE DE DATOS 2026'!$G528="","",YEAR(NOW())-YEAR(G540))</f>
        <v>15</v>
      </c>
      <c r="I540" s="138" t="s">
        <v>15</v>
      </c>
      <c r="J540" s="142" t="str">
        <f>VLOOKUP(I540,NH,2,0)</f>
        <v>EX</v>
      </c>
      <c r="K540" s="142" t="str">
        <f>YEAR('BASE DE DATOS 2026'!$G540)&amp;J540</f>
        <v>2011EX</v>
      </c>
      <c r="L540" s="143" t="str">
        <f>IFERROR(VLOOKUP(K540,CATEGORIAS,2,0),"")</f>
        <v>EXPERTOS 15 Y 16 AÑOS</v>
      </c>
      <c r="M540" s="138" t="s">
        <v>1283</v>
      </c>
      <c r="N540" s="137">
        <v>547</v>
      </c>
      <c r="O540" s="144">
        <f>IFERROR(VLOOKUP('BASE DE DATOS 2026'!$I514,CATEGORIAS!$M$3:$O$13,2,FALSE),"")</f>
        <v>85000</v>
      </c>
      <c r="P540" s="138"/>
      <c r="Q540" s="252" t="s">
        <v>149</v>
      </c>
      <c r="S540" s="197">
        <v>547</v>
      </c>
    </row>
    <row r="541" spans="1:19" ht="18.75" x14ac:dyDescent="0.25">
      <c r="A541" s="197">
        <f>SUBTOTAL(103,$B$3:B541)</f>
        <v>294</v>
      </c>
      <c r="B541" s="246">
        <v>548</v>
      </c>
      <c r="C541" s="138" t="s">
        <v>1349</v>
      </c>
      <c r="D541" s="138" t="s">
        <v>1350</v>
      </c>
      <c r="E541" s="139">
        <v>1081280444</v>
      </c>
      <c r="F541" s="140" t="s">
        <v>1480</v>
      </c>
      <c r="G541" s="140">
        <v>40237</v>
      </c>
      <c r="H541" s="141">
        <f ca="1">IF('BASE DE DATOS 2026'!$G529="","",YEAR(NOW())-YEAR(G541))</f>
        <v>16</v>
      </c>
      <c r="I541" s="138" t="s">
        <v>15</v>
      </c>
      <c r="J541" s="142" t="str">
        <f>VLOOKUP(I541,NH,2,0)</f>
        <v>EX</v>
      </c>
      <c r="K541" s="142" t="str">
        <f>YEAR('BASE DE DATOS 2026'!$G541)&amp;J541</f>
        <v>2010EX</v>
      </c>
      <c r="L541" s="143" t="str">
        <f>IFERROR(VLOOKUP(K541,CATEGORIAS,2,0),"")</f>
        <v>EXPERTOS 15 Y 16 AÑOS</v>
      </c>
      <c r="M541" s="138" t="s">
        <v>1352</v>
      </c>
      <c r="N541" s="145">
        <v>548</v>
      </c>
      <c r="O541" s="144">
        <f>IFERROR(VLOOKUP('BASE DE DATOS 2026'!$I524,CATEGORIAS!$M$3:$O$13,2,FALSE),"")</f>
        <v>85000</v>
      </c>
      <c r="P541" s="138"/>
      <c r="Q541" s="252" t="s">
        <v>149</v>
      </c>
      <c r="S541" s="197">
        <v>548</v>
      </c>
    </row>
    <row r="542" spans="1:19" ht="18.75" x14ac:dyDescent="0.25">
      <c r="A542" s="197">
        <f>SUBTOTAL(103,$B$3:B542)</f>
        <v>295</v>
      </c>
      <c r="B542" s="246">
        <v>549</v>
      </c>
      <c r="C542" s="138" t="s">
        <v>789</v>
      </c>
      <c r="D542" s="138" t="s">
        <v>1367</v>
      </c>
      <c r="E542" s="139">
        <v>1107858475</v>
      </c>
      <c r="F542" s="140" t="s">
        <v>1480</v>
      </c>
      <c r="G542" s="140">
        <v>40121</v>
      </c>
      <c r="H542" s="141">
        <f ca="1">IF('BASE DE DATOS 2026'!$G530="","",YEAR(NOW())-YEAR(G542))</f>
        <v>17</v>
      </c>
      <c r="I542" s="138" t="s">
        <v>15</v>
      </c>
      <c r="J542" s="142" t="str">
        <f>VLOOKUP(I542,NH,2,0)</f>
        <v>EX</v>
      </c>
      <c r="K542" s="142" t="str">
        <f>YEAR('BASE DE DATOS 2026'!$G542)&amp;J542</f>
        <v>2009EX</v>
      </c>
      <c r="L542" s="143" t="str">
        <f>IFERROR(VLOOKUP(K542,CATEGORIAS,2,0),"")</f>
        <v>EXPERTOS 17 AÑOS Y MAS</v>
      </c>
      <c r="M542" s="138" t="s">
        <v>112</v>
      </c>
      <c r="N542" s="137">
        <v>549</v>
      </c>
      <c r="O542" s="144">
        <f>IFERROR(VLOOKUP('BASE DE DATOS 2026'!$I525,CATEGORIAS!$M$3:$O$13,2,FALSE),"")</f>
        <v>85000</v>
      </c>
      <c r="P542" s="138"/>
      <c r="Q542" s="252" t="s">
        <v>149</v>
      </c>
      <c r="S542" s="197">
        <v>549</v>
      </c>
    </row>
    <row r="543" spans="1:19" ht="18.75" x14ac:dyDescent="0.25">
      <c r="A543" s="197">
        <f>SUBTOTAL(103,$B$3:B543)</f>
        <v>296</v>
      </c>
      <c r="B543" s="246">
        <v>550</v>
      </c>
      <c r="C543" s="138" t="s">
        <v>1028</v>
      </c>
      <c r="D543" s="138" t="s">
        <v>1383</v>
      </c>
      <c r="E543" s="139"/>
      <c r="F543" s="140" t="s">
        <v>1480</v>
      </c>
      <c r="G543" s="140">
        <v>41637</v>
      </c>
      <c r="H543" s="141">
        <f ca="1">IF('BASE DE DATOS 2026'!$G531="","",YEAR(NOW())-YEAR(G543))</f>
        <v>13</v>
      </c>
      <c r="I543" s="138" t="s">
        <v>15</v>
      </c>
      <c r="J543" s="142" t="str">
        <f>VLOOKUP(I543,NH,2,0)</f>
        <v>EX</v>
      </c>
      <c r="K543" s="142" t="str">
        <f>YEAR('BASE DE DATOS 2026'!$G543)&amp;J543</f>
        <v>2013EX</v>
      </c>
      <c r="L543" s="143" t="str">
        <f>IFERROR(VLOOKUP(K543,CATEGORIAS,2,0),"")</f>
        <v>EXPERTOS 13 Y 14 AÑOS</v>
      </c>
      <c r="M543" s="138" t="s">
        <v>1384</v>
      </c>
      <c r="N543" s="145">
        <v>550</v>
      </c>
      <c r="O543" s="144">
        <f>IFERROR(VLOOKUP('BASE DE DATOS 2026'!$I528,CATEGORIAS!$M$3:$O$13,2,FALSE),"")</f>
        <v>85000</v>
      </c>
      <c r="P543" s="138"/>
      <c r="Q543" s="252" t="s">
        <v>149</v>
      </c>
      <c r="S543" s="197">
        <v>550</v>
      </c>
    </row>
    <row r="544" spans="1:19" ht="18.75" x14ac:dyDescent="0.25">
      <c r="A544" s="197">
        <f>SUBTOTAL(103,$B$3:B544)</f>
        <v>297</v>
      </c>
      <c r="B544" s="246">
        <v>551</v>
      </c>
      <c r="C544" s="138" t="s">
        <v>436</v>
      </c>
      <c r="D544" s="138" t="s">
        <v>1478</v>
      </c>
      <c r="E544" s="139">
        <v>1092854182</v>
      </c>
      <c r="F544" s="140" t="s">
        <v>1480</v>
      </c>
      <c r="G544" s="140">
        <v>39975</v>
      </c>
      <c r="H544" s="141">
        <f ca="1">IF('BASE DE DATOS 2026'!$G532="","",YEAR(NOW())-YEAR(G544))</f>
        <v>17</v>
      </c>
      <c r="I544" s="138" t="s">
        <v>10</v>
      </c>
      <c r="J544" s="142" t="str">
        <f>VLOOKUP(I544,NH,2,0)</f>
        <v>OV</v>
      </c>
      <c r="K544" s="142" t="str">
        <f>YEAR('BASE DE DATOS 2026'!$G544)&amp;J544</f>
        <v>2009OV</v>
      </c>
      <c r="L544" s="143" t="str">
        <f>IFERROR(VLOOKUP(K544,CATEGORIAS,2,0),"")</f>
        <v>OPEN VARONES</v>
      </c>
      <c r="M544" s="138" t="s">
        <v>108</v>
      </c>
      <c r="N544" s="137">
        <v>551</v>
      </c>
      <c r="O544" s="144">
        <f>IFERROR(VLOOKUP('BASE DE DATOS 2026'!$I529,CATEGORIAS!$M$3:$O$13,2,FALSE),"")</f>
        <v>85000</v>
      </c>
      <c r="P544" s="138"/>
      <c r="Q544" s="252" t="s">
        <v>149</v>
      </c>
      <c r="S544" s="197">
        <v>551</v>
      </c>
    </row>
    <row r="545" spans="1:19" ht="18.75" hidden="1" x14ac:dyDescent="0.25">
      <c r="A545" s="197">
        <f>SUBTOTAL(103,$B$3:B545)</f>
        <v>297</v>
      </c>
      <c r="B545" s="246">
        <v>552</v>
      </c>
      <c r="C545" s="217"/>
      <c r="D545" s="217"/>
      <c r="E545" s="184"/>
      <c r="F545" s="258"/>
      <c r="G545" s="258"/>
      <c r="H545" s="141"/>
      <c r="I545" s="217"/>
      <c r="J545" s="142" t="e">
        <f>VLOOKUP(I545,NH,2,0)</f>
        <v>#N/A</v>
      </c>
      <c r="K545" s="142" t="e">
        <f>YEAR('BASE DE DATOS 2026'!$G545)&amp;J545</f>
        <v>#N/A</v>
      </c>
      <c r="L545" s="158" t="str">
        <f>IFERROR(VLOOKUP(K545,CATEGORIAS,2,0),"")</f>
        <v/>
      </c>
      <c r="M545" s="217"/>
      <c r="N545" s="186"/>
      <c r="O545" s="188"/>
      <c r="P545" s="259"/>
      <c r="Q545" s="252"/>
      <c r="S545" s="197">
        <v>552</v>
      </c>
    </row>
    <row r="546" spans="1:19" ht="18.75" hidden="1" x14ac:dyDescent="0.25">
      <c r="A546" s="197">
        <f>SUBTOTAL(103,$B$3:B546)</f>
        <v>297</v>
      </c>
      <c r="B546" s="246">
        <v>553</v>
      </c>
      <c r="C546" s="217"/>
      <c r="D546" s="217"/>
      <c r="E546" s="184"/>
      <c r="F546" s="258"/>
      <c r="G546" s="258"/>
      <c r="H546" s="141"/>
      <c r="I546" s="217"/>
      <c r="J546" s="142" t="e">
        <f>VLOOKUP(I546,NH,2,0)</f>
        <v>#N/A</v>
      </c>
      <c r="K546" s="142" t="e">
        <f>YEAR('BASE DE DATOS 2026'!$G546)&amp;J546</f>
        <v>#N/A</v>
      </c>
      <c r="L546" s="158" t="str">
        <f>IFERROR(VLOOKUP(K546,CATEGORIAS,2,0),"")</f>
        <v/>
      </c>
      <c r="M546" s="217"/>
      <c r="N546" s="186"/>
      <c r="O546" s="188"/>
      <c r="P546" s="259"/>
      <c r="Q546" s="252"/>
      <c r="S546" s="197">
        <v>553</v>
      </c>
    </row>
    <row r="547" spans="1:19" ht="18.75" hidden="1" x14ac:dyDescent="0.25">
      <c r="A547" s="197">
        <f>SUBTOTAL(103,$B$3:B547)</f>
        <v>297</v>
      </c>
      <c r="B547" s="246">
        <v>554</v>
      </c>
      <c r="C547" s="217"/>
      <c r="D547" s="217"/>
      <c r="E547" s="184"/>
      <c r="F547" s="258"/>
      <c r="G547" s="258"/>
      <c r="H547" s="141"/>
      <c r="I547" s="217"/>
      <c r="J547" s="142" t="e">
        <f>VLOOKUP(I547,NH,2,0)</f>
        <v>#N/A</v>
      </c>
      <c r="K547" s="142" t="e">
        <f>YEAR('BASE DE DATOS 2026'!$G547)&amp;J547</f>
        <v>#N/A</v>
      </c>
      <c r="L547" s="158" t="str">
        <f>IFERROR(VLOOKUP(K547,CATEGORIAS,2,0),"")</f>
        <v/>
      </c>
      <c r="M547" s="217"/>
      <c r="N547" s="186"/>
      <c r="O547" s="188"/>
      <c r="P547" s="259"/>
      <c r="Q547" s="252"/>
      <c r="S547" s="197">
        <v>554</v>
      </c>
    </row>
    <row r="548" spans="1:19" ht="18.75" x14ac:dyDescent="0.25">
      <c r="A548" s="197">
        <f>SUBTOTAL(103,$B$3:B548)</f>
        <v>298</v>
      </c>
      <c r="B548" s="246">
        <v>555</v>
      </c>
      <c r="C548" s="138" t="s">
        <v>319</v>
      </c>
      <c r="D548" s="138" t="s">
        <v>938</v>
      </c>
      <c r="E548" s="139">
        <v>1023163268</v>
      </c>
      <c r="F548" s="140" t="s">
        <v>1480</v>
      </c>
      <c r="G548" s="140">
        <v>38718</v>
      </c>
      <c r="H548" s="141">
        <f ca="1">IF('BASE DE DATOS 2026'!$G533="","",YEAR(NOW())-YEAR(G548))</f>
        <v>20</v>
      </c>
      <c r="I548" s="138" t="s">
        <v>15</v>
      </c>
      <c r="J548" s="142" t="str">
        <f>VLOOKUP(I548,NH,2,0)</f>
        <v>EX</v>
      </c>
      <c r="K548" s="142" t="str">
        <f>YEAR('BASE DE DATOS 2026'!$G548)&amp;J548</f>
        <v>2006EX</v>
      </c>
      <c r="L548" s="143" t="str">
        <f>IFERROR(VLOOKUP(K548,CATEGORIAS,2,0),"")</f>
        <v>EXPERTOS 17 AÑOS Y MAS</v>
      </c>
      <c r="M548" s="138" t="s">
        <v>55</v>
      </c>
      <c r="N548" s="145">
        <v>555</v>
      </c>
      <c r="O548" s="144">
        <f>IFERROR(VLOOKUP('BASE DE DATOS 2026'!$I530,CATEGORIAS!$M$3:$O$13,2,FALSE),"")</f>
        <v>85000</v>
      </c>
      <c r="P548" s="138"/>
      <c r="Q548" s="252" t="s">
        <v>149</v>
      </c>
      <c r="S548" s="197">
        <v>555</v>
      </c>
    </row>
    <row r="549" spans="1:19" ht="18.75" hidden="1" x14ac:dyDescent="0.25">
      <c r="A549" s="197">
        <f>SUBTOTAL(103,$B$3:B549)</f>
        <v>298</v>
      </c>
      <c r="B549" s="246">
        <v>556</v>
      </c>
      <c r="C549" s="217"/>
      <c r="D549" s="217"/>
      <c r="E549" s="184"/>
      <c r="F549" s="258"/>
      <c r="G549" s="258"/>
      <c r="H549" s="141"/>
      <c r="I549" s="217"/>
      <c r="J549" s="142" t="e">
        <f>VLOOKUP(I549,NH,2,0)</f>
        <v>#N/A</v>
      </c>
      <c r="K549" s="142" t="e">
        <f>YEAR('BASE DE DATOS 2026'!$G549)&amp;J549</f>
        <v>#N/A</v>
      </c>
      <c r="L549" s="158" t="str">
        <f>IFERROR(VLOOKUP(K549,CATEGORIAS,2,0),"")</f>
        <v/>
      </c>
      <c r="M549" s="217"/>
      <c r="N549" s="186"/>
      <c r="O549" s="188"/>
      <c r="P549" s="259"/>
      <c r="Q549" s="252"/>
      <c r="S549" s="197">
        <v>556</v>
      </c>
    </row>
    <row r="550" spans="1:19" ht="18.75" hidden="1" x14ac:dyDescent="0.25">
      <c r="A550" s="197">
        <f>SUBTOTAL(103,$B$3:B550)</f>
        <v>298</v>
      </c>
      <c r="B550" s="246">
        <v>557</v>
      </c>
      <c r="C550" s="217"/>
      <c r="D550" s="217"/>
      <c r="E550" s="184"/>
      <c r="F550" s="258"/>
      <c r="G550" s="258"/>
      <c r="H550" s="141"/>
      <c r="I550" s="217"/>
      <c r="J550" s="142" t="e">
        <f>VLOOKUP(I550,NH,2,0)</f>
        <v>#N/A</v>
      </c>
      <c r="K550" s="142" t="e">
        <f>YEAR('BASE DE DATOS 2026'!$G550)&amp;J550</f>
        <v>#N/A</v>
      </c>
      <c r="L550" s="158" t="str">
        <f>IFERROR(VLOOKUP(K550,CATEGORIAS,2,0),"")</f>
        <v/>
      </c>
      <c r="M550" s="217"/>
      <c r="N550" s="186"/>
      <c r="O550" s="188"/>
      <c r="P550" s="259"/>
      <c r="Q550" s="252"/>
      <c r="S550" s="197">
        <v>557</v>
      </c>
    </row>
    <row r="551" spans="1:19" ht="18.75" hidden="1" x14ac:dyDescent="0.25">
      <c r="A551" s="197">
        <f>SUBTOTAL(103,$B$3:B551)</f>
        <v>298</v>
      </c>
      <c r="B551" s="246">
        <v>558</v>
      </c>
      <c r="C551" s="217"/>
      <c r="D551" s="217"/>
      <c r="E551" s="184"/>
      <c r="F551" s="258"/>
      <c r="G551" s="258"/>
      <c r="H551" s="141"/>
      <c r="I551" s="217"/>
      <c r="J551" s="142" t="e">
        <f>VLOOKUP(I551,NH,2,0)</f>
        <v>#N/A</v>
      </c>
      <c r="K551" s="142" t="e">
        <f>YEAR('BASE DE DATOS 2026'!$G551)&amp;J551</f>
        <v>#N/A</v>
      </c>
      <c r="L551" s="158" t="str">
        <f>IFERROR(VLOOKUP(K551,CATEGORIAS,2,0),"")</f>
        <v/>
      </c>
      <c r="M551" s="217"/>
      <c r="N551" s="186"/>
      <c r="O551" s="188"/>
      <c r="P551" s="259"/>
      <c r="Q551" s="252"/>
      <c r="S551" s="197">
        <v>558</v>
      </c>
    </row>
    <row r="552" spans="1:19" ht="18.75" hidden="1" x14ac:dyDescent="0.25">
      <c r="A552" s="197">
        <f>SUBTOTAL(103,$B$3:B552)</f>
        <v>298</v>
      </c>
      <c r="B552" s="246">
        <v>559</v>
      </c>
      <c r="C552" s="217"/>
      <c r="D552" s="217"/>
      <c r="E552" s="184"/>
      <c r="F552" s="258"/>
      <c r="G552" s="258"/>
      <c r="H552" s="141"/>
      <c r="I552" s="217"/>
      <c r="J552" s="142" t="e">
        <f>VLOOKUP(I552,NH,2,0)</f>
        <v>#N/A</v>
      </c>
      <c r="K552" s="142" t="e">
        <f>YEAR('BASE DE DATOS 2026'!$G552)&amp;J552</f>
        <v>#N/A</v>
      </c>
      <c r="L552" s="158" t="str">
        <f>IFERROR(VLOOKUP(K552,CATEGORIAS,2,0),"")</f>
        <v/>
      </c>
      <c r="M552" s="217"/>
      <c r="N552" s="186"/>
      <c r="O552" s="188"/>
      <c r="P552" s="259"/>
      <c r="Q552" s="252"/>
      <c r="S552" s="197">
        <v>559</v>
      </c>
    </row>
    <row r="553" spans="1:19" ht="18.75" x14ac:dyDescent="0.25">
      <c r="A553" s="197">
        <f>SUBTOTAL(103,$B$3:B553)</f>
        <v>299</v>
      </c>
      <c r="B553" s="246">
        <v>560</v>
      </c>
      <c r="C553" s="138" t="s">
        <v>1499</v>
      </c>
      <c r="D553" s="138" t="s">
        <v>1500</v>
      </c>
      <c r="E553" s="139">
        <v>1109938588</v>
      </c>
      <c r="F553" s="140" t="s">
        <v>1480</v>
      </c>
      <c r="G553" s="140">
        <v>43916</v>
      </c>
      <c r="H553" s="141">
        <f ca="1">IF('BASE DE DATOS 2026'!$G534="","",YEAR(NOW())-YEAR(G553))</f>
        <v>6</v>
      </c>
      <c r="I553" s="138" t="s">
        <v>100</v>
      </c>
      <c r="J553" s="142" t="str">
        <f>VLOOKUP(I553,NH,2,0)</f>
        <v>E</v>
      </c>
      <c r="K553" s="142" t="str">
        <f>YEAR('BASE DE DATOS 2026'!$G553)&amp;J553</f>
        <v>2020E</v>
      </c>
      <c r="L553" s="143" t="str">
        <f>IFERROR(VLOOKUP(K553,CATEGORIAS,2,0),"")</f>
        <v>MINIRIDERS 6 AÑOS</v>
      </c>
      <c r="M553" s="138" t="s">
        <v>112</v>
      </c>
      <c r="N553" s="137">
        <v>560</v>
      </c>
      <c r="O553" s="144">
        <f>IFERROR(VLOOKUP('BASE DE DATOS 2026'!$I531,CATEGORIAS!$M$3:$O$13,2,FALSE),"")</f>
        <v>85000</v>
      </c>
      <c r="P553" s="138"/>
      <c r="Q553" s="252" t="s">
        <v>149</v>
      </c>
      <c r="S553" s="197">
        <v>560</v>
      </c>
    </row>
    <row r="554" spans="1:19" ht="18.75" x14ac:dyDescent="0.25">
      <c r="A554" s="197">
        <f>SUBTOTAL(103,$B$3:B554)</f>
        <v>300</v>
      </c>
      <c r="B554" s="246">
        <v>561</v>
      </c>
      <c r="C554" s="138" t="s">
        <v>1178</v>
      </c>
      <c r="D554" s="138" t="s">
        <v>1174</v>
      </c>
      <c r="E554" s="139">
        <v>13071816</v>
      </c>
      <c r="F554" s="140" t="s">
        <v>1480</v>
      </c>
      <c r="G554" s="140">
        <v>29884</v>
      </c>
      <c r="H554" s="141">
        <f ca="1">IF('BASE DE DATOS 2026'!$G535="","",YEAR(NOW())-YEAR(G554))</f>
        <v>45</v>
      </c>
      <c r="I554" s="138" t="s">
        <v>72</v>
      </c>
      <c r="J554" s="142" t="str">
        <f>VLOOKUP(I554,NH,2,0)</f>
        <v>SM</v>
      </c>
      <c r="K554" s="142" t="str">
        <f>YEAR('BASE DE DATOS 2026'!$G554)&amp;J554</f>
        <v>1981SM</v>
      </c>
      <c r="L554" s="143" t="str">
        <f>IFERROR(VLOOKUP(K554,CATEGORIAS,2,0),"")</f>
        <v>SENIOR MASTER</v>
      </c>
      <c r="M554" s="138" t="s">
        <v>50</v>
      </c>
      <c r="N554" s="137">
        <v>561</v>
      </c>
      <c r="O554" s="144">
        <f>IFERROR(VLOOKUP('BASE DE DATOS 2026'!$I532,CATEGORIAS!$M$3:$O$13,2,FALSE),"")</f>
        <v>85000</v>
      </c>
      <c r="P554" s="138"/>
      <c r="Q554" s="252" t="s">
        <v>1529</v>
      </c>
      <c r="S554" s="197">
        <v>561</v>
      </c>
    </row>
    <row r="555" spans="1:19" ht="18.75" x14ac:dyDescent="0.25">
      <c r="A555" s="197">
        <f>SUBTOTAL(103,$B$3:B555)</f>
        <v>301</v>
      </c>
      <c r="B555" s="246">
        <v>562</v>
      </c>
      <c r="C555" s="138" t="s">
        <v>1181</v>
      </c>
      <c r="D555" s="138" t="s">
        <v>1182</v>
      </c>
      <c r="E555" s="139">
        <v>93235154</v>
      </c>
      <c r="F555" s="140" t="s">
        <v>1480</v>
      </c>
      <c r="G555" s="140">
        <v>30680</v>
      </c>
      <c r="H555" s="141">
        <f ca="1">IF('BASE DE DATOS 2026'!$G536="","",YEAR(NOW())-YEAR(G555))</f>
        <v>43</v>
      </c>
      <c r="I555" s="138" t="s">
        <v>72</v>
      </c>
      <c r="J555" s="142" t="str">
        <f>VLOOKUP(I555,NH,2,0)</f>
        <v>SM</v>
      </c>
      <c r="K555" s="142" t="str">
        <f>YEAR('BASE DE DATOS 2026'!$G555)&amp;J555</f>
        <v>1983SM</v>
      </c>
      <c r="L555" s="143" t="str">
        <f>IFERROR(VLOOKUP(K555,CATEGORIAS,2,0),"")</f>
        <v>SENIOR MASTER</v>
      </c>
      <c r="M555" s="138" t="s">
        <v>79</v>
      </c>
      <c r="N555" s="145">
        <v>562</v>
      </c>
      <c r="O555" s="144">
        <f>IFERROR(VLOOKUP('BASE DE DATOS 2026'!$I533,CATEGORIAS!$M$3:$O$13,2,FALSE),"")</f>
        <v>85000</v>
      </c>
      <c r="P555" s="138"/>
      <c r="Q555" s="252" t="s">
        <v>149</v>
      </c>
      <c r="S555" s="197">
        <v>562</v>
      </c>
    </row>
    <row r="556" spans="1:19" ht="18.75" x14ac:dyDescent="0.25">
      <c r="A556" s="197">
        <f>SUBTOTAL(103,$B$3:B556)</f>
        <v>302</v>
      </c>
      <c r="B556" s="246">
        <v>563</v>
      </c>
      <c r="C556" s="138" t="s">
        <v>1364</v>
      </c>
      <c r="D556" s="138" t="s">
        <v>1351</v>
      </c>
      <c r="E556" s="139">
        <v>98393450</v>
      </c>
      <c r="F556" s="140" t="s">
        <v>1480</v>
      </c>
      <c r="G556" s="140">
        <v>27183</v>
      </c>
      <c r="H556" s="141">
        <f ca="1">IF('BASE DE DATOS 2026'!$G537="","",YEAR(NOW())-YEAR(G556))</f>
        <v>52</v>
      </c>
      <c r="I556" s="138" t="s">
        <v>72</v>
      </c>
      <c r="J556" s="142" t="str">
        <f>VLOOKUP(I556,NH,2,0)</f>
        <v>SM</v>
      </c>
      <c r="K556" s="142" t="str">
        <f>YEAR('BASE DE DATOS 2026'!$G556)&amp;J556</f>
        <v>1974SM</v>
      </c>
      <c r="L556" s="143" t="str">
        <f>IFERROR(VLOOKUP(K556,CATEGORIAS,2,0),"")</f>
        <v>SENIOR MASTER</v>
      </c>
      <c r="M556" s="138" t="s">
        <v>1352</v>
      </c>
      <c r="N556" s="137">
        <v>563</v>
      </c>
      <c r="O556" s="144">
        <f>IFERROR(VLOOKUP('BASE DE DATOS 2026'!$I534,CATEGORIAS!$M$3:$O$13,2,FALSE),"")</f>
        <v>85000</v>
      </c>
      <c r="P556" s="138"/>
      <c r="Q556" s="252" t="s">
        <v>149</v>
      </c>
      <c r="S556" s="197">
        <v>563</v>
      </c>
    </row>
    <row r="557" spans="1:19" ht="18.75" x14ac:dyDescent="0.25">
      <c r="A557" s="197">
        <f>SUBTOTAL(103,$B$3:B557)</f>
        <v>303</v>
      </c>
      <c r="B557" s="246">
        <v>564</v>
      </c>
      <c r="C557" s="138" t="s">
        <v>1347</v>
      </c>
      <c r="D557" s="138" t="s">
        <v>1348</v>
      </c>
      <c r="E557" s="139">
        <v>1062956915</v>
      </c>
      <c r="F557" s="140" t="s">
        <v>1481</v>
      </c>
      <c r="G557" s="140">
        <v>36839</v>
      </c>
      <c r="H557" s="141">
        <f ca="1">IF('BASE DE DATOS 2026'!$G538="","",YEAR(NOW())-YEAR(G557))</f>
        <v>26</v>
      </c>
      <c r="I557" s="138" t="s">
        <v>9</v>
      </c>
      <c r="J557" s="142" t="str">
        <f>VLOOKUP(I557,NH,2,0)</f>
        <v>OD</v>
      </c>
      <c r="K557" s="142" t="str">
        <f>YEAR('BASE DE DATOS 2026'!$G557)&amp;J557</f>
        <v>2000OD</v>
      </c>
      <c r="L557" s="143" t="str">
        <f>IFERROR(VLOOKUP(K557,CATEGORIAS,2,0),"")</f>
        <v>OPEN DAMAS</v>
      </c>
      <c r="M557" s="138" t="s">
        <v>111</v>
      </c>
      <c r="N557" s="145">
        <v>564</v>
      </c>
      <c r="O557" s="144">
        <f>IFERROR(VLOOKUP('BASE DE DATOS 2026'!$I535,CATEGORIAS!$M$3:$O$13,2,FALSE),"")</f>
        <v>85000</v>
      </c>
      <c r="P557" s="138"/>
      <c r="Q557" s="252" t="s">
        <v>149</v>
      </c>
      <c r="S557" s="197">
        <v>564</v>
      </c>
    </row>
    <row r="558" spans="1:19" ht="18.75" x14ac:dyDescent="0.25">
      <c r="A558" s="197">
        <f>SUBTOTAL(103,$B$3:B558)</f>
        <v>304</v>
      </c>
      <c r="B558" s="246">
        <v>565</v>
      </c>
      <c r="C558" s="138" t="s">
        <v>356</v>
      </c>
      <c r="D558" s="138" t="s">
        <v>1197</v>
      </c>
      <c r="E558" s="139">
        <v>1019153754</v>
      </c>
      <c r="F558" s="140" t="s">
        <v>1480</v>
      </c>
      <c r="G558" s="140">
        <v>39630</v>
      </c>
      <c r="H558" s="141">
        <f ca="1">IF('BASE DE DATOS 2026'!$G539="","",YEAR(NOW())-YEAR(G558))</f>
        <v>18</v>
      </c>
      <c r="I558" s="138" t="s">
        <v>10</v>
      </c>
      <c r="J558" s="142" t="str">
        <f>VLOOKUP(I558,NH,2,0)</f>
        <v>OV</v>
      </c>
      <c r="K558" s="142" t="str">
        <f>YEAR('BASE DE DATOS 2026'!$G558)&amp;J558</f>
        <v>2008OV</v>
      </c>
      <c r="L558" s="143" t="str">
        <f>IFERROR(VLOOKUP(K558,CATEGORIAS,2,0),"")</f>
        <v>OPEN VARONES</v>
      </c>
      <c r="M558" s="138" t="s">
        <v>1198</v>
      </c>
      <c r="N558" s="137">
        <v>565</v>
      </c>
      <c r="O558" s="144">
        <f>IFERROR(VLOOKUP('BASE DE DATOS 2026'!$I536,CATEGORIAS!$M$3:$O$13,2,FALSE),"")</f>
        <v>85000</v>
      </c>
      <c r="P558" s="138"/>
      <c r="Q558" s="252" t="s">
        <v>149</v>
      </c>
      <c r="S558" s="197">
        <v>565</v>
      </c>
    </row>
    <row r="559" spans="1:19" ht="18.75" x14ac:dyDescent="0.25">
      <c r="A559" s="197">
        <f>SUBTOTAL(103,$B$3:B559)</f>
        <v>305</v>
      </c>
      <c r="B559" s="246">
        <v>566</v>
      </c>
      <c r="C559" s="138" t="s">
        <v>1365</v>
      </c>
      <c r="D559" s="138" t="s">
        <v>1366</v>
      </c>
      <c r="E559" s="205">
        <v>1110293056</v>
      </c>
      <c r="F559" s="140" t="s">
        <v>1480</v>
      </c>
      <c r="G559" s="140">
        <v>39026</v>
      </c>
      <c r="H559" s="141">
        <f ca="1">IF('BASE DE DATOS 2026'!$G540="","",YEAR(NOW())-YEAR(G559))</f>
        <v>20</v>
      </c>
      <c r="I559" s="138" t="s">
        <v>10</v>
      </c>
      <c r="J559" s="142" t="str">
        <f>VLOOKUP(I559,NH,2,0)</f>
        <v>OV</v>
      </c>
      <c r="K559" s="142" t="str">
        <f>YEAR('BASE DE DATOS 2026'!$G559)&amp;J559</f>
        <v>2006OV</v>
      </c>
      <c r="L559" s="143" t="str">
        <f>IFERROR(VLOOKUP(K559,CATEGORIAS,2,0),"")</f>
        <v>OPEN VARONES</v>
      </c>
      <c r="M559" s="138" t="s">
        <v>112</v>
      </c>
      <c r="N559" s="145">
        <v>566</v>
      </c>
      <c r="O559" s="144">
        <f>IFERROR(VLOOKUP('BASE DE DATOS 2026'!$I537,CATEGORIAS!$M$3:$O$13,2,FALSE),"")</f>
        <v>85000</v>
      </c>
      <c r="P559" s="138"/>
      <c r="Q559" s="252" t="s">
        <v>149</v>
      </c>
      <c r="S559" s="197">
        <v>566</v>
      </c>
    </row>
    <row r="560" spans="1:19" ht="18.75" x14ac:dyDescent="0.25">
      <c r="A560" s="197">
        <f>SUBTOTAL(103,$B$3:B560)</f>
        <v>306</v>
      </c>
      <c r="B560" s="246">
        <v>567</v>
      </c>
      <c r="C560" s="138" t="s">
        <v>470</v>
      </c>
      <c r="D560" s="138" t="s">
        <v>1381</v>
      </c>
      <c r="E560" s="139">
        <v>1023084712</v>
      </c>
      <c r="F560" s="140" t="s">
        <v>1480</v>
      </c>
      <c r="G560" s="140">
        <v>39591</v>
      </c>
      <c r="H560" s="141">
        <f ca="1">IF('BASE DE DATOS 2026'!$G541="","",YEAR(NOW())-YEAR(G560))</f>
        <v>18</v>
      </c>
      <c r="I560" s="138" t="s">
        <v>10</v>
      </c>
      <c r="J560" s="142" t="str">
        <f>VLOOKUP(I560,NH,2,0)</f>
        <v>OV</v>
      </c>
      <c r="K560" s="142" t="str">
        <f>YEAR('BASE DE DATOS 2026'!$G560)&amp;J560</f>
        <v>2008OV</v>
      </c>
      <c r="L560" s="143" t="str">
        <f>IFERROR(VLOOKUP(K560,CATEGORIAS,2,0),"")</f>
        <v>OPEN VARONES</v>
      </c>
      <c r="M560" s="138" t="s">
        <v>1382</v>
      </c>
      <c r="N560" s="137">
        <v>567</v>
      </c>
      <c r="O560" s="144">
        <f>IFERROR(VLOOKUP('BASE DE DATOS 2026'!$I538,CATEGORIAS!$M$3:$O$13,2,FALSE),"")</f>
        <v>85000</v>
      </c>
      <c r="P560" s="138"/>
      <c r="Q560" s="252" t="s">
        <v>149</v>
      </c>
      <c r="S560" s="197">
        <v>567</v>
      </c>
    </row>
    <row r="561" spans="1:19" ht="18.75" x14ac:dyDescent="0.25">
      <c r="A561" s="197">
        <f>SUBTOTAL(103,$B$3:B561)</f>
        <v>307</v>
      </c>
      <c r="B561" s="246">
        <v>568</v>
      </c>
      <c r="C561" s="138" t="s">
        <v>1127</v>
      </c>
      <c r="D561" s="138" t="s">
        <v>1082</v>
      </c>
      <c r="E561" s="139">
        <v>1006071554</v>
      </c>
      <c r="F561" s="140" t="s">
        <v>1480</v>
      </c>
      <c r="G561" s="140">
        <v>37427</v>
      </c>
      <c r="H561" s="141">
        <f ca="1">IF('BASE DE DATOS 2026'!$G542="","",YEAR(NOW())-YEAR(G561))</f>
        <v>24</v>
      </c>
      <c r="I561" s="138" t="s">
        <v>10</v>
      </c>
      <c r="J561" s="142" t="str">
        <f>VLOOKUP(I561,NH,2,0)</f>
        <v>OV</v>
      </c>
      <c r="K561" s="142" t="str">
        <f>YEAR('BASE DE DATOS 2026'!$G561)&amp;J561</f>
        <v>2002OV</v>
      </c>
      <c r="L561" s="143" t="str">
        <f>IFERROR(VLOOKUP(K561,CATEGORIAS,2,0),"")</f>
        <v>OPEN VARONES</v>
      </c>
      <c r="M561" s="138" t="s">
        <v>77</v>
      </c>
      <c r="N561" s="145">
        <v>568</v>
      </c>
      <c r="O561" s="144">
        <f>IFERROR(VLOOKUP('BASE DE DATOS 2026'!$I539,CATEGORIAS!$M$3:$O$13,2,FALSE),"")</f>
        <v>85000</v>
      </c>
      <c r="P561" s="138"/>
      <c r="Q561" s="252" t="s">
        <v>149</v>
      </c>
      <c r="S561" s="197">
        <v>568</v>
      </c>
    </row>
    <row r="562" spans="1:19" ht="18.75" x14ac:dyDescent="0.25">
      <c r="A562" s="197">
        <f>SUBTOTAL(103,$B$3:B562)</f>
        <v>308</v>
      </c>
      <c r="B562" s="246">
        <v>569</v>
      </c>
      <c r="C562" s="138" t="s">
        <v>766</v>
      </c>
      <c r="D562" s="138" t="s">
        <v>1386</v>
      </c>
      <c r="E562" s="139">
        <v>1081058574</v>
      </c>
      <c r="F562" s="140" t="s">
        <v>1480</v>
      </c>
      <c r="G562" s="140">
        <v>40627</v>
      </c>
      <c r="H562" s="141">
        <f ca="1">IF('BASE DE DATOS 2026'!$G543="","",YEAR(NOW())-YEAR(G562))</f>
        <v>15</v>
      </c>
      <c r="I562" s="138" t="s">
        <v>1173</v>
      </c>
      <c r="J562" s="142" t="str">
        <f>VLOOKUP(I562,NH,2,0)</f>
        <v>SR</v>
      </c>
      <c r="K562" s="142" t="str">
        <f>YEAR('BASE DE DATOS 2026'!$G562)&amp;J562</f>
        <v>2011SR</v>
      </c>
      <c r="L562" s="143" t="str">
        <f>IFERROR(VLOOKUP(K562,CATEGORIAS,2,0),"")</f>
        <v>SUPER RACING</v>
      </c>
      <c r="M562" s="138" t="s">
        <v>1387</v>
      </c>
      <c r="N562" s="137">
        <v>569</v>
      </c>
      <c r="O562" s="144">
        <f>IFERROR(VLOOKUP('BASE DE DATOS 2026'!$I540,CATEGORIAS!$M$3:$O$13,2,FALSE),"")</f>
        <v>85000</v>
      </c>
      <c r="P562" s="138"/>
      <c r="Q562" s="252" t="s">
        <v>149</v>
      </c>
      <c r="S562" s="197">
        <v>569</v>
      </c>
    </row>
    <row r="563" spans="1:19" ht="18.75" x14ac:dyDescent="0.25">
      <c r="A563" s="197">
        <f>SUBTOTAL(103,$B$3:B563)</f>
        <v>309</v>
      </c>
      <c r="B563" s="246">
        <v>570</v>
      </c>
      <c r="C563" s="138" t="s">
        <v>429</v>
      </c>
      <c r="D563" s="138" t="s">
        <v>1436</v>
      </c>
      <c r="E563" s="139">
        <v>1081288251</v>
      </c>
      <c r="F563" s="140" t="s">
        <v>1480</v>
      </c>
      <c r="G563" s="140">
        <v>44300</v>
      </c>
      <c r="H563" s="141">
        <f ca="1">IF('BASE DE DATOS 2026'!$G544="","",YEAR(NOW())-YEAR(G563))</f>
        <v>5</v>
      </c>
      <c r="I563" s="138" t="s">
        <v>12</v>
      </c>
      <c r="J563" s="142" t="str">
        <f>VLOOKUP(I563,NH,2,0)</f>
        <v>S</v>
      </c>
      <c r="K563" s="142" t="str">
        <f>YEAR('BASE DE DATOS 2026'!$G563)&amp;J563</f>
        <v>2021S</v>
      </c>
      <c r="L563" s="143" t="str">
        <f>IFERROR(VLOOKUP(K563,CATEGORIAS,2,0),"")</f>
        <v>STRIDERS 5 AÑOS</v>
      </c>
      <c r="M563" s="138" t="s">
        <v>1437</v>
      </c>
      <c r="N563" s="145">
        <v>570</v>
      </c>
      <c r="O563" s="144">
        <f>IFERROR(VLOOKUP('BASE DE DATOS 2026'!$I541,CATEGORIAS!$M$3:$O$13,2,FALSE),"")</f>
        <v>85000</v>
      </c>
      <c r="P563" s="138"/>
      <c r="Q563" s="252" t="s">
        <v>149</v>
      </c>
      <c r="S563" s="197">
        <v>570</v>
      </c>
    </row>
    <row r="564" spans="1:19" ht="18.75" x14ac:dyDescent="0.25">
      <c r="A564" s="197">
        <f>SUBTOTAL(103,$B$3:B564)</f>
        <v>310</v>
      </c>
      <c r="B564" s="246">
        <v>571</v>
      </c>
      <c r="C564" s="138" t="s">
        <v>380</v>
      </c>
      <c r="D564" s="138" t="s">
        <v>1501</v>
      </c>
      <c r="E564" s="139">
        <v>1232820315</v>
      </c>
      <c r="F564" s="140" t="s">
        <v>1480</v>
      </c>
      <c r="G564" s="140">
        <v>44718</v>
      </c>
      <c r="H564" s="141">
        <f ca="1">IF('BASE DE DATOS 2026'!$G548="","",YEAR(NOW())-YEAR(G564))</f>
        <v>4</v>
      </c>
      <c r="I564" s="138" t="s">
        <v>12</v>
      </c>
      <c r="J564" s="142" t="str">
        <f>VLOOKUP(I564,NH,2,0)</f>
        <v>S</v>
      </c>
      <c r="K564" s="142" t="str">
        <f>YEAR('BASE DE DATOS 2026'!$G564)&amp;J564</f>
        <v>2022S</v>
      </c>
      <c r="L564" s="143" t="str">
        <f>IFERROR(VLOOKUP(K564,CATEGORIAS,2,0),"")</f>
        <v>STRIDERS 4 AÑOS</v>
      </c>
      <c r="M564" s="138" t="s">
        <v>112</v>
      </c>
      <c r="N564" s="137">
        <v>571</v>
      </c>
      <c r="O564" s="144">
        <f>IFERROR(VLOOKUP('BASE DE DATOS 2026'!$I542,CATEGORIAS!$M$3:$O$13,2,FALSE),"")</f>
        <v>85000</v>
      </c>
      <c r="P564" s="138"/>
      <c r="Q564" s="252" t="s">
        <v>149</v>
      </c>
      <c r="S564" s="197">
        <v>571</v>
      </c>
    </row>
    <row r="565" spans="1:19" ht="18.75" x14ac:dyDescent="0.25">
      <c r="A565" s="197">
        <f>SUBTOTAL(103,$B$3:B565)</f>
        <v>311</v>
      </c>
      <c r="B565" s="246">
        <v>572</v>
      </c>
      <c r="C565" s="138" t="s">
        <v>1502</v>
      </c>
      <c r="D565" s="138" t="s">
        <v>1503</v>
      </c>
      <c r="E565" s="139">
        <v>1109686653</v>
      </c>
      <c r="F565" s="140" t="s">
        <v>1480</v>
      </c>
      <c r="G565" s="140">
        <v>43797</v>
      </c>
      <c r="H565" s="141">
        <f ca="1">IF('BASE DE DATOS 2026'!$G553="","",YEAR(NOW())-YEAR(G565))</f>
        <v>7</v>
      </c>
      <c r="I565" s="138" t="s">
        <v>100</v>
      </c>
      <c r="J565" s="142" t="str">
        <f>VLOOKUP(I565,NH,2,0)</f>
        <v>E</v>
      </c>
      <c r="K565" s="142" t="str">
        <f>YEAR('BASE DE DATOS 2026'!$G565)&amp;J565</f>
        <v>2019E</v>
      </c>
      <c r="L565" s="143" t="str">
        <f>IFERROR(VLOOKUP(K565,CATEGORIAS,2,0),"")</f>
        <v>MINIRIDERS 7 Y 8 AÑOS</v>
      </c>
      <c r="M565" s="138" t="s">
        <v>112</v>
      </c>
      <c r="N565" s="137">
        <v>572</v>
      </c>
      <c r="O565" s="144">
        <f>IFERROR(VLOOKUP('BASE DE DATOS 2026'!$I543,CATEGORIAS!$M$3:$O$13,2,FALSE),"")</f>
        <v>85000</v>
      </c>
      <c r="P565" s="138"/>
      <c r="Q565" s="252" t="s">
        <v>149</v>
      </c>
      <c r="S565" s="197">
        <v>572</v>
      </c>
    </row>
    <row r="566" spans="1:19" ht="18.75" x14ac:dyDescent="0.25">
      <c r="A566" s="197">
        <f>SUBTOTAL(103,$B$3:B566)</f>
        <v>312</v>
      </c>
      <c r="B566" s="246">
        <v>573</v>
      </c>
      <c r="C566" s="138" t="s">
        <v>724</v>
      </c>
      <c r="D566" s="138" t="s">
        <v>1507</v>
      </c>
      <c r="E566" s="139"/>
      <c r="F566" s="140" t="s">
        <v>1480</v>
      </c>
      <c r="G566" s="140">
        <v>44600</v>
      </c>
      <c r="H566" s="141">
        <f ca="1">IF('BASE DE DATOS 2026'!$G554="","",YEAR(NOW())-YEAR(G566))</f>
        <v>4</v>
      </c>
      <c r="I566" s="138" t="s">
        <v>12</v>
      </c>
      <c r="J566" s="142" t="str">
        <f>VLOOKUP(I566,NH,2,0)</f>
        <v>S</v>
      </c>
      <c r="K566" s="142" t="str">
        <f>YEAR('BASE DE DATOS 2026'!$G566)&amp;J566</f>
        <v>2022S</v>
      </c>
      <c r="L566" s="143" t="str">
        <f>IFERROR(VLOOKUP(K566,CATEGORIAS,2,0),"")</f>
        <v>STRIDERS 4 AÑOS</v>
      </c>
      <c r="M566" s="138" t="s">
        <v>52</v>
      </c>
      <c r="N566" s="137">
        <v>573</v>
      </c>
      <c r="O566" s="144">
        <f>IFERROR(VLOOKUP('BASE DE DATOS 2026'!$I544,CATEGORIAS!$M$3:$O$13,2,FALSE),"")</f>
        <v>85000</v>
      </c>
      <c r="P566" s="138"/>
      <c r="Q566" s="252" t="s">
        <v>149</v>
      </c>
      <c r="S566" s="197">
        <v>573</v>
      </c>
    </row>
    <row r="567" spans="1:19" ht="18.75" x14ac:dyDescent="0.25">
      <c r="A567" s="197">
        <f>SUBTOTAL(103,$B$3:B567)</f>
        <v>313</v>
      </c>
      <c r="B567" s="246">
        <v>574</v>
      </c>
      <c r="C567" s="138" t="s">
        <v>1508</v>
      </c>
      <c r="D567" s="138" t="s">
        <v>1509</v>
      </c>
      <c r="E567" s="139"/>
      <c r="F567" s="140" t="s">
        <v>1480</v>
      </c>
      <c r="G567" s="140">
        <v>44470</v>
      </c>
      <c r="H567" s="141">
        <f ca="1">IF('BASE DE DATOS 2026'!$G555="","",YEAR(NOW())-YEAR(G567))</f>
        <v>5</v>
      </c>
      <c r="I567" s="138" t="s">
        <v>12</v>
      </c>
      <c r="J567" s="142" t="str">
        <f>VLOOKUP(I567,NH,2,0)</f>
        <v>S</v>
      </c>
      <c r="K567" s="142" t="str">
        <f>YEAR('BASE DE DATOS 2026'!$G567)&amp;J567</f>
        <v>2021S</v>
      </c>
      <c r="L567" s="143" t="str">
        <f>IFERROR(VLOOKUP(K567,CATEGORIAS,2,0),"")</f>
        <v>STRIDERS 5 AÑOS</v>
      </c>
      <c r="M567" s="138" t="s">
        <v>55</v>
      </c>
      <c r="N567" s="137">
        <v>574</v>
      </c>
      <c r="O567" s="144">
        <f>IFERROR(VLOOKUP('BASE DE DATOS 2026'!$I548,CATEGORIAS!$M$3:$O$13,2,FALSE),"")</f>
        <v>85000</v>
      </c>
      <c r="P567" s="138"/>
      <c r="Q567" s="252" t="s">
        <v>149</v>
      </c>
      <c r="S567" s="197">
        <v>574</v>
      </c>
    </row>
    <row r="568" spans="1:19" ht="18.75" x14ac:dyDescent="0.25">
      <c r="A568" s="197">
        <f>SUBTOTAL(103,$B$3:B568)</f>
        <v>314</v>
      </c>
      <c r="B568" s="246">
        <v>575</v>
      </c>
      <c r="C568" s="138" t="s">
        <v>301</v>
      </c>
      <c r="D568" s="138" t="s">
        <v>457</v>
      </c>
      <c r="E568" s="205">
        <v>1111489366</v>
      </c>
      <c r="F568" s="140" t="s">
        <v>1480</v>
      </c>
      <c r="G568" s="140">
        <v>45200</v>
      </c>
      <c r="H568" s="141">
        <f ca="1">IF('BASE DE DATOS 2026'!$G556="","",YEAR(NOW())-YEAR(G568))</f>
        <v>3</v>
      </c>
      <c r="I568" s="138" t="s">
        <v>12</v>
      </c>
      <c r="J568" s="142" t="str">
        <f>VLOOKUP(I568,NH,2,0)</f>
        <v>S</v>
      </c>
      <c r="K568" s="142" t="str">
        <f>YEAR('BASE DE DATOS 2026'!$G568)&amp;J568</f>
        <v>2023S</v>
      </c>
      <c r="L568" s="143" t="str">
        <f>IFERROR(VLOOKUP(K568,CATEGORIAS,2,0),"")</f>
        <v>STRIDERS 2 Y 3 AÑOS</v>
      </c>
      <c r="M568" s="138" t="s">
        <v>55</v>
      </c>
      <c r="N568" s="137">
        <v>575</v>
      </c>
      <c r="O568" s="144">
        <f>IFERROR(VLOOKUP('BASE DE DATOS 2026'!$I553,CATEGORIAS!$M$3:$O$13,2,FALSE),"")</f>
        <v>85000</v>
      </c>
      <c r="P568" s="138"/>
      <c r="Q568" s="252" t="s">
        <v>149</v>
      </c>
      <c r="S568" s="197">
        <v>575</v>
      </c>
    </row>
    <row r="569" spans="1:19" ht="18.75" x14ac:dyDescent="0.25">
      <c r="A569" s="197">
        <f>SUBTOTAL(103,$B$3:B569)</f>
        <v>315</v>
      </c>
      <c r="B569" s="246">
        <v>576</v>
      </c>
      <c r="C569" s="138" t="s">
        <v>1488</v>
      </c>
      <c r="D569" s="138" t="s">
        <v>1241</v>
      </c>
      <c r="E569" s="139">
        <v>1109562746</v>
      </c>
      <c r="F569" s="140" t="s">
        <v>1480</v>
      </c>
      <c r="G569" s="140">
        <v>42857</v>
      </c>
      <c r="H569" s="141">
        <f ca="1">IF('BASE DE DATOS 2026'!$G557="","",YEAR(NOW())-YEAR(G569))</f>
        <v>9</v>
      </c>
      <c r="I569" s="138" t="s">
        <v>100</v>
      </c>
      <c r="J569" s="142" t="str">
        <f>VLOOKUP(I569,NH,2,0)</f>
        <v>E</v>
      </c>
      <c r="K569" s="142" t="str">
        <f>YEAR('BASE DE DATOS 2026'!$G569)&amp;J569</f>
        <v>2017E</v>
      </c>
      <c r="L569" s="143" t="str">
        <f>IFERROR(VLOOKUP(K569,CATEGORIAS,2,0),"")</f>
        <v>MINIRIDERS 9 Y 10 AÑOS</v>
      </c>
      <c r="M569" s="138" t="s">
        <v>51</v>
      </c>
      <c r="N569" s="137">
        <v>576</v>
      </c>
      <c r="O569" s="144">
        <f>IFERROR(VLOOKUP('BASE DE DATOS 2026'!$I554,CATEGORIAS!$M$3:$O$13,2,FALSE),"")</f>
        <v>85000</v>
      </c>
      <c r="P569" s="138"/>
      <c r="Q569" s="252" t="s">
        <v>149</v>
      </c>
      <c r="S569" s="197">
        <v>576</v>
      </c>
    </row>
    <row r="570" spans="1:19" ht="18.75" x14ac:dyDescent="0.25">
      <c r="A570" s="197">
        <f>SUBTOTAL(103,$B$3:B570)</f>
        <v>316</v>
      </c>
      <c r="B570" s="246">
        <v>577</v>
      </c>
      <c r="C570" s="138" t="s">
        <v>1513</v>
      </c>
      <c r="D570" s="138" t="s">
        <v>1514</v>
      </c>
      <c r="E570" s="139">
        <v>1190965449</v>
      </c>
      <c r="F570" s="140" t="s">
        <v>1480</v>
      </c>
      <c r="G570" s="140">
        <v>45166</v>
      </c>
      <c r="H570" s="141">
        <f ca="1">IF('BASE DE DATOS 2026'!$G558="","",YEAR(NOW())-YEAR(G570))</f>
        <v>3</v>
      </c>
      <c r="I570" s="138" t="s">
        <v>12</v>
      </c>
      <c r="J570" s="142" t="str">
        <f>VLOOKUP(I570,NH,2,0)</f>
        <v>S</v>
      </c>
      <c r="K570" s="142" t="str">
        <f>YEAR('BASE DE DATOS 2026'!$G570)&amp;J570</f>
        <v>2023S</v>
      </c>
      <c r="L570" s="143" t="str">
        <f>IFERROR(VLOOKUP(K570,CATEGORIAS,2,0),"")</f>
        <v>STRIDERS 2 Y 3 AÑOS</v>
      </c>
      <c r="M570" s="138" t="s">
        <v>82</v>
      </c>
      <c r="N570" s="137">
        <v>577</v>
      </c>
      <c r="O570" s="144">
        <f>IFERROR(VLOOKUP('BASE DE DATOS 2026'!$I555,CATEGORIAS!$M$3:$O$13,2,FALSE),"")</f>
        <v>85000</v>
      </c>
      <c r="P570" s="138"/>
      <c r="Q570" s="253" t="s">
        <v>149</v>
      </c>
      <c r="S570" s="197">
        <v>577</v>
      </c>
    </row>
    <row r="571" spans="1:19" ht="18.75" x14ac:dyDescent="0.25">
      <c r="A571" s="197">
        <f>SUBTOTAL(103,$B$3:B571)</f>
        <v>317</v>
      </c>
      <c r="B571" s="246">
        <v>578</v>
      </c>
      <c r="C571" s="147" t="s">
        <v>271</v>
      </c>
      <c r="D571" s="147" t="s">
        <v>1519</v>
      </c>
      <c r="E571" s="148">
        <v>1109934377</v>
      </c>
      <c r="F571" s="149" t="s">
        <v>1480</v>
      </c>
      <c r="G571" s="149">
        <v>42547</v>
      </c>
      <c r="H571" s="141">
        <f ca="1">IF('BASE DE DATOS 2026'!$G559="","",YEAR(NOW())-YEAR(G571))</f>
        <v>10</v>
      </c>
      <c r="I571" s="147" t="s">
        <v>67</v>
      </c>
      <c r="J571" s="142" t="str">
        <f>VLOOKUP(I571,NH,2,0)</f>
        <v>P</v>
      </c>
      <c r="K571" s="142" t="str">
        <f>YEAR('BASE DE DATOS 2026'!$G571)&amp;J571</f>
        <v>2016P</v>
      </c>
      <c r="L571" s="143" t="str">
        <f>IFERROR(VLOOKUP(K571,CATEGORIAS,2,0),"")</f>
        <v>PRINCIPIANTES 9 Y 10 AÑOS</v>
      </c>
      <c r="M571" s="147" t="s">
        <v>50</v>
      </c>
      <c r="N571" s="150">
        <v>578</v>
      </c>
      <c r="O571" s="151">
        <f>IFERROR(VLOOKUP('BASE DE DATOS 2026'!$I852,CATEGORIAS!$M$3:$O$13,2,FALSE),"")</f>
        <v>85000</v>
      </c>
      <c r="P571" s="147"/>
      <c r="Q571" s="252" t="s">
        <v>149</v>
      </c>
      <c r="S571" s="197">
        <v>578</v>
      </c>
    </row>
    <row r="572" spans="1:19" ht="18.75" x14ac:dyDescent="0.25">
      <c r="A572" s="197">
        <f>SUBTOTAL(103,$B$3:B572)</f>
        <v>318</v>
      </c>
      <c r="B572" s="246">
        <v>579</v>
      </c>
      <c r="C572" s="138" t="s">
        <v>299</v>
      </c>
      <c r="D572" s="138" t="s">
        <v>1517</v>
      </c>
      <c r="E572" s="139">
        <v>1113869276</v>
      </c>
      <c r="F572" s="140" t="s">
        <v>1480</v>
      </c>
      <c r="G572" s="140">
        <v>43150</v>
      </c>
      <c r="H572" s="141">
        <f ca="1">IF('BASE DE DATOS 2026'!$G560="","",YEAR(NOW())-YEAR(G572))</f>
        <v>8</v>
      </c>
      <c r="I572" s="138" t="s">
        <v>13</v>
      </c>
      <c r="J572" s="142" t="str">
        <f>VLOOKUP(I572,NH,2,0)</f>
        <v>N</v>
      </c>
      <c r="K572" s="142" t="str">
        <f>YEAR('BASE DE DATOS 2026'!$G572)&amp;J572</f>
        <v>2018N</v>
      </c>
      <c r="L572" s="143" t="str">
        <f>IFERROR(VLOOKUP(K572,CATEGORIAS,2,0),"")</f>
        <v>NOVATOS 7 Y 8 AÑOS</v>
      </c>
      <c r="M572" s="138" t="s">
        <v>70</v>
      </c>
      <c r="N572" s="137">
        <v>579</v>
      </c>
      <c r="O572" s="144">
        <f>IFERROR(VLOOKUP('BASE DE DATOS 2026'!$I556,CATEGORIAS!$M$3:$O$13,2,FALSE),"")</f>
        <v>85000</v>
      </c>
      <c r="P572" s="138"/>
      <c r="Q572" s="253" t="s">
        <v>149</v>
      </c>
      <c r="S572" s="197">
        <v>579</v>
      </c>
    </row>
    <row r="573" spans="1:19" ht="18.75" hidden="1" x14ac:dyDescent="0.25">
      <c r="A573" s="197">
        <f>SUBTOTAL(103,$B$3:B573)</f>
        <v>318</v>
      </c>
      <c r="B573" s="246">
        <v>580</v>
      </c>
      <c r="C573" s="217"/>
      <c r="D573" s="217"/>
      <c r="E573" s="184"/>
      <c r="F573" s="258"/>
      <c r="G573" s="258"/>
      <c r="H573" s="141"/>
      <c r="I573" s="217"/>
      <c r="J573" s="142" t="e">
        <f>VLOOKUP(I573,NH,2,0)</f>
        <v>#N/A</v>
      </c>
      <c r="K573" s="142" t="e">
        <f>YEAR('BASE DE DATOS 2026'!$G573)&amp;J573</f>
        <v>#N/A</v>
      </c>
      <c r="L573" s="158" t="str">
        <f>IFERROR(VLOOKUP(K573,CATEGORIAS,2,0),"")</f>
        <v/>
      </c>
      <c r="M573" s="217"/>
      <c r="N573" s="186"/>
      <c r="O573" s="188"/>
      <c r="P573" s="259"/>
      <c r="Q573" s="253"/>
      <c r="S573" s="197">
        <v>580</v>
      </c>
    </row>
    <row r="574" spans="1:19" ht="18.75" hidden="1" x14ac:dyDescent="0.25">
      <c r="A574" s="197">
        <f>SUBTOTAL(103,$B$3:B574)</f>
        <v>318</v>
      </c>
      <c r="B574" s="246">
        <v>581</v>
      </c>
      <c r="C574" s="217"/>
      <c r="D574" s="217"/>
      <c r="E574" s="184"/>
      <c r="F574" s="258"/>
      <c r="G574" s="258"/>
      <c r="H574" s="141"/>
      <c r="I574" s="217"/>
      <c r="J574" s="142" t="e">
        <f>VLOOKUP(I574,NH,2,0)</f>
        <v>#N/A</v>
      </c>
      <c r="K574" s="142" t="e">
        <f>YEAR('BASE DE DATOS 2026'!$G574)&amp;J574</f>
        <v>#N/A</v>
      </c>
      <c r="L574" s="158" t="str">
        <f>IFERROR(VLOOKUP(K574,CATEGORIAS,2,0),"")</f>
        <v/>
      </c>
      <c r="M574" s="217"/>
      <c r="N574" s="186"/>
      <c r="O574" s="188"/>
      <c r="P574" s="259"/>
      <c r="Q574" s="253"/>
      <c r="S574" s="197">
        <v>581</v>
      </c>
    </row>
    <row r="575" spans="1:19" ht="18.75" hidden="1" x14ac:dyDescent="0.25">
      <c r="A575" s="197">
        <f>SUBTOTAL(103,$B$3:B575)</f>
        <v>318</v>
      </c>
      <c r="B575" s="246">
        <v>582</v>
      </c>
      <c r="C575" s="217"/>
      <c r="D575" s="217"/>
      <c r="E575" s="184"/>
      <c r="F575" s="258"/>
      <c r="G575" s="258"/>
      <c r="H575" s="141"/>
      <c r="I575" s="217"/>
      <c r="J575" s="142" t="e">
        <f>VLOOKUP(I575,NH,2,0)</f>
        <v>#N/A</v>
      </c>
      <c r="K575" s="142" t="e">
        <f>YEAR('BASE DE DATOS 2026'!$G575)&amp;J575</f>
        <v>#N/A</v>
      </c>
      <c r="L575" s="158" t="str">
        <f>IFERROR(VLOOKUP(K575,CATEGORIAS,2,0),"")</f>
        <v/>
      </c>
      <c r="M575" s="217"/>
      <c r="N575" s="186"/>
      <c r="O575" s="188"/>
      <c r="P575" s="259"/>
      <c r="Q575" s="253"/>
      <c r="S575" s="197">
        <v>582</v>
      </c>
    </row>
    <row r="576" spans="1:19" ht="18.75" hidden="1" x14ac:dyDescent="0.25">
      <c r="A576" s="197">
        <f>SUBTOTAL(103,$B$3:B576)</f>
        <v>318</v>
      </c>
      <c r="B576" s="246">
        <v>583</v>
      </c>
      <c r="C576" s="217"/>
      <c r="D576" s="217"/>
      <c r="E576" s="184"/>
      <c r="F576" s="258"/>
      <c r="G576" s="258"/>
      <c r="H576" s="141"/>
      <c r="I576" s="217"/>
      <c r="J576" s="142" t="e">
        <f>VLOOKUP(I576,NH,2,0)</f>
        <v>#N/A</v>
      </c>
      <c r="K576" s="142" t="e">
        <f>YEAR('BASE DE DATOS 2026'!$G576)&amp;J576</f>
        <v>#N/A</v>
      </c>
      <c r="L576" s="158" t="str">
        <f>IFERROR(VLOOKUP(K576,CATEGORIAS,2,0),"")</f>
        <v/>
      </c>
      <c r="M576" s="217"/>
      <c r="N576" s="186"/>
      <c r="O576" s="188"/>
      <c r="P576" s="259"/>
      <c r="Q576" s="253"/>
      <c r="S576" s="197">
        <v>583</v>
      </c>
    </row>
    <row r="577" spans="1:19" ht="18.75" hidden="1" x14ac:dyDescent="0.25">
      <c r="A577" s="197">
        <f>SUBTOTAL(103,$B$3:B577)</f>
        <v>318</v>
      </c>
      <c r="B577" s="246">
        <v>584</v>
      </c>
      <c r="C577" s="217"/>
      <c r="D577" s="217"/>
      <c r="E577" s="184"/>
      <c r="F577" s="258"/>
      <c r="G577" s="258"/>
      <c r="H577" s="141"/>
      <c r="I577" s="217"/>
      <c r="J577" s="142" t="e">
        <f>VLOOKUP(I577,NH,2,0)</f>
        <v>#N/A</v>
      </c>
      <c r="K577" s="142" t="e">
        <f>YEAR('BASE DE DATOS 2026'!$G577)&amp;J577</f>
        <v>#N/A</v>
      </c>
      <c r="L577" s="158" t="str">
        <f>IFERROR(VLOOKUP(K577,CATEGORIAS,2,0),"")</f>
        <v/>
      </c>
      <c r="M577" s="217"/>
      <c r="N577" s="186"/>
      <c r="O577" s="188"/>
      <c r="P577" s="259"/>
      <c r="Q577" s="253"/>
      <c r="S577" s="197">
        <v>584</v>
      </c>
    </row>
    <row r="578" spans="1:19" ht="18.75" hidden="1" x14ac:dyDescent="0.25">
      <c r="A578" s="197">
        <f>SUBTOTAL(103,$B$3:B578)</f>
        <v>318</v>
      </c>
      <c r="B578" s="246">
        <v>585</v>
      </c>
      <c r="C578" s="217"/>
      <c r="D578" s="217"/>
      <c r="E578" s="184"/>
      <c r="F578" s="258"/>
      <c r="G578" s="258"/>
      <c r="H578" s="141"/>
      <c r="I578" s="217"/>
      <c r="J578" s="142" t="e">
        <f>VLOOKUP(I578,NH,2,0)</f>
        <v>#N/A</v>
      </c>
      <c r="K578" s="142" t="e">
        <f>YEAR('BASE DE DATOS 2026'!$G578)&amp;J578</f>
        <v>#N/A</v>
      </c>
      <c r="L578" s="158" t="str">
        <f>IFERROR(VLOOKUP(K578,CATEGORIAS,2,0),"")</f>
        <v/>
      </c>
      <c r="M578" s="217"/>
      <c r="N578" s="186"/>
      <c r="O578" s="188"/>
      <c r="P578" s="259"/>
      <c r="Q578" s="253"/>
      <c r="S578" s="197">
        <v>585</v>
      </c>
    </row>
    <row r="579" spans="1:19" ht="18.75" hidden="1" x14ac:dyDescent="0.25">
      <c r="A579" s="197">
        <f>SUBTOTAL(103,$B$3:B579)</f>
        <v>318</v>
      </c>
      <c r="B579" s="246">
        <v>586</v>
      </c>
      <c r="C579" s="217"/>
      <c r="D579" s="217"/>
      <c r="E579" s="184"/>
      <c r="F579" s="258"/>
      <c r="G579" s="258"/>
      <c r="H579" s="141"/>
      <c r="I579" s="217"/>
      <c r="J579" s="142" t="e">
        <f>VLOOKUP(I579,NH,2,0)</f>
        <v>#N/A</v>
      </c>
      <c r="K579" s="142" t="e">
        <f>YEAR('BASE DE DATOS 2026'!$G579)&amp;J579</f>
        <v>#N/A</v>
      </c>
      <c r="L579" s="158" t="str">
        <f>IFERROR(VLOOKUP(K579,CATEGORIAS,2,0),"")</f>
        <v/>
      </c>
      <c r="M579" s="217"/>
      <c r="N579" s="186"/>
      <c r="O579" s="188"/>
      <c r="P579" s="259"/>
      <c r="Q579" s="253"/>
      <c r="S579" s="197">
        <v>586</v>
      </c>
    </row>
    <row r="580" spans="1:19" ht="18.75" hidden="1" x14ac:dyDescent="0.25">
      <c r="A580" s="197">
        <f>SUBTOTAL(103,$B$3:B580)</f>
        <v>318</v>
      </c>
      <c r="B580" s="246">
        <v>587</v>
      </c>
      <c r="C580" s="217"/>
      <c r="D580" s="217"/>
      <c r="E580" s="184"/>
      <c r="F580" s="258"/>
      <c r="G580" s="258"/>
      <c r="H580" s="141"/>
      <c r="I580" s="217"/>
      <c r="J580" s="142" t="e">
        <f>VLOOKUP(I580,NH,2,0)</f>
        <v>#N/A</v>
      </c>
      <c r="K580" s="142" t="e">
        <f>YEAR('BASE DE DATOS 2026'!$G580)&amp;J580</f>
        <v>#N/A</v>
      </c>
      <c r="L580" s="158" t="str">
        <f>IFERROR(VLOOKUP(K580,CATEGORIAS,2,0),"")</f>
        <v/>
      </c>
      <c r="M580" s="217"/>
      <c r="N580" s="186"/>
      <c r="O580" s="188"/>
      <c r="P580" s="259"/>
      <c r="Q580" s="253"/>
      <c r="S580" s="197">
        <v>587</v>
      </c>
    </row>
    <row r="581" spans="1:19" ht="18.75" hidden="1" x14ac:dyDescent="0.25">
      <c r="A581" s="197">
        <f>SUBTOTAL(103,$B$3:B581)</f>
        <v>318</v>
      </c>
      <c r="B581" s="246">
        <v>588</v>
      </c>
      <c r="C581" s="217"/>
      <c r="D581" s="217"/>
      <c r="E581" s="184"/>
      <c r="F581" s="258"/>
      <c r="G581" s="258"/>
      <c r="H581" s="141"/>
      <c r="I581" s="217"/>
      <c r="J581" s="142" t="e">
        <f>VLOOKUP(I581,NH,2,0)</f>
        <v>#N/A</v>
      </c>
      <c r="K581" s="142" t="e">
        <f>YEAR('BASE DE DATOS 2026'!$G581)&amp;J581</f>
        <v>#N/A</v>
      </c>
      <c r="L581" s="158" t="str">
        <f>IFERROR(VLOOKUP(K581,CATEGORIAS,2,0),"")</f>
        <v/>
      </c>
      <c r="M581" s="217"/>
      <c r="N581" s="186"/>
      <c r="O581" s="188"/>
      <c r="P581" s="259"/>
      <c r="Q581" s="253"/>
      <c r="S581" s="197">
        <v>588</v>
      </c>
    </row>
    <row r="582" spans="1:19" ht="18.75" hidden="1" x14ac:dyDescent="0.25">
      <c r="A582" s="197">
        <f>SUBTOTAL(103,$B$3:B582)</f>
        <v>318</v>
      </c>
      <c r="B582" s="246">
        <v>589</v>
      </c>
      <c r="C582" s="217"/>
      <c r="D582" s="217"/>
      <c r="E582" s="184"/>
      <c r="F582" s="258"/>
      <c r="G582" s="258"/>
      <c r="H582" s="141"/>
      <c r="I582" s="217"/>
      <c r="J582" s="142" t="e">
        <f>VLOOKUP(I582,NH,2,0)</f>
        <v>#N/A</v>
      </c>
      <c r="K582" s="142" t="e">
        <f>YEAR('BASE DE DATOS 2026'!$G582)&amp;J582</f>
        <v>#N/A</v>
      </c>
      <c r="L582" s="158" t="str">
        <f>IFERROR(VLOOKUP(K582,CATEGORIAS,2,0),"")</f>
        <v/>
      </c>
      <c r="M582" s="217"/>
      <c r="N582" s="186"/>
      <c r="O582" s="188"/>
      <c r="P582" s="259"/>
      <c r="Q582" s="253"/>
      <c r="S582" s="197">
        <v>589</v>
      </c>
    </row>
    <row r="583" spans="1:19" ht="18.75" hidden="1" x14ac:dyDescent="0.25">
      <c r="A583" s="197">
        <f>SUBTOTAL(103,$B$3:B583)</f>
        <v>318</v>
      </c>
      <c r="B583" s="246">
        <v>590</v>
      </c>
      <c r="C583" s="217"/>
      <c r="D583" s="217"/>
      <c r="E583" s="184"/>
      <c r="F583" s="258"/>
      <c r="G583" s="258"/>
      <c r="H583" s="141"/>
      <c r="I583" s="217"/>
      <c r="J583" s="142" t="e">
        <f>VLOOKUP(I583,NH,2,0)</f>
        <v>#N/A</v>
      </c>
      <c r="K583" s="142" t="e">
        <f>YEAR('BASE DE DATOS 2026'!$G583)&amp;J583</f>
        <v>#N/A</v>
      </c>
      <c r="L583" s="158" t="str">
        <f>IFERROR(VLOOKUP(K583,CATEGORIAS,2,0),"")</f>
        <v/>
      </c>
      <c r="M583" s="217"/>
      <c r="N583" s="186"/>
      <c r="O583" s="188"/>
      <c r="P583" s="259"/>
      <c r="Q583" s="253"/>
      <c r="S583" s="197">
        <v>590</v>
      </c>
    </row>
    <row r="584" spans="1:19" ht="18.75" hidden="1" x14ac:dyDescent="0.25">
      <c r="A584" s="197">
        <f>SUBTOTAL(103,$B$3:B584)</f>
        <v>318</v>
      </c>
      <c r="B584" s="246">
        <v>591</v>
      </c>
      <c r="C584" s="217"/>
      <c r="D584" s="217"/>
      <c r="E584" s="184"/>
      <c r="F584" s="258"/>
      <c r="G584" s="258"/>
      <c r="H584" s="141"/>
      <c r="I584" s="217"/>
      <c r="J584" s="142" t="e">
        <f>VLOOKUP(I584,NH,2,0)</f>
        <v>#N/A</v>
      </c>
      <c r="K584" s="142" t="e">
        <f>YEAR('BASE DE DATOS 2026'!$G584)&amp;J584</f>
        <v>#N/A</v>
      </c>
      <c r="L584" s="158" t="str">
        <f>IFERROR(VLOOKUP(K584,CATEGORIAS,2,0),"")</f>
        <v/>
      </c>
      <c r="M584" s="217"/>
      <c r="N584" s="186"/>
      <c r="O584" s="188"/>
      <c r="P584" s="259"/>
      <c r="Q584" s="253"/>
      <c r="S584" s="197">
        <v>591</v>
      </c>
    </row>
    <row r="585" spans="1:19" ht="18.75" hidden="1" x14ac:dyDescent="0.25">
      <c r="A585" s="197">
        <f>SUBTOTAL(103,$B$3:B585)</f>
        <v>318</v>
      </c>
      <c r="B585" s="246">
        <v>592</v>
      </c>
      <c r="C585" s="217"/>
      <c r="D585" s="217"/>
      <c r="E585" s="184"/>
      <c r="F585" s="258"/>
      <c r="G585" s="258"/>
      <c r="H585" s="141"/>
      <c r="I585" s="217"/>
      <c r="J585" s="142" t="e">
        <f>VLOOKUP(I585,NH,2,0)</f>
        <v>#N/A</v>
      </c>
      <c r="K585" s="142" t="e">
        <f>YEAR('BASE DE DATOS 2026'!$G585)&amp;J585</f>
        <v>#N/A</v>
      </c>
      <c r="L585" s="158" t="str">
        <f>IFERROR(VLOOKUP(K585,CATEGORIAS,2,0),"")</f>
        <v/>
      </c>
      <c r="M585" s="217"/>
      <c r="N585" s="186"/>
      <c r="O585" s="188"/>
      <c r="P585" s="259"/>
      <c r="Q585" s="253"/>
      <c r="S585" s="197">
        <v>592</v>
      </c>
    </row>
    <row r="586" spans="1:19" ht="18.75" hidden="1" x14ac:dyDescent="0.25">
      <c r="A586" s="197">
        <f>SUBTOTAL(103,$B$3:B586)</f>
        <v>318</v>
      </c>
      <c r="B586" s="246">
        <v>593</v>
      </c>
      <c r="C586" s="217"/>
      <c r="D586" s="217"/>
      <c r="E586" s="184"/>
      <c r="F586" s="258"/>
      <c r="G586" s="258"/>
      <c r="H586" s="141"/>
      <c r="I586" s="217"/>
      <c r="J586" s="142" t="e">
        <f>VLOOKUP(I586,NH,2,0)</f>
        <v>#N/A</v>
      </c>
      <c r="K586" s="142" t="e">
        <f>YEAR('BASE DE DATOS 2026'!$G586)&amp;J586</f>
        <v>#N/A</v>
      </c>
      <c r="L586" s="158" t="str">
        <f>IFERROR(VLOOKUP(K586,CATEGORIAS,2,0),"")</f>
        <v/>
      </c>
      <c r="M586" s="217"/>
      <c r="N586" s="186"/>
      <c r="O586" s="188"/>
      <c r="P586" s="259"/>
      <c r="Q586" s="253"/>
      <c r="S586" s="197">
        <v>593</v>
      </c>
    </row>
    <row r="587" spans="1:19" ht="18.75" hidden="1" x14ac:dyDescent="0.25">
      <c r="A587" s="197">
        <f>SUBTOTAL(103,$B$3:B587)</f>
        <v>318</v>
      </c>
      <c r="B587" s="246">
        <v>594</v>
      </c>
      <c r="C587" s="217"/>
      <c r="D587" s="217"/>
      <c r="E587" s="184"/>
      <c r="F587" s="258"/>
      <c r="G587" s="258"/>
      <c r="H587" s="141"/>
      <c r="I587" s="217"/>
      <c r="J587" s="142" t="e">
        <f>VLOOKUP(I587,NH,2,0)</f>
        <v>#N/A</v>
      </c>
      <c r="K587" s="142" t="e">
        <f>YEAR('BASE DE DATOS 2026'!$G587)&amp;J587</f>
        <v>#N/A</v>
      </c>
      <c r="L587" s="158" t="str">
        <f>IFERROR(VLOOKUP(K587,CATEGORIAS,2,0),"")</f>
        <v/>
      </c>
      <c r="M587" s="217"/>
      <c r="N587" s="186"/>
      <c r="O587" s="188"/>
      <c r="P587" s="259"/>
      <c r="Q587" s="253"/>
      <c r="S587" s="197">
        <v>594</v>
      </c>
    </row>
    <row r="588" spans="1:19" ht="18.75" hidden="1" x14ac:dyDescent="0.25">
      <c r="A588" s="197">
        <f>SUBTOTAL(103,$B$3:B588)</f>
        <v>318</v>
      </c>
      <c r="B588" s="246">
        <v>595</v>
      </c>
      <c r="C588" s="217"/>
      <c r="D588" s="217"/>
      <c r="E588" s="184"/>
      <c r="F588" s="258"/>
      <c r="G588" s="258"/>
      <c r="H588" s="141"/>
      <c r="I588" s="217"/>
      <c r="J588" s="142" t="e">
        <f>VLOOKUP(I588,NH,2,0)</f>
        <v>#N/A</v>
      </c>
      <c r="K588" s="142" t="e">
        <f>YEAR('BASE DE DATOS 2026'!$G588)&amp;J588</f>
        <v>#N/A</v>
      </c>
      <c r="L588" s="158" t="str">
        <f>IFERROR(VLOOKUP(K588,CATEGORIAS,2,0),"")</f>
        <v/>
      </c>
      <c r="M588" s="217"/>
      <c r="N588" s="186"/>
      <c r="O588" s="188"/>
      <c r="P588" s="259"/>
      <c r="Q588" s="253"/>
      <c r="S588" s="197">
        <v>595</v>
      </c>
    </row>
    <row r="589" spans="1:19" ht="18.75" hidden="1" x14ac:dyDescent="0.25">
      <c r="A589" s="197">
        <f>SUBTOTAL(103,$B$3:B589)</f>
        <v>318</v>
      </c>
      <c r="B589" s="246">
        <v>596</v>
      </c>
      <c r="C589" s="217"/>
      <c r="D589" s="217"/>
      <c r="E589" s="184"/>
      <c r="F589" s="258"/>
      <c r="G589" s="258"/>
      <c r="H589" s="141"/>
      <c r="I589" s="217"/>
      <c r="J589" s="142" t="e">
        <f>VLOOKUP(I589,NH,2,0)</f>
        <v>#N/A</v>
      </c>
      <c r="K589" s="142" t="e">
        <f>YEAR('BASE DE DATOS 2026'!$G589)&amp;J589</f>
        <v>#N/A</v>
      </c>
      <c r="L589" s="158" t="str">
        <f>IFERROR(VLOOKUP(K589,CATEGORIAS,2,0),"")</f>
        <v/>
      </c>
      <c r="M589" s="217"/>
      <c r="N589" s="186"/>
      <c r="O589" s="188"/>
      <c r="P589" s="259"/>
      <c r="Q589" s="253"/>
      <c r="S589" s="197">
        <v>596</v>
      </c>
    </row>
    <row r="590" spans="1:19" ht="18.75" hidden="1" x14ac:dyDescent="0.25">
      <c r="A590" s="197">
        <f>SUBTOTAL(103,$B$3:B590)</f>
        <v>318</v>
      </c>
      <c r="B590" s="246">
        <v>597</v>
      </c>
      <c r="C590" s="217"/>
      <c r="D590" s="217"/>
      <c r="E590" s="184"/>
      <c r="F590" s="258"/>
      <c r="G590" s="258"/>
      <c r="H590" s="141"/>
      <c r="I590" s="217"/>
      <c r="J590" s="142" t="e">
        <f>VLOOKUP(I590,NH,2,0)</f>
        <v>#N/A</v>
      </c>
      <c r="K590" s="142" t="e">
        <f>YEAR('BASE DE DATOS 2026'!$G590)&amp;J590</f>
        <v>#N/A</v>
      </c>
      <c r="L590" s="158" t="str">
        <f>IFERROR(VLOOKUP(K590,CATEGORIAS,2,0),"")</f>
        <v/>
      </c>
      <c r="M590" s="217"/>
      <c r="N590" s="186"/>
      <c r="O590" s="188"/>
      <c r="P590" s="259"/>
      <c r="Q590" s="253"/>
      <c r="S590" s="197">
        <v>597</v>
      </c>
    </row>
    <row r="591" spans="1:19" ht="18.75" hidden="1" x14ac:dyDescent="0.25">
      <c r="A591" s="197">
        <f>SUBTOTAL(103,$B$3:B591)</f>
        <v>318</v>
      </c>
      <c r="B591" s="246">
        <v>598</v>
      </c>
      <c r="C591" s="217"/>
      <c r="D591" s="217"/>
      <c r="E591" s="184"/>
      <c r="F591" s="258"/>
      <c r="G591" s="258"/>
      <c r="H591" s="141"/>
      <c r="I591" s="217"/>
      <c r="J591" s="142" t="e">
        <f>VLOOKUP(I591,NH,2,0)</f>
        <v>#N/A</v>
      </c>
      <c r="K591" s="142" t="e">
        <f>YEAR('BASE DE DATOS 2026'!$G591)&amp;J591</f>
        <v>#N/A</v>
      </c>
      <c r="L591" s="158" t="str">
        <f>IFERROR(VLOOKUP(K591,CATEGORIAS,2,0),"")</f>
        <v/>
      </c>
      <c r="M591" s="217"/>
      <c r="N591" s="186"/>
      <c r="O591" s="188"/>
      <c r="P591" s="259"/>
      <c r="Q591" s="253"/>
      <c r="S591" s="197">
        <v>598</v>
      </c>
    </row>
    <row r="592" spans="1:19" ht="18.75" hidden="1" x14ac:dyDescent="0.25">
      <c r="A592" s="197">
        <f>SUBTOTAL(103,$B$3:B592)</f>
        <v>318</v>
      </c>
      <c r="B592" s="246">
        <v>599</v>
      </c>
      <c r="C592" s="217"/>
      <c r="D592" s="217"/>
      <c r="E592" s="184"/>
      <c r="F592" s="258"/>
      <c r="G592" s="258"/>
      <c r="H592" s="141"/>
      <c r="I592" s="217"/>
      <c r="J592" s="142" t="e">
        <f>VLOOKUP(I592,NH,2,0)</f>
        <v>#N/A</v>
      </c>
      <c r="K592" s="142" t="e">
        <f>YEAR('BASE DE DATOS 2026'!$G592)&amp;J592</f>
        <v>#N/A</v>
      </c>
      <c r="L592" s="158" t="str">
        <f>IFERROR(VLOOKUP(K592,CATEGORIAS,2,0),"")</f>
        <v/>
      </c>
      <c r="M592" s="217"/>
      <c r="N592" s="186"/>
      <c r="O592" s="188"/>
      <c r="P592" s="259"/>
      <c r="Q592" s="253"/>
      <c r="S592" s="197">
        <v>599</v>
      </c>
    </row>
    <row r="593" spans="1:19" ht="18.75" hidden="1" x14ac:dyDescent="0.25">
      <c r="A593" s="197">
        <f>SUBTOTAL(103,$B$3:B593)</f>
        <v>318</v>
      </c>
      <c r="B593" s="246">
        <v>600</v>
      </c>
      <c r="C593" s="217"/>
      <c r="D593" s="217"/>
      <c r="E593" s="184"/>
      <c r="F593" s="258"/>
      <c r="G593" s="258"/>
      <c r="H593" s="141"/>
      <c r="I593" s="217"/>
      <c r="J593" s="142" t="e">
        <f>VLOOKUP(I593,NH,2,0)</f>
        <v>#N/A</v>
      </c>
      <c r="K593" s="142" t="e">
        <f>YEAR('BASE DE DATOS 2026'!$G593)&amp;J593</f>
        <v>#N/A</v>
      </c>
      <c r="L593" s="158" t="str">
        <f>IFERROR(VLOOKUP(K593,CATEGORIAS,2,0),"")</f>
        <v/>
      </c>
      <c r="M593" s="217"/>
      <c r="N593" s="186"/>
      <c r="O593" s="188"/>
      <c r="P593" s="259"/>
      <c r="Q593" s="253"/>
      <c r="S593" s="197">
        <v>600</v>
      </c>
    </row>
    <row r="594" spans="1:19" ht="18.75" x14ac:dyDescent="0.25">
      <c r="A594" s="197">
        <f>SUBTOTAL(103,$B$3:B594)</f>
        <v>319</v>
      </c>
      <c r="B594" s="246">
        <v>601</v>
      </c>
      <c r="C594" s="138" t="s">
        <v>312</v>
      </c>
      <c r="D594" s="138" t="s">
        <v>1185</v>
      </c>
      <c r="E594" s="205">
        <v>1114011198</v>
      </c>
      <c r="F594" s="140" t="s">
        <v>1480</v>
      </c>
      <c r="G594" s="140">
        <v>42118</v>
      </c>
      <c r="H594" s="141">
        <f ca="1">IF('BASE DE DATOS 2026'!$G561="","",YEAR(NOW())-YEAR(G594))</f>
        <v>11</v>
      </c>
      <c r="I594" s="138" t="s">
        <v>13</v>
      </c>
      <c r="J594" s="142" t="str">
        <f>VLOOKUP(I594,NH,2,0)</f>
        <v>N</v>
      </c>
      <c r="K594" s="142" t="str">
        <f>YEAR('BASE DE DATOS 2026'!$G594)&amp;J594</f>
        <v>2015N</v>
      </c>
      <c r="L594" s="143" t="str">
        <f>IFERROR(VLOOKUP(K594,CATEGORIAS,2,0),"")</f>
        <v>NOVATOS 11 Y 12 AÑOS</v>
      </c>
      <c r="M594" s="138" t="s">
        <v>44</v>
      </c>
      <c r="N594" s="137">
        <v>601</v>
      </c>
      <c r="O594" s="144">
        <f>IFERROR(VLOOKUP('BASE DE DATOS 2026'!$I557,CATEGORIAS!$M$3:$O$13,2,FALSE),"")</f>
        <v>85000</v>
      </c>
      <c r="P594" s="138"/>
      <c r="Q594" s="252" t="s">
        <v>149</v>
      </c>
      <c r="S594" s="197">
        <v>601</v>
      </c>
    </row>
    <row r="595" spans="1:19" ht="18.75" x14ac:dyDescent="0.25">
      <c r="A595" s="197">
        <f>SUBTOTAL(103,$B$3:B595)</f>
        <v>320</v>
      </c>
      <c r="B595" s="246">
        <v>602</v>
      </c>
      <c r="C595" s="138" t="s">
        <v>339</v>
      </c>
      <c r="D595" s="138" t="s">
        <v>940</v>
      </c>
      <c r="E595" s="139">
        <v>1109121451</v>
      </c>
      <c r="F595" s="140" t="s">
        <v>1480</v>
      </c>
      <c r="G595" s="140">
        <v>43473</v>
      </c>
      <c r="H595" s="141">
        <f ca="1">IF('BASE DE DATOS 2026'!$G562="","",YEAR(NOW())-YEAR(G595))</f>
        <v>7</v>
      </c>
      <c r="I595" s="138" t="s">
        <v>13</v>
      </c>
      <c r="J595" s="142" t="str">
        <f>VLOOKUP(I595,NH,2,0)</f>
        <v>N</v>
      </c>
      <c r="K595" s="142" t="str">
        <f>YEAR('BASE DE DATOS 2026'!$G595)&amp;J595</f>
        <v>2019N</v>
      </c>
      <c r="L595" s="143" t="str">
        <f>IFERROR(VLOOKUP(K595,CATEGORIAS,2,0),"")</f>
        <v>NOVATOS 7 Y 8 AÑOS</v>
      </c>
      <c r="M595" s="138" t="s">
        <v>51</v>
      </c>
      <c r="N595" s="145">
        <v>602</v>
      </c>
      <c r="O595" s="144">
        <f>IFERROR(VLOOKUP('BASE DE DATOS 2026'!$I558,CATEGORIAS!$M$3:$O$13,2,FALSE),"")</f>
        <v>85000</v>
      </c>
      <c r="P595" s="138"/>
      <c r="Q595" s="252" t="s">
        <v>149</v>
      </c>
      <c r="S595" s="197">
        <v>602</v>
      </c>
    </row>
    <row r="596" spans="1:19" ht="18.75" x14ac:dyDescent="0.25">
      <c r="A596" s="197">
        <f>SUBTOTAL(103,$B$3:B596)</f>
        <v>321</v>
      </c>
      <c r="B596" s="246">
        <v>603</v>
      </c>
      <c r="C596" s="138" t="s">
        <v>941</v>
      </c>
      <c r="D596" s="138" t="s">
        <v>942</v>
      </c>
      <c r="E596" s="139">
        <v>1232803273</v>
      </c>
      <c r="F596" s="140" t="s">
        <v>1480</v>
      </c>
      <c r="G596" s="140">
        <v>43081</v>
      </c>
      <c r="H596" s="141">
        <f ca="1">IF('BASE DE DATOS 2026'!$G563="","",YEAR(NOW())-YEAR(G596))</f>
        <v>9</v>
      </c>
      <c r="I596" s="138" t="s">
        <v>15</v>
      </c>
      <c r="J596" s="142" t="str">
        <f>VLOOKUP(I596,NH,2,0)</f>
        <v>EX</v>
      </c>
      <c r="K596" s="142" t="str">
        <f>YEAR('BASE DE DATOS 2026'!$G596)&amp;J596</f>
        <v>2017EX</v>
      </c>
      <c r="L596" s="143" t="str">
        <f>IFERROR(VLOOKUP(K596,CATEGORIAS,2,0),"")</f>
        <v>EXPERTOS 9 Y 10 AÑOS</v>
      </c>
      <c r="M596" s="138" t="s">
        <v>46</v>
      </c>
      <c r="N596" s="137">
        <v>603</v>
      </c>
      <c r="O596" s="144">
        <f>IFERROR(VLOOKUP('BASE DE DATOS 2026'!$I559,CATEGORIAS!$M$3:$O$13,2,FALSE),"")</f>
        <v>85000</v>
      </c>
      <c r="P596" s="138"/>
      <c r="Q596" s="252" t="s">
        <v>149</v>
      </c>
      <c r="S596" s="197">
        <v>603</v>
      </c>
    </row>
    <row r="597" spans="1:19" ht="18.75" x14ac:dyDescent="0.25">
      <c r="A597" s="197">
        <f>SUBTOTAL(103,$B$3:B597)</f>
        <v>322</v>
      </c>
      <c r="B597" s="246">
        <v>604</v>
      </c>
      <c r="C597" s="138" t="s">
        <v>380</v>
      </c>
      <c r="D597" s="138" t="s">
        <v>943</v>
      </c>
      <c r="E597" s="139">
        <v>1110302982</v>
      </c>
      <c r="F597" s="140" t="s">
        <v>1480</v>
      </c>
      <c r="G597" s="140">
        <v>42390</v>
      </c>
      <c r="H597" s="141">
        <f ca="1">IF('BASE DE DATOS 2026'!$G564="","",YEAR(NOW())-YEAR(G597))</f>
        <v>10</v>
      </c>
      <c r="I597" s="138" t="s">
        <v>67</v>
      </c>
      <c r="J597" s="142" t="str">
        <f>VLOOKUP(I597,NH,2,0)</f>
        <v>P</v>
      </c>
      <c r="K597" s="142" t="str">
        <f>YEAR('BASE DE DATOS 2026'!$G597)&amp;J597</f>
        <v>2016P</v>
      </c>
      <c r="L597" s="143" t="str">
        <f>IFERROR(VLOOKUP(K597,CATEGORIAS,2,0),"")</f>
        <v>PRINCIPIANTES 9 Y 10 AÑOS</v>
      </c>
      <c r="M597" s="138" t="s">
        <v>46</v>
      </c>
      <c r="N597" s="137">
        <v>604</v>
      </c>
      <c r="O597" s="144">
        <f>IFERROR(VLOOKUP('BASE DE DATOS 2026'!$I560,CATEGORIAS!$M$3:$O$13,2,FALSE),"")</f>
        <v>85000</v>
      </c>
      <c r="P597" s="138"/>
      <c r="Q597" s="252" t="s">
        <v>149</v>
      </c>
      <c r="S597" s="197">
        <v>604</v>
      </c>
    </row>
    <row r="598" spans="1:19" ht="18.75" x14ac:dyDescent="0.25">
      <c r="A598" s="197">
        <f>SUBTOTAL(103,$B$3:B598)</f>
        <v>323</v>
      </c>
      <c r="B598" s="246">
        <v>605</v>
      </c>
      <c r="C598" s="138" t="s">
        <v>410</v>
      </c>
      <c r="D598" s="138" t="s">
        <v>944</v>
      </c>
      <c r="E598" s="139">
        <v>1111564623</v>
      </c>
      <c r="F598" s="140" t="s">
        <v>1480</v>
      </c>
      <c r="G598" s="140">
        <v>42465</v>
      </c>
      <c r="H598" s="141">
        <f ca="1">IF('BASE DE DATOS 2026'!$G565="","",YEAR(NOW())-YEAR(G598))</f>
        <v>10</v>
      </c>
      <c r="I598" s="138" t="s">
        <v>67</v>
      </c>
      <c r="J598" s="142" t="str">
        <f>VLOOKUP(I598,NH,2,0)</f>
        <v>P</v>
      </c>
      <c r="K598" s="142" t="str">
        <f>YEAR('BASE DE DATOS 2026'!$G598)&amp;J598</f>
        <v>2016P</v>
      </c>
      <c r="L598" s="143" t="str">
        <f>IFERROR(VLOOKUP(K598,CATEGORIAS,2,0),"")</f>
        <v>PRINCIPIANTES 9 Y 10 AÑOS</v>
      </c>
      <c r="M598" s="138" t="s">
        <v>46</v>
      </c>
      <c r="N598" s="145">
        <v>605</v>
      </c>
      <c r="O598" s="144">
        <f>IFERROR(VLOOKUP('BASE DE DATOS 2026'!$I561,CATEGORIAS!$M$3:$O$13,2,FALSE),"")</f>
        <v>85000</v>
      </c>
      <c r="P598" s="138"/>
      <c r="Q598" s="252" t="s">
        <v>149</v>
      </c>
      <c r="S598" s="197">
        <v>605</v>
      </c>
    </row>
    <row r="599" spans="1:19" ht="18.75" x14ac:dyDescent="0.25">
      <c r="A599" s="197">
        <f>SUBTOTAL(103,$B$3:B599)</f>
        <v>324</v>
      </c>
      <c r="B599" s="246">
        <v>606</v>
      </c>
      <c r="C599" s="138" t="s">
        <v>386</v>
      </c>
      <c r="D599" s="138" t="s">
        <v>945</v>
      </c>
      <c r="E599" s="139">
        <v>1109563969</v>
      </c>
      <c r="F599" s="140" t="s">
        <v>1480</v>
      </c>
      <c r="G599" s="140">
        <v>43035</v>
      </c>
      <c r="H599" s="141">
        <f ca="1">IF('BASE DE DATOS 2026'!$G566="","",YEAR(NOW())-YEAR(G599))</f>
        <v>9</v>
      </c>
      <c r="I599" s="138" t="s">
        <v>13</v>
      </c>
      <c r="J599" s="142" t="str">
        <f>VLOOKUP(I599,NH,2,0)</f>
        <v>N</v>
      </c>
      <c r="K599" s="142" t="str">
        <f>YEAR('BASE DE DATOS 2026'!$G599)&amp;J599</f>
        <v>2017N</v>
      </c>
      <c r="L599" s="143" t="str">
        <f>IFERROR(VLOOKUP(K599,CATEGORIAS,2,0),"")</f>
        <v>NOVATOS 9 Y 10 AÑOS</v>
      </c>
      <c r="M599" s="138" t="s">
        <v>46</v>
      </c>
      <c r="N599" s="137">
        <v>606</v>
      </c>
      <c r="O599" s="144">
        <f>IFERROR(VLOOKUP('BASE DE DATOS 2026'!$I562,CATEGORIAS!$M$3:$O$13,2,FALSE),"")</f>
        <v>85000</v>
      </c>
      <c r="P599" s="138"/>
      <c r="Q599" s="252" t="s">
        <v>214</v>
      </c>
      <c r="S599" s="197">
        <v>606</v>
      </c>
    </row>
    <row r="600" spans="1:19" ht="18.75" x14ac:dyDescent="0.25">
      <c r="A600" s="197">
        <f>SUBTOTAL(103,$B$3:B600)</f>
        <v>325</v>
      </c>
      <c r="B600" s="246">
        <v>607</v>
      </c>
      <c r="C600" s="138" t="s">
        <v>343</v>
      </c>
      <c r="D600" s="138" t="s">
        <v>946</v>
      </c>
      <c r="E600" s="139">
        <v>1109930170</v>
      </c>
      <c r="F600" s="140" t="s">
        <v>1480</v>
      </c>
      <c r="G600" s="140">
        <v>42066</v>
      </c>
      <c r="H600" s="141">
        <f ca="1">IF('BASE DE DATOS 2026'!$G567="","",YEAR(NOW())-YEAR(G600))</f>
        <v>11</v>
      </c>
      <c r="I600" s="138" t="s">
        <v>13</v>
      </c>
      <c r="J600" s="142" t="str">
        <f>VLOOKUP(I600,NH,2,0)</f>
        <v>N</v>
      </c>
      <c r="K600" s="142" t="str">
        <f>YEAR('BASE DE DATOS 2026'!$G600)&amp;J600</f>
        <v>2015N</v>
      </c>
      <c r="L600" s="143" t="str">
        <f>IFERROR(VLOOKUP(K600,CATEGORIAS,2,0),"")</f>
        <v>NOVATOS 11 Y 12 AÑOS</v>
      </c>
      <c r="M600" s="138" t="s">
        <v>46</v>
      </c>
      <c r="N600" s="145">
        <v>607</v>
      </c>
      <c r="O600" s="144">
        <f>IFERROR(VLOOKUP('BASE DE DATOS 2026'!$I563,CATEGORIAS!$M$3:$O$13,2,FALSE),"")</f>
        <v>85000</v>
      </c>
      <c r="P600" s="138"/>
      <c r="Q600" s="252" t="s">
        <v>149</v>
      </c>
      <c r="S600" s="197">
        <v>607</v>
      </c>
    </row>
    <row r="601" spans="1:19" ht="18.75" x14ac:dyDescent="0.25">
      <c r="A601" s="197">
        <f>SUBTOTAL(103,$B$3:B601)</f>
        <v>326</v>
      </c>
      <c r="B601" s="246">
        <v>608</v>
      </c>
      <c r="C601" s="147" t="s">
        <v>319</v>
      </c>
      <c r="D601" s="147" t="s">
        <v>947</v>
      </c>
      <c r="E601" s="148">
        <v>1109925915</v>
      </c>
      <c r="F601" s="149" t="s">
        <v>1480</v>
      </c>
      <c r="G601" s="149">
        <v>40973</v>
      </c>
      <c r="H601" s="141">
        <f ca="1">IF('BASE DE DATOS 2026'!$G568="","",YEAR(NOW())-YEAR(G601))</f>
        <v>14</v>
      </c>
      <c r="I601" s="147" t="s">
        <v>13</v>
      </c>
      <c r="J601" s="142" t="str">
        <f>VLOOKUP(I601,NH,2,0)</f>
        <v>N</v>
      </c>
      <c r="K601" s="142" t="str">
        <f>YEAR('BASE DE DATOS 2026'!$G601)&amp;J601</f>
        <v>2012N</v>
      </c>
      <c r="L601" s="143" t="str">
        <f>IFERROR(VLOOKUP(K601,CATEGORIAS,2,0),"")</f>
        <v>NOVATOS 13 Y 14 AÑOS</v>
      </c>
      <c r="M601" s="147" t="s">
        <v>46</v>
      </c>
      <c r="N601" s="150">
        <v>608</v>
      </c>
      <c r="O601" s="151">
        <f>IFERROR(VLOOKUP('BASE DE DATOS 2026'!$I564,CATEGORIAS!$M$3:$O$13,2,FALSE),"")</f>
        <v>85000</v>
      </c>
      <c r="P601" s="147"/>
      <c r="Q601" s="252" t="s">
        <v>149</v>
      </c>
      <c r="S601" s="197">
        <v>608</v>
      </c>
    </row>
    <row r="602" spans="1:19" ht="18.75" x14ac:dyDescent="0.25">
      <c r="A602" s="197">
        <f>SUBTOTAL(103,$B$3:B602)</f>
        <v>327</v>
      </c>
      <c r="B602" s="246">
        <v>609</v>
      </c>
      <c r="C602" s="138" t="s">
        <v>948</v>
      </c>
      <c r="D602" s="138" t="s">
        <v>949</v>
      </c>
      <c r="E602" s="139">
        <v>1150939155</v>
      </c>
      <c r="F602" s="140" t="s">
        <v>1480</v>
      </c>
      <c r="G602" s="140">
        <v>40130</v>
      </c>
      <c r="H602" s="141">
        <f ca="1">IF('BASE DE DATOS 2026'!$G569="","",YEAR(NOW())-YEAR(G602))</f>
        <v>17</v>
      </c>
      <c r="I602" s="138" t="s">
        <v>13</v>
      </c>
      <c r="J602" s="142" t="str">
        <f>VLOOKUP(I602,NH,2,0)</f>
        <v>N</v>
      </c>
      <c r="K602" s="142" t="str">
        <f>YEAR('BASE DE DATOS 2026'!$G602)&amp;J602</f>
        <v>2009N</v>
      </c>
      <c r="L602" s="143" t="str">
        <f>IFERROR(VLOOKUP(K602,CATEGORIAS,2,0),"")</f>
        <v>NOVATOS 15 AÑOS Y MAS</v>
      </c>
      <c r="M602" s="138" t="s">
        <v>46</v>
      </c>
      <c r="N602" s="137">
        <v>609</v>
      </c>
      <c r="O602" s="144">
        <f>IFERROR(VLOOKUP('BASE DE DATOS 2026'!$I565,CATEGORIAS!$M$3:$O$13,2,FALSE),"")</f>
        <v>85000</v>
      </c>
      <c r="P602" s="138"/>
      <c r="Q602" s="252" t="s">
        <v>149</v>
      </c>
      <c r="S602" s="197">
        <v>609</v>
      </c>
    </row>
    <row r="603" spans="1:19" ht="18.75" x14ac:dyDescent="0.25">
      <c r="A603" s="197">
        <f>SUBTOTAL(103,$B$3:B603)</f>
        <v>328</v>
      </c>
      <c r="B603" s="246">
        <v>610</v>
      </c>
      <c r="C603" s="138" t="s">
        <v>753</v>
      </c>
      <c r="D603" s="138" t="s">
        <v>950</v>
      </c>
      <c r="E603" s="139">
        <v>1107522925</v>
      </c>
      <c r="F603" s="140" t="s">
        <v>1480</v>
      </c>
      <c r="G603" s="140">
        <v>43009</v>
      </c>
      <c r="H603" s="141">
        <f ca="1">IF('BASE DE DATOS 2026'!$G570="","",YEAR(NOW())-YEAR(G603))</f>
        <v>9</v>
      </c>
      <c r="I603" s="138" t="s">
        <v>13</v>
      </c>
      <c r="J603" s="142" t="str">
        <f>VLOOKUP(I603,NH,2,0)</f>
        <v>N</v>
      </c>
      <c r="K603" s="142" t="str">
        <f>YEAR('BASE DE DATOS 2026'!$G603)&amp;J603</f>
        <v>2017N</v>
      </c>
      <c r="L603" s="143" t="str">
        <f>IFERROR(VLOOKUP(K603,CATEGORIAS,2,0),"")</f>
        <v>NOVATOS 9 Y 10 AÑOS</v>
      </c>
      <c r="M603" s="138" t="s">
        <v>80</v>
      </c>
      <c r="N603" s="137">
        <v>610</v>
      </c>
      <c r="O603" s="144">
        <f>IFERROR(VLOOKUP('BASE DE DATOS 2026'!$I566,CATEGORIAS!$M$3:$O$13,2,FALSE),"")</f>
        <v>85000</v>
      </c>
      <c r="P603" s="138"/>
      <c r="Q603" s="252" t="s">
        <v>149</v>
      </c>
      <c r="S603" s="197">
        <v>610</v>
      </c>
    </row>
    <row r="604" spans="1:19" ht="18.75" hidden="1" x14ac:dyDescent="0.25">
      <c r="A604" s="197">
        <f>SUBTOTAL(103,$B$3:B605)</f>
        <v>329</v>
      </c>
      <c r="B604" s="247">
        <v>611</v>
      </c>
      <c r="C604" s="217"/>
      <c r="D604" s="217"/>
      <c r="E604" s="184"/>
      <c r="F604" s="258"/>
      <c r="G604" s="258"/>
      <c r="H604" s="141"/>
      <c r="I604" s="217"/>
      <c r="J604" s="142" t="e">
        <f>VLOOKUP(I604,NH,2,0)</f>
        <v>#N/A</v>
      </c>
      <c r="K604" s="142" t="e">
        <f>YEAR('BASE DE DATOS 2026'!$G604)&amp;J604</f>
        <v>#N/A</v>
      </c>
      <c r="L604" s="158" t="str">
        <f>IFERROR(VLOOKUP(K604,CATEGORIAS,2,0),"")</f>
        <v/>
      </c>
      <c r="M604" s="217"/>
      <c r="N604" s="186"/>
      <c r="O604" s="188"/>
      <c r="P604" s="259"/>
      <c r="Q604" s="252"/>
      <c r="S604" s="197">
        <v>611</v>
      </c>
    </row>
    <row r="605" spans="1:19" ht="18.75" x14ac:dyDescent="0.25">
      <c r="A605" s="197">
        <f>SUBTOTAL(103,$B$3:B606)</f>
        <v>330</v>
      </c>
      <c r="B605" s="246">
        <v>612</v>
      </c>
      <c r="C605" s="138" t="s">
        <v>236</v>
      </c>
      <c r="D605" s="138" t="s">
        <v>953</v>
      </c>
      <c r="E605" s="139">
        <v>1109674901</v>
      </c>
      <c r="F605" s="140" t="s">
        <v>1480</v>
      </c>
      <c r="G605" s="140">
        <v>40820</v>
      </c>
      <c r="H605" s="141">
        <f ca="1">IF('BASE DE DATOS 2026'!$G571="","",YEAR(NOW())-YEAR(G605))</f>
        <v>15</v>
      </c>
      <c r="I605" s="138" t="s">
        <v>13</v>
      </c>
      <c r="J605" s="142" t="str">
        <f>VLOOKUP(I605,NH,2,0)</f>
        <v>N</v>
      </c>
      <c r="K605" s="142" t="str">
        <f>YEAR('BASE DE DATOS 2026'!$G605)&amp;J605</f>
        <v>2011N</v>
      </c>
      <c r="L605" s="143" t="str">
        <f>IFERROR(VLOOKUP(K605,CATEGORIAS,2,0),"")</f>
        <v>NOVATOS 15 AÑOS Y MAS</v>
      </c>
      <c r="M605" s="138" t="s">
        <v>77</v>
      </c>
      <c r="N605" s="145">
        <v>612</v>
      </c>
      <c r="O605" s="144">
        <f>IFERROR(VLOOKUP('BASE DE DATOS 2026'!$I567,CATEGORIAS!$M$3:$O$13,2,FALSE),"")</f>
        <v>85000</v>
      </c>
      <c r="P605" s="138"/>
      <c r="Q605" s="252" t="s">
        <v>149</v>
      </c>
      <c r="S605" s="197">
        <v>612</v>
      </c>
    </row>
    <row r="606" spans="1:19" ht="18.75" x14ac:dyDescent="0.25">
      <c r="A606" s="197">
        <f>SUBTOTAL(103,$B$3:B606)</f>
        <v>330</v>
      </c>
      <c r="B606" s="246">
        <v>613</v>
      </c>
      <c r="C606" s="138" t="s">
        <v>954</v>
      </c>
      <c r="D606" s="138" t="s">
        <v>1444</v>
      </c>
      <c r="E606" s="139">
        <v>1109550545</v>
      </c>
      <c r="F606" s="140" t="s">
        <v>1480</v>
      </c>
      <c r="G606" s="140">
        <v>40601</v>
      </c>
      <c r="H606" s="141">
        <f ca="1">IF('BASE DE DATOS 2026'!$G572="","",YEAR(NOW())-YEAR(G606))</f>
        <v>15</v>
      </c>
      <c r="I606" s="138" t="s">
        <v>15</v>
      </c>
      <c r="J606" s="142" t="str">
        <f>VLOOKUP(I606,NH,2,0)</f>
        <v>EX</v>
      </c>
      <c r="K606" s="142" t="str">
        <f>YEAR('BASE DE DATOS 2026'!$G606)&amp;J606</f>
        <v>2011EX</v>
      </c>
      <c r="L606" s="143" t="str">
        <f>IFERROR(VLOOKUP(K606,CATEGORIAS,2,0),"")</f>
        <v>EXPERTOS 15 Y 16 AÑOS</v>
      </c>
      <c r="M606" s="138" t="s">
        <v>167</v>
      </c>
      <c r="N606" s="145">
        <v>613</v>
      </c>
      <c r="O606" s="144">
        <f>IFERROR(VLOOKUP('BASE DE DATOS 2026'!$I568,CATEGORIAS!$M$3:$O$13,2,FALSE),"")</f>
        <v>85000</v>
      </c>
      <c r="P606" s="138"/>
      <c r="Q606" s="252" t="s">
        <v>149</v>
      </c>
      <c r="S606" s="197">
        <v>613</v>
      </c>
    </row>
    <row r="607" spans="1:19" ht="18.75" hidden="1" x14ac:dyDescent="0.25">
      <c r="A607" s="197">
        <f>SUBTOTAL(103,$B$3:B607)</f>
        <v>330</v>
      </c>
      <c r="B607" s="246">
        <v>614</v>
      </c>
      <c r="C607" s="217"/>
      <c r="D607" s="217"/>
      <c r="E607" s="184"/>
      <c r="F607" s="258"/>
      <c r="G607" s="258"/>
      <c r="H607" s="141"/>
      <c r="I607" s="217"/>
      <c r="J607" s="142" t="e">
        <f>VLOOKUP(I607,NH,2,0)</f>
        <v>#N/A</v>
      </c>
      <c r="K607" s="142" t="e">
        <f>YEAR('BASE DE DATOS 2026'!$G607)&amp;J607</f>
        <v>#N/A</v>
      </c>
      <c r="L607" s="158" t="str">
        <f>IFERROR(VLOOKUP(K607,CATEGORIAS,2,0),"")</f>
        <v/>
      </c>
      <c r="M607" s="217"/>
      <c r="N607" s="186"/>
      <c r="O607" s="188"/>
      <c r="P607" s="259"/>
      <c r="Q607" s="252"/>
      <c r="S607" s="197">
        <v>614</v>
      </c>
    </row>
    <row r="608" spans="1:19" ht="18.75" x14ac:dyDescent="0.25">
      <c r="A608" s="197">
        <f>SUBTOTAL(103,$B$3:B608)</f>
        <v>331</v>
      </c>
      <c r="B608" s="246">
        <v>615</v>
      </c>
      <c r="C608" s="147" t="s">
        <v>570</v>
      </c>
      <c r="D608" s="147" t="s">
        <v>1521</v>
      </c>
      <c r="E608" s="148">
        <v>1110375065</v>
      </c>
      <c r="F608" s="149" t="s">
        <v>1480</v>
      </c>
      <c r="G608" s="149">
        <v>41557</v>
      </c>
      <c r="H608" s="141">
        <f ca="1">IF('BASE DE DATOS 2026'!$G594="","",YEAR(NOW())-YEAR(G608))</f>
        <v>13</v>
      </c>
      <c r="I608" s="147" t="s">
        <v>13</v>
      </c>
      <c r="J608" s="142" t="str">
        <f>VLOOKUP(I608,NH,2,0)</f>
        <v>N</v>
      </c>
      <c r="K608" s="142" t="str">
        <f>YEAR('BASE DE DATOS 2026'!$G608)&amp;J608</f>
        <v>2013N</v>
      </c>
      <c r="L608" s="143" t="str">
        <f>IFERROR(VLOOKUP(K608,CATEGORIAS,2,0),"")</f>
        <v>NOVATOS 13 Y 14 AÑOS</v>
      </c>
      <c r="M608" s="147" t="s">
        <v>50</v>
      </c>
      <c r="N608" s="150">
        <v>615</v>
      </c>
      <c r="O608" s="151">
        <f>IFERROR(VLOOKUP('BASE DE DATOS 2026'!$I569,CATEGORIAS!$M$3:$O$13,2,FALSE),"")</f>
        <v>85000</v>
      </c>
      <c r="P608" s="147"/>
      <c r="Q608" s="253" t="s">
        <v>149</v>
      </c>
      <c r="S608" s="197">
        <v>615</v>
      </c>
    </row>
    <row r="609" spans="1:19" ht="18.75" x14ac:dyDescent="0.25">
      <c r="A609" s="197">
        <f>SUBTOTAL(103,$B$3:B609)</f>
        <v>332</v>
      </c>
      <c r="B609" s="246">
        <v>616</v>
      </c>
      <c r="C609" s="138" t="s">
        <v>957</v>
      </c>
      <c r="D609" s="138" t="s">
        <v>958</v>
      </c>
      <c r="E609" s="139">
        <v>1105935341</v>
      </c>
      <c r="F609" s="140" t="s">
        <v>1480</v>
      </c>
      <c r="G609" s="140">
        <v>43782</v>
      </c>
      <c r="H609" s="141">
        <f ca="1">IF('BASE DE DATOS 2026'!$G595="","",YEAR(NOW())-YEAR(G609))</f>
        <v>7</v>
      </c>
      <c r="I609" s="138" t="s">
        <v>13</v>
      </c>
      <c r="J609" s="142" t="str">
        <f>VLOOKUP(I609,NH,2,0)</f>
        <v>N</v>
      </c>
      <c r="K609" s="142" t="str">
        <f>YEAR('BASE DE DATOS 2026'!$G609)&amp;J609</f>
        <v>2019N</v>
      </c>
      <c r="L609" s="143" t="str">
        <f>IFERROR(VLOOKUP(K609,CATEGORIAS,2,0),"")</f>
        <v>NOVATOS 7 Y 8 AÑOS</v>
      </c>
      <c r="M609" s="138" t="s">
        <v>43</v>
      </c>
      <c r="N609" s="137">
        <v>616</v>
      </c>
      <c r="O609" s="144">
        <f>IFERROR(VLOOKUP('BASE DE DATOS 2026'!$I570,CATEGORIAS!$M$3:$O$13,2,FALSE),"")</f>
        <v>85000</v>
      </c>
      <c r="P609" s="138"/>
      <c r="Q609" s="254" t="s">
        <v>1530</v>
      </c>
      <c r="S609" s="197">
        <v>616</v>
      </c>
    </row>
    <row r="610" spans="1:19" ht="18.75" x14ac:dyDescent="0.25">
      <c r="A610" s="197">
        <f>SUBTOTAL(103,$B$3:B610)</f>
        <v>333</v>
      </c>
      <c r="B610" s="246">
        <v>617</v>
      </c>
      <c r="C610" s="138" t="s">
        <v>436</v>
      </c>
      <c r="D610" s="138" t="s">
        <v>959</v>
      </c>
      <c r="E610" s="139">
        <v>1020319642</v>
      </c>
      <c r="F610" s="140" t="s">
        <v>1480</v>
      </c>
      <c r="G610" s="140">
        <v>41989</v>
      </c>
      <c r="H610" s="141">
        <f ca="1">IF('BASE DE DATOS 2026'!$G596="","",YEAR(NOW())-YEAR(G610))</f>
        <v>12</v>
      </c>
      <c r="I610" s="138" t="s">
        <v>13</v>
      </c>
      <c r="J610" s="142" t="str">
        <f>VLOOKUP(I610,NH,2,0)</f>
        <v>N</v>
      </c>
      <c r="K610" s="142" t="str">
        <f>YEAR('BASE DE DATOS 2026'!$G610)&amp;J610</f>
        <v>2014N</v>
      </c>
      <c r="L610" s="143" t="str">
        <f>IFERROR(VLOOKUP(K610,CATEGORIAS,2,0),"")</f>
        <v>NOVATOS 11 Y 12 AÑOS</v>
      </c>
      <c r="M610" s="138" t="s">
        <v>43</v>
      </c>
      <c r="N610" s="145">
        <v>617</v>
      </c>
      <c r="O610" s="144">
        <f>IFERROR(VLOOKUP('BASE DE DATOS 2026'!$I571,CATEGORIAS!$M$3:$O$13,2,FALSE),"")</f>
        <v>85000</v>
      </c>
      <c r="P610" s="138"/>
      <c r="Q610" s="254" t="s">
        <v>1531</v>
      </c>
      <c r="S610" s="197">
        <v>617</v>
      </c>
    </row>
    <row r="611" spans="1:19" ht="18.75" x14ac:dyDescent="0.25">
      <c r="A611" s="197">
        <f>SUBTOTAL(103,$B$3:B611)</f>
        <v>334</v>
      </c>
      <c r="B611" s="246">
        <v>618</v>
      </c>
      <c r="C611" s="138" t="s">
        <v>960</v>
      </c>
      <c r="D611" s="138" t="s">
        <v>961</v>
      </c>
      <c r="E611" s="139">
        <v>1107869510</v>
      </c>
      <c r="F611" s="140" t="s">
        <v>1480</v>
      </c>
      <c r="G611" s="140">
        <v>42035</v>
      </c>
      <c r="H611" s="141">
        <f ca="1">IF('BASE DE DATOS 2026'!$G597="","",YEAR(NOW())-YEAR(G611))</f>
        <v>11</v>
      </c>
      <c r="I611" s="138" t="s">
        <v>13</v>
      </c>
      <c r="J611" s="142" t="str">
        <f>VLOOKUP(I611,NH,2,0)</f>
        <v>N</v>
      </c>
      <c r="K611" s="142" t="str">
        <f>YEAR('BASE DE DATOS 2026'!$G611)&amp;J611</f>
        <v>2015N</v>
      </c>
      <c r="L611" s="143" t="str">
        <f>IFERROR(VLOOKUP(K611,CATEGORIAS,2,0),"")</f>
        <v>NOVATOS 11 Y 12 AÑOS</v>
      </c>
      <c r="M611" s="138" t="s">
        <v>89</v>
      </c>
      <c r="N611" s="137">
        <v>618</v>
      </c>
      <c r="O611" s="144">
        <f>IFERROR(VLOOKUP('BASE DE DATOS 2026'!$I572,CATEGORIAS!$M$3:$O$13,2,FALSE),"")</f>
        <v>85000</v>
      </c>
      <c r="P611" s="138"/>
      <c r="Q611" s="252" t="s">
        <v>149</v>
      </c>
      <c r="S611" s="197">
        <v>618</v>
      </c>
    </row>
    <row r="612" spans="1:19" ht="18.75" x14ac:dyDescent="0.25">
      <c r="A612" s="197">
        <f>SUBTOTAL(103,$B$3:B612)</f>
        <v>335</v>
      </c>
      <c r="B612" s="246">
        <v>619</v>
      </c>
      <c r="C612" s="138" t="s">
        <v>1257</v>
      </c>
      <c r="D612" s="138" t="s">
        <v>1258</v>
      </c>
      <c r="E612" s="139">
        <v>1111483904</v>
      </c>
      <c r="F612" s="140" t="s">
        <v>1480</v>
      </c>
      <c r="G612" s="140">
        <v>40127</v>
      </c>
      <c r="H612" s="141">
        <f ca="1">IF('BASE DE DATOS 2026'!$G598="","",YEAR(NOW())-YEAR(G612))</f>
        <v>17</v>
      </c>
      <c r="I612" s="138" t="s">
        <v>1173</v>
      </c>
      <c r="J612" s="142" t="str">
        <f>VLOOKUP(I612,NH,2,0)</f>
        <v>SR</v>
      </c>
      <c r="K612" s="142" t="str">
        <f>YEAR('BASE DE DATOS 2026'!$G612)&amp;J612</f>
        <v>2009SR</v>
      </c>
      <c r="L612" s="143" t="str">
        <f>IFERROR(VLOOKUP(K612,CATEGORIAS,2,0),"")</f>
        <v>SUPER RACING</v>
      </c>
      <c r="M612" s="138" t="s">
        <v>45</v>
      </c>
      <c r="N612" s="145">
        <v>619</v>
      </c>
      <c r="O612" s="144">
        <f>IFERROR(VLOOKUP('BASE DE DATOS 2026'!$I594,CATEGORIAS!$M$3:$O$13,2,FALSE),"")</f>
        <v>85000</v>
      </c>
      <c r="P612" s="138"/>
      <c r="Q612" s="252" t="s">
        <v>149</v>
      </c>
      <c r="S612" s="197">
        <v>619</v>
      </c>
    </row>
    <row r="613" spans="1:19" ht="18.75" x14ac:dyDescent="0.25">
      <c r="A613" s="197">
        <f>SUBTOTAL(103,$B$3:B613)</f>
        <v>336</v>
      </c>
      <c r="B613" s="246">
        <v>620</v>
      </c>
      <c r="C613" s="138" t="s">
        <v>312</v>
      </c>
      <c r="D613" s="138" t="s">
        <v>964</v>
      </c>
      <c r="E613" s="139">
        <v>1061826083</v>
      </c>
      <c r="F613" s="140" t="s">
        <v>1480</v>
      </c>
      <c r="G613" s="140">
        <v>43676</v>
      </c>
      <c r="H613" s="141">
        <f ca="1">IF('BASE DE DATOS 2026'!$G599="","",YEAR(NOW())-YEAR(G613))</f>
        <v>7</v>
      </c>
      <c r="I613" s="138" t="s">
        <v>13</v>
      </c>
      <c r="J613" s="142" t="str">
        <f>VLOOKUP(I613,NH,2,0)</f>
        <v>N</v>
      </c>
      <c r="K613" s="142" t="str">
        <f>YEAR('BASE DE DATOS 2026'!$G613)&amp;J613</f>
        <v>2019N</v>
      </c>
      <c r="L613" s="143" t="str">
        <f>IFERROR(VLOOKUP(K613,CATEGORIAS,2,0),"")</f>
        <v>NOVATOS 7 Y 8 AÑOS</v>
      </c>
      <c r="M613" s="138" t="s">
        <v>110</v>
      </c>
      <c r="N613" s="137">
        <v>620</v>
      </c>
      <c r="O613" s="144">
        <f>IFERROR(VLOOKUP('BASE DE DATOS 2026'!$I595,CATEGORIAS!$M$3:$O$13,2,FALSE),"")</f>
        <v>85000</v>
      </c>
      <c r="P613" s="138"/>
      <c r="Q613" s="252" t="s">
        <v>149</v>
      </c>
      <c r="S613" s="197">
        <v>620</v>
      </c>
    </row>
    <row r="614" spans="1:19" ht="18.75" hidden="1" x14ac:dyDescent="0.25">
      <c r="A614" s="197">
        <f>SUBTOTAL(103,$B$3:B614)</f>
        <v>336</v>
      </c>
      <c r="B614" s="246">
        <v>621</v>
      </c>
      <c r="C614" s="217"/>
      <c r="D614" s="217"/>
      <c r="E614" s="184"/>
      <c r="F614" s="258"/>
      <c r="G614" s="258"/>
      <c r="H614" s="141"/>
      <c r="I614" s="217"/>
      <c r="J614" s="142" t="e">
        <f>VLOOKUP(I614,NH,2,0)</f>
        <v>#N/A</v>
      </c>
      <c r="K614" s="142" t="e">
        <f>YEAR('BASE DE DATOS 2026'!$G614)&amp;J614</f>
        <v>#N/A</v>
      </c>
      <c r="L614" s="158" t="str">
        <f>IFERROR(VLOOKUP(K614,CATEGORIAS,2,0),"")</f>
        <v/>
      </c>
      <c r="M614" s="217"/>
      <c r="N614" s="186"/>
      <c r="O614" s="188"/>
      <c r="P614" s="259"/>
      <c r="Q614" s="252"/>
      <c r="S614" s="197">
        <v>621</v>
      </c>
    </row>
    <row r="615" spans="1:19" ht="18.75" hidden="1" x14ac:dyDescent="0.25">
      <c r="A615" s="197">
        <f>SUBTOTAL(103,$B$3:B615)</f>
        <v>336</v>
      </c>
      <c r="B615" s="246">
        <v>622</v>
      </c>
      <c r="C615" s="217"/>
      <c r="D615" s="217"/>
      <c r="E615" s="184"/>
      <c r="F615" s="258"/>
      <c r="G615" s="258"/>
      <c r="H615" s="141"/>
      <c r="I615" s="217"/>
      <c r="J615" s="142" t="e">
        <f>VLOOKUP(I615,NH,2,0)</f>
        <v>#N/A</v>
      </c>
      <c r="K615" s="142" t="e">
        <f>YEAR('BASE DE DATOS 2026'!$G615)&amp;J615</f>
        <v>#N/A</v>
      </c>
      <c r="L615" s="158" t="str">
        <f>IFERROR(VLOOKUP(K615,CATEGORIAS,2,0),"")</f>
        <v/>
      </c>
      <c r="M615" s="217"/>
      <c r="N615" s="186"/>
      <c r="O615" s="188"/>
      <c r="P615" s="259"/>
      <c r="Q615" s="252"/>
      <c r="S615" s="197">
        <v>622</v>
      </c>
    </row>
    <row r="616" spans="1:19" ht="18.75" x14ac:dyDescent="0.25">
      <c r="A616" s="197">
        <f>SUBTOTAL(103,$B$3:B616)</f>
        <v>337</v>
      </c>
      <c r="B616" s="246">
        <v>623</v>
      </c>
      <c r="C616" s="138" t="s">
        <v>724</v>
      </c>
      <c r="D616" s="138" t="s">
        <v>968</v>
      </c>
      <c r="E616" s="139">
        <v>1114550587</v>
      </c>
      <c r="F616" s="140" t="s">
        <v>1480</v>
      </c>
      <c r="G616" s="140">
        <v>42034</v>
      </c>
      <c r="H616" s="141">
        <f ca="1">IF('BASE DE DATOS 2026'!$G600="","",YEAR(NOW())-YEAR(G616))</f>
        <v>11</v>
      </c>
      <c r="I616" s="138" t="s">
        <v>13</v>
      </c>
      <c r="J616" s="142" t="str">
        <f>VLOOKUP(I616,NH,2,0)</f>
        <v>N</v>
      </c>
      <c r="K616" s="142" t="str">
        <f>YEAR('BASE DE DATOS 2026'!$G616)&amp;J616</f>
        <v>2015N</v>
      </c>
      <c r="L616" s="143" t="str">
        <f>IFERROR(VLOOKUP(K616,CATEGORIAS,2,0),"")</f>
        <v>NOVATOS 11 Y 12 AÑOS</v>
      </c>
      <c r="M616" s="138" t="s">
        <v>82</v>
      </c>
      <c r="N616" s="145">
        <v>623</v>
      </c>
      <c r="O616" s="144">
        <f>IFERROR(VLOOKUP('BASE DE DATOS 2026'!$I596,CATEGORIAS!$M$3:$O$13,2,FALSE),"")</f>
        <v>85000</v>
      </c>
      <c r="P616" s="138"/>
      <c r="Q616" s="252" t="s">
        <v>1700</v>
      </c>
      <c r="S616" s="197">
        <v>623</v>
      </c>
    </row>
    <row r="617" spans="1:19" ht="18.75" x14ac:dyDescent="0.25">
      <c r="A617" s="197">
        <f>SUBTOTAL(103,$B$3:B617)</f>
        <v>338</v>
      </c>
      <c r="B617" s="246">
        <v>624</v>
      </c>
      <c r="C617" s="138" t="s">
        <v>436</v>
      </c>
      <c r="D617" s="138" t="s">
        <v>969</v>
      </c>
      <c r="E617" s="139">
        <v>1114317114</v>
      </c>
      <c r="F617" s="140" t="s">
        <v>1480</v>
      </c>
      <c r="G617" s="140">
        <v>42218</v>
      </c>
      <c r="H617" s="141">
        <f ca="1">IF('BASE DE DATOS 2026'!$G601="","",YEAR(NOW())-YEAR(G617))</f>
        <v>11</v>
      </c>
      <c r="I617" s="138" t="s">
        <v>13</v>
      </c>
      <c r="J617" s="142" t="str">
        <f>VLOOKUP(I617,NH,2,0)</f>
        <v>N</v>
      </c>
      <c r="K617" s="142" t="str">
        <f>YEAR('BASE DE DATOS 2026'!$G617)&amp;J617</f>
        <v>2015N</v>
      </c>
      <c r="L617" s="143" t="str">
        <f>IFERROR(VLOOKUP(K617,CATEGORIAS,2,0),"")</f>
        <v>NOVATOS 11 Y 12 AÑOS</v>
      </c>
      <c r="M617" s="138" t="s">
        <v>82</v>
      </c>
      <c r="N617" s="137">
        <v>624</v>
      </c>
      <c r="O617" s="144">
        <f>IFERROR(VLOOKUP('BASE DE DATOS 2026'!$I597,CATEGORIAS!$M$3:$O$13,2,FALSE),"")</f>
        <v>85000</v>
      </c>
      <c r="P617" s="138"/>
      <c r="Q617" s="252" t="s">
        <v>149</v>
      </c>
      <c r="S617" s="197">
        <v>624</v>
      </c>
    </row>
    <row r="618" spans="1:19" ht="18.75" x14ac:dyDescent="0.25">
      <c r="A618" s="197">
        <f>SUBTOTAL(103,$B$3:B618)</f>
        <v>339</v>
      </c>
      <c r="B618" s="246">
        <v>625</v>
      </c>
      <c r="C618" s="138" t="s">
        <v>319</v>
      </c>
      <c r="D618" s="138" t="s">
        <v>1211</v>
      </c>
      <c r="E618" s="139">
        <v>1110303615</v>
      </c>
      <c r="F618" s="140" t="s">
        <v>1480</v>
      </c>
      <c r="G618" s="140">
        <v>42811</v>
      </c>
      <c r="H618" s="141">
        <f ca="1">IF('BASE DE DATOS 2026'!$G602="","",YEAR(NOW())-YEAR(G618))</f>
        <v>9</v>
      </c>
      <c r="I618" s="138" t="s">
        <v>15</v>
      </c>
      <c r="J618" s="142" t="str">
        <f>VLOOKUP(I618,NH,2,0)</f>
        <v>EX</v>
      </c>
      <c r="K618" s="142" t="str">
        <f>YEAR('BASE DE DATOS 2026'!$G618)&amp;J618</f>
        <v>2017EX</v>
      </c>
      <c r="L618" s="143" t="str">
        <f>IFERROR(VLOOKUP(K618,CATEGORIAS,2,0),"")</f>
        <v>EXPERTOS 9 Y 10 AÑOS</v>
      </c>
      <c r="M618" s="138" t="s">
        <v>45</v>
      </c>
      <c r="N618" s="145">
        <v>625</v>
      </c>
      <c r="O618" s="144">
        <f>IFERROR(VLOOKUP('BASE DE DATOS 2026'!$I598,CATEGORIAS!$M$3:$O$13,2,FALSE),"")</f>
        <v>85000</v>
      </c>
      <c r="P618" s="138"/>
      <c r="Q618" s="252" t="s">
        <v>149</v>
      </c>
      <c r="S618" s="197">
        <v>625</v>
      </c>
    </row>
    <row r="619" spans="1:19" ht="18.75" x14ac:dyDescent="0.25">
      <c r="A619" s="197">
        <f>SUBTOTAL(103,$B$3:B619)</f>
        <v>340</v>
      </c>
      <c r="B619" s="246">
        <v>626</v>
      </c>
      <c r="C619" s="138" t="s">
        <v>717</v>
      </c>
      <c r="D619" s="138" t="s">
        <v>1218</v>
      </c>
      <c r="E619" s="139">
        <v>1232804588</v>
      </c>
      <c r="F619" s="140" t="s">
        <v>1480</v>
      </c>
      <c r="G619" s="140">
        <v>43204</v>
      </c>
      <c r="H619" s="141">
        <f ca="1">IF('BASE DE DATOS 2026'!$G603="","",YEAR(NOW())-YEAR(G619))</f>
        <v>8</v>
      </c>
      <c r="I619" s="138" t="s">
        <v>15</v>
      </c>
      <c r="J619" s="142" t="str">
        <f>VLOOKUP(I619,NH,2,0)</f>
        <v>EX</v>
      </c>
      <c r="K619" s="142" t="str">
        <f>YEAR('BASE DE DATOS 2026'!$G619)&amp;J619</f>
        <v>2018EX</v>
      </c>
      <c r="L619" s="143" t="str">
        <f>IFERROR(VLOOKUP(K619,CATEGORIAS,2,0),"")</f>
        <v>EXPERTOS 8 AÑOS Y MENOS</v>
      </c>
      <c r="M619" s="138" t="s">
        <v>45</v>
      </c>
      <c r="N619" s="137">
        <v>626</v>
      </c>
      <c r="O619" s="144">
        <f>IFERROR(VLOOKUP('BASE DE DATOS 2026'!$I599,CATEGORIAS!$M$3:$O$13,2,FALSE),"")</f>
        <v>85000</v>
      </c>
      <c r="P619" s="138"/>
      <c r="Q619" s="252" t="s">
        <v>149</v>
      </c>
      <c r="S619" s="197">
        <v>626</v>
      </c>
    </row>
    <row r="620" spans="1:19" ht="18.75" x14ac:dyDescent="0.25">
      <c r="A620" s="197">
        <f>SUBTOTAL(103,$B$3:B620)</f>
        <v>341</v>
      </c>
      <c r="B620" s="246">
        <v>627</v>
      </c>
      <c r="C620" s="138" t="s">
        <v>364</v>
      </c>
      <c r="D620" s="138" t="s">
        <v>972</v>
      </c>
      <c r="E620" s="139">
        <v>1109561187</v>
      </c>
      <c r="F620" s="140" t="s">
        <v>1480</v>
      </c>
      <c r="G620" s="140">
        <v>42594</v>
      </c>
      <c r="H620" s="141">
        <f ca="1">IF('BASE DE DATOS 2026'!$G605="","",YEAR(NOW())-YEAR(G620))</f>
        <v>10</v>
      </c>
      <c r="I620" s="138" t="s">
        <v>13</v>
      </c>
      <c r="J620" s="142" t="str">
        <f>VLOOKUP(I620,NH,2,0)</f>
        <v>N</v>
      </c>
      <c r="K620" s="142" t="str">
        <f>YEAR('BASE DE DATOS 2026'!$G620)&amp;J620</f>
        <v>2016N</v>
      </c>
      <c r="L620" s="143" t="str">
        <f>IFERROR(VLOOKUP(K620,CATEGORIAS,2,0),"")</f>
        <v>NOVATOS 9 Y 10 AÑOS</v>
      </c>
      <c r="M620" s="138" t="s">
        <v>45</v>
      </c>
      <c r="N620" s="145">
        <v>627</v>
      </c>
      <c r="O620" s="144">
        <f>IFERROR(VLOOKUP('BASE DE DATOS 2026'!$I600,CATEGORIAS!$M$3:$O$13,2,FALSE),"")</f>
        <v>85000</v>
      </c>
      <c r="P620" s="138"/>
      <c r="Q620" s="252" t="s">
        <v>149</v>
      </c>
      <c r="S620" s="197">
        <v>627</v>
      </c>
    </row>
    <row r="621" spans="1:19" ht="18.75" hidden="1" x14ac:dyDescent="0.25">
      <c r="A621" s="197">
        <f>SUBTOTAL(103,$B$3:B621)</f>
        <v>341</v>
      </c>
      <c r="B621" s="246">
        <v>628</v>
      </c>
      <c r="C621" s="217"/>
      <c r="D621" s="217"/>
      <c r="E621" s="184"/>
      <c r="F621" s="258"/>
      <c r="G621" s="258"/>
      <c r="H621" s="141"/>
      <c r="I621" s="217"/>
      <c r="J621" s="142" t="e">
        <f>VLOOKUP(I621,NH,2,0)</f>
        <v>#N/A</v>
      </c>
      <c r="K621" s="142" t="e">
        <f>YEAR('BASE DE DATOS 2026'!$G621)&amp;J621</f>
        <v>#N/A</v>
      </c>
      <c r="L621" s="158" t="str">
        <f>IFERROR(VLOOKUP(K621,CATEGORIAS,2,0),"")</f>
        <v/>
      </c>
      <c r="M621" s="217"/>
      <c r="N621" s="186"/>
      <c r="O621" s="188"/>
      <c r="P621" s="259"/>
      <c r="Q621" s="252"/>
      <c r="S621" s="197">
        <v>628</v>
      </c>
    </row>
    <row r="622" spans="1:19" ht="18.75" x14ac:dyDescent="0.25">
      <c r="A622" s="197">
        <f>SUBTOTAL(103,$B$3:B622)</f>
        <v>342</v>
      </c>
      <c r="B622" s="246">
        <v>629</v>
      </c>
      <c r="C622" s="138" t="s">
        <v>303</v>
      </c>
      <c r="D622" s="138" t="s">
        <v>973</v>
      </c>
      <c r="E622" s="139">
        <v>1232788879</v>
      </c>
      <c r="F622" s="140" t="s">
        <v>1480</v>
      </c>
      <c r="G622" s="140">
        <v>41851</v>
      </c>
      <c r="H622" s="141">
        <f ca="1">IF('BASE DE DATOS 2026'!$G606="","",YEAR(NOW())-YEAR(G622))</f>
        <v>12</v>
      </c>
      <c r="I622" s="138" t="s">
        <v>67</v>
      </c>
      <c r="J622" s="142" t="str">
        <f>VLOOKUP(I622,NH,2,0)</f>
        <v>P</v>
      </c>
      <c r="K622" s="142" t="str">
        <f>YEAR('BASE DE DATOS 2026'!$G622)&amp;J622</f>
        <v>2014P</v>
      </c>
      <c r="L622" s="143" t="str">
        <f>IFERROR(VLOOKUP(K622,CATEGORIAS,2,0),"")</f>
        <v>PRINCIPIANTES 11 Y 12 AÑOS</v>
      </c>
      <c r="M622" s="138" t="s">
        <v>45</v>
      </c>
      <c r="N622" s="137">
        <v>629</v>
      </c>
      <c r="O622" s="144">
        <f>IFERROR(VLOOKUP('BASE DE DATOS 2026'!$I601,CATEGORIAS!$M$3:$O$13,2,FALSE),"")</f>
        <v>85000</v>
      </c>
      <c r="P622" s="138"/>
      <c r="Q622" s="252" t="s">
        <v>149</v>
      </c>
      <c r="S622" s="197">
        <v>629</v>
      </c>
    </row>
    <row r="623" spans="1:19" ht="18.75" x14ac:dyDescent="0.25">
      <c r="A623" s="197">
        <f>SUBTOTAL(103,$B$3:B623)</f>
        <v>343</v>
      </c>
      <c r="B623" s="246">
        <v>630</v>
      </c>
      <c r="C623" s="138" t="s">
        <v>259</v>
      </c>
      <c r="D623" s="138" t="s">
        <v>974</v>
      </c>
      <c r="E623" s="139">
        <v>1105389999</v>
      </c>
      <c r="F623" s="140" t="s">
        <v>1480</v>
      </c>
      <c r="G623" s="140">
        <v>41783</v>
      </c>
      <c r="H623" s="141">
        <f ca="1">IF('BASE DE DATOS 2026'!$G608="","",YEAR(NOW())-YEAR(G623))</f>
        <v>12</v>
      </c>
      <c r="I623" s="138" t="s">
        <v>67</v>
      </c>
      <c r="J623" s="142" t="str">
        <f>VLOOKUP(I623,NH,2,0)</f>
        <v>P</v>
      </c>
      <c r="K623" s="142" t="str">
        <f>YEAR('BASE DE DATOS 2026'!$G623)&amp;J623</f>
        <v>2014P</v>
      </c>
      <c r="L623" s="143" t="str">
        <f>IFERROR(VLOOKUP(K623,CATEGORIAS,2,0),"")</f>
        <v>PRINCIPIANTES 11 Y 12 AÑOS</v>
      </c>
      <c r="M623" s="138" t="s">
        <v>50</v>
      </c>
      <c r="N623" s="137">
        <v>630</v>
      </c>
      <c r="O623" s="144">
        <f>IFERROR(VLOOKUP('BASE DE DATOS 2026'!$I602,CATEGORIAS!$M$3:$O$13,2,FALSE),"")</f>
        <v>85000</v>
      </c>
      <c r="P623" s="138"/>
      <c r="Q623" s="252" t="s">
        <v>1524</v>
      </c>
      <c r="S623" s="197">
        <v>630</v>
      </c>
    </row>
    <row r="624" spans="1:19" ht="18.75" hidden="1" x14ac:dyDescent="0.25">
      <c r="A624" s="197">
        <f>SUBTOTAL(103,$B$3:B624)</f>
        <v>343</v>
      </c>
      <c r="B624" s="246">
        <v>631</v>
      </c>
      <c r="C624" s="217"/>
      <c r="D624" s="217"/>
      <c r="E624" s="184"/>
      <c r="F624" s="258"/>
      <c r="G624" s="258"/>
      <c r="H624" s="141"/>
      <c r="I624" s="217"/>
      <c r="J624" s="142" t="e">
        <f>VLOOKUP(I624,NH,2,0)</f>
        <v>#N/A</v>
      </c>
      <c r="K624" s="142" t="e">
        <f>YEAR('BASE DE DATOS 2026'!$G624)&amp;J624</f>
        <v>#N/A</v>
      </c>
      <c r="L624" s="158" t="str">
        <f>IFERROR(VLOOKUP(K624,CATEGORIAS,2,0),"")</f>
        <v/>
      </c>
      <c r="M624" s="217"/>
      <c r="N624" s="186"/>
      <c r="O624" s="188"/>
      <c r="P624" s="259"/>
      <c r="Q624" s="252"/>
      <c r="S624" s="197">
        <v>631</v>
      </c>
    </row>
    <row r="625" spans="1:19" ht="18.75" x14ac:dyDescent="0.25">
      <c r="A625" s="197">
        <f>SUBTOTAL(103,$B$3:B625)</f>
        <v>344</v>
      </c>
      <c r="B625" s="246">
        <v>632</v>
      </c>
      <c r="C625" s="138" t="s">
        <v>285</v>
      </c>
      <c r="D625" s="138" t="s">
        <v>977</v>
      </c>
      <c r="E625" s="139">
        <v>1109194380</v>
      </c>
      <c r="F625" s="140" t="s">
        <v>1481</v>
      </c>
      <c r="G625" s="140">
        <v>41470</v>
      </c>
      <c r="H625" s="141">
        <f ca="1">IF('BASE DE DATOS 2026'!$G609="","",YEAR(NOW())-YEAR(G625))</f>
        <v>13</v>
      </c>
      <c r="I625" s="138" t="s">
        <v>14</v>
      </c>
      <c r="J625" s="142" t="str">
        <f>VLOOKUP(I625,NH,2,0)</f>
        <v>D</v>
      </c>
      <c r="K625" s="142" t="str">
        <f>YEAR('BASE DE DATOS 2026'!$G625)&amp;J625</f>
        <v>2013D</v>
      </c>
      <c r="L625" s="143" t="str">
        <f>IFERROR(VLOOKUP(K625,CATEGORIAS,2,0),"")</f>
        <v>DAMAS 13 Y 14 AÑOS</v>
      </c>
      <c r="M625" s="138" t="s">
        <v>49</v>
      </c>
      <c r="N625" s="145">
        <v>632</v>
      </c>
      <c r="O625" s="144">
        <f>IFERROR(VLOOKUP('BASE DE DATOS 2026'!$I603,CATEGORIAS!$M$3:$O$13,2,FALSE),"")</f>
        <v>85000</v>
      </c>
      <c r="P625" s="138"/>
      <c r="Q625" s="252" t="s">
        <v>1636</v>
      </c>
      <c r="S625" s="197">
        <v>632</v>
      </c>
    </row>
    <row r="626" spans="1:19" ht="18.75" x14ac:dyDescent="0.25">
      <c r="A626" s="197">
        <f>SUBTOTAL(103,$B$3:B626)</f>
        <v>345</v>
      </c>
      <c r="B626" s="246">
        <v>633</v>
      </c>
      <c r="C626" s="138" t="s">
        <v>978</v>
      </c>
      <c r="D626" s="138" t="s">
        <v>979</v>
      </c>
      <c r="E626" s="139">
        <v>1116381970</v>
      </c>
      <c r="F626" s="140" t="s">
        <v>1480</v>
      </c>
      <c r="G626" s="140">
        <v>43498</v>
      </c>
      <c r="H626" s="141">
        <f ca="1">IF('BASE DE DATOS 2026'!$G610="","",YEAR(NOW())-YEAR(G626))</f>
        <v>7</v>
      </c>
      <c r="I626" s="138" t="s">
        <v>13</v>
      </c>
      <c r="J626" s="142" t="str">
        <f>VLOOKUP(I626,NH,2,0)</f>
        <v>N</v>
      </c>
      <c r="K626" s="142" t="str">
        <f>YEAR('BASE DE DATOS 2026'!$G626)&amp;J626</f>
        <v>2019N</v>
      </c>
      <c r="L626" s="143" t="str">
        <f>IFERROR(VLOOKUP(K626,CATEGORIAS,2,0),"")</f>
        <v>NOVATOS 7 Y 8 AÑOS</v>
      </c>
      <c r="M626" s="138" t="s">
        <v>1465</v>
      </c>
      <c r="N626" s="145">
        <v>633</v>
      </c>
      <c r="O626" s="144">
        <f>IFERROR(VLOOKUP('BASE DE DATOS 2026'!$I605,CATEGORIAS!$M$3:$O$13,2,FALSE),"")</f>
        <v>85000</v>
      </c>
      <c r="P626" s="138"/>
      <c r="Q626" s="252" t="s">
        <v>149</v>
      </c>
      <c r="S626" s="197">
        <v>633</v>
      </c>
    </row>
    <row r="627" spans="1:19" ht="18.75" hidden="1" x14ac:dyDescent="0.25">
      <c r="A627" s="197">
        <f>SUBTOTAL(103,$B$3:B627)</f>
        <v>345</v>
      </c>
      <c r="B627" s="246">
        <v>634</v>
      </c>
      <c r="C627" s="217"/>
      <c r="D627" s="217"/>
      <c r="E627" s="184"/>
      <c r="F627" s="258"/>
      <c r="G627" s="258"/>
      <c r="H627" s="141"/>
      <c r="I627" s="217"/>
      <c r="J627" s="142" t="e">
        <f>VLOOKUP(I627,NH,2,0)</f>
        <v>#N/A</v>
      </c>
      <c r="K627" s="142" t="e">
        <f>YEAR('BASE DE DATOS 2026'!$G627)&amp;J627</f>
        <v>#N/A</v>
      </c>
      <c r="L627" s="158" t="str">
        <f>IFERROR(VLOOKUP(K627,CATEGORIAS,2,0),"")</f>
        <v/>
      </c>
      <c r="M627" s="217"/>
      <c r="N627" s="186"/>
      <c r="O627" s="188"/>
      <c r="P627" s="259"/>
      <c r="Q627" s="252"/>
      <c r="S627" s="197">
        <v>634</v>
      </c>
    </row>
    <row r="628" spans="1:19" ht="18.75" x14ac:dyDescent="0.25">
      <c r="A628" s="197">
        <f>SUBTOTAL(103,$B$3:B628)</f>
        <v>346</v>
      </c>
      <c r="B628" s="246">
        <v>635</v>
      </c>
      <c r="C628" s="138" t="s">
        <v>981</v>
      </c>
      <c r="D628" s="138" t="s">
        <v>982</v>
      </c>
      <c r="E628" s="139">
        <v>1058939494</v>
      </c>
      <c r="F628" s="140" t="s">
        <v>1480</v>
      </c>
      <c r="G628" s="140">
        <v>43100</v>
      </c>
      <c r="H628" s="141">
        <f ca="1">IF('BASE DE DATOS 2026'!$G611="","",YEAR(NOW())-YEAR(G628))</f>
        <v>9</v>
      </c>
      <c r="I628" s="138" t="s">
        <v>67</v>
      </c>
      <c r="J628" s="142" t="str">
        <f>VLOOKUP(I628,NH,2,0)</f>
        <v>P</v>
      </c>
      <c r="K628" s="142" t="str">
        <f>YEAR('BASE DE DATOS 2026'!$G628)&amp;J628</f>
        <v>2017P</v>
      </c>
      <c r="L628" s="143" t="str">
        <f>IFERROR(VLOOKUP(K628,CATEGORIAS,2,0),"")</f>
        <v>PRINCIPIANTES 9 Y 10 AÑOS</v>
      </c>
      <c r="M628" s="138" t="s">
        <v>1330</v>
      </c>
      <c r="N628" s="137">
        <v>635</v>
      </c>
      <c r="O628" s="144">
        <f>IFERROR(VLOOKUP('BASE DE DATOS 2026'!$I606,CATEGORIAS!$M$3:$O$13,2,FALSE),"")</f>
        <v>85000</v>
      </c>
      <c r="P628" s="138"/>
      <c r="Q628" s="252" t="s">
        <v>149</v>
      </c>
      <c r="S628" s="197">
        <v>635</v>
      </c>
    </row>
    <row r="629" spans="1:19" ht="18.75" x14ac:dyDescent="0.25">
      <c r="A629" s="197">
        <f>SUBTOTAL(103,$B$3:B629)</f>
        <v>347</v>
      </c>
      <c r="B629" s="246">
        <v>636</v>
      </c>
      <c r="C629" s="138" t="s">
        <v>356</v>
      </c>
      <c r="D629" s="138" t="s">
        <v>1361</v>
      </c>
      <c r="E629" s="139">
        <v>1061810722</v>
      </c>
      <c r="F629" s="140" t="s">
        <v>1480</v>
      </c>
      <c r="G629" s="140">
        <v>42370</v>
      </c>
      <c r="H629" s="141">
        <f ca="1">IF('BASE DE DATOS 2026'!$G612="","",YEAR(NOW())-YEAR(G629))</f>
        <v>10</v>
      </c>
      <c r="I629" s="138" t="s">
        <v>13</v>
      </c>
      <c r="J629" s="142" t="str">
        <f>VLOOKUP(I629,NH,2,0)</f>
        <v>N</v>
      </c>
      <c r="K629" s="142" t="str">
        <f>YEAR('BASE DE DATOS 2026'!$G629)&amp;J629</f>
        <v>2016N</v>
      </c>
      <c r="L629" s="143" t="str">
        <f>IFERROR(VLOOKUP(K629,CATEGORIAS,2,0),"")</f>
        <v>NOVATOS 9 Y 10 AÑOS</v>
      </c>
      <c r="M629" s="138" t="s">
        <v>52</v>
      </c>
      <c r="N629" s="145">
        <v>636</v>
      </c>
      <c r="O629" s="144">
        <f>IFERROR(VLOOKUP('BASE DE DATOS 2026'!$I608,CATEGORIAS!$M$3:$O$13,2,FALSE),"")</f>
        <v>85000</v>
      </c>
      <c r="P629" s="138"/>
      <c r="Q629" s="252" t="s">
        <v>149</v>
      </c>
      <c r="S629" s="197">
        <v>636</v>
      </c>
    </row>
    <row r="630" spans="1:19" ht="18.75" x14ac:dyDescent="0.25">
      <c r="A630" s="197">
        <f>SUBTOTAL(103,$B$3:B630)</f>
        <v>348</v>
      </c>
      <c r="B630" s="246">
        <v>637</v>
      </c>
      <c r="C630" s="138" t="s">
        <v>1119</v>
      </c>
      <c r="D630" s="138" t="s">
        <v>984</v>
      </c>
      <c r="E630" s="139">
        <v>1058553035</v>
      </c>
      <c r="F630" s="140" t="s">
        <v>1480</v>
      </c>
      <c r="G630" s="140">
        <v>42769</v>
      </c>
      <c r="H630" s="141">
        <f ca="1">IF('BASE DE DATOS 2026'!$G613="","",YEAR(NOW())-YEAR(G630))</f>
        <v>9</v>
      </c>
      <c r="I630" s="138" t="s">
        <v>15</v>
      </c>
      <c r="J630" s="142" t="str">
        <f>VLOOKUP(I630,NH,2,0)</f>
        <v>EX</v>
      </c>
      <c r="K630" s="142" t="str">
        <f>YEAR('BASE DE DATOS 2026'!$G630)&amp;J630</f>
        <v>2017EX</v>
      </c>
      <c r="L630" s="143" t="str">
        <f>IFERROR(VLOOKUP(K630,CATEGORIAS,2,0),"")</f>
        <v>EXPERTOS 9 Y 10 AÑOS</v>
      </c>
      <c r="M630" s="138" t="s">
        <v>43</v>
      </c>
      <c r="N630" s="137">
        <v>637</v>
      </c>
      <c r="O630" s="144">
        <f>IFERROR(VLOOKUP('BASE DE DATOS 2026'!$I609,CATEGORIAS!$M$3:$O$13,2,FALSE),"")</f>
        <v>85000</v>
      </c>
      <c r="P630" s="138"/>
      <c r="Q630" s="252" t="s">
        <v>149</v>
      </c>
      <c r="S630" s="197">
        <v>637</v>
      </c>
    </row>
    <row r="631" spans="1:19" ht="18.75" x14ac:dyDescent="0.25">
      <c r="A631" s="197">
        <f>SUBTOTAL(103,$B$3:B631)</f>
        <v>349</v>
      </c>
      <c r="B631" s="246">
        <v>638</v>
      </c>
      <c r="C631" s="138" t="s">
        <v>985</v>
      </c>
      <c r="D631" s="138" t="s">
        <v>793</v>
      </c>
      <c r="E631" s="139">
        <v>1232804452</v>
      </c>
      <c r="F631" s="140" t="s">
        <v>1480</v>
      </c>
      <c r="G631" s="140">
        <v>43101</v>
      </c>
      <c r="H631" s="141">
        <f ca="1">IF('BASE DE DATOS 2026'!$G616="","",YEAR(NOW())-YEAR(G631))</f>
        <v>8</v>
      </c>
      <c r="I631" s="138" t="s">
        <v>13</v>
      </c>
      <c r="J631" s="142" t="str">
        <f>VLOOKUP(I631,NH,2,0)</f>
        <v>N</v>
      </c>
      <c r="K631" s="142" t="str">
        <f>YEAR('BASE DE DATOS 2026'!$G631)&amp;J631</f>
        <v>2018N</v>
      </c>
      <c r="L631" s="143" t="str">
        <f>IFERROR(VLOOKUP(K631,CATEGORIAS,2,0),"")</f>
        <v>NOVATOS 7 Y 8 AÑOS</v>
      </c>
      <c r="M631" s="138" t="s">
        <v>51</v>
      </c>
      <c r="N631" s="145">
        <v>638</v>
      </c>
      <c r="O631" s="144">
        <f>IFERROR(VLOOKUP('BASE DE DATOS 2026'!$I610,CATEGORIAS!$M$3:$O$13,2,FALSE),"")</f>
        <v>85000</v>
      </c>
      <c r="P631" s="138"/>
      <c r="Q631" s="252" t="s">
        <v>149</v>
      </c>
      <c r="S631" s="197">
        <v>638</v>
      </c>
    </row>
    <row r="632" spans="1:19" ht="18.75" x14ac:dyDescent="0.25">
      <c r="A632" s="197">
        <f>SUBTOTAL(103,$B$3:B632)</f>
        <v>350</v>
      </c>
      <c r="B632" s="246">
        <v>639</v>
      </c>
      <c r="C632" s="138" t="s">
        <v>986</v>
      </c>
      <c r="D632" s="138" t="s">
        <v>987</v>
      </c>
      <c r="E632" s="139">
        <v>1232805724</v>
      </c>
      <c r="F632" s="140" t="s">
        <v>1480</v>
      </c>
      <c r="G632" s="140">
        <v>43318</v>
      </c>
      <c r="H632" s="141">
        <f ca="1">IF('BASE DE DATOS 2026'!$G617="","",YEAR(NOW())-YEAR(G632))</f>
        <v>8</v>
      </c>
      <c r="I632" s="138" t="s">
        <v>13</v>
      </c>
      <c r="J632" s="142" t="str">
        <f>VLOOKUP(I632,NH,2,0)</f>
        <v>N</v>
      </c>
      <c r="K632" s="142" t="str">
        <f>YEAR('BASE DE DATOS 2026'!$G632)&amp;J632</f>
        <v>2018N</v>
      </c>
      <c r="L632" s="143" t="str">
        <f>IFERROR(VLOOKUP(K632,CATEGORIAS,2,0),"")</f>
        <v>NOVATOS 7 Y 8 AÑOS</v>
      </c>
      <c r="M632" s="138" t="s">
        <v>51</v>
      </c>
      <c r="N632" s="137">
        <v>639</v>
      </c>
      <c r="O632" s="144">
        <f>IFERROR(VLOOKUP('BASE DE DATOS 2026'!$I611,CATEGORIAS!$M$3:$O$13,2,FALSE),"")</f>
        <v>85000</v>
      </c>
      <c r="P632" s="138"/>
      <c r="Q632" s="252" t="s">
        <v>149</v>
      </c>
      <c r="S632" s="197">
        <v>639</v>
      </c>
    </row>
    <row r="633" spans="1:19" ht="18.75" x14ac:dyDescent="0.25">
      <c r="A633" s="197">
        <f>SUBTOTAL(103,$B$3:B633)</f>
        <v>351</v>
      </c>
      <c r="B633" s="246">
        <v>640</v>
      </c>
      <c r="C633" s="138" t="s">
        <v>236</v>
      </c>
      <c r="D633" s="138" t="s">
        <v>988</v>
      </c>
      <c r="E633" s="139">
        <v>1232805211</v>
      </c>
      <c r="F633" s="140" t="s">
        <v>1480</v>
      </c>
      <c r="G633" s="140">
        <v>43269</v>
      </c>
      <c r="H633" s="141">
        <f ca="1">IF('BASE DE DATOS 2026'!$G618="","",YEAR(NOW())-YEAR(G633))</f>
        <v>8</v>
      </c>
      <c r="I633" s="138" t="s">
        <v>13</v>
      </c>
      <c r="J633" s="142" t="str">
        <f>VLOOKUP(I633,NH,2,0)</f>
        <v>N</v>
      </c>
      <c r="K633" s="142" t="str">
        <f>YEAR('BASE DE DATOS 2026'!$G633)&amp;J633</f>
        <v>2018N</v>
      </c>
      <c r="L633" s="143" t="str">
        <f>IFERROR(VLOOKUP(K633,CATEGORIAS,2,0),"")</f>
        <v>NOVATOS 7 Y 8 AÑOS</v>
      </c>
      <c r="M633" s="138" t="s">
        <v>51</v>
      </c>
      <c r="N633" s="145">
        <v>640</v>
      </c>
      <c r="O633" s="144">
        <f>IFERROR(VLOOKUP('BASE DE DATOS 2026'!$I612,CATEGORIAS!$M$3:$O$13,2,FALSE),"")</f>
        <v>85000</v>
      </c>
      <c r="P633" s="138"/>
      <c r="Q633" s="252" t="s">
        <v>149</v>
      </c>
      <c r="S633" s="197">
        <v>640</v>
      </c>
    </row>
    <row r="634" spans="1:19" ht="18.75" hidden="1" x14ac:dyDescent="0.25">
      <c r="A634" s="197">
        <f>SUBTOTAL(103,$B$3:B634)</f>
        <v>351</v>
      </c>
      <c r="B634" s="246">
        <v>641</v>
      </c>
      <c r="C634" s="217"/>
      <c r="D634" s="217"/>
      <c r="E634" s="184"/>
      <c r="F634" s="258"/>
      <c r="G634" s="258"/>
      <c r="H634" s="141"/>
      <c r="I634" s="217"/>
      <c r="J634" s="142" t="e">
        <f>VLOOKUP(I634,NH,2,0)</f>
        <v>#N/A</v>
      </c>
      <c r="K634" s="142" t="e">
        <f>YEAR('BASE DE DATOS 2026'!$G634)&amp;J634</f>
        <v>#N/A</v>
      </c>
      <c r="L634" s="158" t="str">
        <f>IFERROR(VLOOKUP(K634,CATEGORIAS,2,0),"")</f>
        <v/>
      </c>
      <c r="M634" s="217"/>
      <c r="N634" s="186"/>
      <c r="O634" s="188"/>
      <c r="P634" s="259"/>
      <c r="Q634" s="252"/>
      <c r="S634" s="197">
        <v>641</v>
      </c>
    </row>
    <row r="635" spans="1:19" ht="18.75" hidden="1" x14ac:dyDescent="0.25">
      <c r="A635" s="197">
        <f>SUBTOTAL(103,$B$3:B635)</f>
        <v>351</v>
      </c>
      <c r="B635" s="246">
        <v>642</v>
      </c>
      <c r="C635" s="217"/>
      <c r="D635" s="217"/>
      <c r="E635" s="184"/>
      <c r="F635" s="258"/>
      <c r="G635" s="258"/>
      <c r="H635" s="141"/>
      <c r="I635" s="217"/>
      <c r="J635" s="142" t="e">
        <f>VLOOKUP(I635,NH,2,0)</f>
        <v>#N/A</v>
      </c>
      <c r="K635" s="142" t="e">
        <f>YEAR('BASE DE DATOS 2026'!$G635)&amp;J635</f>
        <v>#N/A</v>
      </c>
      <c r="L635" s="158" t="str">
        <f>IFERROR(VLOOKUP(K635,CATEGORIAS,2,0),"")</f>
        <v/>
      </c>
      <c r="M635" s="217"/>
      <c r="N635" s="186"/>
      <c r="O635" s="188"/>
      <c r="P635" s="259"/>
      <c r="Q635" s="252"/>
      <c r="S635" s="197">
        <v>642</v>
      </c>
    </row>
    <row r="636" spans="1:19" ht="18.75" x14ac:dyDescent="0.25">
      <c r="A636" s="197">
        <f>SUBTOTAL(103,$B$3:B636)</f>
        <v>352</v>
      </c>
      <c r="B636" s="246">
        <v>643</v>
      </c>
      <c r="C636" s="138" t="s">
        <v>301</v>
      </c>
      <c r="D636" s="138" t="s">
        <v>992</v>
      </c>
      <c r="E636" s="139">
        <v>1089619694</v>
      </c>
      <c r="F636" s="140" t="s">
        <v>1480</v>
      </c>
      <c r="G636" s="140">
        <v>41507</v>
      </c>
      <c r="H636" s="141">
        <f ca="1">IF('BASE DE DATOS 2026'!$G619="","",YEAR(NOW())-YEAR(G636))</f>
        <v>13</v>
      </c>
      <c r="I636" s="138" t="s">
        <v>13</v>
      </c>
      <c r="J636" s="142" t="str">
        <f>VLOOKUP(I636,NH,2,0)</f>
        <v>N</v>
      </c>
      <c r="K636" s="142" t="str">
        <f>YEAR('BASE DE DATOS 2026'!$G636)&amp;J636</f>
        <v>2013N</v>
      </c>
      <c r="L636" s="143" t="str">
        <f>IFERROR(VLOOKUP(K636,CATEGORIAS,2,0),"")</f>
        <v>NOVATOS 13 Y 14 AÑOS</v>
      </c>
      <c r="M636" s="138" t="s">
        <v>41</v>
      </c>
      <c r="N636" s="137">
        <v>643</v>
      </c>
      <c r="O636" s="144">
        <f>IFERROR(VLOOKUP('BASE DE DATOS 2026'!$I613,CATEGORIAS!$M$3:$O$13,2,FALSE),"")</f>
        <v>85000</v>
      </c>
      <c r="P636" s="138"/>
      <c r="Q636" s="252" t="s">
        <v>149</v>
      </c>
      <c r="S636" s="197">
        <v>643</v>
      </c>
    </row>
    <row r="637" spans="1:19" ht="18.75" x14ac:dyDescent="0.25">
      <c r="A637" s="197">
        <f>SUBTOTAL(103,$B$3:B637)</f>
        <v>353</v>
      </c>
      <c r="B637" s="246">
        <v>644</v>
      </c>
      <c r="C637" s="138" t="s">
        <v>993</v>
      </c>
      <c r="D637" s="138" t="s">
        <v>994</v>
      </c>
      <c r="E637" s="139">
        <v>1081065402</v>
      </c>
      <c r="F637" s="140" t="s">
        <v>1480</v>
      </c>
      <c r="G637" s="140">
        <v>43375</v>
      </c>
      <c r="H637" s="141">
        <f ca="1">IF('BASE DE DATOS 2026'!$G620="","",YEAR(NOW())-YEAR(G637))</f>
        <v>8</v>
      </c>
      <c r="I637" s="138" t="s">
        <v>15</v>
      </c>
      <c r="J637" s="142" t="str">
        <f>VLOOKUP(I637,NH,2,0)</f>
        <v>EX</v>
      </c>
      <c r="K637" s="142" t="str">
        <f>YEAR('BASE DE DATOS 2026'!$G637)&amp;J637</f>
        <v>2018EX</v>
      </c>
      <c r="L637" s="143" t="str">
        <f>IFERROR(VLOOKUP(K637,CATEGORIAS,2,0),"")</f>
        <v>EXPERTOS 8 AÑOS Y MENOS</v>
      </c>
      <c r="M637" s="138" t="s">
        <v>45</v>
      </c>
      <c r="N637" s="145">
        <v>644</v>
      </c>
      <c r="O637" s="144">
        <f>IFERROR(VLOOKUP('BASE DE DATOS 2026'!$I616,CATEGORIAS!$M$3:$O$13,2,FALSE),"")</f>
        <v>85000</v>
      </c>
      <c r="P637" s="138"/>
      <c r="Q637" s="252" t="s">
        <v>149</v>
      </c>
      <c r="S637" s="197">
        <v>644</v>
      </c>
    </row>
    <row r="638" spans="1:19" ht="18.75" x14ac:dyDescent="0.25">
      <c r="A638" s="197">
        <f>SUBTOTAL(103,$B$3:B638)</f>
        <v>354</v>
      </c>
      <c r="B638" s="246">
        <v>645</v>
      </c>
      <c r="C638" s="138" t="s">
        <v>995</v>
      </c>
      <c r="D638" s="138" t="s">
        <v>996</v>
      </c>
      <c r="E638" s="139">
        <v>1115091759</v>
      </c>
      <c r="F638" s="140" t="s">
        <v>1480</v>
      </c>
      <c r="G638" s="140">
        <v>42621</v>
      </c>
      <c r="H638" s="141">
        <f ca="1">IF('BASE DE DATOS 2026'!$G622="","",YEAR(NOW())-YEAR(G638))</f>
        <v>10</v>
      </c>
      <c r="I638" s="138" t="s">
        <v>67</v>
      </c>
      <c r="J638" s="142" t="str">
        <f>VLOOKUP(I638,NH,2,0)</f>
        <v>P</v>
      </c>
      <c r="K638" s="142" t="str">
        <f>YEAR('BASE DE DATOS 2026'!$G638)&amp;J638</f>
        <v>2016P</v>
      </c>
      <c r="L638" s="143" t="str">
        <f>IFERROR(VLOOKUP(K638,CATEGORIAS,2,0),"")</f>
        <v>PRINCIPIANTES 9 Y 10 AÑOS</v>
      </c>
      <c r="M638" s="138" t="s">
        <v>76</v>
      </c>
      <c r="N638" s="137">
        <v>645</v>
      </c>
      <c r="O638" s="144">
        <f>IFERROR(VLOOKUP('BASE DE DATOS 2026'!$I617,CATEGORIAS!$M$3:$O$13,2,FALSE),"")</f>
        <v>85000</v>
      </c>
      <c r="P638" s="138"/>
      <c r="Q638" s="252" t="s">
        <v>149</v>
      </c>
      <c r="S638" s="197">
        <v>645</v>
      </c>
    </row>
    <row r="639" spans="1:19" ht="18.75" x14ac:dyDescent="0.25">
      <c r="A639" s="197">
        <f>SUBTOTAL(103,$B$3:B639)</f>
        <v>355</v>
      </c>
      <c r="B639" s="246">
        <v>646</v>
      </c>
      <c r="C639" s="138" t="s">
        <v>753</v>
      </c>
      <c r="D639" s="138" t="s">
        <v>997</v>
      </c>
      <c r="E639" s="139">
        <v>1105389914</v>
      </c>
      <c r="F639" s="140" t="s">
        <v>1480</v>
      </c>
      <c r="G639" s="140">
        <v>41776</v>
      </c>
      <c r="H639" s="141">
        <f ca="1">IF('BASE DE DATOS 2026'!$G623="","",YEAR(NOW())-YEAR(G639))</f>
        <v>12</v>
      </c>
      <c r="I639" s="138" t="s">
        <v>15</v>
      </c>
      <c r="J639" s="142" t="str">
        <f>VLOOKUP(I639,NH,2,0)</f>
        <v>EX</v>
      </c>
      <c r="K639" s="142" t="str">
        <f>YEAR('BASE DE DATOS 2026'!$G639)&amp;J639</f>
        <v>2014EX</v>
      </c>
      <c r="L639" s="143" t="str">
        <f>IFERROR(VLOOKUP(K639,CATEGORIAS,2,0),"")</f>
        <v>EXPERTOS 11 Y 12 AÑOS</v>
      </c>
      <c r="M639" s="138" t="s">
        <v>50</v>
      </c>
      <c r="N639" s="145">
        <v>646</v>
      </c>
      <c r="O639" s="144">
        <f>IFERROR(VLOOKUP('BASE DE DATOS 2026'!$I618,CATEGORIAS!$M$3:$O$13,2,FALSE),"")</f>
        <v>85000</v>
      </c>
      <c r="P639" s="138"/>
      <c r="Q639" s="252" t="s">
        <v>1525</v>
      </c>
      <c r="S639" s="197">
        <v>646</v>
      </c>
    </row>
    <row r="640" spans="1:19" ht="18.75" x14ac:dyDescent="0.25">
      <c r="A640" s="197">
        <f>SUBTOTAL(103,$B$3:B640)</f>
        <v>356</v>
      </c>
      <c r="B640" s="246">
        <v>647</v>
      </c>
      <c r="C640" s="138" t="s">
        <v>319</v>
      </c>
      <c r="D640" s="138" t="s">
        <v>998</v>
      </c>
      <c r="E640" s="139">
        <v>1109679213</v>
      </c>
      <c r="F640" s="140" t="s">
        <v>1480</v>
      </c>
      <c r="G640" s="140">
        <v>41736</v>
      </c>
      <c r="H640" s="141">
        <f ca="1">IF('BASE DE DATOS 2026'!$G625="","",YEAR(NOW())-YEAR(G640))</f>
        <v>12</v>
      </c>
      <c r="I640" s="138" t="s">
        <v>15</v>
      </c>
      <c r="J640" s="142" t="str">
        <f>VLOOKUP(I640,NH,2,0)</f>
        <v>EX</v>
      </c>
      <c r="K640" s="142" t="str">
        <f>YEAR('BASE DE DATOS 2026'!$G640)&amp;J640</f>
        <v>2014EX</v>
      </c>
      <c r="L640" s="143" t="str">
        <f>IFERROR(VLOOKUP(K640,CATEGORIAS,2,0),"")</f>
        <v>EXPERTOS 11 Y 12 AÑOS</v>
      </c>
      <c r="M640" s="138" t="s">
        <v>50</v>
      </c>
      <c r="N640" s="137">
        <v>647</v>
      </c>
      <c r="O640" s="144">
        <f>IFERROR(VLOOKUP('BASE DE DATOS 2026'!$I619,CATEGORIAS!$M$3:$O$13,2,FALSE),"")</f>
        <v>85000</v>
      </c>
      <c r="P640" s="138"/>
      <c r="Q640" s="252" t="s">
        <v>1526</v>
      </c>
      <c r="S640" s="197">
        <v>647</v>
      </c>
    </row>
    <row r="641" spans="1:19" ht="18.75" hidden="1" x14ac:dyDescent="0.25">
      <c r="A641" s="197">
        <f>SUBTOTAL(103,$B$3:B641)</f>
        <v>356</v>
      </c>
      <c r="B641" s="246">
        <v>648</v>
      </c>
      <c r="C641" s="217"/>
      <c r="D641" s="217"/>
      <c r="E641" s="184"/>
      <c r="F641" s="258"/>
      <c r="G641" s="258"/>
      <c r="H641" s="141"/>
      <c r="I641" s="217"/>
      <c r="J641" s="142" t="e">
        <f>VLOOKUP(I641,NH,2,0)</f>
        <v>#N/A</v>
      </c>
      <c r="K641" s="142" t="e">
        <f>YEAR('BASE DE DATOS 2026'!$G641)&amp;J641</f>
        <v>#N/A</v>
      </c>
      <c r="L641" s="158" t="str">
        <f>IFERROR(VLOOKUP(K641,CATEGORIAS,2,0),"")</f>
        <v/>
      </c>
      <c r="M641" s="217"/>
      <c r="N641" s="186"/>
      <c r="O641" s="188"/>
      <c r="P641" s="259"/>
      <c r="Q641" s="252"/>
      <c r="S641" s="197">
        <v>648</v>
      </c>
    </row>
    <row r="642" spans="1:19" ht="18.75" x14ac:dyDescent="0.25">
      <c r="A642" s="197">
        <f>SUBTOTAL(103,$B$3:B642)</f>
        <v>357</v>
      </c>
      <c r="B642" s="246">
        <v>649</v>
      </c>
      <c r="C642" s="138" t="s">
        <v>1001</v>
      </c>
      <c r="D642" s="138" t="s">
        <v>1002</v>
      </c>
      <c r="E642" s="139">
        <v>1113687816</v>
      </c>
      <c r="F642" s="140" t="s">
        <v>1480</v>
      </c>
      <c r="G642" s="140">
        <v>42269</v>
      </c>
      <c r="H642" s="141">
        <f ca="1">IF('BASE DE DATOS 2026'!$G626="","",YEAR(NOW())-YEAR(G642))</f>
        <v>11</v>
      </c>
      <c r="I642" s="138" t="s">
        <v>15</v>
      </c>
      <c r="J642" s="142" t="str">
        <f>VLOOKUP(I642,NH,2,0)</f>
        <v>EX</v>
      </c>
      <c r="K642" s="142" t="str">
        <f>YEAR('BASE DE DATOS 2026'!$G642)&amp;J642</f>
        <v>2015EX</v>
      </c>
      <c r="L642" s="143" t="str">
        <f>IFERROR(VLOOKUP(K642,CATEGORIAS,2,0),"")</f>
        <v>EXPERTOS 11 Y 12 AÑOS</v>
      </c>
      <c r="M642" s="138" t="s">
        <v>44</v>
      </c>
      <c r="N642" s="145">
        <v>649</v>
      </c>
      <c r="O642" s="144">
        <f>IFERROR(VLOOKUP('BASE DE DATOS 2026'!$I620,CATEGORIAS!$M$3:$O$13,2,FALSE),"")</f>
        <v>85000</v>
      </c>
      <c r="P642" s="138"/>
      <c r="Q642" s="252" t="s">
        <v>149</v>
      </c>
      <c r="S642" s="197">
        <v>649</v>
      </c>
    </row>
    <row r="643" spans="1:19" ht="18.75" x14ac:dyDescent="0.25">
      <c r="A643" s="197">
        <f>SUBTOTAL(103,$B$3:B643)</f>
        <v>358</v>
      </c>
      <c r="B643" s="246">
        <v>650</v>
      </c>
      <c r="C643" s="138" t="s">
        <v>1183</v>
      </c>
      <c r="D643" s="138" t="s">
        <v>1004</v>
      </c>
      <c r="E643" s="139">
        <v>1232800535</v>
      </c>
      <c r="F643" s="140" t="s">
        <v>1480</v>
      </c>
      <c r="G643" s="140">
        <v>42846</v>
      </c>
      <c r="H643" s="141">
        <f ca="1">IF('BASE DE DATOS 2026'!$G628="","",YEAR(NOW())-YEAR(G643))</f>
        <v>9</v>
      </c>
      <c r="I643" s="138" t="s">
        <v>15</v>
      </c>
      <c r="J643" s="142" t="str">
        <f>VLOOKUP(I643,NH,2,0)</f>
        <v>EX</v>
      </c>
      <c r="K643" s="142" t="str">
        <f>YEAR('BASE DE DATOS 2026'!$G643)&amp;J643</f>
        <v>2017EX</v>
      </c>
      <c r="L643" s="143" t="str">
        <f>IFERROR(VLOOKUP(K643,CATEGORIAS,2,0),"")</f>
        <v>EXPERTOS 9 Y 10 AÑOS</v>
      </c>
      <c r="M643" s="138" t="s">
        <v>44</v>
      </c>
      <c r="N643" s="137">
        <v>650</v>
      </c>
      <c r="O643" s="144">
        <f>IFERROR(VLOOKUP('BASE DE DATOS 2026'!$I622,CATEGORIAS!$M$3:$O$13,2,FALSE),"")</f>
        <v>85000</v>
      </c>
      <c r="P643" s="138"/>
      <c r="Q643" s="252" t="s">
        <v>149</v>
      </c>
      <c r="S643" s="197">
        <v>650</v>
      </c>
    </row>
    <row r="644" spans="1:19" ht="18.75" x14ac:dyDescent="0.25">
      <c r="A644" s="197">
        <f>SUBTOTAL(103,$B$3:B644)</f>
        <v>359</v>
      </c>
      <c r="B644" s="246">
        <v>651</v>
      </c>
      <c r="C644" s="138" t="s">
        <v>256</v>
      </c>
      <c r="D644" s="138" t="s">
        <v>1426</v>
      </c>
      <c r="E644" s="139">
        <v>1114548633</v>
      </c>
      <c r="F644" s="140" t="s">
        <v>1480</v>
      </c>
      <c r="G644" s="140">
        <v>41528</v>
      </c>
      <c r="H644" s="141">
        <f ca="1">IF('BASE DE DATOS 2026'!$G629="","",YEAR(NOW())-YEAR(G644))</f>
        <v>13</v>
      </c>
      <c r="I644" s="138" t="s">
        <v>15</v>
      </c>
      <c r="J644" s="142" t="str">
        <f>VLOOKUP(I644,NH,2,0)</f>
        <v>EX</v>
      </c>
      <c r="K644" s="142" t="str">
        <f>YEAR('BASE DE DATOS 2026'!$G644)&amp;J644</f>
        <v>2013EX</v>
      </c>
      <c r="L644" s="143" t="str">
        <f>IFERROR(VLOOKUP(K644,CATEGORIAS,2,0),"")</f>
        <v>EXPERTOS 13 Y 14 AÑOS</v>
      </c>
      <c r="M644" s="138" t="s">
        <v>82</v>
      </c>
      <c r="N644" s="145">
        <v>651</v>
      </c>
      <c r="O644" s="144">
        <f>IFERROR(VLOOKUP('BASE DE DATOS 2026'!$I623,CATEGORIAS!$M$3:$O$13,2,FALSE),"")</f>
        <v>85000</v>
      </c>
      <c r="P644" s="138"/>
      <c r="Q644" s="252" t="s">
        <v>149</v>
      </c>
      <c r="S644" s="197">
        <v>651</v>
      </c>
    </row>
    <row r="645" spans="1:19" ht="18.75" hidden="1" x14ac:dyDescent="0.25">
      <c r="A645" s="197">
        <f>SUBTOTAL(103,$B$3:B645)</f>
        <v>359</v>
      </c>
      <c r="B645" s="246">
        <v>652</v>
      </c>
      <c r="C645" s="217"/>
      <c r="D645" s="217"/>
      <c r="E645" s="184"/>
      <c r="F645" s="258"/>
      <c r="G645" s="258"/>
      <c r="H645" s="141"/>
      <c r="I645" s="217"/>
      <c r="J645" s="142" t="e">
        <f>VLOOKUP(I645,NH,2,0)</f>
        <v>#N/A</v>
      </c>
      <c r="K645" s="142" t="e">
        <f>YEAR('BASE DE DATOS 2026'!$G645)&amp;J645</f>
        <v>#N/A</v>
      </c>
      <c r="L645" s="158" t="str">
        <f>IFERROR(VLOOKUP(K645,CATEGORIAS,2,0),"")</f>
        <v/>
      </c>
      <c r="M645" s="217"/>
      <c r="N645" s="186"/>
      <c r="O645" s="188"/>
      <c r="P645" s="259"/>
      <c r="Q645" s="252"/>
      <c r="S645" s="197">
        <v>652</v>
      </c>
    </row>
    <row r="646" spans="1:19" ht="18.75" x14ac:dyDescent="0.25">
      <c r="A646" s="197">
        <f>SUBTOTAL(103,$B$3:B646)</f>
        <v>360</v>
      </c>
      <c r="B646" s="246">
        <v>653</v>
      </c>
      <c r="C646" s="138" t="s">
        <v>766</v>
      </c>
      <c r="D646" s="138" t="s">
        <v>1007</v>
      </c>
      <c r="E646" s="139">
        <v>1107867374</v>
      </c>
      <c r="F646" s="140" t="s">
        <v>1480</v>
      </c>
      <c r="G646" s="140">
        <v>41062</v>
      </c>
      <c r="H646" s="141">
        <f ca="1">IF('BASE DE DATOS 2026'!$G630="","",YEAR(NOW())-YEAR(G646))</f>
        <v>14</v>
      </c>
      <c r="I646" s="138" t="s">
        <v>13</v>
      </c>
      <c r="J646" s="142" t="str">
        <f>VLOOKUP(I646,NH,2,0)</f>
        <v>N</v>
      </c>
      <c r="K646" s="142" t="str">
        <f>YEAR('BASE DE DATOS 2026'!$G646)&amp;J646</f>
        <v>2012N</v>
      </c>
      <c r="L646" s="143" t="str">
        <f>IFERROR(VLOOKUP(K646,CATEGORIAS,2,0),"")</f>
        <v>NOVATOS 13 Y 14 AÑOS</v>
      </c>
      <c r="M646" s="138" t="s">
        <v>46</v>
      </c>
      <c r="N646" s="137">
        <v>653</v>
      </c>
      <c r="O646" s="144">
        <f>IFERROR(VLOOKUP('BASE DE DATOS 2026'!$I625,CATEGORIAS!$M$3:$O$13,2,FALSE),"")</f>
        <v>85000</v>
      </c>
      <c r="P646" s="138"/>
      <c r="Q646" s="252" t="s">
        <v>149</v>
      </c>
      <c r="S646" s="197">
        <v>653</v>
      </c>
    </row>
    <row r="647" spans="1:19" ht="18.75" x14ac:dyDescent="0.25">
      <c r="A647" s="197">
        <f>SUBTOTAL(103,$B$3:B647)</f>
        <v>361</v>
      </c>
      <c r="B647" s="246">
        <v>654</v>
      </c>
      <c r="C647" s="138" t="s">
        <v>1008</v>
      </c>
      <c r="D647" s="138" t="s">
        <v>1009</v>
      </c>
      <c r="E647" s="139">
        <v>1104839573</v>
      </c>
      <c r="F647" s="140" t="s">
        <v>1480</v>
      </c>
      <c r="G647" s="140">
        <v>42641</v>
      </c>
      <c r="H647" s="141">
        <f ca="1">IF('BASE DE DATOS 2026'!$G631="","",YEAR(NOW())-YEAR(G647))</f>
        <v>10</v>
      </c>
      <c r="I647" s="138" t="s">
        <v>15</v>
      </c>
      <c r="J647" s="142" t="str">
        <f>VLOOKUP(I647,NH,2,0)</f>
        <v>EX</v>
      </c>
      <c r="K647" s="142" t="str">
        <f>YEAR('BASE DE DATOS 2026'!$G647)&amp;J647</f>
        <v>2016EX</v>
      </c>
      <c r="L647" s="143" t="str">
        <f>IFERROR(VLOOKUP(K647,CATEGORIAS,2,0),"")</f>
        <v>EXPERTOS 9 Y 10 AÑOS</v>
      </c>
      <c r="M647" s="138" t="s">
        <v>167</v>
      </c>
      <c r="N647" s="137">
        <v>654</v>
      </c>
      <c r="O647" s="144">
        <f>IFERROR(VLOOKUP('BASE DE DATOS 2026'!$I626,CATEGORIAS!$M$3:$O$13,2,FALSE),"")</f>
        <v>85000</v>
      </c>
      <c r="P647" s="138"/>
      <c r="Q647" s="252" t="s">
        <v>149</v>
      </c>
      <c r="S647" s="197">
        <v>654</v>
      </c>
    </row>
    <row r="648" spans="1:19" ht="18.75" x14ac:dyDescent="0.25">
      <c r="A648" s="197">
        <f>SUBTOTAL(103,$B$3:B648)</f>
        <v>362</v>
      </c>
      <c r="B648" s="246">
        <v>655</v>
      </c>
      <c r="C648" s="138" t="s">
        <v>470</v>
      </c>
      <c r="D648" s="138" t="s">
        <v>1010</v>
      </c>
      <c r="E648" s="139">
        <v>1232792372</v>
      </c>
      <c r="F648" s="140" t="s">
        <v>1480</v>
      </c>
      <c r="G648" s="140">
        <v>42122</v>
      </c>
      <c r="H648" s="141">
        <f ca="1">IF('BASE DE DATOS 2026'!$G632="","",YEAR(NOW())-YEAR(G648))</f>
        <v>11</v>
      </c>
      <c r="I648" s="138" t="s">
        <v>15</v>
      </c>
      <c r="J648" s="142" t="str">
        <f>VLOOKUP(I648,NH,2,0)</f>
        <v>EX</v>
      </c>
      <c r="K648" s="142" t="str">
        <f>YEAR('BASE DE DATOS 2026'!$G648)&amp;J648</f>
        <v>2015EX</v>
      </c>
      <c r="L648" s="143" t="str">
        <f>IFERROR(VLOOKUP(K648,CATEGORIAS,2,0),"")</f>
        <v>EXPERTOS 11 Y 12 AÑOS</v>
      </c>
      <c r="M648" s="138" t="s">
        <v>46</v>
      </c>
      <c r="N648" s="137">
        <v>655</v>
      </c>
      <c r="O648" s="144">
        <f>IFERROR(VLOOKUP('BASE DE DATOS 2026'!$I628,CATEGORIAS!$M$3:$O$13,2,FALSE),"")</f>
        <v>85000</v>
      </c>
      <c r="P648" s="138"/>
      <c r="Q648" s="252" t="s">
        <v>149</v>
      </c>
      <c r="S648" s="197">
        <v>655</v>
      </c>
    </row>
    <row r="649" spans="1:19" ht="18.75" x14ac:dyDescent="0.25">
      <c r="A649" s="197">
        <f>SUBTOTAL(103,$B$3:B649)</f>
        <v>363</v>
      </c>
      <c r="B649" s="246">
        <v>656</v>
      </c>
      <c r="C649" s="138" t="s">
        <v>339</v>
      </c>
      <c r="D649" s="138" t="s">
        <v>1277</v>
      </c>
      <c r="E649" s="139">
        <v>1104821353</v>
      </c>
      <c r="F649" s="140" t="s">
        <v>1480</v>
      </c>
      <c r="G649" s="140">
        <v>39908</v>
      </c>
      <c r="H649" s="141">
        <f ca="1">IF('BASE DE DATOS 2026'!$G633="","",YEAR(NOW())-YEAR(G649))</f>
        <v>17</v>
      </c>
      <c r="I649" s="138" t="s">
        <v>15</v>
      </c>
      <c r="J649" s="142" t="str">
        <f>VLOOKUP(I649,NH,2,0)</f>
        <v>EX</v>
      </c>
      <c r="K649" s="142" t="str">
        <f>YEAR('BASE DE DATOS 2026'!$G649)&amp;J649</f>
        <v>2009EX</v>
      </c>
      <c r="L649" s="143" t="str">
        <f>IFERROR(VLOOKUP(K649,CATEGORIAS,2,0),"")</f>
        <v>EXPERTOS 17 AÑOS Y MAS</v>
      </c>
      <c r="M649" s="138" t="s">
        <v>46</v>
      </c>
      <c r="N649" s="137">
        <v>656</v>
      </c>
      <c r="O649" s="144">
        <f>IFERROR(VLOOKUP('BASE DE DATOS 2026'!$I629,CATEGORIAS!$M$3:$O$13,2,FALSE),"")</f>
        <v>85000</v>
      </c>
      <c r="P649" s="138"/>
      <c r="Q649" s="252" t="s">
        <v>149</v>
      </c>
      <c r="S649" s="197">
        <v>656</v>
      </c>
    </row>
    <row r="650" spans="1:19" ht="18.75" x14ac:dyDescent="0.25">
      <c r="A650" s="197">
        <f>SUBTOTAL(103,$B$3:B650)</f>
        <v>364</v>
      </c>
      <c r="B650" s="246">
        <v>657</v>
      </c>
      <c r="C650" s="138" t="s">
        <v>436</v>
      </c>
      <c r="D650" s="138" t="s">
        <v>1012</v>
      </c>
      <c r="E650" s="139">
        <v>1112059954</v>
      </c>
      <c r="F650" s="140" t="s">
        <v>1480</v>
      </c>
      <c r="G650" s="140">
        <v>41870</v>
      </c>
      <c r="H650" s="141">
        <f ca="1">IF('BASE DE DATOS 2026'!$G636="","",YEAR(NOW())-YEAR(G650))</f>
        <v>12</v>
      </c>
      <c r="I650" s="138" t="s">
        <v>15</v>
      </c>
      <c r="J650" s="142" t="str">
        <f>VLOOKUP(I650,NH,2,0)</f>
        <v>EX</v>
      </c>
      <c r="K650" s="142" t="str">
        <f>YEAR('BASE DE DATOS 2026'!$G650)&amp;J650</f>
        <v>2014EX</v>
      </c>
      <c r="L650" s="143" t="str">
        <f>IFERROR(VLOOKUP(K650,CATEGORIAS,2,0),"")</f>
        <v>EXPERTOS 11 Y 12 AÑOS</v>
      </c>
      <c r="M650" s="138" t="s">
        <v>46</v>
      </c>
      <c r="N650" s="137">
        <v>657</v>
      </c>
      <c r="O650" s="144">
        <f>IFERROR(VLOOKUP('BASE DE DATOS 2026'!$I630,CATEGORIAS!$M$3:$O$13,2,FALSE),"")</f>
        <v>85000</v>
      </c>
      <c r="P650" s="138"/>
      <c r="Q650" s="252" t="s">
        <v>149</v>
      </c>
      <c r="S650" s="197">
        <v>657</v>
      </c>
    </row>
    <row r="651" spans="1:19" ht="18.75" x14ac:dyDescent="0.25">
      <c r="A651" s="197">
        <f>SUBTOTAL(103,$B$3:B651)</f>
        <v>365</v>
      </c>
      <c r="B651" s="246">
        <v>658</v>
      </c>
      <c r="C651" s="138" t="s">
        <v>472</v>
      </c>
      <c r="D651" s="138" t="s">
        <v>1013</v>
      </c>
      <c r="E651" s="139">
        <v>1061538752</v>
      </c>
      <c r="F651" s="140" t="s">
        <v>1480</v>
      </c>
      <c r="G651" s="140">
        <v>41024</v>
      </c>
      <c r="H651" s="141">
        <f ca="1">IF('BASE DE DATOS 2026'!$G637="","",YEAR(NOW())-YEAR(G651))</f>
        <v>14</v>
      </c>
      <c r="I651" s="138" t="s">
        <v>15</v>
      </c>
      <c r="J651" s="142" t="str">
        <f>VLOOKUP(I651,NH,2,0)</f>
        <v>EX</v>
      </c>
      <c r="K651" s="142" t="str">
        <f>YEAR('BASE DE DATOS 2026'!$G651)&amp;J651</f>
        <v>2012EX</v>
      </c>
      <c r="L651" s="143" t="str">
        <f>IFERROR(VLOOKUP(K651,CATEGORIAS,2,0),"")</f>
        <v>EXPERTOS 13 Y 14 AÑOS</v>
      </c>
      <c r="M651" s="138" t="s">
        <v>80</v>
      </c>
      <c r="N651" s="137">
        <v>658</v>
      </c>
      <c r="O651" s="144">
        <f>IFERROR(VLOOKUP('BASE DE DATOS 2026'!$I631,CATEGORIAS!$M$3:$O$13,2,FALSE),"")</f>
        <v>85000</v>
      </c>
      <c r="P651" s="138"/>
      <c r="Q651" s="252" t="s">
        <v>149</v>
      </c>
      <c r="S651" s="197">
        <v>658</v>
      </c>
    </row>
    <row r="652" spans="1:19" ht="18.75" hidden="1" x14ac:dyDescent="0.25">
      <c r="A652" s="197">
        <f>SUBTOTAL(103,$B$3:B652)</f>
        <v>365</v>
      </c>
      <c r="B652" s="246">
        <v>659</v>
      </c>
      <c r="C652" s="217"/>
      <c r="D652" s="217"/>
      <c r="E652" s="184"/>
      <c r="F652" s="258"/>
      <c r="G652" s="258"/>
      <c r="H652" s="141"/>
      <c r="I652" s="217"/>
      <c r="J652" s="142" t="e">
        <f>VLOOKUP(I652,NH,2,0)</f>
        <v>#N/A</v>
      </c>
      <c r="K652" s="142" t="e">
        <f>YEAR('BASE DE DATOS 2026'!$G652)&amp;J652</f>
        <v>#N/A</v>
      </c>
      <c r="L652" s="158" t="str">
        <f>IFERROR(VLOOKUP(K652,CATEGORIAS,2,0),"")</f>
        <v/>
      </c>
      <c r="M652" s="217"/>
      <c r="N652" s="186"/>
      <c r="O652" s="188"/>
      <c r="P652" s="259"/>
      <c r="Q652" s="252"/>
      <c r="S652" s="197">
        <v>659</v>
      </c>
    </row>
    <row r="653" spans="1:19" ht="18.75" x14ac:dyDescent="0.25">
      <c r="A653" s="197">
        <f>SUBTOTAL(103,$B$3:B653)</f>
        <v>366</v>
      </c>
      <c r="B653" s="246">
        <v>660</v>
      </c>
      <c r="C653" s="138" t="s">
        <v>795</v>
      </c>
      <c r="D653" s="138" t="s">
        <v>1015</v>
      </c>
      <c r="E653" s="139">
        <v>1110300357</v>
      </c>
      <c r="F653" s="140" t="s">
        <v>1480</v>
      </c>
      <c r="G653" s="140">
        <v>41066</v>
      </c>
      <c r="H653" s="141">
        <f ca="1">IF('BASE DE DATOS 2026'!$G638="","",YEAR(NOW())-YEAR(G653))</f>
        <v>14</v>
      </c>
      <c r="I653" s="138" t="s">
        <v>15</v>
      </c>
      <c r="J653" s="142" t="str">
        <f>VLOOKUP(I653,NH,2,0)</f>
        <v>EX</v>
      </c>
      <c r="K653" s="142" t="str">
        <f>YEAR('BASE DE DATOS 2026'!$G653)&amp;J653</f>
        <v>2012EX</v>
      </c>
      <c r="L653" s="143" t="str">
        <f>IFERROR(VLOOKUP(K653,CATEGORIAS,2,0),"")</f>
        <v>EXPERTOS 13 Y 14 AÑOS</v>
      </c>
      <c r="M653" s="138" t="s">
        <v>167</v>
      </c>
      <c r="N653" s="137">
        <v>660</v>
      </c>
      <c r="O653" s="144">
        <f>IFERROR(VLOOKUP('BASE DE DATOS 2026'!$I632,CATEGORIAS!$M$3:$O$13,2,FALSE),"")</f>
        <v>85000</v>
      </c>
      <c r="P653" s="138"/>
      <c r="Q653" s="252" t="s">
        <v>149</v>
      </c>
      <c r="S653" s="197">
        <v>660</v>
      </c>
    </row>
    <row r="654" spans="1:19" ht="18.75" hidden="1" x14ac:dyDescent="0.25">
      <c r="A654" s="197">
        <f>SUBTOTAL(103,$B$3:B654)</f>
        <v>366</v>
      </c>
      <c r="B654" s="246">
        <v>661</v>
      </c>
      <c r="C654" s="217"/>
      <c r="D654" s="217"/>
      <c r="E654" s="184"/>
      <c r="F654" s="258"/>
      <c r="G654" s="258"/>
      <c r="H654" s="141"/>
      <c r="I654" s="217"/>
      <c r="J654" s="142" t="e">
        <f>VLOOKUP(I654,NH,2,0)</f>
        <v>#N/A</v>
      </c>
      <c r="K654" s="142" t="e">
        <f>YEAR('BASE DE DATOS 2026'!$G654)&amp;J654</f>
        <v>#N/A</v>
      </c>
      <c r="L654" s="158" t="str">
        <f>IFERROR(VLOOKUP(K654,CATEGORIAS,2,0),"")</f>
        <v/>
      </c>
      <c r="M654" s="217"/>
      <c r="N654" s="186"/>
      <c r="O654" s="188"/>
      <c r="P654" s="259"/>
      <c r="Q654" s="252"/>
      <c r="S654" s="197">
        <v>661</v>
      </c>
    </row>
    <row r="655" spans="1:19" ht="18.75" x14ac:dyDescent="0.25">
      <c r="A655" s="197">
        <f>SUBTOTAL(103,$B$3:B655)</f>
        <v>367</v>
      </c>
      <c r="B655" s="246">
        <v>662</v>
      </c>
      <c r="C655" s="138" t="s">
        <v>859</v>
      </c>
      <c r="D655" s="138" t="s">
        <v>1260</v>
      </c>
      <c r="E655" s="139">
        <v>1110282661</v>
      </c>
      <c r="F655" s="140" t="s">
        <v>1480</v>
      </c>
      <c r="G655" s="140">
        <v>37986</v>
      </c>
      <c r="H655" s="141">
        <f ca="1">IF('BASE DE DATOS 2026'!$G639="","",YEAR(NOW())-YEAR(G655))</f>
        <v>23</v>
      </c>
      <c r="I655" s="138" t="s">
        <v>15</v>
      </c>
      <c r="J655" s="142" t="str">
        <f>VLOOKUP(I655,NH,2,0)</f>
        <v>EX</v>
      </c>
      <c r="K655" s="142" t="str">
        <f>YEAR('BASE DE DATOS 2026'!$G655)&amp;J655</f>
        <v>2003EX</v>
      </c>
      <c r="L655" s="143" t="str">
        <f>IFERROR(VLOOKUP(K655,CATEGORIAS,2,0),"")</f>
        <v>EXPERTOS 17 AÑOS Y MAS</v>
      </c>
      <c r="M655" s="138" t="s">
        <v>89</v>
      </c>
      <c r="N655" s="145">
        <v>662</v>
      </c>
      <c r="O655" s="144">
        <f>IFERROR(VLOOKUP('BASE DE DATOS 2026'!$I633,CATEGORIAS!$M$3:$O$13,2,FALSE),"")</f>
        <v>85000</v>
      </c>
      <c r="P655" s="138"/>
      <c r="Q655" s="252" t="s">
        <v>149</v>
      </c>
      <c r="S655" s="197">
        <v>662</v>
      </c>
    </row>
    <row r="656" spans="1:19" ht="18.75" x14ac:dyDescent="0.25">
      <c r="A656" s="197">
        <f>SUBTOTAL(103,$B$3:B656)</f>
        <v>368</v>
      </c>
      <c r="B656" s="246">
        <v>663</v>
      </c>
      <c r="C656" s="138" t="s">
        <v>837</v>
      </c>
      <c r="D656" s="138" t="s">
        <v>683</v>
      </c>
      <c r="E656" s="139">
        <v>1114010704</v>
      </c>
      <c r="F656" s="140" t="s">
        <v>1480</v>
      </c>
      <c r="G656" s="140">
        <v>42932</v>
      </c>
      <c r="H656" s="141">
        <f ca="1">IF('BASE DE DATOS 2026'!$G640="","",YEAR(NOW())-YEAR(G656))</f>
        <v>9</v>
      </c>
      <c r="I656" s="138" t="s">
        <v>13</v>
      </c>
      <c r="J656" s="142" t="str">
        <f>VLOOKUP(I656,NH,2,0)</f>
        <v>N</v>
      </c>
      <c r="K656" s="142" t="str">
        <f>YEAR('BASE DE DATOS 2026'!$G656)&amp;J656</f>
        <v>2017N</v>
      </c>
      <c r="L656" s="143" t="str">
        <f>IFERROR(VLOOKUP(K656,CATEGORIAS,2,0),"")</f>
        <v>NOVATOS 9 Y 10 AÑOS</v>
      </c>
      <c r="M656" s="138" t="s">
        <v>82</v>
      </c>
      <c r="N656" s="137">
        <v>663</v>
      </c>
      <c r="O656" s="144">
        <f>IFERROR(VLOOKUP('BASE DE DATOS 2026'!$I636,CATEGORIAS!$M$3:$O$13,2,FALSE),"")</f>
        <v>85000</v>
      </c>
      <c r="P656" s="138"/>
      <c r="Q656" s="252" t="s">
        <v>149</v>
      </c>
      <c r="S656" s="197">
        <v>663</v>
      </c>
    </row>
    <row r="657" spans="1:19" ht="18.75" x14ac:dyDescent="0.25">
      <c r="A657" s="197">
        <f>SUBTOTAL(103,$B$3:B657)</f>
        <v>369</v>
      </c>
      <c r="B657" s="246">
        <v>664</v>
      </c>
      <c r="C657" s="138" t="s">
        <v>1019</v>
      </c>
      <c r="D657" s="138" t="s">
        <v>1020</v>
      </c>
      <c r="E657" s="139">
        <v>1109931330</v>
      </c>
      <c r="F657" s="140" t="s">
        <v>1480</v>
      </c>
      <c r="G657" s="140">
        <v>41985</v>
      </c>
      <c r="H657" s="141">
        <f ca="1">IF('BASE DE DATOS 2026'!$G642="","",YEAR(NOW())-YEAR(G657))</f>
        <v>12</v>
      </c>
      <c r="I657" s="138" t="s">
        <v>15</v>
      </c>
      <c r="J657" s="142" t="str">
        <f>VLOOKUP(I657,NH,2,0)</f>
        <v>EX</v>
      </c>
      <c r="K657" s="142" t="str">
        <f>YEAR('BASE DE DATOS 2026'!$G657)&amp;J657</f>
        <v>2014EX</v>
      </c>
      <c r="L657" s="143" t="str">
        <f>IFERROR(VLOOKUP(K657,CATEGORIAS,2,0),"")</f>
        <v>EXPERTOS 11 Y 12 AÑOS</v>
      </c>
      <c r="M657" s="138" t="s">
        <v>82</v>
      </c>
      <c r="N657" s="145">
        <v>664</v>
      </c>
      <c r="O657" s="144">
        <f>IFERROR(VLOOKUP('BASE DE DATOS 2026'!$I637,CATEGORIAS!$M$3:$O$13,2,FALSE),"")</f>
        <v>85000</v>
      </c>
      <c r="P657" s="138"/>
      <c r="Q657" s="254" t="s">
        <v>1535</v>
      </c>
      <c r="S657" s="197">
        <v>664</v>
      </c>
    </row>
    <row r="658" spans="1:19" ht="18.75" x14ac:dyDescent="0.25">
      <c r="A658" s="197">
        <f>SUBTOTAL(103,$B$3:B658)</f>
        <v>370</v>
      </c>
      <c r="B658" s="246">
        <v>665</v>
      </c>
      <c r="C658" s="138" t="s">
        <v>271</v>
      </c>
      <c r="D658" s="138" t="s">
        <v>1202</v>
      </c>
      <c r="E658" s="139">
        <v>1021636543</v>
      </c>
      <c r="F658" s="140" t="s">
        <v>1480</v>
      </c>
      <c r="G658" s="140">
        <v>42429</v>
      </c>
      <c r="H658" s="141">
        <f ca="1">IF('BASE DE DATOS 2026'!$G643="","",YEAR(NOW())-YEAR(G658))</f>
        <v>10</v>
      </c>
      <c r="I658" s="138" t="s">
        <v>15</v>
      </c>
      <c r="J658" s="142" t="str">
        <f>VLOOKUP(I658,NH,2,0)</f>
        <v>EX</v>
      </c>
      <c r="K658" s="142" t="str">
        <f>YEAR('BASE DE DATOS 2026'!$G658)&amp;J658</f>
        <v>2016EX</v>
      </c>
      <c r="L658" s="143" t="str">
        <f>IFERROR(VLOOKUP(K658,CATEGORIAS,2,0),"")</f>
        <v>EXPERTOS 9 Y 10 AÑOS</v>
      </c>
      <c r="M658" s="138" t="s">
        <v>45</v>
      </c>
      <c r="N658" s="137">
        <v>665</v>
      </c>
      <c r="O658" s="144">
        <f>IFERROR(VLOOKUP('BASE DE DATOS 2026'!$I638,CATEGORIAS!$M$3:$O$13,2,FALSE),"")</f>
        <v>85000</v>
      </c>
      <c r="P658" s="138"/>
      <c r="Q658" s="254" t="s">
        <v>149</v>
      </c>
      <c r="S658" s="197">
        <v>665</v>
      </c>
    </row>
    <row r="659" spans="1:19" ht="18.75" x14ac:dyDescent="0.25">
      <c r="A659" s="197">
        <f>SUBTOTAL(103,$B$3:B659)</f>
        <v>371</v>
      </c>
      <c r="B659" s="246">
        <v>666</v>
      </c>
      <c r="C659" s="138" t="s">
        <v>1022</v>
      </c>
      <c r="D659" s="138" t="s">
        <v>1023</v>
      </c>
      <c r="E659" s="139">
        <v>1116337704</v>
      </c>
      <c r="F659" s="140" t="s">
        <v>1480</v>
      </c>
      <c r="G659" s="140">
        <v>41535</v>
      </c>
      <c r="H659" s="141">
        <f ca="1">IF('BASE DE DATOS 2026'!$G644="","",YEAR(NOW())-YEAR(G659))</f>
        <v>13</v>
      </c>
      <c r="I659" s="138" t="s">
        <v>15</v>
      </c>
      <c r="J659" s="142" t="str">
        <f>VLOOKUP(I659,NH,2,0)</f>
        <v>EX</v>
      </c>
      <c r="K659" s="142" t="str">
        <f>YEAR('BASE DE DATOS 2026'!$G659)&amp;J659</f>
        <v>2013EX</v>
      </c>
      <c r="L659" s="143" t="str">
        <f>IFERROR(VLOOKUP(K659,CATEGORIAS,2,0),"")</f>
        <v>EXPERTOS 13 Y 14 AÑOS</v>
      </c>
      <c r="M659" s="138" t="s">
        <v>49</v>
      </c>
      <c r="N659" s="145">
        <v>666</v>
      </c>
      <c r="O659" s="144">
        <f>IFERROR(VLOOKUP('BASE DE DATOS 2026'!$I639,CATEGORIAS!$M$3:$O$13,2,FALSE),"")</f>
        <v>85000</v>
      </c>
      <c r="P659" s="138"/>
      <c r="Q659" s="254" t="s">
        <v>1576</v>
      </c>
      <c r="S659" s="197">
        <v>666</v>
      </c>
    </row>
    <row r="660" spans="1:19" ht="18.75" x14ac:dyDescent="0.25">
      <c r="A660" s="197">
        <f>SUBTOTAL(103,$B$3:B660)</f>
        <v>372</v>
      </c>
      <c r="B660" s="246">
        <v>667</v>
      </c>
      <c r="C660" s="138" t="s">
        <v>1024</v>
      </c>
      <c r="D660" s="138" t="s">
        <v>1025</v>
      </c>
      <c r="E660" s="139">
        <v>1116376623</v>
      </c>
      <c r="F660" s="140" t="s">
        <v>1480</v>
      </c>
      <c r="G660" s="140">
        <v>40997</v>
      </c>
      <c r="H660" s="141">
        <f ca="1">IF('BASE DE DATOS 2026'!$G646="","",YEAR(NOW())-YEAR(G660))</f>
        <v>14</v>
      </c>
      <c r="I660" s="138" t="s">
        <v>15</v>
      </c>
      <c r="J660" s="142" t="str">
        <f>VLOOKUP(I660,NH,2,0)</f>
        <v>EX</v>
      </c>
      <c r="K660" s="142" t="str">
        <f>YEAR('BASE DE DATOS 2026'!$G660)&amp;J660</f>
        <v>2012EX</v>
      </c>
      <c r="L660" s="143" t="str">
        <f>IFERROR(VLOOKUP(K660,CATEGORIAS,2,0),"")</f>
        <v>EXPERTOS 13 Y 14 AÑOS</v>
      </c>
      <c r="M660" s="138" t="s">
        <v>1465</v>
      </c>
      <c r="N660" s="137">
        <v>667</v>
      </c>
      <c r="O660" s="144">
        <f>IFERROR(VLOOKUP('BASE DE DATOS 2026'!$I640,CATEGORIAS!$M$3:$O$13,2,FALSE),"")</f>
        <v>85000</v>
      </c>
      <c r="P660" s="138"/>
      <c r="Q660" s="254" t="s">
        <v>1576</v>
      </c>
      <c r="S660" s="197">
        <v>667</v>
      </c>
    </row>
    <row r="661" spans="1:19" ht="18.75" x14ac:dyDescent="0.25">
      <c r="A661" s="197">
        <f>SUBTOTAL(103,$B$3:B661)</f>
        <v>373</v>
      </c>
      <c r="B661" s="246">
        <v>668</v>
      </c>
      <c r="C661" s="138" t="s">
        <v>1026</v>
      </c>
      <c r="D661" s="138" t="s">
        <v>1027</v>
      </c>
      <c r="E661" s="139">
        <v>1104832489</v>
      </c>
      <c r="F661" s="140" t="s">
        <v>1480</v>
      </c>
      <c r="G661" s="140">
        <v>41385</v>
      </c>
      <c r="H661" s="141">
        <f ca="1">IF('BASE DE DATOS 2026'!$G647="","",YEAR(NOW())-YEAR(G661))</f>
        <v>13</v>
      </c>
      <c r="I661" s="138" t="s">
        <v>15</v>
      </c>
      <c r="J661" s="142" t="str">
        <f>VLOOKUP(I661,NH,2,0)</f>
        <v>EX</v>
      </c>
      <c r="K661" s="142" t="str">
        <f>YEAR('BASE DE DATOS 2026'!$G661)&amp;J661</f>
        <v>2013EX</v>
      </c>
      <c r="L661" s="143" t="str">
        <f>IFERROR(VLOOKUP(K661,CATEGORIAS,2,0),"")</f>
        <v>EXPERTOS 13 Y 14 AÑOS</v>
      </c>
      <c r="M661" s="138" t="s">
        <v>51</v>
      </c>
      <c r="N661" s="145">
        <v>668</v>
      </c>
      <c r="O661" s="144">
        <f>IFERROR(VLOOKUP('BASE DE DATOS 2026'!$I642,CATEGORIAS!$M$3:$O$13,2,FALSE),"")</f>
        <v>85000</v>
      </c>
      <c r="P661" s="138"/>
      <c r="Q661" s="254" t="s">
        <v>149</v>
      </c>
      <c r="S661" s="197">
        <v>668</v>
      </c>
    </row>
    <row r="662" spans="1:19" ht="18.75" x14ac:dyDescent="0.25">
      <c r="A662" s="197">
        <f>SUBTOTAL(103,$B$3:B662)</f>
        <v>374</v>
      </c>
      <c r="B662" s="246">
        <v>669</v>
      </c>
      <c r="C662" s="138" t="s">
        <v>1028</v>
      </c>
      <c r="D662" s="138" t="s">
        <v>1029</v>
      </c>
      <c r="E662" s="139">
        <v>1112061380</v>
      </c>
      <c r="F662" s="140" t="s">
        <v>1480</v>
      </c>
      <c r="G662" s="140">
        <v>42245</v>
      </c>
      <c r="H662" s="141">
        <f ca="1">IF('BASE DE DATOS 2026'!$G648="","",YEAR(NOW())-YEAR(G662))</f>
        <v>11</v>
      </c>
      <c r="I662" s="138" t="s">
        <v>15</v>
      </c>
      <c r="J662" s="142" t="str">
        <f>VLOOKUP(I662,NH,2,0)</f>
        <v>EX</v>
      </c>
      <c r="K662" s="142" t="str">
        <f>YEAR('BASE DE DATOS 2026'!$G662)&amp;J662</f>
        <v>2015EX</v>
      </c>
      <c r="L662" s="143" t="str">
        <f>IFERROR(VLOOKUP(K662,CATEGORIAS,2,0),"")</f>
        <v>EXPERTOS 11 Y 12 AÑOS</v>
      </c>
      <c r="M662" s="138" t="s">
        <v>51</v>
      </c>
      <c r="N662" s="137">
        <v>669</v>
      </c>
      <c r="O662" s="144">
        <f>IFERROR(VLOOKUP('BASE DE DATOS 2026'!$I643,CATEGORIAS!$M$3:$O$13,2,FALSE),"")</f>
        <v>85000</v>
      </c>
      <c r="P662" s="138"/>
      <c r="Q662" s="254" t="s">
        <v>149</v>
      </c>
      <c r="S662" s="197">
        <v>669</v>
      </c>
    </row>
    <row r="663" spans="1:19" ht="18.75" x14ac:dyDescent="0.25">
      <c r="A663" s="197">
        <f>SUBTOTAL(103,$B$3:B663)</f>
        <v>375</v>
      </c>
      <c r="B663" s="246">
        <v>670</v>
      </c>
      <c r="C663" s="138" t="s">
        <v>1030</v>
      </c>
      <c r="D663" s="138" t="s">
        <v>1031</v>
      </c>
      <c r="E663" s="139">
        <v>1150690950</v>
      </c>
      <c r="F663" s="140" t="s">
        <v>1480</v>
      </c>
      <c r="G663" s="140">
        <v>41036</v>
      </c>
      <c r="H663" s="141">
        <f ca="1">IF('BASE DE DATOS 2026'!$G649="","",YEAR(NOW())-YEAR(G663))</f>
        <v>14</v>
      </c>
      <c r="I663" s="138" t="s">
        <v>15</v>
      </c>
      <c r="J663" s="142" t="str">
        <f>VLOOKUP(I663,NH,2,0)</f>
        <v>EX</v>
      </c>
      <c r="K663" s="142" t="str">
        <f>YEAR('BASE DE DATOS 2026'!$G663)&amp;J663</f>
        <v>2012EX</v>
      </c>
      <c r="L663" s="143" t="str">
        <f>IFERROR(VLOOKUP(K663,CATEGORIAS,2,0),"")</f>
        <v>EXPERTOS 13 Y 14 AÑOS</v>
      </c>
      <c r="M663" s="138" t="s">
        <v>51</v>
      </c>
      <c r="N663" s="137">
        <v>670</v>
      </c>
      <c r="O663" s="144">
        <f>IFERROR(VLOOKUP('BASE DE DATOS 2026'!$I644,CATEGORIAS!$M$3:$O$13,2,FALSE),"")</f>
        <v>85000</v>
      </c>
      <c r="P663" s="138"/>
      <c r="Q663" s="254" t="s">
        <v>1576</v>
      </c>
      <c r="S663" s="197">
        <v>670</v>
      </c>
    </row>
    <row r="664" spans="1:19" ht="18.75" hidden="1" x14ac:dyDescent="0.25">
      <c r="A664" s="197">
        <f>SUBTOTAL(103,$B$3:B664)</f>
        <v>375</v>
      </c>
      <c r="B664" s="246">
        <v>671</v>
      </c>
      <c r="C664" s="217"/>
      <c r="D664" s="217"/>
      <c r="E664" s="184"/>
      <c r="F664" s="258"/>
      <c r="G664" s="258"/>
      <c r="H664" s="141"/>
      <c r="I664" s="217"/>
      <c r="J664" s="142" t="e">
        <f>VLOOKUP(I664,NH,2,0)</f>
        <v>#N/A</v>
      </c>
      <c r="K664" s="142" t="e">
        <f>YEAR('BASE DE DATOS 2026'!$G664)&amp;J664</f>
        <v>#N/A</v>
      </c>
      <c r="L664" s="158" t="str">
        <f>IFERROR(VLOOKUP(K664,CATEGORIAS,2,0),"")</f>
        <v/>
      </c>
      <c r="M664" s="217"/>
      <c r="N664" s="186"/>
      <c r="O664" s="188"/>
      <c r="P664" s="259"/>
      <c r="Q664" s="252"/>
      <c r="S664" s="197">
        <v>671</v>
      </c>
    </row>
    <row r="665" spans="1:19" ht="18.75" x14ac:dyDescent="0.25">
      <c r="A665" s="197">
        <f>SUBTOTAL(103,$B$3:B665)</f>
        <v>376</v>
      </c>
      <c r="B665" s="246">
        <v>672</v>
      </c>
      <c r="C665" s="138" t="s">
        <v>325</v>
      </c>
      <c r="D665" s="138" t="s">
        <v>1033</v>
      </c>
      <c r="E665" s="139">
        <v>1150693478</v>
      </c>
      <c r="F665" s="140" t="s">
        <v>1480</v>
      </c>
      <c r="G665" s="140">
        <v>42475</v>
      </c>
      <c r="H665" s="141">
        <f ca="1">IF('BASE DE DATOS 2026'!$G650="","",YEAR(NOW())-YEAR(G665))</f>
        <v>10</v>
      </c>
      <c r="I665" s="138" t="s">
        <v>15</v>
      </c>
      <c r="J665" s="142" t="str">
        <f>VLOOKUP(I665,NH,2,0)</f>
        <v>EX</v>
      </c>
      <c r="K665" s="142" t="str">
        <f>YEAR('BASE DE DATOS 2026'!$G665)&amp;J665</f>
        <v>2016EX</v>
      </c>
      <c r="L665" s="143" t="str">
        <f>IFERROR(VLOOKUP(K665,CATEGORIAS,2,0),"")</f>
        <v>EXPERTOS 9 Y 10 AÑOS</v>
      </c>
      <c r="M665" s="138" t="s">
        <v>51</v>
      </c>
      <c r="N665" s="145">
        <v>672</v>
      </c>
      <c r="O665" s="144">
        <f>IFERROR(VLOOKUP('BASE DE DATOS 2026'!$I646,CATEGORIAS!$M$3:$O$13,2,FALSE),"")</f>
        <v>85000</v>
      </c>
      <c r="P665" s="138"/>
      <c r="Q665" s="254" t="s">
        <v>1576</v>
      </c>
      <c r="S665" s="197">
        <v>672</v>
      </c>
    </row>
    <row r="666" spans="1:19" ht="18.75" hidden="1" x14ac:dyDescent="0.25">
      <c r="A666" s="197">
        <f>SUBTOTAL(103,$B$3:B666)</f>
        <v>376</v>
      </c>
      <c r="B666" s="246">
        <v>673</v>
      </c>
      <c r="C666" s="217"/>
      <c r="D666" s="217"/>
      <c r="E666" s="184"/>
      <c r="F666" s="258"/>
      <c r="G666" s="258"/>
      <c r="H666" s="141"/>
      <c r="I666" s="217"/>
      <c r="J666" s="142" t="e">
        <f>VLOOKUP(I666,NH,2,0)</f>
        <v>#N/A</v>
      </c>
      <c r="K666" s="142" t="e">
        <f>YEAR('BASE DE DATOS 2026'!$G666)&amp;J666</f>
        <v>#N/A</v>
      </c>
      <c r="L666" s="158" t="str">
        <f>IFERROR(VLOOKUP(K666,CATEGORIAS,2,0),"")</f>
        <v/>
      </c>
      <c r="M666" s="217"/>
      <c r="N666" s="186"/>
      <c r="O666" s="188"/>
      <c r="P666" s="259"/>
      <c r="Q666" s="252"/>
      <c r="S666" s="197">
        <v>673</v>
      </c>
    </row>
    <row r="667" spans="1:19" ht="18.75" x14ac:dyDescent="0.25">
      <c r="A667" s="197">
        <f>SUBTOTAL(103,$B$3:B667)</f>
        <v>377</v>
      </c>
      <c r="B667" s="246">
        <v>674</v>
      </c>
      <c r="C667" s="138" t="s">
        <v>548</v>
      </c>
      <c r="D667" s="138" t="s">
        <v>1035</v>
      </c>
      <c r="E667" s="139">
        <v>1059244960</v>
      </c>
      <c r="F667" s="140" t="s">
        <v>1480</v>
      </c>
      <c r="G667" s="140">
        <v>40955</v>
      </c>
      <c r="H667" s="141">
        <f ca="1">IF('BASE DE DATOS 2026'!$G651="","",YEAR(NOW())-YEAR(G667))</f>
        <v>14</v>
      </c>
      <c r="I667" s="138" t="s">
        <v>15</v>
      </c>
      <c r="J667" s="142" t="str">
        <f>VLOOKUP(I667,NH,2,0)</f>
        <v>EX</v>
      </c>
      <c r="K667" s="142" t="str">
        <f>YEAR('BASE DE DATOS 2026'!$G667)&amp;J667</f>
        <v>2012EX</v>
      </c>
      <c r="L667" s="143" t="str">
        <f>IFERROR(VLOOKUP(K667,CATEGORIAS,2,0),"")</f>
        <v>EXPERTOS 13 Y 14 AÑOS</v>
      </c>
      <c r="M667" s="138" t="s">
        <v>1330</v>
      </c>
      <c r="N667" s="137">
        <v>674</v>
      </c>
      <c r="O667" s="144">
        <f>IFERROR(VLOOKUP('BASE DE DATOS 2026'!$I647,CATEGORIAS!$M$3:$O$13,2,FALSE),"")</f>
        <v>85000</v>
      </c>
      <c r="P667" s="138"/>
      <c r="Q667" s="254" t="s">
        <v>1547</v>
      </c>
      <c r="S667" s="197">
        <v>674</v>
      </c>
    </row>
    <row r="668" spans="1:19" ht="18.75" x14ac:dyDescent="0.25">
      <c r="A668" s="197">
        <f>SUBTOTAL(103,$B$3:B668)</f>
        <v>378</v>
      </c>
      <c r="B668" s="246">
        <v>675</v>
      </c>
      <c r="C668" s="138" t="s">
        <v>828</v>
      </c>
      <c r="D668" s="138" t="s">
        <v>1036</v>
      </c>
      <c r="E668" s="139">
        <v>1029625102</v>
      </c>
      <c r="F668" s="140" t="s">
        <v>1480</v>
      </c>
      <c r="G668" s="140">
        <v>42940</v>
      </c>
      <c r="H668" s="141">
        <f ca="1">IF('BASE DE DATOS 2026'!$G653="","",YEAR(NOW())-YEAR(G668))</f>
        <v>9</v>
      </c>
      <c r="I668" s="138" t="s">
        <v>15</v>
      </c>
      <c r="J668" s="142" t="str">
        <f>VLOOKUP(I668,NH,2,0)</f>
        <v>EX</v>
      </c>
      <c r="K668" s="142" t="str">
        <f>YEAR('BASE DE DATOS 2026'!$G668)&amp;J668</f>
        <v>2017EX</v>
      </c>
      <c r="L668" s="143" t="str">
        <f>IFERROR(VLOOKUP(K668,CATEGORIAS,2,0),"")</f>
        <v>EXPERTOS 9 Y 10 AÑOS</v>
      </c>
      <c r="M668" s="138" t="s">
        <v>1330</v>
      </c>
      <c r="N668" s="145">
        <v>675</v>
      </c>
      <c r="O668" s="144">
        <f>IFERROR(VLOOKUP('BASE DE DATOS 2026'!$I648,CATEGORIAS!$M$3:$O$13,2,FALSE),"")</f>
        <v>85000</v>
      </c>
      <c r="P668" s="138"/>
      <c r="Q668" s="254" t="s">
        <v>1548</v>
      </c>
      <c r="S668" s="197">
        <v>675</v>
      </c>
    </row>
    <row r="669" spans="1:19" ht="18.75" hidden="1" x14ac:dyDescent="0.25">
      <c r="A669" s="197">
        <f>SUBTOTAL(103,$B$3:B669)</f>
        <v>378</v>
      </c>
      <c r="B669" s="247">
        <v>676</v>
      </c>
      <c r="C669" s="217"/>
      <c r="D669" s="217"/>
      <c r="E669" s="184"/>
      <c r="F669" s="258"/>
      <c r="G669" s="258"/>
      <c r="H669" s="141"/>
      <c r="I669" s="217"/>
      <c r="J669" s="142" t="e">
        <f>VLOOKUP(I669,NH,2,0)</f>
        <v>#N/A</v>
      </c>
      <c r="K669" s="142" t="e">
        <f>YEAR('BASE DE DATOS 2026'!$G669)&amp;J669</f>
        <v>#N/A</v>
      </c>
      <c r="L669" s="158" t="str">
        <f>IFERROR(VLOOKUP(K669,CATEGORIAS,2,0),"")</f>
        <v/>
      </c>
      <c r="M669" s="217"/>
      <c r="N669" s="186"/>
      <c r="O669" s="188"/>
      <c r="P669" s="259"/>
      <c r="Q669" s="252"/>
      <c r="S669" s="197">
        <v>676</v>
      </c>
    </row>
    <row r="670" spans="1:19" ht="18.75" x14ac:dyDescent="0.25">
      <c r="A670" s="197">
        <f>SUBTOTAL(103,$B$3:B670)</f>
        <v>379</v>
      </c>
      <c r="B670" s="246">
        <v>677</v>
      </c>
      <c r="C670" s="138" t="s">
        <v>666</v>
      </c>
      <c r="D670" s="138" t="s">
        <v>704</v>
      </c>
      <c r="E670" s="139">
        <v>1112406248</v>
      </c>
      <c r="F670" s="140" t="s">
        <v>1481</v>
      </c>
      <c r="G670" s="140">
        <v>41471</v>
      </c>
      <c r="H670" s="141">
        <f ca="1">IF('BASE DE DATOS 2026'!$G655="","",YEAR(NOW())-YEAR(G670))</f>
        <v>13</v>
      </c>
      <c r="I670" s="138" t="s">
        <v>14</v>
      </c>
      <c r="J670" s="142" t="str">
        <f>VLOOKUP(I670,NH,2,0)</f>
        <v>D</v>
      </c>
      <c r="K670" s="142" t="str">
        <f>YEAR('BASE DE DATOS 2026'!$G670)&amp;J670</f>
        <v>2013D</v>
      </c>
      <c r="L670" s="143" t="str">
        <f>IFERROR(VLOOKUP(K670,CATEGORIAS,2,0),"")</f>
        <v>DAMAS 13 Y 14 AÑOS</v>
      </c>
      <c r="M670" s="138" t="s">
        <v>85</v>
      </c>
      <c r="N670" s="137">
        <v>677</v>
      </c>
      <c r="O670" s="144">
        <f>IFERROR(VLOOKUP('BASE DE DATOS 2026'!$I649,CATEGORIAS!$M$3:$O$13,2,FALSE),"")</f>
        <v>85000</v>
      </c>
      <c r="P670" s="138"/>
      <c r="Q670" s="252" t="s">
        <v>1505</v>
      </c>
      <c r="S670" s="197">
        <v>677</v>
      </c>
    </row>
    <row r="671" spans="1:19" ht="18.75" hidden="1" x14ac:dyDescent="0.25">
      <c r="A671" s="197">
        <f>SUBTOTAL(103,$B$3:B671)</f>
        <v>379</v>
      </c>
      <c r="B671" s="246">
        <v>678</v>
      </c>
      <c r="C671" s="217"/>
      <c r="D671" s="217"/>
      <c r="E671" s="184"/>
      <c r="F671" s="258"/>
      <c r="G671" s="258"/>
      <c r="H671" s="141"/>
      <c r="I671" s="217"/>
      <c r="J671" s="142" t="e">
        <f>VLOOKUP(I671,NH,2,0)</f>
        <v>#N/A</v>
      </c>
      <c r="K671" s="142" t="e">
        <f>YEAR('BASE DE DATOS 2026'!$G671)&amp;J671</f>
        <v>#N/A</v>
      </c>
      <c r="L671" s="158" t="str">
        <f>IFERROR(VLOOKUP(K671,CATEGORIAS,2,0),"")</f>
        <v/>
      </c>
      <c r="M671" s="217"/>
      <c r="N671" s="186"/>
      <c r="O671" s="188"/>
      <c r="P671" s="259"/>
      <c r="Q671" s="252"/>
      <c r="S671" s="197">
        <v>678</v>
      </c>
    </row>
    <row r="672" spans="1:19" ht="18.75" hidden="1" x14ac:dyDescent="0.25">
      <c r="A672" s="197">
        <f>SUBTOTAL(103,$B$3:B672)</f>
        <v>379</v>
      </c>
      <c r="B672" s="246">
        <v>679</v>
      </c>
      <c r="C672" s="217"/>
      <c r="D672" s="217"/>
      <c r="E672" s="184"/>
      <c r="F672" s="258"/>
      <c r="G672" s="258"/>
      <c r="H672" s="141"/>
      <c r="I672" s="217"/>
      <c r="J672" s="142" t="e">
        <f>VLOOKUP(I672,NH,2,0)</f>
        <v>#N/A</v>
      </c>
      <c r="K672" s="142" t="e">
        <f>YEAR('BASE DE DATOS 2026'!$G672)&amp;J672</f>
        <v>#N/A</v>
      </c>
      <c r="L672" s="158" t="str">
        <f>IFERROR(VLOOKUP(K672,CATEGORIAS,2,0),"")</f>
        <v/>
      </c>
      <c r="M672" s="217"/>
      <c r="N672" s="186"/>
      <c r="O672" s="188"/>
      <c r="P672" s="259"/>
      <c r="Q672" s="252"/>
      <c r="S672" s="197">
        <v>679</v>
      </c>
    </row>
    <row r="673" spans="1:19" ht="18.75" x14ac:dyDescent="0.25">
      <c r="A673" s="197">
        <f>SUBTOTAL(103,$B$3:B673)</f>
        <v>380</v>
      </c>
      <c r="B673" s="246">
        <v>680</v>
      </c>
      <c r="C673" s="138" t="s">
        <v>325</v>
      </c>
      <c r="D673" s="138" t="s">
        <v>435</v>
      </c>
      <c r="E673" s="139">
        <v>1108564881</v>
      </c>
      <c r="F673" s="140" t="s">
        <v>1480</v>
      </c>
      <c r="G673" s="140">
        <v>38749</v>
      </c>
      <c r="H673" s="141">
        <f ca="1">IF('BASE DE DATOS 2026'!$G656="","",YEAR(NOW())-YEAR(G673))</f>
        <v>20</v>
      </c>
      <c r="I673" s="138" t="s">
        <v>15</v>
      </c>
      <c r="J673" s="142" t="str">
        <f>VLOOKUP(I673,NH,2,0)</f>
        <v>EX</v>
      </c>
      <c r="K673" s="142" t="str">
        <f>YEAR('BASE DE DATOS 2026'!$G673)&amp;J673</f>
        <v>2006EX</v>
      </c>
      <c r="L673" s="143" t="str">
        <f>IFERROR(VLOOKUP(K673,CATEGORIAS,2,0),"")</f>
        <v>EXPERTOS 17 AÑOS Y MAS</v>
      </c>
      <c r="M673" s="138" t="s">
        <v>55</v>
      </c>
      <c r="N673" s="145">
        <v>680</v>
      </c>
      <c r="O673" s="144">
        <f>IFERROR(VLOOKUP('BASE DE DATOS 2026'!$I650,CATEGORIAS!$M$3:$O$13,2,FALSE),"")</f>
        <v>85000</v>
      </c>
      <c r="P673" s="138"/>
      <c r="Q673" s="252" t="s">
        <v>149</v>
      </c>
      <c r="S673" s="197">
        <v>680</v>
      </c>
    </row>
    <row r="674" spans="1:19" ht="18.75" hidden="1" x14ac:dyDescent="0.25">
      <c r="A674" s="197">
        <f>SUBTOTAL(103,$B$3:B674)</f>
        <v>380</v>
      </c>
      <c r="B674" s="246">
        <v>681</v>
      </c>
      <c r="C674" s="217"/>
      <c r="D674" s="217"/>
      <c r="E674" s="184"/>
      <c r="F674" s="258"/>
      <c r="G674" s="258"/>
      <c r="H674" s="141"/>
      <c r="I674" s="217"/>
      <c r="J674" s="142" t="e">
        <f>VLOOKUP(I674,NH,2,0)</f>
        <v>#N/A</v>
      </c>
      <c r="K674" s="142" t="e">
        <f>YEAR('BASE DE DATOS 2026'!$G674)&amp;J674</f>
        <v>#N/A</v>
      </c>
      <c r="L674" s="158" t="str">
        <f>IFERROR(VLOOKUP(K674,CATEGORIAS,2,0),"")</f>
        <v/>
      </c>
      <c r="M674" s="217"/>
      <c r="N674" s="186"/>
      <c r="O674" s="188"/>
      <c r="P674" s="259"/>
      <c r="Q674" s="252"/>
      <c r="S674" s="197">
        <v>681</v>
      </c>
    </row>
    <row r="675" spans="1:19" ht="18.75" x14ac:dyDescent="0.25">
      <c r="A675" s="197">
        <f>SUBTOTAL(103,$B$3:B675)</f>
        <v>381</v>
      </c>
      <c r="B675" s="246">
        <v>682</v>
      </c>
      <c r="C675" s="138" t="s">
        <v>312</v>
      </c>
      <c r="D675" s="138" t="s">
        <v>1043</v>
      </c>
      <c r="E675" s="139">
        <v>1109197150</v>
      </c>
      <c r="F675" s="140" t="s">
        <v>1480</v>
      </c>
      <c r="G675" s="140">
        <v>43103</v>
      </c>
      <c r="H675" s="141">
        <f ca="1">IF('BASE DE DATOS 2026'!$G657="","",YEAR(NOW())-YEAR(G675))</f>
        <v>8</v>
      </c>
      <c r="I675" s="138" t="s">
        <v>13</v>
      </c>
      <c r="J675" s="142" t="str">
        <f>VLOOKUP(I675,NH,2,0)</f>
        <v>N</v>
      </c>
      <c r="K675" s="142" t="str">
        <f>YEAR('BASE DE DATOS 2026'!$G675)&amp;J675</f>
        <v>2018N</v>
      </c>
      <c r="L675" s="143" t="str">
        <f>IFERROR(VLOOKUP(K675,CATEGORIAS,2,0),"")</f>
        <v>NOVATOS 7 Y 8 AÑOS</v>
      </c>
      <c r="M675" s="138" t="s">
        <v>41</v>
      </c>
      <c r="N675" s="145">
        <v>682</v>
      </c>
      <c r="O675" s="144">
        <f>IFERROR(VLOOKUP('BASE DE DATOS 2026'!$I651,CATEGORIAS!$M$3:$O$13,2,FALSE),"")</f>
        <v>85000</v>
      </c>
      <c r="P675" s="138"/>
      <c r="Q675" s="252" t="s">
        <v>1686</v>
      </c>
      <c r="S675" s="197">
        <v>682</v>
      </c>
    </row>
    <row r="676" spans="1:19" ht="18.75" x14ac:dyDescent="0.25">
      <c r="A676" s="197">
        <f>SUBTOTAL(103,$B$3:B676)</f>
        <v>382</v>
      </c>
      <c r="B676" s="246">
        <v>683</v>
      </c>
      <c r="C676" s="138" t="s">
        <v>828</v>
      </c>
      <c r="D676" s="138" t="s">
        <v>1116</v>
      </c>
      <c r="E676" s="139">
        <v>1232808342</v>
      </c>
      <c r="F676" s="140" t="s">
        <v>1480</v>
      </c>
      <c r="G676" s="140">
        <v>43575</v>
      </c>
      <c r="H676" s="141">
        <f ca="1">IF('BASE DE DATOS 2026'!$G658="","",YEAR(NOW())-YEAR(G676))</f>
        <v>7</v>
      </c>
      <c r="I676" s="138" t="s">
        <v>67</v>
      </c>
      <c r="J676" s="142" t="str">
        <f>VLOOKUP(I676,NH,2,0)</f>
        <v>P</v>
      </c>
      <c r="K676" s="142" t="str">
        <f>YEAR('BASE DE DATOS 2026'!$G676)&amp;J676</f>
        <v>2019P</v>
      </c>
      <c r="L676" s="143" t="str">
        <f>IFERROR(VLOOKUP(K676,CATEGORIAS,2,0),"")</f>
        <v>PRINCIPIANTES 7 Y 8 AÑOS</v>
      </c>
      <c r="M676" s="138" t="s">
        <v>55</v>
      </c>
      <c r="N676" s="137">
        <v>683</v>
      </c>
      <c r="O676" s="144">
        <f>IFERROR(VLOOKUP('BASE DE DATOS 2026'!$I653,CATEGORIAS!$M$3:$O$13,2,FALSE),"")</f>
        <v>85000</v>
      </c>
      <c r="P676" s="138"/>
      <c r="Q676" s="252" t="s">
        <v>149</v>
      </c>
      <c r="S676" s="197">
        <v>683</v>
      </c>
    </row>
    <row r="677" spans="1:19" ht="18.75" hidden="1" x14ac:dyDescent="0.25">
      <c r="A677" s="197">
        <f>SUBTOTAL(103,$B$3:B677)</f>
        <v>382</v>
      </c>
      <c r="B677" s="246">
        <v>684</v>
      </c>
      <c r="C677" s="217"/>
      <c r="D677" s="217"/>
      <c r="E677" s="184"/>
      <c r="F677" s="258"/>
      <c r="G677" s="258"/>
      <c r="H677" s="141"/>
      <c r="I677" s="217"/>
      <c r="J677" s="142" t="e">
        <f>VLOOKUP(I677,NH,2,0)</f>
        <v>#N/A</v>
      </c>
      <c r="K677" s="142" t="e">
        <f>YEAR('BASE DE DATOS 2026'!$G677)&amp;J677</f>
        <v>#N/A</v>
      </c>
      <c r="L677" s="158" t="str">
        <f>IFERROR(VLOOKUP(K677,CATEGORIAS,2,0),"")</f>
        <v/>
      </c>
      <c r="M677" s="217"/>
      <c r="N677" s="186"/>
      <c r="O677" s="188"/>
      <c r="P677" s="259"/>
      <c r="Q677" s="252"/>
      <c r="S677" s="197">
        <v>684</v>
      </c>
    </row>
    <row r="678" spans="1:19" ht="18.75" hidden="1" x14ac:dyDescent="0.25">
      <c r="A678" s="197">
        <f>SUBTOTAL(103,$B$3:B678)</f>
        <v>382</v>
      </c>
      <c r="B678" s="246">
        <v>685</v>
      </c>
      <c r="C678" s="217"/>
      <c r="D678" s="217"/>
      <c r="E678" s="184"/>
      <c r="F678" s="258"/>
      <c r="G678" s="258"/>
      <c r="H678" s="141"/>
      <c r="I678" s="217"/>
      <c r="J678" s="142" t="e">
        <f>VLOOKUP(I678,NH,2,0)</f>
        <v>#N/A</v>
      </c>
      <c r="K678" s="142" t="e">
        <f>YEAR('BASE DE DATOS 2026'!$G678)&amp;J678</f>
        <v>#N/A</v>
      </c>
      <c r="L678" s="158" t="str">
        <f>IFERROR(VLOOKUP(K678,CATEGORIAS,2,0),"")</f>
        <v/>
      </c>
      <c r="M678" s="217"/>
      <c r="N678" s="186"/>
      <c r="O678" s="188"/>
      <c r="P678" s="259"/>
      <c r="Q678" s="252"/>
      <c r="S678" s="197">
        <v>685</v>
      </c>
    </row>
    <row r="679" spans="1:19" ht="18.75" hidden="1" x14ac:dyDescent="0.25">
      <c r="A679" s="197">
        <f>SUBTOTAL(103,$B$3:B679)</f>
        <v>382</v>
      </c>
      <c r="B679" s="246">
        <v>686</v>
      </c>
      <c r="C679" s="217"/>
      <c r="D679" s="217"/>
      <c r="E679" s="184"/>
      <c r="F679" s="258"/>
      <c r="G679" s="258"/>
      <c r="H679" s="141"/>
      <c r="I679" s="217"/>
      <c r="J679" s="142" t="e">
        <f>VLOOKUP(I679,NH,2,0)</f>
        <v>#N/A</v>
      </c>
      <c r="K679" s="142" t="e">
        <f>YEAR('BASE DE DATOS 2026'!$G679)&amp;J679</f>
        <v>#N/A</v>
      </c>
      <c r="L679" s="158" t="str">
        <f>IFERROR(VLOOKUP(K679,CATEGORIAS,2,0),"")</f>
        <v/>
      </c>
      <c r="M679" s="217"/>
      <c r="N679" s="186"/>
      <c r="O679" s="188"/>
      <c r="P679" s="259"/>
      <c r="Q679" s="252"/>
      <c r="S679" s="197">
        <v>686</v>
      </c>
    </row>
    <row r="680" spans="1:19" ht="18.75" x14ac:dyDescent="0.25">
      <c r="A680" s="197">
        <f>SUBTOTAL(103,$B$3:B680)</f>
        <v>383</v>
      </c>
      <c r="B680" s="246">
        <v>687</v>
      </c>
      <c r="C680" s="138" t="s">
        <v>1049</v>
      </c>
      <c r="D680" s="138" t="s">
        <v>1299</v>
      </c>
      <c r="E680" s="139">
        <v>1079100068</v>
      </c>
      <c r="F680" s="140" t="s">
        <v>1480</v>
      </c>
      <c r="G680" s="140">
        <v>40070</v>
      </c>
      <c r="H680" s="141">
        <f ca="1">IF('BASE DE DATOS 2026'!$G659="","",YEAR(NOW())-YEAR(G680))</f>
        <v>17</v>
      </c>
      <c r="I680" s="138" t="s">
        <v>15</v>
      </c>
      <c r="J680" s="142" t="str">
        <f>VLOOKUP(I680,NH,2,0)</f>
        <v>EX</v>
      </c>
      <c r="K680" s="142" t="str">
        <f>YEAR('BASE DE DATOS 2026'!$G680)&amp;J680</f>
        <v>2009EX</v>
      </c>
      <c r="L680" s="143" t="str">
        <f>IFERROR(VLOOKUP(K680,CATEGORIAS,2,0),"")</f>
        <v>EXPERTOS 17 AÑOS Y MAS</v>
      </c>
      <c r="M680" s="138" t="s">
        <v>53</v>
      </c>
      <c r="N680" s="145">
        <v>687</v>
      </c>
      <c r="O680" s="144">
        <f>IFERROR(VLOOKUP('BASE DE DATOS 2026'!$I655,CATEGORIAS!$M$3:$O$13,2,FALSE),"")</f>
        <v>85000</v>
      </c>
      <c r="P680" s="138"/>
      <c r="Q680" s="252" t="s">
        <v>149</v>
      </c>
      <c r="S680" s="197">
        <v>687</v>
      </c>
    </row>
    <row r="681" spans="1:19" ht="18.75" hidden="1" x14ac:dyDescent="0.25">
      <c r="A681" s="197">
        <f>SUBTOTAL(103,$B$3:B681)</f>
        <v>383</v>
      </c>
      <c r="B681" s="246">
        <v>688</v>
      </c>
      <c r="C681" s="217"/>
      <c r="D681" s="217"/>
      <c r="E681" s="184"/>
      <c r="F681" s="258"/>
      <c r="G681" s="258"/>
      <c r="H681" s="141"/>
      <c r="I681" s="217"/>
      <c r="J681" s="142" t="e">
        <f>VLOOKUP(I681,NH,2,0)</f>
        <v>#N/A</v>
      </c>
      <c r="K681" s="142" t="e">
        <f>YEAR('BASE DE DATOS 2026'!$G681)&amp;J681</f>
        <v>#N/A</v>
      </c>
      <c r="L681" s="158" t="str">
        <f>IFERROR(VLOOKUP(K681,CATEGORIAS,2,0),"")</f>
        <v/>
      </c>
      <c r="M681" s="217"/>
      <c r="N681" s="186"/>
      <c r="O681" s="188"/>
      <c r="P681" s="259"/>
      <c r="Q681" s="252"/>
      <c r="S681" s="197">
        <v>688</v>
      </c>
    </row>
    <row r="682" spans="1:19" ht="18.75" x14ac:dyDescent="0.25">
      <c r="A682" s="197">
        <f>SUBTOTAL(103,$B$3:B682)</f>
        <v>384</v>
      </c>
      <c r="B682" s="246">
        <v>689</v>
      </c>
      <c r="C682" s="138" t="s">
        <v>1304</v>
      </c>
      <c r="D682" s="138" t="s">
        <v>1052</v>
      </c>
      <c r="E682" s="139">
        <v>1104832843</v>
      </c>
      <c r="F682" s="140" t="s">
        <v>1480</v>
      </c>
      <c r="G682" s="140">
        <v>41445</v>
      </c>
      <c r="H682" s="141">
        <f ca="1">IF('BASE DE DATOS 2026'!$G660="","",YEAR(NOW())-YEAR(G682))</f>
        <v>13</v>
      </c>
      <c r="I682" s="138" t="s">
        <v>15</v>
      </c>
      <c r="J682" s="142" t="str">
        <f>VLOOKUP(I682,NH,2,0)</f>
        <v>EX</v>
      </c>
      <c r="K682" s="142" t="str">
        <f>YEAR('BASE DE DATOS 2026'!$G682)&amp;J682</f>
        <v>2013EX</v>
      </c>
      <c r="L682" s="143" t="str">
        <f>IFERROR(VLOOKUP(K682,CATEGORIAS,2,0),"")</f>
        <v>EXPERTOS 13 Y 14 AÑOS</v>
      </c>
      <c r="M682" s="138" t="s">
        <v>53</v>
      </c>
      <c r="N682" s="137">
        <v>689</v>
      </c>
      <c r="O682" s="144">
        <f>IFERROR(VLOOKUP('BASE DE DATOS 2026'!$I656,CATEGORIAS!$M$3:$O$13,2,FALSE),"")</f>
        <v>85000</v>
      </c>
      <c r="P682" s="138"/>
      <c r="Q682" s="252" t="s">
        <v>149</v>
      </c>
      <c r="S682" s="197">
        <v>689</v>
      </c>
    </row>
    <row r="683" spans="1:19" ht="18.75" hidden="1" x14ac:dyDescent="0.25">
      <c r="A683" s="197">
        <f>SUBTOTAL(103,$B$3:B683)</f>
        <v>384</v>
      </c>
      <c r="B683" s="246">
        <v>690</v>
      </c>
      <c r="C683" s="217"/>
      <c r="D683" s="217"/>
      <c r="E683" s="184"/>
      <c r="F683" s="258"/>
      <c r="G683" s="258"/>
      <c r="H683" s="141"/>
      <c r="I683" s="217"/>
      <c r="J683" s="142" t="e">
        <f>VLOOKUP(I683,NH,2,0)</f>
        <v>#N/A</v>
      </c>
      <c r="K683" s="142" t="e">
        <f>YEAR('BASE DE DATOS 2026'!$G683)&amp;J683</f>
        <v>#N/A</v>
      </c>
      <c r="L683" s="158" t="str">
        <f>IFERROR(VLOOKUP(K683,CATEGORIAS,2,0),"")</f>
        <v/>
      </c>
      <c r="M683" s="217"/>
      <c r="N683" s="186"/>
      <c r="O683" s="188"/>
      <c r="P683" s="259"/>
      <c r="Q683" s="252"/>
      <c r="S683" s="197">
        <v>690</v>
      </c>
    </row>
    <row r="684" spans="1:19" ht="18.75" x14ac:dyDescent="0.25">
      <c r="A684" s="197">
        <f>SUBTOTAL(103,$B$3:B684)</f>
        <v>385</v>
      </c>
      <c r="B684" s="246">
        <v>691</v>
      </c>
      <c r="C684" s="138" t="s">
        <v>259</v>
      </c>
      <c r="D684" s="138" t="s">
        <v>1433</v>
      </c>
      <c r="E684" s="139">
        <v>1108256435</v>
      </c>
      <c r="F684" s="140" t="s">
        <v>1480</v>
      </c>
      <c r="G684" s="140">
        <v>40462</v>
      </c>
      <c r="H684" s="141">
        <f ca="1">IF('BASE DE DATOS 2026'!$G661="","",YEAR(NOW())-YEAR(G684))</f>
        <v>16</v>
      </c>
      <c r="I684" s="163" t="s">
        <v>15</v>
      </c>
      <c r="J684" s="142" t="str">
        <f>VLOOKUP(I684,NH,2,0)</f>
        <v>EX</v>
      </c>
      <c r="K684" s="142" t="str">
        <f>YEAR('BASE DE DATOS 2026'!$G684)&amp;J684</f>
        <v>2010EX</v>
      </c>
      <c r="L684" s="143" t="str">
        <f>IFERROR(VLOOKUP(K684,CATEGORIAS,2,0),"")</f>
        <v>EXPERTOS 15 Y 16 AÑOS</v>
      </c>
      <c r="M684" s="138" t="s">
        <v>41</v>
      </c>
      <c r="N684" s="137">
        <v>691</v>
      </c>
      <c r="O684" s="144">
        <f>IFERROR(VLOOKUP('BASE DE DATOS 2026'!$I657,CATEGORIAS!$M$3:$O$13,2,FALSE),"")</f>
        <v>85000</v>
      </c>
      <c r="P684" s="138" t="s">
        <v>1460</v>
      </c>
      <c r="Q684" s="252" t="s">
        <v>149</v>
      </c>
      <c r="S684" s="197">
        <v>691</v>
      </c>
    </row>
    <row r="685" spans="1:19" ht="18.75" hidden="1" x14ac:dyDescent="0.25">
      <c r="A685" s="197">
        <f>SUBTOTAL(103,$B$3:B685)</f>
        <v>385</v>
      </c>
      <c r="B685" s="246">
        <v>692</v>
      </c>
      <c r="C685" s="217"/>
      <c r="D685" s="217"/>
      <c r="E685" s="184"/>
      <c r="F685" s="258"/>
      <c r="G685" s="258"/>
      <c r="H685" s="141"/>
      <c r="I685" s="266"/>
      <c r="J685" s="142" t="e">
        <f>VLOOKUP(I685,NH,2,0)</f>
        <v>#N/A</v>
      </c>
      <c r="K685" s="142" t="e">
        <f>YEAR('BASE DE DATOS 2026'!$G685)&amp;J685</f>
        <v>#N/A</v>
      </c>
      <c r="L685" s="158" t="str">
        <f>IFERROR(VLOOKUP(K685,CATEGORIAS,2,0),"")</f>
        <v/>
      </c>
      <c r="M685" s="217"/>
      <c r="N685" s="186"/>
      <c r="O685" s="188"/>
      <c r="P685" s="259"/>
      <c r="Q685" s="252"/>
      <c r="S685" s="197">
        <v>692</v>
      </c>
    </row>
    <row r="686" spans="1:19" ht="18.75" x14ac:dyDescent="0.25">
      <c r="A686" s="197">
        <f>SUBTOTAL(103,$B$3:B686)</f>
        <v>386</v>
      </c>
      <c r="B686" s="246">
        <v>693</v>
      </c>
      <c r="C686" s="138" t="s">
        <v>248</v>
      </c>
      <c r="D686" s="138" t="s">
        <v>1059</v>
      </c>
      <c r="E686" s="139">
        <v>1058553996</v>
      </c>
      <c r="F686" s="140" t="s">
        <v>1480</v>
      </c>
      <c r="G686" s="140">
        <v>43536</v>
      </c>
      <c r="H686" s="141">
        <f ca="1">IF('BASE DE DATOS 2026'!$G662="","",YEAR(NOW())-YEAR(G686))</f>
        <v>7</v>
      </c>
      <c r="I686" s="138" t="s">
        <v>67</v>
      </c>
      <c r="J686" s="142" t="str">
        <f>VLOOKUP(I686,NH,2,0)</f>
        <v>P</v>
      </c>
      <c r="K686" s="142" t="str">
        <f>YEAR('BASE DE DATOS 2026'!$G686)&amp;J686</f>
        <v>2019P</v>
      </c>
      <c r="L686" s="143" t="str">
        <f>IFERROR(VLOOKUP(K686,CATEGORIAS,2,0),"")</f>
        <v>PRINCIPIANTES 7 Y 8 AÑOS</v>
      </c>
      <c r="M686" s="138" t="s">
        <v>1330</v>
      </c>
      <c r="N686" s="145">
        <v>693</v>
      </c>
      <c r="O686" s="144">
        <f>IFERROR(VLOOKUP('BASE DE DATOS 2026'!$I658,CATEGORIAS!$M$3:$O$13,2,FALSE),"")</f>
        <v>85000</v>
      </c>
      <c r="P686" s="138"/>
      <c r="Q686" s="252" t="s">
        <v>149</v>
      </c>
      <c r="S686" s="197">
        <v>693</v>
      </c>
    </row>
    <row r="687" spans="1:19" ht="18.75" hidden="1" x14ac:dyDescent="0.25">
      <c r="A687" s="197">
        <f>SUBTOTAL(103,$B$3:B687)</f>
        <v>386</v>
      </c>
      <c r="B687" s="246">
        <v>694</v>
      </c>
      <c r="C687" s="217"/>
      <c r="D687" s="217"/>
      <c r="E687" s="184"/>
      <c r="F687" s="258"/>
      <c r="G687" s="258"/>
      <c r="H687" s="141"/>
      <c r="I687" s="217"/>
      <c r="J687" s="142" t="e">
        <f>VLOOKUP(I687,NH,2,0)</f>
        <v>#N/A</v>
      </c>
      <c r="K687" s="142" t="e">
        <f>YEAR('BASE DE DATOS 2026'!$G687)&amp;J687</f>
        <v>#N/A</v>
      </c>
      <c r="L687" s="158" t="str">
        <f>IFERROR(VLOOKUP(K687,CATEGORIAS,2,0),"")</f>
        <v/>
      </c>
      <c r="M687" s="217"/>
      <c r="N687" s="186"/>
      <c r="O687" s="188"/>
      <c r="P687" s="259"/>
      <c r="Q687" s="252"/>
      <c r="S687" s="197">
        <v>694</v>
      </c>
    </row>
    <row r="688" spans="1:19" ht="18.75" x14ac:dyDescent="0.25">
      <c r="A688" s="197">
        <f>SUBTOTAL(103,$B$3:B688)</f>
        <v>387</v>
      </c>
      <c r="B688" s="246">
        <v>695</v>
      </c>
      <c r="C688" s="138" t="s">
        <v>1453</v>
      </c>
      <c r="D688" s="138" t="s">
        <v>446</v>
      </c>
      <c r="E688" s="139">
        <v>1108567081</v>
      </c>
      <c r="F688" s="140" t="s">
        <v>1480</v>
      </c>
      <c r="G688" s="140">
        <v>39448</v>
      </c>
      <c r="H688" s="141">
        <f ca="1">IF('BASE DE DATOS 2026'!$G663="","",YEAR(NOW())-YEAR(G688))</f>
        <v>18</v>
      </c>
      <c r="I688" s="138" t="s">
        <v>15</v>
      </c>
      <c r="J688" s="142" t="str">
        <f>VLOOKUP(I688,NH,2,0)</f>
        <v>EX</v>
      </c>
      <c r="K688" s="142" t="str">
        <f>YEAR('BASE DE DATOS 2026'!$G688)&amp;J688</f>
        <v>2008EX</v>
      </c>
      <c r="L688" s="143" t="str">
        <f>IFERROR(VLOOKUP(K688,CATEGORIAS,2,0),"")</f>
        <v>EXPERTOS 17 AÑOS Y MAS</v>
      </c>
      <c r="M688" s="138" t="s">
        <v>55</v>
      </c>
      <c r="N688" s="145">
        <v>695</v>
      </c>
      <c r="O688" s="144">
        <f>IFERROR(VLOOKUP('BASE DE DATOS 2026'!$I659,CATEGORIAS!$M$3:$O$13,2,FALSE),"")</f>
        <v>85000</v>
      </c>
      <c r="P688" s="138"/>
      <c r="Q688" s="252" t="s">
        <v>149</v>
      </c>
      <c r="S688" s="197">
        <v>695</v>
      </c>
    </row>
    <row r="689" spans="1:19" ht="18.75" x14ac:dyDescent="0.25">
      <c r="A689" s="197">
        <f>SUBTOTAL(103,$B$3:B689)</f>
        <v>388</v>
      </c>
      <c r="B689" s="246">
        <v>696</v>
      </c>
      <c r="C689" s="138" t="s">
        <v>795</v>
      </c>
      <c r="D689" s="138" t="s">
        <v>411</v>
      </c>
      <c r="E689" s="139">
        <v>1166467047</v>
      </c>
      <c r="F689" s="140" t="s">
        <v>1480</v>
      </c>
      <c r="G689" s="140">
        <v>42736</v>
      </c>
      <c r="H689" s="141">
        <f ca="1">IF('BASE DE DATOS 2026'!$G665="","",YEAR(NOW())-YEAR(G689))</f>
        <v>9</v>
      </c>
      <c r="I689" s="138" t="s">
        <v>13</v>
      </c>
      <c r="J689" s="142" t="str">
        <f>VLOOKUP(I689,NH,2,0)</f>
        <v>N</v>
      </c>
      <c r="K689" s="142" t="str">
        <f>YEAR('BASE DE DATOS 2026'!$G689)&amp;J689</f>
        <v>2017N</v>
      </c>
      <c r="L689" s="143" t="str">
        <f>IFERROR(VLOOKUP(K689,CATEGORIAS,2,0),"")</f>
        <v>NOVATOS 9 Y 10 AÑOS</v>
      </c>
      <c r="M689" s="138" t="s">
        <v>52</v>
      </c>
      <c r="N689" s="137">
        <v>696</v>
      </c>
      <c r="O689" s="144">
        <f>IFERROR(VLOOKUP('BASE DE DATOS 2026'!$I660,CATEGORIAS!$M$3:$O$13,2,FALSE),"")</f>
        <v>85000</v>
      </c>
      <c r="P689" s="138"/>
      <c r="Q689" s="252" t="s">
        <v>149</v>
      </c>
      <c r="S689" s="197">
        <v>696</v>
      </c>
    </row>
    <row r="690" spans="1:19" ht="18.75" hidden="1" x14ac:dyDescent="0.25">
      <c r="A690" s="197">
        <f>SUBTOTAL(103,$B$3:B690)</f>
        <v>388</v>
      </c>
      <c r="B690" s="246">
        <v>697</v>
      </c>
      <c r="C690" s="217"/>
      <c r="D690" s="217"/>
      <c r="E690" s="184"/>
      <c r="F690" s="258"/>
      <c r="G690" s="258"/>
      <c r="H690" s="141"/>
      <c r="I690" s="217"/>
      <c r="J690" s="142" t="e">
        <f>VLOOKUP(I690,NH,2,0)</f>
        <v>#N/A</v>
      </c>
      <c r="K690" s="142" t="e">
        <f>YEAR('BASE DE DATOS 2026'!$G690)&amp;J690</f>
        <v>#N/A</v>
      </c>
      <c r="L690" s="158" t="str">
        <f>IFERROR(VLOOKUP(K690,CATEGORIAS,2,0),"")</f>
        <v/>
      </c>
      <c r="M690" s="217"/>
      <c r="N690" s="186"/>
      <c r="O690" s="188"/>
      <c r="P690" s="259"/>
      <c r="Q690" s="252"/>
      <c r="S690" s="197">
        <v>697</v>
      </c>
    </row>
    <row r="691" spans="1:19" ht="18.75" x14ac:dyDescent="0.25">
      <c r="A691" s="197">
        <f>SUBTOTAL(103,$B$3:B691)</f>
        <v>389</v>
      </c>
      <c r="B691" s="246">
        <v>698</v>
      </c>
      <c r="C691" s="138" t="s">
        <v>378</v>
      </c>
      <c r="D691" s="138" t="s">
        <v>461</v>
      </c>
      <c r="E691" s="139">
        <v>1109561974</v>
      </c>
      <c r="F691" s="140" t="s">
        <v>1480</v>
      </c>
      <c r="G691" s="140">
        <v>42733</v>
      </c>
      <c r="H691" s="141">
        <f ca="1">IF('BASE DE DATOS 2026'!$G667="","",YEAR(NOW())-YEAR(G691))</f>
        <v>10</v>
      </c>
      <c r="I691" s="138" t="s">
        <v>67</v>
      </c>
      <c r="J691" s="142" t="str">
        <f>VLOOKUP(I691,NH,2,0)</f>
        <v>P</v>
      </c>
      <c r="K691" s="142" t="str">
        <f>YEAR('BASE DE DATOS 2026'!$G691)&amp;J691</f>
        <v>2016P</v>
      </c>
      <c r="L691" s="143" t="str">
        <f>IFERROR(VLOOKUP(K691,CATEGORIAS,2,0),"")</f>
        <v>PRINCIPIANTES 9 Y 10 AÑOS</v>
      </c>
      <c r="M691" s="138" t="s">
        <v>43</v>
      </c>
      <c r="N691" s="137">
        <v>698</v>
      </c>
      <c r="O691" s="144">
        <f>IFERROR(VLOOKUP('BASE DE DATOS 2026'!$I661,CATEGORIAS!$M$3:$O$13,2,FALSE),"")</f>
        <v>85000</v>
      </c>
      <c r="P691" s="138"/>
      <c r="Q691" s="252" t="s">
        <v>149</v>
      </c>
      <c r="S691" s="197">
        <v>698</v>
      </c>
    </row>
    <row r="692" spans="1:19" ht="18.75" hidden="1" x14ac:dyDescent="0.25">
      <c r="A692" s="197">
        <f>SUBTOTAL(103,$B$3:B692)</f>
        <v>389</v>
      </c>
      <c r="B692" s="246">
        <v>699</v>
      </c>
      <c r="C692" s="217"/>
      <c r="D692" s="217"/>
      <c r="E692" s="184"/>
      <c r="F692" s="258"/>
      <c r="G692" s="258"/>
      <c r="H692" s="141"/>
      <c r="I692" s="217"/>
      <c r="J692" s="142" t="e">
        <f>VLOOKUP(I692,NH,2,0)</f>
        <v>#N/A</v>
      </c>
      <c r="K692" s="142" t="e">
        <f>YEAR('BASE DE DATOS 2026'!$G692)&amp;J692</f>
        <v>#N/A</v>
      </c>
      <c r="L692" s="158" t="str">
        <f>IFERROR(VLOOKUP(K692,CATEGORIAS,2,0),"")</f>
        <v/>
      </c>
      <c r="M692" s="217"/>
      <c r="N692" s="186"/>
      <c r="O692" s="188"/>
      <c r="P692" s="259"/>
      <c r="Q692" s="252"/>
      <c r="S692" s="197">
        <v>699</v>
      </c>
    </row>
    <row r="693" spans="1:19" ht="18.75" hidden="1" x14ac:dyDescent="0.25">
      <c r="A693" s="197">
        <f>SUBTOTAL(103,$B$3:B693)</f>
        <v>389</v>
      </c>
      <c r="B693" s="246">
        <v>700</v>
      </c>
      <c r="C693" s="217"/>
      <c r="D693" s="217"/>
      <c r="E693" s="184"/>
      <c r="F693" s="258"/>
      <c r="G693" s="258"/>
      <c r="H693" s="141"/>
      <c r="I693" s="217"/>
      <c r="J693" s="142" t="e">
        <f>VLOOKUP(I693,NH,2,0)</f>
        <v>#N/A</v>
      </c>
      <c r="K693" s="142" t="e">
        <f>YEAR('BASE DE DATOS 2026'!$G693)&amp;J693</f>
        <v>#N/A</v>
      </c>
      <c r="L693" s="158" t="str">
        <f>IFERROR(VLOOKUP(K693,CATEGORIAS,2,0),"")</f>
        <v/>
      </c>
      <c r="M693" s="217"/>
      <c r="N693" s="186"/>
      <c r="O693" s="188"/>
      <c r="P693" s="259"/>
      <c r="Q693" s="252"/>
      <c r="S693" s="197">
        <v>700</v>
      </c>
    </row>
    <row r="694" spans="1:19" ht="18.75" hidden="1" x14ac:dyDescent="0.25">
      <c r="A694" s="197">
        <f>SUBTOTAL(103,$B$3:B694)</f>
        <v>389</v>
      </c>
      <c r="B694" s="246">
        <v>701</v>
      </c>
      <c r="C694" s="217"/>
      <c r="D694" s="217"/>
      <c r="E694" s="184"/>
      <c r="F694" s="258"/>
      <c r="G694" s="258"/>
      <c r="H694" s="141"/>
      <c r="I694" s="217"/>
      <c r="J694" s="142" t="e">
        <f>VLOOKUP(I694,NH,2,0)</f>
        <v>#N/A</v>
      </c>
      <c r="K694" s="142" t="e">
        <f>YEAR('BASE DE DATOS 2026'!$G694)&amp;J694</f>
        <v>#N/A</v>
      </c>
      <c r="L694" s="158" t="str">
        <f>IFERROR(VLOOKUP(K694,CATEGORIAS,2,0),"")</f>
        <v/>
      </c>
      <c r="M694" s="217"/>
      <c r="N694" s="186"/>
      <c r="O694" s="188"/>
      <c r="P694" s="259"/>
      <c r="Q694" s="252"/>
      <c r="S694" s="197">
        <v>701</v>
      </c>
    </row>
    <row r="695" spans="1:19" ht="18.75" hidden="1" x14ac:dyDescent="0.25">
      <c r="A695" s="197">
        <f>SUBTOTAL(103,$B$3:B695)</f>
        <v>389</v>
      </c>
      <c r="B695" s="246">
        <v>702</v>
      </c>
      <c r="C695" s="217"/>
      <c r="D695" s="217"/>
      <c r="E695" s="184"/>
      <c r="F695" s="258"/>
      <c r="G695" s="258"/>
      <c r="H695" s="141"/>
      <c r="I695" s="217"/>
      <c r="J695" s="142" t="e">
        <f>VLOOKUP(I695,NH,2,0)</f>
        <v>#N/A</v>
      </c>
      <c r="K695" s="142" t="e">
        <f>YEAR('BASE DE DATOS 2026'!$G695)&amp;J695</f>
        <v>#N/A</v>
      </c>
      <c r="L695" s="158" t="str">
        <f>IFERROR(VLOOKUP(K695,CATEGORIAS,2,0),"")</f>
        <v/>
      </c>
      <c r="M695" s="217"/>
      <c r="N695" s="186"/>
      <c r="O695" s="188"/>
      <c r="P695" s="259"/>
      <c r="Q695" s="252"/>
      <c r="S695" s="197">
        <v>702</v>
      </c>
    </row>
    <row r="696" spans="1:19" ht="18.75" x14ac:dyDescent="0.25">
      <c r="A696" s="197">
        <f>SUBTOTAL(103,$B$3:B696)</f>
        <v>390</v>
      </c>
      <c r="B696" s="246">
        <v>703</v>
      </c>
      <c r="C696" s="138" t="s">
        <v>828</v>
      </c>
      <c r="D696" s="138" t="s">
        <v>1073</v>
      </c>
      <c r="E696" s="139">
        <v>1105384235</v>
      </c>
      <c r="F696" s="140" t="s">
        <v>1480</v>
      </c>
      <c r="G696" s="140">
        <v>41400</v>
      </c>
      <c r="H696" s="141">
        <f ca="1">IF('BASE DE DATOS 2026'!$G668="","",YEAR(NOW())-YEAR(G696))</f>
        <v>13</v>
      </c>
      <c r="I696" s="138" t="s">
        <v>13</v>
      </c>
      <c r="J696" s="142" t="str">
        <f>VLOOKUP(I696,NH,2,0)</f>
        <v>N</v>
      </c>
      <c r="K696" s="142" t="str">
        <f>YEAR('BASE DE DATOS 2026'!$G696)&amp;J696</f>
        <v>2013N</v>
      </c>
      <c r="L696" s="143" t="str">
        <f>IFERROR(VLOOKUP(K696,CATEGORIAS,2,0),"")</f>
        <v>NOVATOS 13 Y 14 AÑOS</v>
      </c>
      <c r="M696" s="138" t="s">
        <v>46</v>
      </c>
      <c r="N696" s="145">
        <v>703</v>
      </c>
      <c r="O696" s="144">
        <f>IFERROR(VLOOKUP('BASE DE DATOS 2026'!$I662,CATEGORIAS!$M$3:$O$13,2,FALSE),"")</f>
        <v>85000</v>
      </c>
      <c r="P696" s="138"/>
      <c r="Q696" s="252" t="s">
        <v>149</v>
      </c>
      <c r="S696" s="197">
        <v>703</v>
      </c>
    </row>
    <row r="697" spans="1:19" ht="18.75" hidden="1" x14ac:dyDescent="0.25">
      <c r="A697" s="197">
        <f>SUBTOTAL(103,$B$3:B697)</f>
        <v>390</v>
      </c>
      <c r="B697" s="246">
        <v>704</v>
      </c>
      <c r="C697" s="217"/>
      <c r="D697" s="217"/>
      <c r="E697" s="184"/>
      <c r="F697" s="258"/>
      <c r="G697" s="258"/>
      <c r="H697" s="141"/>
      <c r="I697" s="217"/>
      <c r="J697" s="142" t="e">
        <f>VLOOKUP(I697,NH,2,0)</f>
        <v>#N/A</v>
      </c>
      <c r="K697" s="142" t="e">
        <f>YEAR('BASE DE DATOS 2026'!$G697)&amp;J697</f>
        <v>#N/A</v>
      </c>
      <c r="L697" s="158" t="str">
        <f>IFERROR(VLOOKUP(K697,CATEGORIAS,2,0),"")</f>
        <v/>
      </c>
      <c r="M697" s="217"/>
      <c r="N697" s="186"/>
      <c r="O697" s="188"/>
      <c r="P697" s="259"/>
      <c r="Q697" s="252"/>
      <c r="S697" s="197">
        <v>704</v>
      </c>
    </row>
    <row r="698" spans="1:19" ht="18.75" hidden="1" x14ac:dyDescent="0.25">
      <c r="A698" s="197">
        <f>SUBTOTAL(103,$B$3:B698)</f>
        <v>390</v>
      </c>
      <c r="B698" s="246">
        <v>705</v>
      </c>
      <c r="C698" s="217"/>
      <c r="D698" s="217"/>
      <c r="E698" s="184"/>
      <c r="F698" s="258"/>
      <c r="G698" s="258"/>
      <c r="H698" s="141"/>
      <c r="I698" s="217"/>
      <c r="J698" s="142" t="e">
        <f>VLOOKUP(I698,NH,2,0)</f>
        <v>#N/A</v>
      </c>
      <c r="K698" s="142" t="e">
        <f>YEAR('BASE DE DATOS 2026'!$G698)&amp;J698</f>
        <v>#N/A</v>
      </c>
      <c r="L698" s="158" t="str">
        <f>IFERROR(VLOOKUP(K698,CATEGORIAS,2,0),"")</f>
        <v/>
      </c>
      <c r="M698" s="217"/>
      <c r="N698" s="186"/>
      <c r="O698" s="188"/>
      <c r="P698" s="259"/>
      <c r="Q698" s="252"/>
      <c r="S698" s="197">
        <v>705</v>
      </c>
    </row>
    <row r="699" spans="1:19" ht="18.75" x14ac:dyDescent="0.25">
      <c r="A699" s="197">
        <f>SUBTOTAL(103,$B$3:B699)</f>
        <v>391</v>
      </c>
      <c r="B699" s="246">
        <v>706</v>
      </c>
      <c r="C699" s="138" t="s">
        <v>1076</v>
      </c>
      <c r="D699" s="138" t="s">
        <v>1077</v>
      </c>
      <c r="E699" s="139">
        <v>1112405379</v>
      </c>
      <c r="F699" s="140" t="s">
        <v>1480</v>
      </c>
      <c r="G699" s="140">
        <v>41255</v>
      </c>
      <c r="H699" s="141">
        <f ca="1">IF('BASE DE DATOS 2026'!$G670="","",YEAR(NOW())-YEAR(G699))</f>
        <v>14</v>
      </c>
      <c r="I699" s="138" t="s">
        <v>13</v>
      </c>
      <c r="J699" s="142" t="str">
        <f>VLOOKUP(I699,NH,2,0)</f>
        <v>N</v>
      </c>
      <c r="K699" s="142" t="str">
        <f>YEAR('BASE DE DATOS 2026'!$G699)&amp;J699</f>
        <v>2012N</v>
      </c>
      <c r="L699" s="143" t="str">
        <f>IFERROR(VLOOKUP(K699,CATEGORIAS,2,0),"")</f>
        <v>NOVATOS 13 Y 14 AÑOS</v>
      </c>
      <c r="M699" s="138" t="s">
        <v>85</v>
      </c>
      <c r="N699" s="145">
        <v>706</v>
      </c>
      <c r="O699" s="144">
        <f>IFERROR(VLOOKUP('BASE DE DATOS 2026'!$I663,CATEGORIAS!$M$3:$O$13,2,FALSE),"")</f>
        <v>85000</v>
      </c>
      <c r="P699" s="138"/>
      <c r="Q699" s="252" t="s">
        <v>149</v>
      </c>
      <c r="S699" s="197">
        <v>706</v>
      </c>
    </row>
    <row r="700" spans="1:19" ht="18.75" x14ac:dyDescent="0.25">
      <c r="A700" s="197">
        <f>SUBTOTAL(103,$B$3:B700)</f>
        <v>392</v>
      </c>
      <c r="B700" s="246">
        <v>707</v>
      </c>
      <c r="C700" s="138" t="s">
        <v>1078</v>
      </c>
      <c r="D700" s="138" t="s">
        <v>349</v>
      </c>
      <c r="E700" s="139">
        <v>1107868503</v>
      </c>
      <c r="F700" s="140" t="s">
        <v>1480</v>
      </c>
      <c r="G700" s="140">
        <v>41231</v>
      </c>
      <c r="H700" s="141">
        <f ca="1">IF('BASE DE DATOS 2026'!$G673="","",YEAR(NOW())-YEAR(G700))</f>
        <v>14</v>
      </c>
      <c r="I700" s="138" t="s">
        <v>15</v>
      </c>
      <c r="J700" s="142" t="str">
        <f>VLOOKUP(I700,NH,2,0)</f>
        <v>EX</v>
      </c>
      <c r="K700" s="142" t="str">
        <f>YEAR('BASE DE DATOS 2026'!$G700)&amp;J700</f>
        <v>2012EX</v>
      </c>
      <c r="L700" s="143" t="str">
        <f>IFERROR(VLOOKUP(K700,CATEGORIAS,2,0),"")</f>
        <v>EXPERTOS 13 Y 14 AÑOS</v>
      </c>
      <c r="M700" s="138" t="s">
        <v>41</v>
      </c>
      <c r="N700" s="145">
        <v>707</v>
      </c>
      <c r="O700" s="144">
        <f>IFERROR(VLOOKUP('BASE DE DATOS 2026'!$I665,CATEGORIAS!$M$3:$O$13,2,FALSE),"")</f>
        <v>85000</v>
      </c>
      <c r="P700" s="138"/>
      <c r="Q700" s="252" t="s">
        <v>149</v>
      </c>
      <c r="S700" s="197">
        <v>707</v>
      </c>
    </row>
    <row r="701" spans="1:19" ht="18.75" hidden="1" x14ac:dyDescent="0.25">
      <c r="A701" s="197">
        <f>SUBTOTAL(103,$B$3:B701)</f>
        <v>392</v>
      </c>
      <c r="B701" s="246">
        <v>708</v>
      </c>
      <c r="C701" s="217"/>
      <c r="D701" s="217"/>
      <c r="E701" s="184"/>
      <c r="F701" s="258"/>
      <c r="G701" s="258"/>
      <c r="H701" s="141"/>
      <c r="I701" s="217"/>
      <c r="J701" s="142" t="e">
        <f>VLOOKUP(I701,NH,2,0)</f>
        <v>#N/A</v>
      </c>
      <c r="K701" s="142" t="e">
        <f>YEAR('BASE DE DATOS 2026'!$G701)&amp;J701</f>
        <v>#N/A</v>
      </c>
      <c r="L701" s="158" t="str">
        <f>IFERROR(VLOOKUP(K701,CATEGORIAS,2,0),"")</f>
        <v/>
      </c>
      <c r="M701" s="217"/>
      <c r="N701" s="186"/>
      <c r="O701" s="188"/>
      <c r="P701" s="259"/>
      <c r="Q701" s="252"/>
      <c r="S701" s="197">
        <v>708</v>
      </c>
    </row>
    <row r="702" spans="1:19" ht="18.75" hidden="1" x14ac:dyDescent="0.25">
      <c r="A702" s="197">
        <f>SUBTOTAL(103,$B$3:B702)</f>
        <v>392</v>
      </c>
      <c r="B702" s="246">
        <v>709</v>
      </c>
      <c r="C702" s="217"/>
      <c r="D702" s="217"/>
      <c r="E702" s="184"/>
      <c r="F702" s="258"/>
      <c r="G702" s="258"/>
      <c r="H702" s="141"/>
      <c r="I702" s="217"/>
      <c r="J702" s="142" t="e">
        <f>VLOOKUP(I702,NH,2,0)</f>
        <v>#N/A</v>
      </c>
      <c r="K702" s="142" t="e">
        <f>YEAR('BASE DE DATOS 2026'!$G702)&amp;J702</f>
        <v>#N/A</v>
      </c>
      <c r="L702" s="158" t="str">
        <f>IFERROR(VLOOKUP(K702,CATEGORIAS,2,0),"")</f>
        <v/>
      </c>
      <c r="M702" s="217"/>
      <c r="N702" s="186"/>
      <c r="O702" s="188"/>
      <c r="P702" s="259"/>
      <c r="Q702" s="252"/>
      <c r="S702" s="197">
        <v>709</v>
      </c>
    </row>
    <row r="703" spans="1:19" ht="18.75" hidden="1" x14ac:dyDescent="0.25">
      <c r="A703" s="197">
        <f>SUBTOTAL(103,$B$3:B703)</f>
        <v>392</v>
      </c>
      <c r="B703" s="246">
        <v>710</v>
      </c>
      <c r="C703" s="217"/>
      <c r="D703" s="217"/>
      <c r="E703" s="184"/>
      <c r="F703" s="258"/>
      <c r="G703" s="258"/>
      <c r="H703" s="141"/>
      <c r="I703" s="217"/>
      <c r="J703" s="142" t="e">
        <f>VLOOKUP(I703,NH,2,0)</f>
        <v>#N/A</v>
      </c>
      <c r="K703" s="142" t="e">
        <f>YEAR('BASE DE DATOS 2026'!$G703)&amp;J703</f>
        <v>#N/A</v>
      </c>
      <c r="L703" s="158" t="str">
        <f>IFERROR(VLOOKUP(K703,CATEGORIAS,2,0),"")</f>
        <v/>
      </c>
      <c r="M703" s="217"/>
      <c r="N703" s="186"/>
      <c r="O703" s="188"/>
      <c r="P703" s="259"/>
      <c r="Q703" s="252"/>
      <c r="S703" s="197">
        <v>710</v>
      </c>
    </row>
    <row r="704" spans="1:19" ht="18.75" hidden="1" x14ac:dyDescent="0.25">
      <c r="A704" s="197">
        <f>SUBTOTAL(103,$B$3:B704)</f>
        <v>392</v>
      </c>
      <c r="B704" s="246">
        <v>711</v>
      </c>
      <c r="C704" s="217"/>
      <c r="D704" s="217"/>
      <c r="E704" s="184"/>
      <c r="F704" s="258"/>
      <c r="G704" s="258"/>
      <c r="H704" s="141"/>
      <c r="I704" s="217"/>
      <c r="J704" s="142" t="e">
        <f>VLOOKUP(I704,NH,2,0)</f>
        <v>#N/A</v>
      </c>
      <c r="K704" s="142" t="e">
        <f>YEAR('BASE DE DATOS 2026'!$G704)&amp;J704</f>
        <v>#N/A</v>
      </c>
      <c r="L704" s="158" t="str">
        <f>IFERROR(VLOOKUP(K704,CATEGORIAS,2,0),"")</f>
        <v/>
      </c>
      <c r="M704" s="217"/>
      <c r="N704" s="186"/>
      <c r="O704" s="188"/>
      <c r="P704" s="259"/>
      <c r="Q704" s="252"/>
      <c r="S704" s="197">
        <v>711</v>
      </c>
    </row>
    <row r="705" spans="1:19" ht="18.75" hidden="1" x14ac:dyDescent="0.25">
      <c r="A705" s="197">
        <f>SUBTOTAL(103,$B$3:B705)</f>
        <v>392</v>
      </c>
      <c r="B705" s="246">
        <v>712</v>
      </c>
      <c r="C705" s="217"/>
      <c r="D705" s="217"/>
      <c r="E705" s="184"/>
      <c r="F705" s="258"/>
      <c r="G705" s="258"/>
      <c r="H705" s="141"/>
      <c r="I705" s="217"/>
      <c r="J705" s="142" t="e">
        <f>VLOOKUP(I705,NH,2,0)</f>
        <v>#N/A</v>
      </c>
      <c r="K705" s="142" t="e">
        <f>YEAR('BASE DE DATOS 2026'!$G705)&amp;J705</f>
        <v>#N/A</v>
      </c>
      <c r="L705" s="158" t="str">
        <f>IFERROR(VLOOKUP(K705,CATEGORIAS,2,0),"")</f>
        <v/>
      </c>
      <c r="M705" s="217"/>
      <c r="N705" s="186"/>
      <c r="O705" s="188"/>
      <c r="P705" s="259"/>
      <c r="Q705" s="252"/>
      <c r="S705" s="197">
        <v>712</v>
      </c>
    </row>
    <row r="706" spans="1:19" ht="18.75" x14ac:dyDescent="0.25">
      <c r="A706" s="197">
        <f>SUBTOTAL(103,$B$3:B706)</f>
        <v>393</v>
      </c>
      <c r="B706" s="246">
        <v>713</v>
      </c>
      <c r="C706" s="138" t="s">
        <v>766</v>
      </c>
      <c r="D706" s="138" t="s">
        <v>1084</v>
      </c>
      <c r="E706" s="139">
        <v>1080053461</v>
      </c>
      <c r="F706" s="140" t="s">
        <v>1480</v>
      </c>
      <c r="G706" s="140">
        <v>39737</v>
      </c>
      <c r="H706" s="141">
        <f ca="1">IF('BASE DE DATOS 2026'!$G675="","",YEAR(NOW())-YEAR(G706))</f>
        <v>18</v>
      </c>
      <c r="I706" s="138" t="s">
        <v>1173</v>
      </c>
      <c r="J706" s="142" t="str">
        <f>VLOOKUP(I706,NH,2,0)</f>
        <v>SR</v>
      </c>
      <c r="K706" s="142" t="str">
        <f>YEAR('BASE DE DATOS 2026'!$G706)&amp;J706</f>
        <v>2008SR</v>
      </c>
      <c r="L706" s="143" t="str">
        <f>IFERROR(VLOOKUP(K706,CATEGORIAS,2,0),"")</f>
        <v>SUPER RACING</v>
      </c>
      <c r="M706" s="138" t="s">
        <v>46</v>
      </c>
      <c r="N706" s="137">
        <v>713</v>
      </c>
      <c r="O706" s="144">
        <f>IFERROR(VLOOKUP('BASE DE DATOS 2026'!$I667,CATEGORIAS!$M$3:$O$13,2,FALSE),"")</f>
        <v>85000</v>
      </c>
      <c r="P706" s="138"/>
      <c r="Q706" s="252" t="s">
        <v>149</v>
      </c>
      <c r="S706" s="197">
        <v>713</v>
      </c>
    </row>
    <row r="707" spans="1:19" ht="18.75" x14ac:dyDescent="0.25">
      <c r="A707" s="197">
        <f>SUBTOTAL(103,$B$3:B707)</f>
        <v>394</v>
      </c>
      <c r="B707" s="246">
        <v>714</v>
      </c>
      <c r="C707" s="138" t="s">
        <v>709</v>
      </c>
      <c r="D707" s="138" t="s">
        <v>619</v>
      </c>
      <c r="E707" s="205">
        <v>1027812869</v>
      </c>
      <c r="F707" s="140" t="s">
        <v>1481</v>
      </c>
      <c r="G707" s="140">
        <v>41586</v>
      </c>
      <c r="H707" s="141">
        <f ca="1">IF('BASE DE DATOS 2026'!$G984="","",YEAR(NOW())-YEAR(G707))</f>
        <v>13</v>
      </c>
      <c r="I707" s="138" t="s">
        <v>14</v>
      </c>
      <c r="J707" s="142" t="str">
        <f>VLOOKUP(I707,NH,2,0)</f>
        <v>D</v>
      </c>
      <c r="K707" s="142" t="str">
        <f>YEAR('BASE DE DATOS 2026'!$G707)&amp;J707</f>
        <v>2013D</v>
      </c>
      <c r="L707" s="206" t="str">
        <f>IFERROR(VLOOKUP(K707,CATEGORIAS,2,0),"")</f>
        <v>DAMAS 13 Y 14 AÑOS</v>
      </c>
      <c r="M707" s="138" t="s">
        <v>76</v>
      </c>
      <c r="N707" s="137">
        <v>714</v>
      </c>
      <c r="O707" s="144">
        <f>IFERROR(VLOOKUP('BASE DE DATOS 2026'!$I927,CATEGORIAS!$M$3:$O$13,2,FALSE),"")</f>
        <v>85000</v>
      </c>
      <c r="P707" s="138"/>
      <c r="Q707" s="252"/>
      <c r="S707" s="197">
        <v>714</v>
      </c>
    </row>
    <row r="708" spans="1:19" ht="18.75" x14ac:dyDescent="0.25">
      <c r="A708" s="197">
        <f>SUBTOTAL(103,$B$3:B708)</f>
        <v>395</v>
      </c>
      <c r="B708" s="246">
        <v>715</v>
      </c>
      <c r="C708" s="138" t="s">
        <v>1085</v>
      </c>
      <c r="D708" s="138" t="s">
        <v>1086</v>
      </c>
      <c r="E708" s="139">
        <v>1114246403</v>
      </c>
      <c r="F708" s="140" t="s">
        <v>1480</v>
      </c>
      <c r="G708" s="140">
        <v>41207</v>
      </c>
      <c r="H708" s="141">
        <f ca="1">IF('BASE DE DATOS 2026'!$G676="","",YEAR(NOW())-YEAR(G708))</f>
        <v>14</v>
      </c>
      <c r="I708" s="138" t="s">
        <v>13</v>
      </c>
      <c r="J708" s="142" t="str">
        <f>VLOOKUP(I708,NH,2,0)</f>
        <v>N</v>
      </c>
      <c r="K708" s="142" t="str">
        <f>YEAR('BASE DE DATOS 2026'!$G708)&amp;J708</f>
        <v>2012N</v>
      </c>
      <c r="L708" s="143" t="str">
        <f>IFERROR(VLOOKUP(K708,CATEGORIAS,2,0),"")</f>
        <v>NOVATOS 13 Y 14 AÑOS</v>
      </c>
      <c r="M708" s="138" t="s">
        <v>44</v>
      </c>
      <c r="N708" s="145">
        <v>715</v>
      </c>
      <c r="O708" s="144">
        <f>IFERROR(VLOOKUP('BASE DE DATOS 2026'!$I668,CATEGORIAS!$M$3:$O$13,2,FALSE),"")</f>
        <v>85000</v>
      </c>
      <c r="P708" s="138"/>
      <c r="Q708" s="252" t="s">
        <v>149</v>
      </c>
      <c r="S708" s="197">
        <v>715</v>
      </c>
    </row>
    <row r="709" spans="1:19" ht="18.75" hidden="1" x14ac:dyDescent="0.25">
      <c r="A709" s="197">
        <f>SUBTOTAL(103,$B$3:B709)</f>
        <v>395</v>
      </c>
      <c r="B709" s="246">
        <v>716</v>
      </c>
      <c r="C709" s="217"/>
      <c r="D709" s="217"/>
      <c r="E709" s="184"/>
      <c r="F709" s="258"/>
      <c r="G709" s="258"/>
      <c r="H709" s="141"/>
      <c r="I709" s="217"/>
      <c r="J709" s="142" t="e">
        <f>VLOOKUP(I709,NH,2,0)</f>
        <v>#N/A</v>
      </c>
      <c r="K709" s="142" t="e">
        <f>YEAR('BASE DE DATOS 2026'!$G709)&amp;J709</f>
        <v>#N/A</v>
      </c>
      <c r="L709" s="158" t="str">
        <f>IFERROR(VLOOKUP(K709,CATEGORIAS,2,0),"")</f>
        <v/>
      </c>
      <c r="M709" s="217"/>
      <c r="N709" s="186"/>
      <c r="O709" s="188"/>
      <c r="P709" s="259"/>
      <c r="Q709" s="252"/>
      <c r="S709" s="197">
        <v>716</v>
      </c>
    </row>
    <row r="710" spans="1:19" ht="18.75" hidden="1" x14ac:dyDescent="0.25">
      <c r="A710" s="197">
        <f>SUBTOTAL(103,$B$3:B710)</f>
        <v>395</v>
      </c>
      <c r="B710" s="246">
        <v>717</v>
      </c>
      <c r="C710" s="217"/>
      <c r="D710" s="217"/>
      <c r="E710" s="184"/>
      <c r="F710" s="258"/>
      <c r="G710" s="258"/>
      <c r="H710" s="141"/>
      <c r="I710" s="217"/>
      <c r="J710" s="142" t="e">
        <f>VLOOKUP(I710,NH,2,0)</f>
        <v>#N/A</v>
      </c>
      <c r="K710" s="142" t="e">
        <f>YEAR('BASE DE DATOS 2026'!$G710)&amp;J710</f>
        <v>#N/A</v>
      </c>
      <c r="L710" s="158" t="str">
        <f>IFERROR(VLOOKUP(K710,CATEGORIAS,2,0),"")</f>
        <v/>
      </c>
      <c r="M710" s="217"/>
      <c r="N710" s="186"/>
      <c r="O710" s="188"/>
      <c r="P710" s="259"/>
      <c r="Q710" s="252"/>
      <c r="S710" s="197">
        <v>717</v>
      </c>
    </row>
    <row r="711" spans="1:19" ht="18.75" hidden="1" x14ac:dyDescent="0.25">
      <c r="A711" s="197">
        <f>SUBTOTAL(103,$B$3:B711)</f>
        <v>395</v>
      </c>
      <c r="B711" s="246">
        <v>718</v>
      </c>
      <c r="C711" s="217"/>
      <c r="D711" s="217"/>
      <c r="E711" s="184"/>
      <c r="F711" s="258"/>
      <c r="G711" s="258"/>
      <c r="H711" s="141"/>
      <c r="I711" s="217"/>
      <c r="J711" s="142" t="e">
        <f>VLOOKUP(I711,NH,2,0)</f>
        <v>#N/A</v>
      </c>
      <c r="K711" s="142" t="e">
        <f>YEAR('BASE DE DATOS 2026'!$G711)&amp;J711</f>
        <v>#N/A</v>
      </c>
      <c r="L711" s="158" t="str">
        <f>IFERROR(VLOOKUP(K711,CATEGORIAS,2,0),"")</f>
        <v/>
      </c>
      <c r="M711" s="217"/>
      <c r="N711" s="186"/>
      <c r="O711" s="188"/>
      <c r="P711" s="259"/>
      <c r="Q711" s="252"/>
      <c r="S711" s="197">
        <v>718</v>
      </c>
    </row>
    <row r="712" spans="1:19" ht="18.75" hidden="1" x14ac:dyDescent="0.25">
      <c r="A712" s="197">
        <f>SUBTOTAL(103,$B$3:B712)</f>
        <v>395</v>
      </c>
      <c r="B712" s="246">
        <v>719</v>
      </c>
      <c r="C712" s="217"/>
      <c r="D712" s="217"/>
      <c r="E712" s="184"/>
      <c r="F712" s="258"/>
      <c r="G712" s="258"/>
      <c r="H712" s="141"/>
      <c r="I712" s="217"/>
      <c r="J712" s="142" t="e">
        <f>VLOOKUP(I712,NH,2,0)</f>
        <v>#N/A</v>
      </c>
      <c r="K712" s="142" t="e">
        <f>YEAR('BASE DE DATOS 2026'!$G712)&amp;J712</f>
        <v>#N/A</v>
      </c>
      <c r="L712" s="158" t="str">
        <f>IFERROR(VLOOKUP(K712,CATEGORIAS,2,0),"")</f>
        <v/>
      </c>
      <c r="M712" s="217"/>
      <c r="N712" s="186"/>
      <c r="O712" s="188"/>
      <c r="P712" s="259"/>
      <c r="Q712" s="252"/>
      <c r="S712" s="197">
        <v>719</v>
      </c>
    </row>
    <row r="713" spans="1:19" ht="18.75" hidden="1" x14ac:dyDescent="0.25">
      <c r="A713" s="197">
        <f>SUBTOTAL(103,$B$3:B713)</f>
        <v>395</v>
      </c>
      <c r="B713" s="246">
        <v>720</v>
      </c>
      <c r="C713" s="217"/>
      <c r="D713" s="217"/>
      <c r="E713" s="184"/>
      <c r="F713" s="258"/>
      <c r="G713" s="258"/>
      <c r="H713" s="141"/>
      <c r="I713" s="217"/>
      <c r="J713" s="142" t="e">
        <f>VLOOKUP(I713,NH,2,0)</f>
        <v>#N/A</v>
      </c>
      <c r="K713" s="142" t="e">
        <f>YEAR('BASE DE DATOS 2026'!$G713)&amp;J713</f>
        <v>#N/A</v>
      </c>
      <c r="L713" s="158" t="str">
        <f>IFERROR(VLOOKUP(K713,CATEGORIAS,2,0),"")</f>
        <v/>
      </c>
      <c r="M713" s="217"/>
      <c r="N713" s="186"/>
      <c r="O713" s="188"/>
      <c r="P713" s="259"/>
      <c r="Q713" s="252"/>
      <c r="S713" s="197">
        <v>720</v>
      </c>
    </row>
    <row r="714" spans="1:19" ht="18.75" x14ac:dyDescent="0.25">
      <c r="A714" s="197">
        <f>SUBTOTAL(103,$B$3:B714)</f>
        <v>396</v>
      </c>
      <c r="B714" s="246">
        <v>721</v>
      </c>
      <c r="C714" s="138" t="s">
        <v>1091</v>
      </c>
      <c r="D714" s="138" t="s">
        <v>1092</v>
      </c>
      <c r="E714" s="205">
        <v>1191216974</v>
      </c>
      <c r="F714" s="140" t="s">
        <v>1481</v>
      </c>
      <c r="G714" s="140">
        <v>40524</v>
      </c>
      <c r="H714" s="141">
        <f ca="1">IF('BASE DE DATOS 2026'!$G680="","",YEAR(NOW())-YEAR(G714))</f>
        <v>16</v>
      </c>
      <c r="I714" s="138" t="s">
        <v>13</v>
      </c>
      <c r="J714" s="142" t="str">
        <f>VLOOKUP(I714,NH,2,0)</f>
        <v>N</v>
      </c>
      <c r="K714" s="142" t="str">
        <f>YEAR('BASE DE DATOS 2026'!$G714)&amp;J714</f>
        <v>2010N</v>
      </c>
      <c r="L714" s="143" t="str">
        <f>IFERROR(VLOOKUP(K714,CATEGORIAS,2,0),"")</f>
        <v>NOVATOS 15 AÑOS Y MAS</v>
      </c>
      <c r="M714" s="138" t="s">
        <v>43</v>
      </c>
      <c r="N714" s="137">
        <v>721</v>
      </c>
      <c r="O714" s="144">
        <f>IFERROR(VLOOKUP('BASE DE DATOS 2026'!$I670,CATEGORIAS!$M$3:$O$13,2,FALSE),"")</f>
        <v>85000</v>
      </c>
      <c r="P714" s="138"/>
      <c r="Q714" s="252" t="s">
        <v>149</v>
      </c>
      <c r="S714" s="197">
        <v>721</v>
      </c>
    </row>
    <row r="715" spans="1:19" ht="18.75" x14ac:dyDescent="0.25">
      <c r="A715" s="197">
        <f>SUBTOTAL(103,$B$3:B715)</f>
        <v>397</v>
      </c>
      <c r="B715" s="246">
        <v>722</v>
      </c>
      <c r="C715" s="138" t="s">
        <v>356</v>
      </c>
      <c r="D715" s="138" t="s">
        <v>1093</v>
      </c>
      <c r="E715" s="139">
        <v>7202131</v>
      </c>
      <c r="F715" s="140" t="s">
        <v>1480</v>
      </c>
      <c r="G715" s="140">
        <v>39930</v>
      </c>
      <c r="H715" s="141">
        <f ca="1">IF('BASE DE DATOS 2026'!$G682="","",YEAR(NOW())-YEAR(G715))</f>
        <v>17</v>
      </c>
      <c r="I715" s="138" t="s">
        <v>13</v>
      </c>
      <c r="J715" s="142" t="str">
        <f>VLOOKUP(I715,NH,2,0)</f>
        <v>N</v>
      </c>
      <c r="K715" s="142" t="str">
        <f>YEAR('BASE DE DATOS 2026'!$G715)&amp;J715</f>
        <v>2009N</v>
      </c>
      <c r="L715" s="143" t="str">
        <f>IFERROR(VLOOKUP(K715,CATEGORIAS,2,0),"")</f>
        <v>NOVATOS 15 AÑOS Y MAS</v>
      </c>
      <c r="M715" s="138" t="s">
        <v>43</v>
      </c>
      <c r="N715" s="145">
        <v>722</v>
      </c>
      <c r="O715" s="144">
        <f>IFERROR(VLOOKUP('BASE DE DATOS 2026'!$I673,CATEGORIAS!$M$3:$O$13,2,FALSE),"")</f>
        <v>85000</v>
      </c>
      <c r="P715" s="138"/>
      <c r="Q715" s="252" t="s">
        <v>149</v>
      </c>
      <c r="S715" s="197">
        <v>722</v>
      </c>
    </row>
    <row r="716" spans="1:19" ht="18.75" x14ac:dyDescent="0.25">
      <c r="A716" s="197">
        <f>SUBTOTAL(103,$B$3:B716)</f>
        <v>398</v>
      </c>
      <c r="B716" s="246">
        <v>723</v>
      </c>
      <c r="C716" s="138" t="s">
        <v>259</v>
      </c>
      <c r="D716" s="138" t="s">
        <v>1095</v>
      </c>
      <c r="E716" s="139">
        <v>1110049772</v>
      </c>
      <c r="F716" s="140" t="s">
        <v>1480</v>
      </c>
      <c r="G716" s="140">
        <v>40623</v>
      </c>
      <c r="H716" s="141">
        <f ca="1">IF('BASE DE DATOS 2026'!$G684="","",YEAR(NOW())-YEAR(G716))</f>
        <v>15</v>
      </c>
      <c r="I716" s="138" t="s">
        <v>13</v>
      </c>
      <c r="J716" s="142" t="str">
        <f>VLOOKUP(I716,NH,2,0)</f>
        <v>N</v>
      </c>
      <c r="K716" s="142" t="str">
        <f>YEAR('BASE DE DATOS 2026'!$G716)&amp;J716</f>
        <v>2011N</v>
      </c>
      <c r="L716" s="143" t="str">
        <f>IFERROR(VLOOKUP(K716,CATEGORIAS,2,0),"")</f>
        <v>NOVATOS 15 AÑOS Y MAS</v>
      </c>
      <c r="M716" s="138" t="s">
        <v>89</v>
      </c>
      <c r="N716" s="137">
        <v>723</v>
      </c>
      <c r="O716" s="144">
        <f>IFERROR(VLOOKUP('BASE DE DATOS 2026'!$I675,CATEGORIAS!$M$3:$O$13,2,FALSE),"")</f>
        <v>85000</v>
      </c>
      <c r="P716" s="138"/>
      <c r="Q716" s="252" t="s">
        <v>149</v>
      </c>
      <c r="S716" s="197">
        <v>723</v>
      </c>
    </row>
    <row r="717" spans="1:19" ht="18.75" hidden="1" x14ac:dyDescent="0.25">
      <c r="A717" s="197">
        <f>SUBTOTAL(103,$B$3:B717)</f>
        <v>398</v>
      </c>
      <c r="B717" s="246">
        <v>724</v>
      </c>
      <c r="C717" s="217"/>
      <c r="D717" s="217"/>
      <c r="E717" s="184"/>
      <c r="F717" s="258"/>
      <c r="G717" s="258"/>
      <c r="H717" s="141"/>
      <c r="I717" s="217"/>
      <c r="J717" s="142" t="e">
        <f>VLOOKUP(I717,NH,2,0)</f>
        <v>#N/A</v>
      </c>
      <c r="K717" s="142" t="e">
        <f>YEAR('BASE DE DATOS 2026'!$G717)&amp;J717</f>
        <v>#N/A</v>
      </c>
      <c r="L717" s="158" t="str">
        <f>IFERROR(VLOOKUP(K717,CATEGORIAS,2,0),"")</f>
        <v/>
      </c>
      <c r="M717" s="217"/>
      <c r="N717" s="186"/>
      <c r="O717" s="188"/>
      <c r="P717" s="259"/>
      <c r="Q717" s="252"/>
      <c r="S717" s="197">
        <v>724</v>
      </c>
    </row>
    <row r="718" spans="1:19" ht="18.75" hidden="1" x14ac:dyDescent="0.25">
      <c r="A718" s="197">
        <f>SUBTOTAL(103,$B$3:B718)</f>
        <v>398</v>
      </c>
      <c r="B718" s="246">
        <v>725</v>
      </c>
      <c r="C718" s="217"/>
      <c r="D718" s="217"/>
      <c r="E718" s="184"/>
      <c r="F718" s="258"/>
      <c r="G718" s="258"/>
      <c r="H718" s="141"/>
      <c r="I718" s="217"/>
      <c r="J718" s="142" t="e">
        <f>VLOOKUP(I718,NH,2,0)</f>
        <v>#N/A</v>
      </c>
      <c r="K718" s="142" t="e">
        <f>YEAR('BASE DE DATOS 2026'!$G718)&amp;J718</f>
        <v>#N/A</v>
      </c>
      <c r="L718" s="158" t="str">
        <f>IFERROR(VLOOKUP(K718,CATEGORIAS,2,0),"")</f>
        <v/>
      </c>
      <c r="M718" s="217"/>
      <c r="N718" s="186"/>
      <c r="O718" s="188"/>
      <c r="P718" s="259"/>
      <c r="Q718" s="252"/>
      <c r="S718" s="197">
        <v>725</v>
      </c>
    </row>
    <row r="719" spans="1:19" ht="18.75" x14ac:dyDescent="0.25">
      <c r="A719" s="197">
        <f>SUBTOTAL(103,$B$3:B719)</f>
        <v>399</v>
      </c>
      <c r="B719" s="246">
        <v>726</v>
      </c>
      <c r="C719" s="138" t="s">
        <v>1261</v>
      </c>
      <c r="D719" s="138" t="s">
        <v>1101</v>
      </c>
      <c r="E719" s="139">
        <v>1112058296</v>
      </c>
      <c r="F719" s="140" t="s">
        <v>1480</v>
      </c>
      <c r="G719" s="140">
        <v>41453</v>
      </c>
      <c r="H719" s="141">
        <f ca="1">IF('BASE DE DATOS 2026'!$G686="","",YEAR(NOW())-YEAR(G719))</f>
        <v>13</v>
      </c>
      <c r="I719" s="138" t="s">
        <v>13</v>
      </c>
      <c r="J719" s="142" t="str">
        <f>VLOOKUP(I719,NH,2,0)</f>
        <v>N</v>
      </c>
      <c r="K719" s="142" t="str">
        <f>YEAR('BASE DE DATOS 2026'!$G719)&amp;J719</f>
        <v>2013N</v>
      </c>
      <c r="L719" s="143" t="str">
        <f>IFERROR(VLOOKUP(K719,CATEGORIAS,2,0),"")</f>
        <v>NOVATOS 13 Y 14 AÑOS</v>
      </c>
      <c r="M719" s="138" t="s">
        <v>89</v>
      </c>
      <c r="N719" s="145">
        <v>726</v>
      </c>
      <c r="O719" s="144">
        <f>IFERROR(VLOOKUP('BASE DE DATOS 2026'!$I676,CATEGORIAS!$M$3:$O$13,2,FALSE),"")</f>
        <v>85000</v>
      </c>
      <c r="P719" s="138"/>
      <c r="Q719" s="252" t="s">
        <v>149</v>
      </c>
      <c r="S719" s="197">
        <v>726</v>
      </c>
    </row>
    <row r="720" spans="1:19" ht="18.75" x14ac:dyDescent="0.25">
      <c r="A720" s="197">
        <f>SUBTOTAL(103,$B$3:B720)</f>
        <v>400</v>
      </c>
      <c r="B720" s="246">
        <v>727</v>
      </c>
      <c r="C720" s="138" t="s">
        <v>1300</v>
      </c>
      <c r="D720" s="138" t="s">
        <v>1301</v>
      </c>
      <c r="E720" s="205">
        <v>1191214585</v>
      </c>
      <c r="F720" s="140" t="s">
        <v>1481</v>
      </c>
      <c r="G720" s="140">
        <v>39987</v>
      </c>
      <c r="H720" s="141">
        <f ca="1">IF('BASE DE DATOS 2026'!$G688="","",YEAR(NOW())-YEAR(G720))</f>
        <v>17</v>
      </c>
      <c r="I720" s="138" t="s">
        <v>67</v>
      </c>
      <c r="J720" s="142" t="str">
        <f>VLOOKUP(I720,NH,2,0)</f>
        <v>P</v>
      </c>
      <c r="K720" s="142" t="str">
        <f>YEAR('BASE DE DATOS 2026'!$G720)&amp;J720</f>
        <v>2009P</v>
      </c>
      <c r="L720" s="143" t="str">
        <f>IFERROR(VLOOKUP(K720,CATEGORIAS,2,0),"")</f>
        <v>PRINCIPIANTES 15 AÑOS Y MAS</v>
      </c>
      <c r="M720" s="138" t="s">
        <v>53</v>
      </c>
      <c r="N720" s="137">
        <v>727</v>
      </c>
      <c r="O720" s="144">
        <f>IFERROR(VLOOKUP('BASE DE DATOS 2026'!$I680,CATEGORIAS!$M$3:$O$13,2,FALSE),"")</f>
        <v>85000</v>
      </c>
      <c r="P720" s="138"/>
      <c r="Q720" s="252" t="s">
        <v>149</v>
      </c>
      <c r="S720" s="197">
        <v>727</v>
      </c>
    </row>
    <row r="721" spans="1:19" ht="18.75" hidden="1" x14ac:dyDescent="0.25">
      <c r="A721" s="197">
        <f>SUBTOTAL(103,$B$3:B721)</f>
        <v>400</v>
      </c>
      <c r="B721" s="246">
        <v>728</v>
      </c>
      <c r="C721" s="217"/>
      <c r="D721" s="217"/>
      <c r="E721" s="184"/>
      <c r="F721" s="258"/>
      <c r="G721" s="258"/>
      <c r="H721" s="141"/>
      <c r="I721" s="217"/>
      <c r="J721" s="142" t="e">
        <f>VLOOKUP(I721,NH,2,0)</f>
        <v>#N/A</v>
      </c>
      <c r="K721" s="142" t="e">
        <f>YEAR('BASE DE DATOS 2026'!$G721)&amp;J721</f>
        <v>#N/A</v>
      </c>
      <c r="L721" s="158" t="str">
        <f>IFERROR(VLOOKUP(K721,CATEGORIAS,2,0),"")</f>
        <v/>
      </c>
      <c r="M721" s="217"/>
      <c r="N721" s="186"/>
      <c r="O721" s="188"/>
      <c r="P721" s="259"/>
      <c r="Q721" s="252"/>
      <c r="S721" s="197">
        <v>728</v>
      </c>
    </row>
    <row r="722" spans="1:19" ht="18.75" hidden="1" x14ac:dyDescent="0.25">
      <c r="A722" s="197">
        <f>SUBTOTAL(103,$B$3:B722)</f>
        <v>400</v>
      </c>
      <c r="B722" s="246">
        <v>729</v>
      </c>
      <c r="C722" s="217"/>
      <c r="D722" s="217"/>
      <c r="E722" s="184"/>
      <c r="F722" s="258"/>
      <c r="G722" s="258"/>
      <c r="H722" s="141"/>
      <c r="I722" s="217"/>
      <c r="J722" s="142" t="e">
        <f>VLOOKUP(I722,NH,2,0)</f>
        <v>#N/A</v>
      </c>
      <c r="K722" s="142" t="e">
        <f>YEAR('BASE DE DATOS 2026'!$G722)&amp;J722</f>
        <v>#N/A</v>
      </c>
      <c r="L722" s="158" t="str">
        <f>IFERROR(VLOOKUP(K722,CATEGORIAS,2,0),"")</f>
        <v/>
      </c>
      <c r="M722" s="217"/>
      <c r="N722" s="186"/>
      <c r="O722" s="188"/>
      <c r="P722" s="259"/>
      <c r="Q722" s="252"/>
      <c r="S722" s="197">
        <v>729</v>
      </c>
    </row>
    <row r="723" spans="1:19" ht="18.75" hidden="1" x14ac:dyDescent="0.25">
      <c r="A723" s="197">
        <f>SUBTOTAL(103,$B$3:B723)</f>
        <v>400</v>
      </c>
      <c r="B723" s="246">
        <v>730</v>
      </c>
      <c r="C723" s="217"/>
      <c r="D723" s="217"/>
      <c r="E723" s="184"/>
      <c r="F723" s="258"/>
      <c r="G723" s="258"/>
      <c r="H723" s="141"/>
      <c r="I723" s="217"/>
      <c r="J723" s="142" t="e">
        <f>VLOOKUP(I723,NH,2,0)</f>
        <v>#N/A</v>
      </c>
      <c r="K723" s="142" t="e">
        <f>YEAR('BASE DE DATOS 2026'!$G723)&amp;J723</f>
        <v>#N/A</v>
      </c>
      <c r="L723" s="158" t="str">
        <f>IFERROR(VLOOKUP(K723,CATEGORIAS,2,0),"")</f>
        <v/>
      </c>
      <c r="M723" s="217"/>
      <c r="N723" s="186"/>
      <c r="O723" s="188"/>
      <c r="P723" s="259"/>
      <c r="Q723" s="252"/>
      <c r="S723" s="197">
        <v>730</v>
      </c>
    </row>
    <row r="724" spans="1:19" ht="18.75" hidden="1" x14ac:dyDescent="0.25">
      <c r="A724" s="197">
        <f>SUBTOTAL(103,$B$3:B724)</f>
        <v>400</v>
      </c>
      <c r="B724" s="246">
        <v>731</v>
      </c>
      <c r="C724" s="217"/>
      <c r="D724" s="217"/>
      <c r="E724" s="184"/>
      <c r="F724" s="258"/>
      <c r="G724" s="258"/>
      <c r="H724" s="141"/>
      <c r="I724" s="217"/>
      <c r="J724" s="142" t="e">
        <f>VLOOKUP(I724,NH,2,0)</f>
        <v>#N/A</v>
      </c>
      <c r="K724" s="142" t="e">
        <f>YEAR('BASE DE DATOS 2026'!$G724)&amp;J724</f>
        <v>#N/A</v>
      </c>
      <c r="L724" s="158" t="str">
        <f>IFERROR(VLOOKUP(K724,CATEGORIAS,2,0),"")</f>
        <v/>
      </c>
      <c r="M724" s="217"/>
      <c r="N724" s="186"/>
      <c r="O724" s="188"/>
      <c r="P724" s="259"/>
      <c r="Q724" s="252"/>
      <c r="S724" s="197">
        <v>731</v>
      </c>
    </row>
    <row r="725" spans="1:19" ht="18.75" x14ac:dyDescent="0.25">
      <c r="A725" s="197">
        <f>SUBTOTAL(103,$B$3:B725)</f>
        <v>401</v>
      </c>
      <c r="B725" s="246">
        <v>732</v>
      </c>
      <c r="C725" s="138" t="s">
        <v>1109</v>
      </c>
      <c r="D725" s="138" t="s">
        <v>1208</v>
      </c>
      <c r="E725" s="139">
        <v>1112301033</v>
      </c>
      <c r="F725" s="140" t="s">
        <v>1480</v>
      </c>
      <c r="G725" s="140">
        <v>40025</v>
      </c>
      <c r="H725" s="141">
        <f ca="1">IF('BASE DE DATOS 2026'!$G689="","",YEAR(NOW())-YEAR(G725))</f>
        <v>17</v>
      </c>
      <c r="I725" s="138" t="s">
        <v>15</v>
      </c>
      <c r="J725" s="142" t="str">
        <f>VLOOKUP(I725,NH,2,0)</f>
        <v>EX</v>
      </c>
      <c r="K725" s="142" t="str">
        <f>YEAR('BASE DE DATOS 2026'!$G725)&amp;J725</f>
        <v>2009EX</v>
      </c>
      <c r="L725" s="143" t="str">
        <f>IFERROR(VLOOKUP(K725,CATEGORIAS,2,0),"")</f>
        <v>EXPERTOS 17 AÑOS Y MAS</v>
      </c>
      <c r="M725" s="138" t="s">
        <v>55</v>
      </c>
      <c r="N725" s="145">
        <v>732</v>
      </c>
      <c r="O725" s="144">
        <f>IFERROR(VLOOKUP('BASE DE DATOS 2026'!$I682,CATEGORIAS!$M$3:$O$13,2,FALSE),"")</f>
        <v>85000</v>
      </c>
      <c r="P725" s="138"/>
      <c r="Q725" s="252" t="s">
        <v>149</v>
      </c>
      <c r="S725" s="197">
        <v>732</v>
      </c>
    </row>
    <row r="726" spans="1:19" ht="18.75" x14ac:dyDescent="0.25">
      <c r="A726" s="197">
        <f>SUBTOTAL(103,$B$3:B726)</f>
        <v>402</v>
      </c>
      <c r="B726" s="246">
        <v>733</v>
      </c>
      <c r="C726" s="138" t="s">
        <v>308</v>
      </c>
      <c r="D726" s="138" t="s">
        <v>1111</v>
      </c>
      <c r="E726" s="139">
        <v>1104832455</v>
      </c>
      <c r="F726" s="140" t="s">
        <v>1480</v>
      </c>
      <c r="G726" s="140">
        <v>41275</v>
      </c>
      <c r="H726" s="141">
        <f ca="1">IF('BASE DE DATOS 2026'!$G691="","",YEAR(NOW())-YEAR(G726))</f>
        <v>13</v>
      </c>
      <c r="I726" s="138" t="s">
        <v>13</v>
      </c>
      <c r="J726" s="142" t="str">
        <f>VLOOKUP(I726,NH,2,0)</f>
        <v>N</v>
      </c>
      <c r="K726" s="142" t="str">
        <f>YEAR('BASE DE DATOS 2026'!$G726)&amp;J726</f>
        <v>2013N</v>
      </c>
      <c r="L726" s="143" t="str">
        <f>IFERROR(VLOOKUP(K726,CATEGORIAS,2,0),"")</f>
        <v>NOVATOS 13 Y 14 AÑOS</v>
      </c>
      <c r="M726" s="138" t="s">
        <v>51</v>
      </c>
      <c r="N726" s="137">
        <v>733</v>
      </c>
      <c r="O726" s="144">
        <f>IFERROR(VLOOKUP('BASE DE DATOS 2026'!$I684,CATEGORIAS!$M$3:$O$13,2,FALSE),"")</f>
        <v>85000</v>
      </c>
      <c r="P726" s="138"/>
      <c r="Q726" s="252" t="s">
        <v>205</v>
      </c>
      <c r="S726" s="197">
        <v>733</v>
      </c>
    </row>
    <row r="727" spans="1:19" ht="18.75" x14ac:dyDescent="0.25">
      <c r="A727" s="197">
        <f>SUBTOTAL(103,$B$3:B727)</f>
        <v>403</v>
      </c>
      <c r="B727" s="246">
        <v>734</v>
      </c>
      <c r="C727" s="138" t="s">
        <v>308</v>
      </c>
      <c r="D727" s="138" t="s">
        <v>1112</v>
      </c>
      <c r="E727" s="139">
        <v>1118259594</v>
      </c>
      <c r="F727" s="140" t="s">
        <v>1480</v>
      </c>
      <c r="G727" s="140">
        <v>41623</v>
      </c>
      <c r="H727" s="141">
        <f ca="1">IF('BASE DE DATOS 2026'!$G696="","",YEAR(NOW())-YEAR(G727))</f>
        <v>13</v>
      </c>
      <c r="I727" s="138" t="s">
        <v>67</v>
      </c>
      <c r="J727" s="142" t="str">
        <f>VLOOKUP(I727,NH,2,0)</f>
        <v>P</v>
      </c>
      <c r="K727" s="142" t="str">
        <f>YEAR('BASE DE DATOS 2026'!$G727)&amp;J727</f>
        <v>2013P</v>
      </c>
      <c r="L727" s="143" t="str">
        <f>IFERROR(VLOOKUP(K727,CATEGORIAS,2,0),"")</f>
        <v>PRINCIPIANTES 13 Y 14 AÑOS</v>
      </c>
      <c r="M727" s="138" t="s">
        <v>79</v>
      </c>
      <c r="N727" s="137">
        <v>734</v>
      </c>
      <c r="O727" s="144">
        <f>IFERROR(VLOOKUP('BASE DE DATOS 2026'!$I686,CATEGORIAS!$M$3:$O$13,2,FALSE),"")</f>
        <v>85000</v>
      </c>
      <c r="P727" s="138"/>
      <c r="Q727" s="253" t="s">
        <v>149</v>
      </c>
      <c r="S727" s="197">
        <v>734</v>
      </c>
    </row>
    <row r="728" spans="1:19" ht="18.75" hidden="1" x14ac:dyDescent="0.25">
      <c r="A728" s="197">
        <f>SUBTOTAL(103,$B$3:B728)</f>
        <v>403</v>
      </c>
      <c r="B728" s="246">
        <v>735</v>
      </c>
      <c r="C728" s="217"/>
      <c r="D728" s="217"/>
      <c r="E728" s="184"/>
      <c r="F728" s="258"/>
      <c r="G728" s="258"/>
      <c r="H728" s="141"/>
      <c r="I728" s="217"/>
      <c r="J728" s="142" t="e">
        <f>VLOOKUP(I728,NH,2,0)</f>
        <v>#N/A</v>
      </c>
      <c r="K728" s="142" t="e">
        <f>YEAR('BASE DE DATOS 2026'!$G728)&amp;J728</f>
        <v>#N/A</v>
      </c>
      <c r="L728" s="158" t="str">
        <f>IFERROR(VLOOKUP(K728,CATEGORIAS,2,0),"")</f>
        <v/>
      </c>
      <c r="M728" s="217"/>
      <c r="N728" s="186"/>
      <c r="O728" s="188"/>
      <c r="P728" s="259"/>
      <c r="Q728" s="253"/>
      <c r="S728" s="197">
        <v>735</v>
      </c>
    </row>
    <row r="729" spans="1:19" ht="18.75" hidden="1" x14ac:dyDescent="0.25">
      <c r="A729" s="197">
        <f>SUBTOTAL(103,$B$3:B729)</f>
        <v>403</v>
      </c>
      <c r="B729" s="246">
        <v>736</v>
      </c>
      <c r="C729" s="217"/>
      <c r="D729" s="217"/>
      <c r="E729" s="184"/>
      <c r="F729" s="258"/>
      <c r="G729" s="258"/>
      <c r="H729" s="141"/>
      <c r="I729" s="217"/>
      <c r="J729" s="142" t="e">
        <f>VLOOKUP(I729,NH,2,0)</f>
        <v>#N/A</v>
      </c>
      <c r="K729" s="142" t="e">
        <f>YEAR('BASE DE DATOS 2026'!$G729)&amp;J729</f>
        <v>#N/A</v>
      </c>
      <c r="L729" s="158" t="str">
        <f>IFERROR(VLOOKUP(K729,CATEGORIAS,2,0),"")</f>
        <v/>
      </c>
      <c r="M729" s="217"/>
      <c r="N729" s="186"/>
      <c r="O729" s="188"/>
      <c r="P729" s="259"/>
      <c r="Q729" s="253"/>
      <c r="S729" s="197">
        <v>736</v>
      </c>
    </row>
    <row r="730" spans="1:19" ht="18.75" hidden="1" x14ac:dyDescent="0.25">
      <c r="A730" s="197">
        <f>SUBTOTAL(103,$B$3:B730)</f>
        <v>403</v>
      </c>
      <c r="B730" s="246">
        <v>737</v>
      </c>
      <c r="C730" s="217"/>
      <c r="D730" s="217"/>
      <c r="E730" s="184"/>
      <c r="F730" s="258"/>
      <c r="G730" s="258"/>
      <c r="H730" s="141"/>
      <c r="I730" s="217"/>
      <c r="J730" s="142" t="e">
        <f>VLOOKUP(I730,NH,2,0)</f>
        <v>#N/A</v>
      </c>
      <c r="K730" s="142" t="e">
        <f>YEAR('BASE DE DATOS 2026'!$G730)&amp;J730</f>
        <v>#N/A</v>
      </c>
      <c r="L730" s="158" t="str">
        <f>IFERROR(VLOOKUP(K730,CATEGORIAS,2,0),"")</f>
        <v/>
      </c>
      <c r="M730" s="217"/>
      <c r="N730" s="186"/>
      <c r="O730" s="188"/>
      <c r="P730" s="259"/>
      <c r="Q730" s="253"/>
      <c r="S730" s="197">
        <v>737</v>
      </c>
    </row>
    <row r="731" spans="1:19" ht="18.75" x14ac:dyDescent="0.25">
      <c r="A731" s="197">
        <f>SUBTOTAL(103,$B$3:B731)</f>
        <v>404</v>
      </c>
      <c r="B731" s="246">
        <v>738</v>
      </c>
      <c r="C731" s="138" t="s">
        <v>1119</v>
      </c>
      <c r="D731" s="138" t="s">
        <v>1120</v>
      </c>
      <c r="E731" s="139">
        <v>1113700222</v>
      </c>
      <c r="F731" s="140" t="s">
        <v>1480</v>
      </c>
      <c r="G731" s="140">
        <v>43134</v>
      </c>
      <c r="H731" s="141">
        <f ca="1">IF('BASE DE DATOS 2026'!$G699="","",YEAR(NOW())-YEAR(G731))</f>
        <v>8</v>
      </c>
      <c r="I731" s="138" t="s">
        <v>67</v>
      </c>
      <c r="J731" s="142" t="str">
        <f>VLOOKUP(I731,NH,2,0)</f>
        <v>P</v>
      </c>
      <c r="K731" s="142" t="str">
        <f>YEAR('BASE DE DATOS 2026'!$G731)&amp;J731</f>
        <v>2018P</v>
      </c>
      <c r="L731" s="143" t="str">
        <f>IFERROR(VLOOKUP(K731,CATEGORIAS,2,0),"")</f>
        <v>PRINCIPIANTES 7 Y 8 AÑOS</v>
      </c>
      <c r="M731" s="138" t="s">
        <v>82</v>
      </c>
      <c r="N731" s="145">
        <v>738</v>
      </c>
      <c r="O731" s="144">
        <f>IFERROR(VLOOKUP('BASE DE DATOS 2026'!$I688,CATEGORIAS!$M$3:$O$13,2,FALSE),"")</f>
        <v>85000</v>
      </c>
      <c r="P731" s="138"/>
      <c r="Q731" s="252" t="s">
        <v>1693</v>
      </c>
      <c r="S731" s="197">
        <v>738</v>
      </c>
    </row>
    <row r="732" spans="1:19" ht="18.75" x14ac:dyDescent="0.25">
      <c r="A732" s="197">
        <f>SUBTOTAL(103,$B$3:B732)</f>
        <v>405</v>
      </c>
      <c r="B732" s="246">
        <v>739</v>
      </c>
      <c r="C732" s="138" t="s">
        <v>1121</v>
      </c>
      <c r="D732" s="138" t="s">
        <v>1122</v>
      </c>
      <c r="E732" s="139">
        <v>1112058430</v>
      </c>
      <c r="F732" s="140" t="s">
        <v>1480</v>
      </c>
      <c r="G732" s="140">
        <v>41485</v>
      </c>
      <c r="H732" s="141">
        <f ca="1">IF('BASE DE DATOS 2026'!$G700="","",YEAR(NOW())-YEAR(G732))</f>
        <v>13</v>
      </c>
      <c r="I732" s="138" t="s">
        <v>67</v>
      </c>
      <c r="J732" s="142" t="str">
        <f>VLOOKUP(I732,NH,2,0)</f>
        <v>P</v>
      </c>
      <c r="K732" s="142" t="str">
        <f>YEAR('BASE DE DATOS 2026'!$G732)&amp;J732</f>
        <v>2013P</v>
      </c>
      <c r="L732" s="143" t="str">
        <f>IFERROR(VLOOKUP(K732,CATEGORIAS,2,0),"")</f>
        <v>PRINCIPIANTES 13 Y 14 AÑOS</v>
      </c>
      <c r="M732" s="138" t="s">
        <v>46</v>
      </c>
      <c r="N732" s="137">
        <v>739</v>
      </c>
      <c r="O732" s="144">
        <f>IFERROR(VLOOKUP('BASE DE DATOS 2026'!$I689,CATEGORIAS!$M$3:$O$13,2,FALSE),"")</f>
        <v>85000</v>
      </c>
      <c r="P732" s="138"/>
      <c r="Q732" s="252" t="s">
        <v>208</v>
      </c>
      <c r="S732" s="197">
        <v>739</v>
      </c>
    </row>
    <row r="733" spans="1:19" ht="18.75" x14ac:dyDescent="0.25">
      <c r="A733" s="197">
        <f>SUBTOTAL(103,$B$3:B733)</f>
        <v>406</v>
      </c>
      <c r="B733" s="246">
        <v>740</v>
      </c>
      <c r="C733" s="138" t="s">
        <v>1123</v>
      </c>
      <c r="D733" s="138" t="s">
        <v>1124</v>
      </c>
      <c r="E733" s="139">
        <v>1114247145</v>
      </c>
      <c r="F733" s="140" t="s">
        <v>1480</v>
      </c>
      <c r="G733" s="140">
        <v>41590</v>
      </c>
      <c r="H733" s="141">
        <f ca="1">IF('BASE DE DATOS 2026'!$G706="","",YEAR(NOW())-YEAR(G733))</f>
        <v>13</v>
      </c>
      <c r="I733" s="138" t="s">
        <v>67</v>
      </c>
      <c r="J733" s="142" t="str">
        <f>VLOOKUP(I733,NH,2,0)</f>
        <v>P</v>
      </c>
      <c r="K733" s="142" t="str">
        <f>YEAR('BASE DE DATOS 2026'!$G733)&amp;J733</f>
        <v>2013P</v>
      </c>
      <c r="L733" s="143" t="str">
        <f>IFERROR(VLOOKUP(K733,CATEGORIAS,2,0),"")</f>
        <v>PRINCIPIANTES 13 Y 14 AÑOS</v>
      </c>
      <c r="M733" s="138" t="s">
        <v>82</v>
      </c>
      <c r="N733" s="145">
        <v>740</v>
      </c>
      <c r="O733" s="144">
        <f>IFERROR(VLOOKUP('BASE DE DATOS 2026'!$I691,CATEGORIAS!$M$3:$O$13,2,FALSE),"")</f>
        <v>85000</v>
      </c>
      <c r="P733" s="138"/>
      <c r="Q733" s="252" t="s">
        <v>149</v>
      </c>
      <c r="S733" s="197">
        <v>740</v>
      </c>
    </row>
    <row r="734" spans="1:19" ht="18.75" x14ac:dyDescent="0.25">
      <c r="A734" s="197">
        <f>SUBTOTAL(103,$B$3:B734)</f>
        <v>407</v>
      </c>
      <c r="B734" s="246">
        <v>741</v>
      </c>
      <c r="C734" s="138" t="s">
        <v>308</v>
      </c>
      <c r="D734" s="138" t="s">
        <v>1125</v>
      </c>
      <c r="E734" s="139">
        <v>1110295391</v>
      </c>
      <c r="F734" s="140" t="s">
        <v>1480</v>
      </c>
      <c r="G734" s="140">
        <v>39473</v>
      </c>
      <c r="H734" s="141">
        <f ca="1">IF('BASE DE DATOS 2026'!$G707="","",YEAR(NOW())-YEAR(G734))</f>
        <v>18</v>
      </c>
      <c r="I734" s="138" t="s">
        <v>15</v>
      </c>
      <c r="J734" s="142" t="str">
        <f>VLOOKUP(I734,NH,2,0)</f>
        <v>EX</v>
      </c>
      <c r="K734" s="142" t="str">
        <f>YEAR('BASE DE DATOS 2026'!$G734)&amp;J734</f>
        <v>2008EX</v>
      </c>
      <c r="L734" s="143" t="str">
        <f>IFERROR(VLOOKUP(K734,CATEGORIAS,2,0),"")</f>
        <v>EXPERTOS 17 AÑOS Y MAS</v>
      </c>
      <c r="M734" s="138" t="s">
        <v>112</v>
      </c>
      <c r="N734" s="137">
        <v>741</v>
      </c>
      <c r="O734" s="144">
        <f>IFERROR(VLOOKUP('BASE DE DATOS 2026'!$I696,CATEGORIAS!$M$3:$O$13,2,FALSE),"")</f>
        <v>85000</v>
      </c>
      <c r="P734" s="138"/>
      <c r="Q734" s="254" t="s">
        <v>1557</v>
      </c>
      <c r="S734" s="197">
        <v>741</v>
      </c>
    </row>
    <row r="735" spans="1:19" ht="18.75" hidden="1" x14ac:dyDescent="0.25">
      <c r="A735" s="197">
        <f>SUBTOTAL(103,$B$3:B735)</f>
        <v>407</v>
      </c>
      <c r="B735" s="246">
        <v>742</v>
      </c>
      <c r="C735" s="217"/>
      <c r="D735" s="217"/>
      <c r="E735" s="184"/>
      <c r="F735" s="258"/>
      <c r="G735" s="258"/>
      <c r="H735" s="141"/>
      <c r="I735" s="217"/>
      <c r="J735" s="142" t="e">
        <f>VLOOKUP(I735,NH,2,0)</f>
        <v>#N/A</v>
      </c>
      <c r="K735" s="142" t="e">
        <f>YEAR('BASE DE DATOS 2026'!$G735)&amp;J735</f>
        <v>#N/A</v>
      </c>
      <c r="L735" s="158" t="str">
        <f>IFERROR(VLOOKUP(K735,CATEGORIAS,2,0),"")</f>
        <v/>
      </c>
      <c r="M735" s="217"/>
      <c r="N735" s="186"/>
      <c r="O735" s="188"/>
      <c r="P735" s="259"/>
      <c r="Q735" s="252"/>
      <c r="S735" s="197">
        <v>742</v>
      </c>
    </row>
    <row r="736" spans="1:19" ht="18.75" hidden="1" x14ac:dyDescent="0.25">
      <c r="A736" s="197">
        <f>SUBTOTAL(103,$B$3:B736)</f>
        <v>407</v>
      </c>
      <c r="B736" s="246">
        <v>743</v>
      </c>
      <c r="C736" s="217"/>
      <c r="D736" s="217"/>
      <c r="E736" s="184"/>
      <c r="F736" s="258"/>
      <c r="G736" s="258"/>
      <c r="H736" s="141"/>
      <c r="I736" s="217"/>
      <c r="J736" s="142" t="e">
        <f>VLOOKUP(I736,NH,2,0)</f>
        <v>#N/A</v>
      </c>
      <c r="K736" s="142" t="e">
        <f>YEAR('BASE DE DATOS 2026'!$G736)&amp;J736</f>
        <v>#N/A</v>
      </c>
      <c r="L736" s="158" t="str">
        <f>IFERROR(VLOOKUP(K736,CATEGORIAS,2,0),"")</f>
        <v/>
      </c>
      <c r="M736" s="217"/>
      <c r="N736" s="186"/>
      <c r="O736" s="188"/>
      <c r="P736" s="259"/>
      <c r="Q736" s="252"/>
      <c r="S736" s="197">
        <v>743</v>
      </c>
    </row>
    <row r="737" spans="1:19" ht="18.75" x14ac:dyDescent="0.25">
      <c r="A737" s="197">
        <f>SUBTOTAL(103,$B$3:B737)</f>
        <v>408</v>
      </c>
      <c r="B737" s="246">
        <v>744</v>
      </c>
      <c r="C737" s="138" t="s">
        <v>732</v>
      </c>
      <c r="D737" s="138" t="s">
        <v>1129</v>
      </c>
      <c r="E737" s="139">
        <v>1105378071</v>
      </c>
      <c r="F737" s="140" t="s">
        <v>1480</v>
      </c>
      <c r="G737" s="140">
        <v>40367</v>
      </c>
      <c r="H737" s="141">
        <f ca="1">IF('BASE DE DATOS 2026'!$G708="","",YEAR(NOW())-YEAR(G737))</f>
        <v>16</v>
      </c>
      <c r="I737" s="138" t="s">
        <v>15</v>
      </c>
      <c r="J737" s="142" t="str">
        <f>VLOOKUP(I737,NH,2,0)</f>
        <v>EX</v>
      </c>
      <c r="K737" s="142" t="str">
        <f>YEAR('BASE DE DATOS 2026'!$G737)&amp;J737</f>
        <v>2010EX</v>
      </c>
      <c r="L737" s="143" t="str">
        <f>IFERROR(VLOOKUP(K737,CATEGORIAS,2,0),"")</f>
        <v>EXPERTOS 15 Y 16 AÑOS</v>
      </c>
      <c r="M737" s="138" t="s">
        <v>112</v>
      </c>
      <c r="N737" s="145">
        <v>744</v>
      </c>
      <c r="O737" s="144">
        <f>IFERROR(VLOOKUP('BASE DE DATOS 2026'!$I699,CATEGORIAS!$M$3:$O$13,2,FALSE),"")</f>
        <v>85000</v>
      </c>
      <c r="P737" s="138"/>
      <c r="Q737" s="254" t="s">
        <v>1558</v>
      </c>
      <c r="S737" s="197">
        <v>744</v>
      </c>
    </row>
    <row r="738" spans="1:19" ht="18.75" hidden="1" x14ac:dyDescent="0.25">
      <c r="A738" s="197">
        <f>SUBTOTAL(103,$B$3:B738)</f>
        <v>408</v>
      </c>
      <c r="B738" s="246">
        <v>745</v>
      </c>
      <c r="C738" s="217"/>
      <c r="D738" s="217"/>
      <c r="E738" s="184"/>
      <c r="F738" s="258"/>
      <c r="G738" s="258"/>
      <c r="H738" s="141"/>
      <c r="I738" s="217"/>
      <c r="J738" s="142" t="e">
        <f>VLOOKUP(I738,NH,2,0)</f>
        <v>#N/A</v>
      </c>
      <c r="K738" s="142" t="e">
        <f>YEAR('BASE DE DATOS 2026'!$G738)&amp;J738</f>
        <v>#N/A</v>
      </c>
      <c r="L738" s="158" t="str">
        <f>IFERROR(VLOOKUP(K738,CATEGORIAS,2,0),"")</f>
        <v/>
      </c>
      <c r="M738" s="217"/>
      <c r="N738" s="186"/>
      <c r="O738" s="188"/>
      <c r="P738" s="259"/>
      <c r="Q738" s="252"/>
      <c r="S738" s="197">
        <v>745</v>
      </c>
    </row>
    <row r="739" spans="1:19" ht="18.75" x14ac:dyDescent="0.25">
      <c r="A739" s="197">
        <f>SUBTOTAL(103,$B$3:B739)</f>
        <v>409</v>
      </c>
      <c r="B739" s="246">
        <v>746</v>
      </c>
      <c r="C739" s="147" t="s">
        <v>556</v>
      </c>
      <c r="D739" s="147" t="s">
        <v>1520</v>
      </c>
      <c r="E739" s="148">
        <v>1109551155</v>
      </c>
      <c r="F739" s="149" t="s">
        <v>1480</v>
      </c>
      <c r="G739" s="149">
        <v>40766</v>
      </c>
      <c r="H739" s="141">
        <f ca="1">IF('BASE DE DATOS 2026'!$G714="","",YEAR(NOW())-YEAR(G739))</f>
        <v>15</v>
      </c>
      <c r="I739" s="147" t="s">
        <v>67</v>
      </c>
      <c r="J739" s="142" t="str">
        <f>VLOOKUP(I739,NH,2,0)</f>
        <v>P</v>
      </c>
      <c r="K739" s="142" t="str">
        <f>YEAR('BASE DE DATOS 2026'!$G739)&amp;J739</f>
        <v>2011P</v>
      </c>
      <c r="L739" s="143" t="str">
        <f>IFERROR(VLOOKUP(K739,CATEGORIAS,2,0),"")</f>
        <v>PRINCIPIANTES 15 AÑOS Y MAS</v>
      </c>
      <c r="M739" s="147" t="s">
        <v>50</v>
      </c>
      <c r="N739" s="150">
        <v>746</v>
      </c>
      <c r="O739" s="151">
        <f>IFERROR(VLOOKUP('BASE DE DATOS 2026'!$I853,CATEGORIAS!$M$3:$O$13,2,FALSE),"")</f>
        <v>85000</v>
      </c>
      <c r="P739" s="147"/>
      <c r="Q739" s="252" t="s">
        <v>149</v>
      </c>
      <c r="S739" s="197">
        <v>746</v>
      </c>
    </row>
    <row r="740" spans="1:19" ht="18.75" hidden="1" x14ac:dyDescent="0.25">
      <c r="A740" s="197">
        <f>SUBTOTAL(103,$B$3:B740)</f>
        <v>409</v>
      </c>
      <c r="B740" s="246">
        <v>747</v>
      </c>
      <c r="C740" s="217"/>
      <c r="D740" s="217"/>
      <c r="E740" s="184"/>
      <c r="F740" s="258"/>
      <c r="G740" s="258"/>
      <c r="H740" s="141"/>
      <c r="I740" s="217"/>
      <c r="J740" s="142" t="e">
        <f>VLOOKUP(I740,NH,2,0)</f>
        <v>#N/A</v>
      </c>
      <c r="K740" s="142" t="e">
        <f>YEAR('BASE DE DATOS 2026'!$G740)&amp;J740</f>
        <v>#N/A</v>
      </c>
      <c r="L740" s="158" t="str">
        <f>IFERROR(VLOOKUP(K740,CATEGORIAS,2,0),"")</f>
        <v/>
      </c>
      <c r="M740" s="217"/>
      <c r="N740" s="186"/>
      <c r="O740" s="188"/>
      <c r="P740" s="259"/>
      <c r="Q740" s="252"/>
      <c r="S740" s="197">
        <v>747</v>
      </c>
    </row>
    <row r="741" spans="1:19" ht="18.75" x14ac:dyDescent="0.25">
      <c r="A741" s="197">
        <f>SUBTOTAL(103,$B$3:B741)</f>
        <v>410</v>
      </c>
      <c r="B741" s="246">
        <v>748</v>
      </c>
      <c r="C741" s="138" t="s">
        <v>795</v>
      </c>
      <c r="D741" s="138" t="s">
        <v>1133</v>
      </c>
      <c r="E741" s="139">
        <v>1059245106</v>
      </c>
      <c r="F741" s="140" t="s">
        <v>1480</v>
      </c>
      <c r="G741" s="140">
        <v>40977</v>
      </c>
      <c r="H741" s="141">
        <f ca="1">IF('BASE DE DATOS 2026'!$G715="","",YEAR(NOW())-YEAR(G741))</f>
        <v>14</v>
      </c>
      <c r="I741" s="138" t="s">
        <v>67</v>
      </c>
      <c r="J741" s="142" t="str">
        <f>VLOOKUP(I741,NH,2,0)</f>
        <v>P</v>
      </c>
      <c r="K741" s="142" t="str">
        <f>YEAR('BASE DE DATOS 2026'!$G741)&amp;J741</f>
        <v>2012P</v>
      </c>
      <c r="L741" s="143" t="str">
        <f>IFERROR(VLOOKUP(K741,CATEGORIAS,2,0),"")</f>
        <v>PRINCIPIANTES 13 Y 14 AÑOS</v>
      </c>
      <c r="M741" s="138" t="s">
        <v>80</v>
      </c>
      <c r="N741" s="137">
        <v>748</v>
      </c>
      <c r="O741" s="144">
        <f>IFERROR(VLOOKUP('BASE DE DATOS 2026'!$I700,CATEGORIAS!$M$3:$O$13,2,FALSE),"")</f>
        <v>85000</v>
      </c>
      <c r="P741" s="138"/>
      <c r="Q741" s="252" t="s">
        <v>203</v>
      </c>
      <c r="S741" s="197">
        <v>748</v>
      </c>
    </row>
    <row r="742" spans="1:19" ht="18.75" x14ac:dyDescent="0.25">
      <c r="A742" s="197">
        <f>SUBTOTAL(103,$B$3:B742)</f>
        <v>411</v>
      </c>
      <c r="B742" s="246">
        <v>749</v>
      </c>
      <c r="C742" s="138" t="s">
        <v>1134</v>
      </c>
      <c r="D742" s="138" t="s">
        <v>1135</v>
      </c>
      <c r="E742" s="139">
        <v>1006015177</v>
      </c>
      <c r="F742" s="140" t="s">
        <v>1480</v>
      </c>
      <c r="G742" s="140">
        <v>36747</v>
      </c>
      <c r="H742" s="141">
        <f ca="1">IF('BASE DE DATOS 2026'!$G716="","",YEAR(NOW())-YEAR(G742))</f>
        <v>26</v>
      </c>
      <c r="I742" s="138" t="s">
        <v>67</v>
      </c>
      <c r="J742" s="142" t="str">
        <f>VLOOKUP(I742,NH,2,0)</f>
        <v>P</v>
      </c>
      <c r="K742" s="142" t="str">
        <f>YEAR('BASE DE DATOS 2026'!$G742)&amp;J742</f>
        <v>2000P</v>
      </c>
      <c r="L742" s="143" t="str">
        <f>IFERROR(VLOOKUP(K742,CATEGORIAS,2,0),"")</f>
        <v>PRINCIPIANTES 15 AÑOS Y MAS</v>
      </c>
      <c r="M742" s="138" t="s">
        <v>167</v>
      </c>
      <c r="N742" s="137">
        <v>749</v>
      </c>
      <c r="O742" s="144">
        <f>IFERROR(VLOOKUP('BASE DE DATOS 2026'!$I706,CATEGORIAS!$M$3:$O$13,2,FALSE),"")</f>
        <v>85000</v>
      </c>
      <c r="P742" s="138"/>
      <c r="Q742" s="252" t="s">
        <v>149</v>
      </c>
      <c r="S742" s="197">
        <v>749</v>
      </c>
    </row>
    <row r="743" spans="1:19" ht="18.75" x14ac:dyDescent="0.25">
      <c r="A743" s="197">
        <f>SUBTOTAL(103,$B$3:B743)</f>
        <v>412</v>
      </c>
      <c r="B743" s="246">
        <v>750</v>
      </c>
      <c r="C743" s="138" t="s">
        <v>356</v>
      </c>
      <c r="D743" s="138" t="s">
        <v>1135</v>
      </c>
      <c r="E743" s="139">
        <v>1104828982</v>
      </c>
      <c r="F743" s="140" t="s">
        <v>1480</v>
      </c>
      <c r="G743" s="140">
        <v>40820</v>
      </c>
      <c r="H743" s="141">
        <f ca="1">IF('BASE DE DATOS 2026'!$G719="","",YEAR(NOW())-YEAR(G743))</f>
        <v>15</v>
      </c>
      <c r="I743" s="138" t="s">
        <v>13</v>
      </c>
      <c r="J743" s="142" t="str">
        <f>VLOOKUP(I743,NH,2,0)</f>
        <v>N</v>
      </c>
      <c r="K743" s="142" t="str">
        <f>YEAR('BASE DE DATOS 2026'!$G743)&amp;J743</f>
        <v>2011N</v>
      </c>
      <c r="L743" s="143" t="str">
        <f>IFERROR(VLOOKUP(K743,CATEGORIAS,2,0),"")</f>
        <v>NOVATOS 15 AÑOS Y MAS</v>
      </c>
      <c r="M743" s="138" t="s">
        <v>167</v>
      </c>
      <c r="N743" s="137">
        <v>750</v>
      </c>
      <c r="O743" s="144">
        <f>IFERROR(VLOOKUP('BASE DE DATOS 2026'!$I707,CATEGORIAS!$M$3:$O$13,2,FALSE),"")</f>
        <v>85000</v>
      </c>
      <c r="P743" s="138"/>
      <c r="Q743" s="253" t="s">
        <v>149</v>
      </c>
      <c r="S743" s="197">
        <v>750</v>
      </c>
    </row>
    <row r="744" spans="1:19" ht="18.75" x14ac:dyDescent="0.25">
      <c r="A744" s="197">
        <f>SUBTOTAL(103,$B$3:B744)</f>
        <v>413</v>
      </c>
      <c r="B744" s="246">
        <v>751</v>
      </c>
      <c r="C744" s="147" t="s">
        <v>321</v>
      </c>
      <c r="D744" s="147" t="s">
        <v>1564</v>
      </c>
      <c r="E744" s="148">
        <v>1109923412</v>
      </c>
      <c r="F744" s="149" t="s">
        <v>1480</v>
      </c>
      <c r="G744" s="149">
        <v>40617</v>
      </c>
      <c r="H744" s="141">
        <f ca="1">IF('BASE DE DATOS 2026'!$G720="","",YEAR(NOW())-YEAR(G744))</f>
        <v>15</v>
      </c>
      <c r="I744" s="147" t="s">
        <v>67</v>
      </c>
      <c r="J744" s="142" t="str">
        <f>VLOOKUP(I744,NH,2,0)</f>
        <v>P</v>
      </c>
      <c r="K744" s="142" t="str">
        <f>YEAR('BASE DE DATOS 2026'!$G744)&amp;J744</f>
        <v>2011P</v>
      </c>
      <c r="L744" s="143" t="str">
        <f>IFERROR(VLOOKUP(K744,CATEGORIAS,2,0),"")</f>
        <v>PRINCIPIANTES 15 AÑOS Y MAS</v>
      </c>
      <c r="M744" s="147" t="s">
        <v>53</v>
      </c>
      <c r="N744" s="150">
        <v>751</v>
      </c>
      <c r="O744" s="151">
        <f>IFERROR(VLOOKUP('BASE DE DATOS 2026'!$I708,CATEGORIAS!$M$3:$O$13,2,FALSE),"")</f>
        <v>85000</v>
      </c>
      <c r="P744" s="147"/>
      <c r="Q744" s="256" t="s">
        <v>149</v>
      </c>
      <c r="S744" s="197">
        <v>751</v>
      </c>
    </row>
    <row r="745" spans="1:19" ht="18.75" hidden="1" x14ac:dyDescent="0.25">
      <c r="A745" s="197">
        <f>SUBTOTAL(103,$B$3:B745)</f>
        <v>413</v>
      </c>
      <c r="B745" s="246">
        <v>752</v>
      </c>
      <c r="C745" s="217"/>
      <c r="D745" s="217"/>
      <c r="E745" s="184"/>
      <c r="F745" s="258"/>
      <c r="G745" s="258"/>
      <c r="H745" s="141"/>
      <c r="I745" s="217"/>
      <c r="J745" s="142" t="e">
        <f>VLOOKUP(I745,NH,2,0)</f>
        <v>#N/A</v>
      </c>
      <c r="K745" s="142" t="e">
        <f>YEAR('BASE DE DATOS 2026'!$G745)&amp;J745</f>
        <v>#N/A</v>
      </c>
      <c r="L745" s="158" t="str">
        <f>IFERROR(VLOOKUP(K745,CATEGORIAS,2,0),"")</f>
        <v/>
      </c>
      <c r="M745" s="217"/>
      <c r="N745" s="186"/>
      <c r="O745" s="188"/>
      <c r="P745" s="259"/>
      <c r="Q745" s="253"/>
      <c r="S745" s="197">
        <v>752</v>
      </c>
    </row>
    <row r="746" spans="1:19" ht="18.75" hidden="1" x14ac:dyDescent="0.25">
      <c r="A746" s="197">
        <f>SUBTOTAL(103,$B$3:B746)</f>
        <v>413</v>
      </c>
      <c r="B746" s="246">
        <v>753</v>
      </c>
      <c r="C746" s="217"/>
      <c r="D746" s="217"/>
      <c r="E746" s="184"/>
      <c r="F746" s="258"/>
      <c r="G746" s="258"/>
      <c r="H746" s="141"/>
      <c r="I746" s="217"/>
      <c r="J746" s="142" t="e">
        <f>VLOOKUP(I746,NH,2,0)</f>
        <v>#N/A</v>
      </c>
      <c r="K746" s="142" t="e">
        <f>YEAR('BASE DE DATOS 2026'!$G746)&amp;J746</f>
        <v>#N/A</v>
      </c>
      <c r="L746" s="158" t="str">
        <f>IFERROR(VLOOKUP(K746,CATEGORIAS,2,0),"")</f>
        <v/>
      </c>
      <c r="M746" s="217"/>
      <c r="N746" s="186"/>
      <c r="O746" s="188"/>
      <c r="P746" s="259"/>
      <c r="Q746" s="253"/>
      <c r="S746" s="197">
        <v>753</v>
      </c>
    </row>
    <row r="747" spans="1:19" ht="18.75" x14ac:dyDescent="0.25">
      <c r="A747" s="197">
        <f>SUBTOTAL(103,$B$3:B747)</f>
        <v>414</v>
      </c>
      <c r="B747" s="246">
        <v>754</v>
      </c>
      <c r="C747" s="138" t="s">
        <v>236</v>
      </c>
      <c r="D747" s="138" t="s">
        <v>1139</v>
      </c>
      <c r="E747" s="139">
        <v>1109561509</v>
      </c>
      <c r="F747" s="140" t="s">
        <v>1480</v>
      </c>
      <c r="G747" s="140">
        <v>42647</v>
      </c>
      <c r="H747" s="141">
        <f ca="1">IF('BASE DE DATOS 2026'!$G725="","",YEAR(NOW())-YEAR(G747))</f>
        <v>10</v>
      </c>
      <c r="I747" s="138" t="s">
        <v>67</v>
      </c>
      <c r="J747" s="142" t="str">
        <f>VLOOKUP(I747,NH,2,0)</f>
        <v>P</v>
      </c>
      <c r="K747" s="142" t="str">
        <f>YEAR('BASE DE DATOS 2026'!$G747)&amp;J747</f>
        <v>2016P</v>
      </c>
      <c r="L747" s="143" t="str">
        <f>IFERROR(VLOOKUP(K747,CATEGORIAS,2,0),"")</f>
        <v>PRINCIPIANTES 9 Y 10 AÑOS</v>
      </c>
      <c r="M747" s="138" t="s">
        <v>46</v>
      </c>
      <c r="N747" s="145">
        <v>754</v>
      </c>
      <c r="O747" s="144">
        <f>IFERROR(VLOOKUP('BASE DE DATOS 2026'!$I714,CATEGORIAS!$M$3:$O$13,2,FALSE),"")</f>
        <v>85000</v>
      </c>
      <c r="P747" s="138"/>
      <c r="Q747" s="252" t="s">
        <v>149</v>
      </c>
      <c r="S747" s="197">
        <v>754</v>
      </c>
    </row>
    <row r="748" spans="1:19" ht="18.75" x14ac:dyDescent="0.25">
      <c r="A748" s="197">
        <f>SUBTOTAL(103,$B$3:B748)</f>
        <v>415</v>
      </c>
      <c r="B748" s="246">
        <v>755</v>
      </c>
      <c r="C748" s="138" t="s">
        <v>256</v>
      </c>
      <c r="D748" s="138" t="s">
        <v>1140</v>
      </c>
      <c r="E748" s="139">
        <v>1191214820</v>
      </c>
      <c r="F748" s="140" t="s">
        <v>1480</v>
      </c>
      <c r="G748" s="140">
        <v>40026</v>
      </c>
      <c r="H748" s="141">
        <f ca="1">IF('BASE DE DATOS 2026'!$G726="","",YEAR(NOW())-YEAR(G748))</f>
        <v>17</v>
      </c>
      <c r="I748" s="138" t="s">
        <v>1173</v>
      </c>
      <c r="J748" s="142" t="str">
        <f>VLOOKUP(I748,NH,2,0)</f>
        <v>SR</v>
      </c>
      <c r="K748" s="142" t="str">
        <f>YEAR('BASE DE DATOS 2026'!$G748)&amp;J748</f>
        <v>2009SR</v>
      </c>
      <c r="L748" s="143" t="str">
        <f>IFERROR(VLOOKUP(K748,CATEGORIAS,2,0),"")</f>
        <v>SUPER RACING</v>
      </c>
      <c r="M748" s="138" t="s">
        <v>46</v>
      </c>
      <c r="N748" s="137">
        <v>755</v>
      </c>
      <c r="O748" s="144">
        <f>IFERROR(VLOOKUP('BASE DE DATOS 2026'!$I715,CATEGORIAS!$M$3:$O$13,2,FALSE),"")</f>
        <v>85000</v>
      </c>
      <c r="P748" s="138"/>
      <c r="Q748" s="252" t="s">
        <v>149</v>
      </c>
      <c r="S748" s="197">
        <v>755</v>
      </c>
    </row>
    <row r="749" spans="1:19" ht="18.75" x14ac:dyDescent="0.25">
      <c r="A749" s="197">
        <f>SUBTOTAL(103,$B$3:B749)</f>
        <v>416</v>
      </c>
      <c r="B749" s="246">
        <v>756</v>
      </c>
      <c r="C749" s="138" t="s">
        <v>312</v>
      </c>
      <c r="D749" s="138" t="s">
        <v>838</v>
      </c>
      <c r="E749" s="139">
        <v>1059248438</v>
      </c>
      <c r="F749" s="140" t="s">
        <v>1480</v>
      </c>
      <c r="G749" s="140">
        <v>42965</v>
      </c>
      <c r="H749" s="141">
        <f ca="1">IF('BASE DE DATOS 2026'!$G727="","",YEAR(NOW())-YEAR(G749))</f>
        <v>9</v>
      </c>
      <c r="I749" s="138" t="s">
        <v>67</v>
      </c>
      <c r="J749" s="142" t="str">
        <f>VLOOKUP(I749,NH,2,0)</f>
        <v>P</v>
      </c>
      <c r="K749" s="142" t="str">
        <f>YEAR('BASE DE DATOS 2026'!$G749)&amp;J749</f>
        <v>2017P</v>
      </c>
      <c r="L749" s="143" t="str">
        <f>IFERROR(VLOOKUP(K749,CATEGORIAS,2,0),"")</f>
        <v>PRINCIPIANTES 9 Y 10 AÑOS</v>
      </c>
      <c r="M749" s="138" t="s">
        <v>52</v>
      </c>
      <c r="N749" s="145">
        <v>756</v>
      </c>
      <c r="O749" s="144">
        <f>IFERROR(VLOOKUP('BASE DE DATOS 2026'!$I716,CATEGORIAS!$M$3:$O$13,2,FALSE),"")</f>
        <v>85000</v>
      </c>
      <c r="P749" s="138"/>
      <c r="Q749" s="252" t="s">
        <v>149</v>
      </c>
      <c r="S749" s="197">
        <v>756</v>
      </c>
    </row>
    <row r="750" spans="1:19" ht="18.75" x14ac:dyDescent="0.25">
      <c r="A750" s="197">
        <f>SUBTOTAL(103,$B$3:B750)</f>
        <v>417</v>
      </c>
      <c r="B750" s="246">
        <v>757</v>
      </c>
      <c r="C750" s="138" t="s">
        <v>1190</v>
      </c>
      <c r="D750" s="138" t="s">
        <v>1191</v>
      </c>
      <c r="E750" s="139">
        <v>1114321630</v>
      </c>
      <c r="F750" s="140" t="s">
        <v>1480</v>
      </c>
      <c r="G750" s="140">
        <v>44344</v>
      </c>
      <c r="H750" s="141">
        <f ca="1">IF('BASE DE DATOS 2026'!$G731="","",YEAR(NOW())-YEAR(G750))</f>
        <v>5</v>
      </c>
      <c r="I750" s="138" t="s">
        <v>12</v>
      </c>
      <c r="J750" s="142" t="str">
        <f>VLOOKUP(I750,NH,2,0)</f>
        <v>S</v>
      </c>
      <c r="K750" s="142" t="str">
        <f>YEAR('BASE DE DATOS 2026'!$G750)&amp;J750</f>
        <v>2021S</v>
      </c>
      <c r="L750" s="143" t="str">
        <f>IFERROR(VLOOKUP(K750,CATEGORIAS,2,0),"")</f>
        <v>STRIDERS 5 AÑOS</v>
      </c>
      <c r="M750" s="138" t="s">
        <v>44</v>
      </c>
      <c r="N750" s="137">
        <v>757</v>
      </c>
      <c r="O750" s="144">
        <f>IFERROR(VLOOKUP('BASE DE DATOS 2026'!$I719,CATEGORIAS!$M$3:$O$13,2,FALSE),"")</f>
        <v>85000</v>
      </c>
      <c r="P750" s="138"/>
      <c r="Q750" s="252" t="s">
        <v>149</v>
      </c>
      <c r="S750" s="197">
        <v>757</v>
      </c>
    </row>
    <row r="751" spans="1:19" ht="18.75" x14ac:dyDescent="0.25">
      <c r="A751" s="197">
        <f>SUBTOTAL(103,$B$3:B751)</f>
        <v>418</v>
      </c>
      <c r="B751" s="246">
        <v>758</v>
      </c>
      <c r="C751" s="138" t="s">
        <v>301</v>
      </c>
      <c r="D751" s="138" t="s">
        <v>1192</v>
      </c>
      <c r="E751" s="139">
        <v>1114559142</v>
      </c>
      <c r="F751" s="140" t="s">
        <v>1480</v>
      </c>
      <c r="G751" s="140">
        <v>44482</v>
      </c>
      <c r="H751" s="141">
        <f ca="1">IF('BASE DE DATOS 2026'!$G732="","",YEAR(NOW())-YEAR(G751))</f>
        <v>5</v>
      </c>
      <c r="I751" s="138" t="s">
        <v>12</v>
      </c>
      <c r="J751" s="142" t="str">
        <f>VLOOKUP(I751,NH,2,0)</f>
        <v>S</v>
      </c>
      <c r="K751" s="142" t="str">
        <f>YEAR('BASE DE DATOS 2026'!$G751)&amp;J751</f>
        <v>2021S</v>
      </c>
      <c r="L751" s="143" t="str">
        <f>IFERROR(VLOOKUP(K751,CATEGORIAS,2,0),"")</f>
        <v>STRIDERS 5 AÑOS</v>
      </c>
      <c r="M751" s="138" t="s">
        <v>44</v>
      </c>
      <c r="N751" s="145">
        <v>758</v>
      </c>
      <c r="O751" s="144">
        <f>IFERROR(VLOOKUP('BASE DE DATOS 2026'!$I720,CATEGORIAS!$M$3:$O$13,2,FALSE),"")</f>
        <v>85000</v>
      </c>
      <c r="P751" s="138"/>
      <c r="Q751" s="252" t="s">
        <v>149</v>
      </c>
      <c r="S751" s="197">
        <v>758</v>
      </c>
    </row>
    <row r="752" spans="1:19" ht="18.75" x14ac:dyDescent="0.25">
      <c r="A752" s="197">
        <f>SUBTOTAL(103,$B$3:B752)</f>
        <v>419</v>
      </c>
      <c r="B752" s="246">
        <v>759</v>
      </c>
      <c r="C752" s="138" t="s">
        <v>639</v>
      </c>
      <c r="D752" s="138" t="s">
        <v>1193</v>
      </c>
      <c r="E752" s="139">
        <v>1115196239</v>
      </c>
      <c r="F752" s="140" t="s">
        <v>1480</v>
      </c>
      <c r="G752" s="140">
        <v>44731</v>
      </c>
      <c r="H752" s="141">
        <f ca="1">IF('BASE DE DATOS 2026'!$G733="","",YEAR(NOW())-YEAR(G752))</f>
        <v>4</v>
      </c>
      <c r="I752" s="138" t="s">
        <v>12</v>
      </c>
      <c r="J752" s="142" t="str">
        <f>VLOOKUP(I752,NH,2,0)</f>
        <v>S</v>
      </c>
      <c r="K752" s="142" t="str">
        <f>YEAR('BASE DE DATOS 2026'!$G752)&amp;J752</f>
        <v>2022S</v>
      </c>
      <c r="L752" s="143" t="str">
        <f>IFERROR(VLOOKUP(K752,CATEGORIAS,2,0),"")</f>
        <v>STRIDERS 4 AÑOS</v>
      </c>
      <c r="M752" s="138" t="s">
        <v>44</v>
      </c>
      <c r="N752" s="137">
        <v>759</v>
      </c>
      <c r="O752" s="144">
        <f>IFERROR(VLOOKUP('BASE DE DATOS 2026'!$I725,CATEGORIAS!$M$3:$O$13,2,FALSE),"")</f>
        <v>85000</v>
      </c>
      <c r="P752" s="138"/>
      <c r="Q752" s="252" t="s">
        <v>149</v>
      </c>
      <c r="S752" s="197">
        <v>759</v>
      </c>
    </row>
    <row r="753" spans="1:19" ht="18.75" x14ac:dyDescent="0.25">
      <c r="A753" s="197">
        <f>SUBTOTAL(103,$B$3:B753)</f>
        <v>420</v>
      </c>
      <c r="B753" s="246">
        <v>760</v>
      </c>
      <c r="C753" s="138" t="s">
        <v>729</v>
      </c>
      <c r="D753" s="138" t="s">
        <v>1209</v>
      </c>
      <c r="E753" s="139">
        <v>1232822233</v>
      </c>
      <c r="F753" s="140" t="s">
        <v>1480</v>
      </c>
      <c r="G753" s="140">
        <v>44881</v>
      </c>
      <c r="H753" s="141">
        <f ca="1">IF('BASE DE DATOS 2026'!$G734="","",YEAR(NOW())-YEAR(G753))</f>
        <v>4</v>
      </c>
      <c r="I753" s="138" t="s">
        <v>12</v>
      </c>
      <c r="J753" s="142" t="str">
        <f>VLOOKUP(I753,NH,2,0)</f>
        <v>S</v>
      </c>
      <c r="K753" s="142" t="str">
        <f>YEAR('BASE DE DATOS 2026'!$G753)&amp;J753</f>
        <v>2022S</v>
      </c>
      <c r="L753" s="143" t="str">
        <f>IFERROR(VLOOKUP(K753,CATEGORIAS,2,0),"")</f>
        <v>STRIDERS 4 AÑOS</v>
      </c>
      <c r="M753" s="138" t="s">
        <v>45</v>
      </c>
      <c r="N753" s="145">
        <v>760</v>
      </c>
      <c r="O753" s="144">
        <f>IFERROR(VLOOKUP('BASE DE DATOS 2026'!$I726,CATEGORIAS!$M$3:$O$13,2,FALSE),"")</f>
        <v>85000</v>
      </c>
      <c r="P753" s="138"/>
      <c r="Q753" s="252" t="s">
        <v>149</v>
      </c>
      <c r="S753" s="197">
        <v>760</v>
      </c>
    </row>
    <row r="754" spans="1:19" ht="18.75" x14ac:dyDescent="0.25">
      <c r="A754" s="197">
        <f>SUBTOTAL(103,$B$3:B754)</f>
        <v>421</v>
      </c>
      <c r="B754" s="246">
        <v>761</v>
      </c>
      <c r="C754" s="138" t="s">
        <v>760</v>
      </c>
      <c r="D754" s="138" t="s">
        <v>1237</v>
      </c>
      <c r="E754" s="139">
        <v>1111488701</v>
      </c>
      <c r="F754" s="140" t="s">
        <v>1480</v>
      </c>
      <c r="G754" s="140">
        <v>44527</v>
      </c>
      <c r="H754" s="141">
        <f ca="1">IF('BASE DE DATOS 2026'!$G737="","",YEAR(NOW())-YEAR(G754))</f>
        <v>5</v>
      </c>
      <c r="I754" s="138" t="s">
        <v>12</v>
      </c>
      <c r="J754" s="142" t="str">
        <f>VLOOKUP(I754,NH,2,0)</f>
        <v>S</v>
      </c>
      <c r="K754" s="142" t="str">
        <f>YEAR('BASE DE DATOS 2026'!$G754)&amp;J754</f>
        <v>2021S</v>
      </c>
      <c r="L754" s="143" t="str">
        <f>IFERROR(VLOOKUP(K754,CATEGORIAS,2,0),"")</f>
        <v>STRIDERS 5 AÑOS</v>
      </c>
      <c r="M754" s="138" t="s">
        <v>80</v>
      </c>
      <c r="N754" s="137">
        <v>761</v>
      </c>
      <c r="O754" s="144">
        <f>IFERROR(VLOOKUP('BASE DE DATOS 2026'!$I727,CATEGORIAS!$M$3:$O$13,2,FALSE),"")</f>
        <v>85000</v>
      </c>
      <c r="P754" s="138"/>
      <c r="Q754" s="252" t="s">
        <v>149</v>
      </c>
      <c r="S754" s="197">
        <v>761</v>
      </c>
    </row>
    <row r="755" spans="1:19" ht="18.75" x14ac:dyDescent="0.25">
      <c r="A755" s="197">
        <f>SUBTOTAL(103,$B$3:B755)</f>
        <v>422</v>
      </c>
      <c r="B755" s="246">
        <v>762</v>
      </c>
      <c r="C755" s="138" t="s">
        <v>240</v>
      </c>
      <c r="D755" s="138" t="s">
        <v>267</v>
      </c>
      <c r="E755" s="139">
        <v>1112071016</v>
      </c>
      <c r="F755" s="140" t="s">
        <v>1480</v>
      </c>
      <c r="G755" s="140">
        <v>44847</v>
      </c>
      <c r="H755" s="141">
        <f ca="1">IF('BASE DE DATOS 2026'!$G739="","",YEAR(NOW())-YEAR(G755))</f>
        <v>4</v>
      </c>
      <c r="I755" s="138" t="s">
        <v>12</v>
      </c>
      <c r="J755" s="142" t="str">
        <f>VLOOKUP(I755,NH,2,0)</f>
        <v>S</v>
      </c>
      <c r="K755" s="142" t="str">
        <f>YEAR('BASE DE DATOS 2026'!$G755)&amp;J755</f>
        <v>2022S</v>
      </c>
      <c r="L755" s="143" t="str">
        <f>IFERROR(VLOOKUP(K755,CATEGORIAS,2,0),"")</f>
        <v>STRIDERS 4 AÑOS</v>
      </c>
      <c r="M755" s="138" t="s">
        <v>45</v>
      </c>
      <c r="N755" s="145">
        <v>762</v>
      </c>
      <c r="O755" s="144">
        <f>IFERROR(VLOOKUP('BASE DE DATOS 2026'!$I731,CATEGORIAS!$M$3:$O$13,2,FALSE),"")</f>
        <v>85000</v>
      </c>
      <c r="P755" s="138"/>
      <c r="Q755" s="252" t="s">
        <v>149</v>
      </c>
      <c r="S755" s="197">
        <v>762</v>
      </c>
    </row>
    <row r="756" spans="1:19" ht="18.75" x14ac:dyDescent="0.25">
      <c r="A756" s="197">
        <f>SUBTOTAL(103,$B$3:B756)</f>
        <v>423</v>
      </c>
      <c r="B756" s="246">
        <v>763</v>
      </c>
      <c r="C756" s="138" t="s">
        <v>299</v>
      </c>
      <c r="D756" s="138" t="s">
        <v>1251</v>
      </c>
      <c r="E756" s="139">
        <v>1232821862</v>
      </c>
      <c r="F756" s="140" t="s">
        <v>1480</v>
      </c>
      <c r="G756" s="140">
        <v>44853</v>
      </c>
      <c r="H756" s="141">
        <f ca="1">IF('BASE DE DATOS 2026'!$G741="","",YEAR(NOW())-YEAR(G756))</f>
        <v>4</v>
      </c>
      <c r="I756" s="138" t="s">
        <v>12</v>
      </c>
      <c r="J756" s="142" t="str">
        <f>VLOOKUP(I756,NH,2,0)</f>
        <v>S</v>
      </c>
      <c r="K756" s="142" t="str">
        <f>YEAR('BASE DE DATOS 2026'!$G756)&amp;J756</f>
        <v>2022S</v>
      </c>
      <c r="L756" s="143" t="str">
        <f>IFERROR(VLOOKUP(K756,CATEGORIAS,2,0),"")</f>
        <v>STRIDERS 4 AÑOS</v>
      </c>
      <c r="M756" s="138" t="s">
        <v>45</v>
      </c>
      <c r="N756" s="137">
        <v>763</v>
      </c>
      <c r="O756" s="144">
        <f>IFERROR(VLOOKUP('BASE DE DATOS 2026'!$I732,CATEGORIAS!$M$3:$O$13,2,FALSE),"")</f>
        <v>85000</v>
      </c>
      <c r="P756" s="138"/>
      <c r="Q756" s="252" t="s">
        <v>149</v>
      </c>
      <c r="S756" s="197">
        <v>763</v>
      </c>
    </row>
    <row r="757" spans="1:19" ht="18.75" x14ac:dyDescent="0.25">
      <c r="A757" s="197">
        <f>SUBTOTAL(103,$B$3:B757)</f>
        <v>424</v>
      </c>
      <c r="B757" s="246">
        <v>764</v>
      </c>
      <c r="C757" s="138" t="s">
        <v>271</v>
      </c>
      <c r="D757" s="138" t="s">
        <v>1263</v>
      </c>
      <c r="E757" s="139">
        <v>1109571774</v>
      </c>
      <c r="F757" s="140" t="s">
        <v>1480</v>
      </c>
      <c r="G757" s="140">
        <v>44318</v>
      </c>
      <c r="H757" s="141">
        <f ca="1">IF('BASE DE DATOS 2026'!$G742="","",YEAR(NOW())-YEAR(G757))</f>
        <v>5</v>
      </c>
      <c r="I757" s="138" t="s">
        <v>12</v>
      </c>
      <c r="J757" s="142" t="str">
        <f>VLOOKUP(I757,NH,2,0)</f>
        <v>S</v>
      </c>
      <c r="K757" s="142" t="str">
        <f>YEAR('BASE DE DATOS 2026'!$G757)&amp;J757</f>
        <v>2021S</v>
      </c>
      <c r="L757" s="143" t="str">
        <f>IFERROR(VLOOKUP(K757,CATEGORIAS,2,0),"")</f>
        <v>STRIDERS 5 AÑOS</v>
      </c>
      <c r="M757" s="138" t="s">
        <v>1268</v>
      </c>
      <c r="N757" s="145">
        <v>764</v>
      </c>
      <c r="O757" s="144">
        <f>IFERROR(VLOOKUP('BASE DE DATOS 2026'!$I733,CATEGORIAS!$M$3:$O$13,2,FALSE),"")</f>
        <v>85000</v>
      </c>
      <c r="P757" s="138"/>
      <c r="Q757" s="252" t="s">
        <v>149</v>
      </c>
      <c r="S757" s="197">
        <v>764</v>
      </c>
    </row>
    <row r="758" spans="1:19" ht="18.75" x14ac:dyDescent="0.25">
      <c r="A758" s="197">
        <f>SUBTOTAL(103,$B$3:B758)</f>
        <v>425</v>
      </c>
      <c r="B758" s="246">
        <v>765</v>
      </c>
      <c r="C758" s="138" t="s">
        <v>1434</v>
      </c>
      <c r="D758" s="138" t="s">
        <v>1435</v>
      </c>
      <c r="E758" s="139">
        <v>1232792403</v>
      </c>
      <c r="F758" s="140" t="s">
        <v>1480</v>
      </c>
      <c r="G758" s="140">
        <v>42125</v>
      </c>
      <c r="H758" s="141">
        <f ca="1">IF('BASE DE DATOS 2026'!$G743="","",YEAR(NOW())-YEAR(G758))</f>
        <v>11</v>
      </c>
      <c r="I758" s="163" t="s">
        <v>13</v>
      </c>
      <c r="J758" s="142" t="str">
        <f>VLOOKUP(I758,NH,2,0)</f>
        <v>N</v>
      </c>
      <c r="K758" s="142" t="str">
        <f>YEAR('BASE DE DATOS 2026'!$G758)&amp;J758</f>
        <v>2015N</v>
      </c>
      <c r="L758" s="143" t="str">
        <f>IFERROR(VLOOKUP(K758,CATEGORIAS,2,0),"")</f>
        <v>NOVATOS 11 Y 12 AÑOS</v>
      </c>
      <c r="M758" s="138" t="s">
        <v>41</v>
      </c>
      <c r="N758" s="137">
        <v>765</v>
      </c>
      <c r="O758" s="144">
        <f>IFERROR(VLOOKUP('BASE DE DATOS 2026'!$I734,CATEGORIAS!$M$3:$O$13,2,FALSE),"")</f>
        <v>85000</v>
      </c>
      <c r="P758" s="138" t="s">
        <v>1460</v>
      </c>
      <c r="Q758" s="252" t="s">
        <v>149</v>
      </c>
      <c r="S758" s="197">
        <v>765</v>
      </c>
    </row>
    <row r="759" spans="1:19" ht="18.75" x14ac:dyDescent="0.25">
      <c r="A759" s="197">
        <f>SUBTOTAL(103,$B$3:B759)</f>
        <v>426</v>
      </c>
      <c r="B759" s="246">
        <v>766</v>
      </c>
      <c r="C759" s="138" t="s">
        <v>1295</v>
      </c>
      <c r="D759" s="138" t="s">
        <v>1296</v>
      </c>
      <c r="E759" s="139">
        <v>1232816254</v>
      </c>
      <c r="F759" s="140" t="s">
        <v>1480</v>
      </c>
      <c r="G759" s="140">
        <v>44276</v>
      </c>
      <c r="H759" s="141">
        <f ca="1">IF('BASE DE DATOS 2026'!$G744="","",YEAR(NOW())-YEAR(G759))</f>
        <v>5</v>
      </c>
      <c r="I759" s="138" t="s">
        <v>12</v>
      </c>
      <c r="J759" s="142" t="str">
        <f>VLOOKUP(I759,NH,2,0)</f>
        <v>S</v>
      </c>
      <c r="K759" s="142" t="str">
        <f>YEAR('BASE DE DATOS 2026'!$G759)&amp;J759</f>
        <v>2021S</v>
      </c>
      <c r="L759" s="143" t="str">
        <f>IFERROR(VLOOKUP(K759,CATEGORIAS,2,0),"")</f>
        <v>STRIDERS 5 AÑOS</v>
      </c>
      <c r="M759" s="138" t="s">
        <v>53</v>
      </c>
      <c r="N759" s="145">
        <v>766</v>
      </c>
      <c r="O759" s="144">
        <f>IFERROR(VLOOKUP('BASE DE DATOS 2026'!$I737,CATEGORIAS!$M$3:$O$13,2,FALSE),"")</f>
        <v>85000</v>
      </c>
      <c r="P759" s="138"/>
      <c r="Q759" s="252" t="s">
        <v>149</v>
      </c>
      <c r="S759" s="197">
        <v>766</v>
      </c>
    </row>
    <row r="760" spans="1:19" ht="18.75" x14ac:dyDescent="0.25">
      <c r="A760" s="197">
        <f>SUBTOTAL(103,$B$3:B760)</f>
        <v>427</v>
      </c>
      <c r="B760" s="246">
        <v>767</v>
      </c>
      <c r="C760" s="138" t="s">
        <v>1332</v>
      </c>
      <c r="D760" s="138" t="s">
        <v>1333</v>
      </c>
      <c r="E760" s="139">
        <v>1112061359</v>
      </c>
      <c r="F760" s="140" t="s">
        <v>1480</v>
      </c>
      <c r="G760" s="140">
        <v>42241</v>
      </c>
      <c r="H760" s="141">
        <f ca="1">IF('BASE DE DATOS 2026'!$G747="","",YEAR(NOW())-YEAR(G760))</f>
        <v>11</v>
      </c>
      <c r="I760" s="138" t="s">
        <v>67</v>
      </c>
      <c r="J760" s="142" t="str">
        <f>VLOOKUP(I760,NH,2,0)</f>
        <v>P</v>
      </c>
      <c r="K760" s="142" t="str">
        <f>YEAR('BASE DE DATOS 2026'!$G760)&amp;J760</f>
        <v>2015P</v>
      </c>
      <c r="L760" s="143" t="str">
        <f>IFERROR(VLOOKUP(K760,CATEGORIAS,2,0),"")</f>
        <v>PRINCIPIANTES 11 Y 12 AÑOS</v>
      </c>
      <c r="M760" s="138" t="s">
        <v>1344</v>
      </c>
      <c r="N760" s="137">
        <v>767</v>
      </c>
      <c r="O760" s="144">
        <f>IFERROR(VLOOKUP('BASE DE DATOS 2026'!$I739,CATEGORIAS!$M$3:$O$13,2,FALSE),"")</f>
        <v>85000</v>
      </c>
      <c r="P760" s="138"/>
      <c r="Q760" s="252" t="s">
        <v>149</v>
      </c>
      <c r="S760" s="197">
        <v>767</v>
      </c>
    </row>
    <row r="761" spans="1:19" ht="18.75" x14ac:dyDescent="0.25">
      <c r="A761" s="197">
        <f>SUBTOTAL(103,$B$3:B761)</f>
        <v>428</v>
      </c>
      <c r="B761" s="246">
        <v>768</v>
      </c>
      <c r="C761" s="138" t="s">
        <v>1297</v>
      </c>
      <c r="D761" s="138" t="s">
        <v>1298</v>
      </c>
      <c r="E761" s="139">
        <v>1109122634</v>
      </c>
      <c r="F761" s="140" t="s">
        <v>1481</v>
      </c>
      <c r="G761" s="140">
        <v>44884</v>
      </c>
      <c r="H761" s="141">
        <f ca="1">IF('BASE DE DATOS 2026'!$G748="","",YEAR(NOW())-YEAR(G761))</f>
        <v>4</v>
      </c>
      <c r="I761" s="138" t="s">
        <v>12</v>
      </c>
      <c r="J761" s="142" t="str">
        <f>VLOOKUP(I761,NH,2,0)</f>
        <v>S</v>
      </c>
      <c r="K761" s="142" t="str">
        <f>YEAR('BASE DE DATOS 2026'!$G761)&amp;J761</f>
        <v>2022S</v>
      </c>
      <c r="L761" s="143" t="str">
        <f>IFERROR(VLOOKUP(K761,CATEGORIAS,2,0),"")</f>
        <v>STRIDERS 4 AÑOS</v>
      </c>
      <c r="M761" s="138" t="s">
        <v>53</v>
      </c>
      <c r="N761" s="145">
        <v>768</v>
      </c>
      <c r="O761" s="144">
        <f>IFERROR(VLOOKUP('BASE DE DATOS 2026'!$I741,CATEGORIAS!$M$3:$O$13,2,FALSE),"")</f>
        <v>85000</v>
      </c>
      <c r="P761" s="138"/>
      <c r="Q761" s="252" t="s">
        <v>149</v>
      </c>
      <c r="S761" s="197">
        <v>768</v>
      </c>
    </row>
    <row r="762" spans="1:19" ht="18.75" x14ac:dyDescent="0.25">
      <c r="A762" s="197">
        <f>SUBTOTAL(103,$B$3:B762)</f>
        <v>429</v>
      </c>
      <c r="B762" s="246">
        <v>769</v>
      </c>
      <c r="C762" s="138" t="s">
        <v>614</v>
      </c>
      <c r="D762" s="138" t="s">
        <v>615</v>
      </c>
      <c r="E762" s="139">
        <v>1123282948</v>
      </c>
      <c r="F762" s="140" t="s">
        <v>1480</v>
      </c>
      <c r="G762" s="140">
        <v>44905</v>
      </c>
      <c r="H762" s="141">
        <f ca="1">IF('BASE DE DATOS 2026'!$G749="","",YEAR(NOW())-YEAR(G762))</f>
        <v>4</v>
      </c>
      <c r="I762" s="138" t="s">
        <v>12</v>
      </c>
      <c r="J762" s="142" t="str">
        <f>VLOOKUP(I762,NH,2,0)</f>
        <v>S</v>
      </c>
      <c r="K762" s="142" t="str">
        <f>YEAR('BASE DE DATOS 2026'!$G762)&amp;J762</f>
        <v>2022S</v>
      </c>
      <c r="L762" s="143" t="str">
        <f>IFERROR(VLOOKUP(K762,CATEGORIAS,2,0),"")</f>
        <v>STRIDERS 4 AÑOS</v>
      </c>
      <c r="M762" s="138" t="s">
        <v>53</v>
      </c>
      <c r="N762" s="137">
        <v>769</v>
      </c>
      <c r="O762" s="144">
        <f>IFERROR(VLOOKUP('BASE DE DATOS 2026'!$I742,CATEGORIAS!$M$3:$O$13,2,FALSE),"")</f>
        <v>85000</v>
      </c>
      <c r="P762" s="138"/>
      <c r="Q762" s="252" t="s">
        <v>149</v>
      </c>
      <c r="S762" s="197">
        <v>769</v>
      </c>
    </row>
    <row r="763" spans="1:19" ht="18.75" x14ac:dyDescent="0.25">
      <c r="A763" s="197">
        <f>SUBTOTAL(103,$B$3:B763)</f>
        <v>430</v>
      </c>
      <c r="B763" s="246">
        <v>770</v>
      </c>
      <c r="C763" s="138" t="s">
        <v>1338</v>
      </c>
      <c r="D763" s="138" t="s">
        <v>1339</v>
      </c>
      <c r="E763" s="139">
        <v>1114897024</v>
      </c>
      <c r="F763" s="140" t="s">
        <v>1480</v>
      </c>
      <c r="G763" s="140">
        <v>42107</v>
      </c>
      <c r="H763" s="141">
        <f ca="1">IF('BASE DE DATOS 2026'!$G750="","",YEAR(NOW())-YEAR(G763))</f>
        <v>11</v>
      </c>
      <c r="I763" s="138" t="s">
        <v>67</v>
      </c>
      <c r="J763" s="142" t="str">
        <f>VLOOKUP(I763,NH,2,0)</f>
        <v>P</v>
      </c>
      <c r="K763" s="142" t="str">
        <f>YEAR('BASE DE DATOS 2026'!$G763)&amp;J763</f>
        <v>2015P</v>
      </c>
      <c r="L763" s="143" t="str">
        <f>IFERROR(VLOOKUP(K763,CATEGORIAS,2,0),"")</f>
        <v>PRINCIPIANTES 11 Y 12 AÑOS</v>
      </c>
      <c r="M763" s="138" t="s">
        <v>1344</v>
      </c>
      <c r="N763" s="145">
        <v>770</v>
      </c>
      <c r="O763" s="144">
        <f>IFERROR(VLOOKUP('BASE DE DATOS 2026'!$I743,CATEGORIAS!$M$3:$O$13,2,FALSE),"")</f>
        <v>85000</v>
      </c>
      <c r="P763" s="138"/>
      <c r="Q763" s="252" t="s">
        <v>149</v>
      </c>
      <c r="S763" s="197">
        <v>770</v>
      </c>
    </row>
    <row r="764" spans="1:19" ht="18.75" x14ac:dyDescent="0.25">
      <c r="A764" s="197">
        <f>SUBTOTAL(103,$B$3:B764)</f>
        <v>431</v>
      </c>
      <c r="B764" s="246">
        <v>771</v>
      </c>
      <c r="C764" s="138" t="s">
        <v>472</v>
      </c>
      <c r="D764" s="138" t="s">
        <v>1180</v>
      </c>
      <c r="E764" s="139">
        <v>1110608001</v>
      </c>
      <c r="F764" s="140" t="s">
        <v>1480</v>
      </c>
      <c r="G764" s="140">
        <v>44181</v>
      </c>
      <c r="H764" s="141">
        <f ca="1">IF('BASE DE DATOS 2026'!$G751="","",YEAR(NOW())-YEAR(G764))</f>
        <v>6</v>
      </c>
      <c r="I764" s="138" t="s">
        <v>67</v>
      </c>
      <c r="J764" s="142" t="str">
        <f>VLOOKUP(I764,NH,2,0)</f>
        <v>P</v>
      </c>
      <c r="K764" s="142" t="str">
        <f>YEAR('BASE DE DATOS 2026'!$G764)&amp;J764</f>
        <v>2020P</v>
      </c>
      <c r="L764" s="143" t="str">
        <f>IFERROR(VLOOKUP(K764,CATEGORIAS,2,0),"")</f>
        <v>PRINCIPIANTES 6 AÑOS Y MENOS</v>
      </c>
      <c r="M764" s="138" t="s">
        <v>79</v>
      </c>
      <c r="N764" s="145">
        <v>771</v>
      </c>
      <c r="O764" s="144">
        <f>IFERROR(VLOOKUP('BASE DE DATOS 2026'!$I744,CATEGORIAS!$M$3:$O$13,2,FALSE),"")</f>
        <v>85000</v>
      </c>
      <c r="P764" s="138"/>
      <c r="Q764" s="252" t="s">
        <v>149</v>
      </c>
      <c r="S764" s="197">
        <v>771</v>
      </c>
    </row>
    <row r="765" spans="1:19" ht="18.75" x14ac:dyDescent="0.25">
      <c r="A765" s="197">
        <f>SUBTOTAL(103,$B$3:B765)</f>
        <v>432</v>
      </c>
      <c r="B765" s="246">
        <v>772</v>
      </c>
      <c r="C765" s="138" t="s">
        <v>1305</v>
      </c>
      <c r="D765" s="138" t="s">
        <v>1306</v>
      </c>
      <c r="E765" s="139">
        <v>1105474989</v>
      </c>
      <c r="F765" s="140" t="s">
        <v>1480</v>
      </c>
      <c r="G765" s="140">
        <v>42109</v>
      </c>
      <c r="H765" s="141">
        <f ca="1">IF('BASE DE DATOS 2026'!$G752="","",YEAR(NOW())-YEAR(G765))</f>
        <v>11</v>
      </c>
      <c r="I765" s="138" t="s">
        <v>67</v>
      </c>
      <c r="J765" s="142" t="str">
        <f>VLOOKUP(I765,NH,2,0)</f>
        <v>P</v>
      </c>
      <c r="K765" s="142" t="str">
        <f>YEAR('BASE DE DATOS 2026'!$G765)&amp;J765</f>
        <v>2015P</v>
      </c>
      <c r="L765" s="143" t="str">
        <f>IFERROR(VLOOKUP(K765,CATEGORIAS,2,0),"")</f>
        <v>PRINCIPIANTES 11 Y 12 AÑOS</v>
      </c>
      <c r="M765" s="138" t="s">
        <v>1328</v>
      </c>
      <c r="N765" s="137">
        <v>772</v>
      </c>
      <c r="O765" s="144">
        <f>IFERROR(VLOOKUP('BASE DE DATOS 2026'!$I747,CATEGORIAS!$M$3:$O$13,2,FALSE),"")</f>
        <v>85000</v>
      </c>
      <c r="P765" s="138"/>
      <c r="Q765" s="252" t="s">
        <v>149</v>
      </c>
      <c r="S765" s="197">
        <v>772</v>
      </c>
    </row>
    <row r="766" spans="1:19" ht="18.75" x14ac:dyDescent="0.25">
      <c r="A766" s="197">
        <f>SUBTOTAL(103,$B$3:B766)</f>
        <v>433</v>
      </c>
      <c r="B766" s="246">
        <v>773</v>
      </c>
      <c r="C766" s="138" t="s">
        <v>303</v>
      </c>
      <c r="D766" s="138" t="s">
        <v>1311</v>
      </c>
      <c r="E766" s="139">
        <v>1107990595</v>
      </c>
      <c r="F766" s="140" t="s">
        <v>1480</v>
      </c>
      <c r="G766" s="140">
        <v>43635</v>
      </c>
      <c r="H766" s="141">
        <f ca="1">IF('BASE DE DATOS 2026'!$G753="","",YEAR(NOW())-YEAR(G766))</f>
        <v>7</v>
      </c>
      <c r="I766" s="138" t="s">
        <v>67</v>
      </c>
      <c r="J766" s="142" t="str">
        <f>VLOOKUP(I766,NH,2,0)</f>
        <v>P</v>
      </c>
      <c r="K766" s="142" t="str">
        <f>YEAR('BASE DE DATOS 2026'!$G766)&amp;J766</f>
        <v>2019P</v>
      </c>
      <c r="L766" s="143" t="str">
        <f>IFERROR(VLOOKUP(K766,CATEGORIAS,2,0),"")</f>
        <v>PRINCIPIANTES 7 Y 8 AÑOS</v>
      </c>
      <c r="M766" s="138" t="s">
        <v>1328</v>
      </c>
      <c r="N766" s="145">
        <v>773</v>
      </c>
      <c r="O766" s="144">
        <f>IFERROR(VLOOKUP('BASE DE DATOS 2026'!$I748,CATEGORIAS!$M$3:$O$13,2,FALSE),"")</f>
        <v>85000</v>
      </c>
      <c r="P766" s="138"/>
      <c r="Q766" s="252" t="s">
        <v>149</v>
      </c>
      <c r="S766" s="197">
        <v>773</v>
      </c>
    </row>
    <row r="767" spans="1:19" ht="18.75" x14ac:dyDescent="0.25">
      <c r="A767" s="197">
        <f>SUBTOTAL(103,$B$3:B767)</f>
        <v>434</v>
      </c>
      <c r="B767" s="246">
        <v>774</v>
      </c>
      <c r="C767" s="138" t="s">
        <v>760</v>
      </c>
      <c r="D767" s="138" t="s">
        <v>1312</v>
      </c>
      <c r="E767" s="139">
        <v>1107987824</v>
      </c>
      <c r="F767" s="140" t="s">
        <v>1480</v>
      </c>
      <c r="G767" s="140">
        <v>42642</v>
      </c>
      <c r="H767" s="141">
        <f ca="1">IF('BASE DE DATOS 2026'!$G754="","",YEAR(NOW())-YEAR(G767))</f>
        <v>10</v>
      </c>
      <c r="I767" s="138" t="s">
        <v>67</v>
      </c>
      <c r="J767" s="142" t="str">
        <f>VLOOKUP(I767,NH,2,0)</f>
        <v>P</v>
      </c>
      <c r="K767" s="142" t="str">
        <f>YEAR('BASE DE DATOS 2026'!$G767)&amp;J767</f>
        <v>2016P</v>
      </c>
      <c r="L767" s="143" t="str">
        <f>IFERROR(VLOOKUP(K767,CATEGORIAS,2,0),"")</f>
        <v>PRINCIPIANTES 9 Y 10 AÑOS</v>
      </c>
      <c r="M767" s="138" t="s">
        <v>1328</v>
      </c>
      <c r="N767" s="137">
        <v>774</v>
      </c>
      <c r="O767" s="144">
        <f>IFERROR(VLOOKUP('BASE DE DATOS 2026'!$I749,CATEGORIAS!$M$3:$O$13,2,FALSE),"")</f>
        <v>85000</v>
      </c>
      <c r="P767" s="138"/>
      <c r="Q767" s="252" t="s">
        <v>149</v>
      </c>
      <c r="S767" s="197">
        <v>774</v>
      </c>
    </row>
    <row r="768" spans="1:19" ht="18.75" x14ac:dyDescent="0.25">
      <c r="A768" s="197">
        <f>SUBTOTAL(103,$B$3:B768)</f>
        <v>435</v>
      </c>
      <c r="B768" s="246">
        <v>775</v>
      </c>
      <c r="C768" s="138" t="s">
        <v>825</v>
      </c>
      <c r="D768" s="138" t="s">
        <v>1313</v>
      </c>
      <c r="E768" s="139">
        <v>1106638899</v>
      </c>
      <c r="F768" s="140" t="s">
        <v>1480</v>
      </c>
      <c r="G768" s="140">
        <v>43439</v>
      </c>
      <c r="H768" s="141">
        <f ca="1">IF('BASE DE DATOS 2026'!$G755="","",YEAR(NOW())-YEAR(G768))</f>
        <v>8</v>
      </c>
      <c r="I768" s="138" t="s">
        <v>67</v>
      </c>
      <c r="J768" s="142" t="str">
        <f>VLOOKUP(I768,NH,2,0)</f>
        <v>P</v>
      </c>
      <c r="K768" s="142" t="str">
        <f>YEAR('BASE DE DATOS 2026'!$G768)&amp;J768</f>
        <v>2018P</v>
      </c>
      <c r="L768" s="143" t="str">
        <f>IFERROR(VLOOKUP(K768,CATEGORIAS,2,0),"")</f>
        <v>PRINCIPIANTES 7 Y 8 AÑOS</v>
      </c>
      <c r="M768" s="138" t="s">
        <v>1328</v>
      </c>
      <c r="N768" s="145">
        <v>775</v>
      </c>
      <c r="O768" s="144">
        <f>IFERROR(VLOOKUP('BASE DE DATOS 2026'!$I750,CATEGORIAS!$M$3:$O$13,2,FALSE),"")</f>
        <v>85000</v>
      </c>
      <c r="P768" s="138"/>
      <c r="Q768" s="252" t="s">
        <v>149</v>
      </c>
      <c r="S768" s="197">
        <v>775</v>
      </c>
    </row>
    <row r="769" spans="1:19" ht="18.75" x14ac:dyDescent="0.25">
      <c r="A769" s="197">
        <f>SUBTOTAL(103,$B$3:B769)</f>
        <v>436</v>
      </c>
      <c r="B769" s="246">
        <v>776</v>
      </c>
      <c r="C769" s="138" t="s">
        <v>356</v>
      </c>
      <c r="D769" s="138" t="s">
        <v>1315</v>
      </c>
      <c r="E769" s="139">
        <v>1201230953</v>
      </c>
      <c r="F769" s="140" t="s">
        <v>1480</v>
      </c>
      <c r="G769" s="140">
        <v>41147</v>
      </c>
      <c r="H769" s="141">
        <f ca="1">IF('BASE DE DATOS 2026'!$G756="","",YEAR(NOW())-YEAR(G769))</f>
        <v>14</v>
      </c>
      <c r="I769" s="138" t="s">
        <v>67</v>
      </c>
      <c r="J769" s="142" t="str">
        <f>VLOOKUP(I769,NH,2,0)</f>
        <v>P</v>
      </c>
      <c r="K769" s="142" t="str">
        <f>YEAR('BASE DE DATOS 2026'!$G769)&amp;J769</f>
        <v>2012P</v>
      </c>
      <c r="L769" s="143" t="str">
        <f>IFERROR(VLOOKUP(K769,CATEGORIAS,2,0),"")</f>
        <v>PRINCIPIANTES 13 Y 14 AÑOS</v>
      </c>
      <c r="M769" s="138" t="s">
        <v>1328</v>
      </c>
      <c r="N769" s="137">
        <v>776</v>
      </c>
      <c r="O769" s="144">
        <f>IFERROR(VLOOKUP('BASE DE DATOS 2026'!$I751,CATEGORIAS!$M$3:$O$13,2,FALSE),"")</f>
        <v>85000</v>
      </c>
      <c r="P769" s="138"/>
      <c r="Q769" s="252" t="s">
        <v>149</v>
      </c>
      <c r="S769" s="197">
        <v>776</v>
      </c>
    </row>
    <row r="770" spans="1:19" ht="18.75" hidden="1" x14ac:dyDescent="0.25">
      <c r="A770" s="197">
        <f>SUBTOTAL(103,$B$3:B770)</f>
        <v>436</v>
      </c>
      <c r="B770" s="246">
        <v>777</v>
      </c>
      <c r="C770" s="217"/>
      <c r="D770" s="217"/>
      <c r="E770" s="184"/>
      <c r="F770" s="258"/>
      <c r="G770" s="258"/>
      <c r="H770" s="141"/>
      <c r="I770" s="217"/>
      <c r="J770" s="142" t="e">
        <f>VLOOKUP(I770,NH,2,0)</f>
        <v>#N/A</v>
      </c>
      <c r="K770" s="142" t="e">
        <f>YEAR('BASE DE DATOS 2026'!$G770)&amp;J770</f>
        <v>#N/A</v>
      </c>
      <c r="L770" s="158" t="str">
        <f>IFERROR(VLOOKUP(K770,CATEGORIAS,2,0),"")</f>
        <v/>
      </c>
      <c r="M770" s="217"/>
      <c r="N770" s="186"/>
      <c r="O770" s="188"/>
      <c r="P770" s="259"/>
      <c r="Q770" s="252"/>
      <c r="S770" s="197">
        <v>777</v>
      </c>
    </row>
    <row r="771" spans="1:19" ht="18.75" x14ac:dyDescent="0.25">
      <c r="A771" s="197">
        <f>SUBTOTAL(103,$B$3:B771)</f>
        <v>437</v>
      </c>
      <c r="B771" s="246">
        <v>778</v>
      </c>
      <c r="C771" s="138" t="s">
        <v>436</v>
      </c>
      <c r="D771" s="138" t="s">
        <v>1315</v>
      </c>
      <c r="E771" s="139">
        <v>1197471867</v>
      </c>
      <c r="F771" s="140" t="s">
        <v>1480</v>
      </c>
      <c r="G771" s="140">
        <v>42843</v>
      </c>
      <c r="H771" s="141">
        <f ca="1">IF('BASE DE DATOS 2026'!$G757="","",YEAR(NOW())-YEAR(G771))</f>
        <v>9</v>
      </c>
      <c r="I771" s="138" t="s">
        <v>67</v>
      </c>
      <c r="J771" s="142" t="str">
        <f>VLOOKUP(I771,NH,2,0)</f>
        <v>P</v>
      </c>
      <c r="K771" s="142" t="str">
        <f>YEAR('BASE DE DATOS 2026'!$G771)&amp;J771</f>
        <v>2017P</v>
      </c>
      <c r="L771" s="143" t="str">
        <f>IFERROR(VLOOKUP(K771,CATEGORIAS,2,0),"")</f>
        <v>PRINCIPIANTES 9 Y 10 AÑOS</v>
      </c>
      <c r="M771" s="138" t="s">
        <v>1328</v>
      </c>
      <c r="N771" s="145">
        <v>778</v>
      </c>
      <c r="O771" s="144">
        <f>IFERROR(VLOOKUP('BASE DE DATOS 2026'!$I752,CATEGORIAS!$M$3:$O$13,2,FALSE),"")</f>
        <v>85000</v>
      </c>
      <c r="P771" s="138"/>
      <c r="Q771" s="252" t="s">
        <v>149</v>
      </c>
      <c r="S771" s="197">
        <v>778</v>
      </c>
    </row>
    <row r="772" spans="1:19" ht="18.75" x14ac:dyDescent="0.25">
      <c r="A772" s="197">
        <f>SUBTOTAL(103,$B$3:B772)</f>
        <v>438</v>
      </c>
      <c r="B772" s="246">
        <v>779</v>
      </c>
      <c r="C772" s="138" t="s">
        <v>1355</v>
      </c>
      <c r="D772" s="138" t="s">
        <v>864</v>
      </c>
      <c r="E772" s="139">
        <v>1112065357</v>
      </c>
      <c r="F772" s="140" t="s">
        <v>1480</v>
      </c>
      <c r="G772" s="140">
        <v>43253</v>
      </c>
      <c r="H772" s="141">
        <f ca="1">IF('BASE DE DATOS 2026'!$G758="","",YEAR(NOW())-YEAR(G772))</f>
        <v>8</v>
      </c>
      <c r="I772" s="138" t="s">
        <v>67</v>
      </c>
      <c r="J772" s="142" t="str">
        <f>VLOOKUP(I772,NH,2,0)</f>
        <v>P</v>
      </c>
      <c r="K772" s="142" t="str">
        <f>YEAR('BASE DE DATOS 2026'!$G772)&amp;J772</f>
        <v>2018P</v>
      </c>
      <c r="L772" s="143" t="str">
        <f>IFERROR(VLOOKUP(K772,CATEGORIAS,2,0),"")</f>
        <v>PRINCIPIANTES 7 Y 8 AÑOS</v>
      </c>
      <c r="M772" s="138" t="s">
        <v>167</v>
      </c>
      <c r="N772" s="137">
        <v>779</v>
      </c>
      <c r="O772" s="144">
        <f>IFERROR(VLOOKUP('BASE DE DATOS 2026'!$I753,CATEGORIAS!$M$3:$O$13,2,FALSE),"")</f>
        <v>85000</v>
      </c>
      <c r="P772" s="138" t="s">
        <v>177</v>
      </c>
      <c r="Q772" s="252" t="s">
        <v>149</v>
      </c>
      <c r="S772" s="197">
        <v>779</v>
      </c>
    </row>
    <row r="773" spans="1:19" ht="18.75" x14ac:dyDescent="0.25">
      <c r="A773" s="197">
        <f>SUBTOTAL(103,$B$3:B773)</f>
        <v>439</v>
      </c>
      <c r="B773" s="246">
        <v>780</v>
      </c>
      <c r="C773" s="138" t="s">
        <v>468</v>
      </c>
      <c r="D773" s="138" t="s">
        <v>1269</v>
      </c>
      <c r="E773" s="139">
        <v>1109576639</v>
      </c>
      <c r="F773" s="140" t="s">
        <v>1480</v>
      </c>
      <c r="G773" s="140">
        <v>45202</v>
      </c>
      <c r="H773" s="141">
        <f ca="1">IF('BASE DE DATOS 2026'!$G759="","",YEAR(NOW())-YEAR(G773))</f>
        <v>3</v>
      </c>
      <c r="I773" s="138" t="s">
        <v>12</v>
      </c>
      <c r="J773" s="142" t="str">
        <f>VLOOKUP(I773,NH,2,0)</f>
        <v>S</v>
      </c>
      <c r="K773" s="142" t="str">
        <f>YEAR('BASE DE DATOS 2026'!$G773)&amp;J773</f>
        <v>2023S</v>
      </c>
      <c r="L773" s="143" t="str">
        <f>IFERROR(VLOOKUP(K773,CATEGORIAS,2,0),"")</f>
        <v>STRIDERS 2 Y 3 AÑOS</v>
      </c>
      <c r="M773" s="138" t="s">
        <v>53</v>
      </c>
      <c r="N773" s="145">
        <v>780</v>
      </c>
      <c r="O773" s="144">
        <f>IFERROR(VLOOKUP('BASE DE DATOS 2026'!$I754,CATEGORIAS!$M$3:$O$13,2,FALSE),"")</f>
        <v>85000</v>
      </c>
      <c r="P773" s="138"/>
      <c r="Q773" s="252" t="s">
        <v>149</v>
      </c>
      <c r="S773" s="197">
        <v>780</v>
      </c>
    </row>
    <row r="774" spans="1:19" ht="18.75" x14ac:dyDescent="0.25">
      <c r="A774" s="197">
        <f>SUBTOTAL(103,$B$3:B774)</f>
        <v>440</v>
      </c>
      <c r="B774" s="246">
        <v>781</v>
      </c>
      <c r="C774" s="138" t="s">
        <v>644</v>
      </c>
      <c r="D774" s="138" t="s">
        <v>1302</v>
      </c>
      <c r="E774" s="139">
        <v>1143883006</v>
      </c>
      <c r="F774" s="140" t="s">
        <v>1480</v>
      </c>
      <c r="G774" s="140">
        <v>44681</v>
      </c>
      <c r="H774" s="141">
        <f ca="1">IF('BASE DE DATOS 2026'!$G760="","",YEAR(NOW())-YEAR(G774))</f>
        <v>4</v>
      </c>
      <c r="I774" s="138" t="s">
        <v>12</v>
      </c>
      <c r="J774" s="142" t="str">
        <f>VLOOKUP(I774,NH,2,0)</f>
        <v>S</v>
      </c>
      <c r="K774" s="142" t="str">
        <f>YEAR('BASE DE DATOS 2026'!$G774)&amp;J774</f>
        <v>2022S</v>
      </c>
      <c r="L774" s="143" t="str">
        <f>IFERROR(VLOOKUP(K774,CATEGORIAS,2,0),"")</f>
        <v>STRIDERS 4 AÑOS</v>
      </c>
      <c r="M774" s="138" t="s">
        <v>53</v>
      </c>
      <c r="N774" s="137">
        <v>781</v>
      </c>
      <c r="O774" s="144">
        <f>IFERROR(VLOOKUP('BASE DE DATOS 2026'!$I755,CATEGORIAS!$M$3:$O$13,2,FALSE),"")</f>
        <v>85000</v>
      </c>
      <c r="P774" s="138"/>
      <c r="Q774" s="252" t="s">
        <v>149</v>
      </c>
      <c r="S774" s="197">
        <v>781</v>
      </c>
    </row>
    <row r="775" spans="1:19" ht="18.75" x14ac:dyDescent="0.25">
      <c r="A775" s="197">
        <f>SUBTOTAL(103,$B$3:B775)</f>
        <v>441</v>
      </c>
      <c r="B775" s="246">
        <v>782</v>
      </c>
      <c r="C775" s="138" t="s">
        <v>378</v>
      </c>
      <c r="D775" s="138" t="s">
        <v>1303</v>
      </c>
      <c r="E775" s="139">
        <v>1110381202</v>
      </c>
      <c r="F775" s="140" t="s">
        <v>1480</v>
      </c>
      <c r="G775" s="140">
        <v>44813</v>
      </c>
      <c r="H775" s="141">
        <f ca="1">IF('BASE DE DATOS 2026'!$G761="","",YEAR(NOW())-YEAR(G775))</f>
        <v>4</v>
      </c>
      <c r="I775" s="138" t="s">
        <v>12</v>
      </c>
      <c r="J775" s="142" t="str">
        <f>VLOOKUP(I775,NH,2,0)</f>
        <v>S</v>
      </c>
      <c r="K775" s="142" t="str">
        <f>YEAR('BASE DE DATOS 2026'!$G775)&amp;J775</f>
        <v>2022S</v>
      </c>
      <c r="L775" s="143" t="str">
        <f>IFERROR(VLOOKUP(K775,CATEGORIAS,2,0),"")</f>
        <v>STRIDERS 4 AÑOS</v>
      </c>
      <c r="M775" s="138" t="s">
        <v>53</v>
      </c>
      <c r="N775" s="145">
        <v>782</v>
      </c>
      <c r="O775" s="144">
        <f>IFERROR(VLOOKUP('BASE DE DATOS 2026'!$I756,CATEGORIAS!$M$3:$O$13,2,FALSE),"")</f>
        <v>85000</v>
      </c>
      <c r="P775" s="138" t="s">
        <v>177</v>
      </c>
      <c r="Q775" s="252" t="s">
        <v>149</v>
      </c>
      <c r="S775" s="197">
        <v>782</v>
      </c>
    </row>
    <row r="776" spans="1:19" ht="18.75" x14ac:dyDescent="0.25">
      <c r="A776" s="197">
        <f>SUBTOTAL(103,$B$3:B776)</f>
        <v>442</v>
      </c>
      <c r="B776" s="246">
        <v>783</v>
      </c>
      <c r="C776" s="138" t="s">
        <v>602</v>
      </c>
      <c r="D776" s="138" t="s">
        <v>1275</v>
      </c>
      <c r="E776" s="139">
        <v>1232822957</v>
      </c>
      <c r="F776" s="140" t="s">
        <v>1480</v>
      </c>
      <c r="G776" s="140">
        <v>44928</v>
      </c>
      <c r="H776" s="141">
        <f ca="1">IF('BASE DE DATOS 2026'!$G762="","",YEAR(NOW())-YEAR(G776))</f>
        <v>3</v>
      </c>
      <c r="I776" s="138" t="s">
        <v>12</v>
      </c>
      <c r="J776" s="142" t="str">
        <f>VLOOKUP(I776,NH,2,0)</f>
        <v>S</v>
      </c>
      <c r="K776" s="142" t="str">
        <f>YEAR('BASE DE DATOS 2026'!$G776)&amp;J776</f>
        <v>2023S</v>
      </c>
      <c r="L776" s="143" t="str">
        <f>IFERROR(VLOOKUP(K776,CATEGORIAS,2,0),"")</f>
        <v>STRIDERS 2 Y 3 AÑOS</v>
      </c>
      <c r="M776" s="138" t="s">
        <v>78</v>
      </c>
      <c r="N776" s="137">
        <v>783</v>
      </c>
      <c r="O776" s="144">
        <f>IFERROR(VLOOKUP('BASE DE DATOS 2026'!$I757,CATEGORIAS!$M$3:$O$13,2,FALSE),"")</f>
        <v>85000</v>
      </c>
      <c r="P776" s="138"/>
      <c r="Q776" s="252" t="s">
        <v>149</v>
      </c>
      <c r="S776" s="197">
        <v>783</v>
      </c>
    </row>
    <row r="777" spans="1:19" ht="18.75" x14ac:dyDescent="0.25">
      <c r="A777" s="197">
        <f>SUBTOTAL(103,$B$3:B777)</f>
        <v>443</v>
      </c>
      <c r="B777" s="246">
        <v>784</v>
      </c>
      <c r="C777" s="138" t="s">
        <v>275</v>
      </c>
      <c r="D777" s="138" t="s">
        <v>1276</v>
      </c>
      <c r="E777" s="139">
        <v>1232823238</v>
      </c>
      <c r="F777" s="140" t="s">
        <v>1480</v>
      </c>
      <c r="G777" s="140">
        <v>44931</v>
      </c>
      <c r="H777" s="141">
        <f ca="1">IF('BASE DE DATOS 2026'!$G763="","",YEAR(NOW())-YEAR(G777))</f>
        <v>3</v>
      </c>
      <c r="I777" s="138" t="s">
        <v>12</v>
      </c>
      <c r="J777" s="142" t="str">
        <f>VLOOKUP(I777,NH,2,0)</f>
        <v>S</v>
      </c>
      <c r="K777" s="142" t="str">
        <f>YEAR('BASE DE DATOS 2026'!$G777)&amp;J777</f>
        <v>2023S</v>
      </c>
      <c r="L777" s="143" t="str">
        <f>IFERROR(VLOOKUP(K777,CATEGORIAS,2,0),"")</f>
        <v>STRIDERS 2 Y 3 AÑOS</v>
      </c>
      <c r="M777" s="138" t="s">
        <v>78</v>
      </c>
      <c r="N777" s="145">
        <v>784</v>
      </c>
      <c r="O777" s="144">
        <f>IFERROR(VLOOKUP('BASE DE DATOS 2026'!$I758,CATEGORIAS!$M$3:$O$13,2,FALSE),"")</f>
        <v>85000</v>
      </c>
      <c r="P777" s="138"/>
      <c r="Q777" s="252" t="s">
        <v>149</v>
      </c>
      <c r="S777" s="197">
        <v>784</v>
      </c>
    </row>
    <row r="778" spans="1:19" ht="18.75" x14ac:dyDescent="0.25">
      <c r="A778" s="197">
        <f>SUBTOTAL(103,$B$3:B778)</f>
        <v>444</v>
      </c>
      <c r="B778" s="246">
        <v>785</v>
      </c>
      <c r="C778" s="138" t="s">
        <v>319</v>
      </c>
      <c r="D778" s="138" t="s">
        <v>1356</v>
      </c>
      <c r="E778" s="139">
        <v>1019844745</v>
      </c>
      <c r="F778" s="140" t="s">
        <v>1480</v>
      </c>
      <c r="G778" s="140">
        <v>40623</v>
      </c>
      <c r="H778" s="141">
        <f ca="1">IF('BASE DE DATOS 2026'!$G764="","",YEAR(NOW())-YEAR(G778))</f>
        <v>15</v>
      </c>
      <c r="I778" s="138" t="s">
        <v>67</v>
      </c>
      <c r="J778" s="142" t="str">
        <f>VLOOKUP(I778,NH,2,0)</f>
        <v>P</v>
      </c>
      <c r="K778" s="142" t="str">
        <f>YEAR('BASE DE DATOS 2026'!$G778)&amp;J778</f>
        <v>2011P</v>
      </c>
      <c r="L778" s="143" t="str">
        <f>IFERROR(VLOOKUP(K778,CATEGORIAS,2,0),"")</f>
        <v>PRINCIPIANTES 15 AÑOS Y MAS</v>
      </c>
      <c r="M778" s="138" t="s">
        <v>167</v>
      </c>
      <c r="N778" s="137">
        <v>785</v>
      </c>
      <c r="O778" s="144">
        <f>IFERROR(VLOOKUP('BASE DE DATOS 2026'!$I759,CATEGORIAS!$M$3:$O$13,2,FALSE),"")</f>
        <v>85000</v>
      </c>
      <c r="P778" s="138"/>
      <c r="Q778" s="252" t="s">
        <v>149</v>
      </c>
      <c r="S778" s="197">
        <v>785</v>
      </c>
    </row>
    <row r="779" spans="1:19" ht="18.75" hidden="1" x14ac:dyDescent="0.25">
      <c r="A779" s="197">
        <f>SUBTOTAL(103,$B$3:B779)</f>
        <v>444</v>
      </c>
      <c r="B779" s="246">
        <v>786</v>
      </c>
      <c r="C779" s="217"/>
      <c r="D779" s="217"/>
      <c r="E779" s="184"/>
      <c r="F779" s="258"/>
      <c r="G779" s="258"/>
      <c r="H779" s="141"/>
      <c r="I779" s="217"/>
      <c r="J779" s="142" t="e">
        <f>VLOOKUP(I779,NH,2,0)</f>
        <v>#N/A</v>
      </c>
      <c r="K779" s="142" t="e">
        <f>YEAR('BASE DE DATOS 2026'!$G779)&amp;J779</f>
        <v>#N/A</v>
      </c>
      <c r="L779" s="158" t="str">
        <f>IFERROR(VLOOKUP(K779,CATEGORIAS,2,0),"")</f>
        <v/>
      </c>
      <c r="M779" s="217"/>
      <c r="N779" s="186"/>
      <c r="O779" s="188"/>
      <c r="P779" s="259"/>
      <c r="Q779" s="252"/>
      <c r="S779" s="197">
        <v>786</v>
      </c>
    </row>
    <row r="780" spans="1:19" ht="18.75" x14ac:dyDescent="0.25">
      <c r="A780" s="197">
        <f>SUBTOTAL(103,$B$3:B780)</f>
        <v>445</v>
      </c>
      <c r="B780" s="246">
        <v>787</v>
      </c>
      <c r="C780" s="138" t="s">
        <v>271</v>
      </c>
      <c r="D780" s="138" t="s">
        <v>1356</v>
      </c>
      <c r="E780" s="139">
        <v>1098337646</v>
      </c>
      <c r="F780" s="140" t="s">
        <v>1480</v>
      </c>
      <c r="G780" s="140">
        <v>43741</v>
      </c>
      <c r="H780" s="141">
        <f ca="1">IF('BASE DE DATOS 2026'!$G765="","",YEAR(NOW())-YEAR(G780))</f>
        <v>7</v>
      </c>
      <c r="I780" s="138" t="s">
        <v>67</v>
      </c>
      <c r="J780" s="142" t="str">
        <f>VLOOKUP(I780,NH,2,0)</f>
        <v>P</v>
      </c>
      <c r="K780" s="142" t="str">
        <f>YEAR('BASE DE DATOS 2026'!$G780)&amp;J780</f>
        <v>2019P</v>
      </c>
      <c r="L780" s="143" t="str">
        <f>IFERROR(VLOOKUP(K780,CATEGORIAS,2,0),"")</f>
        <v>PRINCIPIANTES 7 Y 8 AÑOS</v>
      </c>
      <c r="M780" s="138" t="s">
        <v>1467</v>
      </c>
      <c r="N780" s="137">
        <v>787</v>
      </c>
      <c r="O780" s="144">
        <f>IFERROR(VLOOKUP('BASE DE DATOS 2026'!$I760,CATEGORIAS!$M$3:$O$13,2,FALSE),"")</f>
        <v>85000</v>
      </c>
      <c r="P780" s="138"/>
      <c r="Q780" s="252" t="s">
        <v>149</v>
      </c>
      <c r="S780" s="197">
        <v>787</v>
      </c>
    </row>
    <row r="781" spans="1:19" ht="18.75" x14ac:dyDescent="0.25">
      <c r="A781" s="197">
        <f>SUBTOTAL(103,$B$3:B781)</f>
        <v>446</v>
      </c>
      <c r="B781" s="246">
        <v>788</v>
      </c>
      <c r="C781" s="138" t="s">
        <v>1335</v>
      </c>
      <c r="D781" s="138" t="s">
        <v>1336</v>
      </c>
      <c r="E781" s="139">
        <v>1114905533</v>
      </c>
      <c r="F781" s="140" t="s">
        <v>1480</v>
      </c>
      <c r="G781" s="140">
        <v>44727</v>
      </c>
      <c r="H781" s="141">
        <f ca="1">IF('BASE DE DATOS 2026'!$G766="","",YEAR(NOW())-YEAR(G781))</f>
        <v>4</v>
      </c>
      <c r="I781" s="138" t="s">
        <v>12</v>
      </c>
      <c r="J781" s="142" t="str">
        <f>VLOOKUP(I781,NH,2,0)</f>
        <v>S</v>
      </c>
      <c r="K781" s="142" t="str">
        <f>YEAR('BASE DE DATOS 2026'!$G781)&amp;J781</f>
        <v>2022S</v>
      </c>
      <c r="L781" s="143" t="str">
        <f>IFERROR(VLOOKUP(K781,CATEGORIAS,2,0),"")</f>
        <v>STRIDERS 4 AÑOS</v>
      </c>
      <c r="M781" s="138" t="s">
        <v>1344</v>
      </c>
      <c r="N781" s="145">
        <v>788</v>
      </c>
      <c r="O781" s="144">
        <f>IFERROR(VLOOKUP('BASE DE DATOS 2026'!$I761,CATEGORIAS!$M$3:$O$13,2,FALSE),"")</f>
        <v>85000</v>
      </c>
      <c r="P781" s="138"/>
      <c r="Q781" s="252" t="s">
        <v>149</v>
      </c>
      <c r="S781" s="197">
        <v>788</v>
      </c>
    </row>
    <row r="782" spans="1:19" ht="18.75" x14ac:dyDescent="0.25">
      <c r="A782" s="197">
        <f>SUBTOTAL(103,$B$3:B782)</f>
        <v>447</v>
      </c>
      <c r="B782" s="246">
        <v>789</v>
      </c>
      <c r="C782" s="138" t="s">
        <v>544</v>
      </c>
      <c r="D782" s="138" t="s">
        <v>1337</v>
      </c>
      <c r="E782" s="139">
        <v>1232817142</v>
      </c>
      <c r="F782" s="140" t="s">
        <v>1480</v>
      </c>
      <c r="G782" s="140">
        <v>44422</v>
      </c>
      <c r="H782" s="141">
        <f ca="1">IF('BASE DE DATOS 2026'!$G767="","",YEAR(NOW())-YEAR(G782))</f>
        <v>5</v>
      </c>
      <c r="I782" s="138" t="s">
        <v>12</v>
      </c>
      <c r="J782" s="142" t="str">
        <f>VLOOKUP(I782,NH,2,0)</f>
        <v>S</v>
      </c>
      <c r="K782" s="142" t="str">
        <f>YEAR('BASE DE DATOS 2026'!$G782)&amp;J782</f>
        <v>2021S</v>
      </c>
      <c r="L782" s="143" t="str">
        <f>IFERROR(VLOOKUP(K782,CATEGORIAS,2,0),"")</f>
        <v>STRIDERS 5 AÑOS</v>
      </c>
      <c r="M782" s="138" t="s">
        <v>1344</v>
      </c>
      <c r="N782" s="137">
        <v>789</v>
      </c>
      <c r="O782" s="144">
        <f>IFERROR(VLOOKUP('BASE DE DATOS 2026'!$I762,CATEGORIAS!$M$3:$O$13,2,FALSE),"")</f>
        <v>85000</v>
      </c>
      <c r="P782" s="138"/>
      <c r="Q782" s="252" t="s">
        <v>149</v>
      </c>
      <c r="S782" s="197">
        <v>789</v>
      </c>
    </row>
    <row r="783" spans="1:19" ht="18.75" x14ac:dyDescent="0.25">
      <c r="A783" s="197">
        <f>SUBTOTAL(103,$B$3:B783)</f>
        <v>448</v>
      </c>
      <c r="B783" s="246">
        <v>790</v>
      </c>
      <c r="C783" s="138" t="s">
        <v>314</v>
      </c>
      <c r="D783" s="138" t="s">
        <v>1357</v>
      </c>
      <c r="E783" s="139">
        <v>10331117379</v>
      </c>
      <c r="F783" s="140" t="s">
        <v>1480</v>
      </c>
      <c r="G783" s="140">
        <v>42222</v>
      </c>
      <c r="H783" s="141">
        <f ca="1">IF('BASE DE DATOS 2026'!$G768="","",YEAR(NOW())-YEAR(G783))</f>
        <v>11</v>
      </c>
      <c r="I783" s="138" t="s">
        <v>67</v>
      </c>
      <c r="J783" s="142" t="str">
        <f>VLOOKUP(I783,NH,2,0)</f>
        <v>P</v>
      </c>
      <c r="K783" s="142" t="str">
        <f>YEAR('BASE DE DATOS 2026'!$G783)&amp;J783</f>
        <v>2015P</v>
      </c>
      <c r="L783" s="143" t="str">
        <f>IFERROR(VLOOKUP(K783,CATEGORIAS,2,0),"")</f>
        <v>PRINCIPIANTES 11 Y 12 AÑOS</v>
      </c>
      <c r="M783" s="138" t="s">
        <v>167</v>
      </c>
      <c r="N783" s="145">
        <v>790</v>
      </c>
      <c r="O783" s="144">
        <f>IFERROR(VLOOKUP('BASE DE DATOS 2026'!$I763,CATEGORIAS!$M$3:$O$13,2,FALSE),"")</f>
        <v>85000</v>
      </c>
      <c r="P783" s="138"/>
      <c r="Q783" s="252" t="s">
        <v>149</v>
      </c>
      <c r="S783" s="197">
        <v>790</v>
      </c>
    </row>
    <row r="784" spans="1:19" ht="18.75" x14ac:dyDescent="0.25">
      <c r="A784" s="197">
        <f>SUBTOTAL(103,$B$3:B784)</f>
        <v>449</v>
      </c>
      <c r="B784" s="246">
        <v>791</v>
      </c>
      <c r="C784" s="138" t="s">
        <v>236</v>
      </c>
      <c r="D784" s="138" t="s">
        <v>1417</v>
      </c>
      <c r="E784" s="139">
        <v>1105381226</v>
      </c>
      <c r="F784" s="140" t="s">
        <v>1480</v>
      </c>
      <c r="G784" s="140">
        <v>40868</v>
      </c>
      <c r="H784" s="141">
        <f ca="1">IF('BASE DE DATOS 2026'!$G769="","",YEAR(NOW())-YEAR(G784))</f>
        <v>15</v>
      </c>
      <c r="I784" s="138" t="s">
        <v>67</v>
      </c>
      <c r="J784" s="142" t="str">
        <f>VLOOKUP(I784,NH,2,0)</f>
        <v>P</v>
      </c>
      <c r="K784" s="142" t="str">
        <f>YEAR('BASE DE DATOS 2026'!$G784)&amp;J784</f>
        <v>2011P</v>
      </c>
      <c r="L784" s="143" t="str">
        <f>IFERROR(VLOOKUP(K784,CATEGORIAS,2,0),"")</f>
        <v>PRINCIPIANTES 15 AÑOS Y MAS</v>
      </c>
      <c r="M784" s="138" t="s">
        <v>168</v>
      </c>
      <c r="N784" s="137">
        <v>791</v>
      </c>
      <c r="O784" s="144">
        <f>IFERROR(VLOOKUP('BASE DE DATOS 2026'!$I764,CATEGORIAS!$M$3:$O$13,2,FALSE),"")</f>
        <v>85000</v>
      </c>
      <c r="P784" s="138"/>
      <c r="Q784" s="252" t="s">
        <v>149</v>
      </c>
      <c r="S784" s="197">
        <v>791</v>
      </c>
    </row>
    <row r="785" spans="1:19" ht="18.75" x14ac:dyDescent="0.25">
      <c r="A785" s="197">
        <f>SUBTOTAL(103,$B$3:B785)</f>
        <v>450</v>
      </c>
      <c r="B785" s="246">
        <v>792</v>
      </c>
      <c r="C785" s="138" t="s">
        <v>303</v>
      </c>
      <c r="D785" s="138" t="s">
        <v>1413</v>
      </c>
      <c r="E785" s="139">
        <v>1109560006</v>
      </c>
      <c r="F785" s="140" t="s">
        <v>1480</v>
      </c>
      <c r="G785" s="140">
        <v>42390</v>
      </c>
      <c r="H785" s="141">
        <f ca="1">IF('BASE DE DATOS 2026'!$G771="","",YEAR(NOW())-YEAR(G785))</f>
        <v>10</v>
      </c>
      <c r="I785" s="138" t="s">
        <v>67</v>
      </c>
      <c r="J785" s="142" t="str">
        <f>VLOOKUP(I785,NH,2,0)</f>
        <v>P</v>
      </c>
      <c r="K785" s="142" t="str">
        <f>YEAR('BASE DE DATOS 2026'!$G785)&amp;J785</f>
        <v>2016P</v>
      </c>
      <c r="L785" s="143" t="str">
        <f>IFERROR(VLOOKUP(K785,CATEGORIAS,2,0),"")</f>
        <v>PRINCIPIANTES 9 Y 10 AÑOS</v>
      </c>
      <c r="M785" s="138" t="s">
        <v>77</v>
      </c>
      <c r="N785" s="145">
        <v>792</v>
      </c>
      <c r="O785" s="144">
        <f>IFERROR(VLOOKUP('BASE DE DATOS 2026'!$I765,CATEGORIAS!$M$3:$O$13,2,FALSE),"")</f>
        <v>85000</v>
      </c>
      <c r="P785" s="138"/>
      <c r="Q785" s="252" t="s">
        <v>149</v>
      </c>
      <c r="S785" s="197">
        <v>792</v>
      </c>
    </row>
    <row r="786" spans="1:19" ht="18.75" x14ac:dyDescent="0.25">
      <c r="A786" s="197">
        <f>SUBTOTAL(103,$B$3:B786)</f>
        <v>451</v>
      </c>
      <c r="B786" s="246">
        <v>793</v>
      </c>
      <c r="C786" s="138" t="s">
        <v>236</v>
      </c>
      <c r="D786" s="138" t="s">
        <v>504</v>
      </c>
      <c r="E786" s="139">
        <v>1110055627</v>
      </c>
      <c r="F786" s="140" t="s">
        <v>1480</v>
      </c>
      <c r="G786" s="140">
        <v>42249</v>
      </c>
      <c r="H786" s="141">
        <f ca="1">IF('BASE DE DATOS 2026'!$G772="","",YEAR(NOW())-YEAR(G786))</f>
        <v>11</v>
      </c>
      <c r="I786" s="138" t="s">
        <v>67</v>
      </c>
      <c r="J786" s="142" t="str">
        <f>VLOOKUP(I786,NH,2,0)</f>
        <v>P</v>
      </c>
      <c r="K786" s="142" t="str">
        <f>YEAR('BASE DE DATOS 2026'!$G786)&amp;J786</f>
        <v>2015P</v>
      </c>
      <c r="L786" s="143" t="str">
        <f>IFERROR(VLOOKUP(K786,CATEGORIAS,2,0),"")</f>
        <v>PRINCIPIANTES 11 Y 12 AÑOS</v>
      </c>
      <c r="M786" s="138" t="s">
        <v>77</v>
      </c>
      <c r="N786" s="137">
        <v>793</v>
      </c>
      <c r="O786" s="144">
        <f>IFERROR(VLOOKUP('BASE DE DATOS 2026'!$I766,CATEGORIAS!$M$3:$O$13,2,FALSE),"")</f>
        <v>85000</v>
      </c>
      <c r="P786" s="138"/>
      <c r="Q786" s="252" t="s">
        <v>149</v>
      </c>
      <c r="S786" s="197">
        <v>793</v>
      </c>
    </row>
    <row r="787" spans="1:19" ht="18.75" x14ac:dyDescent="0.25">
      <c r="A787" s="197">
        <f>SUBTOTAL(103,$B$3:B787)</f>
        <v>452</v>
      </c>
      <c r="B787" s="246">
        <v>794</v>
      </c>
      <c r="C787" s="138" t="s">
        <v>303</v>
      </c>
      <c r="D787" s="138" t="s">
        <v>1286</v>
      </c>
      <c r="E787" s="139">
        <v>1080065514</v>
      </c>
      <c r="F787" s="140" t="s">
        <v>1480</v>
      </c>
      <c r="G787" s="140">
        <v>42418</v>
      </c>
      <c r="H787" s="141">
        <f ca="1">IF('BASE DE DATOS 2026'!$G773="","",YEAR(NOW())-YEAR(G787))</f>
        <v>10</v>
      </c>
      <c r="I787" s="138" t="s">
        <v>67</v>
      </c>
      <c r="J787" s="142" t="str">
        <f>VLOOKUP(I787,NH,2,0)</f>
        <v>P</v>
      </c>
      <c r="K787" s="142" t="str">
        <f>YEAR('BASE DE DATOS 2026'!$G787)&amp;J787</f>
        <v>2016P</v>
      </c>
      <c r="L787" s="143" t="str">
        <f>IFERROR(VLOOKUP(K787,CATEGORIAS,2,0),"")</f>
        <v>PRINCIPIANTES 9 Y 10 AÑOS</v>
      </c>
      <c r="M787" s="138" t="s">
        <v>1329</v>
      </c>
      <c r="N787" s="145">
        <v>794</v>
      </c>
      <c r="O787" s="144">
        <f>IFERROR(VLOOKUP('BASE DE DATOS 2026'!$I767,CATEGORIAS!$M$3:$O$13,2,FALSE),"")</f>
        <v>85000</v>
      </c>
      <c r="P787" s="138"/>
      <c r="Q787" s="252" t="s">
        <v>149</v>
      </c>
      <c r="S787" s="197">
        <v>794</v>
      </c>
    </row>
    <row r="788" spans="1:19" ht="18.75" x14ac:dyDescent="0.25">
      <c r="A788" s="197">
        <f>SUBTOTAL(103,$B$3:B788)</f>
        <v>453</v>
      </c>
      <c r="B788" s="246">
        <v>795</v>
      </c>
      <c r="C788" s="138" t="s">
        <v>436</v>
      </c>
      <c r="D788" s="138" t="s">
        <v>1207</v>
      </c>
      <c r="E788" s="139">
        <v>1110302936</v>
      </c>
      <c r="F788" s="140" t="s">
        <v>1480</v>
      </c>
      <c r="G788" s="140">
        <v>42344</v>
      </c>
      <c r="H788" s="141">
        <f ca="1">IF('BASE DE DATOS 2026'!$G774="","",YEAR(NOW())-YEAR(G788))</f>
        <v>11</v>
      </c>
      <c r="I788" s="138" t="s">
        <v>67</v>
      </c>
      <c r="J788" s="142" t="str">
        <f>VLOOKUP(I788,NH,2,0)</f>
        <v>P</v>
      </c>
      <c r="K788" s="142" t="str">
        <f>YEAR('BASE DE DATOS 2026'!$G788)&amp;J788</f>
        <v>2015P</v>
      </c>
      <c r="L788" s="143" t="str">
        <f>IFERROR(VLOOKUP(K788,CATEGORIAS,2,0),"")</f>
        <v>PRINCIPIANTES 11 Y 12 AÑOS</v>
      </c>
      <c r="M788" s="138" t="s">
        <v>45</v>
      </c>
      <c r="N788" s="137">
        <v>795</v>
      </c>
      <c r="O788" s="144">
        <f>IFERROR(VLOOKUP('BASE DE DATOS 2026'!$I768,CATEGORIAS!$M$3:$O$13,2,FALSE),"")</f>
        <v>85000</v>
      </c>
      <c r="P788" s="138"/>
      <c r="Q788" s="252" t="s">
        <v>149</v>
      </c>
      <c r="S788" s="197">
        <v>795</v>
      </c>
    </row>
    <row r="789" spans="1:19" ht="18.75" x14ac:dyDescent="0.25">
      <c r="A789" s="197">
        <f>SUBTOTAL(103,$B$3:B789)</f>
        <v>454</v>
      </c>
      <c r="B789" s="246">
        <v>796</v>
      </c>
      <c r="C789" s="138" t="s">
        <v>308</v>
      </c>
      <c r="D789" s="138" t="s">
        <v>1213</v>
      </c>
      <c r="E789" s="139">
        <v>1114247705</v>
      </c>
      <c r="F789" s="140" t="s">
        <v>1480</v>
      </c>
      <c r="G789" s="140">
        <v>42179</v>
      </c>
      <c r="H789" s="141">
        <f ca="1">IF('BASE DE DATOS 2026'!$G775="","",YEAR(NOW())-YEAR(G789))</f>
        <v>11</v>
      </c>
      <c r="I789" s="138" t="s">
        <v>67</v>
      </c>
      <c r="J789" s="142" t="str">
        <f>VLOOKUP(I789,NH,2,0)</f>
        <v>P</v>
      </c>
      <c r="K789" s="142" t="str">
        <f>YEAR('BASE DE DATOS 2026'!$G789)&amp;J789</f>
        <v>2015P</v>
      </c>
      <c r="L789" s="143" t="str">
        <f>IFERROR(VLOOKUP(K789,CATEGORIAS,2,0),"")</f>
        <v>PRINCIPIANTES 11 Y 12 AÑOS</v>
      </c>
      <c r="M789" s="138" t="s">
        <v>45</v>
      </c>
      <c r="N789" s="145">
        <v>796</v>
      </c>
      <c r="O789" s="144">
        <f>IFERROR(VLOOKUP('BASE DE DATOS 2026'!$I769,CATEGORIAS!$M$3:$O$13,2,FALSE),"")</f>
        <v>85000</v>
      </c>
      <c r="P789" s="138"/>
      <c r="Q789" s="252" t="s">
        <v>149</v>
      </c>
      <c r="S789" s="197">
        <v>796</v>
      </c>
    </row>
    <row r="790" spans="1:19" ht="18.75" x14ac:dyDescent="0.25">
      <c r="A790" s="197">
        <f>SUBTOTAL(103,$B$3:B790)</f>
        <v>455</v>
      </c>
      <c r="B790" s="246">
        <v>797</v>
      </c>
      <c r="C790" s="138" t="s">
        <v>429</v>
      </c>
      <c r="D790" s="138" t="s">
        <v>1249</v>
      </c>
      <c r="E790" s="139">
        <v>1232790401</v>
      </c>
      <c r="F790" s="140" t="s">
        <v>1480</v>
      </c>
      <c r="G790" s="140">
        <v>41966</v>
      </c>
      <c r="H790" s="141">
        <f ca="1">IF('BASE DE DATOS 2026'!$G776="","",YEAR(NOW())-YEAR(G790))</f>
        <v>12</v>
      </c>
      <c r="I790" s="138" t="s">
        <v>67</v>
      </c>
      <c r="J790" s="142" t="str">
        <f>VLOOKUP(I790,NH,2,0)</f>
        <v>P</v>
      </c>
      <c r="K790" s="142" t="str">
        <f>YEAR('BASE DE DATOS 2026'!$G790)&amp;J790</f>
        <v>2014P</v>
      </c>
      <c r="L790" s="143" t="str">
        <f>IFERROR(VLOOKUP(K790,CATEGORIAS,2,0),"")</f>
        <v>PRINCIPIANTES 11 Y 12 AÑOS</v>
      </c>
      <c r="M790" s="138" t="s">
        <v>45</v>
      </c>
      <c r="N790" s="137">
        <v>797</v>
      </c>
      <c r="O790" s="144">
        <f>IFERROR(VLOOKUP('BASE DE DATOS 2026'!$I771,CATEGORIAS!$M$3:$O$13,2,FALSE),"")</f>
        <v>85000</v>
      </c>
      <c r="P790" s="138"/>
      <c r="Q790" s="252" t="s">
        <v>149</v>
      </c>
      <c r="S790" s="197">
        <v>797</v>
      </c>
    </row>
    <row r="791" spans="1:19" ht="18.75" x14ac:dyDescent="0.25">
      <c r="A791" s="197">
        <f>SUBTOTAL(103,$B$3:B791)</f>
        <v>456</v>
      </c>
      <c r="B791" s="246">
        <v>798</v>
      </c>
      <c r="C791" s="138" t="s">
        <v>1255</v>
      </c>
      <c r="D791" s="138" t="s">
        <v>1256</v>
      </c>
      <c r="E791" s="139">
        <v>1111486914</v>
      </c>
      <c r="F791" s="140" t="s">
        <v>1480</v>
      </c>
      <c r="G791" s="140">
        <v>41424</v>
      </c>
      <c r="H791" s="141">
        <f ca="1">IF('BASE DE DATOS 2026'!$G777="","",YEAR(NOW())-YEAR(G791))</f>
        <v>13</v>
      </c>
      <c r="I791" s="138" t="s">
        <v>67</v>
      </c>
      <c r="J791" s="142" t="str">
        <f>VLOOKUP(I791,NH,2,0)</f>
        <v>P</v>
      </c>
      <c r="K791" s="142" t="str">
        <f>YEAR('BASE DE DATOS 2026'!$G791)&amp;J791</f>
        <v>2013P</v>
      </c>
      <c r="L791" s="143" t="str">
        <f>IFERROR(VLOOKUP(K791,CATEGORIAS,2,0),"")</f>
        <v>PRINCIPIANTES 13 Y 14 AÑOS</v>
      </c>
      <c r="M791" s="138" t="s">
        <v>45</v>
      </c>
      <c r="N791" s="145">
        <v>798</v>
      </c>
      <c r="O791" s="144">
        <f>IFERROR(VLOOKUP('BASE DE DATOS 2026'!$I772,CATEGORIAS!$M$3:$O$13,2,FALSE),"")</f>
        <v>85000</v>
      </c>
      <c r="P791" s="138"/>
      <c r="Q791" s="252" t="s">
        <v>149</v>
      </c>
      <c r="S791" s="197">
        <v>798</v>
      </c>
    </row>
    <row r="792" spans="1:19" ht="18.75" x14ac:dyDescent="0.25">
      <c r="A792" s="197">
        <f>SUBTOTAL(103,$B$3:B792)</f>
        <v>457</v>
      </c>
      <c r="B792" s="246">
        <v>799</v>
      </c>
      <c r="C792" s="138" t="s">
        <v>271</v>
      </c>
      <c r="D792" s="138" t="s">
        <v>1011</v>
      </c>
      <c r="E792" s="139">
        <v>1112055482</v>
      </c>
      <c r="F792" s="140" t="s">
        <v>1480</v>
      </c>
      <c r="G792" s="140">
        <v>40780</v>
      </c>
      <c r="H792" s="141">
        <f ca="1">IF('BASE DE DATOS 2026'!$G778="","",YEAR(NOW())-YEAR(G792))</f>
        <v>15</v>
      </c>
      <c r="I792" s="138" t="s">
        <v>67</v>
      </c>
      <c r="J792" s="142" t="str">
        <f>VLOOKUP(I792,NH,2,0)</f>
        <v>P</v>
      </c>
      <c r="K792" s="142" t="str">
        <f>YEAR('BASE DE DATOS 2026'!$G792)&amp;J792</f>
        <v>2011P</v>
      </c>
      <c r="L792" s="143" t="str">
        <f>IFERROR(VLOOKUP(K792,CATEGORIAS,2,0),"")</f>
        <v>PRINCIPIANTES 15 AÑOS Y MAS</v>
      </c>
      <c r="M792" s="138" t="s">
        <v>55</v>
      </c>
      <c r="N792" s="137">
        <v>799</v>
      </c>
      <c r="O792" s="144">
        <f>IFERROR(VLOOKUP('BASE DE DATOS 2026'!$I773,CATEGORIAS!$M$3:$O$13,2,FALSE),"")</f>
        <v>85000</v>
      </c>
      <c r="P792" s="138"/>
      <c r="Q792" s="252" t="s">
        <v>149</v>
      </c>
      <c r="S792" s="197">
        <v>799</v>
      </c>
    </row>
    <row r="793" spans="1:19" ht="18.75" x14ac:dyDescent="0.25">
      <c r="A793" s="197">
        <f>SUBTOTAL(103,$B$3:B793)</f>
        <v>458</v>
      </c>
      <c r="B793" s="246">
        <v>800</v>
      </c>
      <c r="C793" s="138" t="s">
        <v>319</v>
      </c>
      <c r="D793" s="138" t="s">
        <v>1230</v>
      </c>
      <c r="E793" s="139">
        <v>1089942394</v>
      </c>
      <c r="F793" s="140" t="s">
        <v>1480</v>
      </c>
      <c r="G793" s="140">
        <v>43721</v>
      </c>
      <c r="H793" s="141">
        <f ca="1">IF('BASE DE DATOS 2026'!$G780="","",YEAR(NOW())-YEAR(G793))</f>
        <v>7</v>
      </c>
      <c r="I793" s="138" t="s">
        <v>13</v>
      </c>
      <c r="J793" s="142" t="str">
        <f>VLOOKUP(I793,NH,2,0)</f>
        <v>N</v>
      </c>
      <c r="K793" s="142" t="str">
        <f>YEAR('BASE DE DATOS 2026'!$G793)&amp;J793</f>
        <v>2019N</v>
      </c>
      <c r="L793" s="143" t="str">
        <f>IFERROR(VLOOKUP(K793,CATEGORIAS,2,0),"")</f>
        <v>NOVATOS 7 Y 8 AÑOS</v>
      </c>
      <c r="M793" s="138" t="s">
        <v>1231</v>
      </c>
      <c r="N793" s="145">
        <v>800</v>
      </c>
      <c r="O793" s="144">
        <f>IFERROR(VLOOKUP('BASE DE DATOS 2026'!$I774,CATEGORIAS!$M$3:$O$13,2,FALSE),"")</f>
        <v>85000</v>
      </c>
      <c r="P793" s="138"/>
      <c r="Q793" s="252" t="s">
        <v>149</v>
      </c>
      <c r="S793" s="197">
        <v>800</v>
      </c>
    </row>
    <row r="794" spans="1:19" ht="18.75" x14ac:dyDescent="0.25">
      <c r="A794" s="197">
        <f>SUBTOTAL(103,$B$3:B794)</f>
        <v>459</v>
      </c>
      <c r="B794" s="246">
        <v>801</v>
      </c>
      <c r="C794" s="138" t="s">
        <v>1319</v>
      </c>
      <c r="D794" s="138" t="s">
        <v>1320</v>
      </c>
      <c r="E794" s="139">
        <v>1080064259</v>
      </c>
      <c r="F794" s="140" t="s">
        <v>1480</v>
      </c>
      <c r="G794" s="140">
        <v>42055</v>
      </c>
      <c r="H794" s="141">
        <f ca="1">IF('BASE DE DATOS 2026'!$G781="","",YEAR(NOW())-YEAR(G794))</f>
        <v>11</v>
      </c>
      <c r="I794" s="138" t="s">
        <v>13</v>
      </c>
      <c r="J794" s="142" t="str">
        <f>VLOOKUP(I794,NH,2,0)</f>
        <v>N</v>
      </c>
      <c r="K794" s="142" t="str">
        <f>YEAR('BASE DE DATOS 2026'!$G794)&amp;J794</f>
        <v>2015N</v>
      </c>
      <c r="L794" s="143" t="str">
        <f>IFERROR(VLOOKUP(K794,CATEGORIAS,2,0),"")</f>
        <v>NOVATOS 11 Y 12 AÑOS</v>
      </c>
      <c r="M794" s="138" t="s">
        <v>1330</v>
      </c>
      <c r="N794" s="137">
        <v>801</v>
      </c>
      <c r="O794" s="144">
        <f>IFERROR(VLOOKUP('BASE DE DATOS 2026'!$I775,CATEGORIAS!$M$3:$O$13,2,FALSE),"")</f>
        <v>85000</v>
      </c>
      <c r="P794" s="138"/>
      <c r="Q794" s="252" t="s">
        <v>1577</v>
      </c>
      <c r="S794" s="197">
        <v>801</v>
      </c>
    </row>
    <row r="795" spans="1:19" ht="18.75" x14ac:dyDescent="0.25">
      <c r="A795" s="197">
        <f>SUBTOTAL(103,$B$3:B795)</f>
        <v>460</v>
      </c>
      <c r="B795" s="246">
        <v>802</v>
      </c>
      <c r="C795" s="138" t="s">
        <v>259</v>
      </c>
      <c r="D795" s="138" t="s">
        <v>1199</v>
      </c>
      <c r="E795" s="139">
        <v>1109927661</v>
      </c>
      <c r="F795" s="140" t="s">
        <v>1480</v>
      </c>
      <c r="G795" s="140">
        <v>41282</v>
      </c>
      <c r="H795" s="141">
        <f ca="1">IF('BASE DE DATOS 2026'!$G782="","",YEAR(NOW())-YEAR(G795))</f>
        <v>13</v>
      </c>
      <c r="I795" s="138" t="s">
        <v>13</v>
      </c>
      <c r="J795" s="142" t="str">
        <f>VLOOKUP(I795,NH,2,0)</f>
        <v>N</v>
      </c>
      <c r="K795" s="142" t="str">
        <f>YEAR('BASE DE DATOS 2026'!$G795)&amp;J795</f>
        <v>2013N</v>
      </c>
      <c r="L795" s="143" t="str">
        <f>IFERROR(VLOOKUP(K795,CATEGORIAS,2,0),"")</f>
        <v>NOVATOS 13 Y 14 AÑOS</v>
      </c>
      <c r="M795" s="138" t="s">
        <v>1330</v>
      </c>
      <c r="N795" s="145">
        <v>802</v>
      </c>
      <c r="O795" s="144">
        <f>IFERROR(VLOOKUP('BASE DE DATOS 2026'!$I776,CATEGORIAS!$M$3:$O$13,2,FALSE),"")</f>
        <v>85000</v>
      </c>
      <c r="P795" s="138"/>
      <c r="Q795" s="252" t="s">
        <v>149</v>
      </c>
      <c r="S795" s="197">
        <v>802</v>
      </c>
    </row>
    <row r="796" spans="1:19" ht="18.75" x14ac:dyDescent="0.25">
      <c r="A796" s="197">
        <f>SUBTOTAL(103,$B$3:B796)</f>
        <v>461</v>
      </c>
      <c r="B796" s="246">
        <v>803</v>
      </c>
      <c r="C796" s="138" t="s">
        <v>236</v>
      </c>
      <c r="D796" s="138" t="s">
        <v>1225</v>
      </c>
      <c r="E796" s="139">
        <v>1091206979</v>
      </c>
      <c r="F796" s="140" t="s">
        <v>1480</v>
      </c>
      <c r="G796" s="140">
        <v>42837</v>
      </c>
      <c r="H796" s="141">
        <f ca="1">IF('BASE DE DATOS 2026'!$G783="","",YEAR(NOW())-YEAR(G796))</f>
        <v>9</v>
      </c>
      <c r="I796" s="138" t="s">
        <v>67</v>
      </c>
      <c r="J796" s="142" t="str">
        <f>VLOOKUP(I796,NH,2,0)</f>
        <v>P</v>
      </c>
      <c r="K796" s="142" t="str">
        <f>YEAR('BASE DE DATOS 2026'!$G796)&amp;J796</f>
        <v>2017P</v>
      </c>
      <c r="L796" s="143" t="str">
        <f>IFERROR(VLOOKUP(K796,CATEGORIAS,2,0),"")</f>
        <v>PRINCIPIANTES 9 Y 10 AÑOS</v>
      </c>
      <c r="M796" s="138" t="s">
        <v>1227</v>
      </c>
      <c r="N796" s="137">
        <v>803</v>
      </c>
      <c r="O796" s="144">
        <f>IFERROR(VLOOKUP('BASE DE DATOS 2026'!$I777,CATEGORIAS!$M$3:$O$13,2,FALSE),"")</f>
        <v>85000</v>
      </c>
      <c r="P796" s="138"/>
      <c r="Q796" s="252" t="s">
        <v>149</v>
      </c>
      <c r="S796" s="197">
        <v>803</v>
      </c>
    </row>
    <row r="797" spans="1:19" ht="18.75" x14ac:dyDescent="0.25">
      <c r="A797" s="197">
        <f>SUBTOTAL(103,$B$3:B797)</f>
        <v>462</v>
      </c>
      <c r="B797" s="246">
        <v>804</v>
      </c>
      <c r="C797" s="138" t="s">
        <v>1362</v>
      </c>
      <c r="D797" s="138" t="s">
        <v>1363</v>
      </c>
      <c r="E797" s="139">
        <v>1114904412</v>
      </c>
      <c r="F797" s="140" t="s">
        <v>1481</v>
      </c>
      <c r="G797" s="140">
        <v>44247</v>
      </c>
      <c r="H797" s="141">
        <f ca="1">IF('BASE DE DATOS 2026'!$G784="","",YEAR(NOW())-YEAR(G797))</f>
        <v>5</v>
      </c>
      <c r="I797" s="138" t="s">
        <v>12</v>
      </c>
      <c r="J797" s="142" t="str">
        <f>VLOOKUP(I797,NH,2,0)</f>
        <v>S</v>
      </c>
      <c r="K797" s="142" t="str">
        <f>YEAR('BASE DE DATOS 2026'!$G797)&amp;J797</f>
        <v>2021S</v>
      </c>
      <c r="L797" s="143" t="str">
        <f>IFERROR(VLOOKUP(K797,CATEGORIAS,2,0),"")</f>
        <v>STRIDERS 5 AÑOS</v>
      </c>
      <c r="M797" s="138" t="s">
        <v>1344</v>
      </c>
      <c r="N797" s="137">
        <v>804</v>
      </c>
      <c r="O797" s="144">
        <f>IFERROR(VLOOKUP('BASE DE DATOS 2026'!$I778,CATEGORIAS!$M$3:$O$13,2,FALSE),"")</f>
        <v>85000</v>
      </c>
      <c r="P797" s="138"/>
      <c r="Q797" s="252" t="s">
        <v>149</v>
      </c>
      <c r="S797" s="197">
        <v>804</v>
      </c>
    </row>
    <row r="798" spans="1:19" ht="18.75" hidden="1" x14ac:dyDescent="0.25">
      <c r="A798" s="197">
        <f>SUBTOTAL(103,$B$3:B798)</f>
        <v>462</v>
      </c>
      <c r="B798" s="246">
        <v>805</v>
      </c>
      <c r="C798" s="217"/>
      <c r="D798" s="217"/>
      <c r="E798" s="184"/>
      <c r="F798" s="258"/>
      <c r="G798" s="258"/>
      <c r="H798" s="141"/>
      <c r="I798" s="217"/>
      <c r="J798" s="142" t="e">
        <f>VLOOKUP(I798,NH,2,0)</f>
        <v>#N/A</v>
      </c>
      <c r="K798" s="142" t="e">
        <f>YEAR('BASE DE DATOS 2026'!$G798)&amp;J798</f>
        <v>#N/A</v>
      </c>
      <c r="L798" s="158" t="str">
        <f>IFERROR(VLOOKUP(K798,CATEGORIAS,2,0),"")</f>
        <v/>
      </c>
      <c r="M798" s="217"/>
      <c r="N798" s="186"/>
      <c r="O798" s="188"/>
      <c r="P798" s="259"/>
      <c r="Q798" s="252"/>
      <c r="S798" s="197">
        <v>805</v>
      </c>
    </row>
    <row r="799" spans="1:19" ht="18.75" x14ac:dyDescent="0.25">
      <c r="A799" s="197">
        <f>SUBTOTAL(103,$B$3:B799)</f>
        <v>463</v>
      </c>
      <c r="B799" s="246">
        <v>806</v>
      </c>
      <c r="C799" s="138" t="s">
        <v>301</v>
      </c>
      <c r="D799" s="138" t="s">
        <v>1443</v>
      </c>
      <c r="E799" s="139">
        <v>123803233</v>
      </c>
      <c r="F799" s="140" t="s">
        <v>1480</v>
      </c>
      <c r="G799" s="140">
        <v>42370</v>
      </c>
      <c r="H799" s="141">
        <f ca="1">IF('BASE DE DATOS 2026'!$G785="","",YEAR(NOW())-YEAR(G799))</f>
        <v>10</v>
      </c>
      <c r="I799" s="138" t="s">
        <v>100</v>
      </c>
      <c r="J799" s="142" t="str">
        <f>VLOOKUP(I799,NH,2,0)</f>
        <v>E</v>
      </c>
      <c r="K799" s="142" t="str">
        <f>YEAR('BASE DE DATOS 2026'!$G799)&amp;J799</f>
        <v>2016E</v>
      </c>
      <c r="L799" s="143" t="str">
        <f>IFERROR(VLOOKUP(K799,CATEGORIAS,2,0),"")</f>
        <v>MINIRIDERS 9 Y 10 AÑOS</v>
      </c>
      <c r="M799" s="138" t="s">
        <v>1268</v>
      </c>
      <c r="N799" s="145">
        <v>806</v>
      </c>
      <c r="O799" s="144">
        <f>IFERROR(VLOOKUP('BASE DE DATOS 2026'!$I780,CATEGORIAS!$M$3:$O$13,2,FALSE),"")</f>
        <v>85000</v>
      </c>
      <c r="P799" s="138"/>
      <c r="Q799" s="252" t="s">
        <v>149</v>
      </c>
      <c r="S799" s="197">
        <v>806</v>
      </c>
    </row>
    <row r="800" spans="1:19" ht="18.75" x14ac:dyDescent="0.25">
      <c r="A800" s="197">
        <f>SUBTOTAL(103,$B$3:B800)</f>
        <v>464</v>
      </c>
      <c r="B800" s="246">
        <v>807</v>
      </c>
      <c r="C800" s="138" t="s">
        <v>378</v>
      </c>
      <c r="D800" s="138" t="s">
        <v>1345</v>
      </c>
      <c r="E800" s="139">
        <v>1058943184</v>
      </c>
      <c r="F800" s="140" t="s">
        <v>1480</v>
      </c>
      <c r="G800" s="140">
        <v>44848</v>
      </c>
      <c r="H800" s="141">
        <f ca="1">IF('BASE DE DATOS 2026'!$G786="","",YEAR(NOW())-YEAR(G800))</f>
        <v>4</v>
      </c>
      <c r="I800" s="138" t="s">
        <v>12</v>
      </c>
      <c r="J800" s="142" t="str">
        <f>VLOOKUP(I800,NH,2,0)</f>
        <v>S</v>
      </c>
      <c r="K800" s="142" t="str">
        <f>YEAR('BASE DE DATOS 2026'!$G800)&amp;J800</f>
        <v>2022S</v>
      </c>
      <c r="L800" s="143" t="str">
        <f>IFERROR(VLOOKUP(K800,CATEGORIAS,2,0),"")</f>
        <v>STRIDERS 4 AÑOS</v>
      </c>
      <c r="M800" s="138" t="s">
        <v>110</v>
      </c>
      <c r="N800" s="137">
        <v>807</v>
      </c>
      <c r="O800" s="144">
        <f>IFERROR(VLOOKUP('BASE DE DATOS 2026'!$I781,CATEGORIAS!$M$3:$O$13,2,FALSE),"")</f>
        <v>85000</v>
      </c>
      <c r="P800" s="138"/>
      <c r="Q800" s="252" t="s">
        <v>149</v>
      </c>
      <c r="S800" s="197">
        <v>807</v>
      </c>
    </row>
    <row r="801" spans="1:19" ht="18.75" x14ac:dyDescent="0.25">
      <c r="A801" s="197">
        <f>SUBTOTAL(103,$B$3:B801)</f>
        <v>465</v>
      </c>
      <c r="B801" s="246">
        <v>808</v>
      </c>
      <c r="C801" s="138" t="s">
        <v>1401</v>
      </c>
      <c r="D801" s="138" t="s">
        <v>1402</v>
      </c>
      <c r="E801" s="139">
        <v>1112165455</v>
      </c>
      <c r="F801" s="140" t="s">
        <v>1480</v>
      </c>
      <c r="G801" s="140">
        <v>44436</v>
      </c>
      <c r="H801" s="141">
        <f ca="1">IF('BASE DE DATOS 2026'!$G787="","",YEAR(NOW())-YEAR(G801))</f>
        <v>5</v>
      </c>
      <c r="I801" s="138" t="s">
        <v>12</v>
      </c>
      <c r="J801" s="142" t="str">
        <f>VLOOKUP(I801,NH,2,0)</f>
        <v>S</v>
      </c>
      <c r="K801" s="142" t="str">
        <f>YEAR('BASE DE DATOS 2026'!$G801)&amp;J801</f>
        <v>2021S</v>
      </c>
      <c r="L801" s="143" t="str">
        <f>IFERROR(VLOOKUP(K801,CATEGORIAS,2,0),"")</f>
        <v>STRIDERS 5 AÑOS</v>
      </c>
      <c r="M801" s="138" t="s">
        <v>85</v>
      </c>
      <c r="N801" s="145">
        <v>808</v>
      </c>
      <c r="O801" s="144">
        <f>IFERROR(VLOOKUP('BASE DE DATOS 2026'!$I782,CATEGORIAS!$M$3:$O$13,2,FALSE),"")</f>
        <v>85000</v>
      </c>
      <c r="P801" s="138"/>
      <c r="Q801" s="252" t="s">
        <v>149</v>
      </c>
      <c r="S801" s="197">
        <v>808</v>
      </c>
    </row>
    <row r="802" spans="1:19" ht="18.75" x14ac:dyDescent="0.25">
      <c r="A802" s="197">
        <f>SUBTOTAL(103,$B$3:B802)</f>
        <v>466</v>
      </c>
      <c r="B802" s="246">
        <v>809</v>
      </c>
      <c r="C802" s="138" t="s">
        <v>1438</v>
      </c>
      <c r="D802" s="138" t="s">
        <v>1439</v>
      </c>
      <c r="E802" s="139">
        <v>450416144</v>
      </c>
      <c r="F802" s="140" t="s">
        <v>1480</v>
      </c>
      <c r="G802" s="140">
        <v>43895</v>
      </c>
      <c r="H802" s="141">
        <f ca="1">IF('BASE DE DATOS 2026'!$G788="","",YEAR(NOW())-YEAR(G802))</f>
        <v>6</v>
      </c>
      <c r="I802" s="138" t="s">
        <v>100</v>
      </c>
      <c r="J802" s="142" t="str">
        <f>VLOOKUP(I802,NH,2,0)</f>
        <v>E</v>
      </c>
      <c r="K802" s="142" t="str">
        <f>YEAR('BASE DE DATOS 2026'!$G802)&amp;J802</f>
        <v>2020E</v>
      </c>
      <c r="L802" s="143" t="str">
        <f>IFERROR(VLOOKUP(K802,CATEGORIAS,2,0),"")</f>
        <v>MINIRIDERS 6 AÑOS</v>
      </c>
      <c r="M802" s="138" t="s">
        <v>1440</v>
      </c>
      <c r="N802" s="137">
        <v>809</v>
      </c>
      <c r="O802" s="144">
        <f>IFERROR(VLOOKUP('BASE DE DATOS 2026'!$I783,CATEGORIAS!$M$3:$O$13,2,FALSE),"")</f>
        <v>85000</v>
      </c>
      <c r="P802" s="138"/>
      <c r="Q802" s="252" t="s">
        <v>149</v>
      </c>
      <c r="S802" s="197">
        <v>809</v>
      </c>
    </row>
    <row r="803" spans="1:19" ht="18.75" x14ac:dyDescent="0.25">
      <c r="A803" s="197">
        <f>SUBTOTAL(103,$B$3:B803)</f>
        <v>467</v>
      </c>
      <c r="B803" s="246">
        <v>810</v>
      </c>
      <c r="C803" s="138" t="s">
        <v>1409</v>
      </c>
      <c r="D803" s="138" t="s">
        <v>1410</v>
      </c>
      <c r="E803" s="139">
        <v>1150696290</v>
      </c>
      <c r="F803" s="140" t="s">
        <v>1481</v>
      </c>
      <c r="G803" s="140">
        <v>44274</v>
      </c>
      <c r="H803" s="141">
        <f ca="1">IF('BASE DE DATOS 2026'!$G789="","",YEAR(NOW())-YEAR(G803))</f>
        <v>5</v>
      </c>
      <c r="I803" s="138" t="s">
        <v>12</v>
      </c>
      <c r="J803" s="142" t="str">
        <f>VLOOKUP(I803,NH,2,0)</f>
        <v>S</v>
      </c>
      <c r="K803" s="142" t="str">
        <f>YEAR('BASE DE DATOS 2026'!$G803)&amp;J803</f>
        <v>2021S</v>
      </c>
      <c r="L803" s="143" t="str">
        <f>IFERROR(VLOOKUP(K803,CATEGORIAS,2,0),"")</f>
        <v>STRIDERS 5 AÑOS</v>
      </c>
      <c r="M803" s="138" t="s">
        <v>77</v>
      </c>
      <c r="N803" s="145">
        <v>810</v>
      </c>
      <c r="O803" s="144">
        <f>IFERROR(VLOOKUP('BASE DE DATOS 2026'!$I784,CATEGORIAS!$M$3:$O$13,2,FALSE),"")</f>
        <v>85000</v>
      </c>
      <c r="P803" s="138"/>
      <c r="Q803" s="252" t="s">
        <v>149</v>
      </c>
      <c r="S803" s="197">
        <v>810</v>
      </c>
    </row>
    <row r="804" spans="1:19" ht="18.75" x14ac:dyDescent="0.25">
      <c r="A804" s="197">
        <f>SUBTOTAL(103,$B$3:B804)</f>
        <v>468</v>
      </c>
      <c r="B804" s="246">
        <v>811</v>
      </c>
      <c r="C804" s="138" t="s">
        <v>1418</v>
      </c>
      <c r="D804" s="138" t="s">
        <v>1419</v>
      </c>
      <c r="E804" s="139">
        <v>1108572797</v>
      </c>
      <c r="F804" s="140" t="s">
        <v>1481</v>
      </c>
      <c r="G804" s="140">
        <v>44738</v>
      </c>
      <c r="H804" s="141">
        <f ca="1">IF('BASE DE DATOS 2026'!$G790="","",YEAR(NOW())-YEAR(G804))</f>
        <v>4</v>
      </c>
      <c r="I804" s="138" t="s">
        <v>12</v>
      </c>
      <c r="J804" s="142" t="str">
        <f>VLOOKUP(I804,NH,2,0)</f>
        <v>S</v>
      </c>
      <c r="K804" s="142" t="str">
        <f>YEAR('BASE DE DATOS 2026'!$G804)&amp;J804</f>
        <v>2022S</v>
      </c>
      <c r="L804" s="143" t="str">
        <f>IFERROR(VLOOKUP(K804,CATEGORIAS,2,0),"")</f>
        <v>STRIDERS 4 AÑOS</v>
      </c>
      <c r="M804" s="138" t="s">
        <v>168</v>
      </c>
      <c r="N804" s="137">
        <v>811</v>
      </c>
      <c r="O804" s="144">
        <f>IFERROR(VLOOKUP('BASE DE DATOS 2026'!$I785,CATEGORIAS!$M$3:$O$13,2,FALSE),"")</f>
        <v>85000</v>
      </c>
      <c r="P804" s="138"/>
      <c r="Q804" s="252" t="s">
        <v>149</v>
      </c>
      <c r="S804" s="197">
        <v>811</v>
      </c>
    </row>
    <row r="805" spans="1:19" ht="18.75" x14ac:dyDescent="0.25">
      <c r="A805" s="197">
        <f>SUBTOTAL(103,$B$3:B805)</f>
        <v>469</v>
      </c>
      <c r="B805" s="246">
        <v>812</v>
      </c>
      <c r="C805" s="138" t="s">
        <v>1420</v>
      </c>
      <c r="D805" s="138" t="s">
        <v>1421</v>
      </c>
      <c r="E805" s="139">
        <v>1109571828</v>
      </c>
      <c r="F805" s="140" t="s">
        <v>1480</v>
      </c>
      <c r="G805" s="140">
        <v>44326</v>
      </c>
      <c r="H805" s="141">
        <f ca="1">IF('BASE DE DATOS 2026'!$G791="","",YEAR(NOW())-YEAR(G805))</f>
        <v>5</v>
      </c>
      <c r="I805" s="138" t="s">
        <v>12</v>
      </c>
      <c r="J805" s="142" t="str">
        <f>VLOOKUP(I805,NH,2,0)</f>
        <v>S</v>
      </c>
      <c r="K805" s="142" t="str">
        <f>YEAR('BASE DE DATOS 2026'!$G805)&amp;J805</f>
        <v>2021S</v>
      </c>
      <c r="L805" s="143" t="str">
        <f>IFERROR(VLOOKUP(K805,CATEGORIAS,2,0),"")</f>
        <v>STRIDERS 5 AÑOS</v>
      </c>
      <c r="M805" s="138" t="s">
        <v>168</v>
      </c>
      <c r="N805" s="145">
        <v>812</v>
      </c>
      <c r="O805" s="144">
        <f>IFERROR(VLOOKUP('BASE DE DATOS 2026'!$I786,CATEGORIAS!$M$3:$O$13,2,FALSE),"")</f>
        <v>85000</v>
      </c>
      <c r="P805" s="138"/>
      <c r="Q805" s="252" t="s">
        <v>149</v>
      </c>
      <c r="S805" s="197">
        <v>812</v>
      </c>
    </row>
    <row r="806" spans="1:19" ht="18.75" x14ac:dyDescent="0.25">
      <c r="A806" s="197">
        <f>SUBTOTAL(103,$B$3:B806)</f>
        <v>470</v>
      </c>
      <c r="B806" s="246">
        <v>813</v>
      </c>
      <c r="C806" s="138" t="s">
        <v>1422</v>
      </c>
      <c r="D806" s="138" t="s">
        <v>1423</v>
      </c>
      <c r="E806" s="139">
        <v>1114015721</v>
      </c>
      <c r="F806" s="140" t="s">
        <v>1480</v>
      </c>
      <c r="G806" s="140">
        <v>45003</v>
      </c>
      <c r="H806" s="141">
        <f ca="1">IF('BASE DE DATOS 2026'!$G792="","",YEAR(NOW())-YEAR(G806))</f>
        <v>3</v>
      </c>
      <c r="I806" s="138" t="s">
        <v>12</v>
      </c>
      <c r="J806" s="142" t="str">
        <f>VLOOKUP(I806,NH,2,0)</f>
        <v>S</v>
      </c>
      <c r="K806" s="142" t="str">
        <f>YEAR('BASE DE DATOS 2026'!$G806)&amp;J806</f>
        <v>2023S</v>
      </c>
      <c r="L806" s="143" t="str">
        <f>IFERROR(VLOOKUP(K806,CATEGORIAS,2,0),"")</f>
        <v>STRIDERS 2 Y 3 AÑOS</v>
      </c>
      <c r="M806" s="138" t="s">
        <v>82</v>
      </c>
      <c r="N806" s="137">
        <v>813</v>
      </c>
      <c r="O806" s="144">
        <f>IFERROR(VLOOKUP('BASE DE DATOS 2026'!$I787,CATEGORIAS!$M$3:$O$13,2,FALSE),"")</f>
        <v>85000</v>
      </c>
      <c r="P806" s="138"/>
      <c r="Q806" s="252" t="s">
        <v>149</v>
      </c>
      <c r="S806" s="197">
        <v>813</v>
      </c>
    </row>
    <row r="807" spans="1:19" ht="18.75" x14ac:dyDescent="0.25">
      <c r="A807" s="197">
        <f>SUBTOTAL(103,$B$3:B807)</f>
        <v>471</v>
      </c>
      <c r="B807" s="246">
        <v>814</v>
      </c>
      <c r="C807" s="138" t="s">
        <v>1424</v>
      </c>
      <c r="D807" s="138" t="s">
        <v>1425</v>
      </c>
      <c r="E807" s="139">
        <v>1092865149</v>
      </c>
      <c r="F807" s="140" t="s">
        <v>1480</v>
      </c>
      <c r="G807" s="140">
        <v>44440</v>
      </c>
      <c r="H807" s="141">
        <f ca="1">IF('BASE DE DATOS 2026'!$G793="","",YEAR(NOW())-YEAR(G807))</f>
        <v>5</v>
      </c>
      <c r="I807" s="138" t="s">
        <v>12</v>
      </c>
      <c r="J807" s="142" t="str">
        <f>VLOOKUP(I807,NH,2,0)</f>
        <v>S</v>
      </c>
      <c r="K807" s="142" t="str">
        <f>YEAR('BASE DE DATOS 2026'!$G807)&amp;J807</f>
        <v>2021S</v>
      </c>
      <c r="L807" s="143" t="str">
        <f>IFERROR(VLOOKUP(K807,CATEGORIAS,2,0),"")</f>
        <v>STRIDERS 5 AÑOS</v>
      </c>
      <c r="M807" s="138" t="s">
        <v>82</v>
      </c>
      <c r="N807" s="145">
        <v>814</v>
      </c>
      <c r="O807" s="144">
        <f>IFERROR(VLOOKUP('BASE DE DATOS 2026'!$I788,CATEGORIAS!$M$3:$O$13,2,FALSE),"")</f>
        <v>85000</v>
      </c>
      <c r="P807" s="138"/>
      <c r="Q807" s="252" t="s">
        <v>149</v>
      </c>
      <c r="S807" s="197">
        <v>814</v>
      </c>
    </row>
    <row r="808" spans="1:19" ht="18.75" x14ac:dyDescent="0.25">
      <c r="A808" s="197">
        <f>SUBTOTAL(103,$B$3:B808)</f>
        <v>472</v>
      </c>
      <c r="B808" s="246">
        <v>815</v>
      </c>
      <c r="C808" s="138" t="s">
        <v>837</v>
      </c>
      <c r="D808" s="138" t="s">
        <v>1188</v>
      </c>
      <c r="E808" s="139">
        <v>1114320088</v>
      </c>
      <c r="F808" s="140" t="s">
        <v>1480</v>
      </c>
      <c r="G808" s="140">
        <v>43762</v>
      </c>
      <c r="H808" s="141">
        <f ca="1">IF('BASE DE DATOS 2026'!$G794="","",YEAR(NOW())-YEAR(G808))</f>
        <v>7</v>
      </c>
      <c r="I808" s="138" t="s">
        <v>100</v>
      </c>
      <c r="J808" s="142" t="str">
        <f>VLOOKUP(I808,NH,2,0)</f>
        <v>E</v>
      </c>
      <c r="K808" s="142" t="str">
        <f>YEAR('BASE DE DATOS 2026'!$G808)&amp;J808</f>
        <v>2019E</v>
      </c>
      <c r="L808" s="143" t="str">
        <f>IFERROR(VLOOKUP(K808,CATEGORIAS,2,0),"")</f>
        <v>MINIRIDERS 7 Y 8 AÑOS</v>
      </c>
      <c r="M808" s="138" t="s">
        <v>44</v>
      </c>
      <c r="N808" s="137">
        <v>815</v>
      </c>
      <c r="O808" s="144">
        <f>IFERROR(VLOOKUP('BASE DE DATOS 2026'!$I789,CATEGORIAS!$M$3:$O$13,2,FALSE),"")</f>
        <v>85000</v>
      </c>
      <c r="P808" s="138"/>
      <c r="Q808" s="252" t="s">
        <v>149</v>
      </c>
      <c r="S808" s="197">
        <v>815</v>
      </c>
    </row>
    <row r="809" spans="1:19" ht="18.75" x14ac:dyDescent="0.25">
      <c r="A809" s="197">
        <f>SUBTOTAL(103,$B$3:B809)</f>
        <v>473</v>
      </c>
      <c r="B809" s="246">
        <v>816</v>
      </c>
      <c r="C809" s="138" t="s">
        <v>928</v>
      </c>
      <c r="D809" s="138" t="s">
        <v>1189</v>
      </c>
      <c r="E809" s="139">
        <v>1114320574</v>
      </c>
      <c r="F809" s="140" t="s">
        <v>1481</v>
      </c>
      <c r="G809" s="140">
        <v>43962</v>
      </c>
      <c r="H809" s="141">
        <f ca="1">IF('BASE DE DATOS 2026'!$G795="","",YEAR(NOW())-YEAR(G809))</f>
        <v>6</v>
      </c>
      <c r="I809" s="138" t="s">
        <v>100</v>
      </c>
      <c r="J809" s="142" t="str">
        <f>VLOOKUP(I809,NH,2,0)</f>
        <v>E</v>
      </c>
      <c r="K809" s="142" t="str">
        <f>YEAR('BASE DE DATOS 2026'!$G809)&amp;J809</f>
        <v>2020E</v>
      </c>
      <c r="L809" s="143" t="str">
        <f>IFERROR(VLOOKUP(K809,CATEGORIAS,2,0),"")</f>
        <v>MINIRIDERS 6 AÑOS</v>
      </c>
      <c r="M809" s="138" t="s">
        <v>44</v>
      </c>
      <c r="N809" s="145">
        <v>816</v>
      </c>
      <c r="O809" s="144">
        <f>IFERROR(VLOOKUP('BASE DE DATOS 2026'!$I790,CATEGORIAS!$M$3:$O$13,2,FALSE),"")</f>
        <v>85000</v>
      </c>
      <c r="P809" s="138"/>
      <c r="Q809" s="252" t="s">
        <v>149</v>
      </c>
      <c r="S809" s="197">
        <v>816</v>
      </c>
    </row>
    <row r="810" spans="1:19" ht="18.75" x14ac:dyDescent="0.25">
      <c r="A810" s="197">
        <f>SUBTOTAL(103,$B$3:B810)</f>
        <v>474</v>
      </c>
      <c r="B810" s="246">
        <v>817</v>
      </c>
      <c r="C810" s="138" t="s">
        <v>842</v>
      </c>
      <c r="D810" s="138" t="s">
        <v>1194</v>
      </c>
      <c r="E810" s="139">
        <v>1112068409</v>
      </c>
      <c r="F810" s="140" t="s">
        <v>1481</v>
      </c>
      <c r="G810" s="140">
        <v>44004</v>
      </c>
      <c r="H810" s="141">
        <f ca="1">IF('BASE DE DATOS 2026'!$G796="","",YEAR(NOW())-YEAR(G810))</f>
        <v>6</v>
      </c>
      <c r="I810" s="138" t="s">
        <v>100</v>
      </c>
      <c r="J810" s="142" t="str">
        <f>VLOOKUP(I810,NH,2,0)</f>
        <v>E</v>
      </c>
      <c r="K810" s="142" t="str">
        <f>YEAR('BASE DE DATOS 2026'!$G810)&amp;J810</f>
        <v>2020E</v>
      </c>
      <c r="L810" s="143" t="str">
        <f>IFERROR(VLOOKUP(K810,CATEGORIAS,2,0),"")</f>
        <v>MINIRIDERS 6 AÑOS</v>
      </c>
      <c r="M810" s="138" t="s">
        <v>44</v>
      </c>
      <c r="N810" s="137">
        <v>817</v>
      </c>
      <c r="O810" s="144">
        <f>IFERROR(VLOOKUP('BASE DE DATOS 2026'!$I791,CATEGORIAS!$M$3:$O$13,2,FALSE),"")</f>
        <v>85000</v>
      </c>
      <c r="P810" s="138"/>
      <c r="Q810" s="252" t="s">
        <v>149</v>
      </c>
      <c r="S810" s="197">
        <v>817</v>
      </c>
    </row>
    <row r="811" spans="1:19" ht="18.75" x14ac:dyDescent="0.25">
      <c r="A811" s="197">
        <f>SUBTOTAL(103,$B$3:B811)</f>
        <v>475</v>
      </c>
      <c r="B811" s="246">
        <v>818</v>
      </c>
      <c r="C811" s="138" t="s">
        <v>236</v>
      </c>
      <c r="D811" s="138" t="s">
        <v>1217</v>
      </c>
      <c r="E811" s="139">
        <v>1111564696</v>
      </c>
      <c r="F811" s="140" t="s">
        <v>1480</v>
      </c>
      <c r="G811" s="140">
        <v>42472</v>
      </c>
      <c r="H811" s="141">
        <f ca="1">IF('BASE DE DATOS 2026'!$G797="","",YEAR(NOW())-YEAR(G811))</f>
        <v>10</v>
      </c>
      <c r="I811" s="138" t="s">
        <v>100</v>
      </c>
      <c r="J811" s="142" t="str">
        <f>VLOOKUP(I811,NH,2,0)</f>
        <v>E</v>
      </c>
      <c r="K811" s="142" t="str">
        <f>YEAR('BASE DE DATOS 2026'!$G811)&amp;J811</f>
        <v>2016E</v>
      </c>
      <c r="L811" s="143" t="str">
        <f>IFERROR(VLOOKUP(K811,CATEGORIAS,2,0),"")</f>
        <v>MINIRIDERS 9 Y 10 AÑOS</v>
      </c>
      <c r="M811" s="138" t="s">
        <v>45</v>
      </c>
      <c r="N811" s="145">
        <v>818</v>
      </c>
      <c r="O811" s="144">
        <f>IFERROR(VLOOKUP('BASE DE DATOS 2026'!$I792,CATEGORIAS!$M$3:$O$13,2,FALSE),"")</f>
        <v>85000</v>
      </c>
      <c r="P811" s="138"/>
      <c r="Q811" s="252" t="s">
        <v>149</v>
      </c>
      <c r="S811" s="197">
        <v>818</v>
      </c>
    </row>
    <row r="812" spans="1:19" ht="18.75" x14ac:dyDescent="0.25">
      <c r="A812" s="197">
        <f>SUBTOTAL(103,$B$3:B812)</f>
        <v>476</v>
      </c>
      <c r="B812" s="246">
        <v>819</v>
      </c>
      <c r="C812" s="138" t="s">
        <v>642</v>
      </c>
      <c r="D812" s="138" t="s">
        <v>1158</v>
      </c>
      <c r="E812" s="139">
        <v>1111565292</v>
      </c>
      <c r="F812" s="140" t="s">
        <v>1480</v>
      </c>
      <c r="G812" s="140">
        <v>42557</v>
      </c>
      <c r="H812" s="141">
        <f ca="1">IF('BASE DE DATOS 2026'!$G799="","",YEAR(NOW())-YEAR(G812))</f>
        <v>10</v>
      </c>
      <c r="I812" s="138" t="s">
        <v>100</v>
      </c>
      <c r="J812" s="142" t="str">
        <f>VLOOKUP(I812,NH,2,0)</f>
        <v>E</v>
      </c>
      <c r="K812" s="142" t="str">
        <f>YEAR('BASE DE DATOS 2026'!$G812)&amp;J812</f>
        <v>2016E</v>
      </c>
      <c r="L812" s="143" t="str">
        <f>IFERROR(VLOOKUP(K812,CATEGORIAS,2,0),"")</f>
        <v>MINIRIDERS 9 Y 10 AÑOS</v>
      </c>
      <c r="M812" s="138" t="s">
        <v>45</v>
      </c>
      <c r="N812" s="137">
        <v>819</v>
      </c>
      <c r="O812" s="144">
        <f>IFERROR(VLOOKUP('BASE DE DATOS 2026'!$I793,CATEGORIAS!$M$3:$O$13,2,FALSE),"")</f>
        <v>85000</v>
      </c>
      <c r="P812" s="138"/>
      <c r="Q812" s="252" t="s">
        <v>149</v>
      </c>
      <c r="S812" s="197">
        <v>819</v>
      </c>
    </row>
    <row r="813" spans="1:19" ht="18.75" x14ac:dyDescent="0.25">
      <c r="A813" s="197">
        <f>SUBTOTAL(103,$B$3:B813)</f>
        <v>477</v>
      </c>
      <c r="B813" s="246">
        <v>820</v>
      </c>
      <c r="C813" s="138" t="s">
        <v>1468</v>
      </c>
      <c r="D813" s="138" t="s">
        <v>1469</v>
      </c>
      <c r="E813" s="139">
        <v>1080059803</v>
      </c>
      <c r="F813" s="140" t="s">
        <v>1480</v>
      </c>
      <c r="G813" s="140">
        <v>40827</v>
      </c>
      <c r="H813" s="141">
        <f ca="1">IF('BASE DE DATOS 2026'!$G800="","",YEAR(NOW())-YEAR(G813))</f>
        <v>15</v>
      </c>
      <c r="I813" s="138" t="s">
        <v>67</v>
      </c>
      <c r="J813" s="142" t="str">
        <f>VLOOKUP(I813,NH,2,0)</f>
        <v>P</v>
      </c>
      <c r="K813" s="142" t="str">
        <f>YEAR('BASE DE DATOS 2026'!$G813)&amp;J813</f>
        <v>2011P</v>
      </c>
      <c r="L813" s="143" t="str">
        <f>IFERROR(VLOOKUP(K813,CATEGORIAS,2,0),"")</f>
        <v>PRINCIPIANTES 15 AÑOS Y MAS</v>
      </c>
      <c r="M813" s="138" t="s">
        <v>1352</v>
      </c>
      <c r="N813" s="145">
        <v>820</v>
      </c>
      <c r="O813" s="144">
        <f>IFERROR(VLOOKUP('BASE DE DATOS 2026'!$I794,CATEGORIAS!$M$3:$O$13,2,FALSE),"")</f>
        <v>85000</v>
      </c>
      <c r="P813" s="138"/>
      <c r="Q813" s="252" t="s">
        <v>149</v>
      </c>
      <c r="S813" s="197">
        <v>820</v>
      </c>
    </row>
    <row r="814" spans="1:19" ht="18.75" x14ac:dyDescent="0.25">
      <c r="A814" s="197">
        <f>SUBTOTAL(103,$B$3:B814)</f>
        <v>478</v>
      </c>
      <c r="B814" s="246">
        <v>821</v>
      </c>
      <c r="C814" s="138" t="s">
        <v>1457</v>
      </c>
      <c r="D814" s="138" t="s">
        <v>1043</v>
      </c>
      <c r="E814" s="139"/>
      <c r="F814" s="140" t="s">
        <v>1481</v>
      </c>
      <c r="G814" s="140">
        <v>43163</v>
      </c>
      <c r="H814" s="141">
        <f ca="1">IF('BASE DE DATOS 2026'!$G801="","",YEAR(NOW())-YEAR(G814))</f>
        <v>8</v>
      </c>
      <c r="I814" s="138" t="s">
        <v>100</v>
      </c>
      <c r="J814" s="142" t="str">
        <f>VLOOKUP(I814,NH,2,0)</f>
        <v>E</v>
      </c>
      <c r="K814" s="142" t="str">
        <f>YEAR('BASE DE DATOS 2026'!$G814)&amp;J814</f>
        <v>2018E</v>
      </c>
      <c r="L814" s="143" t="str">
        <f>IFERROR(VLOOKUP(K814,CATEGORIAS,2,0),"")</f>
        <v>MINIRIDERS 7 Y 8 AÑOS</v>
      </c>
      <c r="M814" s="138" t="s">
        <v>55</v>
      </c>
      <c r="N814" s="145">
        <v>821</v>
      </c>
      <c r="O814" s="144">
        <f>IFERROR(VLOOKUP('BASE DE DATOS 2026'!$I795,CATEGORIAS!$M$3:$O$13,2,FALSE),"")</f>
        <v>85000</v>
      </c>
      <c r="P814" s="138"/>
      <c r="Q814" s="252" t="s">
        <v>149</v>
      </c>
      <c r="S814" s="197">
        <v>821</v>
      </c>
    </row>
    <row r="815" spans="1:19" ht="18.75" x14ac:dyDescent="0.25">
      <c r="A815" s="197">
        <f>SUBTOTAL(103,$B$3:B815)</f>
        <v>479</v>
      </c>
      <c r="B815" s="246">
        <v>822</v>
      </c>
      <c r="C815" s="138" t="s">
        <v>1434</v>
      </c>
      <c r="D815" s="138" t="s">
        <v>1445</v>
      </c>
      <c r="E815" s="139">
        <v>1109573451</v>
      </c>
      <c r="F815" s="140" t="s">
        <v>1480</v>
      </c>
      <c r="G815" s="140">
        <v>44545</v>
      </c>
      <c r="H815" s="141">
        <f ca="1">IF('BASE DE DATOS 2026'!$G802="","",YEAR(NOW())-YEAR(G815))</f>
        <v>5</v>
      </c>
      <c r="I815" s="138" t="s">
        <v>12</v>
      </c>
      <c r="J815" s="142" t="str">
        <f>VLOOKUP(I815,NH,2,0)</f>
        <v>S</v>
      </c>
      <c r="K815" s="142" t="str">
        <f>YEAR('BASE DE DATOS 2026'!$G815)&amp;J815</f>
        <v>2021S</v>
      </c>
      <c r="L815" s="143" t="str">
        <f>IFERROR(VLOOKUP(K815,CATEGORIAS,2,0),"")</f>
        <v>STRIDERS 5 AÑOS</v>
      </c>
      <c r="M815" s="138" t="s">
        <v>55</v>
      </c>
      <c r="N815" s="137">
        <v>822</v>
      </c>
      <c r="O815" s="144">
        <f>IFERROR(VLOOKUP('BASE DE DATOS 2026'!$I796,CATEGORIAS!$M$3:$O$13,2,FALSE),"")</f>
        <v>85000</v>
      </c>
      <c r="P815" s="138"/>
      <c r="Q815" s="252" t="s">
        <v>149</v>
      </c>
      <c r="S815" s="197">
        <v>822</v>
      </c>
    </row>
    <row r="816" spans="1:19" ht="18.75" x14ac:dyDescent="0.25">
      <c r="A816" s="197">
        <f>SUBTOTAL(103,$B$3:B816)</f>
        <v>480</v>
      </c>
      <c r="B816" s="246">
        <v>823</v>
      </c>
      <c r="C816" s="138" t="s">
        <v>1456</v>
      </c>
      <c r="D816" s="138" t="s">
        <v>1445</v>
      </c>
      <c r="E816" s="139">
        <v>1109573452</v>
      </c>
      <c r="F816" s="140" t="s">
        <v>1481</v>
      </c>
      <c r="G816" s="140">
        <v>44545</v>
      </c>
      <c r="H816" s="141">
        <f ca="1">IF('BASE DE DATOS 2026'!$G803="","",YEAR(NOW())-YEAR(G816))</f>
        <v>5</v>
      </c>
      <c r="I816" s="138" t="s">
        <v>12</v>
      </c>
      <c r="J816" s="142" t="str">
        <f>VLOOKUP(I816,NH,2,0)</f>
        <v>S</v>
      </c>
      <c r="K816" s="142" t="str">
        <f>YEAR('BASE DE DATOS 2026'!$G816)&amp;J816</f>
        <v>2021S</v>
      </c>
      <c r="L816" s="143" t="str">
        <f>IFERROR(VLOOKUP(K816,CATEGORIAS,2,0),"")</f>
        <v>STRIDERS 5 AÑOS</v>
      </c>
      <c r="M816" s="138" t="s">
        <v>55</v>
      </c>
      <c r="N816" s="145">
        <v>823</v>
      </c>
      <c r="O816" s="144">
        <f>IFERROR(VLOOKUP('BASE DE DATOS 2026'!$I797,CATEGORIAS!$M$3:$O$13,2,FALSE),"")</f>
        <v>85000</v>
      </c>
      <c r="P816" s="138"/>
      <c r="Q816" s="252" t="s">
        <v>149</v>
      </c>
      <c r="S816" s="197">
        <v>823</v>
      </c>
    </row>
    <row r="817" spans="1:19" ht="18.75" x14ac:dyDescent="0.25">
      <c r="A817" s="197">
        <f>SUBTOTAL(103,$B$3:B817)</f>
        <v>481</v>
      </c>
      <c r="B817" s="246">
        <v>824</v>
      </c>
      <c r="C817" s="138" t="s">
        <v>429</v>
      </c>
      <c r="D817" s="138" t="s">
        <v>1116</v>
      </c>
      <c r="E817" s="139">
        <v>1114737550</v>
      </c>
      <c r="F817" s="140" t="s">
        <v>1480</v>
      </c>
      <c r="G817" s="140">
        <v>44268</v>
      </c>
      <c r="H817" s="141">
        <f ca="1">IF('BASE DE DATOS 2026'!$G804="","",YEAR(NOW())-YEAR(G817))</f>
        <v>5</v>
      </c>
      <c r="I817" s="138" t="s">
        <v>12</v>
      </c>
      <c r="J817" s="142" t="str">
        <f>VLOOKUP(I817,NH,2,0)</f>
        <v>S</v>
      </c>
      <c r="K817" s="142" t="str">
        <f>YEAR('BASE DE DATOS 2026'!$G817)&amp;J817</f>
        <v>2021S</v>
      </c>
      <c r="L817" s="143" t="str">
        <f>IFERROR(VLOOKUP(K817,CATEGORIAS,2,0),"")</f>
        <v>STRIDERS 5 AÑOS</v>
      </c>
      <c r="M817" s="138" t="s">
        <v>51</v>
      </c>
      <c r="N817" s="137">
        <v>824</v>
      </c>
      <c r="O817" s="144">
        <f>IFERROR(VLOOKUP('BASE DE DATOS 2026'!$I799,CATEGORIAS!$M$3:$O$13,2,FALSE),"")</f>
        <v>85000</v>
      </c>
      <c r="P817" s="138"/>
      <c r="Q817" s="252" t="s">
        <v>149</v>
      </c>
      <c r="S817" s="197">
        <v>824</v>
      </c>
    </row>
    <row r="818" spans="1:19" ht="18.75" x14ac:dyDescent="0.25">
      <c r="A818" s="197">
        <f>SUBTOTAL(103,$B$3:B818)</f>
        <v>482</v>
      </c>
      <c r="B818" s="246">
        <v>825</v>
      </c>
      <c r="C818" s="138" t="s">
        <v>436</v>
      </c>
      <c r="D818" s="138" t="s">
        <v>1459</v>
      </c>
      <c r="E818" s="139">
        <v>1111488348</v>
      </c>
      <c r="F818" s="140" t="s">
        <v>1480</v>
      </c>
      <c r="G818" s="140">
        <v>44243</v>
      </c>
      <c r="H818" s="141">
        <f ca="1">IF('BASE DE DATOS 2026'!$G805="","",YEAR(NOW())-YEAR(G818))</f>
        <v>5</v>
      </c>
      <c r="I818" s="138" t="s">
        <v>12</v>
      </c>
      <c r="J818" s="142" t="str">
        <f>VLOOKUP(I818,NH,2,0)</f>
        <v>S</v>
      </c>
      <c r="K818" s="142" t="str">
        <f>YEAR('BASE DE DATOS 2026'!$G818)&amp;J818</f>
        <v>2021S</v>
      </c>
      <c r="L818" s="143" t="str">
        <f>IFERROR(VLOOKUP(K818,CATEGORIAS,2,0),"")</f>
        <v>STRIDERS 5 AÑOS</v>
      </c>
      <c r="M818" s="138" t="s">
        <v>55</v>
      </c>
      <c r="N818" s="145">
        <v>825</v>
      </c>
      <c r="O818" s="144">
        <f>IFERROR(VLOOKUP('BASE DE DATOS 2026'!$I800,CATEGORIAS!$M$3:$O$13,2,FALSE),"")</f>
        <v>85000</v>
      </c>
      <c r="P818" s="138"/>
      <c r="Q818" s="252" t="s">
        <v>149</v>
      </c>
      <c r="S818" s="197">
        <v>825</v>
      </c>
    </row>
    <row r="819" spans="1:19" ht="18.75" x14ac:dyDescent="0.25">
      <c r="A819" s="197">
        <f>SUBTOTAL(103,$B$3:B819)</f>
        <v>483</v>
      </c>
      <c r="B819" s="246">
        <v>826</v>
      </c>
      <c r="C819" s="138" t="s">
        <v>1448</v>
      </c>
      <c r="D819" s="138" t="s">
        <v>1449</v>
      </c>
      <c r="E819" s="205">
        <v>1058942582</v>
      </c>
      <c r="F819" s="140" t="s">
        <v>1480</v>
      </c>
      <c r="G819" s="140">
        <v>44530</v>
      </c>
      <c r="H819" s="141">
        <f ca="1">IF('BASE DE DATOS 2026'!$G806="","",YEAR(NOW())-YEAR(G819))</f>
        <v>5</v>
      </c>
      <c r="I819" s="138" t="s">
        <v>12</v>
      </c>
      <c r="J819" s="142" t="str">
        <f>VLOOKUP(I819,NH,2,0)</f>
        <v>S</v>
      </c>
      <c r="K819" s="142" t="str">
        <f>YEAR('BASE DE DATOS 2026'!$G819)&amp;J819</f>
        <v>2021S</v>
      </c>
      <c r="L819" s="143" t="str">
        <f>IFERROR(VLOOKUP(K819,CATEGORIAS,2,0),"")</f>
        <v>STRIDERS 5 AÑOS</v>
      </c>
      <c r="M819" s="138" t="s">
        <v>75</v>
      </c>
      <c r="N819" s="137">
        <v>826</v>
      </c>
      <c r="O819" s="144">
        <f>IFERROR(VLOOKUP('BASE DE DATOS 2026'!$I801,CATEGORIAS!$M$3:$O$13,2,FALSE),"")</f>
        <v>85000</v>
      </c>
      <c r="P819" s="138"/>
      <c r="Q819" s="252" t="s">
        <v>149</v>
      </c>
      <c r="S819" s="197">
        <v>826</v>
      </c>
    </row>
    <row r="820" spans="1:19" ht="18.75" x14ac:dyDescent="0.25">
      <c r="A820" s="197">
        <f>SUBTOTAL(103,$B$3:B820)</f>
        <v>484</v>
      </c>
      <c r="B820" s="246">
        <v>827</v>
      </c>
      <c r="C820" s="138" t="s">
        <v>319</v>
      </c>
      <c r="D820" s="138" t="s">
        <v>1612</v>
      </c>
      <c r="E820" s="205">
        <v>1107541367</v>
      </c>
      <c r="F820" s="140" t="s">
        <v>1480</v>
      </c>
      <c r="G820" s="140">
        <v>44921</v>
      </c>
      <c r="H820" s="141">
        <f ca="1">IF('BASE DE DATOS 2026'!$G807="","",YEAR(NOW())-YEAR(G820))</f>
        <v>4</v>
      </c>
      <c r="I820" s="138" t="s">
        <v>12</v>
      </c>
      <c r="J820" s="142" t="str">
        <f>VLOOKUP(I820,NH,2,0)</f>
        <v>S</v>
      </c>
      <c r="K820" s="142" t="str">
        <f>YEAR('BASE DE DATOS 2026'!$G820)&amp;J820</f>
        <v>2022S</v>
      </c>
      <c r="L820" s="143" t="str">
        <f>IFERROR(VLOOKUP(K820,CATEGORIAS,2,0),"")</f>
        <v>STRIDERS 4 AÑOS</v>
      </c>
      <c r="M820" s="138" t="s">
        <v>75</v>
      </c>
      <c r="N820" s="145">
        <v>827</v>
      </c>
      <c r="O820" s="144">
        <f>IFERROR(VLOOKUP('BASE DE DATOS 2026'!$I802,CATEGORIAS!$M$3:$O$13,2,FALSE),"")</f>
        <v>85000</v>
      </c>
      <c r="P820" s="138"/>
      <c r="Q820" s="252" t="s">
        <v>149</v>
      </c>
      <c r="S820" s="197">
        <v>827</v>
      </c>
    </row>
    <row r="821" spans="1:19" ht="18.75" x14ac:dyDescent="0.25">
      <c r="A821" s="197">
        <f>SUBTOTAL(103,$B$3:B821)</f>
        <v>485</v>
      </c>
      <c r="B821" s="246">
        <v>828</v>
      </c>
      <c r="C821" s="138" t="s">
        <v>472</v>
      </c>
      <c r="D821" s="138" t="s">
        <v>1451</v>
      </c>
      <c r="E821" s="205">
        <v>1232821622</v>
      </c>
      <c r="F821" s="140" t="s">
        <v>1480</v>
      </c>
      <c r="G821" s="140">
        <v>44830</v>
      </c>
      <c r="H821" s="141">
        <f ca="1">IF('BASE DE DATOS 2026'!$G808="","",YEAR(NOW())-YEAR(G821))</f>
        <v>4</v>
      </c>
      <c r="I821" s="138" t="s">
        <v>12</v>
      </c>
      <c r="J821" s="142" t="str">
        <f>VLOOKUP(I821,NH,2,0)</f>
        <v>S</v>
      </c>
      <c r="K821" s="142" t="str">
        <f>YEAR('BASE DE DATOS 2026'!$G821)&amp;J821</f>
        <v>2022S</v>
      </c>
      <c r="L821" s="143" t="str">
        <f>IFERROR(VLOOKUP(K821,CATEGORIAS,2,0),"")</f>
        <v>STRIDERS 4 AÑOS</v>
      </c>
      <c r="M821" s="138" t="s">
        <v>55</v>
      </c>
      <c r="N821" s="137">
        <v>828</v>
      </c>
      <c r="O821" s="144">
        <f>IFERROR(VLOOKUP('BASE DE DATOS 2026'!$I803,CATEGORIAS!$M$3:$O$13,2,FALSE),"")</f>
        <v>85000</v>
      </c>
      <c r="P821" s="138"/>
      <c r="Q821" s="252" t="s">
        <v>149</v>
      </c>
      <c r="S821" s="197">
        <v>828</v>
      </c>
    </row>
    <row r="822" spans="1:19" ht="18.75" x14ac:dyDescent="0.25">
      <c r="A822" s="197">
        <f>SUBTOTAL(103,$B$3:B822)</f>
        <v>486</v>
      </c>
      <c r="B822" s="246">
        <v>829</v>
      </c>
      <c r="C822" s="138" t="s">
        <v>1446</v>
      </c>
      <c r="D822" s="138" t="s">
        <v>504</v>
      </c>
      <c r="E822" s="205">
        <v>1232823565</v>
      </c>
      <c r="F822" s="140" t="s">
        <v>1480</v>
      </c>
      <c r="G822" s="140">
        <v>44962</v>
      </c>
      <c r="H822" s="141">
        <f ca="1">IF('BASE DE DATOS 2026'!$G809="","",YEAR(NOW())-YEAR(G822))</f>
        <v>3</v>
      </c>
      <c r="I822" s="138" t="s">
        <v>12</v>
      </c>
      <c r="J822" s="142" t="str">
        <f>VLOOKUP(I822,NH,2,0)</f>
        <v>S</v>
      </c>
      <c r="K822" s="142" t="str">
        <f>YEAR('BASE DE DATOS 2026'!$G822)&amp;J822</f>
        <v>2023S</v>
      </c>
      <c r="L822" s="143" t="str">
        <f>IFERROR(VLOOKUP(K822,CATEGORIAS,2,0),"")</f>
        <v>STRIDERS 2 Y 3 AÑOS</v>
      </c>
      <c r="M822" s="138" t="s">
        <v>55</v>
      </c>
      <c r="N822" s="145">
        <v>829</v>
      </c>
      <c r="O822" s="144">
        <f>IFERROR(VLOOKUP('BASE DE DATOS 2026'!$I804,CATEGORIAS!$M$3:$O$13,2,FALSE),"")</f>
        <v>85000</v>
      </c>
      <c r="P822" s="138"/>
      <c r="Q822" s="252" t="s">
        <v>149</v>
      </c>
      <c r="S822" s="197">
        <v>829</v>
      </c>
    </row>
    <row r="823" spans="1:19" ht="18.75" x14ac:dyDescent="0.25">
      <c r="A823" s="197">
        <f>SUBTOTAL(103,$B$3:B823)</f>
        <v>487</v>
      </c>
      <c r="B823" s="246">
        <v>830</v>
      </c>
      <c r="C823" s="138" t="s">
        <v>1651</v>
      </c>
      <c r="D823" s="138" t="s">
        <v>1652</v>
      </c>
      <c r="E823" s="205">
        <v>1114901821</v>
      </c>
      <c r="F823" s="140" t="s">
        <v>1480</v>
      </c>
      <c r="G823" s="140">
        <v>43089</v>
      </c>
      <c r="H823" s="141">
        <f ca="1">IF('BASE DE DATOS 2026'!$G929="","",YEAR(NOW())-YEAR(G823))</f>
        <v>9</v>
      </c>
      <c r="I823" s="138" t="s">
        <v>100</v>
      </c>
      <c r="J823" s="142" t="str">
        <f>VLOOKUP(I823,NH,2,0)</f>
        <v>E</v>
      </c>
      <c r="K823" s="142" t="str">
        <f>YEAR('BASE DE DATOS 2026'!$G823)&amp;J823</f>
        <v>2017E</v>
      </c>
      <c r="L823" s="206" t="str">
        <f>IFERROR(VLOOKUP(K823,CATEGORIAS,2,0),"")</f>
        <v>MINIRIDERS 9 Y 10 AÑOS</v>
      </c>
      <c r="M823" s="138" t="s">
        <v>1344</v>
      </c>
      <c r="N823" s="137">
        <v>830</v>
      </c>
      <c r="O823" s="144">
        <f>IFERROR(VLOOKUP('BASE DE DATOS 2026'!$I865,CATEGORIAS!$M$3:$O$13,2,FALSE),"")</f>
        <v>85000</v>
      </c>
      <c r="P823" s="138"/>
      <c r="Q823" s="252" t="s">
        <v>149</v>
      </c>
      <c r="S823" s="197">
        <v>830</v>
      </c>
    </row>
    <row r="824" spans="1:19" ht="18.75" x14ac:dyDescent="0.25">
      <c r="A824" s="197">
        <f>SUBTOTAL(103,$B$3:B824)</f>
        <v>488</v>
      </c>
      <c r="B824" s="246">
        <v>831</v>
      </c>
      <c r="C824" s="138" t="s">
        <v>1221</v>
      </c>
      <c r="D824" s="138" t="s">
        <v>1214</v>
      </c>
      <c r="E824" s="205">
        <v>1014903055</v>
      </c>
      <c r="F824" s="140" t="s">
        <v>1480</v>
      </c>
      <c r="G824" s="140">
        <v>44054</v>
      </c>
      <c r="H824" s="141">
        <f ca="1">IF('BASE DE DATOS 2026'!$G810="","",YEAR(NOW())-YEAR(G824))</f>
        <v>6</v>
      </c>
      <c r="I824" s="138" t="s">
        <v>100</v>
      </c>
      <c r="J824" s="142" t="str">
        <f>VLOOKUP(I824,NH,2,0)</f>
        <v>E</v>
      </c>
      <c r="K824" s="142" t="str">
        <f>YEAR('BASE DE DATOS 2026'!$G824)&amp;J824</f>
        <v>2020E</v>
      </c>
      <c r="L824" s="143" t="str">
        <f>IFERROR(VLOOKUP(K824,CATEGORIAS,2,0),"")</f>
        <v>MINIRIDERS 6 AÑOS</v>
      </c>
      <c r="M824" s="138" t="s">
        <v>45</v>
      </c>
      <c r="N824" s="137">
        <v>831</v>
      </c>
      <c r="O824" s="144">
        <f>IFERROR(VLOOKUP('BASE DE DATOS 2026'!$I805,CATEGORIAS!$M$3:$O$13,2,FALSE),"")</f>
        <v>85000</v>
      </c>
      <c r="P824" s="138"/>
      <c r="Q824" s="252" t="s">
        <v>149</v>
      </c>
      <c r="S824" s="197">
        <v>831</v>
      </c>
    </row>
    <row r="825" spans="1:19" ht="18.75" x14ac:dyDescent="0.25">
      <c r="A825" s="197">
        <f>SUBTOTAL(103,$B$3:B825)</f>
        <v>489</v>
      </c>
      <c r="B825" s="246">
        <v>832</v>
      </c>
      <c r="C825" s="138" t="s">
        <v>455</v>
      </c>
      <c r="D825" s="138" t="s">
        <v>1222</v>
      </c>
      <c r="E825" s="205">
        <v>1109564490</v>
      </c>
      <c r="F825" s="140" t="s">
        <v>1481</v>
      </c>
      <c r="G825" s="140">
        <v>43118</v>
      </c>
      <c r="H825" s="141">
        <f ca="1">IF('BASE DE DATOS 2026'!$G811="","",YEAR(NOW())-YEAR(G825))</f>
        <v>8</v>
      </c>
      <c r="I825" s="138" t="s">
        <v>100</v>
      </c>
      <c r="J825" s="142" t="str">
        <f>VLOOKUP(I825,NH,2,0)</f>
        <v>E</v>
      </c>
      <c r="K825" s="142" t="str">
        <f>YEAR('BASE DE DATOS 2026'!$G825)&amp;J825</f>
        <v>2018E</v>
      </c>
      <c r="L825" s="143" t="str">
        <f>IFERROR(VLOOKUP(K825,CATEGORIAS,2,0),"")</f>
        <v>MINIRIDERS 7 Y 8 AÑOS</v>
      </c>
      <c r="M825" s="138" t="s">
        <v>53</v>
      </c>
      <c r="N825" s="145">
        <v>832</v>
      </c>
      <c r="O825" s="144">
        <f>IFERROR(VLOOKUP('BASE DE DATOS 2026'!$I806,CATEGORIAS!$M$3:$O$13,2,FALSE),"")</f>
        <v>85000</v>
      </c>
      <c r="P825" s="138"/>
      <c r="Q825" s="252" t="s">
        <v>149</v>
      </c>
      <c r="S825" s="197">
        <v>832</v>
      </c>
    </row>
    <row r="826" spans="1:19" ht="18.75" x14ac:dyDescent="0.25">
      <c r="A826" s="197">
        <f>SUBTOTAL(103,$B$3:B826)</f>
        <v>490</v>
      </c>
      <c r="B826" s="246">
        <v>833</v>
      </c>
      <c r="C826" s="138" t="s">
        <v>1233</v>
      </c>
      <c r="D826" s="138" t="s">
        <v>1234</v>
      </c>
      <c r="E826" s="205">
        <v>1166468009</v>
      </c>
      <c r="F826" s="140" t="s">
        <v>1480</v>
      </c>
      <c r="G826" s="140">
        <v>43705</v>
      </c>
      <c r="H826" s="141">
        <f ca="1">IF('BASE DE DATOS 2026'!$G812="","",YEAR(NOW())-YEAR(G826))</f>
        <v>7</v>
      </c>
      <c r="I826" s="138" t="s">
        <v>100</v>
      </c>
      <c r="J826" s="142" t="str">
        <f>VLOOKUP(I826,NH,2,0)</f>
        <v>E</v>
      </c>
      <c r="K826" s="142" t="str">
        <f>YEAR('BASE DE DATOS 2026'!$G826)&amp;J826</f>
        <v>2019E</v>
      </c>
      <c r="L826" s="143" t="str">
        <f>IFERROR(VLOOKUP(K826,CATEGORIAS,2,0),"")</f>
        <v>MINIRIDERS 7 Y 8 AÑOS</v>
      </c>
      <c r="M826" s="138" t="s">
        <v>80</v>
      </c>
      <c r="N826" s="137">
        <v>833</v>
      </c>
      <c r="O826" s="144">
        <f>IFERROR(VLOOKUP('BASE DE DATOS 2026'!$I807,CATEGORIAS!$M$3:$O$13,2,FALSE),"")</f>
        <v>85000</v>
      </c>
      <c r="P826" s="138"/>
      <c r="Q826" s="252" t="s">
        <v>149</v>
      </c>
      <c r="S826" s="197">
        <v>833</v>
      </c>
    </row>
    <row r="827" spans="1:19" ht="18.75" x14ac:dyDescent="0.25">
      <c r="A827" s="197">
        <f>SUBTOTAL(103,$B$3:B827)</f>
        <v>491</v>
      </c>
      <c r="B827" s="246">
        <v>834</v>
      </c>
      <c r="C827" s="138" t="s">
        <v>1235</v>
      </c>
      <c r="D827" s="138" t="s">
        <v>1236</v>
      </c>
      <c r="E827" s="205">
        <v>1241988515</v>
      </c>
      <c r="F827" s="140" t="s">
        <v>1480</v>
      </c>
      <c r="G827" s="140">
        <v>44285</v>
      </c>
      <c r="H827" s="141">
        <f ca="1">IF('BASE DE DATOS 2026'!$G813="","",YEAR(NOW())-YEAR(G827))</f>
        <v>5</v>
      </c>
      <c r="I827" s="138" t="s">
        <v>100</v>
      </c>
      <c r="J827" s="142" t="str">
        <f>VLOOKUP(I827,NH,2,0)</f>
        <v>E</v>
      </c>
      <c r="K827" s="142" t="str">
        <f>YEAR('BASE DE DATOS 2026'!$G827)&amp;J827</f>
        <v>2021E</v>
      </c>
      <c r="L827" s="143" t="str">
        <f>IFERROR(VLOOKUP(K827,CATEGORIAS,2,0),"")</f>
        <v>MINIRIDERS 4 Y 5 AÑOS</v>
      </c>
      <c r="M827" s="138" t="s">
        <v>80</v>
      </c>
      <c r="N827" s="145">
        <v>834</v>
      </c>
      <c r="O827" s="144">
        <f>IFERROR(VLOOKUP('BASE DE DATOS 2026'!$I808,CATEGORIAS!$M$3:$O$13,2,FALSE),"")</f>
        <v>85000</v>
      </c>
      <c r="P827" s="138"/>
      <c r="Q827" s="252" t="s">
        <v>149</v>
      </c>
      <c r="S827" s="197">
        <v>834</v>
      </c>
    </row>
    <row r="828" spans="1:19" ht="18.75" x14ac:dyDescent="0.25">
      <c r="A828" s="197">
        <f>SUBTOTAL(103,$B$3:B828)</f>
        <v>492</v>
      </c>
      <c r="B828" s="246">
        <v>835</v>
      </c>
      <c r="C828" s="138" t="s">
        <v>308</v>
      </c>
      <c r="D828" s="138" t="s">
        <v>1240</v>
      </c>
      <c r="E828" s="205">
        <v>1150696176</v>
      </c>
      <c r="F828" s="140" t="s">
        <v>1480</v>
      </c>
      <c r="G828" s="140">
        <v>44157</v>
      </c>
      <c r="H828" s="141">
        <f ca="1">IF('BASE DE DATOS 2026'!$G814="","",YEAR(NOW())-YEAR(G828))</f>
        <v>6</v>
      </c>
      <c r="I828" s="138" t="s">
        <v>100</v>
      </c>
      <c r="J828" s="142" t="str">
        <f>VLOOKUP(I828,NH,2,0)</f>
        <v>E</v>
      </c>
      <c r="K828" s="142" t="str">
        <f>YEAR('BASE DE DATOS 2026'!$G828)&amp;J828</f>
        <v>2020E</v>
      </c>
      <c r="L828" s="143" t="str">
        <f>IFERROR(VLOOKUP(K828,CATEGORIAS,2,0),"")</f>
        <v>MINIRIDERS 6 AÑOS</v>
      </c>
      <c r="M828" s="138" t="s">
        <v>51</v>
      </c>
      <c r="N828" s="137">
        <v>835</v>
      </c>
      <c r="O828" s="144">
        <f>IFERROR(VLOOKUP('BASE DE DATOS 2026'!$I809,CATEGORIAS!$M$3:$O$13,2,FALSE),"")</f>
        <v>85000</v>
      </c>
      <c r="P828" s="138"/>
      <c r="Q828" s="252" t="s">
        <v>149</v>
      </c>
      <c r="S828" s="197">
        <v>835</v>
      </c>
    </row>
    <row r="829" spans="1:19" ht="18.75" x14ac:dyDescent="0.25">
      <c r="A829" s="197">
        <f>SUBTOTAL(103,$B$3:B829)</f>
        <v>493</v>
      </c>
      <c r="B829" s="246">
        <v>836</v>
      </c>
      <c r="C829" s="138" t="s">
        <v>380</v>
      </c>
      <c r="D829" s="138" t="s">
        <v>1241</v>
      </c>
      <c r="E829" s="139">
        <v>1109570963</v>
      </c>
      <c r="F829" s="140" t="s">
        <v>1480</v>
      </c>
      <c r="G829" s="140">
        <v>44176</v>
      </c>
      <c r="H829" s="141">
        <f ca="1">IF('BASE DE DATOS 2026'!$G815="","",YEAR(NOW())-YEAR(G829))</f>
        <v>6</v>
      </c>
      <c r="I829" s="138" t="s">
        <v>100</v>
      </c>
      <c r="J829" s="142" t="str">
        <f>VLOOKUP(I829,NH,2,0)</f>
        <v>E</v>
      </c>
      <c r="K829" s="142" t="str">
        <f>YEAR('BASE DE DATOS 2026'!$G829)&amp;J829</f>
        <v>2020E</v>
      </c>
      <c r="L829" s="143" t="str">
        <f>IFERROR(VLOOKUP(K829,CATEGORIAS,2,0),"")</f>
        <v>MINIRIDERS 6 AÑOS</v>
      </c>
      <c r="M829" s="138" t="s">
        <v>51</v>
      </c>
      <c r="N829" s="145">
        <v>836</v>
      </c>
      <c r="O829" s="144">
        <f>IFERROR(VLOOKUP('BASE DE DATOS 2026'!$I810,CATEGORIAS!$M$3:$O$13,2,FALSE),"")</f>
        <v>85000</v>
      </c>
      <c r="P829" s="138"/>
      <c r="Q829" s="252" t="s">
        <v>149</v>
      </c>
      <c r="S829" s="197">
        <v>836</v>
      </c>
    </row>
    <row r="830" spans="1:19" ht="18.75" x14ac:dyDescent="0.25">
      <c r="A830" s="197">
        <f>SUBTOTAL(103,$B$3:B830)</f>
        <v>494</v>
      </c>
      <c r="B830" s="246">
        <v>837</v>
      </c>
      <c r="C830" s="138" t="s">
        <v>1323</v>
      </c>
      <c r="D830" s="138" t="s">
        <v>1324</v>
      </c>
      <c r="E830" s="139">
        <v>1080707315</v>
      </c>
      <c r="F830" s="140" t="s">
        <v>1480</v>
      </c>
      <c r="G830" s="140">
        <v>43868</v>
      </c>
      <c r="H830" s="141">
        <f ca="1">IF('BASE DE DATOS 2026'!$G816="","",YEAR(NOW())-YEAR(G830))</f>
        <v>6</v>
      </c>
      <c r="I830" s="138" t="s">
        <v>67</v>
      </c>
      <c r="J830" s="142" t="str">
        <f>VLOOKUP(I830,NH,2,0)</f>
        <v>P</v>
      </c>
      <c r="K830" s="142" t="str">
        <f>YEAR('BASE DE DATOS 2026'!$G830)&amp;J830</f>
        <v>2020P</v>
      </c>
      <c r="L830" s="143" t="str">
        <f>IFERROR(VLOOKUP(K830,CATEGORIAS,2,0),"")</f>
        <v>PRINCIPIANTES 6 AÑOS Y MENOS</v>
      </c>
      <c r="M830" s="138" t="s">
        <v>1287</v>
      </c>
      <c r="N830" s="137">
        <v>837</v>
      </c>
      <c r="O830" s="144">
        <f>IFERROR(VLOOKUP('BASE DE DATOS 2026'!$I811,CATEGORIAS!$M$3:$O$13,2,FALSE),"")</f>
        <v>85000</v>
      </c>
      <c r="P830" s="138"/>
      <c r="Q830" s="252" t="s">
        <v>149</v>
      </c>
      <c r="S830" s="197">
        <v>837</v>
      </c>
    </row>
    <row r="831" spans="1:19" ht="18.75" x14ac:dyDescent="0.25">
      <c r="A831" s="197">
        <f>SUBTOTAL(103,$B$3:B831)</f>
        <v>495</v>
      </c>
      <c r="B831" s="246">
        <v>838</v>
      </c>
      <c r="C831" s="138" t="s">
        <v>1470</v>
      </c>
      <c r="D831" s="138" t="s">
        <v>1471</v>
      </c>
      <c r="E831" s="139">
        <v>450347836</v>
      </c>
      <c r="F831" s="140" t="s">
        <v>1480</v>
      </c>
      <c r="G831" s="140">
        <v>42914</v>
      </c>
      <c r="H831" s="141">
        <f ca="1">IF('BASE DE DATOS 2026'!$G817="","",YEAR(NOW())-YEAR(G831))</f>
        <v>9</v>
      </c>
      <c r="I831" s="138" t="s">
        <v>100</v>
      </c>
      <c r="J831" s="142" t="str">
        <f>VLOOKUP(I831,NH,2,0)</f>
        <v>E</v>
      </c>
      <c r="K831" s="142" t="str">
        <f>YEAR('BASE DE DATOS 2026'!$G831)&amp;J831</f>
        <v>2017E</v>
      </c>
      <c r="L831" s="143" t="str">
        <f>IFERROR(VLOOKUP(K831,CATEGORIAS,2,0),"")</f>
        <v>MINIRIDERS 9 Y 10 AÑOS</v>
      </c>
      <c r="M831" s="138" t="s">
        <v>1440</v>
      </c>
      <c r="N831" s="137">
        <v>838</v>
      </c>
      <c r="O831" s="144">
        <f>IFERROR(VLOOKUP('BASE DE DATOS 2026'!$I812,CATEGORIAS!$M$3:$O$13,2,FALSE),"")</f>
        <v>85000</v>
      </c>
      <c r="P831" s="138"/>
      <c r="Q831" s="252" t="s">
        <v>149</v>
      </c>
      <c r="S831" s="197">
        <v>838</v>
      </c>
    </row>
    <row r="832" spans="1:19" ht="18.75" x14ac:dyDescent="0.25">
      <c r="A832" s="197">
        <f>SUBTOTAL(103,$B$3:B832)</f>
        <v>496</v>
      </c>
      <c r="B832" s="246">
        <v>839</v>
      </c>
      <c r="C832" s="138" t="s">
        <v>436</v>
      </c>
      <c r="D832" s="138" t="s">
        <v>1242</v>
      </c>
      <c r="E832" s="139">
        <v>1232797094</v>
      </c>
      <c r="F832" s="140" t="s">
        <v>1480</v>
      </c>
      <c r="G832" s="140">
        <v>42516</v>
      </c>
      <c r="H832" s="141">
        <f ca="1">IF('BASE DE DATOS 2026'!$G818="","",YEAR(NOW())-YEAR(G832))</f>
        <v>10</v>
      </c>
      <c r="I832" s="138" t="s">
        <v>100</v>
      </c>
      <c r="J832" s="142" t="str">
        <f>VLOOKUP(I832,NH,2,0)</f>
        <v>E</v>
      </c>
      <c r="K832" s="142" t="str">
        <f>YEAR('BASE DE DATOS 2026'!$G832)&amp;J832</f>
        <v>2016E</v>
      </c>
      <c r="L832" s="143" t="str">
        <f>IFERROR(VLOOKUP(K832,CATEGORIAS,2,0),"")</f>
        <v>MINIRIDERS 9 Y 10 AÑOS</v>
      </c>
      <c r="M832" s="138" t="s">
        <v>51</v>
      </c>
      <c r="N832" s="145">
        <v>839</v>
      </c>
      <c r="O832" s="144">
        <f>IFERROR(VLOOKUP('BASE DE DATOS 2026'!$I813,CATEGORIAS!$M$3:$O$13,2,FALSE),"")</f>
        <v>85000</v>
      </c>
      <c r="P832" s="138"/>
      <c r="Q832" s="252" t="s">
        <v>149</v>
      </c>
      <c r="S832" s="197">
        <v>839</v>
      </c>
    </row>
    <row r="833" spans="1:19" ht="18.75" x14ac:dyDescent="0.25">
      <c r="A833" s="197">
        <f>SUBTOTAL(103,$B$3:B833)</f>
        <v>497</v>
      </c>
      <c r="B833" s="246">
        <v>840</v>
      </c>
      <c r="C833" s="147" t="s">
        <v>410</v>
      </c>
      <c r="D833" s="147" t="s">
        <v>1560</v>
      </c>
      <c r="E833" s="148">
        <v>1232802696</v>
      </c>
      <c r="F833" s="149" t="s">
        <v>1480</v>
      </c>
      <c r="G833" s="149">
        <v>43029</v>
      </c>
      <c r="H833" s="141">
        <f ca="1">IF('BASE DE DATOS 2026'!$G819="","",YEAR(NOW())-YEAR(G833))</f>
        <v>9</v>
      </c>
      <c r="I833" s="147" t="s">
        <v>100</v>
      </c>
      <c r="J833" s="142" t="str">
        <f>VLOOKUP(I833,NH,2,0)</f>
        <v>E</v>
      </c>
      <c r="K833" s="142" t="str">
        <f>YEAR('BASE DE DATOS 2026'!$G833)&amp;J833</f>
        <v>2017E</v>
      </c>
      <c r="L833" s="143" t="str">
        <f>IFERROR(VLOOKUP(K833,CATEGORIAS,2,0),"")</f>
        <v>MINIRIDERS 9 Y 10 AÑOS</v>
      </c>
      <c r="M833" s="147" t="s">
        <v>43</v>
      </c>
      <c r="N833" s="150">
        <v>840</v>
      </c>
      <c r="O833" s="151">
        <f>IFERROR(VLOOKUP('BASE DE DATOS 2026'!$I854,CATEGORIAS!$M$3:$O$13,2,FALSE),"")</f>
        <v>85000</v>
      </c>
      <c r="P833" s="147"/>
      <c r="Q833" s="252" t="s">
        <v>149</v>
      </c>
      <c r="S833" s="197">
        <v>840</v>
      </c>
    </row>
    <row r="834" spans="1:19" ht="18.75" x14ac:dyDescent="0.25">
      <c r="A834" s="197">
        <f>SUBTOTAL(103,$B$3:B834)</f>
        <v>498</v>
      </c>
      <c r="B834" s="246">
        <v>841</v>
      </c>
      <c r="C834" s="147" t="s">
        <v>1539</v>
      </c>
      <c r="D834" s="147" t="s">
        <v>1427</v>
      </c>
      <c r="E834" s="148">
        <v>1232823971</v>
      </c>
      <c r="F834" s="149" t="s">
        <v>1481</v>
      </c>
      <c r="G834" s="149">
        <v>44985</v>
      </c>
      <c r="H834" s="141">
        <f ca="1">IF('BASE DE DATOS 2026'!$G820="","",YEAR(NOW())-YEAR(G834))</f>
        <v>3</v>
      </c>
      <c r="I834" s="147" t="s">
        <v>12</v>
      </c>
      <c r="J834" s="142" t="str">
        <f>VLOOKUP(I834,NH,2,0)</f>
        <v>S</v>
      </c>
      <c r="K834" s="142" t="str">
        <f>YEAR('BASE DE DATOS 2026'!$G834)&amp;J834</f>
        <v>2023S</v>
      </c>
      <c r="L834" s="143" t="str">
        <f>IFERROR(VLOOKUP(K834,CATEGORIAS,2,0),"")</f>
        <v>STRIDERS 2 Y 3 AÑOS</v>
      </c>
      <c r="M834" s="147" t="s">
        <v>82</v>
      </c>
      <c r="N834" s="150">
        <v>841</v>
      </c>
      <c r="O834" s="151">
        <f>IFERROR(VLOOKUP('BASE DE DATOS 2026'!$I855,CATEGORIAS!$M$3:$O$13,2,FALSE),"")</f>
        <v>85000</v>
      </c>
      <c r="P834" s="147"/>
      <c r="Q834" s="252" t="s">
        <v>149</v>
      </c>
      <c r="S834" s="197">
        <v>841</v>
      </c>
    </row>
    <row r="835" spans="1:19" ht="18.75" x14ac:dyDescent="0.25">
      <c r="A835" s="197">
        <f>SUBTOTAL(103,$B$3:B835)</f>
        <v>499</v>
      </c>
      <c r="B835" s="246">
        <v>842</v>
      </c>
      <c r="C835" s="147" t="s">
        <v>1561</v>
      </c>
      <c r="D835" s="147" t="s">
        <v>1540</v>
      </c>
      <c r="E835" s="148">
        <v>1021515716</v>
      </c>
      <c r="F835" s="149" t="s">
        <v>1480</v>
      </c>
      <c r="G835" s="149">
        <v>44652</v>
      </c>
      <c r="H835" s="141">
        <f ca="1">IF('BASE DE DATOS 2026'!$G821="","",YEAR(NOW())-YEAR(G835))</f>
        <v>4</v>
      </c>
      <c r="I835" s="147" t="s">
        <v>12</v>
      </c>
      <c r="J835" s="142" t="str">
        <f>VLOOKUP(I835,NH,2,0)</f>
        <v>S</v>
      </c>
      <c r="K835" s="142" t="str">
        <f>YEAR('BASE DE DATOS 2026'!$G835)&amp;J835</f>
        <v>2022S</v>
      </c>
      <c r="L835" s="143" t="str">
        <f>IFERROR(VLOOKUP(K835,CATEGORIAS,2,0),"")</f>
        <v>STRIDERS 4 AÑOS</v>
      </c>
      <c r="M835" s="147" t="s">
        <v>82</v>
      </c>
      <c r="N835" s="150">
        <v>842</v>
      </c>
      <c r="O835" s="151">
        <f>IFERROR(VLOOKUP('BASE DE DATOS 2026'!$I856,CATEGORIAS!$M$3:$O$13,2,FALSE),"")</f>
        <v>85000</v>
      </c>
      <c r="P835" s="147"/>
      <c r="Q835" s="252" t="s">
        <v>149</v>
      </c>
      <c r="S835" s="197">
        <v>842</v>
      </c>
    </row>
    <row r="836" spans="1:19" ht="18.75" x14ac:dyDescent="0.25">
      <c r="A836" s="197">
        <f>SUBTOTAL(103,$B$3:B836)</f>
        <v>500</v>
      </c>
      <c r="B836" s="246">
        <v>843</v>
      </c>
      <c r="C836" s="147" t="s">
        <v>319</v>
      </c>
      <c r="D836" s="147" t="s">
        <v>1543</v>
      </c>
      <c r="E836" s="148">
        <v>1109561435</v>
      </c>
      <c r="F836" s="149" t="s">
        <v>1480</v>
      </c>
      <c r="G836" s="149">
        <v>42633</v>
      </c>
      <c r="H836" s="141">
        <f ca="1">IF('BASE DE DATOS 2026'!$G822="","",YEAR(NOW())-YEAR(G836))</f>
        <v>10</v>
      </c>
      <c r="I836" s="147" t="s">
        <v>67</v>
      </c>
      <c r="J836" s="142" t="str">
        <f>VLOOKUP(I836,NH,2,0)</f>
        <v>P</v>
      </c>
      <c r="K836" s="142" t="str">
        <f>YEAR('BASE DE DATOS 2026'!$G836)&amp;J836</f>
        <v>2016P</v>
      </c>
      <c r="L836" s="143" t="str">
        <f>IFERROR(VLOOKUP(K836,CATEGORIAS,2,0),"")</f>
        <v>PRINCIPIANTES 9 Y 10 AÑOS</v>
      </c>
      <c r="M836" s="147" t="s">
        <v>51</v>
      </c>
      <c r="N836" s="150">
        <v>843</v>
      </c>
      <c r="O836" s="151">
        <f>IFERROR(VLOOKUP('BASE DE DATOS 2026'!$I857,CATEGORIAS!$M$3:$O$13,2,FALSE),"")</f>
        <v>85000</v>
      </c>
      <c r="P836" s="147"/>
      <c r="Q836" s="252" t="s">
        <v>149</v>
      </c>
      <c r="S836" s="197">
        <v>843</v>
      </c>
    </row>
    <row r="837" spans="1:19" ht="18.75" x14ac:dyDescent="0.25">
      <c r="A837" s="197">
        <f>SUBTOTAL(103,$B$3:B837)</f>
        <v>501</v>
      </c>
      <c r="B837" s="246">
        <v>844</v>
      </c>
      <c r="C837" s="147" t="s">
        <v>343</v>
      </c>
      <c r="D837" s="147" t="s">
        <v>1544</v>
      </c>
      <c r="E837" s="148">
        <v>1109570556</v>
      </c>
      <c r="F837" s="149" t="s">
        <v>1480</v>
      </c>
      <c r="G837" s="149">
        <v>44108</v>
      </c>
      <c r="H837" s="141">
        <f ca="1">IF('BASE DE DATOS 2026'!$G823="","",YEAR(NOW())-YEAR(G837))</f>
        <v>6</v>
      </c>
      <c r="I837" s="147" t="s">
        <v>100</v>
      </c>
      <c r="J837" s="142" t="str">
        <f>VLOOKUP(I837,NH,2,0)</f>
        <v>E</v>
      </c>
      <c r="K837" s="142" t="str">
        <f>YEAR('BASE DE DATOS 2026'!$G837)&amp;J837</f>
        <v>2020E</v>
      </c>
      <c r="L837" s="206" t="str">
        <f>IFERROR(VLOOKUP(K837,CATEGORIAS,2,0),"")</f>
        <v>MINIRIDERS 6 AÑOS</v>
      </c>
      <c r="M837" s="147" t="s">
        <v>51</v>
      </c>
      <c r="N837" s="150">
        <v>844</v>
      </c>
      <c r="O837" s="151">
        <f>IFERROR(VLOOKUP('BASE DE DATOS 2026'!$I858,CATEGORIAS!$M$3:$O$13,2,FALSE),"")</f>
        <v>85000</v>
      </c>
      <c r="P837" s="147"/>
      <c r="Q837" s="252" t="s">
        <v>149</v>
      </c>
      <c r="S837" s="197">
        <v>844</v>
      </c>
    </row>
    <row r="838" spans="1:19" ht="18.75" x14ac:dyDescent="0.25">
      <c r="A838" s="197">
        <f>SUBTOTAL(103,$B$3:B838)</f>
        <v>502</v>
      </c>
      <c r="B838" s="246">
        <v>845</v>
      </c>
      <c r="C838" s="147" t="s">
        <v>1562</v>
      </c>
      <c r="D838" s="147" t="s">
        <v>1545</v>
      </c>
      <c r="E838" s="148">
        <v>1232802528</v>
      </c>
      <c r="F838" s="149" t="s">
        <v>1480</v>
      </c>
      <c r="G838" s="149">
        <v>42988</v>
      </c>
      <c r="H838" s="141">
        <f ca="1">IF('BASE DE DATOS 2026'!$G824="","",YEAR(NOW())-YEAR(G838))</f>
        <v>9</v>
      </c>
      <c r="I838" s="147" t="s">
        <v>100</v>
      </c>
      <c r="J838" s="142" t="str">
        <f>VLOOKUP(I838,NH,2,0)</f>
        <v>E</v>
      </c>
      <c r="K838" s="142" t="str">
        <f>YEAR('BASE DE DATOS 2026'!$G838)&amp;J838</f>
        <v>2017E</v>
      </c>
      <c r="L838" s="143" t="str">
        <f>IFERROR(VLOOKUP(K838,CATEGORIAS,2,0),"")</f>
        <v>MINIRIDERS 9 Y 10 AÑOS</v>
      </c>
      <c r="M838" s="147" t="s">
        <v>168</v>
      </c>
      <c r="N838" s="150">
        <v>845</v>
      </c>
      <c r="O838" s="151">
        <f>IFERROR(VLOOKUP('BASE DE DATOS 2026'!$I860,CATEGORIAS!$M$3:$O$13,2,FALSE),"")</f>
        <v>85000</v>
      </c>
      <c r="P838" s="147"/>
      <c r="Q838" s="252" t="s">
        <v>149</v>
      </c>
      <c r="S838" s="197">
        <v>845</v>
      </c>
    </row>
    <row r="839" spans="1:19" ht="18.75" x14ac:dyDescent="0.25">
      <c r="A839" s="197">
        <f>SUBTOTAL(103,$B$3:B839)</f>
        <v>503</v>
      </c>
      <c r="B839" s="246">
        <v>846</v>
      </c>
      <c r="C839" s="147" t="s">
        <v>244</v>
      </c>
      <c r="D839" s="147" t="s">
        <v>1563</v>
      </c>
      <c r="E839" s="148">
        <v>1080073251</v>
      </c>
      <c r="F839" s="149" t="s">
        <v>1480</v>
      </c>
      <c r="G839" s="149">
        <v>44884</v>
      </c>
      <c r="H839" s="141">
        <f ca="1">IF('BASE DE DATOS 2026'!$G825="","",YEAR(NOW())-YEAR(G839))</f>
        <v>4</v>
      </c>
      <c r="I839" s="147" t="s">
        <v>12</v>
      </c>
      <c r="J839" s="142" t="str">
        <f>VLOOKUP(I839,NH,2,0)</f>
        <v>S</v>
      </c>
      <c r="K839" s="142" t="str">
        <f>YEAR('BASE DE DATOS 2026'!$G839)&amp;J839</f>
        <v>2022S</v>
      </c>
      <c r="L839" s="143" t="str">
        <f>IFERROR(VLOOKUP(K839,CATEGORIAS,2,0),"")</f>
        <v>STRIDERS 4 AÑOS</v>
      </c>
      <c r="M839" s="147" t="s">
        <v>1330</v>
      </c>
      <c r="N839" s="150">
        <v>846</v>
      </c>
      <c r="O839" s="151">
        <f>IFERROR(VLOOKUP('BASE DE DATOS 2026'!$I861,CATEGORIAS!$M$3:$O$13,2,FALSE),"")</f>
        <v>85000</v>
      </c>
      <c r="P839" s="147"/>
      <c r="Q839" s="252" t="s">
        <v>149</v>
      </c>
      <c r="S839" s="197">
        <v>846</v>
      </c>
    </row>
    <row r="840" spans="1:19" ht="18.75" x14ac:dyDescent="0.25">
      <c r="A840" s="197">
        <f>SUBTOTAL(103,$B$3:B840)</f>
        <v>504</v>
      </c>
      <c r="B840" s="246">
        <v>847</v>
      </c>
      <c r="C840" s="147" t="s">
        <v>414</v>
      </c>
      <c r="D840" s="147" t="s">
        <v>1546</v>
      </c>
      <c r="E840" s="148">
        <v>1061827769</v>
      </c>
      <c r="F840" s="149" t="s">
        <v>1480</v>
      </c>
      <c r="G840" s="149">
        <v>44075</v>
      </c>
      <c r="H840" s="141">
        <f ca="1">IF('BASE DE DATOS 2026'!$G826="","",YEAR(NOW())-YEAR(G840))</f>
        <v>6</v>
      </c>
      <c r="I840" s="147" t="s">
        <v>100</v>
      </c>
      <c r="J840" s="142" t="str">
        <f>VLOOKUP(I840,NH,2,0)</f>
        <v>E</v>
      </c>
      <c r="K840" s="142" t="str">
        <f>YEAR('BASE DE DATOS 2026'!$G840)&amp;J840</f>
        <v>2020E</v>
      </c>
      <c r="L840" s="143" t="str">
        <f>IFERROR(VLOOKUP(K840,CATEGORIAS,2,0),"")</f>
        <v>MINIRIDERS 6 AÑOS</v>
      </c>
      <c r="M840" s="147" t="s">
        <v>1330</v>
      </c>
      <c r="N840" s="150">
        <v>847</v>
      </c>
      <c r="O840" s="151">
        <f>IFERROR(VLOOKUP('BASE DE DATOS 2026'!$I862,CATEGORIAS!$M$3:$O$13,2,FALSE),"")</f>
        <v>85000</v>
      </c>
      <c r="P840" s="147"/>
      <c r="Q840" s="252" t="s">
        <v>149</v>
      </c>
      <c r="S840" s="197">
        <v>847</v>
      </c>
    </row>
    <row r="841" spans="1:19" ht="18.75" x14ac:dyDescent="0.25">
      <c r="A841" s="197">
        <f>SUBTOTAL(103,$B$3:B841)</f>
        <v>505</v>
      </c>
      <c r="B841" s="246">
        <v>848</v>
      </c>
      <c r="C841" s="147" t="s">
        <v>1550</v>
      </c>
      <c r="D841" s="147" t="s">
        <v>1551</v>
      </c>
      <c r="E841" s="148">
        <v>1092015744</v>
      </c>
      <c r="F841" s="149" t="s">
        <v>1480</v>
      </c>
      <c r="G841" s="149">
        <v>43333</v>
      </c>
      <c r="H841" s="141">
        <f ca="1">IF('BASE DE DATOS 2026'!$G827="","",YEAR(NOW())-YEAR(G841))</f>
        <v>8</v>
      </c>
      <c r="I841" s="147" t="s">
        <v>100</v>
      </c>
      <c r="J841" s="142" t="str">
        <f>VLOOKUP(I841,NH,2,0)</f>
        <v>E</v>
      </c>
      <c r="K841" s="142" t="str">
        <f>YEAR('BASE DE DATOS 2026'!$G841)&amp;J841</f>
        <v>2018E</v>
      </c>
      <c r="L841" s="143" t="str">
        <f>IFERROR(VLOOKUP(K841,CATEGORIAS,2,0),"")</f>
        <v>MINIRIDERS 7 Y 8 AÑOS</v>
      </c>
      <c r="M841" s="147" t="s">
        <v>85</v>
      </c>
      <c r="N841" s="150">
        <v>848</v>
      </c>
      <c r="O841" s="151">
        <f>IFERROR(VLOOKUP('BASE DE DATOS 2026'!$I863,CATEGORIAS!$M$3:$O$13,2,FALSE),"")</f>
        <v>85000</v>
      </c>
      <c r="P841" s="147"/>
      <c r="Q841" s="252" t="s">
        <v>149</v>
      </c>
      <c r="S841" s="197">
        <v>848</v>
      </c>
    </row>
    <row r="842" spans="1:19" ht="18.75" x14ac:dyDescent="0.25">
      <c r="A842" s="197">
        <f>SUBTOTAL(103,$B$3:B842)</f>
        <v>506</v>
      </c>
      <c r="B842" s="246">
        <v>849</v>
      </c>
      <c r="C842" s="147" t="s">
        <v>436</v>
      </c>
      <c r="D842" s="147" t="s">
        <v>1552</v>
      </c>
      <c r="E842" s="148">
        <v>1112165712</v>
      </c>
      <c r="F842" s="149" t="s">
        <v>1480</v>
      </c>
      <c r="G842" s="149">
        <v>44663</v>
      </c>
      <c r="H842" s="141">
        <f ca="1">IF('BASE DE DATOS 2026'!$G828="","",YEAR(NOW())-YEAR(G842))</f>
        <v>4</v>
      </c>
      <c r="I842" s="147" t="s">
        <v>12</v>
      </c>
      <c r="J842" s="142" t="str">
        <f>VLOOKUP(I842,NH,2,0)</f>
        <v>S</v>
      </c>
      <c r="K842" s="142" t="str">
        <f>YEAR('BASE DE DATOS 2026'!$G842)&amp;J842</f>
        <v>2022S</v>
      </c>
      <c r="L842" s="143" t="str">
        <f>IFERROR(VLOOKUP(K842,CATEGORIAS,2,0),"")</f>
        <v>STRIDERS 4 AÑOS</v>
      </c>
      <c r="M842" s="147" t="s">
        <v>85</v>
      </c>
      <c r="N842" s="150">
        <v>849</v>
      </c>
      <c r="O842" s="151">
        <f>IFERROR(VLOOKUP('BASE DE DATOS 2026'!$I864,CATEGORIAS!$M$3:$O$13,2,FALSE),"")</f>
        <v>85000</v>
      </c>
      <c r="P842" s="147"/>
      <c r="Q842" s="252" t="s">
        <v>149</v>
      </c>
      <c r="S842" s="197">
        <v>849</v>
      </c>
    </row>
    <row r="843" spans="1:19" ht="18.75" x14ac:dyDescent="0.25">
      <c r="A843" s="197">
        <f>SUBTOTAL(103,$B$3:B843)</f>
        <v>507</v>
      </c>
      <c r="B843" s="246">
        <v>850</v>
      </c>
      <c r="C843" s="138" t="s">
        <v>1491</v>
      </c>
      <c r="D843" s="138" t="s">
        <v>1492</v>
      </c>
      <c r="E843" s="205">
        <v>1151970344</v>
      </c>
      <c r="F843" s="140" t="s">
        <v>1481</v>
      </c>
      <c r="G843" s="140">
        <v>42972</v>
      </c>
      <c r="H843" s="141">
        <f ca="1">IF('BASE DE DATOS 2026'!$G829="","",YEAR(NOW())-YEAR(G843))</f>
        <v>9</v>
      </c>
      <c r="I843" s="138" t="s">
        <v>100</v>
      </c>
      <c r="J843" s="142" t="str">
        <f>VLOOKUP(I843,NH,2,0)</f>
        <v>E</v>
      </c>
      <c r="K843" s="142" t="str">
        <f>YEAR('BASE DE DATOS 2026'!$G843)&amp;J843</f>
        <v>2017E</v>
      </c>
      <c r="L843" s="143" t="str">
        <f>IFERROR(VLOOKUP(K843,CATEGORIAS,2,0),"")</f>
        <v>MINIRIDERS 9 Y 10 AÑOS</v>
      </c>
      <c r="M843" s="138" t="s">
        <v>53</v>
      </c>
      <c r="N843" s="137">
        <v>850</v>
      </c>
      <c r="O843" s="144">
        <f>IFERROR(VLOOKUP('BASE DE DATOS 2026'!$I814,CATEGORIAS!$M$3:$O$13,2,FALSE),"")</f>
        <v>85000</v>
      </c>
      <c r="P843" s="138"/>
      <c r="Q843" s="252" t="s">
        <v>149</v>
      </c>
      <c r="S843" s="197">
        <v>850</v>
      </c>
    </row>
    <row r="844" spans="1:19" ht="18.75" x14ac:dyDescent="0.25">
      <c r="A844" s="197">
        <f>SUBTOTAL(103,$B$3:B844)</f>
        <v>508</v>
      </c>
      <c r="B844" s="246">
        <v>851</v>
      </c>
      <c r="C844" s="138" t="s">
        <v>981</v>
      </c>
      <c r="D844" s="138" t="s">
        <v>1485</v>
      </c>
      <c r="E844" s="205">
        <v>1111563501</v>
      </c>
      <c r="F844" s="140" t="s">
        <v>1480</v>
      </c>
      <c r="G844" s="140">
        <v>42316</v>
      </c>
      <c r="H844" s="141">
        <f ca="1">IF('BASE DE DATOS 2026'!$G830="","",YEAR(NOW())-YEAR(G844))</f>
        <v>11</v>
      </c>
      <c r="I844" s="138" t="s">
        <v>67</v>
      </c>
      <c r="J844" s="142" t="str">
        <f>VLOOKUP(I844,NH,2,0)</f>
        <v>P</v>
      </c>
      <c r="K844" s="142" t="str">
        <f>YEAR('BASE DE DATOS 2026'!$G844)&amp;J844</f>
        <v>2015P</v>
      </c>
      <c r="L844" s="143" t="str">
        <f>IFERROR(VLOOKUP(K844,CATEGORIAS,2,0),"")</f>
        <v>PRINCIPIANTES 11 Y 12 AÑOS</v>
      </c>
      <c r="M844" s="138" t="s">
        <v>50</v>
      </c>
      <c r="N844" s="145">
        <v>851</v>
      </c>
      <c r="O844" s="144">
        <f>IFERROR(VLOOKUP('BASE DE DATOS 2026'!$I815,CATEGORIAS!$M$3:$O$13,2,FALSE),"")</f>
        <v>85000</v>
      </c>
      <c r="P844" s="138"/>
      <c r="Q844" s="252" t="s">
        <v>1527</v>
      </c>
      <c r="S844" s="197">
        <v>851</v>
      </c>
    </row>
    <row r="845" spans="1:19" ht="18.75" x14ac:dyDescent="0.25">
      <c r="A845" s="197">
        <f>SUBTOTAL(103,$B$3:B845)</f>
        <v>509</v>
      </c>
      <c r="B845" s="246">
        <v>852</v>
      </c>
      <c r="C845" s="138" t="s">
        <v>689</v>
      </c>
      <c r="D845" s="138" t="s">
        <v>1489</v>
      </c>
      <c r="E845" s="205">
        <v>1107869512</v>
      </c>
      <c r="F845" s="140" t="s">
        <v>1481</v>
      </c>
      <c r="G845" s="140">
        <v>42042</v>
      </c>
      <c r="H845" s="141">
        <f ca="1">IF('BASE DE DATOS 2026'!$G831="","",YEAR(NOW())-YEAR(G845))</f>
        <v>11</v>
      </c>
      <c r="I845" s="138" t="s">
        <v>14</v>
      </c>
      <c r="J845" s="142" t="str">
        <f>VLOOKUP(I845,NH,2,0)</f>
        <v>D</v>
      </c>
      <c r="K845" s="142" t="str">
        <f>YEAR('BASE DE DATOS 2026'!$G845)&amp;J845</f>
        <v>2015D</v>
      </c>
      <c r="L845" s="143" t="str">
        <f>IFERROR(VLOOKUP(K845,CATEGORIAS,2,0),"")</f>
        <v>DAMAS 11 Y 12 AÑOS</v>
      </c>
      <c r="M845" s="138" t="s">
        <v>51</v>
      </c>
      <c r="N845" s="137">
        <v>852</v>
      </c>
      <c r="O845" s="144">
        <f>IFERROR(VLOOKUP('BASE DE DATOS 2026'!$I816,CATEGORIAS!$M$3:$O$13,2,FALSE),"")</f>
        <v>85000</v>
      </c>
      <c r="P845" s="138"/>
      <c r="Q845" s="252" t="s">
        <v>149</v>
      </c>
      <c r="S845" s="197">
        <v>852</v>
      </c>
    </row>
    <row r="846" spans="1:19" ht="18.75" x14ac:dyDescent="0.25">
      <c r="A846" s="197">
        <f>SUBTOTAL(103,$B$3:B846)</f>
        <v>510</v>
      </c>
      <c r="B846" s="246">
        <v>853</v>
      </c>
      <c r="C846" s="138" t="s">
        <v>259</v>
      </c>
      <c r="D846" s="138" t="s">
        <v>1511</v>
      </c>
      <c r="E846" s="139">
        <v>1056128394</v>
      </c>
      <c r="F846" s="140" t="s">
        <v>1480</v>
      </c>
      <c r="G846" s="140">
        <v>41200</v>
      </c>
      <c r="H846" s="141">
        <f ca="1">IF('BASE DE DATOS 2026'!$G832="","",YEAR(NOW())-YEAR(G846))</f>
        <v>14</v>
      </c>
      <c r="I846" s="138" t="s">
        <v>67</v>
      </c>
      <c r="J846" s="142" t="str">
        <f>VLOOKUP(I846,NH,2,0)</f>
        <v>P</v>
      </c>
      <c r="K846" s="142" t="str">
        <f>YEAR('BASE DE DATOS 2026'!$G846)&amp;J846</f>
        <v>2012P</v>
      </c>
      <c r="L846" s="143" t="str">
        <f>IFERROR(VLOOKUP(K846,CATEGORIAS,2,0),"")</f>
        <v>PRINCIPIANTES 13 Y 14 AÑOS</v>
      </c>
      <c r="M846" s="138" t="s">
        <v>80</v>
      </c>
      <c r="N846" s="137">
        <v>553</v>
      </c>
      <c r="O846" s="144">
        <f>IFERROR(VLOOKUP('BASE DE DATOS 2026'!$I817,CATEGORIAS!$M$3:$O$13,2,FALSE),"")</f>
        <v>85000</v>
      </c>
      <c r="P846" s="138"/>
      <c r="Q846" s="252" t="s">
        <v>149</v>
      </c>
      <c r="S846" s="197">
        <v>853</v>
      </c>
    </row>
    <row r="847" spans="1:19" ht="18.75" x14ac:dyDescent="0.25">
      <c r="A847" s="197">
        <f>SUBTOTAL(103,$B$3:B847)</f>
        <v>511</v>
      </c>
      <c r="B847" s="246">
        <v>854</v>
      </c>
      <c r="C847" s="138" t="s">
        <v>1493</v>
      </c>
      <c r="D847" s="138" t="s">
        <v>1494</v>
      </c>
      <c r="E847" s="139">
        <v>1114557700</v>
      </c>
      <c r="F847" s="140" t="s">
        <v>1481</v>
      </c>
      <c r="G847" s="140">
        <v>43688</v>
      </c>
      <c r="H847" s="141">
        <f ca="1">IF('BASE DE DATOS 2026'!$G833="","",YEAR(NOW())-YEAR(G847))</f>
        <v>7</v>
      </c>
      <c r="I847" s="138" t="s">
        <v>100</v>
      </c>
      <c r="J847" s="142" t="str">
        <f>VLOOKUP(I847,NH,2,0)</f>
        <v>E</v>
      </c>
      <c r="K847" s="142" t="str">
        <f>YEAR('BASE DE DATOS 2026'!$G847)&amp;J847</f>
        <v>2019E</v>
      </c>
      <c r="L847" s="143" t="str">
        <f>IFERROR(VLOOKUP(K847,CATEGORIAS,2,0),"")</f>
        <v>MINIRIDERS 7 Y 8 AÑOS</v>
      </c>
      <c r="M847" s="138" t="s">
        <v>44</v>
      </c>
      <c r="N847" s="137">
        <v>554</v>
      </c>
      <c r="O847" s="144">
        <f>IFERROR(VLOOKUP('BASE DE DATOS 2026'!$I818,CATEGORIAS!$M$3:$O$13,2,FALSE),"")</f>
        <v>85000</v>
      </c>
      <c r="P847" s="138"/>
      <c r="Q847" s="252" t="s">
        <v>149</v>
      </c>
      <c r="S847" s="197">
        <v>854</v>
      </c>
    </row>
    <row r="848" spans="1:19" ht="18.75" x14ac:dyDescent="0.25">
      <c r="A848" s="197">
        <f>SUBTOTAL(103,$B$3:B848)</f>
        <v>512</v>
      </c>
      <c r="B848" s="246">
        <v>855</v>
      </c>
      <c r="C848" s="138" t="s">
        <v>256</v>
      </c>
      <c r="D848" s="138" t="s">
        <v>1495</v>
      </c>
      <c r="E848" s="139">
        <v>1232808966</v>
      </c>
      <c r="F848" s="140" t="s">
        <v>1480</v>
      </c>
      <c r="G848" s="140">
        <v>43635</v>
      </c>
      <c r="H848" s="141">
        <f ca="1">IF('BASE DE DATOS 2026'!$G834="","",YEAR(NOW())-YEAR(G848))</f>
        <v>7</v>
      </c>
      <c r="I848" s="138" t="s">
        <v>100</v>
      </c>
      <c r="J848" s="142" t="str">
        <f>VLOOKUP(I848,NH,2,0)</f>
        <v>E</v>
      </c>
      <c r="K848" s="142" t="str">
        <f>YEAR('BASE DE DATOS 2026'!$G848)&amp;J848</f>
        <v>2019E</v>
      </c>
      <c r="L848" s="143" t="str">
        <f>IFERROR(VLOOKUP(K848,CATEGORIAS,2,0),"")</f>
        <v>MINIRIDERS 7 Y 8 AÑOS</v>
      </c>
      <c r="M848" s="138" t="s">
        <v>45</v>
      </c>
      <c r="N848" s="137">
        <v>855</v>
      </c>
      <c r="O848" s="144">
        <f>IFERROR(VLOOKUP('BASE DE DATOS 2026'!$I819,CATEGORIAS!$M$3:$O$13,2,FALSE),"")</f>
        <v>85000</v>
      </c>
      <c r="P848" s="138"/>
      <c r="Q848" s="252" t="s">
        <v>149</v>
      </c>
      <c r="S848" s="197">
        <v>855</v>
      </c>
    </row>
    <row r="849" spans="1:19" ht="18.75" x14ac:dyDescent="0.25">
      <c r="A849" s="197">
        <f>SUBTOTAL(103,$B$3:B849)</f>
        <v>513</v>
      </c>
      <c r="B849" s="246">
        <v>856</v>
      </c>
      <c r="C849" s="138" t="s">
        <v>339</v>
      </c>
      <c r="D849" s="138" t="s">
        <v>1496</v>
      </c>
      <c r="E849" s="139">
        <v>1232804138</v>
      </c>
      <c r="F849" s="140" t="s">
        <v>1480</v>
      </c>
      <c r="G849" s="140">
        <v>43156</v>
      </c>
      <c r="H849" s="141">
        <f ca="1">IF('BASE DE DATOS 2026'!$G835="","",YEAR(NOW())-YEAR(G849))</f>
        <v>8</v>
      </c>
      <c r="I849" s="138" t="s">
        <v>100</v>
      </c>
      <c r="J849" s="142" t="str">
        <f>VLOOKUP(I849,NH,2,0)</f>
        <v>E</v>
      </c>
      <c r="K849" s="142" t="str">
        <f>YEAR('BASE DE DATOS 2026'!$G849)&amp;J849</f>
        <v>2018E</v>
      </c>
      <c r="L849" s="143" t="str">
        <f>IFERROR(VLOOKUP(K849,CATEGORIAS,2,0),"")</f>
        <v>MINIRIDERS 7 Y 8 AÑOS</v>
      </c>
      <c r="M849" s="138" t="s">
        <v>45</v>
      </c>
      <c r="N849" s="137">
        <v>557</v>
      </c>
      <c r="O849" s="144">
        <f>IFERROR(VLOOKUP('BASE DE DATOS 2026'!$I820,CATEGORIAS!$M$3:$O$13,2,FALSE),"")</f>
        <v>85000</v>
      </c>
      <c r="P849" s="138"/>
      <c r="Q849" s="252" t="s">
        <v>149</v>
      </c>
      <c r="S849" s="197">
        <v>856</v>
      </c>
    </row>
    <row r="850" spans="1:19" ht="18.75" x14ac:dyDescent="0.25">
      <c r="A850" s="197">
        <f>SUBTOTAL(103,$B$3:B850)</f>
        <v>514</v>
      </c>
      <c r="B850" s="246">
        <v>857</v>
      </c>
      <c r="C850" s="138" t="s">
        <v>1028</v>
      </c>
      <c r="D850" s="138" t="s">
        <v>1497</v>
      </c>
      <c r="E850" s="139">
        <v>1109554221</v>
      </c>
      <c r="F850" s="140" t="s">
        <v>1480</v>
      </c>
      <c r="G850" s="140">
        <v>41308</v>
      </c>
      <c r="H850" s="141">
        <f ca="1">IF('BASE DE DATOS 2026'!$G836="","",YEAR(NOW())-YEAR(G850))</f>
        <v>13</v>
      </c>
      <c r="I850" s="138" t="s">
        <v>67</v>
      </c>
      <c r="J850" s="142" t="str">
        <f>VLOOKUP(I850,NH,2,0)</f>
        <v>P</v>
      </c>
      <c r="K850" s="142" t="str">
        <f>YEAR('BASE DE DATOS 2026'!$G850)&amp;J850</f>
        <v>2013P</v>
      </c>
      <c r="L850" s="143" t="str">
        <f>IFERROR(VLOOKUP(K850,CATEGORIAS,2,0),"")</f>
        <v>PRINCIPIANTES 13 Y 14 AÑOS</v>
      </c>
      <c r="M850" s="138" t="s">
        <v>46</v>
      </c>
      <c r="N850" s="145">
        <v>857</v>
      </c>
      <c r="O850" s="144">
        <f>IFERROR(VLOOKUP('BASE DE DATOS 2026'!$I821,CATEGORIAS!$M$3:$O$13,2,FALSE),"")</f>
        <v>85000</v>
      </c>
      <c r="P850" s="138"/>
      <c r="Q850" s="252" t="s">
        <v>149</v>
      </c>
      <c r="S850" s="197">
        <v>857</v>
      </c>
    </row>
    <row r="851" spans="1:19" ht="18.75" x14ac:dyDescent="0.25">
      <c r="A851" s="197">
        <f>SUBTOTAL(103,$B$3:B851)</f>
        <v>515</v>
      </c>
      <c r="B851" s="246">
        <v>858</v>
      </c>
      <c r="C851" s="164" t="s">
        <v>1498</v>
      </c>
      <c r="D851" s="164" t="s">
        <v>1510</v>
      </c>
      <c r="E851" s="165">
        <v>1108646858</v>
      </c>
      <c r="F851" s="166" t="s">
        <v>1480</v>
      </c>
      <c r="G851" s="166">
        <v>40710</v>
      </c>
      <c r="H851" s="141">
        <f ca="1">IF('BASE DE DATOS 2026'!$G837="","",YEAR(NOW())-YEAR(G851))</f>
        <v>15</v>
      </c>
      <c r="I851" s="164" t="s">
        <v>67</v>
      </c>
      <c r="J851" s="142" t="str">
        <f>VLOOKUP(I851,NH,2,0)</f>
        <v>P</v>
      </c>
      <c r="K851" s="142" t="str">
        <f>YEAR('BASE DE DATOS 2026'!$G851)&amp;J851</f>
        <v>2011P</v>
      </c>
      <c r="L851" s="168" t="str">
        <f>IFERROR(VLOOKUP(K851,CATEGORIAS,2,0),"")</f>
        <v>PRINCIPIANTES 15 AÑOS Y MAS</v>
      </c>
      <c r="M851" s="164" t="s">
        <v>46</v>
      </c>
      <c r="N851" s="169">
        <v>559</v>
      </c>
      <c r="O851" s="170">
        <f>IFERROR(VLOOKUP('BASE DE DATOS 2026'!$I822,CATEGORIAS!$M$3:$O$13,2,FALSE),"")</f>
        <v>85000</v>
      </c>
      <c r="P851" s="164"/>
      <c r="Q851" s="257" t="s">
        <v>149</v>
      </c>
      <c r="S851" s="197">
        <v>858</v>
      </c>
    </row>
    <row r="852" spans="1:19" ht="18.75" x14ac:dyDescent="0.25">
      <c r="A852" s="197">
        <f>SUBTOTAL(103,$B$3:B852)</f>
        <v>516</v>
      </c>
      <c r="B852" s="246">
        <v>859</v>
      </c>
      <c r="C852" s="138" t="s">
        <v>1332</v>
      </c>
      <c r="D852" s="138" t="s">
        <v>1518</v>
      </c>
      <c r="E852" s="139">
        <v>1109677328</v>
      </c>
      <c r="F852" s="140" t="s">
        <v>1480</v>
      </c>
      <c r="G852" s="140">
        <v>41297</v>
      </c>
      <c r="H852" s="141">
        <f ca="1">IF('BASE DE DATOS 2026'!$G838="","",YEAR(NOW())-YEAR(G852))</f>
        <v>13</v>
      </c>
      <c r="I852" s="138" t="s">
        <v>67</v>
      </c>
      <c r="J852" s="142" t="str">
        <f>VLOOKUP(I852,NH,2,0)</f>
        <v>P</v>
      </c>
      <c r="K852" s="142" t="str">
        <f>YEAR('BASE DE DATOS 2026'!$G852)&amp;J852</f>
        <v>2013P</v>
      </c>
      <c r="L852" s="143" t="str">
        <f>IFERROR(VLOOKUP(K852,CATEGORIAS,2,0),"")</f>
        <v>PRINCIPIANTES 13 Y 14 AÑOS</v>
      </c>
      <c r="M852" s="138" t="s">
        <v>1344</v>
      </c>
      <c r="N852" s="137">
        <v>580</v>
      </c>
      <c r="O852" s="144">
        <f>IFERROR(VLOOKUP('BASE DE DATOS 2026'!$I823,CATEGORIAS!$M$3:$O$13,2,FALSE),"")</f>
        <v>85000</v>
      </c>
      <c r="P852" s="138"/>
      <c r="Q852" s="253" t="s">
        <v>149</v>
      </c>
      <c r="S852" s="197">
        <v>859</v>
      </c>
    </row>
    <row r="853" spans="1:19" ht="18.75" x14ac:dyDescent="0.25">
      <c r="A853" s="197">
        <f>SUBTOTAL(103,$B$3:B853)</f>
        <v>517</v>
      </c>
      <c r="B853" s="246">
        <v>860</v>
      </c>
      <c r="C853" s="147" t="s">
        <v>1565</v>
      </c>
      <c r="D853" s="147" t="s">
        <v>382</v>
      </c>
      <c r="E853" s="148">
        <v>1112064786</v>
      </c>
      <c r="F853" s="149" t="s">
        <v>1480</v>
      </c>
      <c r="G853" s="149">
        <v>43081</v>
      </c>
      <c r="H853" s="141">
        <f ca="1">IF('BASE DE DATOS 2026'!$G839="","",YEAR(NOW())-YEAR(G853))</f>
        <v>9</v>
      </c>
      <c r="I853" s="147" t="s">
        <v>100</v>
      </c>
      <c r="J853" s="142" t="str">
        <f>VLOOKUP(I853,NH,2,0)</f>
        <v>E</v>
      </c>
      <c r="K853" s="142" t="str">
        <f>YEAR('BASE DE DATOS 2026'!$G853)&amp;J853</f>
        <v>2017E</v>
      </c>
      <c r="L853" s="143" t="str">
        <f>IFERROR(VLOOKUP(K853,CATEGORIAS,2,0),"")</f>
        <v>MINIRIDERS 9 Y 10 AÑOS</v>
      </c>
      <c r="M853" s="147" t="s">
        <v>53</v>
      </c>
      <c r="N853" s="150">
        <v>860</v>
      </c>
      <c r="O853" s="151">
        <f>IFERROR(VLOOKUP('BASE DE DATOS 2026'!$I865,CATEGORIAS!$M$3:$O$13,2,FALSE),"")</f>
        <v>85000</v>
      </c>
      <c r="P853" s="147"/>
      <c r="Q853" s="252" t="s">
        <v>1609</v>
      </c>
      <c r="S853" s="197">
        <v>860</v>
      </c>
    </row>
    <row r="854" spans="1:19" ht="18.75" x14ac:dyDescent="0.25">
      <c r="A854" s="197">
        <f>SUBTOTAL(103,$B$3:B854)</f>
        <v>518</v>
      </c>
      <c r="B854" s="246">
        <v>861</v>
      </c>
      <c r="C854" s="147" t="s">
        <v>1553</v>
      </c>
      <c r="D854" s="147" t="s">
        <v>1554</v>
      </c>
      <c r="E854" s="148">
        <v>1114904710</v>
      </c>
      <c r="F854" s="149" t="s">
        <v>1480</v>
      </c>
      <c r="G854" s="149">
        <v>44342</v>
      </c>
      <c r="H854" s="141">
        <f ca="1">IF('BASE DE DATOS 2026'!$G840="","",YEAR(NOW())-YEAR(G854))</f>
        <v>5</v>
      </c>
      <c r="I854" s="147" t="s">
        <v>12</v>
      </c>
      <c r="J854" s="142" t="str">
        <f>VLOOKUP(I854,NH,2,0)</f>
        <v>S</v>
      </c>
      <c r="K854" s="142" t="str">
        <f>YEAR('BASE DE DATOS 2026'!$G854)&amp;J854</f>
        <v>2021S</v>
      </c>
      <c r="L854" s="143" t="str">
        <f>IFERROR(VLOOKUP(K854,CATEGORIAS,2,0),"")</f>
        <v>STRIDERS 5 AÑOS</v>
      </c>
      <c r="M854" s="147" t="s">
        <v>1344</v>
      </c>
      <c r="N854" s="150">
        <v>861</v>
      </c>
      <c r="O854" s="151">
        <f>IFERROR(VLOOKUP('BASE DE DATOS 2026'!$I866,CATEGORIAS!$M$3:$O$13,2,FALSE),"")</f>
        <v>85000</v>
      </c>
      <c r="P854" s="147"/>
      <c r="Q854" s="252" t="s">
        <v>149</v>
      </c>
      <c r="S854" s="197">
        <v>861</v>
      </c>
    </row>
    <row r="855" spans="1:19" ht="18.75" x14ac:dyDescent="0.25">
      <c r="A855" s="197">
        <f>SUBTOTAL(103,$B$3:B855)</f>
        <v>519</v>
      </c>
      <c r="B855" s="246">
        <v>862</v>
      </c>
      <c r="C855" s="147" t="s">
        <v>1555</v>
      </c>
      <c r="D855" s="147" t="s">
        <v>1556</v>
      </c>
      <c r="E855" s="148">
        <v>1125253897</v>
      </c>
      <c r="F855" s="149" t="s">
        <v>1481</v>
      </c>
      <c r="G855" s="149">
        <v>44902</v>
      </c>
      <c r="H855" s="141">
        <f ca="1">IF('BASE DE DATOS 2026'!$G841="","",YEAR(NOW())-YEAR(G855))</f>
        <v>4</v>
      </c>
      <c r="I855" s="147" t="s">
        <v>12</v>
      </c>
      <c r="J855" s="142" t="str">
        <f>VLOOKUP(I855,NH,2,0)</f>
        <v>S</v>
      </c>
      <c r="K855" s="142" t="str">
        <f>YEAR('BASE DE DATOS 2026'!$G855)&amp;J855</f>
        <v>2022S</v>
      </c>
      <c r="L855" s="143" t="str">
        <f>IFERROR(VLOOKUP(K855,CATEGORIAS,2,0),"")</f>
        <v>STRIDERS 4 AÑOS</v>
      </c>
      <c r="M855" s="147" t="s">
        <v>1268</v>
      </c>
      <c r="N855" s="150">
        <v>862</v>
      </c>
      <c r="O855" s="151">
        <f>IFERROR(VLOOKUP('BASE DE DATOS 2026'!$I867,CATEGORIAS!$M$3:$O$13,2,FALSE),"")</f>
        <v>85000</v>
      </c>
      <c r="P855" s="147"/>
      <c r="Q855" s="252" t="s">
        <v>149</v>
      </c>
      <c r="S855" s="197">
        <v>862</v>
      </c>
    </row>
    <row r="856" spans="1:19" ht="18.75" x14ac:dyDescent="0.25">
      <c r="A856" s="197">
        <f>SUBTOTAL(103,$B$3:B856)</f>
        <v>520</v>
      </c>
      <c r="B856" s="246">
        <v>863</v>
      </c>
      <c r="C856" s="138" t="s">
        <v>361</v>
      </c>
      <c r="D856" s="138" t="s">
        <v>1653</v>
      </c>
      <c r="E856" s="205">
        <v>1232819141</v>
      </c>
      <c r="F856" s="140" t="s">
        <v>1480</v>
      </c>
      <c r="G856" s="140">
        <v>44604</v>
      </c>
      <c r="H856" s="141">
        <f ca="1">IF('BASE DE DATOS 2026'!$G930="","",YEAR(NOW())-YEAR(G856))</f>
        <v>4</v>
      </c>
      <c r="I856" s="138" t="s">
        <v>12</v>
      </c>
      <c r="J856" s="142" t="str">
        <f>VLOOKUP(I856,NH,2,0)</f>
        <v>S</v>
      </c>
      <c r="K856" s="142" t="str">
        <f>YEAR('BASE DE DATOS 2026'!$G856)&amp;J856</f>
        <v>2022S</v>
      </c>
      <c r="L856" s="206" t="str">
        <f>IFERROR(VLOOKUP(K856,CATEGORIAS,2,0),"")</f>
        <v>STRIDERS 4 AÑOS</v>
      </c>
      <c r="M856" s="138" t="s">
        <v>1344</v>
      </c>
      <c r="N856" s="137">
        <v>863</v>
      </c>
      <c r="O856" s="144">
        <f>IFERROR(VLOOKUP('BASE DE DATOS 2026'!$I866,CATEGORIAS!$M$3:$O$13,2,FALSE),"")</f>
        <v>85000</v>
      </c>
      <c r="P856" s="138"/>
      <c r="Q856" s="252" t="s">
        <v>149</v>
      </c>
      <c r="S856" s="197">
        <v>863</v>
      </c>
    </row>
    <row r="857" spans="1:19" ht="18.75" x14ac:dyDescent="0.25">
      <c r="A857" s="197">
        <f>SUBTOTAL(103,$B$3:B857)</f>
        <v>521</v>
      </c>
      <c r="B857" s="246">
        <v>864</v>
      </c>
      <c r="C857" s="147" t="s">
        <v>1566</v>
      </c>
      <c r="D857" s="147" t="s">
        <v>1567</v>
      </c>
      <c r="E857" s="148">
        <v>1113688772</v>
      </c>
      <c r="F857" s="149" t="s">
        <v>1480</v>
      </c>
      <c r="G857" s="149">
        <v>43685</v>
      </c>
      <c r="H857" s="141">
        <f ca="1">IF('BASE DE DATOS 2026'!$G842="","",YEAR(NOW())-YEAR(G857))</f>
        <v>7</v>
      </c>
      <c r="I857" s="147" t="s">
        <v>100</v>
      </c>
      <c r="J857" s="142" t="str">
        <f>VLOOKUP(I857,NH,2,0)</f>
        <v>E</v>
      </c>
      <c r="K857" s="142" t="str">
        <f>YEAR('BASE DE DATOS 2026'!$G857)&amp;J857</f>
        <v>2019E</v>
      </c>
      <c r="L857" s="143" t="str">
        <f>IFERROR(VLOOKUP(K857,CATEGORIAS,2,0),"")</f>
        <v>MINIRIDERS 7 Y 8 AÑOS</v>
      </c>
      <c r="M857" s="147" t="s">
        <v>112</v>
      </c>
      <c r="N857" s="150">
        <v>864</v>
      </c>
      <c r="O857" s="151">
        <f>IFERROR(VLOOKUP('BASE DE DATOS 2026'!$I868,CATEGORIAS!$M$3:$O$13,2,FALSE),"")</f>
        <v>85000</v>
      </c>
      <c r="P857" s="147"/>
      <c r="Q857" s="252" t="s">
        <v>149</v>
      </c>
      <c r="S857" s="197">
        <v>864</v>
      </c>
    </row>
    <row r="858" spans="1:19" ht="18.75" x14ac:dyDescent="0.25">
      <c r="A858" s="197">
        <f>SUBTOTAL(103,$B$3:B858)</f>
        <v>522</v>
      </c>
      <c r="B858" s="246">
        <v>865</v>
      </c>
      <c r="C858" s="147" t="s">
        <v>1568</v>
      </c>
      <c r="D858" s="147" t="s">
        <v>1116</v>
      </c>
      <c r="E858" s="148">
        <v>1107104842</v>
      </c>
      <c r="F858" s="149" t="s">
        <v>1480</v>
      </c>
      <c r="G858" s="149">
        <v>43644</v>
      </c>
      <c r="H858" s="141">
        <f ca="1">IF('BASE DE DATOS 2026'!$G843="","",YEAR(NOW())-YEAR(G858))</f>
        <v>7</v>
      </c>
      <c r="I858" s="147" t="s">
        <v>100</v>
      </c>
      <c r="J858" s="142" t="str">
        <f>VLOOKUP(I858,NH,2,0)</f>
        <v>E</v>
      </c>
      <c r="K858" s="142" t="str">
        <f>YEAR('BASE DE DATOS 2026'!$G858)&amp;J858</f>
        <v>2019E</v>
      </c>
      <c r="L858" s="143" t="str">
        <f>IFERROR(VLOOKUP(K858,CATEGORIAS,2,0),"")</f>
        <v>MINIRIDERS 7 Y 8 AÑOS</v>
      </c>
      <c r="M858" s="147" t="s">
        <v>112</v>
      </c>
      <c r="N858" s="150">
        <v>865</v>
      </c>
      <c r="O858" s="151">
        <f>IFERROR(VLOOKUP('BASE DE DATOS 2026'!$I869,CATEGORIAS!$M$3:$O$13,2,FALSE),"")</f>
        <v>85000</v>
      </c>
      <c r="P858" s="147"/>
      <c r="Q858" s="252" t="s">
        <v>149</v>
      </c>
      <c r="S858" s="197">
        <v>865</v>
      </c>
    </row>
    <row r="859" spans="1:19" ht="18.75" hidden="1" x14ac:dyDescent="0.25">
      <c r="A859" s="197">
        <f>SUBTOTAL(103,$B$3:B859)</f>
        <v>522</v>
      </c>
      <c r="B859" s="246">
        <v>866</v>
      </c>
      <c r="C859" s="217"/>
      <c r="D859" s="217"/>
      <c r="E859" s="184"/>
      <c r="F859" s="258"/>
      <c r="G859" s="258"/>
      <c r="H859" s="141"/>
      <c r="I859" s="217"/>
      <c r="J859" s="142" t="e">
        <f>VLOOKUP(I859,NH,2,0)</f>
        <v>#N/A</v>
      </c>
      <c r="K859" s="142" t="e">
        <f>YEAR('BASE DE DATOS 2026'!$G859)&amp;J859</f>
        <v>#N/A</v>
      </c>
      <c r="L859" s="158" t="str">
        <f>IFERROR(VLOOKUP(K859,CATEGORIAS,2,0),"")</f>
        <v/>
      </c>
      <c r="M859" s="217"/>
      <c r="N859" s="186"/>
      <c r="O859" s="188"/>
      <c r="P859" s="259"/>
      <c r="Q859" s="252"/>
      <c r="S859" s="197">
        <v>866</v>
      </c>
    </row>
    <row r="860" spans="1:19" ht="18.75" x14ac:dyDescent="0.25">
      <c r="A860" s="197">
        <f>SUBTOTAL(103,$B$3:B860)</f>
        <v>523</v>
      </c>
      <c r="B860" s="246">
        <v>867</v>
      </c>
      <c r="C860" s="147" t="s">
        <v>378</v>
      </c>
      <c r="D860" s="147" t="s">
        <v>1570</v>
      </c>
      <c r="E860" s="148">
        <v>1109680330</v>
      </c>
      <c r="F860" s="149" t="s">
        <v>1480</v>
      </c>
      <c r="G860" s="149">
        <v>42024</v>
      </c>
      <c r="H860" s="141">
        <f ca="1">IF('BASE DE DATOS 2026'!$G844="","",YEAR(NOW())-YEAR(G860))</f>
        <v>11</v>
      </c>
      <c r="I860" s="147" t="s">
        <v>13</v>
      </c>
      <c r="J860" s="142" t="str">
        <f>VLOOKUP(I860,NH,2,0)</f>
        <v>N</v>
      </c>
      <c r="K860" s="142" t="str">
        <f>YEAR('BASE DE DATOS 2026'!$G860)&amp;J860</f>
        <v>2015N</v>
      </c>
      <c r="L860" s="143" t="str">
        <f>IFERROR(VLOOKUP(K860,CATEGORIAS,2,0),"")</f>
        <v>NOVATOS 11 Y 12 AÑOS</v>
      </c>
      <c r="M860" s="147" t="s">
        <v>112</v>
      </c>
      <c r="N860" s="150">
        <v>867</v>
      </c>
      <c r="O860" s="151">
        <f>IFERROR(VLOOKUP('BASE DE DATOS 2026'!$I871,CATEGORIAS!$M$3:$O$13,2,FALSE),"")</f>
        <v>85000</v>
      </c>
      <c r="P860" s="147"/>
      <c r="Q860" s="256" t="s">
        <v>1610</v>
      </c>
      <c r="S860" s="197">
        <v>867</v>
      </c>
    </row>
    <row r="861" spans="1:19" ht="18.75" x14ac:dyDescent="0.25">
      <c r="A861" s="197">
        <f>SUBTOTAL(103,$B$3:B861)</f>
        <v>524</v>
      </c>
      <c r="B861" s="246">
        <v>868</v>
      </c>
      <c r="C861" s="147" t="s">
        <v>1593</v>
      </c>
      <c r="D861" s="147" t="s">
        <v>1592</v>
      </c>
      <c r="E861" s="148">
        <v>1112065535</v>
      </c>
      <c r="F861" s="149" t="s">
        <v>1480</v>
      </c>
      <c r="G861" s="149">
        <v>43442</v>
      </c>
      <c r="H861" s="141">
        <f ca="1">IF('BASE DE DATOS 2026'!$G845="","",YEAR(NOW())-YEAR(G861))</f>
        <v>8</v>
      </c>
      <c r="I861" s="147" t="s">
        <v>100</v>
      </c>
      <c r="J861" s="142" t="str">
        <f>VLOOKUP(I861,NH,2,0)</f>
        <v>E</v>
      </c>
      <c r="K861" s="142" t="str">
        <f>YEAR('BASE DE DATOS 2026'!$G861)&amp;J861</f>
        <v>2018E</v>
      </c>
      <c r="L861" s="143" t="str">
        <f>IFERROR(VLOOKUP(K861,CATEGORIAS,2,0),"")</f>
        <v>MINIRIDERS 7 Y 8 AÑOS</v>
      </c>
      <c r="M861" s="147" t="s">
        <v>167</v>
      </c>
      <c r="N861" s="150">
        <v>868</v>
      </c>
      <c r="O861" s="151">
        <f>IFERROR(VLOOKUP('BASE DE DATOS 2026'!$I872,CATEGORIAS!$M$3:$O$13,2,FALSE),"")</f>
        <v>85000</v>
      </c>
      <c r="P861" s="147"/>
      <c r="Q861" s="252" t="s">
        <v>149</v>
      </c>
      <c r="S861" s="197">
        <v>868</v>
      </c>
    </row>
    <row r="862" spans="1:19" ht="18.75" x14ac:dyDescent="0.25">
      <c r="A862" s="197">
        <f>SUBTOTAL(103,$B$3:B862)</f>
        <v>525</v>
      </c>
      <c r="B862" s="246">
        <v>869</v>
      </c>
      <c r="C862" s="138" t="s">
        <v>1658</v>
      </c>
      <c r="D862" s="138" t="s">
        <v>1659</v>
      </c>
      <c r="E862" s="205">
        <v>1114905072</v>
      </c>
      <c r="F862" s="140" t="s">
        <v>1480</v>
      </c>
      <c r="G862" s="140">
        <v>44521</v>
      </c>
      <c r="H862" s="141">
        <f ca="1">IF('BASE DE DATOS 2026'!$G931="","",YEAR(NOW())-YEAR(G862))</f>
        <v>5</v>
      </c>
      <c r="I862" s="138" t="s">
        <v>12</v>
      </c>
      <c r="J862" s="142" t="str">
        <f>VLOOKUP(I862,NH,2,0)</f>
        <v>S</v>
      </c>
      <c r="K862" s="142" t="str">
        <f>YEAR('BASE DE DATOS 2026'!$G862)&amp;J862</f>
        <v>2021S</v>
      </c>
      <c r="L862" s="206" t="str">
        <f>IFERROR(VLOOKUP(K862,CATEGORIAS,2,0),"")</f>
        <v>STRIDERS 5 AÑOS</v>
      </c>
      <c r="M862" s="138" t="s">
        <v>1344</v>
      </c>
      <c r="N862" s="137">
        <v>869</v>
      </c>
      <c r="O862" s="144">
        <f>IFERROR(VLOOKUP('BASE DE DATOS 2026'!$I867,CATEGORIAS!$M$3:$O$13,2,FALSE),"")</f>
        <v>85000</v>
      </c>
      <c r="P862" s="138"/>
      <c r="Q862" s="252" t="s">
        <v>149</v>
      </c>
      <c r="S862" s="197">
        <v>869</v>
      </c>
    </row>
    <row r="863" spans="1:19" ht="18.75" x14ac:dyDescent="0.25">
      <c r="A863" s="197">
        <f>SUBTOTAL(103,$B$3:B863)</f>
        <v>526</v>
      </c>
      <c r="B863" s="246">
        <v>870</v>
      </c>
      <c r="C863" s="138" t="s">
        <v>236</v>
      </c>
      <c r="D863" s="138" t="s">
        <v>1244</v>
      </c>
      <c r="E863" s="139">
        <v>1149943006</v>
      </c>
      <c r="F863" s="140" t="s">
        <v>1480</v>
      </c>
      <c r="G863" s="140">
        <v>43777</v>
      </c>
      <c r="H863" s="141">
        <f ca="1">IF('BASE DE DATOS 2026'!$G846="","",YEAR(NOW())-YEAR(G863))</f>
        <v>7</v>
      </c>
      <c r="I863" s="138" t="s">
        <v>100</v>
      </c>
      <c r="J863" s="142" t="str">
        <f>VLOOKUP(I863,NH,2,0)</f>
        <v>E</v>
      </c>
      <c r="K863" s="142" t="str">
        <f>YEAR('BASE DE DATOS 2026'!$G863)&amp;J863</f>
        <v>2019E</v>
      </c>
      <c r="L863" s="143" t="str">
        <f>IFERROR(VLOOKUP(K863,CATEGORIAS,2,0),"")</f>
        <v>MINIRIDERS 7 Y 8 AÑOS</v>
      </c>
      <c r="M863" s="138" t="s">
        <v>51</v>
      </c>
      <c r="N863" s="137">
        <v>870</v>
      </c>
      <c r="O863" s="144">
        <f>IFERROR(VLOOKUP('BASE DE DATOS 2026'!$I824,CATEGORIAS!$M$3:$O$13,2,FALSE),"")</f>
        <v>85000</v>
      </c>
      <c r="P863" s="138"/>
      <c r="Q863" s="252" t="s">
        <v>149</v>
      </c>
      <c r="S863" s="197">
        <v>870</v>
      </c>
    </row>
    <row r="864" spans="1:19" ht="18.75" x14ac:dyDescent="0.25">
      <c r="A864" s="197">
        <f>SUBTOTAL(103,$B$3:B864)</f>
        <v>527</v>
      </c>
      <c r="B864" s="246">
        <v>871</v>
      </c>
      <c r="C864" s="138" t="s">
        <v>306</v>
      </c>
      <c r="D864" s="138" t="s">
        <v>1245</v>
      </c>
      <c r="E864" s="139">
        <v>1111697804</v>
      </c>
      <c r="F864" s="140" t="s">
        <v>1480</v>
      </c>
      <c r="G864" s="140">
        <v>42645</v>
      </c>
      <c r="H864" s="141">
        <f ca="1">IF('BASE DE DATOS 2026'!$G847="","",YEAR(NOW())-YEAR(G864))</f>
        <v>10</v>
      </c>
      <c r="I864" s="138" t="s">
        <v>100</v>
      </c>
      <c r="J864" s="142" t="str">
        <f>VLOOKUP(I864,NH,2,0)</f>
        <v>E</v>
      </c>
      <c r="K864" s="142" t="str">
        <f>YEAR('BASE DE DATOS 2026'!$G864)&amp;J864</f>
        <v>2016E</v>
      </c>
      <c r="L864" s="143" t="str">
        <f>IFERROR(VLOOKUP(K864,CATEGORIAS,2,0),"")</f>
        <v>MINIRIDERS 9 Y 10 AÑOS</v>
      </c>
      <c r="M864" s="138" t="s">
        <v>51</v>
      </c>
      <c r="N864" s="145">
        <v>871</v>
      </c>
      <c r="O864" s="144">
        <f>IFERROR(VLOOKUP('BASE DE DATOS 2026'!$I825,CATEGORIAS!$M$3:$O$13,2,FALSE),"")</f>
        <v>85000</v>
      </c>
      <c r="P864" s="138"/>
      <c r="Q864" s="252" t="s">
        <v>149</v>
      </c>
      <c r="S864" s="197">
        <v>871</v>
      </c>
    </row>
    <row r="865" spans="1:19" ht="18.75" x14ac:dyDescent="0.25">
      <c r="A865" s="197">
        <f>SUBTOTAL(103,$B$3:B865)</f>
        <v>528</v>
      </c>
      <c r="B865" s="246">
        <v>872</v>
      </c>
      <c r="C865" s="138" t="s">
        <v>273</v>
      </c>
      <c r="D865" s="138" t="s">
        <v>1247</v>
      </c>
      <c r="E865" s="139">
        <v>1108259561</v>
      </c>
      <c r="F865" s="140" t="s">
        <v>1480</v>
      </c>
      <c r="G865" s="140">
        <v>43255</v>
      </c>
      <c r="H865" s="141">
        <f ca="1">IF('BASE DE DATOS 2026'!$G848="","",YEAR(NOW())-YEAR(G865))</f>
        <v>8</v>
      </c>
      <c r="I865" s="138" t="s">
        <v>100</v>
      </c>
      <c r="J865" s="142" t="str">
        <f>VLOOKUP(I865,NH,2,0)</f>
        <v>E</v>
      </c>
      <c r="K865" s="142" t="str">
        <f>YEAR('BASE DE DATOS 2026'!$G865)&amp;J865</f>
        <v>2018E</v>
      </c>
      <c r="L865" s="143" t="str">
        <f>IFERROR(VLOOKUP(K865,CATEGORIAS,2,0),"")</f>
        <v>MINIRIDERS 7 Y 8 AÑOS</v>
      </c>
      <c r="M865" s="138" t="s">
        <v>45</v>
      </c>
      <c r="N865" s="137">
        <v>872</v>
      </c>
      <c r="O865" s="144">
        <f>IFERROR(VLOOKUP('BASE DE DATOS 2026'!$I826,CATEGORIAS!$M$3:$O$13,2,FALSE),"")</f>
        <v>85000</v>
      </c>
      <c r="P865" s="138"/>
      <c r="Q865" s="252" t="s">
        <v>149</v>
      </c>
      <c r="S865" s="197">
        <v>872</v>
      </c>
    </row>
    <row r="866" spans="1:19" ht="18.75" x14ac:dyDescent="0.25">
      <c r="A866" s="197">
        <f>SUBTOTAL(103,$B$3:B866)</f>
        <v>529</v>
      </c>
      <c r="B866" s="246">
        <v>873</v>
      </c>
      <c r="C866" s="138" t="s">
        <v>1288</v>
      </c>
      <c r="D866" s="138" t="s">
        <v>1250</v>
      </c>
      <c r="E866" s="139">
        <v>1109565401</v>
      </c>
      <c r="F866" s="140" t="s">
        <v>1481</v>
      </c>
      <c r="G866" s="140">
        <v>43268</v>
      </c>
      <c r="H866" s="141">
        <f ca="1">IF('BASE DE DATOS 2026'!$G849="","",YEAR(NOW())-YEAR(G866))</f>
        <v>8</v>
      </c>
      <c r="I866" s="138" t="s">
        <v>100</v>
      </c>
      <c r="J866" s="142" t="str">
        <f>VLOOKUP(I866,NH,2,0)</f>
        <v>E</v>
      </c>
      <c r="K866" s="142" t="str">
        <f>YEAR('BASE DE DATOS 2026'!$G866)&amp;J866</f>
        <v>2018E</v>
      </c>
      <c r="L866" s="143" t="str">
        <f>IFERROR(VLOOKUP(K866,CATEGORIAS,2,0),"")</f>
        <v>MINIRIDERS 7 Y 8 AÑOS</v>
      </c>
      <c r="M866" s="138" t="s">
        <v>45</v>
      </c>
      <c r="N866" s="145">
        <v>873</v>
      </c>
      <c r="O866" s="144">
        <f>IFERROR(VLOOKUP('BASE DE DATOS 2026'!$I827,CATEGORIAS!$M$3:$O$13,2,FALSE),"")</f>
        <v>85000</v>
      </c>
      <c r="P866" s="138"/>
      <c r="Q866" s="252" t="s">
        <v>149</v>
      </c>
      <c r="S866" s="197">
        <v>873</v>
      </c>
    </row>
    <row r="867" spans="1:19" ht="18.75" x14ac:dyDescent="0.25">
      <c r="A867" s="197">
        <f>SUBTOTAL(103,$B$3:B867)</f>
        <v>530</v>
      </c>
      <c r="B867" s="246">
        <v>874</v>
      </c>
      <c r="C867" s="138" t="s">
        <v>1252</v>
      </c>
      <c r="D867" s="138" t="s">
        <v>1253</v>
      </c>
      <c r="E867" s="139">
        <v>1232803987</v>
      </c>
      <c r="F867" s="140" t="s">
        <v>1480</v>
      </c>
      <c r="G867" s="140">
        <v>43143</v>
      </c>
      <c r="H867" s="141">
        <f ca="1">IF('BASE DE DATOS 2026'!$G850="","",YEAR(NOW())-YEAR(G867))</f>
        <v>8</v>
      </c>
      <c r="I867" s="138" t="s">
        <v>100</v>
      </c>
      <c r="J867" s="142" t="str">
        <f>VLOOKUP(I867,NH,2,0)</f>
        <v>E</v>
      </c>
      <c r="K867" s="142" t="str">
        <f>YEAR('BASE DE DATOS 2026'!$G867)&amp;J867</f>
        <v>2018E</v>
      </c>
      <c r="L867" s="143" t="str">
        <f>IFERROR(VLOOKUP(K867,CATEGORIAS,2,0),"")</f>
        <v>MINIRIDERS 7 Y 8 AÑOS</v>
      </c>
      <c r="M867" s="138" t="s">
        <v>45</v>
      </c>
      <c r="N867" s="137">
        <v>874</v>
      </c>
      <c r="O867" s="144">
        <f>IFERROR(VLOOKUP('BASE DE DATOS 2026'!$I828,CATEGORIAS!$M$3:$O$13,2,FALSE),"")</f>
        <v>85000</v>
      </c>
      <c r="P867" s="138"/>
      <c r="Q867" s="252" t="s">
        <v>149</v>
      </c>
      <c r="S867" s="197">
        <v>874</v>
      </c>
    </row>
    <row r="868" spans="1:19" ht="18.75" x14ac:dyDescent="0.25">
      <c r="A868" s="197">
        <f>SUBTOTAL(103,$B$3:B868)</f>
        <v>531</v>
      </c>
      <c r="B868" s="246">
        <v>875</v>
      </c>
      <c r="C868" s="138" t="s">
        <v>717</v>
      </c>
      <c r="D868" s="138" t="s">
        <v>1289</v>
      </c>
      <c r="E868" s="139">
        <v>1109937469</v>
      </c>
      <c r="F868" s="140" t="s">
        <v>1480</v>
      </c>
      <c r="G868" s="140">
        <v>43276</v>
      </c>
      <c r="H868" s="141">
        <f ca="1">IF('BASE DE DATOS 2026'!$G851="","",YEAR(NOW())-YEAR(G868))</f>
        <v>8</v>
      </c>
      <c r="I868" s="138" t="s">
        <v>100</v>
      </c>
      <c r="J868" s="142" t="str">
        <f>VLOOKUP(I868,NH,2,0)</f>
        <v>E</v>
      </c>
      <c r="K868" s="142" t="str">
        <f>YEAR('BASE DE DATOS 2026'!$G868)&amp;J868</f>
        <v>2018E</v>
      </c>
      <c r="L868" s="143" t="str">
        <f>IFERROR(VLOOKUP(K868,CATEGORIAS,2,0),"")</f>
        <v>MINIRIDERS 7 Y 8 AÑOS</v>
      </c>
      <c r="M868" s="138" t="s">
        <v>45</v>
      </c>
      <c r="N868" s="145">
        <v>875</v>
      </c>
      <c r="O868" s="144">
        <f>IFERROR(VLOOKUP('BASE DE DATOS 2026'!$I829,CATEGORIAS!$M$3:$O$13,2,FALSE),"")</f>
        <v>85000</v>
      </c>
      <c r="P868" s="138" t="s">
        <v>177</v>
      </c>
      <c r="Q868" s="252" t="s">
        <v>149</v>
      </c>
      <c r="S868" s="197">
        <v>875</v>
      </c>
    </row>
    <row r="869" spans="1:19" ht="18.75" x14ac:dyDescent="0.25">
      <c r="A869" s="197">
        <f>SUBTOTAL(103,$B$3:B869)</f>
        <v>532</v>
      </c>
      <c r="B869" s="246">
        <v>876</v>
      </c>
      <c r="C869" s="138" t="s">
        <v>259</v>
      </c>
      <c r="D869" s="138" t="s">
        <v>1259</v>
      </c>
      <c r="E869" s="139">
        <v>1110378554</v>
      </c>
      <c r="F869" s="140" t="s">
        <v>1480</v>
      </c>
      <c r="G869" s="140">
        <v>43222</v>
      </c>
      <c r="H869" s="141">
        <f ca="1">IF('BASE DE DATOS 2026'!$G852="","",YEAR(NOW())-YEAR(G869))</f>
        <v>8</v>
      </c>
      <c r="I869" s="138" t="s">
        <v>100</v>
      </c>
      <c r="J869" s="142" t="str">
        <f>VLOOKUP(I869,NH,2,0)</f>
        <v>E</v>
      </c>
      <c r="K869" s="142" t="str">
        <f>YEAR('BASE DE DATOS 2026'!$G869)&amp;J869</f>
        <v>2018E</v>
      </c>
      <c r="L869" s="143" t="str">
        <f>IFERROR(VLOOKUP(K869,CATEGORIAS,2,0),"")</f>
        <v>MINIRIDERS 7 Y 8 AÑOS</v>
      </c>
      <c r="M869" s="138" t="s">
        <v>45</v>
      </c>
      <c r="N869" s="137">
        <v>876</v>
      </c>
      <c r="O869" s="144">
        <f>IFERROR(VLOOKUP('BASE DE DATOS 2026'!$I830,CATEGORIAS!$M$3:$O$13,2,FALSE),"")</f>
        <v>85000</v>
      </c>
      <c r="P869" s="138"/>
      <c r="Q869" s="252" t="s">
        <v>149</v>
      </c>
      <c r="S869" s="197">
        <v>876</v>
      </c>
    </row>
    <row r="870" spans="1:19" ht="18.75" x14ac:dyDescent="0.25">
      <c r="A870" s="197">
        <f>SUBTOTAL(103,$B$3:B870)</f>
        <v>533</v>
      </c>
      <c r="B870" s="246">
        <v>877</v>
      </c>
      <c r="C870" s="138" t="s">
        <v>1291</v>
      </c>
      <c r="D870" s="138" t="s">
        <v>1012</v>
      </c>
      <c r="E870" s="139">
        <v>1112068557</v>
      </c>
      <c r="F870" s="140" t="s">
        <v>1481</v>
      </c>
      <c r="G870" s="140">
        <v>44088</v>
      </c>
      <c r="H870" s="141">
        <f ca="1">IF('BASE DE DATOS 2026'!$G853="","",YEAR(NOW())-YEAR(G870))</f>
        <v>6</v>
      </c>
      <c r="I870" s="138" t="s">
        <v>100</v>
      </c>
      <c r="J870" s="142" t="str">
        <f>VLOOKUP(I870,NH,2,0)</f>
        <v>E</v>
      </c>
      <c r="K870" s="142" t="str">
        <f>YEAR('BASE DE DATOS 2026'!$G870)&amp;J870</f>
        <v>2020E</v>
      </c>
      <c r="L870" s="143" t="str">
        <f>IFERROR(VLOOKUP(K870,CATEGORIAS,2,0),"")</f>
        <v>MINIRIDERS 6 AÑOS</v>
      </c>
      <c r="M870" s="138" t="s">
        <v>1268</v>
      </c>
      <c r="N870" s="145">
        <v>877</v>
      </c>
      <c r="O870" s="144">
        <f>IFERROR(VLOOKUP('BASE DE DATOS 2026'!$I831,CATEGORIAS!$M$3:$O$13,2,FALSE),"")</f>
        <v>85000</v>
      </c>
      <c r="P870" s="138"/>
      <c r="Q870" s="252" t="s">
        <v>149</v>
      </c>
      <c r="S870" s="197">
        <v>877</v>
      </c>
    </row>
    <row r="871" spans="1:19" ht="18.75" x14ac:dyDescent="0.25">
      <c r="A871" s="197">
        <f>SUBTOTAL(103,$B$3:B871)</f>
        <v>534</v>
      </c>
      <c r="B871" s="246">
        <v>878</v>
      </c>
      <c r="C871" s="138" t="s">
        <v>455</v>
      </c>
      <c r="D871" s="138" t="s">
        <v>1264</v>
      </c>
      <c r="E871" s="205">
        <v>1104848135</v>
      </c>
      <c r="F871" s="140" t="s">
        <v>1481</v>
      </c>
      <c r="G871" s="140">
        <v>43894</v>
      </c>
      <c r="H871" s="141">
        <f ca="1">IF('BASE DE DATOS 2026'!$G854="","",YEAR(NOW())-YEAR(G871))</f>
        <v>6</v>
      </c>
      <c r="I871" s="138" t="s">
        <v>100</v>
      </c>
      <c r="J871" s="142" t="str">
        <f>VLOOKUP(I871,NH,2,0)</f>
        <v>E</v>
      </c>
      <c r="K871" s="142" t="str">
        <f>YEAR('BASE DE DATOS 2026'!$G871)&amp;J871</f>
        <v>2020E</v>
      </c>
      <c r="L871" s="143" t="str">
        <f>IFERROR(VLOOKUP(K871,CATEGORIAS,2,0),"")</f>
        <v>MINIRIDERS 6 AÑOS</v>
      </c>
      <c r="M871" s="138" t="s">
        <v>1268</v>
      </c>
      <c r="N871" s="137">
        <v>878</v>
      </c>
      <c r="O871" s="144">
        <f>IFERROR(VLOOKUP('BASE DE DATOS 2026'!$I832,CATEGORIAS!$M$3:$O$13,2,FALSE),"")</f>
        <v>85000</v>
      </c>
      <c r="P871" s="138"/>
      <c r="Q871" s="252" t="s">
        <v>149</v>
      </c>
      <c r="S871" s="197">
        <v>878</v>
      </c>
    </row>
    <row r="872" spans="1:19" ht="18.75" x14ac:dyDescent="0.25">
      <c r="A872" s="197">
        <f>SUBTOTAL(103,$B$3:B872)</f>
        <v>535</v>
      </c>
      <c r="B872" s="246">
        <v>879</v>
      </c>
      <c r="C872" s="138" t="s">
        <v>436</v>
      </c>
      <c r="D872" s="138" t="s">
        <v>1265</v>
      </c>
      <c r="E872" s="205">
        <v>1232799206</v>
      </c>
      <c r="F872" s="140" t="s">
        <v>1480</v>
      </c>
      <c r="G872" s="140">
        <v>42710</v>
      </c>
      <c r="H872" s="141">
        <f ca="1">IF('BASE DE DATOS 2026'!$G855="","",YEAR(NOW())-YEAR(G872))</f>
        <v>10</v>
      </c>
      <c r="I872" s="138" t="s">
        <v>100</v>
      </c>
      <c r="J872" s="142" t="str">
        <f>VLOOKUP(I872,NH,2,0)</f>
        <v>E</v>
      </c>
      <c r="K872" s="142" t="str">
        <f>YEAR('BASE DE DATOS 2026'!$G872)&amp;J872</f>
        <v>2016E</v>
      </c>
      <c r="L872" s="143" t="str">
        <f>IFERROR(VLOOKUP(K872,CATEGORIAS,2,0),"")</f>
        <v>MINIRIDERS 9 Y 10 AÑOS</v>
      </c>
      <c r="M872" s="138" t="s">
        <v>1268</v>
      </c>
      <c r="N872" s="145">
        <v>879</v>
      </c>
      <c r="O872" s="144">
        <f>IFERROR(VLOOKUP('BASE DE DATOS 2026'!$I833,CATEGORIAS!$M$3:$O$13,2,FALSE),"")</f>
        <v>85000</v>
      </c>
      <c r="P872" s="138"/>
      <c r="Q872" s="252" t="s">
        <v>149</v>
      </c>
      <c r="S872" s="197">
        <v>879</v>
      </c>
    </row>
    <row r="873" spans="1:19" ht="18.75" x14ac:dyDescent="0.25">
      <c r="A873" s="197">
        <f>SUBTOTAL(103,$B$3:B873)</f>
        <v>536</v>
      </c>
      <c r="B873" s="246">
        <v>880</v>
      </c>
      <c r="C873" s="138" t="s">
        <v>386</v>
      </c>
      <c r="D873" s="138" t="s">
        <v>1266</v>
      </c>
      <c r="E873" s="205">
        <v>1106524038</v>
      </c>
      <c r="F873" s="140" t="s">
        <v>1480</v>
      </c>
      <c r="G873" s="140">
        <v>43417</v>
      </c>
      <c r="H873" s="141">
        <f ca="1">IF('BASE DE DATOS 2026'!$G856="","",YEAR(NOW())-YEAR(G873))</f>
        <v>8</v>
      </c>
      <c r="I873" s="138" t="s">
        <v>100</v>
      </c>
      <c r="J873" s="142" t="str">
        <f>VLOOKUP(I873,NH,2,0)</f>
        <v>E</v>
      </c>
      <c r="K873" s="142" t="str">
        <f>YEAR('BASE DE DATOS 2026'!$G873)&amp;J873</f>
        <v>2018E</v>
      </c>
      <c r="L873" s="143" t="str">
        <f>IFERROR(VLOOKUP(K873,CATEGORIAS,2,0),"")</f>
        <v>MINIRIDERS 7 Y 8 AÑOS</v>
      </c>
      <c r="M873" s="138" t="s">
        <v>1268</v>
      </c>
      <c r="N873" s="137">
        <v>880</v>
      </c>
      <c r="O873" s="144">
        <f>IFERROR(VLOOKUP('BASE DE DATOS 2026'!$I834,CATEGORIAS!$M$3:$O$13,2,FALSE),"")</f>
        <v>85000</v>
      </c>
      <c r="P873" s="138"/>
      <c r="Q873" s="252" t="s">
        <v>149</v>
      </c>
      <c r="S873" s="197">
        <v>880</v>
      </c>
    </row>
    <row r="874" spans="1:19" ht="18.75" hidden="1" x14ac:dyDescent="0.25">
      <c r="A874" s="197">
        <f>SUBTOTAL(103,$B$3:B874)</f>
        <v>536</v>
      </c>
      <c r="B874" s="246">
        <v>881</v>
      </c>
      <c r="C874" s="217"/>
      <c r="D874" s="217"/>
      <c r="E874" s="184"/>
      <c r="F874" s="258"/>
      <c r="G874" s="258"/>
      <c r="H874" s="141"/>
      <c r="I874" s="217"/>
      <c r="J874" s="142" t="e">
        <f>VLOOKUP(I874,NH,2,0)</f>
        <v>#N/A</v>
      </c>
      <c r="K874" s="142" t="e">
        <f>YEAR('BASE DE DATOS 2026'!$G874)&amp;J874</f>
        <v>#N/A</v>
      </c>
      <c r="L874" s="158" t="str">
        <f>IFERROR(VLOOKUP(K874,CATEGORIAS,2,0),"")</f>
        <v/>
      </c>
      <c r="M874" s="217"/>
      <c r="N874" s="186"/>
      <c r="O874" s="188"/>
      <c r="P874" s="259"/>
      <c r="Q874" s="252"/>
      <c r="S874" s="197">
        <v>881</v>
      </c>
    </row>
    <row r="875" spans="1:19" ht="18.75" hidden="1" x14ac:dyDescent="0.25">
      <c r="A875" s="197">
        <f>SUBTOTAL(103,$B$3:B875)</f>
        <v>536</v>
      </c>
      <c r="B875" s="246">
        <v>882</v>
      </c>
      <c r="C875" s="217"/>
      <c r="D875" s="217"/>
      <c r="E875" s="184"/>
      <c r="F875" s="258"/>
      <c r="G875" s="258"/>
      <c r="H875" s="141"/>
      <c r="I875" s="217"/>
      <c r="J875" s="142" t="e">
        <f>VLOOKUP(I875,NH,2,0)</f>
        <v>#N/A</v>
      </c>
      <c r="K875" s="142" t="e">
        <f>YEAR('BASE DE DATOS 2026'!$G875)&amp;J875</f>
        <v>#N/A</v>
      </c>
      <c r="L875" s="158" t="str">
        <f>IFERROR(VLOOKUP(K875,CATEGORIAS,2,0),"")</f>
        <v/>
      </c>
      <c r="M875" s="217"/>
      <c r="N875" s="186"/>
      <c r="O875" s="188"/>
      <c r="P875" s="259"/>
      <c r="Q875" s="252"/>
      <c r="S875" s="197">
        <v>882</v>
      </c>
    </row>
    <row r="876" spans="1:19" ht="18.75" hidden="1" x14ac:dyDescent="0.25">
      <c r="A876" s="197">
        <f>SUBTOTAL(103,$B$3:B876)</f>
        <v>536</v>
      </c>
      <c r="B876" s="246">
        <v>883</v>
      </c>
      <c r="C876" s="217"/>
      <c r="D876" s="217"/>
      <c r="E876" s="184"/>
      <c r="F876" s="258"/>
      <c r="G876" s="258"/>
      <c r="H876" s="141"/>
      <c r="I876" s="217"/>
      <c r="J876" s="142" t="e">
        <f>VLOOKUP(I876,NH,2,0)</f>
        <v>#N/A</v>
      </c>
      <c r="K876" s="142" t="e">
        <f>YEAR('BASE DE DATOS 2026'!$G876)&amp;J876</f>
        <v>#N/A</v>
      </c>
      <c r="L876" s="158" t="str">
        <f>IFERROR(VLOOKUP(K876,CATEGORIAS,2,0),"")</f>
        <v/>
      </c>
      <c r="M876" s="217"/>
      <c r="N876" s="186"/>
      <c r="O876" s="188"/>
      <c r="P876" s="259"/>
      <c r="Q876" s="252"/>
      <c r="S876" s="197">
        <v>883</v>
      </c>
    </row>
    <row r="877" spans="1:19" ht="18.75" hidden="1" x14ac:dyDescent="0.25">
      <c r="A877" s="197">
        <f>SUBTOTAL(103,$B$3:B877)</f>
        <v>536</v>
      </c>
      <c r="B877" s="246">
        <v>884</v>
      </c>
      <c r="C877" s="217"/>
      <c r="D877" s="217"/>
      <c r="E877" s="184"/>
      <c r="F877" s="258"/>
      <c r="G877" s="258"/>
      <c r="H877" s="141"/>
      <c r="I877" s="217"/>
      <c r="J877" s="142" t="e">
        <f>VLOOKUP(I877,NH,2,0)</f>
        <v>#N/A</v>
      </c>
      <c r="K877" s="142" t="e">
        <f>YEAR('BASE DE DATOS 2026'!$G877)&amp;J877</f>
        <v>#N/A</v>
      </c>
      <c r="L877" s="158" t="str">
        <f>IFERROR(VLOOKUP(K877,CATEGORIAS,2,0),"")</f>
        <v/>
      </c>
      <c r="M877" s="217"/>
      <c r="N877" s="186"/>
      <c r="O877" s="188"/>
      <c r="P877" s="259"/>
      <c r="Q877" s="252"/>
      <c r="S877" s="197">
        <v>884</v>
      </c>
    </row>
    <row r="878" spans="1:19" ht="18.75" x14ac:dyDescent="0.25">
      <c r="A878" s="197">
        <f>SUBTOTAL(103,$B$3:B878)</f>
        <v>537</v>
      </c>
      <c r="B878" s="246">
        <v>885</v>
      </c>
      <c r="C878" s="138" t="s">
        <v>236</v>
      </c>
      <c r="D878" s="138" t="s">
        <v>1267</v>
      </c>
      <c r="E878" s="205">
        <v>1108258984</v>
      </c>
      <c r="F878" s="140" t="s">
        <v>1480</v>
      </c>
      <c r="G878" s="140">
        <v>43007</v>
      </c>
      <c r="H878" s="141">
        <f ca="1">IF('BASE DE DATOS 2026'!$G857="","",YEAR(NOW())-YEAR(G878))</f>
        <v>9</v>
      </c>
      <c r="I878" s="138" t="s">
        <v>100</v>
      </c>
      <c r="J878" s="142" t="str">
        <f>VLOOKUP(I878,NH,2,0)</f>
        <v>E</v>
      </c>
      <c r="K878" s="142" t="str">
        <f>YEAR('BASE DE DATOS 2026'!$G878)&amp;J878</f>
        <v>2017E</v>
      </c>
      <c r="L878" s="143" t="str">
        <f>IFERROR(VLOOKUP(K878,CATEGORIAS,2,0),"")</f>
        <v>MINIRIDERS 9 Y 10 AÑOS</v>
      </c>
      <c r="M878" s="138" t="s">
        <v>1268</v>
      </c>
      <c r="N878" s="145">
        <v>885</v>
      </c>
      <c r="O878" s="144">
        <f>IFERROR(VLOOKUP('BASE DE DATOS 2026'!$I835,CATEGORIAS!$M$3:$O$13,2,FALSE),"")</f>
        <v>85000</v>
      </c>
      <c r="P878" s="138"/>
      <c r="Q878" s="252" t="s">
        <v>149</v>
      </c>
      <c r="S878" s="197">
        <v>885</v>
      </c>
    </row>
    <row r="879" spans="1:19" ht="18.75" hidden="1" x14ac:dyDescent="0.25">
      <c r="A879" s="197">
        <f>SUBTOTAL(103,$B$3:B879)</f>
        <v>537</v>
      </c>
      <c r="B879" s="246">
        <v>886</v>
      </c>
      <c r="C879" s="217"/>
      <c r="D879" s="217"/>
      <c r="E879" s="184"/>
      <c r="F879" s="258"/>
      <c r="G879" s="258"/>
      <c r="H879" s="141"/>
      <c r="I879" s="217"/>
      <c r="J879" s="142" t="e">
        <f>VLOOKUP(I879,NH,2,0)</f>
        <v>#N/A</v>
      </c>
      <c r="K879" s="142" t="e">
        <f>YEAR('BASE DE DATOS 2026'!$G879)&amp;J879</f>
        <v>#N/A</v>
      </c>
      <c r="L879" s="158" t="str">
        <f>IFERROR(VLOOKUP(K879,CATEGORIAS,2,0),"")</f>
        <v/>
      </c>
      <c r="M879" s="217"/>
      <c r="N879" s="186"/>
      <c r="O879" s="188"/>
      <c r="P879" s="259"/>
      <c r="Q879" s="252"/>
      <c r="S879" s="197">
        <v>886</v>
      </c>
    </row>
    <row r="880" spans="1:19" ht="18.75" hidden="1" x14ac:dyDescent="0.25">
      <c r="A880" s="197">
        <f>SUBTOTAL(103,$B$3:B880)</f>
        <v>537</v>
      </c>
      <c r="B880" s="246">
        <v>887</v>
      </c>
      <c r="C880" s="217"/>
      <c r="D880" s="217"/>
      <c r="E880" s="184"/>
      <c r="F880" s="258"/>
      <c r="G880" s="258"/>
      <c r="H880" s="141"/>
      <c r="I880" s="217"/>
      <c r="J880" s="142" t="e">
        <f>VLOOKUP(I880,NH,2,0)</f>
        <v>#N/A</v>
      </c>
      <c r="K880" s="142" t="e">
        <f>YEAR('BASE DE DATOS 2026'!$G880)&amp;J880</f>
        <v>#N/A</v>
      </c>
      <c r="L880" s="158" t="str">
        <f>IFERROR(VLOOKUP(K880,CATEGORIAS,2,0),"")</f>
        <v/>
      </c>
      <c r="M880" s="217"/>
      <c r="N880" s="186"/>
      <c r="O880" s="188"/>
      <c r="P880" s="259"/>
      <c r="Q880" s="252"/>
      <c r="S880" s="197">
        <v>887</v>
      </c>
    </row>
    <row r="881" spans="1:19" ht="18.75" x14ac:dyDescent="0.25">
      <c r="A881" s="197">
        <f>SUBTOTAL(103,$B$3:B881)</f>
        <v>538</v>
      </c>
      <c r="B881" s="246">
        <v>888</v>
      </c>
      <c r="C881" s="138" t="s">
        <v>1145</v>
      </c>
      <c r="D881" s="138" t="s">
        <v>1093</v>
      </c>
      <c r="E881" s="205">
        <v>1000163982</v>
      </c>
      <c r="F881" s="140" t="s">
        <v>1480</v>
      </c>
      <c r="G881" s="140">
        <v>37115</v>
      </c>
      <c r="H881" s="141">
        <f ca="1">IF('BASE DE DATOS 2026'!$G858="","",YEAR(NOW())-YEAR(G881))</f>
        <v>25</v>
      </c>
      <c r="I881" s="138" t="s">
        <v>10</v>
      </c>
      <c r="J881" s="142" t="str">
        <f>VLOOKUP(I881,NH,2,0)</f>
        <v>OV</v>
      </c>
      <c r="K881" s="142" t="str">
        <f>YEAR('BASE DE DATOS 2026'!$G881)&amp;J881</f>
        <v>2001OV</v>
      </c>
      <c r="L881" s="143" t="str">
        <f>IFERROR(VLOOKUP(K881,CATEGORIAS,2,0),"")</f>
        <v>OPEN VARONES</v>
      </c>
      <c r="M881" s="138" t="s">
        <v>55</v>
      </c>
      <c r="N881" s="137">
        <v>888</v>
      </c>
      <c r="O881" s="144">
        <f>IFERROR(VLOOKUP('BASE DE DATOS 2026'!$I836,CATEGORIAS!$M$3:$O$13,2,FALSE),"")</f>
        <v>85000</v>
      </c>
      <c r="P881" s="138"/>
      <c r="Q881" s="252" t="s">
        <v>149</v>
      </c>
      <c r="S881" s="197">
        <v>888</v>
      </c>
    </row>
    <row r="882" spans="1:19" ht="18.75" x14ac:dyDescent="0.25">
      <c r="A882" s="197">
        <f>SUBTOTAL(103,$B$3:B882)</f>
        <v>539</v>
      </c>
      <c r="B882" s="246">
        <v>889</v>
      </c>
      <c r="C882" s="138" t="s">
        <v>1293</v>
      </c>
      <c r="D882" s="138" t="s">
        <v>1294</v>
      </c>
      <c r="E882" s="205">
        <v>1110378418</v>
      </c>
      <c r="F882" s="140" t="s">
        <v>1481</v>
      </c>
      <c r="G882" s="140">
        <v>43499</v>
      </c>
      <c r="H882" s="141">
        <f ca="1">IF('BASE DE DATOS 2026'!$G860="","",YEAR(NOW())-YEAR(G882))</f>
        <v>7</v>
      </c>
      <c r="I882" s="138" t="s">
        <v>100</v>
      </c>
      <c r="J882" s="142" t="str">
        <f>VLOOKUP(I882,NH,2,0)</f>
        <v>E</v>
      </c>
      <c r="K882" s="142" t="str">
        <f>YEAR('BASE DE DATOS 2026'!$G882)&amp;J882</f>
        <v>2019E</v>
      </c>
      <c r="L882" s="143" t="str">
        <f>IFERROR(VLOOKUP(K882,CATEGORIAS,2,0),"")</f>
        <v>MINIRIDERS 7 Y 8 AÑOS</v>
      </c>
      <c r="M882" s="138" t="s">
        <v>53</v>
      </c>
      <c r="N882" s="137">
        <v>889</v>
      </c>
      <c r="O882" s="144">
        <f>IFERROR(VLOOKUP('BASE DE DATOS 2026'!$I837,CATEGORIAS!$M$3:$O$13,2,FALSE),"")</f>
        <v>85000</v>
      </c>
      <c r="P882" s="138"/>
      <c r="Q882" s="252" t="s">
        <v>149</v>
      </c>
      <c r="S882" s="197">
        <v>889</v>
      </c>
    </row>
    <row r="883" spans="1:19" ht="18.75" x14ac:dyDescent="0.25">
      <c r="A883" s="197">
        <f>SUBTOTAL(103,$B$3:B883)</f>
        <v>540</v>
      </c>
      <c r="B883" s="246">
        <v>890</v>
      </c>
      <c r="C883" s="138" t="s">
        <v>303</v>
      </c>
      <c r="D883" s="138" t="s">
        <v>1279</v>
      </c>
      <c r="E883" s="205">
        <v>1232808471</v>
      </c>
      <c r="F883" s="140" t="s">
        <v>1480</v>
      </c>
      <c r="G883" s="140">
        <v>43585</v>
      </c>
      <c r="H883" s="141">
        <f ca="1">IF('BASE DE DATOS 2026'!$G861="","",YEAR(NOW())-YEAR(G883))</f>
        <v>7</v>
      </c>
      <c r="I883" s="138" t="s">
        <v>100</v>
      </c>
      <c r="J883" s="142" t="str">
        <f>VLOOKUP(I883,NH,2,0)</f>
        <v>E</v>
      </c>
      <c r="K883" s="142" t="str">
        <f>YEAR('BASE DE DATOS 2026'!$G883)&amp;J883</f>
        <v>2019E</v>
      </c>
      <c r="L883" s="143" t="str">
        <f>IFERROR(VLOOKUP(K883,CATEGORIAS,2,0),"")</f>
        <v>MINIRIDERS 7 Y 8 AÑOS</v>
      </c>
      <c r="M883" s="138" t="s">
        <v>46</v>
      </c>
      <c r="N883" s="145">
        <v>890</v>
      </c>
      <c r="O883" s="144">
        <f>IFERROR(VLOOKUP('BASE DE DATOS 2026'!$I838,CATEGORIAS!$M$3:$O$13,2,FALSE),"")</f>
        <v>85000</v>
      </c>
      <c r="P883" s="138"/>
      <c r="Q883" s="252" t="s">
        <v>149</v>
      </c>
      <c r="S883" s="197">
        <v>890</v>
      </c>
    </row>
    <row r="884" spans="1:19" ht="18.75" x14ac:dyDescent="0.25">
      <c r="A884" s="197">
        <f>SUBTOTAL(103,$B$3:B884)</f>
        <v>541</v>
      </c>
      <c r="B884" s="246">
        <v>891</v>
      </c>
      <c r="C884" s="138" t="s">
        <v>1325</v>
      </c>
      <c r="D884" s="138" t="s">
        <v>1326</v>
      </c>
      <c r="E884" s="205">
        <v>1080707477</v>
      </c>
      <c r="F884" s="140" t="s">
        <v>1481</v>
      </c>
      <c r="G884" s="140">
        <v>43905</v>
      </c>
      <c r="H884" s="141">
        <f ca="1">IF('BASE DE DATOS 2026'!$G862="","",YEAR(NOW())-YEAR(G884))</f>
        <v>6</v>
      </c>
      <c r="I884" s="138" t="s">
        <v>100</v>
      </c>
      <c r="J884" s="142" t="str">
        <f>VLOOKUP(I884,NH,2,0)</f>
        <v>E</v>
      </c>
      <c r="K884" s="142" t="str">
        <f>YEAR('BASE DE DATOS 2026'!$G884)&amp;J884</f>
        <v>2020E</v>
      </c>
      <c r="L884" s="143" t="str">
        <f>IFERROR(VLOOKUP(K884,CATEGORIAS,2,0),"")</f>
        <v>MINIRIDERS 6 AÑOS</v>
      </c>
      <c r="M884" s="138" t="s">
        <v>1287</v>
      </c>
      <c r="N884" s="137">
        <v>891</v>
      </c>
      <c r="O884" s="144">
        <f>IFERROR(VLOOKUP('BASE DE DATOS 2026'!$I839,CATEGORIAS!$M$3:$O$13,2,FALSE),"")</f>
        <v>85000</v>
      </c>
      <c r="P884" s="138"/>
      <c r="Q884" s="252" t="s">
        <v>149</v>
      </c>
      <c r="S884" s="197">
        <v>891</v>
      </c>
    </row>
    <row r="885" spans="1:19" ht="18.75" x14ac:dyDescent="0.25">
      <c r="A885" s="197">
        <f>SUBTOTAL(103,$B$3:B885)</f>
        <v>542</v>
      </c>
      <c r="B885" s="246">
        <v>892</v>
      </c>
      <c r="C885" s="138" t="s">
        <v>312</v>
      </c>
      <c r="D885" s="138" t="s">
        <v>1327</v>
      </c>
      <c r="E885" s="205">
        <v>1080707911</v>
      </c>
      <c r="F885" s="140" t="s">
        <v>1480</v>
      </c>
      <c r="G885" s="140">
        <v>44048</v>
      </c>
      <c r="H885" s="141">
        <f ca="1">IF('BASE DE DATOS 2026'!$G863="","",YEAR(NOW())-YEAR(G885))</f>
        <v>6</v>
      </c>
      <c r="I885" s="138" t="s">
        <v>100</v>
      </c>
      <c r="J885" s="142" t="str">
        <f>VLOOKUP(I885,NH,2,0)</f>
        <v>E</v>
      </c>
      <c r="K885" s="142" t="str">
        <f>YEAR('BASE DE DATOS 2026'!$G885)&amp;J885</f>
        <v>2020E</v>
      </c>
      <c r="L885" s="143" t="str">
        <f>IFERROR(VLOOKUP(K885,CATEGORIAS,2,0),"")</f>
        <v>MINIRIDERS 6 AÑOS</v>
      </c>
      <c r="M885" s="138" t="s">
        <v>1287</v>
      </c>
      <c r="N885" s="145">
        <v>892</v>
      </c>
      <c r="O885" s="144">
        <f>IFERROR(VLOOKUP('BASE DE DATOS 2026'!$I840,CATEGORIAS!$M$3:$O$13,2,FALSE),"")</f>
        <v>85000</v>
      </c>
      <c r="P885" s="138"/>
      <c r="Q885" s="252" t="s">
        <v>149</v>
      </c>
      <c r="S885" s="197">
        <v>892</v>
      </c>
    </row>
    <row r="886" spans="1:19" ht="18.75" x14ac:dyDescent="0.25">
      <c r="A886" s="197">
        <f>SUBTOTAL(103,$B$3:B886)</f>
        <v>543</v>
      </c>
      <c r="B886" s="246">
        <v>893</v>
      </c>
      <c r="C886" s="138" t="s">
        <v>271</v>
      </c>
      <c r="D886" s="138" t="s">
        <v>1340</v>
      </c>
      <c r="E886" s="205">
        <v>1114902456</v>
      </c>
      <c r="F886" s="140" t="s">
        <v>1480</v>
      </c>
      <c r="G886" s="140">
        <v>43320</v>
      </c>
      <c r="H886" s="141">
        <f ca="1">IF('BASE DE DATOS 2026'!$G864="","",YEAR(NOW())-YEAR(G886))</f>
        <v>8</v>
      </c>
      <c r="I886" s="138" t="s">
        <v>100</v>
      </c>
      <c r="J886" s="142" t="str">
        <f>VLOOKUP(I886,NH,2,0)</f>
        <v>E</v>
      </c>
      <c r="K886" s="142" t="str">
        <f>YEAR('BASE DE DATOS 2026'!$G886)&amp;J886</f>
        <v>2018E</v>
      </c>
      <c r="L886" s="143" t="str">
        <f>IFERROR(VLOOKUP(K886,CATEGORIAS,2,0),"")</f>
        <v>MINIRIDERS 7 Y 8 AÑOS</v>
      </c>
      <c r="M886" s="138" t="s">
        <v>1344</v>
      </c>
      <c r="N886" s="137">
        <v>893</v>
      </c>
      <c r="O886" s="144">
        <f>IFERROR(VLOOKUP('BASE DE DATOS 2026'!$I841,CATEGORIAS!$M$3:$O$13,2,FALSE),"")</f>
        <v>85000</v>
      </c>
      <c r="P886" s="138"/>
      <c r="Q886" s="252" t="s">
        <v>149</v>
      </c>
      <c r="S886" s="197">
        <v>893</v>
      </c>
    </row>
    <row r="887" spans="1:19" ht="18.75" hidden="1" x14ac:dyDescent="0.25">
      <c r="A887" s="197">
        <f>SUBTOTAL(103,$B$3:B887)</f>
        <v>543</v>
      </c>
      <c r="B887" s="246">
        <v>894</v>
      </c>
      <c r="C887" s="217"/>
      <c r="D887" s="217"/>
      <c r="E887" s="184"/>
      <c r="F887" s="258"/>
      <c r="G887" s="258"/>
      <c r="H887" s="141"/>
      <c r="I887" s="217"/>
      <c r="J887" s="142" t="e">
        <f>VLOOKUP(I887,NH,2,0)</f>
        <v>#N/A</v>
      </c>
      <c r="K887" s="142" t="e">
        <f>YEAR('BASE DE DATOS 2026'!$G887)&amp;J887</f>
        <v>#N/A</v>
      </c>
      <c r="L887" s="158" t="str">
        <f>IFERROR(VLOOKUP(K887,CATEGORIAS,2,0),"")</f>
        <v/>
      </c>
      <c r="M887" s="217"/>
      <c r="N887" s="186"/>
      <c r="O887" s="188"/>
      <c r="P887" s="259"/>
      <c r="Q887" s="252"/>
      <c r="S887" s="197">
        <v>894</v>
      </c>
    </row>
    <row r="888" spans="1:19" ht="18.75" x14ac:dyDescent="0.25">
      <c r="A888" s="197">
        <f>SUBTOTAL(103,$B$3:B888)</f>
        <v>544</v>
      </c>
      <c r="B888" s="246">
        <v>895</v>
      </c>
      <c r="C888" s="138" t="s">
        <v>1341</v>
      </c>
      <c r="D888" s="138" t="s">
        <v>1342</v>
      </c>
      <c r="E888" s="205">
        <v>1114901535</v>
      </c>
      <c r="F888" s="140" t="s">
        <v>1480</v>
      </c>
      <c r="G888" s="140">
        <v>43079</v>
      </c>
      <c r="H888" s="141">
        <f ca="1">IF('BASE DE DATOS 2026'!$G865="","",YEAR(NOW())-YEAR(G888))</f>
        <v>9</v>
      </c>
      <c r="I888" s="138" t="s">
        <v>100</v>
      </c>
      <c r="J888" s="142" t="str">
        <f>VLOOKUP(I888,NH,2,0)</f>
        <v>E</v>
      </c>
      <c r="K888" s="142" t="str">
        <f>YEAR('BASE DE DATOS 2026'!$G888)&amp;J888</f>
        <v>2017E</v>
      </c>
      <c r="L888" s="143" t="str">
        <f>IFERROR(VLOOKUP(K888,CATEGORIAS,2,0),"")</f>
        <v>MINIRIDERS 9 Y 10 AÑOS</v>
      </c>
      <c r="M888" s="138" t="s">
        <v>1344</v>
      </c>
      <c r="N888" s="145">
        <v>895</v>
      </c>
      <c r="O888" s="144">
        <f>IFERROR(VLOOKUP('BASE DE DATOS 2026'!$I842,CATEGORIAS!$M$3:$O$13,2,FALSE),"")</f>
        <v>85000</v>
      </c>
      <c r="P888" s="138"/>
      <c r="Q888" s="252" t="s">
        <v>149</v>
      </c>
      <c r="S888" s="197">
        <v>895</v>
      </c>
    </row>
    <row r="889" spans="1:19" ht="18.75" x14ac:dyDescent="0.25">
      <c r="A889" s="197">
        <f>SUBTOTAL(103,$B$3:B889)</f>
        <v>545</v>
      </c>
      <c r="B889" s="246">
        <v>896</v>
      </c>
      <c r="C889" s="138" t="s">
        <v>268</v>
      </c>
      <c r="D889" s="138" t="s">
        <v>269</v>
      </c>
      <c r="E889" s="205">
        <v>1063819685</v>
      </c>
      <c r="F889" s="140" t="s">
        <v>1480</v>
      </c>
      <c r="G889" s="140">
        <v>44197</v>
      </c>
      <c r="H889" s="141">
        <f ca="1">IF('BASE DE DATOS 2026'!$G866="","",YEAR(NOW())-YEAR(G889))</f>
        <v>5</v>
      </c>
      <c r="I889" s="138" t="s">
        <v>100</v>
      </c>
      <c r="J889" s="142" t="str">
        <f>VLOOKUP(I889,NH,2,0)</f>
        <v>E</v>
      </c>
      <c r="K889" s="142" t="str">
        <f>YEAR('BASE DE DATOS 2026'!$G889)&amp;J889</f>
        <v>2021E</v>
      </c>
      <c r="L889" s="143" t="str">
        <f>IFERROR(VLOOKUP(K889,CATEGORIAS,2,0),"")</f>
        <v>MINIRIDERS 4 Y 5 AÑOS</v>
      </c>
      <c r="M889" s="138" t="s">
        <v>52</v>
      </c>
      <c r="N889" s="137">
        <v>896</v>
      </c>
      <c r="O889" s="144">
        <f>IFERROR(VLOOKUP('BASE DE DATOS 2026'!$I843,CATEGORIAS!$M$3:$O$13,2,FALSE),"")</f>
        <v>85000</v>
      </c>
      <c r="P889" s="138"/>
      <c r="Q889" s="252" t="s">
        <v>149</v>
      </c>
      <c r="S889" s="197">
        <v>896</v>
      </c>
    </row>
    <row r="890" spans="1:19" ht="18.75" x14ac:dyDescent="0.25">
      <c r="A890" s="197">
        <f>SUBTOTAL(103,$B$3:B890)</f>
        <v>546</v>
      </c>
      <c r="B890" s="246">
        <v>897</v>
      </c>
      <c r="C890" s="138" t="s">
        <v>710</v>
      </c>
      <c r="D890" s="138" t="s">
        <v>1403</v>
      </c>
      <c r="E890" s="205">
        <v>1112162236</v>
      </c>
      <c r="F890" s="140" t="s">
        <v>1480</v>
      </c>
      <c r="G890" s="140">
        <v>43363</v>
      </c>
      <c r="H890" s="141">
        <f ca="1">IF('BASE DE DATOS 2026'!$G867="","",YEAR(NOW())-YEAR(G890))</f>
        <v>8</v>
      </c>
      <c r="I890" s="138" t="s">
        <v>100</v>
      </c>
      <c r="J890" s="142" t="str">
        <f>VLOOKUP(I890,NH,2,0)</f>
        <v>E</v>
      </c>
      <c r="K890" s="142" t="str">
        <f>YEAR('BASE DE DATOS 2026'!$G890)&amp;J890</f>
        <v>2018E</v>
      </c>
      <c r="L890" s="143" t="str">
        <f>IFERROR(VLOOKUP(K890,CATEGORIAS,2,0),"")</f>
        <v>MINIRIDERS 7 Y 8 AÑOS</v>
      </c>
      <c r="M890" s="138" t="s">
        <v>85</v>
      </c>
      <c r="N890" s="145">
        <v>897</v>
      </c>
      <c r="O890" s="144" t="str">
        <f>IFERROR(VLOOKUP('BASE DE DATOS 2026'!#REF!,CATEGORIAS!$M$3:$O$13,2,FALSE),"")</f>
        <v/>
      </c>
      <c r="P890" s="138"/>
      <c r="Q890" s="252" t="s">
        <v>149</v>
      </c>
      <c r="S890" s="197">
        <v>897</v>
      </c>
    </row>
    <row r="891" spans="1:19" ht="18.75" x14ac:dyDescent="0.25">
      <c r="A891" s="197">
        <f>SUBTOTAL(103,$B$3:B891)</f>
        <v>547</v>
      </c>
      <c r="B891" s="246">
        <v>898</v>
      </c>
      <c r="C891" s="138" t="s">
        <v>1405</v>
      </c>
      <c r="D891" s="138" t="s">
        <v>1406</v>
      </c>
      <c r="E891" s="205">
        <v>1131124709</v>
      </c>
      <c r="F891" s="140" t="s">
        <v>1480</v>
      </c>
      <c r="G891" s="140">
        <v>42482</v>
      </c>
      <c r="H891" s="141">
        <f ca="1">IF('BASE DE DATOS 2026'!$G868="","",YEAR(NOW())-YEAR(G891))</f>
        <v>10</v>
      </c>
      <c r="I891" s="138" t="s">
        <v>100</v>
      </c>
      <c r="J891" s="142" t="str">
        <f>VLOOKUP(I891,NH,2,0)</f>
        <v>E</v>
      </c>
      <c r="K891" s="142" t="str">
        <f>YEAR('BASE DE DATOS 2026'!$G891)&amp;J891</f>
        <v>2016E</v>
      </c>
      <c r="L891" s="143" t="str">
        <f>IFERROR(VLOOKUP(K891,CATEGORIAS,2,0),"")</f>
        <v>MINIRIDERS 9 Y 10 AÑOS</v>
      </c>
      <c r="M891" s="138" t="s">
        <v>51</v>
      </c>
      <c r="N891" s="137">
        <v>898</v>
      </c>
      <c r="O891" s="144">
        <f>IFERROR(VLOOKUP('BASE DE DATOS 2026'!$I844,CATEGORIAS!$M$3:$O$13,2,FALSE),"")</f>
        <v>85000</v>
      </c>
      <c r="P891" s="138"/>
      <c r="Q891" s="252" t="s">
        <v>149</v>
      </c>
      <c r="S891" s="197">
        <v>898</v>
      </c>
    </row>
    <row r="892" spans="1:19" ht="18.75" x14ac:dyDescent="0.25">
      <c r="A892" s="197">
        <f>SUBTOTAL(103,$B$3:B892)</f>
        <v>548</v>
      </c>
      <c r="B892" s="246">
        <v>899</v>
      </c>
      <c r="C892" s="138" t="s">
        <v>369</v>
      </c>
      <c r="D892" s="138" t="s">
        <v>1412</v>
      </c>
      <c r="E892" s="205">
        <v>1104852535</v>
      </c>
      <c r="F892" s="140" t="s">
        <v>1481</v>
      </c>
      <c r="G892" s="140">
        <v>43690</v>
      </c>
      <c r="H892" s="141">
        <f ca="1">IF('BASE DE DATOS 2026'!$G869="","",YEAR(NOW())-YEAR(G892))</f>
        <v>7</v>
      </c>
      <c r="I892" s="138" t="s">
        <v>100</v>
      </c>
      <c r="J892" s="142" t="str">
        <f>VLOOKUP(I892,NH,2,0)</f>
        <v>E</v>
      </c>
      <c r="K892" s="142" t="str">
        <f>YEAR('BASE DE DATOS 2026'!$G892)&amp;J892</f>
        <v>2019E</v>
      </c>
      <c r="L892" s="143" t="str">
        <f>IFERROR(VLOOKUP(K892,CATEGORIAS,2,0),"")</f>
        <v>MINIRIDERS 7 Y 8 AÑOS</v>
      </c>
      <c r="M892" s="138" t="s">
        <v>77</v>
      </c>
      <c r="N892" s="145">
        <v>899</v>
      </c>
      <c r="O892" s="144">
        <f>IFERROR(VLOOKUP('BASE DE DATOS 2026'!$I845,CATEGORIAS!$M$3:$O$13,2,FALSE),"")</f>
        <v>85000</v>
      </c>
      <c r="P892" s="138"/>
      <c r="Q892" s="252" t="s">
        <v>149</v>
      </c>
      <c r="S892" s="197">
        <v>899</v>
      </c>
    </row>
    <row r="893" spans="1:19" ht="18.75" x14ac:dyDescent="0.25">
      <c r="A893" s="197">
        <f>SUBTOTAL(103,$B$3:B893)</f>
        <v>549</v>
      </c>
      <c r="B893" s="246">
        <v>900</v>
      </c>
      <c r="C893" s="138" t="s">
        <v>312</v>
      </c>
      <c r="D893" s="138" t="s">
        <v>1427</v>
      </c>
      <c r="E893" s="205">
        <v>1232815310</v>
      </c>
      <c r="F893" s="140" t="s">
        <v>1480</v>
      </c>
      <c r="G893" s="140">
        <v>44251</v>
      </c>
      <c r="H893" s="141">
        <f ca="1">IF('BASE DE DATOS 2026'!$G870="","",YEAR(NOW())-YEAR(G893))</f>
        <v>5</v>
      </c>
      <c r="I893" s="138" t="s">
        <v>100</v>
      </c>
      <c r="J893" s="142" t="str">
        <f>VLOOKUP(I893,NH,2,0)</f>
        <v>E</v>
      </c>
      <c r="K893" s="142" t="str">
        <f>YEAR('BASE DE DATOS 2026'!$G893)&amp;J893</f>
        <v>2021E</v>
      </c>
      <c r="L893" s="143" t="str">
        <f>IFERROR(VLOOKUP(K893,CATEGORIAS,2,0),"")</f>
        <v>MINIRIDERS 4 Y 5 AÑOS</v>
      </c>
      <c r="M893" s="138" t="s">
        <v>82</v>
      </c>
      <c r="N893" s="137">
        <v>900</v>
      </c>
      <c r="O893" s="144">
        <f>IFERROR(VLOOKUP('BASE DE DATOS 2026'!$I846,CATEGORIAS!$M$3:$O$13,2,FALSE),"")</f>
        <v>85000</v>
      </c>
      <c r="P893" s="138"/>
      <c r="Q893" s="252" t="s">
        <v>149</v>
      </c>
      <c r="S893" s="197">
        <v>900</v>
      </c>
    </row>
    <row r="894" spans="1:19" ht="18.75" x14ac:dyDescent="0.25">
      <c r="A894" s="197">
        <f>SUBTOTAL(103,$B$3:B894)</f>
        <v>550</v>
      </c>
      <c r="B894" s="246">
        <v>901</v>
      </c>
      <c r="C894" s="147" t="s">
        <v>383</v>
      </c>
      <c r="D894" s="147" t="s">
        <v>1559</v>
      </c>
      <c r="E894" s="148">
        <v>1150694212</v>
      </c>
      <c r="F894" s="149" t="s">
        <v>1481</v>
      </c>
      <c r="G894" s="149">
        <v>42741</v>
      </c>
      <c r="H894" s="141">
        <f ca="1">IF('BASE DE DATOS 2026'!$G871="","",YEAR(NOW())-YEAR(G894))</f>
        <v>9</v>
      </c>
      <c r="I894" s="147" t="s">
        <v>100</v>
      </c>
      <c r="J894" s="142" t="str">
        <f>VLOOKUP(I894,NH,2,0)</f>
        <v>E</v>
      </c>
      <c r="K894" s="142" t="str">
        <f>YEAR('BASE DE DATOS 2026'!$G894)&amp;J894</f>
        <v>2017E</v>
      </c>
      <c r="L894" s="143" t="str">
        <f>IFERROR(VLOOKUP(K894,CATEGORIAS,2,0),"")</f>
        <v>MINIRIDERS 9 Y 10 AÑOS</v>
      </c>
      <c r="M894" s="147" t="s">
        <v>167</v>
      </c>
      <c r="N894" s="150">
        <v>901</v>
      </c>
      <c r="O894" s="151">
        <f>IFERROR(VLOOKUP('BASE DE DATOS 2026'!$I873,CATEGORIAS!$M$3:$O$13,2,FALSE),"")</f>
        <v>85000</v>
      </c>
      <c r="P894" s="147"/>
      <c r="Q894" s="252" t="s">
        <v>149</v>
      </c>
      <c r="S894" s="197">
        <v>901</v>
      </c>
    </row>
    <row r="895" spans="1:19" ht="18.75" x14ac:dyDescent="0.25">
      <c r="A895" s="197">
        <f>SUBTOTAL(103,$B$3:B895)</f>
        <v>551</v>
      </c>
      <c r="B895" s="246">
        <v>902</v>
      </c>
      <c r="C895" s="155" t="s">
        <v>1571</v>
      </c>
      <c r="D895" s="155" t="s">
        <v>1572</v>
      </c>
      <c r="E895" s="156">
        <v>1110303214</v>
      </c>
      <c r="F895" s="157" t="s">
        <v>1480</v>
      </c>
      <c r="G895" s="157">
        <v>42546</v>
      </c>
      <c r="H895" s="141">
        <f ca="1">IF('BASE DE DATOS 2026'!$G872="","",YEAR(NOW())-YEAR(G895))</f>
        <v>10</v>
      </c>
      <c r="I895" s="155" t="s">
        <v>100</v>
      </c>
      <c r="J895" s="142" t="str">
        <f>VLOOKUP(I895,NH,2,0)</f>
        <v>E</v>
      </c>
      <c r="K895" s="142" t="str">
        <f>YEAR('BASE DE DATOS 2026'!$G895)&amp;J895</f>
        <v>2016E</v>
      </c>
      <c r="L895" s="158" t="str">
        <f>IFERROR(VLOOKUP(K895,CATEGORIAS,2,0),"")</f>
        <v>MINIRIDERS 9 Y 10 AÑOS</v>
      </c>
      <c r="M895" s="155" t="s">
        <v>167</v>
      </c>
      <c r="N895" s="159">
        <v>902</v>
      </c>
      <c r="O895" s="160">
        <f>IFERROR(VLOOKUP('BASE DE DATOS 2026'!$I878,CATEGORIAS!$M$3:$O$13,2,FALSE),"")</f>
        <v>85000</v>
      </c>
      <c r="P895" s="155"/>
      <c r="Q895" s="252" t="s">
        <v>149</v>
      </c>
      <c r="S895" s="197">
        <v>902</v>
      </c>
    </row>
    <row r="896" spans="1:19" ht="18.75" x14ac:dyDescent="0.25">
      <c r="A896" s="197">
        <f>SUBTOTAL(103,$B$3:B896)</f>
        <v>552</v>
      </c>
      <c r="B896" s="246">
        <v>903</v>
      </c>
      <c r="C896" s="155" t="s">
        <v>1573</v>
      </c>
      <c r="D896" s="155" t="s">
        <v>1574</v>
      </c>
      <c r="E896" s="156">
        <v>1149936661</v>
      </c>
      <c r="F896" s="157" t="s">
        <v>1480</v>
      </c>
      <c r="G896" s="157">
        <v>40387</v>
      </c>
      <c r="H896" s="141">
        <f ca="1">IF('BASE DE DATOS 2026'!$G873="","",YEAR(NOW())-YEAR(G896))</f>
        <v>16</v>
      </c>
      <c r="I896" s="155" t="s">
        <v>67</v>
      </c>
      <c r="J896" s="142" t="str">
        <f>VLOOKUP(I896,NH,2,0)</f>
        <v>P</v>
      </c>
      <c r="K896" s="142" t="str">
        <f>YEAR('BASE DE DATOS 2026'!$G896)&amp;J896</f>
        <v>2010P</v>
      </c>
      <c r="L896" s="158" t="str">
        <f>IFERROR(VLOOKUP(K896,CATEGORIAS,2,0),"")</f>
        <v>PRINCIPIANTES 15 AÑOS Y MAS</v>
      </c>
      <c r="M896" s="155" t="s">
        <v>167</v>
      </c>
      <c r="N896" s="159">
        <v>903</v>
      </c>
      <c r="O896" s="160">
        <f>IFERROR(VLOOKUP('BASE DE DATOS 2026'!$I881,CATEGORIAS!$M$3:$O$13,2,FALSE),"")</f>
        <v>85000</v>
      </c>
      <c r="P896" s="155"/>
      <c r="Q896" s="252" t="s">
        <v>149</v>
      </c>
      <c r="S896" s="197">
        <v>903</v>
      </c>
    </row>
    <row r="897" spans="1:19" ht="18.75" x14ac:dyDescent="0.25">
      <c r="A897" s="197">
        <f>SUBTOTAL(103,$B$3:B897)</f>
        <v>553</v>
      </c>
      <c r="B897" s="246">
        <v>904</v>
      </c>
      <c r="C897" s="155" t="s">
        <v>339</v>
      </c>
      <c r="D897" s="155" t="s">
        <v>1575</v>
      </c>
      <c r="E897" s="156">
        <v>1112497417</v>
      </c>
      <c r="F897" s="157" t="s">
        <v>1480</v>
      </c>
      <c r="G897" s="157">
        <v>42939</v>
      </c>
      <c r="H897" s="141">
        <f ca="1">IF('BASE DE DATOS 2026'!$G878="","",YEAR(NOW())-YEAR(G897))</f>
        <v>9</v>
      </c>
      <c r="I897" s="155" t="s">
        <v>100</v>
      </c>
      <c r="J897" s="142" t="str">
        <f>VLOOKUP(I897,NH,2,0)</f>
        <v>E</v>
      </c>
      <c r="K897" s="142" t="str">
        <f>YEAR('BASE DE DATOS 2026'!$G897)&amp;J897</f>
        <v>2017E</v>
      </c>
      <c r="L897" s="158" t="str">
        <f>IFERROR(VLOOKUP(K897,CATEGORIAS,2,0),"")</f>
        <v>MINIRIDERS 9 Y 10 AÑOS</v>
      </c>
      <c r="M897" s="155" t="s">
        <v>167</v>
      </c>
      <c r="N897" s="159">
        <v>904</v>
      </c>
      <c r="O897" s="160">
        <f>IFERROR(VLOOKUP('BASE DE DATOS 2026'!$I882,CATEGORIAS!$M$3:$O$13,2,FALSE),"")</f>
        <v>85000</v>
      </c>
      <c r="P897" s="155"/>
      <c r="Q897" s="252" t="s">
        <v>149</v>
      </c>
      <c r="S897" s="197">
        <v>904</v>
      </c>
    </row>
    <row r="898" spans="1:19" ht="18.75" x14ac:dyDescent="0.25">
      <c r="A898" s="197">
        <f>SUBTOTAL(103,$B$3:B898)</f>
        <v>554</v>
      </c>
      <c r="B898" s="246">
        <v>905</v>
      </c>
      <c r="C898" s="155" t="s">
        <v>1288</v>
      </c>
      <c r="D898" s="155" t="s">
        <v>1578</v>
      </c>
      <c r="E898" s="156">
        <v>1085334443</v>
      </c>
      <c r="F898" s="157" t="s">
        <v>1481</v>
      </c>
      <c r="G898" s="157">
        <v>42109</v>
      </c>
      <c r="H898" s="141">
        <f ca="1">IF('BASE DE DATOS 2026'!$G881="","",YEAR(NOW())-YEAR(G898))</f>
        <v>11</v>
      </c>
      <c r="I898" s="155" t="s">
        <v>14</v>
      </c>
      <c r="J898" s="142" t="str">
        <f>VLOOKUP(I898,NH,2,0)</f>
        <v>D</v>
      </c>
      <c r="K898" s="142" t="str">
        <f>YEAR('BASE DE DATOS 2026'!$G898)&amp;J898</f>
        <v>2015D</v>
      </c>
      <c r="L898" s="158" t="str">
        <f>IFERROR(VLOOKUP(K898,CATEGORIAS,2,0),"")</f>
        <v>DAMAS 11 Y 12 AÑOS</v>
      </c>
      <c r="M898" s="155" t="s">
        <v>1352</v>
      </c>
      <c r="N898" s="159">
        <v>905</v>
      </c>
      <c r="O898" s="160">
        <f>IFERROR(VLOOKUP('BASE DE DATOS 2026'!$I883,CATEGORIAS!$M$3:$O$13,2,FALSE),"")</f>
        <v>85000</v>
      </c>
      <c r="P898" s="155"/>
      <c r="Q898" s="252" t="s">
        <v>149</v>
      </c>
      <c r="S898" s="197">
        <v>905</v>
      </c>
    </row>
    <row r="899" spans="1:19" ht="18.75" x14ac:dyDescent="0.25">
      <c r="A899" s="197">
        <f>SUBTOTAL(103,$B$3:B899)</f>
        <v>555</v>
      </c>
      <c r="B899" s="246">
        <v>906</v>
      </c>
      <c r="C899" s="155" t="s">
        <v>357</v>
      </c>
      <c r="D899" s="155" t="s">
        <v>1579</v>
      </c>
      <c r="E899" s="156">
        <v>1081061082</v>
      </c>
      <c r="F899" s="157" t="s">
        <v>1480</v>
      </c>
      <c r="G899" s="157">
        <v>41710</v>
      </c>
      <c r="H899" s="141">
        <f ca="1">IF('BASE DE DATOS 2026'!$G882="","",YEAR(NOW())-YEAR(G899))</f>
        <v>12</v>
      </c>
      <c r="I899" s="155" t="s">
        <v>67</v>
      </c>
      <c r="J899" s="142" t="str">
        <f>VLOOKUP(I899,NH,2,0)</f>
        <v>P</v>
      </c>
      <c r="K899" s="142" t="str">
        <f>YEAR('BASE DE DATOS 2026'!$G899)&amp;J899</f>
        <v>2014P</v>
      </c>
      <c r="L899" s="158" t="str">
        <f>IFERROR(VLOOKUP(K899,CATEGORIAS,2,0),"")</f>
        <v>PRINCIPIANTES 11 Y 12 AÑOS</v>
      </c>
      <c r="M899" s="155" t="s">
        <v>1352</v>
      </c>
      <c r="N899" s="159">
        <v>906</v>
      </c>
      <c r="O899" s="160">
        <f>IFERROR(VLOOKUP('BASE DE DATOS 2026'!$I884,CATEGORIAS!$M$3:$O$13,2,FALSE),"")</f>
        <v>85000</v>
      </c>
      <c r="P899" s="155"/>
      <c r="Q899" s="252" t="s">
        <v>149</v>
      </c>
      <c r="S899" s="197">
        <v>906</v>
      </c>
    </row>
    <row r="900" spans="1:19" ht="18.75" x14ac:dyDescent="0.25">
      <c r="A900" s="197">
        <f>SUBTOTAL(103,$B$3:B900)</f>
        <v>556</v>
      </c>
      <c r="B900" s="246">
        <v>907</v>
      </c>
      <c r="C900" s="155" t="s">
        <v>1580</v>
      </c>
      <c r="D900" s="155" t="s">
        <v>1581</v>
      </c>
      <c r="E900" s="156">
        <v>1080703457</v>
      </c>
      <c r="F900" s="157" t="s">
        <v>1480</v>
      </c>
      <c r="G900" s="157">
        <v>42794</v>
      </c>
      <c r="H900" s="141">
        <f ca="1">IF('BASE DE DATOS 2026'!$G883="","",YEAR(NOW())-YEAR(G900))</f>
        <v>9</v>
      </c>
      <c r="I900" s="217" t="s">
        <v>100</v>
      </c>
      <c r="J900" s="142" t="str">
        <f>VLOOKUP(I900,NH,2,0)</f>
        <v>E</v>
      </c>
      <c r="K900" s="142" t="str">
        <f>YEAR('BASE DE DATOS 2026'!$G900)&amp;J900</f>
        <v>2017E</v>
      </c>
      <c r="L900" s="158" t="str">
        <f>IFERROR(VLOOKUP(K900,CATEGORIAS,2,0),"")</f>
        <v>MINIRIDERS 9 Y 10 AÑOS</v>
      </c>
      <c r="M900" s="155" t="s">
        <v>1352</v>
      </c>
      <c r="N900" s="159">
        <v>907</v>
      </c>
      <c r="O900" s="160">
        <f>IFERROR(VLOOKUP('BASE DE DATOS 2026'!$I885,CATEGORIAS!$M$3:$O$13,2,FALSE),"")</f>
        <v>85000</v>
      </c>
      <c r="P900" s="155"/>
      <c r="Q900" s="252" t="s">
        <v>149</v>
      </c>
      <c r="S900" s="197">
        <v>907</v>
      </c>
    </row>
    <row r="901" spans="1:19" ht="18.75" x14ac:dyDescent="0.25">
      <c r="A901" s="197">
        <f>SUBTOTAL(103,$B$3:B901)</f>
        <v>557</v>
      </c>
      <c r="B901" s="246">
        <v>908</v>
      </c>
      <c r="C901" s="155" t="s">
        <v>1295</v>
      </c>
      <c r="D901" s="155" t="s">
        <v>1582</v>
      </c>
      <c r="E901" s="156">
        <v>1081285861</v>
      </c>
      <c r="F901" s="157" t="s">
        <v>1480</v>
      </c>
      <c r="G901" s="157">
        <v>42554</v>
      </c>
      <c r="H901" s="141">
        <f ca="1">IF('BASE DE DATOS 2026'!$G884="","",YEAR(NOW())-YEAR(G901))</f>
        <v>10</v>
      </c>
      <c r="I901" s="155" t="s">
        <v>67</v>
      </c>
      <c r="J901" s="142" t="str">
        <f>VLOOKUP(I901,NH,2,0)</f>
        <v>P</v>
      </c>
      <c r="K901" s="142" t="str">
        <f>YEAR('BASE DE DATOS 2026'!$G901)&amp;J901</f>
        <v>2016P</v>
      </c>
      <c r="L901" s="158" t="str">
        <f>IFERROR(VLOOKUP(K901,CATEGORIAS,2,0),"")</f>
        <v>PRINCIPIANTES 9 Y 10 AÑOS</v>
      </c>
      <c r="M901" s="155" t="s">
        <v>1352</v>
      </c>
      <c r="N901" s="159">
        <v>908</v>
      </c>
      <c r="O901" s="160">
        <f>IFERROR(VLOOKUP('BASE DE DATOS 2026'!$I886,CATEGORIAS!$M$3:$O$13,2,FALSE),"")</f>
        <v>85000</v>
      </c>
      <c r="P901" s="155"/>
      <c r="Q901" s="252" t="s">
        <v>149</v>
      </c>
      <c r="S901" s="197">
        <v>908</v>
      </c>
    </row>
    <row r="902" spans="1:19" ht="18.75" x14ac:dyDescent="0.25">
      <c r="A902" s="197">
        <f>SUBTOTAL(103,$B$3:B902)</f>
        <v>558</v>
      </c>
      <c r="B902" s="246">
        <v>909</v>
      </c>
      <c r="C902" s="155" t="s">
        <v>1583</v>
      </c>
      <c r="D902" s="155" t="s">
        <v>1584</v>
      </c>
      <c r="E902" s="156">
        <v>1081059071</v>
      </c>
      <c r="F902" s="157" t="s">
        <v>1480</v>
      </c>
      <c r="G902" s="157">
        <v>40862</v>
      </c>
      <c r="H902" s="141">
        <f ca="1">IF('BASE DE DATOS 2026'!$G885="","",YEAR(NOW())-YEAR(G902))</f>
        <v>15</v>
      </c>
      <c r="I902" s="155" t="s">
        <v>67</v>
      </c>
      <c r="J902" s="142" t="str">
        <f>VLOOKUP(I902,NH,2,0)</f>
        <v>P</v>
      </c>
      <c r="K902" s="142" t="str">
        <f>YEAR('BASE DE DATOS 2026'!$G902)&amp;J902</f>
        <v>2011P</v>
      </c>
      <c r="L902" s="158" t="str">
        <f>IFERROR(VLOOKUP(K902,CATEGORIAS,2,0),"")</f>
        <v>PRINCIPIANTES 15 AÑOS Y MAS</v>
      </c>
      <c r="M902" s="155" t="s">
        <v>1352</v>
      </c>
      <c r="N902" s="159">
        <v>909</v>
      </c>
      <c r="O902" s="160">
        <f>IFERROR(VLOOKUP('BASE DE DATOS 2026'!$I888,CATEGORIAS!$M$3:$O$13,2,FALSE),"")</f>
        <v>85000</v>
      </c>
      <c r="P902" s="155"/>
      <c r="Q902" s="252" t="s">
        <v>149</v>
      </c>
      <c r="S902" s="197">
        <v>909</v>
      </c>
    </row>
    <row r="903" spans="1:19" ht="18.75" x14ac:dyDescent="0.25">
      <c r="A903" s="197">
        <f>SUBTOTAL(103,$B$3:B903)</f>
        <v>559</v>
      </c>
      <c r="B903" s="246">
        <v>910</v>
      </c>
      <c r="C903" s="155" t="s">
        <v>1594</v>
      </c>
      <c r="D903" s="155" t="s">
        <v>1595</v>
      </c>
      <c r="E903" s="156">
        <v>110957827</v>
      </c>
      <c r="F903" s="157" t="s">
        <v>1480</v>
      </c>
      <c r="G903" s="157">
        <v>44737</v>
      </c>
      <c r="H903" s="141">
        <f ca="1">IF('BASE DE DATOS 2026'!$G886="","",YEAR(NOW())-YEAR(G903))</f>
        <v>4</v>
      </c>
      <c r="I903" s="155" t="s">
        <v>12</v>
      </c>
      <c r="J903" s="142" t="str">
        <f>VLOOKUP(I903,NH,2,0)</f>
        <v>S</v>
      </c>
      <c r="K903" s="142" t="str">
        <f>YEAR('BASE DE DATOS 2026'!$G903)&amp;J903</f>
        <v>2022S</v>
      </c>
      <c r="L903" s="158" t="str">
        <f>IFERROR(VLOOKUP(K903,CATEGORIAS,2,0),"")</f>
        <v>STRIDERS 4 AÑOS</v>
      </c>
      <c r="M903" s="155" t="s">
        <v>55</v>
      </c>
      <c r="N903" s="159">
        <v>910</v>
      </c>
      <c r="O903" s="160">
        <f>IFERROR(VLOOKUP('BASE DE DATOS 2026'!$I897,CATEGORIAS!$M$3:$O$13,2,FALSE),"")</f>
        <v>85000</v>
      </c>
      <c r="P903" s="155"/>
      <c r="Q903" s="252" t="s">
        <v>149</v>
      </c>
      <c r="S903" s="197">
        <v>910</v>
      </c>
    </row>
    <row r="904" spans="1:19" ht="18.75" x14ac:dyDescent="0.25">
      <c r="A904" s="197">
        <f>SUBTOTAL(103,$B$3:B904)</f>
        <v>560</v>
      </c>
      <c r="B904" s="246">
        <v>911</v>
      </c>
      <c r="C904" s="155" t="s">
        <v>1587</v>
      </c>
      <c r="D904" s="155" t="s">
        <v>1585</v>
      </c>
      <c r="E904" s="156">
        <v>1085347145</v>
      </c>
      <c r="F904" s="157" t="s">
        <v>1481</v>
      </c>
      <c r="G904" s="157">
        <v>42992</v>
      </c>
      <c r="H904" s="141">
        <f ca="1">IF('BASE DE DATOS 2026'!$G888="","",YEAR(NOW())-YEAR(G904))</f>
        <v>9</v>
      </c>
      <c r="I904" s="155" t="s">
        <v>100</v>
      </c>
      <c r="J904" s="142" t="str">
        <f>VLOOKUP(I904,NH,2,0)</f>
        <v>E</v>
      </c>
      <c r="K904" s="142" t="str">
        <f>YEAR('BASE DE DATOS 2026'!$G904)&amp;J904</f>
        <v>2017E</v>
      </c>
      <c r="L904" s="158" t="str">
        <f>IFERROR(VLOOKUP(K904,CATEGORIAS,2,0),"")</f>
        <v>MINIRIDERS 9 Y 10 AÑOS</v>
      </c>
      <c r="M904" s="155" t="s">
        <v>1352</v>
      </c>
      <c r="N904" s="159">
        <v>911</v>
      </c>
      <c r="O904" s="160">
        <f>IFERROR(VLOOKUP('BASE DE DATOS 2026'!$I889,CATEGORIAS!$M$3:$O$13,2,FALSE),"")</f>
        <v>85000</v>
      </c>
      <c r="P904" s="155"/>
      <c r="Q904" s="252" t="s">
        <v>149</v>
      </c>
      <c r="S904" s="197">
        <v>911</v>
      </c>
    </row>
    <row r="905" spans="1:19" ht="18.75" x14ac:dyDescent="0.25">
      <c r="A905" s="197">
        <f>SUBTOTAL(103,$B$3:B905)</f>
        <v>561</v>
      </c>
      <c r="B905" s="246">
        <v>912</v>
      </c>
      <c r="C905" s="155" t="s">
        <v>248</v>
      </c>
      <c r="D905" s="155" t="s">
        <v>1602</v>
      </c>
      <c r="E905" s="156">
        <v>1191225281</v>
      </c>
      <c r="F905" s="157" t="s">
        <v>1480</v>
      </c>
      <c r="G905" s="157">
        <v>45008</v>
      </c>
      <c r="H905" s="141">
        <f ca="1">IF('BASE DE DATOS 2026'!$G889="","",YEAR(NOW())-YEAR(G905))</f>
        <v>3</v>
      </c>
      <c r="I905" s="155" t="s">
        <v>12</v>
      </c>
      <c r="J905" s="142" t="str">
        <f>VLOOKUP(I905,NH,2,0)</f>
        <v>S</v>
      </c>
      <c r="K905" s="142" t="str">
        <f>YEAR('BASE DE DATOS 2026'!$G905)&amp;J905</f>
        <v>2023S</v>
      </c>
      <c r="L905" s="158" t="str">
        <f>IFERROR(VLOOKUP(K905,CATEGORIAS,2,0),"")</f>
        <v>STRIDERS 2 Y 3 AÑOS</v>
      </c>
      <c r="M905" s="155" t="s">
        <v>55</v>
      </c>
      <c r="N905" s="159">
        <v>912</v>
      </c>
      <c r="O905" s="160">
        <f>IFERROR(VLOOKUP('BASE DE DATOS 2026'!$I901,CATEGORIAS!$M$3:$O$13,2,FALSE),"")</f>
        <v>85000</v>
      </c>
      <c r="P905" s="155"/>
      <c r="Q905" s="252" t="s">
        <v>149</v>
      </c>
      <c r="S905" s="197">
        <v>912</v>
      </c>
    </row>
    <row r="906" spans="1:19" ht="18.75" x14ac:dyDescent="0.25">
      <c r="A906" s="197">
        <f>SUBTOTAL(103,$B$3:B906)</f>
        <v>562</v>
      </c>
      <c r="B906" s="246">
        <v>913</v>
      </c>
      <c r="C906" s="155" t="s">
        <v>724</v>
      </c>
      <c r="D906" s="155" t="s">
        <v>1586</v>
      </c>
      <c r="E906" s="156">
        <v>1232823631</v>
      </c>
      <c r="F906" s="157" t="s">
        <v>1480</v>
      </c>
      <c r="G906" s="157">
        <v>45079</v>
      </c>
      <c r="H906" s="141">
        <f ca="1">IF('BASE DE DATOS 2026'!$G890="","",YEAR(NOW())-YEAR(G906))</f>
        <v>3</v>
      </c>
      <c r="I906" s="155" t="s">
        <v>12</v>
      </c>
      <c r="J906" s="142" t="str">
        <f>VLOOKUP(I906,NH,2,0)</f>
        <v>S</v>
      </c>
      <c r="K906" s="142" t="str">
        <f>YEAR('BASE DE DATOS 2026'!$G906)&amp;J906</f>
        <v>2023S</v>
      </c>
      <c r="L906" s="158" t="str">
        <f>IFERROR(VLOOKUP(K906,CATEGORIAS,2,0),"")</f>
        <v>STRIDERS 2 Y 3 AÑOS</v>
      </c>
      <c r="M906" s="155" t="s">
        <v>168</v>
      </c>
      <c r="N906" s="159">
        <v>913</v>
      </c>
      <c r="O906" s="160">
        <f>IFERROR(VLOOKUP('BASE DE DATOS 2026'!$I890,CATEGORIAS!$M$3:$O$13,2,FALSE),"")</f>
        <v>85000</v>
      </c>
      <c r="P906" s="155"/>
      <c r="Q906" s="252" t="s">
        <v>149</v>
      </c>
      <c r="S906" s="197">
        <v>913</v>
      </c>
    </row>
    <row r="907" spans="1:19" ht="18.75" x14ac:dyDescent="0.25">
      <c r="A907" s="197">
        <f>SUBTOTAL(103,$B$3:B907)</f>
        <v>563</v>
      </c>
      <c r="B907" s="246">
        <v>914</v>
      </c>
      <c r="C907" s="155" t="s">
        <v>354</v>
      </c>
      <c r="D907" s="155" t="s">
        <v>473</v>
      </c>
      <c r="E907" s="156">
        <v>1143882428</v>
      </c>
      <c r="F907" s="157" t="s">
        <v>1480</v>
      </c>
      <c r="G907" s="157">
        <v>44271</v>
      </c>
      <c r="H907" s="141">
        <f ca="1">IF('BASE DE DATOS 2026'!$G891="","",YEAR(NOW())-YEAR(G907))</f>
        <v>5</v>
      </c>
      <c r="I907" s="155" t="s">
        <v>12</v>
      </c>
      <c r="J907" s="142" t="str">
        <f>VLOOKUP(I907,NH,2,0)</f>
        <v>S</v>
      </c>
      <c r="K907" s="142" t="str">
        <f>YEAR('BASE DE DATOS 2026'!$G907)&amp;J907</f>
        <v>2021S</v>
      </c>
      <c r="L907" s="158" t="str">
        <f>IFERROR(VLOOKUP(K907,CATEGORIAS,2,0),"")</f>
        <v>STRIDERS 5 AÑOS</v>
      </c>
      <c r="M907" s="155" t="s">
        <v>77</v>
      </c>
      <c r="N907" s="159">
        <v>914</v>
      </c>
      <c r="O907" s="160">
        <f>IFERROR(VLOOKUP('BASE DE DATOS 2026'!$I891,CATEGORIAS!$M$3:$O$13,2,FALSE),"")</f>
        <v>85000</v>
      </c>
      <c r="P907" s="155"/>
      <c r="Q907" s="252" t="s">
        <v>149</v>
      </c>
      <c r="S907" s="197">
        <v>914</v>
      </c>
    </row>
    <row r="908" spans="1:19" ht="18.75" x14ac:dyDescent="0.25">
      <c r="A908" s="197">
        <f>SUBTOTAL(103,$B$3:B908)</f>
        <v>564</v>
      </c>
      <c r="B908" s="246">
        <v>915</v>
      </c>
      <c r="C908" s="155" t="s">
        <v>258</v>
      </c>
      <c r="D908" s="155" t="s">
        <v>663</v>
      </c>
      <c r="E908" s="156">
        <v>1109572915</v>
      </c>
      <c r="F908" s="157" t="s">
        <v>1480</v>
      </c>
      <c r="G908" s="157">
        <v>44464</v>
      </c>
      <c r="H908" s="141">
        <f ca="1">IF('BASE DE DATOS 2026'!$G892="","",YEAR(NOW())-YEAR(G908))</f>
        <v>5</v>
      </c>
      <c r="I908" s="155" t="s">
        <v>12</v>
      </c>
      <c r="J908" s="142" t="str">
        <f>VLOOKUP(I908,NH,2,0)</f>
        <v>S</v>
      </c>
      <c r="K908" s="142" t="str">
        <f>YEAR('BASE DE DATOS 2026'!$G908)&amp;J908</f>
        <v>2021S</v>
      </c>
      <c r="L908" s="158" t="str">
        <f>IFERROR(VLOOKUP(K908,CATEGORIAS,2,0),"")</f>
        <v>STRIDERS 5 AÑOS</v>
      </c>
      <c r="M908" s="155" t="s">
        <v>77</v>
      </c>
      <c r="N908" s="159">
        <v>915</v>
      </c>
      <c r="O908" s="160">
        <f>IFERROR(VLOOKUP('BASE DE DATOS 2026'!$I892,CATEGORIAS!$M$3:$O$13,2,FALSE),"")</f>
        <v>85000</v>
      </c>
      <c r="P908" s="155"/>
      <c r="Q908" s="252" t="s">
        <v>149</v>
      </c>
      <c r="S908" s="197">
        <v>915</v>
      </c>
    </row>
    <row r="909" spans="1:19" ht="18.75" x14ac:dyDescent="0.25">
      <c r="A909" s="197">
        <f>SUBTOTAL(103,$B$3:B909)</f>
        <v>565</v>
      </c>
      <c r="B909" s="246">
        <v>916</v>
      </c>
      <c r="C909" s="155" t="s">
        <v>259</v>
      </c>
      <c r="D909" s="155" t="s">
        <v>1588</v>
      </c>
      <c r="E909" s="156">
        <v>1232817782</v>
      </c>
      <c r="F909" s="157" t="s">
        <v>1480</v>
      </c>
      <c r="G909" s="157">
        <v>44469</v>
      </c>
      <c r="H909" s="141">
        <f ca="1">IF('BASE DE DATOS 2026'!$G893="","",YEAR(NOW())-YEAR(G909))</f>
        <v>5</v>
      </c>
      <c r="I909" s="155" t="s">
        <v>12</v>
      </c>
      <c r="J909" s="142" t="str">
        <f>VLOOKUP(I909,NH,2,0)</f>
        <v>S</v>
      </c>
      <c r="K909" s="142" t="str">
        <f>YEAR('BASE DE DATOS 2026'!$G909)&amp;J909</f>
        <v>2021S</v>
      </c>
      <c r="L909" s="158" t="str">
        <f>IFERROR(VLOOKUP(K909,CATEGORIAS,2,0),"")</f>
        <v>STRIDERS 5 AÑOS</v>
      </c>
      <c r="M909" s="155" t="s">
        <v>77</v>
      </c>
      <c r="N909" s="159">
        <v>916</v>
      </c>
      <c r="O909" s="160">
        <f>IFERROR(VLOOKUP('BASE DE DATOS 2026'!$I893,CATEGORIAS!$M$3:$O$13,2,FALSE),"")</f>
        <v>85000</v>
      </c>
      <c r="P909" s="155"/>
      <c r="Q909" s="252" t="s">
        <v>149</v>
      </c>
      <c r="S909" s="197">
        <v>916</v>
      </c>
    </row>
    <row r="910" spans="1:19" ht="18.75" x14ac:dyDescent="0.25">
      <c r="A910" s="197">
        <f>SUBTOTAL(103,$B$3:B910)</f>
        <v>566</v>
      </c>
      <c r="B910" s="246">
        <v>917</v>
      </c>
      <c r="C910" s="155" t="s">
        <v>1291</v>
      </c>
      <c r="D910" s="155" t="s">
        <v>471</v>
      </c>
      <c r="E910" s="156">
        <v>1109571480</v>
      </c>
      <c r="F910" s="157" t="s">
        <v>1481</v>
      </c>
      <c r="G910" s="157">
        <v>44283</v>
      </c>
      <c r="H910" s="141">
        <f ca="1">IF('BASE DE DATOS 2026'!$G894="","",YEAR(NOW())-YEAR(G910))</f>
        <v>5</v>
      </c>
      <c r="I910" s="155" t="s">
        <v>12</v>
      </c>
      <c r="J910" s="142" t="str">
        <f>VLOOKUP(I910,NH,2,0)</f>
        <v>S</v>
      </c>
      <c r="K910" s="142" t="str">
        <f>YEAR('BASE DE DATOS 2026'!$G910)&amp;J910</f>
        <v>2021S</v>
      </c>
      <c r="L910" s="158" t="str">
        <f>IFERROR(VLOOKUP(K910,CATEGORIAS,2,0),"")</f>
        <v>STRIDERS 5 AÑOS</v>
      </c>
      <c r="M910" s="155" t="s">
        <v>77</v>
      </c>
      <c r="N910" s="159">
        <v>917</v>
      </c>
      <c r="O910" s="160">
        <f>IFERROR(VLOOKUP('BASE DE DATOS 2026'!$I894,CATEGORIAS!$M$3:$O$13,2,FALSE),"")</f>
        <v>85000</v>
      </c>
      <c r="P910" s="155"/>
      <c r="Q910" s="252" t="s">
        <v>149</v>
      </c>
      <c r="S910" s="197">
        <v>917</v>
      </c>
    </row>
    <row r="911" spans="1:19" ht="18.75" x14ac:dyDescent="0.25">
      <c r="A911" s="197">
        <f>SUBTOTAL(103,$B$3:B911)</f>
        <v>567</v>
      </c>
      <c r="B911" s="246">
        <v>918</v>
      </c>
      <c r="C911" s="155" t="s">
        <v>1589</v>
      </c>
      <c r="D911" s="155" t="s">
        <v>1140</v>
      </c>
      <c r="E911" s="156"/>
      <c r="F911" s="157" t="s">
        <v>1481</v>
      </c>
      <c r="G911" s="157">
        <v>40063</v>
      </c>
      <c r="H911" s="141">
        <f ca="1">IF('BASE DE DATOS 2026'!$G895="","",YEAR(NOW())-YEAR(G911))</f>
        <v>17</v>
      </c>
      <c r="I911" s="155" t="s">
        <v>9</v>
      </c>
      <c r="J911" s="142" t="str">
        <f>VLOOKUP(I911,NH,2,0)</f>
        <v>OD</v>
      </c>
      <c r="K911" s="142" t="str">
        <f>YEAR('BASE DE DATOS 2026'!$G911)&amp;J911</f>
        <v>2009OD</v>
      </c>
      <c r="L911" s="158" t="str">
        <f>IFERROR(VLOOKUP(K911,CATEGORIAS,2,0),"")</f>
        <v>OPEN DAMAS</v>
      </c>
      <c r="M911" s="155" t="s">
        <v>77</v>
      </c>
      <c r="N911" s="159">
        <v>918</v>
      </c>
      <c r="O911" s="160">
        <f>IFERROR(VLOOKUP('BASE DE DATOS 2026'!$I895,CATEGORIAS!$M$3:$O$13,2,FALSE),"")</f>
        <v>85000</v>
      </c>
      <c r="P911" s="155"/>
      <c r="Q911" s="252" t="s">
        <v>149</v>
      </c>
      <c r="S911" s="197">
        <v>918</v>
      </c>
    </row>
    <row r="912" spans="1:19" ht="18.75" x14ac:dyDescent="0.25">
      <c r="A912" s="197">
        <f>SUBTOTAL(103,$B$3:B912)</f>
        <v>568</v>
      </c>
      <c r="B912" s="246">
        <v>919</v>
      </c>
      <c r="C912" s="155" t="s">
        <v>1590</v>
      </c>
      <c r="D912" s="155" t="s">
        <v>1591</v>
      </c>
      <c r="E912" s="156">
        <v>1109577211</v>
      </c>
      <c r="F912" s="157" t="s">
        <v>1481</v>
      </c>
      <c r="G912" s="157">
        <v>45077</v>
      </c>
      <c r="H912" s="141">
        <f ca="1">IF('BASE DE DATOS 2026'!$G896="","",YEAR(NOW())-YEAR(G912))</f>
        <v>3</v>
      </c>
      <c r="I912" s="155" t="s">
        <v>12</v>
      </c>
      <c r="J912" s="142" t="str">
        <f>VLOOKUP(I912,NH,2,0)</f>
        <v>S</v>
      </c>
      <c r="K912" s="142" t="str">
        <f>YEAR('BASE DE DATOS 2026'!$G912)&amp;J912</f>
        <v>2023S</v>
      </c>
      <c r="L912" s="158" t="str">
        <f>IFERROR(VLOOKUP(K912,CATEGORIAS,2,0),"")</f>
        <v>STRIDERS 2 Y 3 AÑOS</v>
      </c>
      <c r="M912" s="155" t="s">
        <v>53</v>
      </c>
      <c r="N912" s="159">
        <v>919</v>
      </c>
      <c r="O912" s="160">
        <f>IFERROR(VLOOKUP('BASE DE DATOS 2026'!$I896,CATEGORIAS!$M$3:$O$13,2,FALSE),"")</f>
        <v>85000</v>
      </c>
      <c r="P912" s="155"/>
      <c r="Q912" s="252" t="s">
        <v>149</v>
      </c>
      <c r="S912" s="197">
        <v>919</v>
      </c>
    </row>
    <row r="913" spans="1:19" ht="18.75" x14ac:dyDescent="0.25">
      <c r="A913" s="197">
        <f>SUBTOTAL(103,$B$3:B913)</f>
        <v>569</v>
      </c>
      <c r="B913" s="246">
        <v>920</v>
      </c>
      <c r="C913" s="155" t="s">
        <v>1598</v>
      </c>
      <c r="D913" s="155" t="s">
        <v>1599</v>
      </c>
      <c r="E913" s="156">
        <v>1109574820</v>
      </c>
      <c r="F913" s="157" t="s">
        <v>1480</v>
      </c>
      <c r="G913" s="157">
        <v>44728</v>
      </c>
      <c r="H913" s="141">
        <f ca="1">IF('BASE DE DATOS 2026'!$G897="","",YEAR(NOW())-YEAR(G913))</f>
        <v>4</v>
      </c>
      <c r="I913" s="155" t="s">
        <v>12</v>
      </c>
      <c r="J913" s="142" t="str">
        <f>VLOOKUP(I913,NH,2,0)</f>
        <v>S</v>
      </c>
      <c r="K913" s="142" t="str">
        <f>YEAR('BASE DE DATOS 2026'!$G913)&amp;J913</f>
        <v>2022S</v>
      </c>
      <c r="L913" s="158" t="str">
        <f>IFERROR(VLOOKUP(K913,CATEGORIAS,2,0),"")</f>
        <v>STRIDERS 4 AÑOS</v>
      </c>
      <c r="M913" s="183" t="s">
        <v>75</v>
      </c>
      <c r="N913" s="159">
        <v>920</v>
      </c>
      <c r="O913" s="160">
        <f>IFERROR(VLOOKUP('BASE DE DATOS 2026'!$I899,CATEGORIAS!$M$3:$O$13,2,FALSE),"")</f>
        <v>85000</v>
      </c>
      <c r="P913" s="155"/>
      <c r="Q913" s="252" t="s">
        <v>149</v>
      </c>
      <c r="S913" s="197">
        <v>920</v>
      </c>
    </row>
    <row r="914" spans="1:19" ht="18.75" x14ac:dyDescent="0.25">
      <c r="A914" s="197">
        <f>SUBTOTAL(103,$B$3:B914)</f>
        <v>570</v>
      </c>
      <c r="B914" s="246">
        <v>921</v>
      </c>
      <c r="C914" s="155" t="s">
        <v>1603</v>
      </c>
      <c r="D914" s="155" t="s">
        <v>1604</v>
      </c>
      <c r="E914" s="156">
        <v>1232819763</v>
      </c>
      <c r="F914" s="157" t="s">
        <v>1480</v>
      </c>
      <c r="G914" s="157">
        <v>44671</v>
      </c>
      <c r="H914" s="141">
        <f ca="1">IF('BASE DE DATOS 2026'!$G898="","",YEAR(NOW())-YEAR(G914))</f>
        <v>4</v>
      </c>
      <c r="I914" s="155" t="s">
        <v>12</v>
      </c>
      <c r="J914" s="142" t="str">
        <f>VLOOKUP(I914,NH,2,0)</f>
        <v>S</v>
      </c>
      <c r="K914" s="142" t="str">
        <f>YEAR('BASE DE DATOS 2026'!$G914)&amp;J914</f>
        <v>2022S</v>
      </c>
      <c r="L914" s="158" t="str">
        <f>IFERROR(VLOOKUP(K914,CATEGORIAS,2,0),"")</f>
        <v>STRIDERS 4 AÑOS</v>
      </c>
      <c r="M914" s="155" t="s">
        <v>55</v>
      </c>
      <c r="N914" s="159">
        <v>921</v>
      </c>
      <c r="O914" s="160">
        <f>IFERROR(VLOOKUP('BASE DE DATOS 2026'!$I902,CATEGORIAS!$M$3:$O$13,2,FALSE),"")</f>
        <v>85000</v>
      </c>
      <c r="P914" s="155"/>
      <c r="Q914" s="252" t="s">
        <v>149</v>
      </c>
      <c r="S914" s="197">
        <v>921</v>
      </c>
    </row>
    <row r="915" spans="1:19" ht="18.75" x14ac:dyDescent="0.25">
      <c r="A915" s="197">
        <f>SUBTOTAL(103,$B$3:B915)</f>
        <v>571</v>
      </c>
      <c r="B915" s="246">
        <v>922</v>
      </c>
      <c r="C915" s="155" t="s">
        <v>1606</v>
      </c>
      <c r="D915" s="155" t="s">
        <v>1607</v>
      </c>
      <c r="E915" s="156">
        <v>1144028796</v>
      </c>
      <c r="F915" s="157" t="s">
        <v>1480</v>
      </c>
      <c r="G915" s="157">
        <v>32756</v>
      </c>
      <c r="H915" s="141">
        <f ca="1">IF('BASE DE DATOS 2026'!$G899="","",YEAR(NOW())-YEAR(G915))</f>
        <v>37</v>
      </c>
      <c r="I915" s="155" t="s">
        <v>72</v>
      </c>
      <c r="J915" s="142" t="str">
        <f>VLOOKUP(I915,NH,2,0)</f>
        <v>SM</v>
      </c>
      <c r="K915" s="142" t="str">
        <f>YEAR('BASE DE DATOS 2026'!$G915)&amp;J915</f>
        <v>1989SM</v>
      </c>
      <c r="L915" s="158" t="str">
        <f>IFERROR(VLOOKUP(K915,CATEGORIAS,2,0),"")</f>
        <v>SENIOR MASTER</v>
      </c>
      <c r="M915" s="155" t="s">
        <v>55</v>
      </c>
      <c r="N915" s="159">
        <v>922</v>
      </c>
      <c r="O915" s="160">
        <f>IFERROR(VLOOKUP('BASE DE DATOS 2026'!$I904,CATEGORIAS!$M$3:$O$13,2,FALSE),"")</f>
        <v>85000</v>
      </c>
      <c r="P915" s="155"/>
      <c r="Q915" s="252" t="s">
        <v>149</v>
      </c>
      <c r="S915" s="197">
        <v>922</v>
      </c>
    </row>
    <row r="916" spans="1:19" ht="18.75" x14ac:dyDescent="0.25">
      <c r="A916" s="197">
        <f>SUBTOTAL(103,$B$3:B916)</f>
        <v>572</v>
      </c>
      <c r="B916" s="246">
        <v>923</v>
      </c>
      <c r="C916" s="155" t="s">
        <v>303</v>
      </c>
      <c r="D916" s="155" t="s">
        <v>1608</v>
      </c>
      <c r="E916" s="156">
        <v>1104852196</v>
      </c>
      <c r="F916" s="157" t="s">
        <v>1480</v>
      </c>
      <c r="G916" s="157">
        <v>44946</v>
      </c>
      <c r="H916" s="141">
        <f ca="1">IF('BASE DE DATOS 2026'!$G900="","",YEAR(NOW())-YEAR(G916))</f>
        <v>3</v>
      </c>
      <c r="I916" s="155" t="s">
        <v>12</v>
      </c>
      <c r="J916" s="142" t="str">
        <f>VLOOKUP(I916,NH,2,0)</f>
        <v>S</v>
      </c>
      <c r="K916" s="142" t="str">
        <f>YEAR('BASE DE DATOS 2026'!$G916)&amp;J916</f>
        <v>2023S</v>
      </c>
      <c r="L916" s="158" t="str">
        <f>IFERROR(VLOOKUP(K916,CATEGORIAS,2,0),"")</f>
        <v>STRIDERS 2 Y 3 AÑOS</v>
      </c>
      <c r="M916" s="155" t="s">
        <v>55</v>
      </c>
      <c r="N916" s="159">
        <v>923</v>
      </c>
      <c r="O916" s="160">
        <f>IFERROR(VLOOKUP('BASE DE DATOS 2026'!$I905,CATEGORIAS!$M$3:$O$13,2,FALSE),"")</f>
        <v>85000</v>
      </c>
      <c r="P916" s="155"/>
      <c r="Q916" s="252" t="s">
        <v>149</v>
      </c>
      <c r="S916" s="197">
        <v>923</v>
      </c>
    </row>
    <row r="917" spans="1:19" ht="18.75" x14ac:dyDescent="0.25">
      <c r="A917" s="197">
        <f>SUBTOTAL(103,$B$3:B917)</f>
        <v>573</v>
      </c>
      <c r="B917" s="246">
        <v>924</v>
      </c>
      <c r="C917" s="155" t="s">
        <v>1613</v>
      </c>
      <c r="D917" s="155" t="s">
        <v>1614</v>
      </c>
      <c r="E917" s="156">
        <v>1020326740</v>
      </c>
      <c r="F917" s="157" t="s">
        <v>1480</v>
      </c>
      <c r="G917" s="157">
        <v>43349</v>
      </c>
      <c r="H917" s="141">
        <f ca="1">IF('BASE DE DATOS 2026'!$G901="","",YEAR(NOW())-YEAR(G917))</f>
        <v>8</v>
      </c>
      <c r="I917" s="155" t="s">
        <v>100</v>
      </c>
      <c r="J917" s="142" t="str">
        <f>VLOOKUP(I917,NH,2,0)</f>
        <v>E</v>
      </c>
      <c r="K917" s="142" t="str">
        <f>YEAR('BASE DE DATOS 2026'!$G917)&amp;J917</f>
        <v>2018E</v>
      </c>
      <c r="L917" s="158" t="str">
        <f>IFERROR(VLOOKUP(K917,CATEGORIAS,2,0),"")</f>
        <v>MINIRIDERS 7 Y 8 AÑOS</v>
      </c>
      <c r="M917" s="155" t="s">
        <v>112</v>
      </c>
      <c r="N917" s="159">
        <v>924</v>
      </c>
      <c r="O917" s="160">
        <f>IFERROR(VLOOKUP('BASE DE DATOS 2026'!$I906,CATEGORIAS!$M$3:$O$13,2,FALSE),"")</f>
        <v>85000</v>
      </c>
      <c r="P917" s="155"/>
      <c r="Q917" s="252" t="s">
        <v>149</v>
      </c>
      <c r="S917" s="197">
        <v>924</v>
      </c>
    </row>
    <row r="918" spans="1:19" ht="18.75" x14ac:dyDescent="0.25">
      <c r="A918" s="197">
        <f>SUBTOTAL(103,$B$3:B918)</f>
        <v>574</v>
      </c>
      <c r="B918" s="246">
        <v>925</v>
      </c>
      <c r="C918" s="155" t="s">
        <v>1615</v>
      </c>
      <c r="D918" s="155" t="s">
        <v>1616</v>
      </c>
      <c r="E918" s="156">
        <v>40110188</v>
      </c>
      <c r="F918" s="157" t="s">
        <v>1480</v>
      </c>
      <c r="G918" s="157">
        <v>43625</v>
      </c>
      <c r="H918" s="141">
        <f ca="1">IF('BASE DE DATOS 2026'!$G902="","",YEAR(NOW())-YEAR(G918))</f>
        <v>7</v>
      </c>
      <c r="I918" s="155" t="s">
        <v>100</v>
      </c>
      <c r="J918" s="142" t="str">
        <f>VLOOKUP(I918,NH,2,0)</f>
        <v>E</v>
      </c>
      <c r="K918" s="142" t="str">
        <f>YEAR('BASE DE DATOS 2026'!$G918)&amp;J918</f>
        <v>2019E</v>
      </c>
      <c r="L918" s="158" t="str">
        <f>IFERROR(VLOOKUP(K918,CATEGORIAS,2,0),"")</f>
        <v>MINIRIDERS 7 Y 8 AÑOS</v>
      </c>
      <c r="M918" s="155" t="s">
        <v>1440</v>
      </c>
      <c r="N918" s="159">
        <v>925</v>
      </c>
      <c r="O918" s="160">
        <f>IFERROR(VLOOKUP('BASE DE DATOS 2026'!$I907,CATEGORIAS!$M$3:$O$13,2,FALSE),"")</f>
        <v>85000</v>
      </c>
      <c r="P918" s="155"/>
      <c r="Q918" s="252"/>
      <c r="S918" s="197">
        <v>925</v>
      </c>
    </row>
    <row r="919" spans="1:19" ht="18.75" x14ac:dyDescent="0.25">
      <c r="A919" s="197">
        <f>SUBTOTAL(103,$B$3:B919)</f>
        <v>575</v>
      </c>
      <c r="B919" s="246">
        <v>926</v>
      </c>
      <c r="C919" s="155" t="s">
        <v>1617</v>
      </c>
      <c r="D919" s="155" t="s">
        <v>390</v>
      </c>
      <c r="E919" s="156">
        <v>176386996</v>
      </c>
      <c r="F919" s="157" t="s">
        <v>1480</v>
      </c>
      <c r="G919" s="157">
        <v>41874</v>
      </c>
      <c r="H919" s="141">
        <f ca="1">IF('BASE DE DATOS 2026'!$G903="","",YEAR(NOW())-YEAR(G919))</f>
        <v>12</v>
      </c>
      <c r="I919" s="155" t="s">
        <v>67</v>
      </c>
      <c r="J919" s="142" t="str">
        <f>VLOOKUP(I919,NH,2,0)</f>
        <v>P</v>
      </c>
      <c r="K919" s="142" t="str">
        <f>YEAR('BASE DE DATOS 2026'!$G919)&amp;J919</f>
        <v>2014P</v>
      </c>
      <c r="L919" s="158" t="str">
        <f>IFERROR(VLOOKUP(K919,CATEGORIAS,2,0),"")</f>
        <v>PRINCIPIANTES 11 Y 12 AÑOS</v>
      </c>
      <c r="M919" s="155" t="s">
        <v>1440</v>
      </c>
      <c r="N919" s="159">
        <v>926</v>
      </c>
      <c r="O919" s="160">
        <f>IFERROR(VLOOKUP('BASE DE DATOS 2026'!$I908,CATEGORIAS!$M$3:$O$13,2,FALSE),"")</f>
        <v>85000</v>
      </c>
      <c r="P919" s="155"/>
      <c r="Q919" s="252"/>
      <c r="S919" s="197">
        <v>926</v>
      </c>
    </row>
    <row r="920" spans="1:19" ht="18.75" x14ac:dyDescent="0.25">
      <c r="A920" s="197">
        <f>SUBTOTAL(103,$B$3:B920)</f>
        <v>576</v>
      </c>
      <c r="B920" s="246">
        <v>927</v>
      </c>
      <c r="C920" s="155" t="s">
        <v>1619</v>
      </c>
      <c r="D920" s="155" t="s">
        <v>1620</v>
      </c>
      <c r="E920" s="156">
        <v>118313848</v>
      </c>
      <c r="F920" s="157" t="s">
        <v>1480</v>
      </c>
      <c r="G920" s="157">
        <v>44817</v>
      </c>
      <c r="H920" s="141">
        <f ca="1">IF('BASE DE DATOS 2026'!$G904="","",YEAR(NOW())-YEAR(G920))</f>
        <v>4</v>
      </c>
      <c r="I920" s="155" t="s">
        <v>12</v>
      </c>
      <c r="J920" s="142" t="str">
        <f>VLOOKUP(I920,NH,2,0)</f>
        <v>S</v>
      </c>
      <c r="K920" s="142" t="str">
        <f>YEAR('BASE DE DATOS 2026'!$G920)&amp;J920</f>
        <v>2022S</v>
      </c>
      <c r="L920" s="158" t="str">
        <f>IFERROR(VLOOKUP(K920,CATEGORIAS,2,0),"")</f>
        <v>STRIDERS 4 AÑOS</v>
      </c>
      <c r="M920" s="155" t="s">
        <v>1465</v>
      </c>
      <c r="N920" s="159">
        <v>927</v>
      </c>
      <c r="O920" s="160">
        <f>IFERROR(VLOOKUP('BASE DE DATOS 2026'!$I909,CATEGORIAS!$M$3:$O$13,2,FALSE),"")</f>
        <v>85000</v>
      </c>
      <c r="P920" s="155"/>
      <c r="Q920" s="252"/>
      <c r="S920" s="197">
        <v>927</v>
      </c>
    </row>
    <row r="921" spans="1:19" ht="18.75" x14ac:dyDescent="0.25">
      <c r="A921" s="197">
        <f>SUBTOTAL(103,$B$3:B921)</f>
        <v>577</v>
      </c>
      <c r="B921" s="246">
        <v>928</v>
      </c>
      <c r="C921" s="155" t="s">
        <v>1621</v>
      </c>
      <c r="D921" s="155" t="s">
        <v>1622</v>
      </c>
      <c r="E921" s="156">
        <v>1116382312</v>
      </c>
      <c r="F921" s="157" t="s">
        <v>1480</v>
      </c>
      <c r="G921" s="157">
        <v>43725</v>
      </c>
      <c r="H921" s="141">
        <f ca="1">IF('BASE DE DATOS 2026'!$G905="","",YEAR(NOW())-YEAR(G921))</f>
        <v>7</v>
      </c>
      <c r="I921" s="155" t="s">
        <v>100</v>
      </c>
      <c r="J921" s="142" t="str">
        <f>VLOOKUP(I921,NH,2,0)</f>
        <v>E</v>
      </c>
      <c r="K921" s="142" t="str">
        <f>YEAR('BASE DE DATOS 2026'!$G921)&amp;J921</f>
        <v>2019E</v>
      </c>
      <c r="L921" s="158" t="str">
        <f>IFERROR(VLOOKUP(K921,CATEGORIAS,2,0),"")</f>
        <v>MINIRIDERS 7 Y 8 AÑOS</v>
      </c>
      <c r="M921" s="155" t="s">
        <v>1465</v>
      </c>
      <c r="N921" s="159">
        <v>928</v>
      </c>
      <c r="O921" s="160">
        <f>IFERROR(VLOOKUP('BASE DE DATOS 2026'!$I910,CATEGORIAS!$M$3:$O$13,2,FALSE),"")</f>
        <v>85000</v>
      </c>
      <c r="P921" s="155"/>
      <c r="Q921" s="252"/>
      <c r="S921" s="197">
        <v>928</v>
      </c>
    </row>
    <row r="922" spans="1:19" ht="18.75" x14ac:dyDescent="0.25">
      <c r="A922" s="197">
        <f>SUBTOTAL(103,$B$3:B922)</f>
        <v>578</v>
      </c>
      <c r="B922" s="246">
        <v>929</v>
      </c>
      <c r="C922" s="155" t="s">
        <v>1600</v>
      </c>
      <c r="D922" s="155" t="s">
        <v>1601</v>
      </c>
      <c r="E922" s="156">
        <v>1110306062</v>
      </c>
      <c r="F922" s="157" t="s">
        <v>1480</v>
      </c>
      <c r="G922" s="157">
        <v>44311</v>
      </c>
      <c r="H922" s="141">
        <f ca="1">IF('BASE DE DATOS 2026'!$G906="","",YEAR(NOW())-YEAR(G922))</f>
        <v>5</v>
      </c>
      <c r="I922" s="155" t="s">
        <v>12</v>
      </c>
      <c r="J922" s="142" t="str">
        <f>VLOOKUP(I922,NH,2,0)</f>
        <v>S</v>
      </c>
      <c r="K922" s="142" t="str">
        <f>YEAR('BASE DE DATOS 2026'!$G922)&amp;J922</f>
        <v>2021S</v>
      </c>
      <c r="L922" s="158" t="str">
        <f>IFERROR(VLOOKUP(K922,CATEGORIAS,2,0),"")</f>
        <v>STRIDERS 5 AÑOS</v>
      </c>
      <c r="M922" s="155" t="s">
        <v>55</v>
      </c>
      <c r="N922" s="159">
        <v>929</v>
      </c>
      <c r="O922" s="160">
        <f>IFERROR(VLOOKUP('BASE DE DATOS 2026'!$I900,CATEGORIAS!$M$3:$O$13,2,FALSE),"")</f>
        <v>85000</v>
      </c>
      <c r="P922" s="155"/>
      <c r="Q922" s="252" t="s">
        <v>149</v>
      </c>
      <c r="S922" s="197">
        <v>929</v>
      </c>
    </row>
    <row r="923" spans="1:19" ht="18.75" x14ac:dyDescent="0.25">
      <c r="A923" s="197">
        <f>SUBTOTAL(103,$B$3:B923)</f>
        <v>579</v>
      </c>
      <c r="B923" s="246">
        <v>930</v>
      </c>
      <c r="C923" s="155" t="s">
        <v>301</v>
      </c>
      <c r="D923" s="155" t="s">
        <v>1623</v>
      </c>
      <c r="E923" s="156">
        <v>1117034351</v>
      </c>
      <c r="F923" s="157" t="s">
        <v>1480</v>
      </c>
      <c r="G923" s="157">
        <v>43748</v>
      </c>
      <c r="H923" s="141">
        <f ca="1">IF('BASE DE DATOS 2026'!$G907="","",YEAR(NOW())-YEAR(G923))</f>
        <v>7</v>
      </c>
      <c r="I923" s="155" t="s">
        <v>100</v>
      </c>
      <c r="J923" s="142" t="str">
        <f>VLOOKUP(I923,NH,2,0)</f>
        <v>E</v>
      </c>
      <c r="K923" s="142" t="str">
        <f>YEAR('BASE DE DATOS 2026'!$G923)&amp;J923</f>
        <v>2019E</v>
      </c>
      <c r="L923" s="158" t="str">
        <f>IFERROR(VLOOKUP(K923,CATEGORIAS,2,0),"")</f>
        <v>MINIRIDERS 7 Y 8 AÑOS</v>
      </c>
      <c r="M923" s="155" t="s">
        <v>1465</v>
      </c>
      <c r="N923" s="159">
        <v>930</v>
      </c>
      <c r="O923" s="160">
        <f>IFERROR(VLOOKUP('BASE DE DATOS 2026'!$I911,CATEGORIAS!$M$3:$O$13,2,FALSE),"")</f>
        <v>85000</v>
      </c>
      <c r="P923" s="155"/>
      <c r="Q923" s="252"/>
      <c r="S923" s="197">
        <v>930</v>
      </c>
    </row>
    <row r="924" spans="1:19" ht="18.75" x14ac:dyDescent="0.25">
      <c r="A924" s="197">
        <f>SUBTOTAL(103,$B$3:B924)</f>
        <v>580</v>
      </c>
      <c r="B924" s="246">
        <v>931</v>
      </c>
      <c r="C924" s="155" t="s">
        <v>1624</v>
      </c>
      <c r="D924" s="155" t="s">
        <v>1625</v>
      </c>
      <c r="E924" s="156">
        <v>1118309611</v>
      </c>
      <c r="F924" s="157" t="s">
        <v>1480</v>
      </c>
      <c r="G924" s="157">
        <v>42494</v>
      </c>
      <c r="H924" s="141">
        <f ca="1">IF('BASE DE DATOS 2026'!$G908="","",YEAR(NOW())-YEAR(G924))</f>
        <v>10</v>
      </c>
      <c r="I924" s="155" t="s">
        <v>100</v>
      </c>
      <c r="J924" s="142" t="str">
        <f>VLOOKUP(I924,NH,2,0)</f>
        <v>E</v>
      </c>
      <c r="K924" s="142" t="str">
        <f>YEAR('BASE DE DATOS 2026'!$G924)&amp;J924</f>
        <v>2016E</v>
      </c>
      <c r="L924" s="158" t="str">
        <f>IFERROR(VLOOKUP(K924,CATEGORIAS,2,0),"")</f>
        <v>MINIRIDERS 9 Y 10 AÑOS</v>
      </c>
      <c r="M924" s="155" t="s">
        <v>1465</v>
      </c>
      <c r="N924" s="159">
        <v>931</v>
      </c>
      <c r="O924" s="160">
        <f>IFERROR(VLOOKUP('BASE DE DATOS 2026'!$I912,CATEGORIAS!$M$3:$O$13,2,FALSE),"")</f>
        <v>85000</v>
      </c>
      <c r="P924" s="155"/>
      <c r="Q924" s="252"/>
      <c r="S924" s="197">
        <v>931</v>
      </c>
    </row>
    <row r="925" spans="1:19" ht="18.75" x14ac:dyDescent="0.25">
      <c r="A925" s="197">
        <f>SUBTOTAL(103,$B$3:B925)</f>
        <v>581</v>
      </c>
      <c r="B925" s="246">
        <v>932</v>
      </c>
      <c r="C925" s="155" t="s">
        <v>1626</v>
      </c>
      <c r="D925" s="155" t="s">
        <v>1627</v>
      </c>
      <c r="E925" s="156">
        <v>6036027</v>
      </c>
      <c r="F925" s="157" t="s">
        <v>1480</v>
      </c>
      <c r="G925" s="157">
        <v>39376</v>
      </c>
      <c r="H925" s="141">
        <f ca="1">IF('BASE DE DATOS 2026'!$G909="","",YEAR(NOW())-YEAR(G925))</f>
        <v>19</v>
      </c>
      <c r="I925" s="155" t="s">
        <v>15</v>
      </c>
      <c r="J925" s="142" t="str">
        <f>VLOOKUP(I925,NH,2,0)</f>
        <v>EX</v>
      </c>
      <c r="K925" s="142" t="str">
        <f>YEAR('BASE DE DATOS 2026'!$G925)&amp;J925</f>
        <v>2007EX</v>
      </c>
      <c r="L925" s="158" t="str">
        <f>IFERROR(VLOOKUP(K925,CATEGORIAS,2,0),"")</f>
        <v>EXPERTOS 17 AÑOS Y MAS</v>
      </c>
      <c r="M925" s="155" t="s">
        <v>1465</v>
      </c>
      <c r="N925" s="159">
        <v>932</v>
      </c>
      <c r="O925" s="160">
        <f>IFERROR(VLOOKUP('BASE DE DATOS 2026'!$I913,CATEGORIAS!$M$3:$O$13,2,FALSE),"")</f>
        <v>85000</v>
      </c>
      <c r="P925" s="155"/>
      <c r="Q925" s="252"/>
      <c r="S925" s="197">
        <v>932</v>
      </c>
    </row>
    <row r="926" spans="1:19" ht="18.75" x14ac:dyDescent="0.25">
      <c r="A926" s="197">
        <f>SUBTOTAL(103,$B$3:B926)</f>
        <v>582</v>
      </c>
      <c r="B926" s="246">
        <v>933</v>
      </c>
      <c r="C926" s="155" t="s">
        <v>637</v>
      </c>
      <c r="D926" s="155" t="s">
        <v>1628</v>
      </c>
      <c r="E926" s="156">
        <v>1116382085</v>
      </c>
      <c r="F926" s="157" t="s">
        <v>1480</v>
      </c>
      <c r="G926" s="157">
        <v>43559</v>
      </c>
      <c r="H926" s="141">
        <f ca="1">IF('BASE DE DATOS 2026'!$G910="","",YEAR(NOW())-YEAR(G926))</f>
        <v>7</v>
      </c>
      <c r="I926" s="155" t="s">
        <v>100</v>
      </c>
      <c r="J926" s="142" t="str">
        <f>VLOOKUP(I926,NH,2,0)</f>
        <v>E</v>
      </c>
      <c r="K926" s="142" t="str">
        <f>YEAR('BASE DE DATOS 2026'!$G926)&amp;J926</f>
        <v>2019E</v>
      </c>
      <c r="L926" s="158" t="str">
        <f>IFERROR(VLOOKUP(K926,CATEGORIAS,2,0),"")</f>
        <v>MINIRIDERS 7 Y 8 AÑOS</v>
      </c>
      <c r="M926" s="155" t="s">
        <v>1465</v>
      </c>
      <c r="N926" s="159">
        <v>933</v>
      </c>
      <c r="O926" s="160">
        <f>IFERROR(VLOOKUP('BASE DE DATOS 2026'!$I914,CATEGORIAS!$M$3:$O$13,2,FALSE),"")</f>
        <v>85000</v>
      </c>
      <c r="P926" s="155"/>
      <c r="Q926" s="252"/>
      <c r="S926" s="197">
        <v>933</v>
      </c>
    </row>
    <row r="927" spans="1:19" ht="18.75" x14ac:dyDescent="0.25">
      <c r="A927" s="197">
        <f>SUBTOTAL(103,$B$3:B927)</f>
        <v>583</v>
      </c>
      <c r="B927" s="246">
        <v>934</v>
      </c>
      <c r="C927" s="155" t="s">
        <v>470</v>
      </c>
      <c r="D927" s="155" t="s">
        <v>1629</v>
      </c>
      <c r="E927" s="156">
        <v>1029605874</v>
      </c>
      <c r="F927" s="157" t="s">
        <v>1480</v>
      </c>
      <c r="G927" s="157">
        <v>43591</v>
      </c>
      <c r="H927" s="141">
        <f ca="1">IF('BASE DE DATOS 2026'!$G911="","",YEAR(NOW())-YEAR(G927))</f>
        <v>7</v>
      </c>
      <c r="I927" s="155" t="s">
        <v>67</v>
      </c>
      <c r="J927" s="142" t="str">
        <f>VLOOKUP(I927,NH,2,0)</f>
        <v>P</v>
      </c>
      <c r="K927" s="142" t="str">
        <f>YEAR('BASE DE DATOS 2026'!$G927)&amp;J927</f>
        <v>2019P</v>
      </c>
      <c r="L927" s="158" t="str">
        <f>IFERROR(VLOOKUP(K927,CATEGORIAS,2,0),"")</f>
        <v>PRINCIPIANTES 7 Y 8 AÑOS</v>
      </c>
      <c r="M927" s="155" t="s">
        <v>1329</v>
      </c>
      <c r="N927" s="159">
        <v>934</v>
      </c>
      <c r="O927" s="160">
        <f>IFERROR(VLOOKUP('BASE DE DATOS 2026'!$I915,CATEGORIAS!$M$3:$O$13,2,FALSE),"")</f>
        <v>85000</v>
      </c>
      <c r="P927" s="155"/>
      <c r="Q927" s="252"/>
      <c r="S927" s="197">
        <v>934</v>
      </c>
    </row>
    <row r="928" spans="1:19" ht="18.75" x14ac:dyDescent="0.25">
      <c r="A928" s="197">
        <f>SUBTOTAL(103,$B$3:B928)</f>
        <v>584</v>
      </c>
      <c r="B928" s="246">
        <v>935</v>
      </c>
      <c r="C928" s="183" t="s">
        <v>303</v>
      </c>
      <c r="D928" s="183" t="s">
        <v>1633</v>
      </c>
      <c r="E928" s="184">
        <v>1112064773</v>
      </c>
      <c r="F928" s="185" t="s">
        <v>1480</v>
      </c>
      <c r="G928" s="185">
        <v>43115</v>
      </c>
      <c r="H928" s="141">
        <f ca="1">IF('BASE DE DATOS 2026'!$G932="","",YEAR(NOW())-YEAR(G928))</f>
        <v>8</v>
      </c>
      <c r="I928" s="183" t="s">
        <v>100</v>
      </c>
      <c r="J928" s="142" t="str">
        <f>VLOOKUP(I928,NH,2,0)</f>
        <v>E</v>
      </c>
      <c r="K928" s="142" t="str">
        <f>YEAR('BASE DE DATOS 2026'!$G928)&amp;J928</f>
        <v>2018E</v>
      </c>
      <c r="L928" s="158" t="str">
        <f>IFERROR(VLOOKUP(K928,CATEGORIAS,2,0),"")</f>
        <v>MINIRIDERS 7 Y 8 AÑOS</v>
      </c>
      <c r="M928" s="183" t="s">
        <v>167</v>
      </c>
      <c r="N928" s="187">
        <v>935</v>
      </c>
      <c r="O928" s="188">
        <f>IFERROR(VLOOKUP('BASE DE DATOS 2026'!$I868,CATEGORIAS!$M$3:$O$13,2,FALSE),"")</f>
        <v>85000</v>
      </c>
      <c r="P928" s="183"/>
      <c r="Q928" s="252" t="s">
        <v>149</v>
      </c>
      <c r="S928" s="197">
        <v>935</v>
      </c>
    </row>
    <row r="929" spans="1:19" ht="18.75" x14ac:dyDescent="0.25">
      <c r="A929" s="197">
        <f>SUBTOTAL(103,$B$3:B929)</f>
        <v>585</v>
      </c>
      <c r="B929" s="246">
        <v>936</v>
      </c>
      <c r="C929" s="183" t="s">
        <v>301</v>
      </c>
      <c r="D929" s="183" t="s">
        <v>1643</v>
      </c>
      <c r="E929" s="184">
        <v>1232799808</v>
      </c>
      <c r="F929" s="185" t="s">
        <v>1480</v>
      </c>
      <c r="G929" s="185">
        <v>42778</v>
      </c>
      <c r="H929" s="141">
        <f ca="1">IF('BASE DE DATOS 2026'!$G933="","",YEAR(NOW())-YEAR(G929))</f>
        <v>9</v>
      </c>
      <c r="I929" s="183" t="s">
        <v>100</v>
      </c>
      <c r="J929" s="142" t="str">
        <f>VLOOKUP(I929,NH,2,0)</f>
        <v>E</v>
      </c>
      <c r="K929" s="142" t="str">
        <f>YEAR('BASE DE DATOS 2026'!$G929)&amp;J929</f>
        <v>2017E</v>
      </c>
      <c r="L929" s="158" t="str">
        <f>IFERROR(VLOOKUP(K929,CATEGORIAS,2,0),"")</f>
        <v>MINIRIDERS 9 Y 10 AÑOS</v>
      </c>
      <c r="M929" s="183" t="s">
        <v>167</v>
      </c>
      <c r="N929" s="187">
        <v>936</v>
      </c>
      <c r="O929" s="188">
        <f>IFERROR(VLOOKUP('BASE DE DATOS 2026'!$I869,CATEGORIAS!$M$3:$O$13,2,FALSE),"")</f>
        <v>85000</v>
      </c>
      <c r="P929" s="183"/>
      <c r="Q929" s="252" t="s">
        <v>149</v>
      </c>
      <c r="S929" s="197">
        <v>936</v>
      </c>
    </row>
    <row r="930" spans="1:19" ht="18.75" x14ac:dyDescent="0.25">
      <c r="A930" s="197">
        <f>SUBTOTAL(103,$B$3:B930)</f>
        <v>586</v>
      </c>
      <c r="B930" s="246">
        <v>937</v>
      </c>
      <c r="C930" s="183" t="s">
        <v>339</v>
      </c>
      <c r="D930" s="183" t="s">
        <v>1644</v>
      </c>
      <c r="E930" s="184">
        <v>1109196821</v>
      </c>
      <c r="F930" s="185" t="s">
        <v>1480</v>
      </c>
      <c r="G930" s="185">
        <v>42892</v>
      </c>
      <c r="H930" s="141">
        <f ca="1">IF('BASE DE DATOS 2026'!$G934="","",YEAR(NOW())-YEAR(G930))</f>
        <v>9</v>
      </c>
      <c r="I930" s="183" t="s">
        <v>100</v>
      </c>
      <c r="J930" s="142" t="str">
        <f>VLOOKUP(I930,NH,2,0)</f>
        <v>E</v>
      </c>
      <c r="K930" s="142" t="str">
        <f>YEAR('BASE DE DATOS 2026'!$G930)&amp;J930</f>
        <v>2017E</v>
      </c>
      <c r="L930" s="158" t="str">
        <f>IFERROR(VLOOKUP(K930,CATEGORIAS,2,0),"")</f>
        <v>MINIRIDERS 9 Y 10 AÑOS</v>
      </c>
      <c r="M930" s="183" t="s">
        <v>167</v>
      </c>
      <c r="N930" s="187">
        <v>937</v>
      </c>
      <c r="O930" s="188">
        <f>IFERROR(VLOOKUP('BASE DE DATOS 2026'!$I870,CATEGORIAS!$M$3:$O$13,2,FALSE),"")</f>
        <v>85000</v>
      </c>
      <c r="P930" s="183"/>
      <c r="Q930" s="252" t="s">
        <v>149</v>
      </c>
      <c r="S930" s="197">
        <v>937</v>
      </c>
    </row>
    <row r="931" spans="1:19" ht="18.75" x14ac:dyDescent="0.25">
      <c r="A931" s="197">
        <f>SUBTOTAL(103,$B$3:B931)</f>
        <v>587</v>
      </c>
      <c r="B931" s="246">
        <v>938</v>
      </c>
      <c r="C931" s="183" t="s">
        <v>312</v>
      </c>
      <c r="D931" s="183" t="s">
        <v>1042</v>
      </c>
      <c r="E931" s="184">
        <v>1111488918</v>
      </c>
      <c r="F931" s="185" t="s">
        <v>1480</v>
      </c>
      <c r="G931" s="185">
        <v>44653</v>
      </c>
      <c r="H931" s="141">
        <f ca="1">IF('BASE DE DATOS 2026'!$G921="","",YEAR(NOW())-YEAR(G931))</f>
        <v>4</v>
      </c>
      <c r="I931" s="183" t="s">
        <v>12</v>
      </c>
      <c r="J931" s="142" t="str">
        <f>VLOOKUP(I931,NH,2,0)</f>
        <v>S</v>
      </c>
      <c r="K931" s="142" t="str">
        <f>YEAR('BASE DE DATOS 2026'!$G931)&amp;J931</f>
        <v>2022S</v>
      </c>
      <c r="L931" s="158" t="str">
        <f>IFERROR(VLOOKUP(K931,CATEGORIAS,2,0),"")</f>
        <v>STRIDERS 4 AÑOS</v>
      </c>
      <c r="M931" s="183" t="s">
        <v>55</v>
      </c>
      <c r="N931" s="187">
        <v>938</v>
      </c>
      <c r="O931" s="188">
        <f>IFERROR(VLOOKUP('BASE DE DATOS 2026'!$I856,CATEGORIAS!$M$3:$O$13,2,FALSE),"")</f>
        <v>85000</v>
      </c>
      <c r="P931" s="183"/>
      <c r="Q931" s="252" t="s">
        <v>149</v>
      </c>
      <c r="S931" s="197">
        <v>938</v>
      </c>
    </row>
    <row r="932" spans="1:19" ht="18.75" x14ac:dyDescent="0.25">
      <c r="A932" s="197">
        <f>SUBTOTAL(103,$B$3:B932)</f>
        <v>588</v>
      </c>
      <c r="B932" s="246">
        <v>939</v>
      </c>
      <c r="C932" s="183" t="s">
        <v>414</v>
      </c>
      <c r="D932" s="183" t="s">
        <v>1167</v>
      </c>
      <c r="E932" s="184"/>
      <c r="F932" s="185" t="s">
        <v>1480</v>
      </c>
      <c r="G932" s="185">
        <v>44771</v>
      </c>
      <c r="H932" s="141">
        <f ca="1">IF('BASE DE DATOS 2026'!$G935="","",YEAR(NOW())-YEAR(G932))</f>
        <v>4</v>
      </c>
      <c r="I932" s="183" t="s">
        <v>12</v>
      </c>
      <c r="J932" s="142" t="str">
        <f>VLOOKUP(I932,NH,2,0)</f>
        <v>S</v>
      </c>
      <c r="K932" s="142" t="str">
        <f>YEAR('BASE DE DATOS 2026'!$G932)&amp;J932</f>
        <v>2022S</v>
      </c>
      <c r="L932" s="158" t="str">
        <f>IFERROR(VLOOKUP(K932,CATEGORIAS,2,0),"")</f>
        <v>STRIDERS 4 AÑOS</v>
      </c>
      <c r="M932" s="183" t="s">
        <v>77</v>
      </c>
      <c r="N932" s="187">
        <v>939</v>
      </c>
      <c r="O932" s="188">
        <f>IFERROR(VLOOKUP('BASE DE DATOS 2026'!$I871,CATEGORIAS!$M$3:$O$13,2,FALSE),"")</f>
        <v>85000</v>
      </c>
      <c r="P932" s="183"/>
      <c r="Q932" s="252" t="s">
        <v>149</v>
      </c>
      <c r="S932" s="197">
        <v>939</v>
      </c>
    </row>
    <row r="933" spans="1:19" ht="18.75" x14ac:dyDescent="0.25">
      <c r="A933" s="197">
        <f>SUBTOTAL(103,$B$3:B933)</f>
        <v>589</v>
      </c>
      <c r="B933" s="246">
        <v>940</v>
      </c>
      <c r="C933" s="183" t="s">
        <v>364</v>
      </c>
      <c r="D933" s="183" t="s">
        <v>1011</v>
      </c>
      <c r="E933" s="184"/>
      <c r="F933" s="185" t="s">
        <v>1480</v>
      </c>
      <c r="G933" s="185">
        <v>43779</v>
      </c>
      <c r="H933" s="141">
        <f ca="1">IF('BASE DE DATOS 2026'!$G936="","",YEAR(NOW())-YEAR(G933))</f>
        <v>7</v>
      </c>
      <c r="I933" s="183" t="s">
        <v>100</v>
      </c>
      <c r="J933" s="142" t="str">
        <f>VLOOKUP(I933,NH,2,0)</f>
        <v>E</v>
      </c>
      <c r="K933" s="142" t="str">
        <f>YEAR('BASE DE DATOS 2026'!$G933)&amp;J933</f>
        <v>2019E</v>
      </c>
      <c r="L933" s="158" t="str">
        <f>IFERROR(VLOOKUP(K933,CATEGORIAS,2,0),"")</f>
        <v>MINIRIDERS 7 Y 8 AÑOS</v>
      </c>
      <c r="M933" s="183" t="s">
        <v>77</v>
      </c>
      <c r="N933" s="187">
        <v>940</v>
      </c>
      <c r="O933" s="188">
        <f>IFERROR(VLOOKUP('BASE DE DATOS 2026'!$I872,CATEGORIAS!$M$3:$O$13,2,FALSE),"")</f>
        <v>85000</v>
      </c>
      <c r="P933" s="183"/>
      <c r="Q933" s="252" t="s">
        <v>149</v>
      </c>
      <c r="S933" s="197">
        <v>940</v>
      </c>
    </row>
    <row r="934" spans="1:19" ht="18.75" x14ac:dyDescent="0.25">
      <c r="A934" s="197">
        <f>SUBTOTAL(103,$B$3:B934)</f>
        <v>590</v>
      </c>
      <c r="B934" s="246">
        <v>941</v>
      </c>
      <c r="C934" s="183" t="s">
        <v>570</v>
      </c>
      <c r="D934" s="183" t="s">
        <v>1667</v>
      </c>
      <c r="E934" s="184"/>
      <c r="F934" s="185" t="s">
        <v>1480</v>
      </c>
      <c r="G934" s="185">
        <v>44667</v>
      </c>
      <c r="H934" s="141">
        <f ca="1">IF('BASE DE DATOS 2026'!$G937="","",YEAR(NOW())-YEAR(G934))</f>
        <v>4</v>
      </c>
      <c r="I934" s="183" t="s">
        <v>12</v>
      </c>
      <c r="J934" s="142" t="str">
        <f>VLOOKUP(I934,NH,2,0)</f>
        <v>S</v>
      </c>
      <c r="K934" s="142" t="str">
        <f>YEAR('BASE DE DATOS 2026'!$G934)&amp;J934</f>
        <v>2022S</v>
      </c>
      <c r="L934" s="158" t="str">
        <f>IFERROR(VLOOKUP(K934,CATEGORIAS,2,0),"")</f>
        <v>STRIDERS 4 AÑOS</v>
      </c>
      <c r="M934" s="183" t="s">
        <v>77</v>
      </c>
      <c r="N934" s="187">
        <v>941</v>
      </c>
      <c r="O934" s="188">
        <f>IFERROR(VLOOKUP('BASE DE DATOS 2026'!$I873,CATEGORIAS!$M$3:$O$13,2,FALSE),"")</f>
        <v>85000</v>
      </c>
      <c r="P934" s="183"/>
      <c r="Q934" s="252" t="s">
        <v>149</v>
      </c>
      <c r="S934" s="197">
        <v>941</v>
      </c>
    </row>
    <row r="935" spans="1:19" ht="18.75" x14ac:dyDescent="0.25">
      <c r="A935" s="197">
        <f>SUBTOTAL(103,$B$3:B935)</f>
        <v>591</v>
      </c>
      <c r="B935" s="246">
        <v>942</v>
      </c>
      <c r="C935" s="183" t="s">
        <v>1668</v>
      </c>
      <c r="D935" s="183" t="s">
        <v>1576</v>
      </c>
      <c r="E935" s="184"/>
      <c r="F935" s="185" t="s">
        <v>1480</v>
      </c>
      <c r="G935" s="185">
        <v>44735</v>
      </c>
      <c r="H935" s="141">
        <f ca="1">IF('BASE DE DATOS 2026'!$G938="","",YEAR(NOW())-YEAR(G935))</f>
        <v>4</v>
      </c>
      <c r="I935" s="183" t="s">
        <v>12</v>
      </c>
      <c r="J935" s="142" t="str">
        <f>VLOOKUP(I935,NH,2,0)</f>
        <v>S</v>
      </c>
      <c r="K935" s="142" t="str">
        <f>YEAR('BASE DE DATOS 2026'!$G935)&amp;J935</f>
        <v>2022S</v>
      </c>
      <c r="L935" s="158" t="str">
        <f>IFERROR(VLOOKUP(K935,CATEGORIAS,2,0),"")</f>
        <v>STRIDERS 4 AÑOS</v>
      </c>
      <c r="M935" s="183" t="s">
        <v>77</v>
      </c>
      <c r="N935" s="187">
        <v>942</v>
      </c>
      <c r="O935" s="188">
        <f>IFERROR(VLOOKUP('BASE DE DATOS 2026'!$I878,CATEGORIAS!$M$3:$O$13,2,FALSE),"")</f>
        <v>85000</v>
      </c>
      <c r="P935" s="183"/>
      <c r="Q935" s="252" t="s">
        <v>149</v>
      </c>
      <c r="S935" s="197">
        <v>942</v>
      </c>
    </row>
    <row r="936" spans="1:19" ht="18.75" x14ac:dyDescent="0.25">
      <c r="A936" s="197">
        <f>SUBTOTAL(103,$B$3:B936)</f>
        <v>592</v>
      </c>
      <c r="B936" s="246">
        <v>943</v>
      </c>
      <c r="C936" s="183" t="s">
        <v>356</v>
      </c>
      <c r="D936" s="183" t="s">
        <v>1639</v>
      </c>
      <c r="E936" s="184">
        <v>1116384691</v>
      </c>
      <c r="F936" s="185" t="s">
        <v>1480</v>
      </c>
      <c r="G936" s="185">
        <v>44979</v>
      </c>
      <c r="H936" s="141">
        <f ca="1">IF('BASE DE DATOS 2026'!$G939="","",YEAR(NOW())-YEAR(G936))</f>
        <v>3</v>
      </c>
      <c r="I936" s="183" t="s">
        <v>12</v>
      </c>
      <c r="J936" s="142" t="str">
        <f>VLOOKUP(I936,NH,2,0)</f>
        <v>S</v>
      </c>
      <c r="K936" s="142" t="str">
        <f>YEAR('BASE DE DATOS 2026'!$G936)&amp;J936</f>
        <v>2023S</v>
      </c>
      <c r="L936" s="158" t="str">
        <f>IFERROR(VLOOKUP(K936,CATEGORIAS,2,0),"")</f>
        <v>STRIDERS 2 Y 3 AÑOS</v>
      </c>
      <c r="M936" s="183" t="s">
        <v>78</v>
      </c>
      <c r="N936" s="187">
        <v>943</v>
      </c>
      <c r="O936" s="188">
        <f>IFERROR(VLOOKUP('BASE DE DATOS 2026'!$I881,CATEGORIAS!$M$3:$O$13,2,FALSE),"")</f>
        <v>85000</v>
      </c>
      <c r="P936" s="183"/>
      <c r="Q936" s="252" t="s">
        <v>149</v>
      </c>
      <c r="S936" s="197">
        <v>943</v>
      </c>
    </row>
    <row r="937" spans="1:19" ht="18.75" x14ac:dyDescent="0.25">
      <c r="A937" s="197">
        <f>SUBTOTAL(103,$B$3:B937)</f>
        <v>593</v>
      </c>
      <c r="B937" s="246">
        <v>944</v>
      </c>
      <c r="C937" s="183" t="s">
        <v>710</v>
      </c>
      <c r="D937" s="183" t="s">
        <v>1640</v>
      </c>
      <c r="E937" s="184">
        <v>1116384515</v>
      </c>
      <c r="F937" s="185" t="s">
        <v>1480</v>
      </c>
      <c r="G937" s="185">
        <v>44836</v>
      </c>
      <c r="H937" s="141">
        <f ca="1">IF('BASE DE DATOS 2026'!$G940="","",YEAR(NOW())-YEAR(G937))</f>
        <v>4</v>
      </c>
      <c r="I937" s="183" t="s">
        <v>12</v>
      </c>
      <c r="J937" s="142" t="str">
        <f>VLOOKUP(I937,NH,2,0)</f>
        <v>S</v>
      </c>
      <c r="K937" s="142" t="str">
        <f>YEAR('BASE DE DATOS 2026'!$G937)&amp;J937</f>
        <v>2022S</v>
      </c>
      <c r="L937" s="158" t="str">
        <f>IFERROR(VLOOKUP(K937,CATEGORIAS,2,0),"")</f>
        <v>STRIDERS 4 AÑOS</v>
      </c>
      <c r="M937" s="183" t="s">
        <v>78</v>
      </c>
      <c r="N937" s="187">
        <v>944</v>
      </c>
      <c r="O937" s="188">
        <f>IFERROR(VLOOKUP('BASE DE DATOS 2026'!$I882,CATEGORIAS!$M$3:$O$13,2,FALSE),"")</f>
        <v>85000</v>
      </c>
      <c r="P937" s="183"/>
      <c r="Q937" s="252" t="s">
        <v>149</v>
      </c>
      <c r="S937" s="197">
        <v>944</v>
      </c>
    </row>
    <row r="938" spans="1:19" ht="18.75" x14ac:dyDescent="0.25">
      <c r="A938" s="197">
        <f>SUBTOTAL(103,$B$3:B938)</f>
        <v>594</v>
      </c>
      <c r="B938" s="246">
        <v>945</v>
      </c>
      <c r="C938" s="183" t="s">
        <v>1641</v>
      </c>
      <c r="D938" s="183" t="s">
        <v>1642</v>
      </c>
      <c r="E938" s="184">
        <v>1107871351</v>
      </c>
      <c r="F938" s="185" t="s">
        <v>1480</v>
      </c>
      <c r="G938" s="185">
        <v>44750</v>
      </c>
      <c r="H938" s="141">
        <f ca="1">IF('BASE DE DATOS 2026'!$G941="","",YEAR(NOW())-YEAR(G938))</f>
        <v>4</v>
      </c>
      <c r="I938" s="183" t="s">
        <v>12</v>
      </c>
      <c r="J938" s="142" t="str">
        <f>VLOOKUP(I938,NH,2,0)</f>
        <v>S</v>
      </c>
      <c r="K938" s="142" t="str">
        <f>YEAR('BASE DE DATOS 2026'!$G938)&amp;J938</f>
        <v>2022S</v>
      </c>
      <c r="L938" s="158" t="str">
        <f>IFERROR(VLOOKUP(K938,CATEGORIAS,2,0),"")</f>
        <v>STRIDERS 4 AÑOS</v>
      </c>
      <c r="M938" s="183" t="s">
        <v>78</v>
      </c>
      <c r="N938" s="187">
        <v>945</v>
      </c>
      <c r="O938" s="188">
        <f>IFERROR(VLOOKUP('BASE DE DATOS 2026'!$I883,CATEGORIAS!$M$3:$O$13,2,FALSE),"")</f>
        <v>85000</v>
      </c>
      <c r="P938" s="183"/>
      <c r="Q938" s="252" t="s">
        <v>149</v>
      </c>
      <c r="S938" s="197">
        <v>945</v>
      </c>
    </row>
    <row r="939" spans="1:19" ht="18.75" x14ac:dyDescent="0.25">
      <c r="A939" s="197">
        <f>SUBTOTAL(103,$B$3:B939)</f>
        <v>595</v>
      </c>
      <c r="B939" s="246">
        <v>946</v>
      </c>
      <c r="C939" s="183" t="s">
        <v>1660</v>
      </c>
      <c r="D939" s="183" t="s">
        <v>1661</v>
      </c>
      <c r="E939" s="184">
        <v>1109577028</v>
      </c>
      <c r="F939" s="185" t="s">
        <v>1480</v>
      </c>
      <c r="G939" s="185">
        <v>45053</v>
      </c>
      <c r="H939" s="141">
        <f ca="1">IF('BASE DE DATOS 2026'!$G942="","",YEAR(NOW())-YEAR(G939))</f>
        <v>3</v>
      </c>
      <c r="I939" s="183" t="s">
        <v>12</v>
      </c>
      <c r="J939" s="142" t="str">
        <f>VLOOKUP(I939,NH,2,0)</f>
        <v>S</v>
      </c>
      <c r="K939" s="142" t="str">
        <f>YEAR('BASE DE DATOS 2026'!$G939)&amp;J939</f>
        <v>2023S</v>
      </c>
      <c r="L939" s="158" t="str">
        <f>IFERROR(VLOOKUP(K939,CATEGORIAS,2,0),"")</f>
        <v>STRIDERS 2 Y 3 AÑOS</v>
      </c>
      <c r="M939" s="183" t="s">
        <v>53</v>
      </c>
      <c r="N939" s="187">
        <v>946</v>
      </c>
      <c r="O939" s="188">
        <f>IFERROR(VLOOKUP('BASE DE DATOS 2026'!$I884,CATEGORIAS!$M$3:$O$13,2,FALSE),"")</f>
        <v>85000</v>
      </c>
      <c r="P939" s="183"/>
      <c r="Q939" s="252" t="s">
        <v>149</v>
      </c>
      <c r="S939" s="197">
        <v>946</v>
      </c>
    </row>
    <row r="940" spans="1:19" ht="18.75" x14ac:dyDescent="0.25">
      <c r="A940" s="197">
        <f>SUBTOTAL(103,$B$3:B940)</f>
        <v>596</v>
      </c>
      <c r="B940" s="246">
        <v>947</v>
      </c>
      <c r="C940" s="183" t="s">
        <v>1662</v>
      </c>
      <c r="D940" s="183" t="s">
        <v>1663</v>
      </c>
      <c r="E940" s="184">
        <v>1232822423</v>
      </c>
      <c r="F940" s="185" t="s">
        <v>1480</v>
      </c>
      <c r="G940" s="185">
        <v>44969</v>
      </c>
      <c r="H940" s="141">
        <f ca="1">IF('BASE DE DATOS 2026'!$G943="","",YEAR(NOW())-YEAR(G940))</f>
        <v>3</v>
      </c>
      <c r="I940" s="183" t="s">
        <v>12</v>
      </c>
      <c r="J940" s="142" t="str">
        <f>VLOOKUP(I940,NH,2,0)</f>
        <v>S</v>
      </c>
      <c r="K940" s="142" t="str">
        <f>YEAR('BASE DE DATOS 2026'!$G940)&amp;J940</f>
        <v>2023S</v>
      </c>
      <c r="L940" s="158" t="str">
        <f>IFERROR(VLOOKUP(K940,CATEGORIAS,2,0),"")</f>
        <v>STRIDERS 2 Y 3 AÑOS</v>
      </c>
      <c r="M940" s="183" t="s">
        <v>53</v>
      </c>
      <c r="N940" s="187">
        <v>947</v>
      </c>
      <c r="O940" s="188">
        <f>IFERROR(VLOOKUP('BASE DE DATOS 2026'!$I885,CATEGORIAS!$M$3:$O$13,2,FALSE),"")</f>
        <v>85000</v>
      </c>
      <c r="P940" s="183"/>
      <c r="Q940" s="252" t="s">
        <v>149</v>
      </c>
      <c r="S940" s="197">
        <v>947</v>
      </c>
    </row>
    <row r="941" spans="1:19" ht="18.75" x14ac:dyDescent="0.25">
      <c r="A941" s="197">
        <f>SUBTOTAL(103,$B$3:B941)</f>
        <v>597</v>
      </c>
      <c r="B941" s="246">
        <v>948</v>
      </c>
      <c r="C941" s="183" t="s">
        <v>1664</v>
      </c>
      <c r="D941" s="183" t="s">
        <v>1665</v>
      </c>
      <c r="E941" s="184">
        <v>1113071883</v>
      </c>
      <c r="F941" s="185" t="s">
        <v>1480</v>
      </c>
      <c r="G941" s="185">
        <v>44400</v>
      </c>
      <c r="H941" s="141">
        <f ca="1">IF('BASE DE DATOS 2026'!$G944="","",YEAR(NOW())-YEAR(G941))</f>
        <v>5</v>
      </c>
      <c r="I941" s="183" t="s">
        <v>12</v>
      </c>
      <c r="J941" s="142" t="str">
        <f>VLOOKUP(I941,NH,2,0)</f>
        <v>S</v>
      </c>
      <c r="K941" s="142" t="str">
        <f>YEAR('BASE DE DATOS 2026'!$G941)&amp;J941</f>
        <v>2021S</v>
      </c>
      <c r="L941" s="158" t="str">
        <f>IFERROR(VLOOKUP(K941,CATEGORIAS,2,0),"")</f>
        <v>STRIDERS 5 AÑOS</v>
      </c>
      <c r="M941" s="183" t="s">
        <v>53</v>
      </c>
      <c r="N941" s="187">
        <v>948</v>
      </c>
      <c r="O941" s="188">
        <f>IFERROR(VLOOKUP('BASE DE DATOS 2026'!$I886,CATEGORIAS!$M$3:$O$13,2,FALSE),"")</f>
        <v>85000</v>
      </c>
      <c r="P941" s="183"/>
      <c r="Q941" s="252" t="s">
        <v>149</v>
      </c>
      <c r="S941" s="197">
        <v>948</v>
      </c>
    </row>
    <row r="942" spans="1:19" ht="18.75" x14ac:dyDescent="0.25">
      <c r="A942" s="197">
        <f>SUBTOTAL(103,$B$3:B942)</f>
        <v>598</v>
      </c>
      <c r="B942" s="246">
        <v>949</v>
      </c>
      <c r="C942" s="183" t="s">
        <v>1669</v>
      </c>
      <c r="D942" s="183" t="s">
        <v>1670</v>
      </c>
      <c r="E942" s="184">
        <v>125251984</v>
      </c>
      <c r="F942" s="185" t="s">
        <v>1480</v>
      </c>
      <c r="G942" s="185">
        <v>42718</v>
      </c>
      <c r="H942" s="141">
        <f ca="1">IF('BASE DE DATOS 2026'!$G945="","",YEAR(NOW())-YEAR(G942))</f>
        <v>10</v>
      </c>
      <c r="I942" s="183" t="s">
        <v>100</v>
      </c>
      <c r="J942" s="142" t="str">
        <f>VLOOKUP(I942,NH,2,0)</f>
        <v>E</v>
      </c>
      <c r="K942" s="142" t="str">
        <f>YEAR('BASE DE DATOS 2026'!$G942)&amp;J942</f>
        <v>2016E</v>
      </c>
      <c r="L942" s="158" t="str">
        <f>IFERROR(VLOOKUP(K942,CATEGORIAS,2,0),"")</f>
        <v>MINIRIDERS 9 Y 10 AÑOS</v>
      </c>
      <c r="M942" s="183" t="s">
        <v>53</v>
      </c>
      <c r="N942" s="187">
        <v>949</v>
      </c>
      <c r="O942" s="188">
        <f>IFERROR(VLOOKUP('BASE DE DATOS 2026'!$I888,CATEGORIAS!$M$3:$O$13,2,FALSE),"")</f>
        <v>85000</v>
      </c>
      <c r="P942" s="183"/>
      <c r="Q942" s="252" t="s">
        <v>149</v>
      </c>
      <c r="S942" s="197">
        <v>949</v>
      </c>
    </row>
    <row r="943" spans="1:19" ht="18.75" x14ac:dyDescent="0.25">
      <c r="A943" s="197">
        <f>SUBTOTAL(103,$B$3:B943)</f>
        <v>599</v>
      </c>
      <c r="B943" s="246">
        <v>950</v>
      </c>
      <c r="C943" s="183" t="s">
        <v>414</v>
      </c>
      <c r="D943" s="183" t="s">
        <v>1671</v>
      </c>
      <c r="E943" s="184">
        <v>1109575587</v>
      </c>
      <c r="F943" s="185" t="s">
        <v>1480</v>
      </c>
      <c r="G943" s="185">
        <v>44845</v>
      </c>
      <c r="H943" s="141">
        <f ca="1">IF('BASE DE DATOS 2026'!$G946="","",YEAR(NOW())-YEAR(G943))</f>
        <v>4</v>
      </c>
      <c r="I943" s="183" t="s">
        <v>12</v>
      </c>
      <c r="J943" s="142" t="str">
        <f>VLOOKUP(I943,NH,2,0)</f>
        <v>S</v>
      </c>
      <c r="K943" s="142" t="str">
        <f>YEAR('BASE DE DATOS 2026'!$G943)&amp;J943</f>
        <v>2022S</v>
      </c>
      <c r="L943" s="158" t="str">
        <f>IFERROR(VLOOKUP(K943,CATEGORIAS,2,0),"")</f>
        <v>STRIDERS 4 AÑOS</v>
      </c>
      <c r="M943" s="183" t="s">
        <v>55</v>
      </c>
      <c r="N943" s="187">
        <v>950</v>
      </c>
      <c r="O943" s="188">
        <f>IFERROR(VLOOKUP('BASE DE DATOS 2026'!$I889,CATEGORIAS!$M$3:$O$13,2,FALSE),"")</f>
        <v>85000</v>
      </c>
      <c r="P943" s="183"/>
      <c r="Q943" s="252" t="s">
        <v>149</v>
      </c>
      <c r="S943" s="197">
        <v>950</v>
      </c>
    </row>
    <row r="944" spans="1:19" ht="18.75" x14ac:dyDescent="0.25">
      <c r="A944" s="197">
        <f>SUBTOTAL(103,$B$3:B944)</f>
        <v>600</v>
      </c>
      <c r="B944" s="246">
        <v>951</v>
      </c>
      <c r="C944" s="183" t="s">
        <v>951</v>
      </c>
      <c r="D944" s="183" t="s">
        <v>1672</v>
      </c>
      <c r="E944" s="184">
        <v>1220477122</v>
      </c>
      <c r="F944" s="185" t="s">
        <v>1480</v>
      </c>
      <c r="G944" s="185">
        <v>44799</v>
      </c>
      <c r="H944" s="141">
        <f ca="1">IF('BASE DE DATOS 2026'!$G947="","",YEAR(NOW())-YEAR(G944))</f>
        <v>4</v>
      </c>
      <c r="I944" s="183" t="s">
        <v>12</v>
      </c>
      <c r="J944" s="142" t="str">
        <f>VLOOKUP(I944,NH,2,0)</f>
        <v>S</v>
      </c>
      <c r="K944" s="142" t="str">
        <f>YEAR('BASE DE DATOS 2026'!$G944)&amp;J944</f>
        <v>2022S</v>
      </c>
      <c r="L944" s="158" t="str">
        <f>IFERROR(VLOOKUP(K944,CATEGORIAS,2,0),"")</f>
        <v>STRIDERS 4 AÑOS</v>
      </c>
      <c r="M944" s="183" t="s">
        <v>55</v>
      </c>
      <c r="N944" s="187">
        <v>951</v>
      </c>
      <c r="O944" s="188">
        <f>IFERROR(VLOOKUP('BASE DE DATOS 2026'!$I890,CATEGORIAS!$M$3:$O$13,2,FALSE),"")</f>
        <v>85000</v>
      </c>
      <c r="P944" s="183"/>
      <c r="Q944" s="252" t="s">
        <v>149</v>
      </c>
      <c r="S944" s="197">
        <v>951</v>
      </c>
    </row>
    <row r="945" spans="1:19" ht="18.75" x14ac:dyDescent="0.25">
      <c r="A945" s="197">
        <f>SUBTOTAL(103,$B$3:B945)</f>
        <v>601</v>
      </c>
      <c r="B945" s="246">
        <v>952</v>
      </c>
      <c r="C945" s="183" t="s">
        <v>369</v>
      </c>
      <c r="D945" s="183" t="s">
        <v>1673</v>
      </c>
      <c r="E945" s="184">
        <v>1112070093</v>
      </c>
      <c r="F945" s="185" t="s">
        <v>1481</v>
      </c>
      <c r="G945" s="185">
        <v>44600</v>
      </c>
      <c r="H945" s="141">
        <f ca="1">IF('BASE DE DATOS 2026'!$G948="","",YEAR(NOW())-YEAR(G945))</f>
        <v>4</v>
      </c>
      <c r="I945" s="183" t="s">
        <v>12</v>
      </c>
      <c r="J945" s="142" t="str">
        <f>VLOOKUP(I945,NH,2,0)</f>
        <v>S</v>
      </c>
      <c r="K945" s="142" t="str">
        <f>YEAR('BASE DE DATOS 2026'!$G945)&amp;J945</f>
        <v>2022S</v>
      </c>
      <c r="L945" s="158" t="str">
        <f>IFERROR(VLOOKUP(K945,CATEGORIAS,2,0),"")</f>
        <v>STRIDERS 4 AÑOS</v>
      </c>
      <c r="M945" s="183" t="s">
        <v>55</v>
      </c>
      <c r="N945" s="187">
        <v>952</v>
      </c>
      <c r="O945" s="188">
        <f>IFERROR(VLOOKUP('BASE DE DATOS 2026'!$I891,CATEGORIAS!$M$3:$O$13,2,FALSE),"")</f>
        <v>85000</v>
      </c>
      <c r="P945" s="183"/>
      <c r="Q945" s="252" t="s">
        <v>149</v>
      </c>
      <c r="S945" s="197">
        <v>952</v>
      </c>
    </row>
    <row r="946" spans="1:19" ht="18.75" x14ac:dyDescent="0.25">
      <c r="A946" s="197">
        <f>SUBTOTAL(103,$B$3:B946)</f>
        <v>602</v>
      </c>
      <c r="B946" s="246">
        <v>953</v>
      </c>
      <c r="C946" s="183" t="s">
        <v>1590</v>
      </c>
      <c r="D946" s="183" t="s">
        <v>1674</v>
      </c>
      <c r="E946" s="184">
        <v>1149689106</v>
      </c>
      <c r="F946" s="185" t="s">
        <v>1481</v>
      </c>
      <c r="G946" s="185">
        <v>44826</v>
      </c>
      <c r="H946" s="141">
        <f ca="1">IF('BASE DE DATOS 2026'!$G949="","",YEAR(NOW())-YEAR(G946))</f>
        <v>4</v>
      </c>
      <c r="I946" s="183" t="s">
        <v>12</v>
      </c>
      <c r="J946" s="142" t="str">
        <f>VLOOKUP(I946,NH,2,0)</f>
        <v>S</v>
      </c>
      <c r="K946" s="142" t="str">
        <f>YEAR('BASE DE DATOS 2026'!$G946)&amp;J946</f>
        <v>2022S</v>
      </c>
      <c r="L946" s="158" t="str">
        <f>IFERROR(VLOOKUP(K946,CATEGORIAS,2,0),"")</f>
        <v>STRIDERS 4 AÑOS</v>
      </c>
      <c r="M946" s="183" t="s">
        <v>55</v>
      </c>
      <c r="N946" s="187">
        <v>953</v>
      </c>
      <c r="O946" s="188">
        <f>IFERROR(VLOOKUP('BASE DE DATOS 2026'!$I892,CATEGORIAS!$M$3:$O$13,2,FALSE),"")</f>
        <v>85000</v>
      </c>
      <c r="P946" s="183"/>
      <c r="Q946" s="252" t="s">
        <v>149</v>
      </c>
      <c r="S946" s="197">
        <v>953</v>
      </c>
    </row>
    <row r="947" spans="1:19" ht="18.75" x14ac:dyDescent="0.25">
      <c r="A947" s="197">
        <f>SUBTOTAL(103,$B$3:B947)</f>
        <v>603</v>
      </c>
      <c r="B947" s="246">
        <v>954</v>
      </c>
      <c r="C947" s="183" t="s">
        <v>578</v>
      </c>
      <c r="D947" s="183" t="s">
        <v>296</v>
      </c>
      <c r="E947" s="184">
        <v>1106523086</v>
      </c>
      <c r="F947" s="185" t="s">
        <v>1481</v>
      </c>
      <c r="G947" s="185">
        <v>42994</v>
      </c>
      <c r="H947" s="141">
        <f ca="1">IF('BASE DE DATOS 2026'!$G950="","",YEAR(NOW())-YEAR(G947))</f>
        <v>9</v>
      </c>
      <c r="I947" s="183" t="s">
        <v>100</v>
      </c>
      <c r="J947" s="142" t="str">
        <f>VLOOKUP(I947,NH,2,0)</f>
        <v>E</v>
      </c>
      <c r="K947" s="142" t="str">
        <f>YEAR('BASE DE DATOS 2026'!$G947)&amp;J947</f>
        <v>2017E</v>
      </c>
      <c r="L947" s="158" t="str">
        <f>IFERROR(VLOOKUP(K947,CATEGORIAS,2,0),"")</f>
        <v>MINIRIDERS 9 Y 10 AÑOS</v>
      </c>
      <c r="M947" s="183" t="s">
        <v>55</v>
      </c>
      <c r="N947" s="187">
        <v>954</v>
      </c>
      <c r="O947" s="188">
        <f>IFERROR(VLOOKUP('BASE DE DATOS 2026'!$I893,CATEGORIAS!$M$3:$O$13,2,FALSE),"")</f>
        <v>85000</v>
      </c>
      <c r="P947" s="183"/>
      <c r="Q947" s="252" t="s">
        <v>149</v>
      </c>
      <c r="S947" s="197">
        <v>954</v>
      </c>
    </row>
    <row r="948" spans="1:19" ht="18.75" x14ac:dyDescent="0.25">
      <c r="A948" s="197">
        <f>SUBTOTAL(103,$B$3:B948)</f>
        <v>604</v>
      </c>
      <c r="B948" s="246">
        <v>955</v>
      </c>
      <c r="C948" s="183" t="s">
        <v>1675</v>
      </c>
      <c r="D948" s="183" t="s">
        <v>1676</v>
      </c>
      <c r="E948" s="184"/>
      <c r="F948" s="185" t="s">
        <v>1480</v>
      </c>
      <c r="G948" s="185">
        <v>44948</v>
      </c>
      <c r="H948" s="141">
        <f ca="1">IF('BASE DE DATOS 2026'!$G951="","",YEAR(NOW())-YEAR(G948))</f>
        <v>3</v>
      </c>
      <c r="I948" s="183" t="s">
        <v>12</v>
      </c>
      <c r="J948" s="142" t="str">
        <f>VLOOKUP(I948,NH,2,0)</f>
        <v>S</v>
      </c>
      <c r="K948" s="142" t="str">
        <f>YEAR('BASE DE DATOS 2026'!$G948)&amp;J948</f>
        <v>2023S</v>
      </c>
      <c r="L948" s="158" t="str">
        <f>IFERROR(VLOOKUP(K948,CATEGORIAS,2,0),"")</f>
        <v>STRIDERS 2 Y 3 AÑOS</v>
      </c>
      <c r="M948" s="183" t="s">
        <v>55</v>
      </c>
      <c r="N948" s="187">
        <v>955</v>
      </c>
      <c r="O948" s="188">
        <f>IFERROR(VLOOKUP('BASE DE DATOS 2026'!$I894,CATEGORIAS!$M$3:$O$13,2,FALSE),"")</f>
        <v>85000</v>
      </c>
      <c r="P948" s="183"/>
      <c r="Q948" s="252" t="s">
        <v>149</v>
      </c>
      <c r="S948" s="197">
        <v>955</v>
      </c>
    </row>
    <row r="949" spans="1:19" ht="18.75" x14ac:dyDescent="0.25">
      <c r="A949" s="197">
        <f>SUBTOTAL(103,$B$3:B949)</f>
        <v>605</v>
      </c>
      <c r="B949" s="246">
        <v>956</v>
      </c>
      <c r="C949" s="183" t="s">
        <v>1677</v>
      </c>
      <c r="D949" s="183" t="s">
        <v>1678</v>
      </c>
      <c r="E949" s="184">
        <v>1105388680</v>
      </c>
      <c r="F949" s="185" t="s">
        <v>1480</v>
      </c>
      <c r="G949" s="185">
        <v>41686</v>
      </c>
      <c r="H949" s="141">
        <f ca="1">IF('BASE DE DATOS 2026'!$G952="","",YEAR(NOW())-YEAR(G949))</f>
        <v>12</v>
      </c>
      <c r="I949" s="183" t="s">
        <v>67</v>
      </c>
      <c r="J949" s="142" t="str">
        <f>VLOOKUP(I949,NH,2,0)</f>
        <v>P</v>
      </c>
      <c r="K949" s="142" t="str">
        <f>YEAR('BASE DE DATOS 2026'!$G949)&amp;J949</f>
        <v>2014P</v>
      </c>
      <c r="L949" s="158" t="str">
        <f>IFERROR(VLOOKUP(K949,CATEGORIAS,2,0),"")</f>
        <v>PRINCIPIANTES 11 Y 12 AÑOS</v>
      </c>
      <c r="M949" s="183" t="s">
        <v>55</v>
      </c>
      <c r="N949" s="187">
        <v>956</v>
      </c>
      <c r="O949" s="188">
        <f>IFERROR(VLOOKUP('BASE DE DATOS 2026'!$I895,CATEGORIAS!$M$3:$O$13,2,FALSE),"")</f>
        <v>85000</v>
      </c>
      <c r="P949" s="183"/>
      <c r="Q949" s="252" t="s">
        <v>149</v>
      </c>
      <c r="S949" s="197">
        <v>956</v>
      </c>
    </row>
    <row r="950" spans="1:19" ht="18.75" x14ac:dyDescent="0.25">
      <c r="A950" s="197">
        <f>SUBTOTAL(103,$B$3:B950)</f>
        <v>606</v>
      </c>
      <c r="B950" s="246">
        <v>957</v>
      </c>
      <c r="C950" s="183" t="s">
        <v>1679</v>
      </c>
      <c r="D950" s="183" t="s">
        <v>1210</v>
      </c>
      <c r="E950" s="184">
        <v>1232803606</v>
      </c>
      <c r="F950" s="185" t="s">
        <v>1480</v>
      </c>
      <c r="G950" s="185">
        <v>43111</v>
      </c>
      <c r="H950" s="141">
        <f ca="1">IF('BASE DE DATOS 2026'!$G953="","",YEAR(NOW())-YEAR(G950))</f>
        <v>8</v>
      </c>
      <c r="I950" s="183" t="s">
        <v>100</v>
      </c>
      <c r="J950" s="142" t="str">
        <f>VLOOKUP(I950,NH,2,0)</f>
        <v>E</v>
      </c>
      <c r="K950" s="142" t="str">
        <f>YEAR('BASE DE DATOS 2026'!$G950)&amp;J950</f>
        <v>2018E</v>
      </c>
      <c r="L950" s="158" t="str">
        <f>IFERROR(VLOOKUP(K950,CATEGORIAS,2,0),"")</f>
        <v>MINIRIDERS 7 Y 8 AÑOS</v>
      </c>
      <c r="M950" s="183" t="s">
        <v>45</v>
      </c>
      <c r="N950" s="187">
        <v>957</v>
      </c>
      <c r="O950" s="188">
        <f>IFERROR(VLOOKUP('BASE DE DATOS 2026'!$I896,CATEGORIAS!$M$3:$O$13,2,FALSE),"")</f>
        <v>85000</v>
      </c>
      <c r="P950" s="183"/>
      <c r="Q950" s="252" t="s">
        <v>149</v>
      </c>
      <c r="S950" s="197">
        <v>957</v>
      </c>
    </row>
    <row r="951" spans="1:19" ht="18.75" x14ac:dyDescent="0.25">
      <c r="A951" s="197">
        <f>SUBTOTAL(103,$B$3:B951)</f>
        <v>607</v>
      </c>
      <c r="B951" s="246">
        <v>958</v>
      </c>
      <c r="C951" s="183" t="s">
        <v>1680</v>
      </c>
      <c r="D951" s="183" t="s">
        <v>1681</v>
      </c>
      <c r="E951" s="184">
        <v>1061142866</v>
      </c>
      <c r="F951" s="185" t="s">
        <v>1480</v>
      </c>
      <c r="G951" s="185">
        <v>43860</v>
      </c>
      <c r="H951" s="141">
        <f ca="1">IF('BASE DE DATOS 2026'!$G954="","",YEAR(NOW())-YEAR(G951))</f>
        <v>6</v>
      </c>
      <c r="I951" s="183" t="s">
        <v>100</v>
      </c>
      <c r="J951" s="142" t="str">
        <f>VLOOKUP(I951,NH,2,0)</f>
        <v>E</v>
      </c>
      <c r="K951" s="142" t="str">
        <f>YEAR('BASE DE DATOS 2026'!$G951)&amp;J951</f>
        <v>2020E</v>
      </c>
      <c r="L951" s="158" t="str">
        <f>IFERROR(VLOOKUP(K951,CATEGORIAS,2,0),"")</f>
        <v>MINIRIDERS 6 AÑOS</v>
      </c>
      <c r="M951" s="183" t="s">
        <v>1344</v>
      </c>
      <c r="N951" s="187">
        <v>958</v>
      </c>
      <c r="O951" s="188">
        <f>IFERROR(VLOOKUP('BASE DE DATOS 2026'!$I897,CATEGORIAS!$M$3:$O$13,2,FALSE),"")</f>
        <v>85000</v>
      </c>
      <c r="P951" s="183"/>
      <c r="Q951" s="252" t="s">
        <v>149</v>
      </c>
      <c r="S951" s="197">
        <v>958</v>
      </c>
    </row>
    <row r="952" spans="1:19" ht="18.75" x14ac:dyDescent="0.25">
      <c r="A952" s="197">
        <f>SUBTOTAL(103,$B$3:B952)</f>
        <v>608</v>
      </c>
      <c r="B952" s="249">
        <v>959</v>
      </c>
      <c r="C952" s="183" t="s">
        <v>1706</v>
      </c>
      <c r="D952" s="183" t="s">
        <v>1707</v>
      </c>
      <c r="E952" s="184">
        <v>1116381915</v>
      </c>
      <c r="F952" s="185" t="s">
        <v>1480</v>
      </c>
      <c r="G952" s="185">
        <v>43452</v>
      </c>
      <c r="H952" s="141">
        <f ca="1">IF('BASE DE DATOS 2026'!$G955="","",YEAR(NOW())-YEAR(G952))</f>
        <v>8</v>
      </c>
      <c r="I952" s="183" t="s">
        <v>100</v>
      </c>
      <c r="J952" s="142" t="str">
        <f>VLOOKUP(I952,NH,2,0)</f>
        <v>E</v>
      </c>
      <c r="K952" s="142" t="str">
        <f>YEAR('BASE DE DATOS 2026'!$G952)&amp;J952</f>
        <v>2018E</v>
      </c>
      <c r="L952" s="158" t="str">
        <f>IFERROR(VLOOKUP(K952,CATEGORIAS,2,0),"")</f>
        <v>MINIRIDERS 7 Y 8 AÑOS</v>
      </c>
      <c r="M952" s="183" t="s">
        <v>78</v>
      </c>
      <c r="N952" s="187">
        <v>959</v>
      </c>
      <c r="O952" s="188">
        <f>IFERROR(VLOOKUP('BASE DE DATOS 2026'!$I898,CATEGORIAS!$M$3:$O$13,2,FALSE),"")</f>
        <v>85000</v>
      </c>
      <c r="P952" s="183"/>
      <c r="Q952" s="252" t="s">
        <v>149</v>
      </c>
      <c r="S952" s="197">
        <v>959</v>
      </c>
    </row>
    <row r="953" spans="1:19" ht="18.75" x14ac:dyDescent="0.25">
      <c r="A953" s="197">
        <f>SUBTOTAL(103,$B$3:B953)</f>
        <v>609</v>
      </c>
      <c r="B953" s="249">
        <v>960</v>
      </c>
      <c r="C953" s="183" t="s">
        <v>275</v>
      </c>
      <c r="D953" s="183" t="s">
        <v>1687</v>
      </c>
      <c r="E953" s="184">
        <v>1144110438</v>
      </c>
      <c r="F953" s="185" t="s">
        <v>1480</v>
      </c>
      <c r="G953" s="185">
        <v>42165</v>
      </c>
      <c r="H953" s="141">
        <f ca="1">IF('BASE DE DATOS 2026'!$G956="","",YEAR(NOW())-YEAR(G953))</f>
        <v>11</v>
      </c>
      <c r="I953" s="183" t="s">
        <v>67</v>
      </c>
      <c r="J953" s="142" t="str">
        <f>VLOOKUP(I953,NH,2,0)</f>
        <v>P</v>
      </c>
      <c r="K953" s="142" t="str">
        <f>YEAR('BASE DE DATOS 2026'!$G953)&amp;J953</f>
        <v>2015P</v>
      </c>
      <c r="L953" s="158" t="str">
        <f>IFERROR(VLOOKUP(K953,CATEGORIAS,2,0),"")</f>
        <v>PRINCIPIANTES 11 Y 12 AÑOS</v>
      </c>
      <c r="M953" s="183" t="s">
        <v>45</v>
      </c>
      <c r="N953" s="187">
        <v>960</v>
      </c>
      <c r="O953" s="188">
        <f>IFERROR(VLOOKUP('BASE DE DATOS 2026'!$I899,CATEGORIAS!$M$3:$O$13,2,FALSE),"")</f>
        <v>85000</v>
      </c>
      <c r="P953" s="183"/>
      <c r="Q953" s="252" t="s">
        <v>149</v>
      </c>
      <c r="S953" s="197">
        <v>960</v>
      </c>
    </row>
    <row r="954" spans="1:19" ht="18.75" x14ac:dyDescent="0.25">
      <c r="A954" s="197">
        <f>SUBTOTAL(103,$B$3:B954)</f>
        <v>610</v>
      </c>
      <c r="B954" s="249">
        <v>961</v>
      </c>
      <c r="C954" s="183" t="s">
        <v>1688</v>
      </c>
      <c r="D954" s="183" t="s">
        <v>1689</v>
      </c>
      <c r="E954" s="184">
        <v>1109551621</v>
      </c>
      <c r="F954" s="185" t="s">
        <v>1481</v>
      </c>
      <c r="G954" s="185">
        <v>40868</v>
      </c>
      <c r="H954" s="141">
        <f ca="1">IF('BASE DE DATOS 2026'!$G957="","",YEAR(NOW())-YEAR(G954))</f>
        <v>15</v>
      </c>
      <c r="I954" s="183" t="s">
        <v>67</v>
      </c>
      <c r="J954" s="142" t="str">
        <f>VLOOKUP(I954,NH,2,0)</f>
        <v>P</v>
      </c>
      <c r="K954" s="142" t="str">
        <f>YEAR('BASE DE DATOS 2026'!$G954)&amp;J954</f>
        <v>2011P</v>
      </c>
      <c r="L954" s="158" t="str">
        <f>IFERROR(VLOOKUP(K954,CATEGORIAS,2,0),"")</f>
        <v>PRINCIPIANTES 15 AÑOS Y MAS</v>
      </c>
      <c r="M954" s="183" t="s">
        <v>45</v>
      </c>
      <c r="N954" s="187">
        <v>961</v>
      </c>
      <c r="O954" s="188">
        <f>IFERROR(VLOOKUP('BASE DE DATOS 2026'!$I900,CATEGORIAS!$M$3:$O$13,2,FALSE),"")</f>
        <v>85000</v>
      </c>
      <c r="P954" s="183"/>
      <c r="Q954" s="252" t="s">
        <v>149</v>
      </c>
      <c r="S954" s="197">
        <v>961</v>
      </c>
    </row>
    <row r="955" spans="1:19" ht="18.75" x14ac:dyDescent="0.25">
      <c r="A955" s="197">
        <f>SUBTOTAL(103,$B$3:B955)</f>
        <v>611</v>
      </c>
      <c r="B955" s="249">
        <v>962</v>
      </c>
      <c r="C955" s="217" t="s">
        <v>1690</v>
      </c>
      <c r="D955" s="217" t="s">
        <v>1708</v>
      </c>
      <c r="E955" s="184">
        <v>1114905157</v>
      </c>
      <c r="F955" s="185" t="s">
        <v>1480</v>
      </c>
      <c r="G955" s="185">
        <v>44420</v>
      </c>
      <c r="H955" s="141">
        <f ca="1">IF('BASE DE DATOS 2026'!$G958="","",YEAR(NOW())-YEAR(G955))</f>
        <v>5</v>
      </c>
      <c r="I955" s="217" t="s">
        <v>12</v>
      </c>
      <c r="J955" s="142" t="str">
        <f>VLOOKUP(I955,NH,2,0)</f>
        <v>S</v>
      </c>
      <c r="K955" s="142" t="str">
        <f>YEAR('BASE DE DATOS 2026'!$G955)&amp;J955</f>
        <v>2021S</v>
      </c>
      <c r="L955" s="158" t="str">
        <f>IFERROR(VLOOKUP(K955,CATEGORIAS,2,0),"")</f>
        <v>STRIDERS 5 AÑOS</v>
      </c>
      <c r="M955" s="217" t="s">
        <v>1344</v>
      </c>
      <c r="N955" s="187">
        <v>962</v>
      </c>
      <c r="O955" s="188">
        <f>IFERROR(VLOOKUP('BASE DE DATOS 2026'!$I901,CATEGORIAS!$M$3:$O$13,2,FALSE),"")</f>
        <v>85000</v>
      </c>
      <c r="P955" s="217"/>
      <c r="Q955" s="252" t="s">
        <v>149</v>
      </c>
      <c r="S955" s="197">
        <v>962</v>
      </c>
    </row>
    <row r="956" spans="1:19" ht="18.75" x14ac:dyDescent="0.25">
      <c r="A956" s="197">
        <f>SUBTOTAL(103,$B$3:B956)</f>
        <v>612</v>
      </c>
      <c r="B956" s="249">
        <v>963</v>
      </c>
      <c r="C956" s="217" t="s">
        <v>378</v>
      </c>
      <c r="D956" s="217" t="s">
        <v>1709</v>
      </c>
      <c r="E956" s="184" t="s">
        <v>127</v>
      </c>
      <c r="F956" s="185" t="s">
        <v>1480</v>
      </c>
      <c r="G956" s="185">
        <v>44767</v>
      </c>
      <c r="H956" s="141">
        <f ca="1">IF('BASE DE DATOS 2026'!$G959="","",YEAR(NOW())-YEAR(G956))</f>
        <v>4</v>
      </c>
      <c r="I956" s="217" t="s">
        <v>12</v>
      </c>
      <c r="J956" s="142" t="str">
        <f>VLOOKUP(I956,NH,2,0)</f>
        <v>S</v>
      </c>
      <c r="K956" s="142" t="str">
        <f>YEAR('BASE DE DATOS 2026'!$G956)&amp;J956</f>
        <v>2022S</v>
      </c>
      <c r="L956" s="158" t="str">
        <f>IFERROR(VLOOKUP(K956,CATEGORIAS,2,0),"")</f>
        <v>STRIDERS 4 AÑOS</v>
      </c>
      <c r="M956" s="217" t="s">
        <v>1330</v>
      </c>
      <c r="N956" s="187">
        <v>963</v>
      </c>
      <c r="O956" s="188">
        <f>IFERROR(VLOOKUP('BASE DE DATOS 2026'!$I902,CATEGORIAS!$M$3:$O$13,2,FALSE),"")</f>
        <v>85000</v>
      </c>
      <c r="P956" s="217"/>
      <c r="Q956" s="252" t="s">
        <v>149</v>
      </c>
      <c r="S956" s="197">
        <v>963</v>
      </c>
    </row>
    <row r="957" spans="1:19" ht="18.75" x14ac:dyDescent="0.25">
      <c r="A957" s="197">
        <f>SUBTOTAL(103,$B$3:B957)</f>
        <v>613</v>
      </c>
      <c r="B957" s="249">
        <v>964</v>
      </c>
      <c r="C957" s="217" t="s">
        <v>392</v>
      </c>
      <c r="D957" s="217" t="s">
        <v>1647</v>
      </c>
      <c r="E957" s="184">
        <v>1241441167</v>
      </c>
      <c r="F957" s="185" t="s">
        <v>1480</v>
      </c>
      <c r="G957" s="185">
        <v>44162</v>
      </c>
      <c r="H957" s="141">
        <f ca="1">IF('BASE DE DATOS 2026'!$G960="","",YEAR(NOW())-YEAR(G957))</f>
        <v>6</v>
      </c>
      <c r="I957" s="217" t="s">
        <v>100</v>
      </c>
      <c r="J957" s="142" t="str">
        <f>VLOOKUP(I957,NH,2,0)</f>
        <v>E</v>
      </c>
      <c r="K957" s="142" t="str">
        <f>YEAR('BASE DE DATOS 2026'!$G957)&amp;J957</f>
        <v>2020E</v>
      </c>
      <c r="L957" s="158" t="str">
        <f>IFERROR(VLOOKUP(K957,CATEGORIAS,2,0),"")</f>
        <v>MINIRIDERS 6 AÑOS</v>
      </c>
      <c r="M957" s="217" t="s">
        <v>112</v>
      </c>
      <c r="N957" s="187">
        <v>964</v>
      </c>
      <c r="O957" s="188">
        <f>IFERROR(VLOOKUP('BASE DE DATOS 2026'!$I903,CATEGORIAS!$M$3:$O$13,2,FALSE),"")</f>
        <v>85000</v>
      </c>
      <c r="P957" s="217"/>
      <c r="Q957" s="252" t="s">
        <v>149</v>
      </c>
      <c r="S957" s="197">
        <v>964</v>
      </c>
    </row>
    <row r="958" spans="1:19" ht="18.75" x14ac:dyDescent="0.25">
      <c r="A958" s="197">
        <f>SUBTOTAL(103,$B$3:B958)</f>
        <v>614</v>
      </c>
      <c r="B958" s="249">
        <v>965</v>
      </c>
      <c r="C958" s="217" t="s">
        <v>1710</v>
      </c>
      <c r="D958" s="217" t="s">
        <v>1711</v>
      </c>
      <c r="E958" s="184">
        <v>1232818760</v>
      </c>
      <c r="F958" s="185" t="s">
        <v>1480</v>
      </c>
      <c r="G958" s="185">
        <v>44202</v>
      </c>
      <c r="H958" s="141">
        <f ca="1">IF('BASE DE DATOS 2026'!$G961="","",YEAR(NOW())-YEAR(G958))</f>
        <v>5</v>
      </c>
      <c r="I958" s="217" t="s">
        <v>12</v>
      </c>
      <c r="J958" s="142" t="str">
        <f>VLOOKUP(I958,NH,2,0)</f>
        <v>S</v>
      </c>
      <c r="K958" s="142" t="str">
        <f>YEAR('BASE DE DATOS 2026'!$G958)&amp;J958</f>
        <v>2021S</v>
      </c>
      <c r="L958" s="158" t="str">
        <f>IFERROR(VLOOKUP(K958,CATEGORIAS,2,0),"")</f>
        <v>STRIDERS 5 AÑOS</v>
      </c>
      <c r="M958" s="217" t="s">
        <v>112</v>
      </c>
      <c r="N958" s="187">
        <v>965</v>
      </c>
      <c r="O958" s="188">
        <f>IFERROR(VLOOKUP('BASE DE DATOS 2026'!$I904,CATEGORIAS!$M$3:$O$13,2,FALSE),"")</f>
        <v>85000</v>
      </c>
      <c r="P958" s="217"/>
      <c r="Q958" s="252" t="s">
        <v>149</v>
      </c>
      <c r="S958" s="197">
        <v>965</v>
      </c>
    </row>
    <row r="959" spans="1:19" ht="18.75" x14ac:dyDescent="0.25">
      <c r="A959" s="197">
        <f>SUBTOTAL(103,$B$3:B959)</f>
        <v>615</v>
      </c>
      <c r="B959" s="249">
        <v>966</v>
      </c>
      <c r="C959" s="217" t="s">
        <v>490</v>
      </c>
      <c r="D959" s="217" t="s">
        <v>1712</v>
      </c>
      <c r="E959" s="184">
        <v>1109939407</v>
      </c>
      <c r="F959" s="185" t="s">
        <v>1481</v>
      </c>
      <c r="G959" s="185">
        <v>44578</v>
      </c>
      <c r="H959" s="141">
        <f ca="1">IF('BASE DE DATOS 2026'!$G962="","",YEAR(NOW())-YEAR(G959))</f>
        <v>4</v>
      </c>
      <c r="I959" s="217" t="s">
        <v>12</v>
      </c>
      <c r="J959" s="142" t="str">
        <f>VLOOKUP(I959,NH,2,0)</f>
        <v>S</v>
      </c>
      <c r="K959" s="142" t="str">
        <f>YEAR('BASE DE DATOS 2026'!$G959)&amp;J959</f>
        <v>2022S</v>
      </c>
      <c r="L959" s="158" t="str">
        <f>IFERROR(VLOOKUP(K959,CATEGORIAS,2,0),"")</f>
        <v>STRIDERS 4 AÑOS</v>
      </c>
      <c r="M959" s="217" t="s">
        <v>112</v>
      </c>
      <c r="N959" s="187">
        <v>966</v>
      </c>
      <c r="O959" s="188">
        <f>IFERROR(VLOOKUP('BASE DE DATOS 2026'!$I905,CATEGORIAS!$M$3:$O$13,2,FALSE),"")</f>
        <v>85000</v>
      </c>
      <c r="P959" s="217"/>
      <c r="Q959" s="252" t="s">
        <v>149</v>
      </c>
      <c r="S959" s="197">
        <v>966</v>
      </c>
    </row>
    <row r="960" spans="1:19" ht="18.75" x14ac:dyDescent="0.25">
      <c r="A960" s="197">
        <f>SUBTOTAL(103,$B$3:B960)</f>
        <v>616</v>
      </c>
      <c r="B960" s="249">
        <v>967</v>
      </c>
      <c r="C960" s="217" t="s">
        <v>1713</v>
      </c>
      <c r="D960" s="217" t="s">
        <v>1714</v>
      </c>
      <c r="E960" s="184">
        <v>1011208993</v>
      </c>
      <c r="F960" s="185" t="s">
        <v>1480</v>
      </c>
      <c r="G960" s="185">
        <v>40604</v>
      </c>
      <c r="H960" s="141">
        <f ca="1">IF('BASE DE DATOS 2026'!$G963="","",YEAR(NOW())-YEAR(G960))</f>
        <v>15</v>
      </c>
      <c r="I960" s="217" t="s">
        <v>15</v>
      </c>
      <c r="J960" s="142" t="str">
        <f>VLOOKUP(I960,NH,2,0)</f>
        <v>EX</v>
      </c>
      <c r="K960" s="142" t="str">
        <f>YEAR('BASE DE DATOS 2026'!$G960)&amp;J960</f>
        <v>2011EX</v>
      </c>
      <c r="L960" s="158" t="str">
        <f>IFERROR(VLOOKUP(K960,CATEGORIAS,2,0),"")</f>
        <v>EXPERTOS 15 Y 16 AÑOS</v>
      </c>
      <c r="M960" s="217" t="s">
        <v>43</v>
      </c>
      <c r="N960" s="187">
        <v>967</v>
      </c>
      <c r="O960" s="188">
        <f>IFERROR(VLOOKUP('BASE DE DATOS 2026'!$I906,CATEGORIAS!$M$3:$O$13,2,FALSE),"")</f>
        <v>85000</v>
      </c>
      <c r="P960" s="217"/>
      <c r="Q960" s="252" t="s">
        <v>149</v>
      </c>
      <c r="S960" s="197">
        <v>967</v>
      </c>
    </row>
    <row r="961" spans="1:19" ht="18.75" x14ac:dyDescent="0.25">
      <c r="A961" s="197">
        <f>SUBTOTAL(103,$B$3:B961)</f>
        <v>617</v>
      </c>
      <c r="B961" s="249">
        <v>968</v>
      </c>
      <c r="C961" s="217" t="s">
        <v>1692</v>
      </c>
      <c r="D961" s="217" t="s">
        <v>1691</v>
      </c>
      <c r="E961" s="184">
        <v>1081282300</v>
      </c>
      <c r="F961" s="185" t="s">
        <v>1480</v>
      </c>
      <c r="G961" s="185">
        <v>40882</v>
      </c>
      <c r="H961" s="141">
        <f ca="1">IF('BASE DE DATOS 2026'!$G964="","",YEAR(NOW())-YEAR(G961))</f>
        <v>15</v>
      </c>
      <c r="I961" s="217" t="s">
        <v>67</v>
      </c>
      <c r="J961" s="142" t="str">
        <f>VLOOKUP(I961,NH,2,0)</f>
        <v>P</v>
      </c>
      <c r="K961" s="142" t="str">
        <f>YEAR('BASE DE DATOS 2026'!$G961)&amp;J961</f>
        <v>2011P</v>
      </c>
      <c r="L961" s="158" t="str">
        <f>IFERROR(VLOOKUP(K961,CATEGORIAS,2,0),"")</f>
        <v>PRINCIPIANTES 15 AÑOS Y MAS</v>
      </c>
      <c r="M961" s="217" t="s">
        <v>1352</v>
      </c>
      <c r="N961" s="187">
        <v>968</v>
      </c>
      <c r="O961" s="188">
        <f>IFERROR(VLOOKUP('BASE DE DATOS 2026'!$I907,CATEGORIAS!$M$3:$O$13,2,FALSE),"")</f>
        <v>85000</v>
      </c>
      <c r="P961" s="217"/>
      <c r="Q961" s="252" t="s">
        <v>149</v>
      </c>
      <c r="S961" s="197">
        <v>968</v>
      </c>
    </row>
    <row r="962" spans="1:19" ht="18.75" x14ac:dyDescent="0.25">
      <c r="A962" s="197">
        <f>SUBTOTAL(103,$B$3:B962)</f>
        <v>618</v>
      </c>
      <c r="B962" s="249">
        <v>969</v>
      </c>
      <c r="C962" s="217" t="s">
        <v>1701</v>
      </c>
      <c r="D962" s="217" t="s">
        <v>1715</v>
      </c>
      <c r="E962" s="184">
        <v>1232825316</v>
      </c>
      <c r="F962" s="185" t="s">
        <v>1480</v>
      </c>
      <c r="G962" s="185">
        <v>45070</v>
      </c>
      <c r="H962" s="141">
        <f ca="1">IF('BASE DE DATOS 2026'!$G965="","",YEAR(NOW())-YEAR(G962))</f>
        <v>3</v>
      </c>
      <c r="I962" s="217" t="s">
        <v>12</v>
      </c>
      <c r="J962" s="142" t="str">
        <f>VLOOKUP(I962,NH,2,0)</f>
        <v>S</v>
      </c>
      <c r="K962" s="142" t="str">
        <f>YEAR('BASE DE DATOS 2026'!$G962)&amp;J962</f>
        <v>2023S</v>
      </c>
      <c r="L962" s="158" t="str">
        <f>IFERROR(VLOOKUP(K962,CATEGORIAS,2,0),"")</f>
        <v>STRIDERS 2 Y 3 AÑOS</v>
      </c>
      <c r="M962" s="217" t="s">
        <v>82</v>
      </c>
      <c r="N962" s="187">
        <v>969</v>
      </c>
      <c r="O962" s="188">
        <f>IFERROR(VLOOKUP('BASE DE DATOS 2026'!$I908,CATEGORIAS!$M$3:$O$13,2,FALSE),"")</f>
        <v>85000</v>
      </c>
      <c r="P962" s="217"/>
      <c r="Q962" s="252" t="s">
        <v>149</v>
      </c>
      <c r="S962" s="197">
        <v>969</v>
      </c>
    </row>
    <row r="963" spans="1:19" ht="18.75" x14ac:dyDescent="0.25">
      <c r="A963" s="197">
        <f>SUBTOTAL(103,$B$3:B963)</f>
        <v>619</v>
      </c>
      <c r="B963" s="249">
        <v>970</v>
      </c>
      <c r="C963" s="217" t="s">
        <v>1702</v>
      </c>
      <c r="D963" s="217" t="s">
        <v>1703</v>
      </c>
      <c r="E963" s="184">
        <v>1114010576</v>
      </c>
      <c r="F963" s="185" t="s">
        <v>1480</v>
      </c>
      <c r="G963" s="185">
        <v>42874</v>
      </c>
      <c r="H963" s="141">
        <f ca="1">IF('BASE DE DATOS 2026'!$G966="","",YEAR(NOW())-YEAR(G963))</f>
        <v>9</v>
      </c>
      <c r="I963" s="217" t="s">
        <v>100</v>
      </c>
      <c r="J963" s="142" t="str">
        <f>VLOOKUP(I963,NH,2,0)</f>
        <v>E</v>
      </c>
      <c r="K963" s="142" t="str">
        <f>YEAR('BASE DE DATOS 2026'!$G963)&amp;J963</f>
        <v>2017E</v>
      </c>
      <c r="L963" s="158" t="str">
        <f>IFERROR(VLOOKUP(K963,CATEGORIAS,2,0),"")</f>
        <v>MINIRIDERS 9 Y 10 AÑOS</v>
      </c>
      <c r="M963" s="217" t="s">
        <v>82</v>
      </c>
      <c r="N963" s="187">
        <v>970</v>
      </c>
      <c r="O963" s="188">
        <f>IFERROR(VLOOKUP('BASE DE DATOS 2026'!$I909,CATEGORIAS!$M$3:$O$13,2,FALSE),"")</f>
        <v>85000</v>
      </c>
      <c r="P963" s="217"/>
      <c r="Q963" s="252" t="s">
        <v>149</v>
      </c>
      <c r="S963" s="197">
        <v>970</v>
      </c>
    </row>
    <row r="964" spans="1:19" ht="18.75" x14ac:dyDescent="0.25">
      <c r="A964" s="197">
        <f>SUBTOTAL(103,$B$3:B964)</f>
        <v>620</v>
      </c>
      <c r="B964" s="249">
        <v>971</v>
      </c>
      <c r="C964" s="217" t="s">
        <v>314</v>
      </c>
      <c r="D964" s="217" t="s">
        <v>1704</v>
      </c>
      <c r="E964" s="184">
        <v>1114014148</v>
      </c>
      <c r="F964" s="185" t="s">
        <v>1480</v>
      </c>
      <c r="G964" s="185">
        <v>44135</v>
      </c>
      <c r="H964" s="141">
        <f ca="1">IF('BASE DE DATOS 2026'!$G967="","",YEAR(NOW())-YEAR(G964))</f>
        <v>6</v>
      </c>
      <c r="I964" s="217" t="s">
        <v>100</v>
      </c>
      <c r="J964" s="142" t="str">
        <f>VLOOKUP(I964,NH,2,0)</f>
        <v>E</v>
      </c>
      <c r="K964" s="142" t="str">
        <f>YEAR('BASE DE DATOS 2026'!$G964)&amp;J964</f>
        <v>2020E</v>
      </c>
      <c r="L964" s="158" t="str">
        <f>IFERROR(VLOOKUP(K964,CATEGORIAS,2,0),"")</f>
        <v>MINIRIDERS 6 AÑOS</v>
      </c>
      <c r="M964" s="217" t="s">
        <v>82</v>
      </c>
      <c r="N964" s="187">
        <v>971</v>
      </c>
      <c r="O964" s="188">
        <f>IFERROR(VLOOKUP('BASE DE DATOS 2026'!$I910,CATEGORIAS!$M$3:$O$13,2,FALSE),"")</f>
        <v>85000</v>
      </c>
      <c r="P964" s="217"/>
      <c r="Q964" s="252" t="s">
        <v>149</v>
      </c>
      <c r="S964" s="197">
        <v>971</v>
      </c>
    </row>
    <row r="965" spans="1:19" ht="18.75" x14ac:dyDescent="0.25">
      <c r="A965" s="197">
        <f>SUBTOTAL(103,$B$3:B965)</f>
        <v>621</v>
      </c>
      <c r="B965" s="249">
        <v>972</v>
      </c>
      <c r="C965" s="217" t="s">
        <v>244</v>
      </c>
      <c r="D965" s="217" t="s">
        <v>1716</v>
      </c>
      <c r="E965" s="184">
        <v>1191229612</v>
      </c>
      <c r="F965" s="185" t="s">
        <v>1480</v>
      </c>
      <c r="G965" s="185">
        <v>45112</v>
      </c>
      <c r="H965" s="141">
        <f ca="1">IF('BASE DE DATOS 2026'!$G968="","",YEAR(NOW())-YEAR(G965))</f>
        <v>3</v>
      </c>
      <c r="I965" s="217" t="s">
        <v>12</v>
      </c>
      <c r="J965" s="142" t="str">
        <f>VLOOKUP(I965,NH,2,0)</f>
        <v>S</v>
      </c>
      <c r="K965" s="142" t="str">
        <f>YEAR('BASE DE DATOS 2026'!$G965)&amp;J965</f>
        <v>2023S</v>
      </c>
      <c r="L965" s="158" t="str">
        <f>IFERROR(VLOOKUP(K965,CATEGORIAS,2,0),"")</f>
        <v>STRIDERS 2 Y 3 AÑOS</v>
      </c>
      <c r="M965" s="217" t="s">
        <v>53</v>
      </c>
      <c r="N965" s="187">
        <v>972</v>
      </c>
      <c r="O965" s="188">
        <f>IFERROR(VLOOKUP('BASE DE DATOS 2026'!$I911,CATEGORIAS!$M$3:$O$13,2,FALSE),"")</f>
        <v>85000</v>
      </c>
      <c r="P965" s="217"/>
      <c r="Q965" s="252" t="s">
        <v>149</v>
      </c>
      <c r="S965" s="197">
        <v>972</v>
      </c>
    </row>
    <row r="966" spans="1:19" ht="18.75" x14ac:dyDescent="0.25">
      <c r="A966" s="197">
        <f>SUBTOTAL(103,$B$3:B966)</f>
        <v>622</v>
      </c>
      <c r="B966" s="249">
        <v>973</v>
      </c>
      <c r="C966" s="217" t="s">
        <v>244</v>
      </c>
      <c r="D966" s="217" t="s">
        <v>1717</v>
      </c>
      <c r="E966" s="184">
        <v>1112070428</v>
      </c>
      <c r="F966" s="185" t="s">
        <v>1480</v>
      </c>
      <c r="G966" s="185">
        <v>44700</v>
      </c>
      <c r="H966" s="141">
        <f ca="1">IF('BASE DE DATOS 2026'!$G969="","",YEAR(NOW())-YEAR(G966))</f>
        <v>4</v>
      </c>
      <c r="I966" s="217" t="s">
        <v>12</v>
      </c>
      <c r="J966" s="142" t="str">
        <f>VLOOKUP(I966,NH,2,0)</f>
        <v>S</v>
      </c>
      <c r="K966" s="142" t="str">
        <f>YEAR('BASE DE DATOS 2026'!$G966)&amp;J966</f>
        <v>2022S</v>
      </c>
      <c r="L966" s="158" t="str">
        <f>IFERROR(VLOOKUP(K966,CATEGORIAS,2,0),"")</f>
        <v>STRIDERS 4 AÑOS</v>
      </c>
      <c r="M966" s="217" t="s">
        <v>1268</v>
      </c>
      <c r="N966" s="187">
        <v>973</v>
      </c>
      <c r="O966" s="188">
        <f>IFERROR(VLOOKUP('BASE DE DATOS 2026'!$I912,CATEGORIAS!$M$3:$O$13,2,FALSE),"")</f>
        <v>85000</v>
      </c>
      <c r="P966" s="217"/>
      <c r="Q966" s="252" t="s">
        <v>149</v>
      </c>
      <c r="S966" s="197">
        <v>973</v>
      </c>
    </row>
    <row r="967" spans="1:19" ht="18.75" x14ac:dyDescent="0.25">
      <c r="A967" s="197">
        <f>SUBTOTAL(103,$B$3:B967)</f>
        <v>623</v>
      </c>
      <c r="B967" s="249">
        <v>974</v>
      </c>
      <c r="C967" s="217" t="s">
        <v>1705</v>
      </c>
      <c r="D967" s="217" t="s">
        <v>627</v>
      </c>
      <c r="E967" s="184"/>
      <c r="F967" s="185" t="s">
        <v>1480</v>
      </c>
      <c r="G967" s="185">
        <v>44638</v>
      </c>
      <c r="H967" s="141">
        <f ca="1">IF('BASE DE DATOS 2026'!$G970="","",YEAR(NOW())-YEAR(G967))</f>
        <v>4</v>
      </c>
      <c r="I967" s="217" t="s">
        <v>12</v>
      </c>
      <c r="J967" s="142" t="str">
        <f>VLOOKUP(I967,NH,2,0)</f>
        <v>S</v>
      </c>
      <c r="K967" s="142" t="str">
        <f>YEAR('BASE DE DATOS 2026'!$G967)&amp;J967</f>
        <v>2022S</v>
      </c>
      <c r="L967" s="158" t="str">
        <f>IFERROR(VLOOKUP(K967,CATEGORIAS,2,0),"")</f>
        <v>STRIDERS 4 AÑOS</v>
      </c>
      <c r="M967" s="217" t="s">
        <v>1268</v>
      </c>
      <c r="N967" s="187">
        <v>974</v>
      </c>
      <c r="O967" s="188">
        <f>IFERROR(VLOOKUP('BASE DE DATOS 2026'!$I913,CATEGORIAS!$M$3:$O$13,2,FALSE),"")</f>
        <v>85000</v>
      </c>
      <c r="P967" s="217"/>
      <c r="Q967" s="252" t="s">
        <v>149</v>
      </c>
      <c r="S967" s="197">
        <v>974</v>
      </c>
    </row>
    <row r="968" spans="1:19" ht="18.75" x14ac:dyDescent="0.25">
      <c r="A968" s="197">
        <f>SUBTOTAL(103,$B$3:B968)</f>
        <v>624</v>
      </c>
      <c r="B968" s="249">
        <v>975</v>
      </c>
      <c r="C968" s="217" t="s">
        <v>343</v>
      </c>
      <c r="D968" s="217" t="s">
        <v>1718</v>
      </c>
      <c r="E968" s="184">
        <v>1109573081</v>
      </c>
      <c r="F968" s="185" t="s">
        <v>1480</v>
      </c>
      <c r="G968" s="185">
        <v>44504</v>
      </c>
      <c r="H968" s="141">
        <f ca="1">IF('BASE DE DATOS 2026'!$G971="","",YEAR(NOW())-YEAR(G968))</f>
        <v>5</v>
      </c>
      <c r="I968" s="217" t="s">
        <v>12</v>
      </c>
      <c r="J968" s="142" t="str">
        <f>VLOOKUP(I968,NH,2,0)</f>
        <v>S</v>
      </c>
      <c r="K968" s="142" t="str">
        <f>YEAR('BASE DE DATOS 2026'!$G968)&amp;J968</f>
        <v>2021S</v>
      </c>
      <c r="L968" s="158" t="str">
        <f>IFERROR(VLOOKUP(K968,CATEGORIAS,2,0),"")</f>
        <v>STRIDERS 5 AÑOS</v>
      </c>
      <c r="M968" s="217" t="s">
        <v>1268</v>
      </c>
      <c r="N968" s="187">
        <v>975</v>
      </c>
      <c r="O968" s="188">
        <f>IFERROR(VLOOKUP('BASE DE DATOS 2026'!$I914,CATEGORIAS!$M$3:$O$13,2,FALSE),"")</f>
        <v>85000</v>
      </c>
      <c r="P968" s="217"/>
      <c r="Q968" s="252" t="s">
        <v>149</v>
      </c>
      <c r="S968" s="197">
        <v>975</v>
      </c>
    </row>
    <row r="969" spans="1:19" ht="18.75" x14ac:dyDescent="0.25">
      <c r="A969" s="197">
        <f>SUBTOTAL(103,$B$3:B969)</f>
        <v>625</v>
      </c>
      <c r="B969" s="249">
        <v>976</v>
      </c>
      <c r="C969" s="217" t="s">
        <v>1719</v>
      </c>
      <c r="D969" s="217" t="s">
        <v>1720</v>
      </c>
      <c r="E969" s="184">
        <v>1149944820</v>
      </c>
      <c r="F969" s="185" t="s">
        <v>1481</v>
      </c>
      <c r="G969" s="185">
        <v>44875</v>
      </c>
      <c r="H969" s="141">
        <f ca="1">IF('BASE DE DATOS 2026'!$G972="","",YEAR(NOW())-YEAR(G969))</f>
        <v>4</v>
      </c>
      <c r="I969" s="217" t="s">
        <v>12</v>
      </c>
      <c r="J969" s="142" t="str">
        <f>VLOOKUP(I969,NH,2,0)</f>
        <v>S</v>
      </c>
      <c r="K969" s="142" t="str">
        <f>YEAR('BASE DE DATOS 2026'!$G969)&amp;J969</f>
        <v>2022S</v>
      </c>
      <c r="L969" s="158" t="str">
        <f>IFERROR(VLOOKUP(K969,CATEGORIAS,2,0),"")</f>
        <v>STRIDERS 4 AÑOS</v>
      </c>
      <c r="M969" s="217" t="s">
        <v>55</v>
      </c>
      <c r="N969" s="187">
        <v>976</v>
      </c>
      <c r="O969" s="188">
        <f>IFERROR(VLOOKUP('BASE DE DATOS 2026'!$I915,CATEGORIAS!$M$3:$O$13,2,FALSE),"")</f>
        <v>85000</v>
      </c>
      <c r="P969" s="217"/>
      <c r="Q969" s="252" t="s">
        <v>149</v>
      </c>
      <c r="S969" s="197">
        <v>976</v>
      </c>
    </row>
    <row r="970" spans="1:19" ht="18.75" x14ac:dyDescent="0.25">
      <c r="A970" s="197">
        <f>SUBTOTAL(103,$B$3:B970)</f>
        <v>626</v>
      </c>
      <c r="B970" s="249">
        <v>977</v>
      </c>
      <c r="C970" s="217" t="s">
        <v>1498</v>
      </c>
      <c r="D970" s="217" t="s">
        <v>1724</v>
      </c>
      <c r="E970" s="184" t="s">
        <v>1721</v>
      </c>
      <c r="F970" s="185" t="s">
        <v>1480</v>
      </c>
      <c r="G970" s="185">
        <v>44108</v>
      </c>
      <c r="H970" s="141">
        <f ca="1">IF('BASE DE DATOS 2026'!$G973="","",YEAR(NOW())-YEAR(G970))</f>
        <v>6</v>
      </c>
      <c r="I970" s="217" t="s">
        <v>100</v>
      </c>
      <c r="J970" s="142" t="str">
        <f>VLOOKUP(I970,NH,2,0)</f>
        <v>E</v>
      </c>
      <c r="K970" s="142" t="str">
        <f>YEAR('BASE DE DATOS 2026'!$G970)&amp;J970</f>
        <v>2020E</v>
      </c>
      <c r="L970" s="158" t="str">
        <f>IFERROR(VLOOKUP(K970,CATEGORIAS,2,0),"")</f>
        <v>MINIRIDERS 6 AÑOS</v>
      </c>
      <c r="M970" s="217" t="s">
        <v>77</v>
      </c>
      <c r="N970" s="187">
        <v>977</v>
      </c>
      <c r="O970" s="188">
        <f>IFERROR(VLOOKUP('BASE DE DATOS 2026'!$I916,CATEGORIAS!$M$3:$O$13,2,FALSE),"")</f>
        <v>85000</v>
      </c>
      <c r="P970" s="217"/>
      <c r="Q970" s="252" t="s">
        <v>149</v>
      </c>
      <c r="S970" s="197">
        <v>977</v>
      </c>
    </row>
    <row r="971" spans="1:19" ht="18.75" x14ac:dyDescent="0.25">
      <c r="A971" s="197">
        <f>SUBTOTAL(103,$B$3:B971)</f>
        <v>627</v>
      </c>
      <c r="B971" s="249">
        <v>978</v>
      </c>
      <c r="C971" s="217" t="s">
        <v>1725</v>
      </c>
      <c r="D971" s="217" t="s">
        <v>864</v>
      </c>
      <c r="E971" s="184" t="s">
        <v>1722</v>
      </c>
      <c r="F971" s="185" t="s">
        <v>1480</v>
      </c>
      <c r="G971" s="185">
        <v>43485</v>
      </c>
      <c r="H971" s="141">
        <f ca="1">IF('BASE DE DATOS 2026'!$G974="","",YEAR(NOW())-YEAR(G971))</f>
        <v>7</v>
      </c>
      <c r="I971" s="217" t="s">
        <v>100</v>
      </c>
      <c r="J971" s="142" t="str">
        <f>VLOOKUP(I971,NH,2,0)</f>
        <v>E</v>
      </c>
      <c r="K971" s="142" t="str">
        <f>YEAR('BASE DE DATOS 2026'!$G971)&amp;J971</f>
        <v>2019E</v>
      </c>
      <c r="L971" s="158" t="str">
        <f>IFERROR(VLOOKUP(K971,CATEGORIAS,2,0),"")</f>
        <v>MINIRIDERS 7 Y 8 AÑOS</v>
      </c>
      <c r="M971" s="217" t="s">
        <v>77</v>
      </c>
      <c r="N971" s="187">
        <v>978</v>
      </c>
      <c r="O971" s="188">
        <f>IFERROR(VLOOKUP('BASE DE DATOS 2026'!$I917,CATEGORIAS!$M$3:$O$13,2,FALSE),"")</f>
        <v>85000</v>
      </c>
      <c r="P971" s="217"/>
      <c r="Q971" s="252" t="s">
        <v>149</v>
      </c>
      <c r="S971" s="197">
        <v>978</v>
      </c>
    </row>
    <row r="972" spans="1:19" ht="18.75" x14ac:dyDescent="0.25">
      <c r="A972" s="197">
        <f>SUBTOTAL(103,$B$3:B972)</f>
        <v>628</v>
      </c>
      <c r="B972" s="249">
        <v>979</v>
      </c>
      <c r="C972" s="217" t="s">
        <v>378</v>
      </c>
      <c r="D972" s="217" t="s">
        <v>1667</v>
      </c>
      <c r="E972" s="184" t="s">
        <v>1723</v>
      </c>
      <c r="F972" s="185" t="s">
        <v>1480</v>
      </c>
      <c r="G972" s="185">
        <v>44681</v>
      </c>
      <c r="H972" s="141">
        <f ca="1">IF('BASE DE DATOS 2026'!$G975="","",YEAR(NOW())-YEAR(G972))</f>
        <v>4</v>
      </c>
      <c r="I972" s="217" t="s">
        <v>12</v>
      </c>
      <c r="J972" s="142" t="str">
        <f>VLOOKUP(I972,NH,2,0)</f>
        <v>S</v>
      </c>
      <c r="K972" s="142" t="str">
        <f>YEAR('BASE DE DATOS 2026'!$G972)&amp;J972</f>
        <v>2022S</v>
      </c>
      <c r="L972" s="158" t="str">
        <f>IFERROR(VLOOKUP(K972,CATEGORIAS,2,0),"")</f>
        <v>STRIDERS 4 AÑOS</v>
      </c>
      <c r="M972" s="217" t="s">
        <v>77</v>
      </c>
      <c r="N972" s="187">
        <v>979</v>
      </c>
      <c r="O972" s="188">
        <f>IFERROR(VLOOKUP('BASE DE DATOS 2026'!$I918,CATEGORIAS!$M$3:$O$13,2,FALSE),"")</f>
        <v>85000</v>
      </c>
      <c r="P972" s="217"/>
      <c r="Q972" s="252" t="s">
        <v>149</v>
      </c>
      <c r="S972" s="197">
        <v>979</v>
      </c>
    </row>
    <row r="973" spans="1:19" ht="18.75" x14ac:dyDescent="0.25">
      <c r="A973" s="197">
        <f>SUBTOTAL(103,$B$3:B973)</f>
        <v>629</v>
      </c>
      <c r="B973" s="249">
        <v>980</v>
      </c>
      <c r="C973" s="217" t="s">
        <v>1728</v>
      </c>
      <c r="D973" s="217" t="s">
        <v>1729</v>
      </c>
      <c r="E973" s="184">
        <v>1234794362</v>
      </c>
      <c r="F973" s="185" t="s">
        <v>1481</v>
      </c>
      <c r="G973" s="185">
        <v>44424</v>
      </c>
      <c r="H973" s="141">
        <f ca="1">IF('BASE DE DATOS 2026'!$G978="","",YEAR(NOW())-YEAR(G973))</f>
        <v>5</v>
      </c>
      <c r="I973" s="217" t="s">
        <v>12</v>
      </c>
      <c r="J973" s="142" t="str">
        <f>VLOOKUP(I973,NH,2,0)</f>
        <v>S</v>
      </c>
      <c r="K973" s="142" t="str">
        <f>YEAR('BASE DE DATOS 2026'!$G973)&amp;J973</f>
        <v>2021S</v>
      </c>
      <c r="L973" s="158" t="str">
        <f>IFERROR(VLOOKUP(K973,CATEGORIAS,2,0),"")</f>
        <v>STRIDERS 5 AÑOS</v>
      </c>
      <c r="M973" s="217" t="s">
        <v>79</v>
      </c>
      <c r="N973" s="187">
        <v>980</v>
      </c>
      <c r="O973" s="188">
        <f>IFERROR(VLOOKUP('BASE DE DATOS 2026'!$I921,CATEGORIAS!$M$3:$O$13,2,FALSE),"")</f>
        <v>85000</v>
      </c>
      <c r="P973" s="217"/>
      <c r="Q973" s="252" t="s">
        <v>1730</v>
      </c>
      <c r="S973" s="197">
        <v>980</v>
      </c>
    </row>
    <row r="974" spans="1:19" ht="18.75" x14ac:dyDescent="0.25">
      <c r="A974" s="197">
        <f>SUBTOTAL(103,$B$3:B974)</f>
        <v>630</v>
      </c>
      <c r="B974" s="249">
        <v>981</v>
      </c>
      <c r="C974" s="217" t="s">
        <v>1726</v>
      </c>
      <c r="D974" s="217" t="s">
        <v>1727</v>
      </c>
      <c r="E974" s="184">
        <v>10298476</v>
      </c>
      <c r="F974" s="185" t="s">
        <v>1480</v>
      </c>
      <c r="G974" s="185">
        <v>30457</v>
      </c>
      <c r="H974" s="141">
        <f ca="1">IF('BASE DE DATOS 2026'!$G979="","",YEAR(NOW())-YEAR(G974))</f>
        <v>43</v>
      </c>
      <c r="I974" s="217" t="s">
        <v>72</v>
      </c>
      <c r="J974" s="142" t="str">
        <f>VLOOKUP(I974,NH,2,0)</f>
        <v>SM</v>
      </c>
      <c r="K974" s="142" t="str">
        <f>YEAR('BASE DE DATOS 2026'!$G974)&amp;J974</f>
        <v>1983SM</v>
      </c>
      <c r="L974" s="158" t="str">
        <f>IFERROR(VLOOKUP(K974,CATEGORIAS,2,0),"")</f>
        <v>SENIOR MASTER</v>
      </c>
      <c r="M974" s="217" t="s">
        <v>1484</v>
      </c>
      <c r="N974" s="187">
        <v>981</v>
      </c>
      <c r="O974" s="188">
        <f>IFERROR(VLOOKUP('BASE DE DATOS 2026'!$I922,CATEGORIAS!$M$3:$O$13,2,FALSE),"")</f>
        <v>85000</v>
      </c>
      <c r="P974" s="217"/>
      <c r="Q974" s="252"/>
      <c r="S974" s="197">
        <v>981</v>
      </c>
    </row>
    <row r="975" spans="1:19" ht="18.75" x14ac:dyDescent="0.25">
      <c r="A975" s="197">
        <f>SUBTOTAL(103,$B$3:B975)</f>
        <v>631</v>
      </c>
      <c r="B975" s="249">
        <v>982</v>
      </c>
      <c r="C975" s="217" t="s">
        <v>364</v>
      </c>
      <c r="D975" s="217" t="s">
        <v>1731</v>
      </c>
      <c r="E975" s="184">
        <v>1112411248</v>
      </c>
      <c r="F975" s="185" t="s">
        <v>1480</v>
      </c>
      <c r="G975" s="185">
        <v>44782</v>
      </c>
      <c r="H975" s="141">
        <f ca="1">IF('BASE DE DATOS 2026'!$G980="","",YEAR(NOW())-YEAR(G975))</f>
        <v>4</v>
      </c>
      <c r="I975" s="217" t="s">
        <v>12</v>
      </c>
      <c r="J975" s="142" t="str">
        <f>VLOOKUP(I975,NH,2,0)</f>
        <v>S</v>
      </c>
      <c r="K975" s="142" t="str">
        <f>YEAR('BASE DE DATOS 2026'!$G975)&amp;J975</f>
        <v>2022S</v>
      </c>
      <c r="L975" s="158" t="str">
        <f>IFERROR(VLOOKUP(K975,CATEGORIAS,2,0),"")</f>
        <v>STRIDERS 4 AÑOS</v>
      </c>
      <c r="M975" s="217" t="s">
        <v>85</v>
      </c>
      <c r="N975" s="187">
        <v>982</v>
      </c>
      <c r="O975" s="188">
        <f>IFERROR(VLOOKUP('BASE DE DATOS 2026'!$I923,CATEGORIAS!$M$3:$O$13,2,FALSE),"")</f>
        <v>85000</v>
      </c>
      <c r="P975" s="217"/>
      <c r="Q975" s="252"/>
      <c r="S975" s="197">
        <v>982</v>
      </c>
    </row>
    <row r="976" spans="1:19" ht="18.75" x14ac:dyDescent="0.25">
      <c r="A976" s="197">
        <f>SUBTOTAL(103,$B$3:B976)</f>
        <v>632</v>
      </c>
      <c r="B976" s="249">
        <v>983</v>
      </c>
      <c r="C976" s="217" t="s">
        <v>753</v>
      </c>
      <c r="D976" s="217" t="s">
        <v>1732</v>
      </c>
      <c r="E976" s="184">
        <v>1112161567</v>
      </c>
      <c r="F976" s="185" t="s">
        <v>1480</v>
      </c>
      <c r="G976" s="185">
        <v>43055</v>
      </c>
      <c r="H976" s="141">
        <f ca="1">IF('BASE DE DATOS 2026'!$G981="","",YEAR(NOW())-YEAR(G976))</f>
        <v>9</v>
      </c>
      <c r="I976" s="217" t="s">
        <v>100</v>
      </c>
      <c r="J976" s="142" t="str">
        <f>VLOOKUP(I976,NH,2,0)</f>
        <v>E</v>
      </c>
      <c r="K976" s="142" t="str">
        <f>YEAR('BASE DE DATOS 2026'!$G976)&amp;J976</f>
        <v>2017E</v>
      </c>
      <c r="L976" s="158" t="str">
        <f>IFERROR(VLOOKUP(K976,CATEGORIAS,2,0),"")</f>
        <v>MINIRIDERS 9 Y 10 AÑOS</v>
      </c>
      <c r="M976" s="217" t="s">
        <v>85</v>
      </c>
      <c r="N976" s="187">
        <v>983</v>
      </c>
      <c r="O976" s="188">
        <f>IFERROR(VLOOKUP('BASE DE DATOS 2026'!$I924,CATEGORIAS!$M$3:$O$13,2,FALSE),"")</f>
        <v>85000</v>
      </c>
      <c r="P976" s="217"/>
      <c r="Q976" s="252"/>
      <c r="S976" s="197">
        <v>983</v>
      </c>
    </row>
    <row r="977" spans="1:19" ht="18.75" x14ac:dyDescent="0.25">
      <c r="A977" s="197">
        <f>SUBTOTAL(103,$B$3:B977)</f>
        <v>633</v>
      </c>
      <c r="B977" s="249">
        <v>984</v>
      </c>
      <c r="C977" s="217" t="s">
        <v>244</v>
      </c>
      <c r="D977" s="217" t="s">
        <v>1733</v>
      </c>
      <c r="E977" s="184">
        <v>1112071738</v>
      </c>
      <c r="F977" s="185" t="s">
        <v>1480</v>
      </c>
      <c r="G977" s="185">
        <v>45208</v>
      </c>
      <c r="H977" s="141">
        <f ca="1">IF('BASE DE DATOS 2026'!$G982="","",YEAR(NOW())-YEAR(G977))</f>
        <v>3</v>
      </c>
      <c r="I977" s="217" t="s">
        <v>12</v>
      </c>
      <c r="J977" s="142" t="str">
        <f>VLOOKUP(I977,NH,2,0)</f>
        <v>S</v>
      </c>
      <c r="K977" s="142" t="str">
        <f>YEAR('BASE DE DATOS 2026'!$G977)&amp;J977</f>
        <v>2023S</v>
      </c>
      <c r="L977" s="158" t="str">
        <f>IFERROR(VLOOKUP(K977,CATEGORIAS,2,0),"")</f>
        <v>STRIDERS 2 Y 3 AÑOS</v>
      </c>
      <c r="M977" s="217" t="s">
        <v>75</v>
      </c>
      <c r="N977" s="187">
        <v>984</v>
      </c>
      <c r="O977" s="188">
        <f>IFERROR(VLOOKUP('BASE DE DATOS 2026'!$I925,CATEGORIAS!$M$3:$O$13,2,FALSE),"")</f>
        <v>85000</v>
      </c>
      <c r="P977" s="217"/>
      <c r="Q977" s="252"/>
      <c r="S977" s="197">
        <v>984</v>
      </c>
    </row>
    <row r="978" spans="1:19" ht="18.75" x14ac:dyDescent="0.25">
      <c r="A978" s="197">
        <f>SUBTOTAL(103,$B$3:B978)</f>
        <v>634</v>
      </c>
      <c r="B978" s="249">
        <v>985</v>
      </c>
      <c r="C978" s="217" t="s">
        <v>321</v>
      </c>
      <c r="D978" s="217" t="s">
        <v>799</v>
      </c>
      <c r="E978" s="184">
        <v>1110372955</v>
      </c>
      <c r="F978" s="185" t="s">
        <v>1480</v>
      </c>
      <c r="G978" s="185">
        <v>40355</v>
      </c>
      <c r="H978" s="141">
        <f ca="1">IF('BASE DE DATOS 2026'!$G983="","",YEAR(NOW())-YEAR(G978))</f>
        <v>16</v>
      </c>
      <c r="I978" s="217" t="s">
        <v>15</v>
      </c>
      <c r="J978" s="142" t="str">
        <f>VLOOKUP(I978,NH,2,0)</f>
        <v>EX</v>
      </c>
      <c r="K978" s="142" t="str">
        <f>YEAR('BASE DE DATOS 2026'!$G978)&amp;J978</f>
        <v>2010EX</v>
      </c>
      <c r="L978" s="158" t="str">
        <f>IFERROR(VLOOKUP(K978,CATEGORIAS,2,0),"")</f>
        <v>EXPERTOS 15 Y 16 AÑOS</v>
      </c>
      <c r="M978" s="217" t="s">
        <v>41</v>
      </c>
      <c r="N978" s="187">
        <v>985</v>
      </c>
      <c r="O978" s="188">
        <f>IFERROR(VLOOKUP('BASE DE DATOS 2026'!$I926,CATEGORIAS!$M$3:$O$13,2,FALSE),"")</f>
        <v>85000</v>
      </c>
      <c r="P978" s="217"/>
      <c r="Q978" s="252"/>
      <c r="S978" s="197">
        <v>985</v>
      </c>
    </row>
    <row r="979" spans="1:19" ht="18.75" x14ac:dyDescent="0.25">
      <c r="A979" s="197">
        <f>SUBTOTAL(103,$B$3:B979)</f>
        <v>635</v>
      </c>
      <c r="B979" s="249">
        <v>986</v>
      </c>
      <c r="C979" s="217" t="s">
        <v>710</v>
      </c>
      <c r="D979" s="217" t="s">
        <v>1734</v>
      </c>
      <c r="E979" s="184">
        <v>1116384716</v>
      </c>
      <c r="F979" s="185" t="s">
        <v>1480</v>
      </c>
      <c r="G979" s="185">
        <v>45000</v>
      </c>
      <c r="H979" s="141">
        <f ca="1">IF('BASE DE DATOS 2026'!$G985="","",YEAR(NOW())-YEAR(G979))</f>
        <v>3</v>
      </c>
      <c r="I979" s="217" t="s">
        <v>12</v>
      </c>
      <c r="J979" s="142" t="str">
        <f>VLOOKUP(I979,NH,2,0)</f>
        <v>S</v>
      </c>
      <c r="K979" s="142" t="str">
        <f>YEAR('BASE DE DATOS 2026'!$G979)&amp;J979</f>
        <v>2023S</v>
      </c>
      <c r="L979" s="158" t="str">
        <f>IFERROR(VLOOKUP(K979,CATEGORIAS,2,0),"")</f>
        <v>STRIDERS 2 Y 3 AÑOS</v>
      </c>
      <c r="M979" s="217" t="s">
        <v>78</v>
      </c>
      <c r="N979" s="187">
        <v>986</v>
      </c>
      <c r="O979" s="188"/>
      <c r="P979" s="217"/>
      <c r="Q979" s="252"/>
      <c r="S979" s="197">
        <v>986</v>
      </c>
    </row>
    <row r="980" spans="1:19" ht="18.75" x14ac:dyDescent="0.25">
      <c r="A980" s="197">
        <f>SUBTOTAL(103,$B$3:B980)</f>
        <v>636</v>
      </c>
      <c r="B980" s="249" t="s">
        <v>1147</v>
      </c>
      <c r="C980" s="217" t="s">
        <v>259</v>
      </c>
      <c r="D980" s="217" t="s">
        <v>1146</v>
      </c>
      <c r="E980" s="184"/>
      <c r="F980" s="185" t="s">
        <v>1480</v>
      </c>
      <c r="G980" s="185">
        <v>38353</v>
      </c>
      <c r="H980" s="141">
        <f ca="1">IF('BASE DE DATOS 2026'!$G976="","",YEAR(NOW())-YEAR(G980))</f>
        <v>21</v>
      </c>
      <c r="I980" s="217" t="s">
        <v>10</v>
      </c>
      <c r="J980" s="142" t="str">
        <f>VLOOKUP(I980,NH,2,0)</f>
        <v>OV</v>
      </c>
      <c r="K980" s="142" t="str">
        <f>YEAR('BASE DE DATOS 2026'!$G980)&amp;J980</f>
        <v>2005OV</v>
      </c>
      <c r="L980" s="158" t="str">
        <f>IFERROR(VLOOKUP(K980,CATEGORIAS,2,0),"")</f>
        <v>OPEN VARONES</v>
      </c>
      <c r="M980" s="217" t="s">
        <v>1283</v>
      </c>
      <c r="N980" s="187">
        <v>222</v>
      </c>
      <c r="O980" s="188">
        <f>IFERROR(VLOOKUP('BASE DE DATOS 2026'!$I919,CATEGORIAS!$M$3:$O$13,2,FALSE),"")</f>
        <v>85000</v>
      </c>
      <c r="P980" s="217"/>
      <c r="Q980" s="252" t="s">
        <v>149</v>
      </c>
    </row>
    <row r="981" spans="1:19" ht="18.75" x14ac:dyDescent="0.25">
      <c r="A981" s="197">
        <f>SUBTOTAL(103,$B$3:B981)</f>
        <v>637</v>
      </c>
      <c r="B981" s="247" t="s">
        <v>1149</v>
      </c>
      <c r="C981" s="217" t="s">
        <v>705</v>
      </c>
      <c r="D981" s="217" t="s">
        <v>706</v>
      </c>
      <c r="E981" s="184">
        <v>1112406877</v>
      </c>
      <c r="F981" s="185" t="s">
        <v>1481</v>
      </c>
      <c r="G981" s="185">
        <v>41710</v>
      </c>
      <c r="H981" s="141">
        <f ca="1">IF('BASE DE DATOS 2026'!$G912="","",YEAR(NOW())-YEAR(G981))</f>
        <v>12</v>
      </c>
      <c r="I981" s="217" t="s">
        <v>15</v>
      </c>
      <c r="J981" s="142" t="str">
        <f>VLOOKUP(I981,NH,2,0)</f>
        <v>EX</v>
      </c>
      <c r="K981" s="142" t="str">
        <f>YEAR('BASE DE DATOS 2026'!$G981)&amp;J981</f>
        <v>2014EX</v>
      </c>
      <c r="L981" s="158" t="str">
        <f>IFERROR(VLOOKUP(K981,CATEGORIAS,2,0),"")</f>
        <v>EXPERTOS 11 Y 12 AÑOS</v>
      </c>
      <c r="M981" s="217" t="s">
        <v>85</v>
      </c>
      <c r="N981" s="186">
        <v>327</v>
      </c>
      <c r="O981" s="188">
        <f>IFERROR(VLOOKUP('BASE DE DATOS 2026'!$I847,CATEGORIAS!$M$3:$O$13,2,FALSE),"")</f>
        <v>85000</v>
      </c>
      <c r="P981" s="217"/>
      <c r="Q981" s="252" t="s">
        <v>149</v>
      </c>
    </row>
    <row r="982" spans="1:19" ht="18.75" x14ac:dyDescent="0.25">
      <c r="A982" s="197">
        <f>SUBTOTAL(103,$B$3:B982)</f>
        <v>638</v>
      </c>
      <c r="B982" s="246" t="s">
        <v>1152</v>
      </c>
      <c r="C982" s="217" t="s">
        <v>369</v>
      </c>
      <c r="D982" s="217" t="s">
        <v>818</v>
      </c>
      <c r="E982" s="184">
        <v>1105376012</v>
      </c>
      <c r="F982" s="185" t="s">
        <v>1481</v>
      </c>
      <c r="G982" s="185">
        <v>40063</v>
      </c>
      <c r="H982" s="141">
        <f ca="1">IF('BASE DE DATOS 2026'!$G913="","",YEAR(NOW())-YEAR(G982))</f>
        <v>17</v>
      </c>
      <c r="I982" s="217" t="s">
        <v>9</v>
      </c>
      <c r="J982" s="142" t="str">
        <f>VLOOKUP(I982,NH,2,0)</f>
        <v>OD</v>
      </c>
      <c r="K982" s="142" t="str">
        <f>YEAR('BASE DE DATOS 2026'!$G982)&amp;J982</f>
        <v>2009OD</v>
      </c>
      <c r="L982" s="158" t="str">
        <f>IFERROR(VLOOKUP(K982,CATEGORIAS,2,0),"")</f>
        <v>OPEN DAMAS</v>
      </c>
      <c r="M982" s="217" t="s">
        <v>50</v>
      </c>
      <c r="N982" s="187" t="s">
        <v>1152</v>
      </c>
      <c r="O982" s="188">
        <f>IFERROR(VLOOKUP('BASE DE DATOS 2026'!$I848,CATEGORIAS!$M$3:$O$13,2,FALSE),"")</f>
        <v>85000</v>
      </c>
      <c r="P982" s="217"/>
      <c r="Q982" s="252" t="s">
        <v>1528</v>
      </c>
    </row>
    <row r="983" spans="1:19" ht="18.75" x14ac:dyDescent="0.25">
      <c r="A983" s="197">
        <f>SUBTOTAL(103,$B$3:B983)</f>
        <v>639</v>
      </c>
      <c r="B983" s="247" t="s">
        <v>1153</v>
      </c>
      <c r="C983" s="217" t="s">
        <v>821</v>
      </c>
      <c r="D983" s="217" t="s">
        <v>822</v>
      </c>
      <c r="E983" s="184">
        <v>1097103562</v>
      </c>
      <c r="F983" s="185" t="s">
        <v>1481</v>
      </c>
      <c r="G983" s="185">
        <v>39834</v>
      </c>
      <c r="H983" s="141">
        <f ca="1">IF('BASE DE DATOS 2026'!$G914="","",YEAR(NOW())-YEAR(G983))</f>
        <v>17</v>
      </c>
      <c r="I983" s="217" t="s">
        <v>9</v>
      </c>
      <c r="J983" s="142" t="str">
        <f>VLOOKUP(I983,NH,2,0)</f>
        <v>OD</v>
      </c>
      <c r="K983" s="142" t="str">
        <f>YEAR('BASE DE DATOS 2026'!$G983)&amp;J983</f>
        <v>2009OD</v>
      </c>
      <c r="L983" s="158" t="str">
        <f>IFERROR(VLOOKUP(K983,CATEGORIAS,2,0),"")</f>
        <v>OPEN DAMAS</v>
      </c>
      <c r="M983" s="217" t="s">
        <v>45</v>
      </c>
      <c r="N983" s="186" t="s">
        <v>1153</v>
      </c>
      <c r="O983" s="188">
        <f>IFERROR(VLOOKUP('BASE DE DATOS 2026'!$I849,CATEGORIAS!$M$3:$O$13,2,FALSE),"")</f>
        <v>85000</v>
      </c>
      <c r="P983" s="217"/>
      <c r="Q983" s="252" t="s">
        <v>149</v>
      </c>
    </row>
    <row r="984" spans="1:19" ht="18.75" x14ac:dyDescent="0.25">
      <c r="A984" s="197">
        <f>SUBTOTAL(103,$B$3:B984)</f>
        <v>640</v>
      </c>
      <c r="B984" s="247" t="s">
        <v>1473</v>
      </c>
      <c r="C984" s="217" t="s">
        <v>1475</v>
      </c>
      <c r="D984" s="217" t="s">
        <v>1476</v>
      </c>
      <c r="E984" s="184">
        <v>1078462310</v>
      </c>
      <c r="F984" s="185" t="s">
        <v>1481</v>
      </c>
      <c r="G984" s="185">
        <v>40698</v>
      </c>
      <c r="H984" s="141">
        <f ca="1">IF('BASE DE DATOS 2026'!$G915="","",YEAR(NOW())-YEAR(G984))</f>
        <v>15</v>
      </c>
      <c r="I984" s="217" t="s">
        <v>9</v>
      </c>
      <c r="J984" s="142" t="str">
        <f>VLOOKUP(I984,NH,2,0)</f>
        <v>OD</v>
      </c>
      <c r="K984" s="142" t="str">
        <f>YEAR('BASE DE DATOS 2026'!$G984)&amp;J984</f>
        <v>2011OD</v>
      </c>
      <c r="L984" s="158" t="str">
        <f>IFERROR(VLOOKUP(K984,CATEGORIAS,2,0),"")</f>
        <v>OPEN DAMAS</v>
      </c>
      <c r="M984" s="217" t="s">
        <v>1474</v>
      </c>
      <c r="N984" s="186" t="s">
        <v>1473</v>
      </c>
      <c r="O984" s="188">
        <f>IFERROR(VLOOKUP('BASE DE DATOS 2026'!$I850,CATEGORIAS!$M$3:$O$13,2,FALSE),"")</f>
        <v>85000</v>
      </c>
      <c r="P984" s="217"/>
      <c r="Q984" s="252" t="s">
        <v>149</v>
      </c>
    </row>
    <row r="985" spans="1:19" ht="18.75" x14ac:dyDescent="0.25">
      <c r="A985" s="197">
        <f>SUBTOTAL(103,$B$3:B985)</f>
        <v>641</v>
      </c>
      <c r="B985" s="246" t="s">
        <v>1151</v>
      </c>
      <c r="C985" s="217" t="s">
        <v>1219</v>
      </c>
      <c r="D985" s="217" t="s">
        <v>1212</v>
      </c>
      <c r="E985" s="184">
        <v>1108568468</v>
      </c>
      <c r="F985" s="185" t="s">
        <v>1480</v>
      </c>
      <c r="G985" s="185">
        <v>40948</v>
      </c>
      <c r="H985" s="141">
        <f ca="1">IF('BASE DE DATOS 2026'!$G916="","",YEAR(NOW())-YEAR(G985))</f>
        <v>14</v>
      </c>
      <c r="I985" s="217" t="s">
        <v>1173</v>
      </c>
      <c r="J985" s="142" t="str">
        <f>VLOOKUP(I985,NH,2,0)</f>
        <v>SR</v>
      </c>
      <c r="K985" s="142" t="str">
        <f>YEAR('BASE DE DATOS 2026'!$G985)&amp;J985</f>
        <v>2012SR</v>
      </c>
      <c r="L985" s="158" t="str">
        <f>IFERROR(VLOOKUP(K985,CATEGORIAS,2,0),"")</f>
        <v>SUPER RACING</v>
      </c>
      <c r="M985" s="217" t="s">
        <v>45</v>
      </c>
      <c r="N985" s="187" t="s">
        <v>1151</v>
      </c>
      <c r="O985" s="188">
        <f>IFERROR(VLOOKUP('BASE DE DATOS 2026'!$I851,CATEGORIAS!$M$3:$O$13,2,FALSE),"")</f>
        <v>85000</v>
      </c>
      <c r="P985" s="217"/>
      <c r="Q985" s="252" t="s">
        <v>149</v>
      </c>
    </row>
  </sheetData>
  <sheetProtection algorithmName="SHA-512" hashValue="G8fiSJUteCiVVoriFJKyzjCdL43oBjIY+zD1/WsrrT3eh0LVg33B6eJ8k9FNg64IfCbBVcwAlnU36NGgCUwwHg==" saltValue="X1RN5VvJL8yIhbXcQtuSNg==" spinCount="100000" sheet="1" formatCells="0" autoFilter="0"/>
  <mergeCells count="1">
    <mergeCell ref="B1:O1"/>
  </mergeCells>
  <phoneticPr fontId="3" type="noConversion"/>
  <conditionalFormatting sqref="R4:R14">
    <cfRule type="expression" dxfId="210" priority="5706">
      <formula>$L6&lt;&gt;#REF!</formula>
    </cfRule>
  </conditionalFormatting>
  <conditionalFormatting sqref="R15:R16">
    <cfRule type="expression" dxfId="209" priority="5768">
      <formula>$L18&lt;&gt;#REF!</formula>
    </cfRule>
  </conditionalFormatting>
  <conditionalFormatting sqref="R17">
    <cfRule type="expression" dxfId="208" priority="5807">
      <formula>$L21&lt;&gt;#REF!</formula>
    </cfRule>
  </conditionalFormatting>
  <conditionalFormatting sqref="R18:R19">
    <cfRule type="expression" dxfId="207" priority="5846">
      <formula>$L23&lt;&gt;#REF!</formula>
    </cfRule>
  </conditionalFormatting>
  <conditionalFormatting sqref="R20:R23">
    <cfRule type="expression" dxfId="206" priority="5885">
      <formula>$L29&lt;&gt;#REF!</formula>
    </cfRule>
  </conditionalFormatting>
  <conditionalFormatting sqref="R24:R25">
    <cfRule type="expression" dxfId="205" priority="5924">
      <formula>$L34&lt;&gt;#REF!</formula>
    </cfRule>
  </conditionalFormatting>
  <conditionalFormatting sqref="R26:R31">
    <cfRule type="expression" dxfId="204" priority="5963">
      <formula>$L38&lt;&gt;#REF!</formula>
    </cfRule>
  </conditionalFormatting>
  <conditionalFormatting sqref="R32:R33">
    <cfRule type="expression" dxfId="203" priority="6039">
      <formula>$L46&lt;&gt;#REF!</formula>
    </cfRule>
  </conditionalFormatting>
  <conditionalFormatting sqref="R36">
    <cfRule type="expression" dxfId="202" priority="6078">
      <formula>$L55&lt;&gt;#REF!</formula>
    </cfRule>
  </conditionalFormatting>
  <conditionalFormatting sqref="R34:R35">
    <cfRule type="expression" dxfId="201" priority="6154">
      <formula>$L49&lt;&gt;#REF!</formula>
    </cfRule>
  </conditionalFormatting>
  <conditionalFormatting sqref="R37:R46">
    <cfRule type="expression" dxfId="200" priority="6230">
      <formula>$L60&lt;&gt;#REF!</formula>
    </cfRule>
  </conditionalFormatting>
  <conditionalFormatting sqref="R47:R48">
    <cfRule type="expression" dxfId="199" priority="6269">
      <formula>$L71&lt;&gt;#REF!</formula>
    </cfRule>
  </conditionalFormatting>
  <conditionalFormatting sqref="R49:R50">
    <cfRule type="expression" dxfId="198" priority="6306">
      <formula>$L80&lt;&gt;#REF!</formula>
    </cfRule>
  </conditionalFormatting>
  <conditionalFormatting sqref="R51:R52">
    <cfRule type="expression" dxfId="197" priority="6346">
      <formula>$L87&lt;&gt;#REF!</formula>
    </cfRule>
  </conditionalFormatting>
  <conditionalFormatting sqref="R53:R58">
    <cfRule type="expression" dxfId="196" priority="6386">
      <formula>$L90&lt;&gt;#REF!</formula>
    </cfRule>
  </conditionalFormatting>
  <conditionalFormatting sqref="R61">
    <cfRule type="expression" dxfId="195" priority="6426">
      <formula>$L99&lt;&gt;#REF!</formula>
    </cfRule>
  </conditionalFormatting>
  <conditionalFormatting sqref="R62:R66">
    <cfRule type="expression" dxfId="194" priority="6466">
      <formula>$L104&lt;&gt;#REF!</formula>
    </cfRule>
  </conditionalFormatting>
  <conditionalFormatting sqref="R67">
    <cfRule type="expression" dxfId="193" priority="6541">
      <formula>$L111&lt;&gt;#REF!</formula>
    </cfRule>
  </conditionalFormatting>
  <conditionalFormatting sqref="R68">
    <cfRule type="expression" dxfId="192" priority="6581">
      <formula>$L115&lt;&gt;#REF!</formula>
    </cfRule>
  </conditionalFormatting>
  <conditionalFormatting sqref="R69:R70">
    <cfRule type="expression" dxfId="191" priority="6621">
      <formula>$L119&lt;&gt;#REF!</formula>
    </cfRule>
  </conditionalFormatting>
  <conditionalFormatting sqref="R71">
    <cfRule type="expression" dxfId="190" priority="6661">
      <formula>$L127&lt;&gt;#REF!</formula>
    </cfRule>
  </conditionalFormatting>
  <conditionalFormatting sqref="R72">
    <cfRule type="expression" dxfId="189" priority="6701">
      <formula>$L131&lt;&gt;#REF!</formula>
    </cfRule>
  </conditionalFormatting>
  <conditionalFormatting sqref="R73">
    <cfRule type="expression" dxfId="188" priority="6741">
      <formula>$L133&lt;&gt;#REF!</formula>
    </cfRule>
  </conditionalFormatting>
  <conditionalFormatting sqref="R74">
    <cfRule type="expression" dxfId="187" priority="6781">
      <formula>$L137&lt;&gt;#REF!</formula>
    </cfRule>
  </conditionalFormatting>
  <conditionalFormatting sqref="R75:R77">
    <cfRule type="expression" dxfId="186" priority="6821">
      <formula>$L142&lt;&gt;#REF!</formula>
    </cfRule>
  </conditionalFormatting>
  <conditionalFormatting sqref="R78:R79">
    <cfRule type="expression" dxfId="185" priority="6861">
      <formula>$L149&lt;&gt;#REF!</formula>
    </cfRule>
  </conditionalFormatting>
  <conditionalFormatting sqref="R80">
    <cfRule type="expression" dxfId="184" priority="6901">
      <formula>$L161&lt;&gt;#REF!</formula>
    </cfRule>
  </conditionalFormatting>
  <conditionalFormatting sqref="R81:R83">
    <cfRule type="expression" dxfId="183" priority="6941">
      <formula>$L163&lt;&gt;#REF!</formula>
    </cfRule>
  </conditionalFormatting>
  <conditionalFormatting sqref="R84:R85">
    <cfRule type="expression" dxfId="182" priority="6981">
      <formula>$L167&lt;&gt;#REF!</formula>
    </cfRule>
  </conditionalFormatting>
  <conditionalFormatting sqref="R86:R87">
    <cfRule type="expression" dxfId="181" priority="7021">
      <formula>$L170&lt;&gt;#REF!</formula>
    </cfRule>
  </conditionalFormatting>
  <conditionalFormatting sqref="R88:R94">
    <cfRule type="expression" dxfId="180" priority="7061">
      <formula>$L173&lt;&gt;#REF!</formula>
    </cfRule>
  </conditionalFormatting>
  <conditionalFormatting sqref="R95">
    <cfRule type="expression" dxfId="179" priority="7102">
      <formula>$L184&lt;&gt;#REF!</formula>
    </cfRule>
  </conditionalFormatting>
  <conditionalFormatting sqref="R96">
    <cfRule type="expression" dxfId="178" priority="7140">
      <formula>$L188&lt;&gt;#REF!</formula>
    </cfRule>
  </conditionalFormatting>
  <conditionalFormatting sqref="R97">
    <cfRule type="expression" dxfId="177" priority="7178">
      <formula>$L191&lt;&gt;#REF!</formula>
    </cfRule>
  </conditionalFormatting>
  <conditionalFormatting sqref="R98:R105">
    <cfRule type="expression" dxfId="176" priority="7216">
      <formula>$L194&lt;&gt;#REF!</formula>
    </cfRule>
  </conditionalFormatting>
  <conditionalFormatting sqref="R106">
    <cfRule type="expression" dxfId="175" priority="7254">
      <formula>$L204&lt;&gt;#REF!</formula>
    </cfRule>
  </conditionalFormatting>
  <conditionalFormatting sqref="R107">
    <cfRule type="expression" dxfId="174" priority="7292">
      <formula>$L206&lt;&gt;#REF!</formula>
    </cfRule>
  </conditionalFormatting>
  <conditionalFormatting sqref="R108:R109">
    <cfRule type="expression" dxfId="173" priority="7330">
      <formula>$L215&lt;&gt;#REF!</formula>
    </cfRule>
  </conditionalFormatting>
  <conditionalFormatting sqref="R110">
    <cfRule type="expression" dxfId="172" priority="7368">
      <formula>$L219&lt;&gt;#REF!</formula>
    </cfRule>
  </conditionalFormatting>
  <conditionalFormatting sqref="R111:R112">
    <cfRule type="expression" dxfId="171" priority="7406">
      <formula>$L222&lt;&gt;#REF!</formula>
    </cfRule>
  </conditionalFormatting>
  <conditionalFormatting sqref="R113:R114">
    <cfRule type="expression" dxfId="170" priority="7444">
      <formula>$L226&lt;&gt;#REF!</formula>
    </cfRule>
  </conditionalFormatting>
  <conditionalFormatting sqref="R115:R116">
    <cfRule type="expression" dxfId="169" priority="7482">
      <formula>$L229&lt;&gt;#REF!</formula>
    </cfRule>
  </conditionalFormatting>
  <conditionalFormatting sqref="R117:R119">
    <cfRule type="expression" dxfId="168" priority="7520">
      <formula>$L232&lt;&gt;#REF!</formula>
    </cfRule>
  </conditionalFormatting>
  <conditionalFormatting sqref="R120">
    <cfRule type="expression" dxfId="167" priority="7558">
      <formula>$L237&lt;&gt;#REF!</formula>
    </cfRule>
  </conditionalFormatting>
  <conditionalFormatting sqref="R121:R126">
    <cfRule type="expression" dxfId="166" priority="7596">
      <formula>$L239&lt;&gt;#REF!</formula>
    </cfRule>
  </conditionalFormatting>
  <conditionalFormatting sqref="R127">
    <cfRule type="expression" dxfId="165" priority="7634">
      <formula>$L246&lt;&gt;#REF!</formula>
    </cfRule>
  </conditionalFormatting>
  <conditionalFormatting sqref="R128">
    <cfRule type="expression" dxfId="164" priority="7672">
      <formula>$L250&lt;&gt;#REF!</formula>
    </cfRule>
  </conditionalFormatting>
  <conditionalFormatting sqref="R129:R130">
    <cfRule type="expression" dxfId="163" priority="7710">
      <formula>$L254&lt;&gt;#REF!</formula>
    </cfRule>
  </conditionalFormatting>
  <conditionalFormatting sqref="R131">
    <cfRule type="expression" dxfId="162" priority="7748">
      <formula>$L260&lt;&gt;#REF!</formula>
    </cfRule>
  </conditionalFormatting>
  <conditionalFormatting sqref="R132:R133">
    <cfRule type="expression" dxfId="161" priority="7786">
      <formula>$L262&lt;&gt;#REF!</formula>
    </cfRule>
  </conditionalFormatting>
  <conditionalFormatting sqref="R134">
    <cfRule type="expression" dxfId="160" priority="7824">
      <formula>$L265&lt;&gt;#REF!</formula>
    </cfRule>
  </conditionalFormatting>
  <conditionalFormatting sqref="R135">
    <cfRule type="expression" dxfId="159" priority="7862">
      <formula>$L268&lt;&gt;#REF!</formula>
    </cfRule>
  </conditionalFormatting>
  <conditionalFormatting sqref="R136:R139">
    <cfRule type="expression" dxfId="158" priority="7900">
      <formula>$L274&lt;&gt;#REF!</formula>
    </cfRule>
  </conditionalFormatting>
  <conditionalFormatting sqref="R140">
    <cfRule type="expression" dxfId="157" priority="7938">
      <formula>$L280&lt;&gt;#REF!</formula>
    </cfRule>
  </conditionalFormatting>
  <conditionalFormatting sqref="R141">
    <cfRule type="expression" dxfId="156" priority="7976">
      <formula>$L282&lt;&gt;#REF!</formula>
    </cfRule>
  </conditionalFormatting>
  <conditionalFormatting sqref="R142:R143">
    <cfRule type="expression" dxfId="155" priority="8014">
      <formula>$L287&lt;&gt;#REF!</formula>
    </cfRule>
  </conditionalFormatting>
  <conditionalFormatting sqref="R144">
    <cfRule type="expression" dxfId="154" priority="8052">
      <formula>$L292&lt;&gt;#REF!</formula>
    </cfRule>
  </conditionalFormatting>
  <conditionalFormatting sqref="R145">
    <cfRule type="expression" dxfId="153" priority="8090">
      <formula>$L297&lt;&gt;#REF!</formula>
    </cfRule>
  </conditionalFormatting>
  <conditionalFormatting sqref="R146:R155">
    <cfRule type="expression" dxfId="152" priority="8128">
      <formula>$L299&lt;&gt;#REF!</formula>
    </cfRule>
  </conditionalFormatting>
  <conditionalFormatting sqref="R156">
    <cfRule type="expression" dxfId="151" priority="8166">
      <formula>$L310&lt;&gt;#REF!</formula>
    </cfRule>
  </conditionalFormatting>
  <conditionalFormatting sqref="R157:R158">
    <cfRule type="expression" dxfId="150" priority="8204">
      <formula>$L314&lt;&gt;#REF!</formula>
    </cfRule>
  </conditionalFormatting>
  <conditionalFormatting sqref="R160:R164">
    <cfRule type="expression" dxfId="149" priority="8242">
      <formula>$L318&lt;&gt;#REF!</formula>
    </cfRule>
  </conditionalFormatting>
  <conditionalFormatting sqref="R165">
    <cfRule type="expression" dxfId="148" priority="8280">
      <formula>$L324&lt;&gt;#REF!</formula>
    </cfRule>
  </conditionalFormatting>
  <conditionalFormatting sqref="R166:R180">
    <cfRule type="expression" dxfId="147" priority="8318">
      <formula>$L326&lt;&gt;#REF!</formula>
    </cfRule>
  </conditionalFormatting>
  <conditionalFormatting sqref="R181">
    <cfRule type="expression" dxfId="146" priority="8356">
      <formula>$L342&lt;&gt;#REF!</formula>
    </cfRule>
  </conditionalFormatting>
  <conditionalFormatting sqref="R182:R183">
    <cfRule type="expression" dxfId="145" priority="8394">
      <formula>$L344&lt;&gt;#REF!</formula>
    </cfRule>
  </conditionalFormatting>
  <conditionalFormatting sqref="R184:R203">
    <cfRule type="expression" dxfId="144" priority="8432">
      <formula>$L349&lt;&gt;#REF!</formula>
    </cfRule>
  </conditionalFormatting>
  <conditionalFormatting sqref="R204">
    <cfRule type="expression" dxfId="143" priority="8470">
      <formula>$L372&lt;&gt;#REF!</formula>
    </cfRule>
  </conditionalFormatting>
  <conditionalFormatting sqref="R205:R207">
    <cfRule type="expression" dxfId="142" priority="8508">
      <formula>$L374&lt;&gt;#REF!</formula>
    </cfRule>
  </conditionalFormatting>
  <conditionalFormatting sqref="R208">
    <cfRule type="expression" dxfId="141" priority="8546">
      <formula>$L379&lt;&gt;#REF!</formula>
    </cfRule>
  </conditionalFormatting>
  <conditionalFormatting sqref="R209:R212">
    <cfRule type="expression" dxfId="140" priority="8584">
      <formula>$L381&lt;&gt;#REF!</formula>
    </cfRule>
  </conditionalFormatting>
  <conditionalFormatting sqref="R213:R214">
    <cfRule type="expression" dxfId="139" priority="8622">
      <formula>$L386&lt;&gt;#REF!</formula>
    </cfRule>
  </conditionalFormatting>
  <conditionalFormatting sqref="R215:R217">
    <cfRule type="expression" dxfId="138" priority="8660">
      <formula>$L389&lt;&gt;#REF!</formula>
    </cfRule>
  </conditionalFormatting>
  <conditionalFormatting sqref="R218">
    <cfRule type="expression" dxfId="137" priority="8698">
      <formula>$L395&lt;&gt;#REF!</formula>
    </cfRule>
  </conditionalFormatting>
  <conditionalFormatting sqref="R219:R221">
    <cfRule type="expression" dxfId="136" priority="8736">
      <formula>$L397&lt;&gt;#REF!</formula>
    </cfRule>
  </conditionalFormatting>
  <conditionalFormatting sqref="R222">
    <cfRule type="expression" dxfId="135" priority="8774">
      <formula>$L401&lt;&gt;#REF!</formula>
    </cfRule>
  </conditionalFormatting>
  <conditionalFormatting sqref="R223:R224">
    <cfRule type="expression" dxfId="134" priority="8812">
      <formula>$L404&lt;&gt;#REF!</formula>
    </cfRule>
  </conditionalFormatting>
  <conditionalFormatting sqref="R225:R228">
    <cfRule type="expression" dxfId="133" priority="8850">
      <formula>$L407&lt;&gt;#REF!</formula>
    </cfRule>
  </conditionalFormatting>
  <conditionalFormatting sqref="R229:R230">
    <cfRule type="expression" dxfId="132" priority="8888">
      <formula>$L413&lt;&gt;#REF!</formula>
    </cfRule>
  </conditionalFormatting>
  <conditionalFormatting sqref="R231:R235">
    <cfRule type="expression" dxfId="131" priority="8926">
      <formula>$L416&lt;&gt;#REF!</formula>
    </cfRule>
  </conditionalFormatting>
  <conditionalFormatting sqref="R236:R238">
    <cfRule type="expression" dxfId="130" priority="8964">
      <formula>$L422&lt;&gt;#REF!</formula>
    </cfRule>
  </conditionalFormatting>
  <conditionalFormatting sqref="R239:R247">
    <cfRule type="expression" dxfId="129" priority="9002">
      <formula>$L426&lt;&gt;#REF!</formula>
    </cfRule>
  </conditionalFormatting>
  <conditionalFormatting sqref="R248:R249">
    <cfRule type="expression" dxfId="128" priority="9040">
      <formula>$L441&lt;&gt;#REF!</formula>
    </cfRule>
  </conditionalFormatting>
  <conditionalFormatting sqref="R250:R251">
    <cfRule type="expression" dxfId="127" priority="9078">
      <formula>$L446&lt;&gt;#REF!</formula>
    </cfRule>
  </conditionalFormatting>
  <conditionalFormatting sqref="R252:R255">
    <cfRule type="expression" dxfId="126" priority="9116">
      <formula>$L449&lt;&gt;#REF!</formula>
    </cfRule>
  </conditionalFormatting>
  <conditionalFormatting sqref="R256:R263">
    <cfRule type="expression" dxfId="125" priority="9154">
      <formula>$L454&lt;&gt;#REF!</formula>
    </cfRule>
  </conditionalFormatting>
  <conditionalFormatting sqref="R264">
    <cfRule type="expression" dxfId="124" priority="9192">
      <formula>$L464&lt;&gt;#REF!</formula>
    </cfRule>
  </conditionalFormatting>
  <conditionalFormatting sqref="R265:R266">
    <cfRule type="expression" dxfId="123" priority="9230">
      <formula>$L468&lt;&gt;#REF!</formula>
    </cfRule>
  </conditionalFormatting>
  <conditionalFormatting sqref="R267">
    <cfRule type="expression" dxfId="122" priority="9268">
      <formula>$L473&lt;&gt;#REF!</formula>
    </cfRule>
  </conditionalFormatting>
  <conditionalFormatting sqref="R268:R269">
    <cfRule type="expression" dxfId="121" priority="9306">
      <formula>$L478&lt;&gt;#REF!</formula>
    </cfRule>
  </conditionalFormatting>
  <conditionalFormatting sqref="R270:R271">
    <cfRule type="expression" dxfId="120" priority="9344">
      <formula>$L483&lt;&gt;#REF!</formula>
    </cfRule>
  </conditionalFormatting>
  <conditionalFormatting sqref="R272">
    <cfRule type="expression" dxfId="119" priority="9382">
      <formula>$L487&lt;&gt;#REF!</formula>
    </cfRule>
  </conditionalFormatting>
  <conditionalFormatting sqref="R273:R278">
    <cfRule type="expression" dxfId="118" priority="9420">
      <formula>$L490&lt;&gt;#REF!</formula>
    </cfRule>
  </conditionalFormatting>
  <conditionalFormatting sqref="R279">
    <cfRule type="expression" dxfId="117" priority="9494">
      <formula>$L505&lt;&gt;#REF!</formula>
    </cfRule>
  </conditionalFormatting>
  <conditionalFormatting sqref="R280">
    <cfRule type="expression" dxfId="116" priority="9532">
      <formula>$L514&lt;&gt;#REF!</formula>
    </cfRule>
  </conditionalFormatting>
  <conditionalFormatting sqref="R281:R282">
    <cfRule type="expression" dxfId="115" priority="9606">
      <formula>$L524&lt;&gt;#REF!</formula>
    </cfRule>
  </conditionalFormatting>
  <conditionalFormatting sqref="R283:R299">
    <cfRule type="expression" dxfId="114" priority="9644">
      <formula>$L528&lt;&gt;#REF!</formula>
    </cfRule>
  </conditionalFormatting>
  <conditionalFormatting sqref="R300">
    <cfRule type="expression" dxfId="113" priority="9682">
      <formula>$L548&lt;&gt;#REF!</formula>
    </cfRule>
  </conditionalFormatting>
  <conditionalFormatting sqref="R301:R320">
    <cfRule type="expression" dxfId="112" priority="9720">
      <formula>$L553&lt;&gt;#REF!</formula>
    </cfRule>
  </conditionalFormatting>
  <conditionalFormatting sqref="R321:R330">
    <cfRule type="expression" dxfId="111" priority="9758">
      <formula>$L594&lt;&gt;#REF!</formula>
    </cfRule>
  </conditionalFormatting>
  <conditionalFormatting sqref="R333:R338">
    <cfRule type="expression" dxfId="110" priority="9796">
      <formula>$L608&lt;&gt;#REF!</formula>
    </cfRule>
  </conditionalFormatting>
  <conditionalFormatting sqref="R339:R343">
    <cfRule type="expression" dxfId="109" priority="9834">
      <formula>$L616&lt;&gt;#REF!</formula>
    </cfRule>
  </conditionalFormatting>
  <conditionalFormatting sqref="R344:R345">
    <cfRule type="expression" dxfId="108" priority="9872">
      <formula>$L622&lt;&gt;#REF!</formula>
    </cfRule>
  </conditionalFormatting>
  <conditionalFormatting sqref="R346:R347">
    <cfRule type="expression" dxfId="107" priority="9910">
      <formula>$L625&lt;&gt;#REF!</formula>
    </cfRule>
  </conditionalFormatting>
  <conditionalFormatting sqref="R348:R353">
    <cfRule type="expression" dxfId="106" priority="9948">
      <formula>$L628&lt;&gt;#REF!</formula>
    </cfRule>
  </conditionalFormatting>
  <conditionalFormatting sqref="R354:R358">
    <cfRule type="expression" dxfId="105" priority="9986">
      <formula>$L636&lt;&gt;#REF!</formula>
    </cfRule>
  </conditionalFormatting>
  <conditionalFormatting sqref="R359:R361">
    <cfRule type="expression" dxfId="104" priority="10024">
      <formula>$L642&lt;&gt;#REF!</formula>
    </cfRule>
  </conditionalFormatting>
  <conditionalFormatting sqref="R362:R367">
    <cfRule type="expression" dxfId="103" priority="10062">
      <formula>$L646&lt;&gt;#REF!</formula>
    </cfRule>
  </conditionalFormatting>
  <conditionalFormatting sqref="R368">
    <cfRule type="expression" dxfId="102" priority="10100">
      <formula>$L653&lt;&gt;#REF!</formula>
    </cfRule>
  </conditionalFormatting>
  <conditionalFormatting sqref="R369:R377">
    <cfRule type="expression" dxfId="101" priority="10138">
      <formula>$L655&lt;&gt;#REF!</formula>
    </cfRule>
  </conditionalFormatting>
  <conditionalFormatting sqref="R378">
    <cfRule type="expression" dxfId="100" priority="10177">
      <formula>$L665&lt;&gt;#REF!</formula>
    </cfRule>
  </conditionalFormatting>
  <conditionalFormatting sqref="R379:R380">
    <cfRule type="expression" dxfId="99" priority="10216">
      <formula>$L667&lt;&gt;#REF!</formula>
    </cfRule>
  </conditionalFormatting>
  <conditionalFormatting sqref="R382">
    <cfRule type="expression" dxfId="98" priority="10255">
      <formula>$L673&lt;&gt;#REF!</formula>
    </cfRule>
  </conditionalFormatting>
  <conditionalFormatting sqref="R383:R384">
    <cfRule type="expression" dxfId="97" priority="10294">
      <formula>$L675&lt;&gt;#REF!</formula>
    </cfRule>
  </conditionalFormatting>
  <conditionalFormatting sqref="R385">
    <cfRule type="expression" dxfId="96" priority="10333">
      <formula>$L680&lt;&gt;#REF!</formula>
    </cfRule>
  </conditionalFormatting>
  <conditionalFormatting sqref="R386">
    <cfRule type="expression" dxfId="95" priority="10372">
      <formula>$L682&lt;&gt;#REF!</formula>
    </cfRule>
  </conditionalFormatting>
  <conditionalFormatting sqref="R387">
    <cfRule type="expression" dxfId="94" priority="10411">
      <formula>$L684&lt;&gt;#REF!</formula>
    </cfRule>
  </conditionalFormatting>
  <conditionalFormatting sqref="R388">
    <cfRule type="expression" dxfId="93" priority="10450">
      <formula>$L686&lt;&gt;#REF!</formula>
    </cfRule>
  </conditionalFormatting>
  <conditionalFormatting sqref="R389:R390">
    <cfRule type="expression" dxfId="92" priority="10489">
      <formula>$L688&lt;&gt;#REF!</formula>
    </cfRule>
  </conditionalFormatting>
  <conditionalFormatting sqref="R391">
    <cfRule type="expression" dxfId="91" priority="10526">
      <formula>$L691&lt;&gt;#REF!</formula>
    </cfRule>
  </conditionalFormatting>
  <conditionalFormatting sqref="R392">
    <cfRule type="expression" dxfId="90" priority="10565">
      <formula>$L696&lt;&gt;#REF!</formula>
    </cfRule>
  </conditionalFormatting>
  <conditionalFormatting sqref="R393:R394">
    <cfRule type="expression" dxfId="89" priority="10604">
      <formula>$L699&lt;&gt;#REF!</formula>
    </cfRule>
  </conditionalFormatting>
  <conditionalFormatting sqref="R395:R397">
    <cfRule type="expression" dxfId="88" priority="10643">
      <formula>$L706&lt;&gt;#REF!</formula>
    </cfRule>
  </conditionalFormatting>
  <conditionalFormatting sqref="R398:R400">
    <cfRule type="expression" dxfId="87" priority="10682">
      <formula>$L714&lt;&gt;#REF!</formula>
    </cfRule>
  </conditionalFormatting>
  <conditionalFormatting sqref="R401:R402">
    <cfRule type="expression" dxfId="86" priority="10721">
      <formula>$L719&lt;&gt;#REF!</formula>
    </cfRule>
  </conditionalFormatting>
  <conditionalFormatting sqref="R403:R405">
    <cfRule type="expression" dxfId="85" priority="10760">
      <formula>$L725&lt;&gt;#REF!</formula>
    </cfRule>
  </conditionalFormatting>
  <conditionalFormatting sqref="R406:R409">
    <cfRule type="expression" dxfId="84" priority="10799">
      <formula>$L731&lt;&gt;#REF!</formula>
    </cfRule>
  </conditionalFormatting>
  <conditionalFormatting sqref="R410">
    <cfRule type="expression" dxfId="83" priority="10838">
      <formula>$L737&lt;&gt;#REF!</formula>
    </cfRule>
  </conditionalFormatting>
  <conditionalFormatting sqref="R411">
    <cfRule type="expression" dxfId="82" priority="10877">
      <formula>$L739&lt;&gt;#REF!</formula>
    </cfRule>
  </conditionalFormatting>
  <conditionalFormatting sqref="R412:R415">
    <cfRule type="expression" dxfId="81" priority="10916">
      <formula>$L741&lt;&gt;#REF!</formula>
    </cfRule>
  </conditionalFormatting>
  <conditionalFormatting sqref="R416:R438">
    <cfRule type="expression" dxfId="80" priority="10955">
      <formula>$L747&lt;&gt;#REF!</formula>
    </cfRule>
  </conditionalFormatting>
  <conditionalFormatting sqref="R439:R446">
    <cfRule type="expression" dxfId="79" priority="10994">
      <formula>$L771&lt;&gt;#REF!</formula>
    </cfRule>
  </conditionalFormatting>
  <conditionalFormatting sqref="R447:R464">
    <cfRule type="expression" dxfId="78" priority="11035">
      <formula>$L780&lt;&gt;#REF!</formula>
    </cfRule>
  </conditionalFormatting>
  <conditionalFormatting sqref="R465:R524">
    <cfRule type="expression" dxfId="77" priority="11058">
      <formula>$L799&lt;&gt;#REF!</formula>
    </cfRule>
  </conditionalFormatting>
  <conditionalFormatting sqref="R525:R538">
    <cfRule type="expression" dxfId="76" priority="11082">
      <formula>$L860&lt;&gt;#REF!</formula>
    </cfRule>
  </conditionalFormatting>
  <conditionalFormatting sqref="R539">
    <cfRule type="expression" dxfId="75" priority="11106">
      <formula>$L878&lt;&gt;#REF!</formula>
    </cfRule>
  </conditionalFormatting>
  <conditionalFormatting sqref="R540:R545">
    <cfRule type="expression" dxfId="74" priority="11130">
      <formula>$L881&lt;&gt;#REF!</formula>
    </cfRule>
  </conditionalFormatting>
  <conditionalFormatting sqref="R546:R574">
    <cfRule type="expression" dxfId="73" priority="11154">
      <formula>$L888&lt;&gt;#REF!</formula>
    </cfRule>
  </conditionalFormatting>
  <conditionalFormatting sqref="R59:R60">
    <cfRule type="expression" dxfId="72" priority="11178">
      <formula>$L97&lt;&gt;#REF!</formula>
    </cfRule>
  </conditionalFormatting>
  <conditionalFormatting sqref="B3:B985">
    <cfRule type="expression" dxfId="71" priority="3">
      <formula>$B3&lt;&gt;$N3</formula>
    </cfRule>
  </conditionalFormatting>
  <conditionalFormatting sqref="N3:N985">
    <cfRule type="expression" dxfId="70" priority="2">
      <formula>$B3&lt;&gt;$N3</formula>
    </cfRule>
  </conditionalFormatting>
  <conditionalFormatting sqref="R381">
    <cfRule type="expression" dxfId="69" priority="11239">
      <formula>$L670&lt;&gt;#REF!</formula>
    </cfRule>
  </conditionalFormatting>
  <conditionalFormatting sqref="E160">
    <cfRule type="duplicateValues" dxfId="68" priority="1"/>
  </conditionalFormatting>
  <conditionalFormatting sqref="R331:R332">
    <cfRule type="expression" dxfId="67" priority="11251">
      <formula>$L605&lt;&gt;#REF!</formula>
    </cfRule>
  </conditionalFormatting>
  <conditionalFormatting sqref="R159">
    <cfRule type="expression" dxfId="66" priority="11269">
      <formula>$L317&lt;&gt;#REF!</formula>
    </cfRule>
  </conditionalFormatting>
  <conditionalFormatting sqref="E3:E159 E161:E895">
    <cfRule type="duplicateValues" dxfId="1" priority="11282"/>
  </conditionalFormatting>
  <conditionalFormatting sqref="B3:B984">
    <cfRule type="duplicateValues" dxfId="0" priority="11285"/>
  </conditionalFormatting>
  <pageMargins left="0.70866141732283472" right="0.70866141732283472" top="0.74803149606299213" bottom="0.74803149606299213" header="0.31496062992125984" footer="0.31496062992125984"/>
  <pageSetup scale="48" fitToHeight="0" orientation="landscape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2265D-CD2A-4387-9D3C-12B6EDA6349D}">
  <sheetPr codeName="Hoja9">
    <pageSetUpPr fitToPage="1"/>
  </sheetPr>
  <dimension ref="A1:Q785"/>
  <sheetViews>
    <sheetView topLeftCell="A549" zoomScale="70" zoomScaleNormal="70" workbookViewId="0">
      <selection activeCell="E552" sqref="E552"/>
    </sheetView>
  </sheetViews>
  <sheetFormatPr baseColWidth="10" defaultColWidth="10.7109375" defaultRowHeight="15" x14ac:dyDescent="0.25"/>
  <cols>
    <col min="1" max="1" width="10.7109375" style="10"/>
    <col min="2" max="2" width="10.5703125" style="10" bestFit="1" customWidth="1"/>
    <col min="3" max="3" width="26.140625" style="10" bestFit="1" customWidth="1"/>
    <col min="4" max="4" width="29.5703125" style="10" bestFit="1" customWidth="1"/>
    <col min="5" max="5" width="21.28515625" style="10" customWidth="1"/>
    <col min="6" max="6" width="16.28515625" style="17" bestFit="1" customWidth="1"/>
    <col min="7" max="7" width="17.28515625" style="18" customWidth="1"/>
    <col min="8" max="8" width="15.5703125" style="10" bestFit="1" customWidth="1"/>
    <col min="9" max="9" width="33.28515625" style="10" bestFit="1" customWidth="1"/>
    <col min="10" max="10" width="12.140625" style="10" hidden="1" customWidth="1"/>
    <col min="11" max="11" width="13.42578125" style="10" hidden="1" customWidth="1"/>
    <col min="12" max="12" width="34.7109375" style="10" bestFit="1" customWidth="1"/>
    <col min="13" max="13" width="38.28515625" style="10" bestFit="1" customWidth="1"/>
    <col min="14" max="14" width="18.85546875" style="10" bestFit="1" customWidth="1"/>
    <col min="15" max="15" width="31.42578125" style="10" bestFit="1" customWidth="1"/>
    <col min="16" max="16" width="28.7109375" style="10" bestFit="1" customWidth="1"/>
    <col min="17" max="17" width="23.5703125" style="10" bestFit="1" customWidth="1"/>
    <col min="18" max="16384" width="10.7109375" style="10"/>
  </cols>
  <sheetData>
    <row r="1" spans="2:17" ht="104.25" customHeight="1" x14ac:dyDescent="0.25">
      <c r="B1" s="226" t="s">
        <v>235</v>
      </c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</row>
    <row r="2" spans="2:17" s="11" customFormat="1" ht="27" x14ac:dyDescent="0.25">
      <c r="B2" s="20" t="s">
        <v>54</v>
      </c>
      <c r="C2" s="20" t="s">
        <v>34</v>
      </c>
      <c r="D2" s="20" t="s">
        <v>35</v>
      </c>
      <c r="E2" s="20" t="s">
        <v>42</v>
      </c>
      <c r="F2" s="21" t="s">
        <v>48</v>
      </c>
      <c r="G2" s="20" t="s">
        <v>234</v>
      </c>
      <c r="H2" s="20" t="s">
        <v>22</v>
      </c>
      <c r="I2" s="20" t="s">
        <v>36</v>
      </c>
      <c r="J2" s="20" t="s">
        <v>37</v>
      </c>
      <c r="K2" s="20" t="s">
        <v>38</v>
      </c>
      <c r="L2" s="20" t="s">
        <v>18</v>
      </c>
      <c r="M2" s="20" t="s">
        <v>40</v>
      </c>
      <c r="N2" s="20" t="s">
        <v>71</v>
      </c>
      <c r="O2" s="20" t="s">
        <v>39</v>
      </c>
      <c r="P2" s="20" t="s">
        <v>47</v>
      </c>
      <c r="Q2" s="20" t="s">
        <v>84</v>
      </c>
    </row>
    <row r="3" spans="2:17" s="11" customFormat="1" ht="18.75" x14ac:dyDescent="0.25">
      <c r="B3" s="36">
        <v>10</v>
      </c>
      <c r="C3" s="65" t="s">
        <v>236</v>
      </c>
      <c r="D3" s="65" t="s">
        <v>237</v>
      </c>
      <c r="E3" s="47">
        <v>1010849944</v>
      </c>
      <c r="F3" s="87" t="s">
        <v>1480</v>
      </c>
      <c r="G3" s="87">
        <v>44243</v>
      </c>
      <c r="H3" s="15">
        <f ca="1">IF(Tabla110[[#This Row],[FECHA DE NACIMIENTO]]="","",YEAR(NOW())-YEAR(Tabla110[[#This Row],[FECHA DE NACIMIENTO]]))</f>
        <v>5</v>
      </c>
      <c r="I3" s="65" t="s">
        <v>12</v>
      </c>
      <c r="J3" s="15" t="str">
        <f t="shared" ref="J3:J66" si="0">VLOOKUP(I3,NH,2,0)</f>
        <v>S</v>
      </c>
      <c r="K3" s="15" t="str">
        <f>Tabla110[[#This Row],[FECHA DE NACIMIENTO]]&amp;J3</f>
        <v>44243S</v>
      </c>
      <c r="L3" s="16" t="str">
        <f t="shared" ref="L3:L66" si="1">IFERROR(VLOOKUP(K3,CATEGORIAS,2,0),"")</f>
        <v/>
      </c>
      <c r="M3" s="65" t="s">
        <v>165</v>
      </c>
      <c r="N3" s="36">
        <v>10</v>
      </c>
      <c r="O3" s="19">
        <f>IFERROR(VLOOKUP(Tabla110[[#This Row],[NIVEL DE HABILIDAD]],CATEGORIAS!$M$3:$O$13,2,FALSE),"")</f>
        <v>85000</v>
      </c>
      <c r="P3" s="65"/>
      <c r="Q3" s="65"/>
    </row>
    <row r="4" spans="2:17" s="11" customFormat="1" ht="18.75" x14ac:dyDescent="0.25">
      <c r="B4" s="36">
        <v>11</v>
      </c>
      <c r="C4" s="65" t="s">
        <v>238</v>
      </c>
      <c r="D4" s="65" t="s">
        <v>239</v>
      </c>
      <c r="E4" s="47">
        <v>1144321051</v>
      </c>
      <c r="F4" s="87" t="s">
        <v>1480</v>
      </c>
      <c r="G4" s="48">
        <v>2021</v>
      </c>
      <c r="H4" s="15">
        <f ca="1">IF(Tabla110[[#This Row],[FECHA DE NACIMIENTO]]="","",YEAR(NOW())-Tabla110[[#This Row],[FECHA DE NACIMIENTO]])</f>
        <v>5</v>
      </c>
      <c r="I4" s="65" t="s">
        <v>12</v>
      </c>
      <c r="J4" s="15" t="str">
        <f t="shared" si="0"/>
        <v>S</v>
      </c>
      <c r="K4" s="15" t="str">
        <f>Tabla110[[#This Row],[FECHA DE NACIMIENTO]]&amp;J4</f>
        <v>2021S</v>
      </c>
      <c r="L4" s="16" t="str">
        <f t="shared" si="1"/>
        <v>STRIDERS 5 AÑOS</v>
      </c>
      <c r="M4" s="65" t="s">
        <v>44</v>
      </c>
      <c r="N4" s="37">
        <v>11</v>
      </c>
      <c r="O4" s="19">
        <f>IFERROR(VLOOKUP(Tabla110[[#This Row],[NIVEL DE HABILIDAD]],CATEGORIAS!$M$3:$O$13,2,FALSE),"")</f>
        <v>85000</v>
      </c>
      <c r="P4" s="65"/>
      <c r="Q4" s="65"/>
    </row>
    <row r="5" spans="2:17" s="11" customFormat="1" ht="18.75" x14ac:dyDescent="0.25">
      <c r="B5" s="36">
        <v>12</v>
      </c>
      <c r="C5" s="65" t="s">
        <v>240</v>
      </c>
      <c r="D5" s="65" t="s">
        <v>241</v>
      </c>
      <c r="E5" s="47">
        <v>1114249418</v>
      </c>
      <c r="F5" s="87" t="s">
        <v>1480</v>
      </c>
      <c r="G5" s="48">
        <v>2020</v>
      </c>
      <c r="H5" s="15">
        <f ca="1">IF(Tabla110[[#This Row],[FECHA DE NACIMIENTO]]="","",YEAR(NOW())-Tabla110[[#This Row],[FECHA DE NACIMIENTO]])</f>
        <v>6</v>
      </c>
      <c r="I5" s="65" t="s">
        <v>100</v>
      </c>
      <c r="J5" s="15" t="str">
        <f t="shared" si="0"/>
        <v>E</v>
      </c>
      <c r="K5" s="15" t="str">
        <f>Tabla110[[#This Row],[FECHA DE NACIMIENTO]]&amp;J5</f>
        <v>2020E</v>
      </c>
      <c r="L5" s="16" t="str">
        <f t="shared" si="1"/>
        <v>MINIRIDERS 6 AÑOS</v>
      </c>
      <c r="M5" s="65" t="s">
        <v>82</v>
      </c>
      <c r="N5" s="36">
        <v>12</v>
      </c>
      <c r="O5" s="19">
        <f>IFERROR(VLOOKUP(Tabla110[[#This Row],[NIVEL DE HABILIDAD]],CATEGORIAS!$M$3:$O$13,2,FALSE),"")</f>
        <v>85000</v>
      </c>
      <c r="P5" s="65"/>
      <c r="Q5" s="65"/>
    </row>
    <row r="6" spans="2:17" s="11" customFormat="1" ht="18.75" x14ac:dyDescent="0.25">
      <c r="B6" s="36">
        <v>13</v>
      </c>
      <c r="C6" s="65" t="s">
        <v>242</v>
      </c>
      <c r="D6" s="65" t="s">
        <v>243</v>
      </c>
      <c r="E6" s="47">
        <v>1144112260</v>
      </c>
      <c r="F6" s="87" t="s">
        <v>1481</v>
      </c>
      <c r="G6" s="87">
        <v>44515</v>
      </c>
      <c r="H6" s="15">
        <f ca="1">IF(Tabla110[[#This Row],[FECHA DE NACIMIENTO]]="","",YEAR(NOW())-YEAR(Tabla110[[#This Row],[FECHA DE NACIMIENTO]]))</f>
        <v>5</v>
      </c>
      <c r="I6" s="65" t="s">
        <v>12</v>
      </c>
      <c r="J6" s="15" t="str">
        <f t="shared" si="0"/>
        <v>S</v>
      </c>
      <c r="K6" s="15" t="str">
        <f>Tabla110[[#This Row],[FECHA DE NACIMIENTO]]&amp;J6</f>
        <v>44515S</v>
      </c>
      <c r="L6" s="16" t="str">
        <f t="shared" si="1"/>
        <v/>
      </c>
      <c r="M6" s="65" t="s">
        <v>75</v>
      </c>
      <c r="N6" s="37">
        <v>13</v>
      </c>
      <c r="O6" s="19">
        <f>IFERROR(VLOOKUP(Tabla110[[#This Row],[NIVEL DE HABILIDAD]],CATEGORIAS!$M$3:$O$13,2,FALSE),"")</f>
        <v>85000</v>
      </c>
      <c r="P6" s="65"/>
      <c r="Q6" s="65"/>
    </row>
    <row r="7" spans="2:17" s="11" customFormat="1" ht="18.75" x14ac:dyDescent="0.25">
      <c r="B7" s="36">
        <v>14</v>
      </c>
      <c r="C7" s="65" t="s">
        <v>244</v>
      </c>
      <c r="D7" s="65" t="s">
        <v>245</v>
      </c>
      <c r="E7" s="47">
        <v>1059251369</v>
      </c>
      <c r="F7" s="87" t="s">
        <v>1480</v>
      </c>
      <c r="G7" s="87">
        <v>44312</v>
      </c>
      <c r="H7" s="15">
        <f ca="1">IF(Tabla110[[#This Row],[FECHA DE NACIMIENTO]]="","",YEAR(NOW())-YEAR(Tabla110[[#This Row],[FECHA DE NACIMIENTO]]))</f>
        <v>5</v>
      </c>
      <c r="I7" s="65" t="s">
        <v>12</v>
      </c>
      <c r="J7" s="15" t="str">
        <f t="shared" si="0"/>
        <v>S</v>
      </c>
      <c r="K7" s="15" t="str">
        <f>Tabla110[[#This Row],[FECHA DE NACIMIENTO]]&amp;J7</f>
        <v>44312S</v>
      </c>
      <c r="L7" s="16" t="str">
        <f t="shared" si="1"/>
        <v/>
      </c>
      <c r="M7" s="65" t="s">
        <v>110</v>
      </c>
      <c r="N7" s="36">
        <v>14</v>
      </c>
      <c r="O7" s="19">
        <f>IFERROR(VLOOKUP(Tabla110[[#This Row],[NIVEL DE HABILIDAD]],CATEGORIAS!$M$3:$O$13,2,FALSE),"")</f>
        <v>85000</v>
      </c>
      <c r="P7" s="65"/>
      <c r="Q7" s="65" t="s">
        <v>220</v>
      </c>
    </row>
    <row r="8" spans="2:17" s="11" customFormat="1" ht="18.75" x14ac:dyDescent="0.25">
      <c r="B8" s="36">
        <v>15</v>
      </c>
      <c r="C8" s="65" t="s">
        <v>246</v>
      </c>
      <c r="D8" s="65" t="s">
        <v>247</v>
      </c>
      <c r="E8" s="47">
        <v>1059250630</v>
      </c>
      <c r="F8" s="87" t="s">
        <v>1480</v>
      </c>
      <c r="G8" s="87">
        <v>43891</v>
      </c>
      <c r="H8" s="15">
        <f ca="1">IF(Tabla110[[#This Row],[FECHA DE NACIMIENTO]]="","",YEAR(NOW())-YEAR(Tabla110[[#This Row],[FECHA DE NACIMIENTO]]))</f>
        <v>6</v>
      </c>
      <c r="I8" s="65" t="s">
        <v>100</v>
      </c>
      <c r="J8" s="15" t="str">
        <f t="shared" si="0"/>
        <v>E</v>
      </c>
      <c r="K8" s="15" t="str">
        <f>Tabla110[[#This Row],[FECHA DE NACIMIENTO]]&amp;J8</f>
        <v>43891E</v>
      </c>
      <c r="L8" s="16" t="str">
        <f t="shared" si="1"/>
        <v/>
      </c>
      <c r="M8" s="65" t="s">
        <v>110</v>
      </c>
      <c r="N8" s="37">
        <v>15</v>
      </c>
      <c r="O8" s="19">
        <f>IFERROR(VLOOKUP(Tabla110[[#This Row],[NIVEL DE HABILIDAD]],CATEGORIAS!$M$3:$O$13,2,FALSE),"")</f>
        <v>85000</v>
      </c>
      <c r="P8" s="65"/>
      <c r="Q8" s="65"/>
    </row>
    <row r="9" spans="2:17" s="11" customFormat="1" ht="18.75" x14ac:dyDescent="0.25">
      <c r="B9" s="36">
        <v>16</v>
      </c>
      <c r="C9" s="65" t="s">
        <v>248</v>
      </c>
      <c r="D9" s="65" t="s">
        <v>249</v>
      </c>
      <c r="E9" s="47">
        <v>1059251408</v>
      </c>
      <c r="F9" s="87" t="s">
        <v>1480</v>
      </c>
      <c r="G9" s="87">
        <v>44340</v>
      </c>
      <c r="H9" s="15">
        <f ca="1">IF(Tabla110[[#This Row],[FECHA DE NACIMIENTO]]="","",YEAR(NOW())-YEAR(Tabla110[[#This Row],[FECHA DE NACIMIENTO]]))</f>
        <v>5</v>
      </c>
      <c r="I9" s="65" t="s">
        <v>12</v>
      </c>
      <c r="J9" s="15" t="str">
        <f t="shared" si="0"/>
        <v>S</v>
      </c>
      <c r="K9" s="15" t="str">
        <f>Tabla110[[#This Row],[FECHA DE NACIMIENTO]]&amp;J9</f>
        <v>44340S</v>
      </c>
      <c r="L9" s="16" t="str">
        <f t="shared" si="1"/>
        <v/>
      </c>
      <c r="M9" s="65" t="s">
        <v>110</v>
      </c>
      <c r="N9" s="36">
        <v>16</v>
      </c>
      <c r="O9" s="19">
        <f>IFERROR(VLOOKUP(Tabla110[[#This Row],[NIVEL DE HABILIDAD]],CATEGORIAS!$M$3:$O$13,2,FALSE),"")</f>
        <v>85000</v>
      </c>
      <c r="P9" s="65"/>
      <c r="Q9" s="65" t="s">
        <v>219</v>
      </c>
    </row>
    <row r="10" spans="2:17" s="11" customFormat="1" ht="18.75" x14ac:dyDescent="0.25">
      <c r="B10" s="36">
        <v>17</v>
      </c>
      <c r="C10" s="65" t="s">
        <v>250</v>
      </c>
      <c r="D10" s="65" t="s">
        <v>251</v>
      </c>
      <c r="E10" s="47">
        <v>1232812815</v>
      </c>
      <c r="F10" s="87" t="s">
        <v>1480</v>
      </c>
      <c r="G10" s="48">
        <v>2020</v>
      </c>
      <c r="H10" s="15">
        <f ca="1">IF(Tabla110[[#This Row],[FECHA DE NACIMIENTO]]="","",YEAR(NOW())-Tabla110[[#This Row],[FECHA DE NACIMIENTO]])</f>
        <v>6</v>
      </c>
      <c r="I10" s="65" t="s">
        <v>100</v>
      </c>
      <c r="J10" s="15" t="str">
        <f t="shared" si="0"/>
        <v>E</v>
      </c>
      <c r="K10" s="15" t="str">
        <f>Tabla110[[#This Row],[FECHA DE NACIMIENTO]]&amp;J10</f>
        <v>2020E</v>
      </c>
      <c r="L10" s="16" t="str">
        <f t="shared" si="1"/>
        <v>MINIRIDERS 6 AÑOS</v>
      </c>
      <c r="M10" s="65" t="s">
        <v>45</v>
      </c>
      <c r="N10" s="37">
        <v>17</v>
      </c>
      <c r="O10" s="19">
        <f>IFERROR(VLOOKUP(Tabla110[[#This Row],[NIVEL DE HABILIDAD]],CATEGORIAS!$M$3:$O$13,2,FALSE),"")</f>
        <v>85000</v>
      </c>
      <c r="P10" s="65"/>
      <c r="Q10" s="65" t="s">
        <v>227</v>
      </c>
    </row>
    <row r="11" spans="2:17" s="11" customFormat="1" ht="18.75" x14ac:dyDescent="0.25">
      <c r="B11" s="36">
        <v>18</v>
      </c>
      <c r="C11" s="65" t="s">
        <v>252</v>
      </c>
      <c r="D11" s="65" t="s">
        <v>253</v>
      </c>
      <c r="E11" s="47">
        <v>1111572364</v>
      </c>
      <c r="F11" s="87" t="s">
        <v>1480</v>
      </c>
      <c r="G11" s="87">
        <v>44220</v>
      </c>
      <c r="H11" s="15">
        <f ca="1">IF(Tabla110[[#This Row],[FECHA DE NACIMIENTO]]="","",YEAR(NOW())-YEAR(Tabla110[[#This Row],[FECHA DE NACIMIENTO]]))</f>
        <v>5</v>
      </c>
      <c r="I11" s="65" t="s">
        <v>12</v>
      </c>
      <c r="J11" s="15" t="str">
        <f t="shared" si="0"/>
        <v>S</v>
      </c>
      <c r="K11" s="15" t="str">
        <f>Tabla110[[#This Row],[FECHA DE NACIMIENTO]]&amp;J11</f>
        <v>44220S</v>
      </c>
      <c r="L11" s="16" t="str">
        <f t="shared" si="1"/>
        <v/>
      </c>
      <c r="M11" s="65" t="s">
        <v>45</v>
      </c>
      <c r="N11" s="36">
        <v>18</v>
      </c>
      <c r="O11" s="19">
        <f>IFERROR(VLOOKUP(Tabla110[[#This Row],[NIVEL DE HABILIDAD]],CATEGORIAS!$M$3:$O$13,2,FALSE),"")</f>
        <v>85000</v>
      </c>
      <c r="P11" s="65"/>
      <c r="Q11" s="65"/>
    </row>
    <row r="12" spans="2:17" s="11" customFormat="1" ht="18.75" x14ac:dyDescent="0.25">
      <c r="B12" s="36">
        <v>19</v>
      </c>
      <c r="C12" s="65" t="s">
        <v>254</v>
      </c>
      <c r="D12" s="65" t="s">
        <v>255</v>
      </c>
      <c r="E12" s="47">
        <v>1109569655</v>
      </c>
      <c r="F12" s="87" t="s">
        <v>1480</v>
      </c>
      <c r="G12" s="87">
        <v>43951</v>
      </c>
      <c r="H12" s="15">
        <f ca="1">IF(Tabla110[[#This Row],[FECHA DE NACIMIENTO]]="","",YEAR(NOW())-YEAR(Tabla110[[#This Row],[FECHA DE NACIMIENTO]]))</f>
        <v>6</v>
      </c>
      <c r="I12" s="65" t="s">
        <v>100</v>
      </c>
      <c r="J12" s="15" t="str">
        <f t="shared" si="0"/>
        <v>E</v>
      </c>
      <c r="K12" s="15" t="str">
        <f>Tabla110[[#This Row],[FECHA DE NACIMIENTO]]&amp;J12</f>
        <v>43951E</v>
      </c>
      <c r="L12" s="16" t="str">
        <f t="shared" si="1"/>
        <v/>
      </c>
      <c r="M12" s="65" t="s">
        <v>45</v>
      </c>
      <c r="N12" s="37">
        <v>19</v>
      </c>
      <c r="O12" s="19">
        <f>IFERROR(VLOOKUP(Tabla110[[#This Row],[NIVEL DE HABILIDAD]],CATEGORIAS!$M$3:$O$13,2,FALSE),"")</f>
        <v>85000</v>
      </c>
      <c r="P12" s="65"/>
      <c r="Q12" s="65" t="s">
        <v>223</v>
      </c>
    </row>
    <row r="13" spans="2:17" s="11" customFormat="1" ht="18.75" x14ac:dyDescent="0.25">
      <c r="B13" s="36">
        <v>20</v>
      </c>
      <c r="C13" s="65" t="s">
        <v>256</v>
      </c>
      <c r="D13" s="65" t="s">
        <v>257</v>
      </c>
      <c r="E13" s="47">
        <v>1232810806</v>
      </c>
      <c r="F13" s="87" t="s">
        <v>1480</v>
      </c>
      <c r="G13" s="87">
        <v>43831</v>
      </c>
      <c r="H13" s="15">
        <f ca="1">IF(Tabla110[[#This Row],[FECHA DE NACIMIENTO]]="","",YEAR(NOW())-YEAR(Tabla110[[#This Row],[FECHA DE NACIMIENTO]]))</f>
        <v>6</v>
      </c>
      <c r="I13" s="65" t="s">
        <v>100</v>
      </c>
      <c r="J13" s="15" t="str">
        <f t="shared" si="0"/>
        <v>E</v>
      </c>
      <c r="K13" s="15" t="str">
        <f>Tabla110[[#This Row],[FECHA DE NACIMIENTO]]&amp;J13</f>
        <v>43831E</v>
      </c>
      <c r="L13" s="16" t="str">
        <f t="shared" si="1"/>
        <v/>
      </c>
      <c r="M13" s="65" t="s">
        <v>45</v>
      </c>
      <c r="N13" s="36">
        <v>20</v>
      </c>
      <c r="O13" s="19">
        <f>IFERROR(VLOOKUP(Tabla110[[#This Row],[NIVEL DE HABILIDAD]],CATEGORIAS!$M$3:$O$13,2,FALSE),"")</f>
        <v>85000</v>
      </c>
      <c r="P13" s="65"/>
      <c r="Q13" s="65"/>
    </row>
    <row r="14" spans="2:17" s="11" customFormat="1" ht="18.75" x14ac:dyDescent="0.25">
      <c r="B14" s="36">
        <v>21</v>
      </c>
      <c r="C14" s="65" t="s">
        <v>258</v>
      </c>
      <c r="D14" s="65" t="s">
        <v>257</v>
      </c>
      <c r="E14" s="47">
        <v>1232810807</v>
      </c>
      <c r="F14" s="87" t="s">
        <v>1480</v>
      </c>
      <c r="G14" s="87">
        <v>43831</v>
      </c>
      <c r="H14" s="15">
        <f ca="1">IF(Tabla110[[#This Row],[FECHA DE NACIMIENTO]]="","",YEAR(NOW())-YEAR(Tabla110[[#This Row],[FECHA DE NACIMIENTO]]))</f>
        <v>6</v>
      </c>
      <c r="I14" s="65" t="s">
        <v>100</v>
      </c>
      <c r="J14" s="15" t="str">
        <f t="shared" si="0"/>
        <v>E</v>
      </c>
      <c r="K14" s="15" t="str">
        <f>Tabla110[[#This Row],[FECHA DE NACIMIENTO]]&amp;J14</f>
        <v>43831E</v>
      </c>
      <c r="L14" s="16" t="str">
        <f t="shared" si="1"/>
        <v/>
      </c>
      <c r="M14" s="65" t="s">
        <v>45</v>
      </c>
      <c r="N14" s="37">
        <v>21</v>
      </c>
      <c r="O14" s="19">
        <f>IFERROR(VLOOKUP(Tabla110[[#This Row],[NIVEL DE HABILIDAD]],CATEGORIAS!$M$3:$O$13,2,FALSE),"")</f>
        <v>85000</v>
      </c>
      <c r="P14" s="65"/>
      <c r="Q14" s="65"/>
    </row>
    <row r="15" spans="2:17" s="11" customFormat="1" ht="18.75" x14ac:dyDescent="0.25">
      <c r="B15" s="36">
        <v>22</v>
      </c>
      <c r="C15" s="65" t="s">
        <v>259</v>
      </c>
      <c r="D15" s="65" t="s">
        <v>260</v>
      </c>
      <c r="E15" s="47">
        <v>1110379478</v>
      </c>
      <c r="F15" s="87" t="s">
        <v>1480</v>
      </c>
      <c r="G15" s="48">
        <v>2020</v>
      </c>
      <c r="H15" s="15">
        <f ca="1">IF(Tabla110[[#This Row],[FECHA DE NACIMIENTO]]="","",YEAR(NOW())-Tabla110[[#This Row],[FECHA DE NACIMIENTO]])</f>
        <v>6</v>
      </c>
      <c r="I15" s="65" t="s">
        <v>100</v>
      </c>
      <c r="J15" s="15" t="str">
        <f t="shared" si="0"/>
        <v>E</v>
      </c>
      <c r="K15" s="15" t="str">
        <f>Tabla110[[#This Row],[FECHA DE NACIMIENTO]]&amp;J15</f>
        <v>2020E</v>
      </c>
      <c r="L15" s="16" t="str">
        <f t="shared" si="1"/>
        <v>MINIRIDERS 6 AÑOS</v>
      </c>
      <c r="M15" s="65" t="s">
        <v>45</v>
      </c>
      <c r="N15" s="36">
        <v>22</v>
      </c>
      <c r="O15" s="19">
        <f>IFERROR(VLOOKUP(Tabla110[[#This Row],[NIVEL DE HABILIDAD]],CATEGORIAS!$M$3:$O$13,2,FALSE),"")</f>
        <v>85000</v>
      </c>
      <c r="P15" s="65"/>
      <c r="Q15" s="65"/>
    </row>
    <row r="16" spans="2:17" s="11" customFormat="1" ht="18.75" x14ac:dyDescent="0.25">
      <c r="B16" s="36">
        <v>23</v>
      </c>
      <c r="C16" s="65" t="s">
        <v>261</v>
      </c>
      <c r="D16" s="65" t="s">
        <v>262</v>
      </c>
      <c r="E16" s="47">
        <v>1109572622</v>
      </c>
      <c r="F16" s="87" t="s">
        <v>1480</v>
      </c>
      <c r="G16" s="48">
        <v>2021</v>
      </c>
      <c r="H16" s="15">
        <f ca="1">IF(Tabla110[[#This Row],[FECHA DE NACIMIENTO]]="","",YEAR(NOW())-Tabla110[[#This Row],[FECHA DE NACIMIENTO]])</f>
        <v>5</v>
      </c>
      <c r="I16" s="65" t="s">
        <v>12</v>
      </c>
      <c r="J16" s="15" t="str">
        <f t="shared" si="0"/>
        <v>S</v>
      </c>
      <c r="K16" s="15" t="str">
        <f>Tabla110[[#This Row],[FECHA DE NACIMIENTO]]&amp;J16</f>
        <v>2021S</v>
      </c>
      <c r="L16" s="16" t="str">
        <f t="shared" si="1"/>
        <v>STRIDERS 5 AÑOS</v>
      </c>
      <c r="M16" s="65" t="s">
        <v>45</v>
      </c>
      <c r="N16" s="37">
        <v>23</v>
      </c>
      <c r="O16" s="19">
        <f>IFERROR(VLOOKUP(Tabla110[[#This Row],[NIVEL DE HABILIDAD]],CATEGORIAS!$M$3:$O$13,2,FALSE),"")</f>
        <v>85000</v>
      </c>
      <c r="P16" s="65"/>
      <c r="Q16" s="65"/>
    </row>
    <row r="17" spans="2:17" s="11" customFormat="1" ht="18.75" x14ac:dyDescent="0.25">
      <c r="B17" s="36">
        <v>24</v>
      </c>
      <c r="C17" s="65" t="s">
        <v>263</v>
      </c>
      <c r="D17" s="65" t="s">
        <v>264</v>
      </c>
      <c r="E17" s="47">
        <v>1232812077</v>
      </c>
      <c r="F17" s="87" t="s">
        <v>1480</v>
      </c>
      <c r="G17" s="48">
        <v>2020</v>
      </c>
      <c r="H17" s="15">
        <f ca="1">IF(Tabla110[[#This Row],[FECHA DE NACIMIENTO]]="","",YEAR(NOW())-Tabla110[[#This Row],[FECHA DE NACIMIENTO]])</f>
        <v>6</v>
      </c>
      <c r="I17" s="65" t="s">
        <v>100</v>
      </c>
      <c r="J17" s="15" t="str">
        <f t="shared" si="0"/>
        <v>E</v>
      </c>
      <c r="K17" s="15" t="str">
        <f>Tabla110[[#This Row],[FECHA DE NACIMIENTO]]&amp;J17</f>
        <v>2020E</v>
      </c>
      <c r="L17" s="16" t="str">
        <f t="shared" si="1"/>
        <v>MINIRIDERS 6 AÑOS</v>
      </c>
      <c r="M17" s="65" t="s">
        <v>45</v>
      </c>
      <c r="N17" s="36">
        <v>24</v>
      </c>
      <c r="O17" s="19">
        <f>IFERROR(VLOOKUP(Tabla110[[#This Row],[NIVEL DE HABILIDAD]],CATEGORIAS!$M$3:$O$13,2,FALSE),"")</f>
        <v>85000</v>
      </c>
      <c r="P17" s="65"/>
      <c r="Q17" s="65"/>
    </row>
    <row r="18" spans="2:17" s="11" customFormat="1" ht="18.75" x14ac:dyDescent="0.25">
      <c r="B18" s="36">
        <v>25</v>
      </c>
      <c r="C18" s="65" t="s">
        <v>252</v>
      </c>
      <c r="D18" s="65" t="s">
        <v>265</v>
      </c>
      <c r="E18" s="47">
        <v>1109569542</v>
      </c>
      <c r="F18" s="87">
        <v>43910</v>
      </c>
      <c r="G18" s="87">
        <v>43910</v>
      </c>
      <c r="H18" s="15">
        <f ca="1">IF(Tabla110[[#This Row],[FECHA DE NACIMIENTO]]="","",YEAR(NOW())-YEAR(Tabla110[[#This Row],[FECHA DE NACIMIENTO]]))</f>
        <v>6</v>
      </c>
      <c r="I18" s="65" t="s">
        <v>100</v>
      </c>
      <c r="J18" s="15" t="str">
        <f t="shared" si="0"/>
        <v>E</v>
      </c>
      <c r="K18" s="15" t="str">
        <f>Tabla110[[#This Row],[FECHA DE NACIMIENTO]]&amp;J18</f>
        <v>43910E</v>
      </c>
      <c r="L18" s="16" t="str">
        <f t="shared" si="1"/>
        <v/>
      </c>
      <c r="M18" s="65" t="s">
        <v>45</v>
      </c>
      <c r="N18" s="37">
        <v>25</v>
      </c>
      <c r="O18" s="19">
        <f>IFERROR(VLOOKUP(Tabla110[[#This Row],[NIVEL DE HABILIDAD]],CATEGORIAS!$M$3:$O$13,2,FALSE),"")</f>
        <v>85000</v>
      </c>
      <c r="P18" s="65"/>
      <c r="Q18" s="65" t="s">
        <v>224</v>
      </c>
    </row>
    <row r="19" spans="2:17" s="11" customFormat="1" ht="18.75" x14ac:dyDescent="0.25">
      <c r="B19" s="36">
        <v>26</v>
      </c>
      <c r="C19" s="65" t="s">
        <v>266</v>
      </c>
      <c r="D19" s="65" t="s">
        <v>267</v>
      </c>
      <c r="E19" s="47">
        <v>1232815236</v>
      </c>
      <c r="F19" s="87">
        <v>44247</v>
      </c>
      <c r="G19" s="87">
        <v>44247</v>
      </c>
      <c r="H19" s="15">
        <f ca="1">IF(Tabla110[[#This Row],[FECHA DE NACIMIENTO]]="","",YEAR(NOW())-YEAR(Tabla110[[#This Row],[FECHA DE NACIMIENTO]]))</f>
        <v>5</v>
      </c>
      <c r="I19" s="65" t="s">
        <v>12</v>
      </c>
      <c r="J19" s="15" t="str">
        <f t="shared" si="0"/>
        <v>S</v>
      </c>
      <c r="K19" s="15" t="str">
        <f>Tabla110[[#This Row],[FECHA DE NACIMIENTO]]&amp;J19</f>
        <v>44247S</v>
      </c>
      <c r="L19" s="16" t="str">
        <f t="shared" si="1"/>
        <v/>
      </c>
      <c r="M19" s="65" t="s">
        <v>45</v>
      </c>
      <c r="N19" s="36">
        <v>26</v>
      </c>
      <c r="O19" s="19">
        <f>IFERROR(VLOOKUP(Tabla110[[#This Row],[NIVEL DE HABILIDAD]],CATEGORIAS!$M$3:$O$13,2,FALSE),"")</f>
        <v>85000</v>
      </c>
      <c r="P19" s="65"/>
      <c r="Q19" s="65"/>
    </row>
    <row r="20" spans="2:17" s="11" customFormat="1" ht="18.75" x14ac:dyDescent="0.25">
      <c r="B20" s="36">
        <v>27</v>
      </c>
      <c r="C20" s="65" t="s">
        <v>268</v>
      </c>
      <c r="D20" s="65" t="s">
        <v>269</v>
      </c>
      <c r="E20" s="47">
        <v>1063819685</v>
      </c>
      <c r="F20" s="87">
        <v>44197</v>
      </c>
      <c r="G20" s="87">
        <v>44197</v>
      </c>
      <c r="H20" s="15">
        <f ca="1">IF(Tabla110[[#This Row],[FECHA DE NACIMIENTO]]="","",YEAR(NOW())-YEAR(Tabla110[[#This Row],[FECHA DE NACIMIENTO]]))</f>
        <v>5</v>
      </c>
      <c r="I20" s="65" t="s">
        <v>12</v>
      </c>
      <c r="J20" s="15" t="str">
        <f t="shared" si="0"/>
        <v>S</v>
      </c>
      <c r="K20" s="15" t="str">
        <f>Tabla110[[#This Row],[FECHA DE NACIMIENTO]]&amp;J20</f>
        <v>44197S</v>
      </c>
      <c r="L20" s="16" t="str">
        <f t="shared" si="1"/>
        <v/>
      </c>
      <c r="M20" s="65" t="s">
        <v>52</v>
      </c>
      <c r="N20" s="37">
        <v>27</v>
      </c>
      <c r="O20" s="19">
        <f>IFERROR(VLOOKUP(Tabla110[[#This Row],[NIVEL DE HABILIDAD]],CATEGORIAS!$M$3:$O$13,2,FALSE),"")</f>
        <v>85000</v>
      </c>
      <c r="P20" s="65"/>
      <c r="Q20" s="65"/>
    </row>
    <row r="21" spans="2:17" s="11" customFormat="1" ht="18.75" x14ac:dyDescent="0.25">
      <c r="B21" s="36">
        <v>28</v>
      </c>
      <c r="C21" s="65" t="s">
        <v>244</v>
      </c>
      <c r="D21" s="65" t="s">
        <v>270</v>
      </c>
      <c r="E21" s="47">
        <v>1058554558</v>
      </c>
      <c r="F21" s="87">
        <v>44281</v>
      </c>
      <c r="G21" s="87">
        <v>44281</v>
      </c>
      <c r="H21" s="15">
        <f ca="1">IF(Tabla110[[#This Row],[FECHA DE NACIMIENTO]]="","",YEAR(NOW())-YEAR(Tabla110[[#This Row],[FECHA DE NACIMIENTO]]))</f>
        <v>5</v>
      </c>
      <c r="I21" s="65" t="s">
        <v>12</v>
      </c>
      <c r="J21" s="15" t="str">
        <f t="shared" si="0"/>
        <v>S</v>
      </c>
      <c r="K21" s="15" t="str">
        <f>Tabla110[[#This Row],[FECHA DE NACIMIENTO]]&amp;J21</f>
        <v>44281S</v>
      </c>
      <c r="L21" s="16" t="str">
        <f t="shared" si="1"/>
        <v/>
      </c>
      <c r="M21" s="65" t="s">
        <v>109</v>
      </c>
      <c r="N21" s="36">
        <v>28</v>
      </c>
      <c r="O21" s="19">
        <f>IFERROR(VLOOKUP(Tabla110[[#This Row],[NIVEL DE HABILIDAD]],CATEGORIAS!$M$3:$O$13,2,FALSE),"")</f>
        <v>85000</v>
      </c>
      <c r="P21" s="65"/>
      <c r="Q21" s="65" t="s">
        <v>221</v>
      </c>
    </row>
    <row r="22" spans="2:17" s="11" customFormat="1" ht="18.75" x14ac:dyDescent="0.25">
      <c r="B22" s="36">
        <v>29</v>
      </c>
      <c r="C22" s="65" t="s">
        <v>271</v>
      </c>
      <c r="D22" s="65" t="s">
        <v>272</v>
      </c>
      <c r="E22" s="47">
        <v>1112164681</v>
      </c>
      <c r="F22" s="87">
        <v>44452</v>
      </c>
      <c r="G22" s="87">
        <v>44452</v>
      </c>
      <c r="H22" s="15">
        <f ca="1">IF(Tabla110[[#This Row],[FECHA DE NACIMIENTO]]="","",YEAR(NOW())-YEAR(Tabla110[[#This Row],[FECHA DE NACIMIENTO]]))</f>
        <v>5</v>
      </c>
      <c r="I22" s="65" t="s">
        <v>100</v>
      </c>
      <c r="J22" s="15" t="str">
        <f t="shared" si="0"/>
        <v>E</v>
      </c>
      <c r="K22" s="15" t="str">
        <f>Tabla110[[#This Row],[FECHA DE NACIMIENTO]]&amp;J22</f>
        <v>44452E</v>
      </c>
      <c r="L22" s="16" t="str">
        <f t="shared" si="1"/>
        <v/>
      </c>
      <c r="M22" s="65" t="s">
        <v>85</v>
      </c>
      <c r="N22" s="37">
        <v>29</v>
      </c>
      <c r="O22" s="19">
        <f>IFERROR(VLOOKUP(Tabla110[[#This Row],[NIVEL DE HABILIDAD]],CATEGORIAS!$M$3:$O$13,2,FALSE),"")</f>
        <v>85000</v>
      </c>
      <c r="P22" s="65"/>
      <c r="Q22" s="65"/>
    </row>
    <row r="23" spans="2:17" s="11" customFormat="1" ht="18.75" x14ac:dyDescent="0.25">
      <c r="B23" s="36">
        <v>30</v>
      </c>
      <c r="C23" s="65" t="s">
        <v>273</v>
      </c>
      <c r="D23" s="65" t="s">
        <v>274</v>
      </c>
      <c r="E23" s="47">
        <v>1109938537</v>
      </c>
      <c r="F23" s="87">
        <v>43975</v>
      </c>
      <c r="G23" s="87">
        <v>43975</v>
      </c>
      <c r="H23" s="15">
        <f ca="1">IF(Tabla110[[#This Row],[FECHA DE NACIMIENTO]]="","",YEAR(NOW())-YEAR(Tabla110[[#This Row],[FECHA DE NACIMIENTO]]))</f>
        <v>6</v>
      </c>
      <c r="I23" s="65" t="s">
        <v>100</v>
      </c>
      <c r="J23" s="15" t="str">
        <f t="shared" si="0"/>
        <v>E</v>
      </c>
      <c r="K23" s="15" t="str">
        <f>Tabla110[[#This Row],[FECHA DE NACIMIENTO]]&amp;J23</f>
        <v>43975E</v>
      </c>
      <c r="L23" s="16" t="str">
        <f t="shared" si="1"/>
        <v/>
      </c>
      <c r="M23" s="65" t="s">
        <v>112</v>
      </c>
      <c r="N23" s="36">
        <v>30</v>
      </c>
      <c r="O23" s="19">
        <f>IFERROR(VLOOKUP(Tabla110[[#This Row],[NIVEL DE HABILIDAD]],CATEGORIAS!$M$3:$O$13,2,FALSE),"")</f>
        <v>85000</v>
      </c>
      <c r="P23" s="65"/>
      <c r="Q23" s="65"/>
    </row>
    <row r="24" spans="2:17" s="11" customFormat="1" ht="18.75" x14ac:dyDescent="0.25">
      <c r="B24" s="36">
        <v>31</v>
      </c>
      <c r="C24" s="65" t="s">
        <v>275</v>
      </c>
      <c r="D24" s="65" t="s">
        <v>276</v>
      </c>
      <c r="E24" s="47">
        <v>1109121860</v>
      </c>
      <c r="F24" s="87" t="e">
        <v>#N/A</v>
      </c>
      <c r="G24" s="48">
        <v>2020</v>
      </c>
      <c r="H24" s="15">
        <f ca="1">IF(Tabla110[[#This Row],[FECHA DE NACIMIENTO]]="","",YEAR(NOW())-Tabla110[[#This Row],[FECHA DE NACIMIENTO]])</f>
        <v>6</v>
      </c>
      <c r="I24" s="65" t="s">
        <v>100</v>
      </c>
      <c r="J24" s="15" t="str">
        <f t="shared" si="0"/>
        <v>E</v>
      </c>
      <c r="K24" s="15" t="str">
        <f>Tabla110[[#This Row],[FECHA DE NACIMIENTO]]&amp;J24</f>
        <v>2020E</v>
      </c>
      <c r="L24" s="16" t="str">
        <f t="shared" si="1"/>
        <v>MINIRIDERS 6 AÑOS</v>
      </c>
      <c r="M24" s="65" t="s">
        <v>112</v>
      </c>
      <c r="N24" s="37">
        <v>31</v>
      </c>
      <c r="O24" s="19">
        <f>IFERROR(VLOOKUP(Tabla110[[#This Row],[NIVEL DE HABILIDAD]],CATEGORIAS!$M$3:$O$13,2,FALSE),"")</f>
        <v>85000</v>
      </c>
      <c r="P24" s="65"/>
      <c r="Q24" s="65"/>
    </row>
    <row r="25" spans="2:17" s="11" customFormat="1" ht="18.75" x14ac:dyDescent="0.25">
      <c r="B25" s="36">
        <v>32</v>
      </c>
      <c r="C25" s="65" t="s">
        <v>277</v>
      </c>
      <c r="D25" s="65" t="s">
        <v>278</v>
      </c>
      <c r="E25" s="47">
        <v>1105936574</v>
      </c>
      <c r="F25" s="87" t="e">
        <v>#N/A</v>
      </c>
      <c r="G25" s="48">
        <v>2021</v>
      </c>
      <c r="H25" s="15">
        <f ca="1">IF(Tabla110[[#This Row],[FECHA DE NACIMIENTO]]="","",YEAR(NOW())-Tabla110[[#This Row],[FECHA DE NACIMIENTO]])</f>
        <v>5</v>
      </c>
      <c r="I25" s="65" t="s">
        <v>12</v>
      </c>
      <c r="J25" s="15" t="str">
        <f t="shared" si="0"/>
        <v>S</v>
      </c>
      <c r="K25" s="15" t="str">
        <f>Tabla110[[#This Row],[FECHA DE NACIMIENTO]]&amp;J25</f>
        <v>2021S</v>
      </c>
      <c r="L25" s="16" t="str">
        <f t="shared" si="1"/>
        <v>STRIDERS 5 AÑOS</v>
      </c>
      <c r="M25" s="65" t="s">
        <v>112</v>
      </c>
      <c r="N25" s="36">
        <v>32</v>
      </c>
      <c r="O25" s="19">
        <f>IFERROR(VLOOKUP(Tabla110[[#This Row],[NIVEL DE HABILIDAD]],CATEGORIAS!$M$3:$O$13,2,FALSE),"")</f>
        <v>85000</v>
      </c>
      <c r="P25" s="65"/>
      <c r="Q25" s="65"/>
    </row>
    <row r="26" spans="2:17" s="11" customFormat="1" ht="18.75" x14ac:dyDescent="0.25">
      <c r="B26" s="36">
        <v>33</v>
      </c>
      <c r="C26" s="65" t="s">
        <v>279</v>
      </c>
      <c r="D26" s="65" t="s">
        <v>280</v>
      </c>
      <c r="E26" s="47">
        <v>1232818158</v>
      </c>
      <c r="F26" s="87" t="e">
        <v>#N/A</v>
      </c>
      <c r="G26" s="48">
        <v>2021</v>
      </c>
      <c r="H26" s="15">
        <f ca="1">IF(Tabla110[[#This Row],[FECHA DE NACIMIENTO]]="","",YEAR(NOW())-Tabla110[[#This Row],[FECHA DE NACIMIENTO]])</f>
        <v>5</v>
      </c>
      <c r="I26" s="65" t="s">
        <v>12</v>
      </c>
      <c r="J26" s="15" t="str">
        <f t="shared" si="0"/>
        <v>S</v>
      </c>
      <c r="K26" s="15" t="str">
        <f>Tabla110[[#This Row],[FECHA DE NACIMIENTO]]&amp;J26</f>
        <v>2021S</v>
      </c>
      <c r="L26" s="16" t="str">
        <f t="shared" si="1"/>
        <v>STRIDERS 5 AÑOS</v>
      </c>
      <c r="M26" s="65" t="s">
        <v>112</v>
      </c>
      <c r="N26" s="37">
        <v>33</v>
      </c>
      <c r="O26" s="19">
        <f>IFERROR(VLOOKUP(Tabla110[[#This Row],[NIVEL DE HABILIDAD]],CATEGORIAS!$M$3:$O$13,2,FALSE),"")</f>
        <v>85000</v>
      </c>
      <c r="P26" s="65"/>
      <c r="Q26" s="65"/>
    </row>
    <row r="27" spans="2:17" s="11" customFormat="1" ht="18.75" x14ac:dyDescent="0.25">
      <c r="B27" s="36">
        <v>34</v>
      </c>
      <c r="C27" s="65" t="s">
        <v>279</v>
      </c>
      <c r="D27" s="65" t="s">
        <v>281</v>
      </c>
      <c r="E27" s="47">
        <v>1106524664</v>
      </c>
      <c r="F27" s="87" t="e">
        <v>#N/A</v>
      </c>
      <c r="G27" s="48">
        <v>2020</v>
      </c>
      <c r="H27" s="15">
        <f ca="1">IF(Tabla110[[#This Row],[FECHA DE NACIMIENTO]]="","",YEAR(NOW())-Tabla110[[#This Row],[FECHA DE NACIMIENTO]])</f>
        <v>6</v>
      </c>
      <c r="I27" s="65" t="s">
        <v>100</v>
      </c>
      <c r="J27" s="15" t="str">
        <f t="shared" si="0"/>
        <v>E</v>
      </c>
      <c r="K27" s="15" t="str">
        <f>Tabla110[[#This Row],[FECHA DE NACIMIENTO]]&amp;J27</f>
        <v>2020E</v>
      </c>
      <c r="L27" s="16" t="str">
        <f t="shared" si="1"/>
        <v>MINIRIDERS 6 AÑOS</v>
      </c>
      <c r="M27" s="65" t="s">
        <v>49</v>
      </c>
      <c r="N27" s="36">
        <v>34</v>
      </c>
      <c r="O27" s="19">
        <f>IFERROR(VLOOKUP(Tabla110[[#This Row],[NIVEL DE HABILIDAD]],CATEGORIAS!$M$3:$O$13,2,FALSE),"")</f>
        <v>85000</v>
      </c>
      <c r="P27" s="65"/>
      <c r="Q27" s="65" t="s">
        <v>198</v>
      </c>
    </row>
    <row r="28" spans="2:17" s="11" customFormat="1" ht="18.75" x14ac:dyDescent="0.25">
      <c r="B28" s="36">
        <v>35</v>
      </c>
      <c r="C28" s="65" t="s">
        <v>258</v>
      </c>
      <c r="D28" s="65" t="s">
        <v>282</v>
      </c>
      <c r="E28" s="47">
        <v>1108572247</v>
      </c>
      <c r="F28" s="87" t="e">
        <v>#N/A</v>
      </c>
      <c r="G28" s="48">
        <v>2020</v>
      </c>
      <c r="H28" s="15">
        <f ca="1">IF(Tabla110[[#This Row],[FECHA DE NACIMIENTO]]="","",YEAR(NOW())-Tabla110[[#This Row],[FECHA DE NACIMIENTO]])</f>
        <v>6</v>
      </c>
      <c r="I28" s="65" t="s">
        <v>100</v>
      </c>
      <c r="J28" s="15" t="str">
        <f t="shared" si="0"/>
        <v>E</v>
      </c>
      <c r="K28" s="15" t="str">
        <f>Tabla110[[#This Row],[FECHA DE NACIMIENTO]]&amp;J28</f>
        <v>2020E</v>
      </c>
      <c r="L28" s="16" t="str">
        <f t="shared" si="1"/>
        <v>MINIRIDERS 6 AÑOS</v>
      </c>
      <c r="M28" s="65" t="s">
        <v>112</v>
      </c>
      <c r="N28" s="37">
        <v>35</v>
      </c>
      <c r="O28" s="19">
        <f>IFERROR(VLOOKUP(Tabla110[[#This Row],[NIVEL DE HABILIDAD]],CATEGORIAS!$M$3:$O$13,2,FALSE),"")</f>
        <v>85000</v>
      </c>
      <c r="P28" s="65"/>
      <c r="Q28" s="65"/>
    </row>
    <row r="29" spans="2:17" s="11" customFormat="1" ht="18.75" x14ac:dyDescent="0.25">
      <c r="B29" s="36">
        <v>36</v>
      </c>
      <c r="C29" s="65" t="s">
        <v>244</v>
      </c>
      <c r="D29" s="65" t="s">
        <v>276</v>
      </c>
      <c r="E29" s="47">
        <v>1109121861</v>
      </c>
      <c r="F29" s="87" t="e">
        <v>#N/A</v>
      </c>
      <c r="G29" s="48">
        <v>2020</v>
      </c>
      <c r="H29" s="15">
        <f ca="1">IF(Tabla110[[#This Row],[FECHA DE NACIMIENTO]]="","",YEAR(NOW())-Tabla110[[#This Row],[FECHA DE NACIMIENTO]])</f>
        <v>6</v>
      </c>
      <c r="I29" s="65" t="s">
        <v>100</v>
      </c>
      <c r="J29" s="15" t="str">
        <f t="shared" si="0"/>
        <v>E</v>
      </c>
      <c r="K29" s="15" t="str">
        <f>Tabla110[[#This Row],[FECHA DE NACIMIENTO]]&amp;J29</f>
        <v>2020E</v>
      </c>
      <c r="L29" s="16" t="str">
        <f t="shared" si="1"/>
        <v>MINIRIDERS 6 AÑOS</v>
      </c>
      <c r="M29" s="65" t="s">
        <v>112</v>
      </c>
      <c r="N29" s="36">
        <v>36</v>
      </c>
      <c r="O29" s="19">
        <f>IFERROR(VLOOKUP(Tabla110[[#This Row],[NIVEL DE HABILIDAD]],CATEGORIAS!$M$3:$O$13,2,FALSE),"")</f>
        <v>85000</v>
      </c>
      <c r="P29" s="65"/>
      <c r="Q29" s="65"/>
    </row>
    <row r="30" spans="2:17" s="11" customFormat="1" ht="18.75" x14ac:dyDescent="0.25">
      <c r="B30" s="36">
        <v>37</v>
      </c>
      <c r="C30" s="65" t="s">
        <v>283</v>
      </c>
      <c r="D30" s="65" t="s">
        <v>284</v>
      </c>
      <c r="E30" s="47">
        <v>1114012296</v>
      </c>
      <c r="F30" s="87">
        <v>43360</v>
      </c>
      <c r="G30" s="48">
        <v>2018</v>
      </c>
      <c r="H30" s="15">
        <f ca="1">IF(Tabla110[[#This Row],[FECHA DE NACIMIENTO]]="","",YEAR(NOW())-Tabla110[[#This Row],[FECHA DE NACIMIENTO]])</f>
        <v>8</v>
      </c>
      <c r="I30" s="65" t="s">
        <v>67</v>
      </c>
      <c r="J30" s="15" t="str">
        <f t="shared" si="0"/>
        <v>P</v>
      </c>
      <c r="K30" s="15" t="str">
        <f>Tabla110[[#This Row],[FECHA DE NACIMIENTO]]&amp;J30</f>
        <v>2018P</v>
      </c>
      <c r="L30" s="16" t="str">
        <f t="shared" si="1"/>
        <v>PRINCIPIANTES 7 Y 8 AÑOS</v>
      </c>
      <c r="M30" s="65" t="s">
        <v>44</v>
      </c>
      <c r="N30" s="37">
        <v>37</v>
      </c>
      <c r="O30" s="19">
        <f>IFERROR(VLOOKUP(Tabla110[[#This Row],[NIVEL DE HABILIDAD]],CATEGORIAS!$M$3:$O$13,2,FALSE),"")</f>
        <v>85000</v>
      </c>
      <c r="P30" s="65"/>
      <c r="Q30" s="65"/>
    </row>
    <row r="31" spans="2:17" s="11" customFormat="1" ht="18.75" x14ac:dyDescent="0.25">
      <c r="B31" s="36">
        <v>38</v>
      </c>
      <c r="C31" s="65" t="s">
        <v>285</v>
      </c>
      <c r="D31" s="65" t="s">
        <v>286</v>
      </c>
      <c r="E31" s="47">
        <v>1114249166</v>
      </c>
      <c r="F31" s="87">
        <v>43539</v>
      </c>
      <c r="G31" s="48">
        <v>2019</v>
      </c>
      <c r="H31" s="15">
        <f ca="1">IF(Tabla110[[#This Row],[FECHA DE NACIMIENTO]]="","",YEAR(NOW())-Tabla110[[#This Row],[FECHA DE NACIMIENTO]])</f>
        <v>7</v>
      </c>
      <c r="I31" s="65" t="s">
        <v>67</v>
      </c>
      <c r="J31" s="15" t="str">
        <f t="shared" si="0"/>
        <v>P</v>
      </c>
      <c r="K31" s="15" t="str">
        <f>Tabla110[[#This Row],[FECHA DE NACIMIENTO]]&amp;J31</f>
        <v>2019P</v>
      </c>
      <c r="L31" s="16" t="str">
        <f t="shared" si="1"/>
        <v>PRINCIPIANTES 7 Y 8 AÑOS</v>
      </c>
      <c r="M31" s="65" t="s">
        <v>44</v>
      </c>
      <c r="N31" s="36">
        <v>38</v>
      </c>
      <c r="O31" s="19">
        <f>IFERROR(VLOOKUP(Tabla110[[#This Row],[NIVEL DE HABILIDAD]],CATEGORIAS!$M$3:$O$13,2,FALSE),"")</f>
        <v>85000</v>
      </c>
      <c r="P31" s="65"/>
      <c r="Q31" s="65"/>
    </row>
    <row r="32" spans="2:17" s="11" customFormat="1" ht="18.75" x14ac:dyDescent="0.25">
      <c r="B32" s="36">
        <v>39</v>
      </c>
      <c r="C32" s="65" t="s">
        <v>287</v>
      </c>
      <c r="D32" s="65" t="s">
        <v>288</v>
      </c>
      <c r="E32" s="47">
        <v>1114249319</v>
      </c>
      <c r="F32" s="87">
        <v>43882</v>
      </c>
      <c r="G32" s="48">
        <v>2020</v>
      </c>
      <c r="H32" s="15">
        <f ca="1">IF(Tabla110[[#This Row],[FECHA DE NACIMIENTO]]="","",YEAR(NOW())-Tabla110[[#This Row],[FECHA DE NACIMIENTO]])</f>
        <v>6</v>
      </c>
      <c r="I32" s="65" t="s">
        <v>100</v>
      </c>
      <c r="J32" s="15" t="str">
        <f t="shared" si="0"/>
        <v>E</v>
      </c>
      <c r="K32" s="15" t="str">
        <f>Tabla110[[#This Row],[FECHA DE NACIMIENTO]]&amp;J32</f>
        <v>2020E</v>
      </c>
      <c r="L32" s="16" t="str">
        <f t="shared" si="1"/>
        <v>MINIRIDERS 6 AÑOS</v>
      </c>
      <c r="M32" s="65" t="s">
        <v>44</v>
      </c>
      <c r="N32" s="37">
        <v>39</v>
      </c>
      <c r="O32" s="19">
        <f>IFERROR(VLOOKUP(Tabla110[[#This Row],[NIVEL DE HABILIDAD]],CATEGORIAS!$M$3:$O$13,2,FALSE),"")</f>
        <v>85000</v>
      </c>
      <c r="P32" s="65"/>
      <c r="Q32" s="65"/>
    </row>
    <row r="33" spans="2:17" s="11" customFormat="1" ht="18.75" x14ac:dyDescent="0.25">
      <c r="B33" s="36">
        <v>40</v>
      </c>
      <c r="C33" s="65" t="s">
        <v>289</v>
      </c>
      <c r="D33" s="65" t="s">
        <v>290</v>
      </c>
      <c r="E33" s="47">
        <v>1114320217</v>
      </c>
      <c r="F33" s="87" t="e">
        <v>#N/A</v>
      </c>
      <c r="G33" s="48">
        <v>2019</v>
      </c>
      <c r="H33" s="15">
        <f ca="1">IF(Tabla110[[#This Row],[FECHA DE NACIMIENTO]]="","",YEAR(NOW())-Tabla110[[#This Row],[FECHA DE NACIMIENTO]])</f>
        <v>7</v>
      </c>
      <c r="I33" s="65" t="s">
        <v>100</v>
      </c>
      <c r="J33" s="15" t="str">
        <f t="shared" si="0"/>
        <v>E</v>
      </c>
      <c r="K33" s="15" t="str">
        <f>Tabla110[[#This Row],[FECHA DE NACIMIENTO]]&amp;J33</f>
        <v>2019E</v>
      </c>
      <c r="L33" s="16" t="str">
        <f t="shared" si="1"/>
        <v>MINIRIDERS 7 Y 8 AÑOS</v>
      </c>
      <c r="M33" s="65" t="s">
        <v>44</v>
      </c>
      <c r="N33" s="36">
        <v>40</v>
      </c>
      <c r="O33" s="19">
        <f>IFERROR(VLOOKUP(Tabla110[[#This Row],[NIVEL DE HABILIDAD]],CATEGORIAS!$M$3:$O$13,2,FALSE),"")</f>
        <v>85000</v>
      </c>
      <c r="P33" s="65"/>
      <c r="Q33" s="65"/>
    </row>
    <row r="34" spans="2:17" s="11" customFormat="1" ht="18.75" x14ac:dyDescent="0.25">
      <c r="B34" s="36">
        <v>41</v>
      </c>
      <c r="C34" s="65" t="s">
        <v>291</v>
      </c>
      <c r="D34" s="65" t="s">
        <v>292</v>
      </c>
      <c r="E34" s="47">
        <v>1061546676</v>
      </c>
      <c r="F34" s="87">
        <v>43466</v>
      </c>
      <c r="G34" s="48">
        <v>2019</v>
      </c>
      <c r="H34" s="15">
        <f ca="1">IF(Tabla110[[#This Row],[FECHA DE NACIMIENTO]]="","",YEAR(NOW())-Tabla110[[#This Row],[FECHA DE NACIMIENTO]])</f>
        <v>7</v>
      </c>
      <c r="I34" s="65" t="s">
        <v>67</v>
      </c>
      <c r="J34" s="15" t="str">
        <f t="shared" si="0"/>
        <v>P</v>
      </c>
      <c r="K34" s="15" t="str">
        <f>Tabla110[[#This Row],[FECHA DE NACIMIENTO]]&amp;J34</f>
        <v>2019P</v>
      </c>
      <c r="L34" s="16" t="str">
        <f t="shared" si="1"/>
        <v>PRINCIPIANTES 7 Y 8 AÑOS</v>
      </c>
      <c r="M34" s="65" t="s">
        <v>52</v>
      </c>
      <c r="N34" s="37">
        <v>41</v>
      </c>
      <c r="O34" s="19">
        <f>IFERROR(VLOOKUP(Tabla110[[#This Row],[NIVEL DE HABILIDAD]],CATEGORIAS!$M$3:$O$13,2,FALSE),"")</f>
        <v>85000</v>
      </c>
      <c r="P34" s="65"/>
      <c r="Q34" s="65"/>
    </row>
    <row r="35" spans="2:17" s="11" customFormat="1" ht="18.75" x14ac:dyDescent="0.25">
      <c r="B35" s="36">
        <v>42</v>
      </c>
      <c r="C35" s="65" t="s">
        <v>293</v>
      </c>
      <c r="D35" s="65" t="s">
        <v>294</v>
      </c>
      <c r="E35" s="47">
        <v>1104837479</v>
      </c>
      <c r="F35" s="87">
        <v>42269</v>
      </c>
      <c r="G35" s="48">
        <v>2015</v>
      </c>
      <c r="H35" s="15">
        <f ca="1">IF(Tabla110[[#This Row],[FECHA DE NACIMIENTO]]="","",YEAR(NOW())-Tabla110[[#This Row],[FECHA DE NACIMIENTO]])</f>
        <v>11</v>
      </c>
      <c r="I35" s="65" t="s">
        <v>67</v>
      </c>
      <c r="J35" s="15" t="str">
        <f t="shared" si="0"/>
        <v>P</v>
      </c>
      <c r="K35" s="15" t="str">
        <f>Tabla110[[#This Row],[FECHA DE NACIMIENTO]]&amp;J35</f>
        <v>2015P</v>
      </c>
      <c r="L35" s="16" t="str">
        <f t="shared" si="1"/>
        <v>PRINCIPIANTES 11 Y 12 AÑOS</v>
      </c>
      <c r="M35" s="65" t="s">
        <v>80</v>
      </c>
      <c r="N35" s="36">
        <v>42</v>
      </c>
      <c r="O35" s="19">
        <f>IFERROR(VLOOKUP(Tabla110[[#This Row],[NIVEL DE HABILIDAD]],CATEGORIAS!$M$3:$O$13,2,FALSE),"")</f>
        <v>85000</v>
      </c>
      <c r="P35" s="65"/>
      <c r="Q35" s="65"/>
    </row>
    <row r="36" spans="2:17" s="11" customFormat="1" ht="18.75" x14ac:dyDescent="0.25">
      <c r="B36" s="36">
        <v>43</v>
      </c>
      <c r="C36" s="65" t="s">
        <v>295</v>
      </c>
      <c r="D36" s="65" t="s">
        <v>296</v>
      </c>
      <c r="E36" s="47">
        <v>1151968614</v>
      </c>
      <c r="F36" s="87" t="e">
        <v>#N/A</v>
      </c>
      <c r="G36" s="48">
        <v>2018</v>
      </c>
      <c r="H36" s="15">
        <f ca="1">IF(Tabla110[[#This Row],[FECHA DE NACIMIENTO]]="","",YEAR(NOW())-Tabla110[[#This Row],[FECHA DE NACIMIENTO]])</f>
        <v>8</v>
      </c>
      <c r="I36" s="65" t="s">
        <v>100</v>
      </c>
      <c r="J36" s="15" t="str">
        <f t="shared" si="0"/>
        <v>E</v>
      </c>
      <c r="K36" s="15" t="str">
        <f>Tabla110[[#This Row],[FECHA DE NACIMIENTO]]&amp;J36</f>
        <v>2018E</v>
      </c>
      <c r="L36" s="16" t="str">
        <f t="shared" si="1"/>
        <v>MINIRIDERS 7 Y 8 AÑOS</v>
      </c>
      <c r="M36" s="65" t="s">
        <v>89</v>
      </c>
      <c r="N36" s="37">
        <v>43</v>
      </c>
      <c r="O36" s="19">
        <f>IFERROR(VLOOKUP(Tabla110[[#This Row],[NIVEL DE HABILIDAD]],CATEGORIAS!$M$3:$O$13,2,FALSE),"")</f>
        <v>85000</v>
      </c>
      <c r="P36" s="65"/>
      <c r="Q36" s="65"/>
    </row>
    <row r="37" spans="2:17" s="11" customFormat="1" ht="18.75" x14ac:dyDescent="0.25">
      <c r="B37" s="36">
        <v>44</v>
      </c>
      <c r="C37" s="65" t="s">
        <v>297</v>
      </c>
      <c r="D37" s="65" t="s">
        <v>298</v>
      </c>
      <c r="E37" s="47">
        <v>1112060927</v>
      </c>
      <c r="F37" s="87" t="e">
        <v>#N/A</v>
      </c>
      <c r="G37" s="48">
        <v>2015</v>
      </c>
      <c r="H37" s="15">
        <f ca="1">IF(Tabla110[[#This Row],[FECHA DE NACIMIENTO]]="","",YEAR(NOW())-Tabla110[[#This Row],[FECHA DE NACIMIENTO]])</f>
        <v>11</v>
      </c>
      <c r="I37" s="65" t="s">
        <v>67</v>
      </c>
      <c r="J37" s="15" t="str">
        <f t="shared" si="0"/>
        <v>P</v>
      </c>
      <c r="K37" s="15" t="str">
        <f>Tabla110[[#This Row],[FECHA DE NACIMIENTO]]&amp;J37</f>
        <v>2015P</v>
      </c>
      <c r="L37" s="16" t="str">
        <f t="shared" si="1"/>
        <v>PRINCIPIANTES 11 Y 12 AÑOS</v>
      </c>
      <c r="M37" s="65" t="s">
        <v>89</v>
      </c>
      <c r="N37" s="36">
        <v>44</v>
      </c>
      <c r="O37" s="19">
        <f>IFERROR(VLOOKUP(Tabla110[[#This Row],[NIVEL DE HABILIDAD]],CATEGORIAS!$M$3:$O$13,2,FALSE),"")</f>
        <v>85000</v>
      </c>
      <c r="P37" s="65"/>
      <c r="Q37" s="65"/>
    </row>
    <row r="38" spans="2:17" s="11" customFormat="1" ht="18.75" x14ac:dyDescent="0.25">
      <c r="B38" s="36">
        <v>45</v>
      </c>
      <c r="C38" s="65" t="s">
        <v>299</v>
      </c>
      <c r="D38" s="65" t="s">
        <v>300</v>
      </c>
      <c r="E38" s="47">
        <v>1150692727</v>
      </c>
      <c r="F38" s="87" t="e">
        <v>#N/A</v>
      </c>
      <c r="G38" s="48">
        <v>2015</v>
      </c>
      <c r="H38" s="15">
        <f ca="1">IF(Tabla110[[#This Row],[FECHA DE NACIMIENTO]]="","",YEAR(NOW())-Tabla110[[#This Row],[FECHA DE NACIMIENTO]])</f>
        <v>11</v>
      </c>
      <c r="I38" s="65" t="s">
        <v>67</v>
      </c>
      <c r="J38" s="15" t="str">
        <f t="shared" si="0"/>
        <v>P</v>
      </c>
      <c r="K38" s="15" t="str">
        <f>Tabla110[[#This Row],[FECHA DE NACIMIENTO]]&amp;J38</f>
        <v>2015P</v>
      </c>
      <c r="L38" s="16" t="str">
        <f t="shared" si="1"/>
        <v>PRINCIPIANTES 11 Y 12 AÑOS</v>
      </c>
      <c r="M38" s="65" t="s">
        <v>89</v>
      </c>
      <c r="N38" s="37">
        <v>45</v>
      </c>
      <c r="O38" s="19">
        <f>IFERROR(VLOOKUP(Tabla110[[#This Row],[NIVEL DE HABILIDAD]],CATEGORIAS!$M$3:$O$13,2,FALSE),"")</f>
        <v>85000</v>
      </c>
      <c r="P38" s="65"/>
      <c r="Q38" s="65"/>
    </row>
    <row r="39" spans="2:17" s="11" customFormat="1" ht="18.75" x14ac:dyDescent="0.25">
      <c r="B39" s="36">
        <v>46</v>
      </c>
      <c r="C39" s="65" t="s">
        <v>301</v>
      </c>
      <c r="D39" s="65" t="s">
        <v>302</v>
      </c>
      <c r="E39" s="47">
        <v>1058554342</v>
      </c>
      <c r="F39" s="87">
        <v>43977</v>
      </c>
      <c r="G39" s="48">
        <v>2020</v>
      </c>
      <c r="H39" s="15">
        <f ca="1">IF(Tabla110[[#This Row],[FECHA DE NACIMIENTO]]="","",YEAR(NOW())-Tabla110[[#This Row],[FECHA DE NACIMIENTO]])</f>
        <v>6</v>
      </c>
      <c r="I39" s="65" t="s">
        <v>67</v>
      </c>
      <c r="J39" s="15" t="str">
        <f t="shared" si="0"/>
        <v>P</v>
      </c>
      <c r="K39" s="15" t="str">
        <f>Tabla110[[#This Row],[FECHA DE NACIMIENTO]]&amp;J39</f>
        <v>2020P</v>
      </c>
      <c r="L39" s="16" t="str">
        <f t="shared" si="1"/>
        <v>PRINCIPIANTES 6 AÑOS Y MENOS</v>
      </c>
      <c r="M39" s="65" t="s">
        <v>110</v>
      </c>
      <c r="N39" s="36">
        <v>46</v>
      </c>
      <c r="O39" s="19">
        <f>IFERROR(VLOOKUP(Tabla110[[#This Row],[NIVEL DE HABILIDAD]],CATEGORIAS!$M$3:$O$13,2,FALSE),"")</f>
        <v>85000</v>
      </c>
      <c r="P39" s="65"/>
      <c r="Q39" s="65"/>
    </row>
    <row r="40" spans="2:17" s="11" customFormat="1" ht="18.75" x14ac:dyDescent="0.25">
      <c r="B40" s="36">
        <v>47</v>
      </c>
      <c r="C40" s="65" t="s">
        <v>303</v>
      </c>
      <c r="D40" s="65" t="s">
        <v>302</v>
      </c>
      <c r="E40" s="47">
        <v>1058554341</v>
      </c>
      <c r="F40" s="87">
        <v>43977</v>
      </c>
      <c r="G40" s="48">
        <v>2020</v>
      </c>
      <c r="H40" s="15">
        <f ca="1">IF(Tabla110[[#This Row],[FECHA DE NACIMIENTO]]="","",YEAR(NOW())-Tabla110[[#This Row],[FECHA DE NACIMIENTO]])</f>
        <v>6</v>
      </c>
      <c r="I40" s="65" t="s">
        <v>67</v>
      </c>
      <c r="J40" s="15" t="str">
        <f t="shared" si="0"/>
        <v>P</v>
      </c>
      <c r="K40" s="15" t="str">
        <f>Tabla110[[#This Row],[FECHA DE NACIMIENTO]]&amp;J40</f>
        <v>2020P</v>
      </c>
      <c r="L40" s="16" t="str">
        <f t="shared" si="1"/>
        <v>PRINCIPIANTES 6 AÑOS Y MENOS</v>
      </c>
      <c r="M40" s="65" t="s">
        <v>110</v>
      </c>
      <c r="N40" s="37">
        <v>47</v>
      </c>
      <c r="O40" s="19">
        <f>IFERROR(VLOOKUP(Tabla110[[#This Row],[NIVEL DE HABILIDAD]],CATEGORIAS!$M$3:$O$13,2,FALSE),"")</f>
        <v>85000</v>
      </c>
      <c r="P40" s="65"/>
      <c r="Q40" s="65"/>
    </row>
    <row r="41" spans="2:17" s="11" customFormat="1" ht="18.75" x14ac:dyDescent="0.25">
      <c r="B41" s="36">
        <v>48</v>
      </c>
      <c r="C41" s="65" t="s">
        <v>275</v>
      </c>
      <c r="D41" s="65" t="s">
        <v>304</v>
      </c>
      <c r="E41" s="47">
        <v>1114319153</v>
      </c>
      <c r="F41" s="87" t="e">
        <v>#N/A</v>
      </c>
      <c r="G41" s="48">
        <v>2018</v>
      </c>
      <c r="H41" s="15">
        <f ca="1">IF(Tabla110[[#This Row],[FECHA DE NACIMIENTO]]="","",YEAR(NOW())-Tabla110[[#This Row],[FECHA DE NACIMIENTO]])</f>
        <v>8</v>
      </c>
      <c r="I41" s="65" t="s">
        <v>100</v>
      </c>
      <c r="J41" s="15" t="str">
        <f t="shared" si="0"/>
        <v>E</v>
      </c>
      <c r="K41" s="15" t="str">
        <f>Tabla110[[#This Row],[FECHA DE NACIMIENTO]]&amp;J41</f>
        <v>2018E</v>
      </c>
      <c r="L41" s="16" t="str">
        <f t="shared" si="1"/>
        <v>MINIRIDERS 7 Y 8 AÑOS</v>
      </c>
      <c r="M41" s="65" t="s">
        <v>82</v>
      </c>
      <c r="N41" s="36">
        <v>48</v>
      </c>
      <c r="O41" s="19">
        <f>IFERROR(VLOOKUP(Tabla110[[#This Row],[NIVEL DE HABILIDAD]],CATEGORIAS!$M$3:$O$13,2,FALSE),"")</f>
        <v>85000</v>
      </c>
      <c r="P41" s="65"/>
      <c r="Q41" s="65"/>
    </row>
    <row r="42" spans="2:17" s="11" customFormat="1" ht="18.75" x14ac:dyDescent="0.25">
      <c r="B42" s="36">
        <v>49</v>
      </c>
      <c r="C42" s="65" t="s">
        <v>303</v>
      </c>
      <c r="D42" s="65" t="s">
        <v>305</v>
      </c>
      <c r="E42" s="47">
        <v>1114558215</v>
      </c>
      <c r="F42" s="87">
        <v>43987</v>
      </c>
      <c r="G42" s="48">
        <v>2020</v>
      </c>
      <c r="H42" s="15">
        <f ca="1">IF(Tabla110[[#This Row],[FECHA DE NACIMIENTO]]="","",YEAR(NOW())-Tabla110[[#This Row],[FECHA DE NACIMIENTO]])</f>
        <v>6</v>
      </c>
      <c r="I42" s="65" t="s">
        <v>67</v>
      </c>
      <c r="J42" s="15" t="str">
        <f t="shared" si="0"/>
        <v>P</v>
      </c>
      <c r="K42" s="15" t="str">
        <f>Tabla110[[#This Row],[FECHA DE NACIMIENTO]]&amp;J42</f>
        <v>2020P</v>
      </c>
      <c r="L42" s="16" t="str">
        <f t="shared" si="1"/>
        <v>PRINCIPIANTES 6 AÑOS Y MENOS</v>
      </c>
      <c r="M42" s="65" t="s">
        <v>82</v>
      </c>
      <c r="N42" s="37">
        <v>49</v>
      </c>
      <c r="O42" s="19">
        <f>IFERROR(VLOOKUP(Tabla110[[#This Row],[NIVEL DE HABILIDAD]],CATEGORIAS!$M$3:$O$13,2,FALSE),"")</f>
        <v>85000</v>
      </c>
      <c r="P42" s="65"/>
      <c r="Q42" s="65"/>
    </row>
    <row r="43" spans="2:17" s="11" customFormat="1" ht="18.75" x14ac:dyDescent="0.25">
      <c r="B43" s="36">
        <v>50</v>
      </c>
      <c r="C43" s="65" t="s">
        <v>306</v>
      </c>
      <c r="D43" s="65" t="s">
        <v>307</v>
      </c>
      <c r="E43" s="47">
        <v>1114555506</v>
      </c>
      <c r="F43" s="87">
        <v>43195</v>
      </c>
      <c r="G43" s="48">
        <v>2018</v>
      </c>
      <c r="H43" s="15">
        <f ca="1">IF(Tabla110[[#This Row],[FECHA DE NACIMIENTO]]="","",YEAR(NOW())-Tabla110[[#This Row],[FECHA DE NACIMIENTO]])</f>
        <v>8</v>
      </c>
      <c r="I43" s="65" t="s">
        <v>67</v>
      </c>
      <c r="J43" s="15" t="str">
        <f t="shared" si="0"/>
        <v>P</v>
      </c>
      <c r="K43" s="15" t="str">
        <f>Tabla110[[#This Row],[FECHA DE NACIMIENTO]]&amp;J43</f>
        <v>2018P</v>
      </c>
      <c r="L43" s="16" t="str">
        <f t="shared" si="1"/>
        <v>PRINCIPIANTES 7 Y 8 AÑOS</v>
      </c>
      <c r="M43" s="65" t="s">
        <v>82</v>
      </c>
      <c r="N43" s="36">
        <v>50</v>
      </c>
      <c r="O43" s="19">
        <f>IFERROR(VLOOKUP(Tabla110[[#This Row],[NIVEL DE HABILIDAD]],CATEGORIAS!$M$3:$O$13,2,FALSE),"")</f>
        <v>85000</v>
      </c>
      <c r="P43" s="65"/>
      <c r="Q43" s="65" t="s">
        <v>189</v>
      </c>
    </row>
    <row r="44" spans="2:17" s="11" customFormat="1" ht="18.75" x14ac:dyDescent="0.25">
      <c r="B44" s="36">
        <v>51</v>
      </c>
      <c r="C44" s="65" t="s">
        <v>308</v>
      </c>
      <c r="D44" s="65" t="s">
        <v>309</v>
      </c>
      <c r="E44" s="47">
        <v>1107870160</v>
      </c>
      <c r="F44" s="87">
        <v>43573</v>
      </c>
      <c r="G44" s="48">
        <v>2019</v>
      </c>
      <c r="H44" s="15">
        <f ca="1">IF(Tabla110[[#This Row],[FECHA DE NACIMIENTO]]="","",YEAR(NOW())-Tabla110[[#This Row],[FECHA DE NACIMIENTO]])</f>
        <v>7</v>
      </c>
      <c r="I44" s="65" t="s">
        <v>67</v>
      </c>
      <c r="J44" s="15" t="str">
        <f t="shared" si="0"/>
        <v>P</v>
      </c>
      <c r="K44" s="15" t="str">
        <f>Tabla110[[#This Row],[FECHA DE NACIMIENTO]]&amp;J44</f>
        <v>2019P</v>
      </c>
      <c r="L44" s="16" t="str">
        <f t="shared" si="1"/>
        <v>PRINCIPIANTES 7 Y 8 AÑOS</v>
      </c>
      <c r="M44" s="65" t="s">
        <v>45</v>
      </c>
      <c r="N44" s="37">
        <v>51</v>
      </c>
      <c r="O44" s="19">
        <f>IFERROR(VLOOKUP(Tabla110[[#This Row],[NIVEL DE HABILIDAD]],CATEGORIAS!$M$3:$O$13,2,FALSE),"")</f>
        <v>85000</v>
      </c>
      <c r="P44" s="65"/>
      <c r="Q44" s="65" t="s">
        <v>200</v>
      </c>
    </row>
    <row r="45" spans="2:17" s="11" customFormat="1" ht="18.75" x14ac:dyDescent="0.25">
      <c r="B45" s="36">
        <v>52</v>
      </c>
      <c r="C45" s="65" t="s">
        <v>310</v>
      </c>
      <c r="D45" s="65" t="s">
        <v>311</v>
      </c>
      <c r="E45" s="47">
        <v>1109937001</v>
      </c>
      <c r="F45" s="87" t="e">
        <v>#N/A</v>
      </c>
      <c r="G45" s="48">
        <v>2018</v>
      </c>
      <c r="H45" s="15">
        <f ca="1">IF(Tabla110[[#This Row],[FECHA DE NACIMIENTO]]="","",YEAR(NOW())-Tabla110[[#This Row],[FECHA DE NACIMIENTO]])</f>
        <v>8</v>
      </c>
      <c r="I45" s="65" t="s">
        <v>100</v>
      </c>
      <c r="J45" s="15" t="str">
        <f t="shared" si="0"/>
        <v>E</v>
      </c>
      <c r="K45" s="15" t="str">
        <f>Tabla110[[#This Row],[FECHA DE NACIMIENTO]]&amp;J45</f>
        <v>2018E</v>
      </c>
      <c r="L45" s="16" t="str">
        <f t="shared" si="1"/>
        <v>MINIRIDERS 7 Y 8 AÑOS</v>
      </c>
      <c r="M45" s="65" t="s">
        <v>45</v>
      </c>
      <c r="N45" s="36">
        <v>52</v>
      </c>
      <c r="O45" s="19">
        <f>IFERROR(VLOOKUP(Tabla110[[#This Row],[NIVEL DE HABILIDAD]],CATEGORIAS!$M$3:$O$13,2,FALSE),"")</f>
        <v>85000</v>
      </c>
      <c r="P45" s="65"/>
      <c r="Q45" s="65"/>
    </row>
    <row r="46" spans="2:17" s="11" customFormat="1" ht="18.75" x14ac:dyDescent="0.25">
      <c r="B46" s="36">
        <v>53</v>
      </c>
      <c r="C46" s="65" t="s">
        <v>312</v>
      </c>
      <c r="D46" s="65" t="s">
        <v>313</v>
      </c>
      <c r="E46" s="47">
        <v>1104842612</v>
      </c>
      <c r="F46" s="87">
        <v>43180</v>
      </c>
      <c r="G46" s="48">
        <v>2018</v>
      </c>
      <c r="H46" s="15">
        <f ca="1">IF(Tabla110[[#This Row],[FECHA DE NACIMIENTO]]="","",YEAR(NOW())-Tabla110[[#This Row],[FECHA DE NACIMIENTO]])</f>
        <v>8</v>
      </c>
      <c r="I46" s="65" t="s">
        <v>67</v>
      </c>
      <c r="J46" s="15" t="str">
        <f t="shared" si="0"/>
        <v>P</v>
      </c>
      <c r="K46" s="15" t="str">
        <f>Tabla110[[#This Row],[FECHA DE NACIMIENTO]]&amp;J46</f>
        <v>2018P</v>
      </c>
      <c r="L46" s="16" t="str">
        <f t="shared" si="1"/>
        <v>PRINCIPIANTES 7 Y 8 AÑOS</v>
      </c>
      <c r="M46" s="65" t="s">
        <v>45</v>
      </c>
      <c r="N46" s="37">
        <v>53</v>
      </c>
      <c r="O46" s="19">
        <f>IFERROR(VLOOKUP(Tabla110[[#This Row],[NIVEL DE HABILIDAD]],CATEGORIAS!$M$3:$O$13,2,FALSE),"")</f>
        <v>85000</v>
      </c>
      <c r="P46" s="65"/>
      <c r="Q46" s="65" t="s">
        <v>190</v>
      </c>
    </row>
    <row r="47" spans="2:17" s="11" customFormat="1" ht="18.75" x14ac:dyDescent="0.25">
      <c r="B47" s="36">
        <v>54</v>
      </c>
      <c r="C47" s="65" t="s">
        <v>314</v>
      </c>
      <c r="D47" s="65" t="s">
        <v>315</v>
      </c>
      <c r="E47" s="47">
        <v>1109568418</v>
      </c>
      <c r="F47" s="87">
        <v>43716</v>
      </c>
      <c r="G47" s="48">
        <v>2019</v>
      </c>
      <c r="H47" s="15">
        <f ca="1">IF(Tabla110[[#This Row],[FECHA DE NACIMIENTO]]="","",YEAR(NOW())-Tabla110[[#This Row],[FECHA DE NACIMIENTO]])</f>
        <v>7</v>
      </c>
      <c r="I47" s="65" t="s">
        <v>67</v>
      </c>
      <c r="J47" s="15" t="str">
        <f t="shared" si="0"/>
        <v>P</v>
      </c>
      <c r="K47" s="15" t="str">
        <f>Tabla110[[#This Row],[FECHA DE NACIMIENTO]]&amp;J47</f>
        <v>2019P</v>
      </c>
      <c r="L47" s="16" t="str">
        <f t="shared" si="1"/>
        <v>PRINCIPIANTES 7 Y 8 AÑOS</v>
      </c>
      <c r="M47" s="65" t="s">
        <v>45</v>
      </c>
      <c r="N47" s="36">
        <v>54</v>
      </c>
      <c r="O47" s="19">
        <f>IFERROR(VLOOKUP(Tabla110[[#This Row],[NIVEL DE HABILIDAD]],CATEGORIAS!$M$3:$O$13,2,FALSE),"")</f>
        <v>85000</v>
      </c>
      <c r="P47" s="65"/>
      <c r="Q47" s="65" t="s">
        <v>199</v>
      </c>
    </row>
    <row r="48" spans="2:17" s="11" customFormat="1" ht="18.75" x14ac:dyDescent="0.25">
      <c r="B48" s="36">
        <v>55</v>
      </c>
      <c r="C48" s="65" t="s">
        <v>316</v>
      </c>
      <c r="D48" s="65" t="s">
        <v>317</v>
      </c>
      <c r="E48" s="47">
        <v>1013693603</v>
      </c>
      <c r="F48" s="87"/>
      <c r="G48" s="48">
        <v>2018</v>
      </c>
      <c r="H48" s="15">
        <f ca="1">IF(Tabla110[[#This Row],[FECHA DE NACIMIENTO]]="","",YEAR(NOW())-Tabla110[[#This Row],[FECHA DE NACIMIENTO]])</f>
        <v>8</v>
      </c>
      <c r="I48" s="65" t="s">
        <v>67</v>
      </c>
      <c r="J48" s="15" t="str">
        <f t="shared" si="0"/>
        <v>P</v>
      </c>
      <c r="K48" s="15" t="str">
        <f>Tabla110[[#This Row],[FECHA DE NACIMIENTO]]&amp;J48</f>
        <v>2018P</v>
      </c>
      <c r="L48" s="16" t="str">
        <f t="shared" si="1"/>
        <v>PRINCIPIANTES 7 Y 8 AÑOS</v>
      </c>
      <c r="M48" s="65" t="s">
        <v>51</v>
      </c>
      <c r="N48" s="37">
        <v>55</v>
      </c>
      <c r="O48" s="19">
        <f>IFERROR(VLOOKUP(Tabla110[[#This Row],[NIVEL DE HABILIDAD]],CATEGORIAS!$M$3:$O$13,2,FALSE),"")</f>
        <v>85000</v>
      </c>
      <c r="P48" s="65"/>
      <c r="Q48" s="65"/>
    </row>
    <row r="49" spans="2:17" s="11" customFormat="1" ht="18.75" x14ac:dyDescent="0.25">
      <c r="B49" s="36">
        <v>56</v>
      </c>
      <c r="C49" s="65" t="s">
        <v>258</v>
      </c>
      <c r="D49" s="65" t="s">
        <v>318</v>
      </c>
      <c r="E49" s="47">
        <v>1109560767</v>
      </c>
      <c r="F49" s="87">
        <v>42526</v>
      </c>
      <c r="G49" s="48">
        <v>2016</v>
      </c>
      <c r="H49" s="15">
        <f ca="1">IF(Tabla110[[#This Row],[FECHA DE NACIMIENTO]]="","",YEAR(NOW())-Tabla110[[#This Row],[FECHA DE NACIMIENTO]])</f>
        <v>10</v>
      </c>
      <c r="I49" s="65" t="s">
        <v>100</v>
      </c>
      <c r="J49" s="15" t="str">
        <f t="shared" si="0"/>
        <v>E</v>
      </c>
      <c r="K49" s="15" t="str">
        <f>Tabla110[[#This Row],[FECHA DE NACIMIENTO]]&amp;J49</f>
        <v>2016E</v>
      </c>
      <c r="L49" s="16" t="str">
        <f t="shared" si="1"/>
        <v>MINIRIDERS 9 Y 10 AÑOS</v>
      </c>
      <c r="M49" s="65" t="s">
        <v>45</v>
      </c>
      <c r="N49" s="36">
        <v>56</v>
      </c>
      <c r="O49" s="19">
        <f>IFERROR(VLOOKUP(Tabla110[[#This Row],[NIVEL DE HABILIDAD]],CATEGORIAS!$M$3:$O$13,2,FALSE),"")</f>
        <v>85000</v>
      </c>
      <c r="P49" s="65"/>
      <c r="Q49" s="65"/>
    </row>
    <row r="50" spans="2:17" s="11" customFormat="1" ht="18.75" x14ac:dyDescent="0.25">
      <c r="B50" s="36">
        <v>57</v>
      </c>
      <c r="C50" s="65"/>
      <c r="D50" s="65"/>
      <c r="E50" s="47"/>
      <c r="F50" s="87">
        <v>44937</v>
      </c>
      <c r="G50" s="48"/>
      <c r="H50" s="15" t="str">
        <f ca="1">IF(Tabla110[[#This Row],[FECHA DE NACIMIENTO]]="","",YEAR(NOW())-Tabla110[[#This Row],[FECHA DE NACIMIENTO]])</f>
        <v/>
      </c>
      <c r="I50" s="65"/>
      <c r="J50" s="15" t="e">
        <f t="shared" si="0"/>
        <v>#N/A</v>
      </c>
      <c r="K50" s="15" t="e">
        <f>Tabla110[[#This Row],[FECHA DE NACIMIENTO]]&amp;J50</f>
        <v>#N/A</v>
      </c>
      <c r="L50" s="16" t="str">
        <f t="shared" si="1"/>
        <v/>
      </c>
      <c r="M50" s="65"/>
      <c r="N50" s="36"/>
      <c r="O50" s="19" t="str">
        <f>IFERROR(VLOOKUP(Tabla110[[#This Row],[NIVEL DE HABILIDAD]],CATEGORIAS!$M$3:$O$13,2,FALSE),"")</f>
        <v/>
      </c>
      <c r="P50" s="65"/>
      <c r="Q50" s="65"/>
    </row>
    <row r="51" spans="2:17" s="11" customFormat="1" ht="18.75" x14ac:dyDescent="0.25">
      <c r="B51" s="36">
        <v>58</v>
      </c>
      <c r="C51" s="65" t="s">
        <v>319</v>
      </c>
      <c r="D51" s="65" t="s">
        <v>320</v>
      </c>
      <c r="E51" s="42">
        <v>1110057718</v>
      </c>
      <c r="F51" s="87"/>
      <c r="G51" s="48">
        <v>2016</v>
      </c>
      <c r="H51" s="15">
        <f ca="1">IF(Tabla110[[#This Row],[FECHA DE NACIMIENTO]]="","",YEAR(NOW())-Tabla110[[#This Row],[FECHA DE NACIMIENTO]])</f>
        <v>10</v>
      </c>
      <c r="I51" s="65" t="s">
        <v>100</v>
      </c>
      <c r="J51" s="15" t="str">
        <f t="shared" si="0"/>
        <v>E</v>
      </c>
      <c r="K51" s="15" t="str">
        <f>Tabla110[[#This Row],[FECHA DE NACIMIENTO]]&amp;J51</f>
        <v>2016E</v>
      </c>
      <c r="L51" s="16" t="str">
        <f t="shared" si="1"/>
        <v>MINIRIDERS 9 Y 10 AÑOS</v>
      </c>
      <c r="M51" s="65" t="s">
        <v>45</v>
      </c>
      <c r="N51" s="37">
        <v>58</v>
      </c>
      <c r="O51" s="19">
        <f>IFERROR(VLOOKUP(Tabla110[[#This Row],[NIVEL DE HABILIDAD]],CATEGORIAS!$M$3:$O$13,2,FALSE),"")</f>
        <v>85000</v>
      </c>
      <c r="P51" s="65"/>
      <c r="Q51" s="65"/>
    </row>
    <row r="52" spans="2:17" s="11" customFormat="1" ht="18.75" x14ac:dyDescent="0.25">
      <c r="B52" s="36">
        <v>59</v>
      </c>
      <c r="C52" s="65" t="s">
        <v>321</v>
      </c>
      <c r="D52" s="65" t="s">
        <v>322</v>
      </c>
      <c r="E52" s="47">
        <v>1014898864</v>
      </c>
      <c r="F52" s="87"/>
      <c r="G52" s="48">
        <v>2018</v>
      </c>
      <c r="H52" s="15">
        <f ca="1">IF(Tabla110[[#This Row],[FECHA DE NACIMIENTO]]="","",YEAR(NOW())-Tabla110[[#This Row],[FECHA DE NACIMIENTO]])</f>
        <v>8</v>
      </c>
      <c r="I52" s="65" t="s">
        <v>100</v>
      </c>
      <c r="J52" s="15" t="str">
        <f t="shared" si="0"/>
        <v>E</v>
      </c>
      <c r="K52" s="15" t="str">
        <f>Tabla110[[#This Row],[FECHA DE NACIMIENTO]]&amp;J52</f>
        <v>2018E</v>
      </c>
      <c r="L52" s="16" t="str">
        <f t="shared" si="1"/>
        <v>MINIRIDERS 7 Y 8 AÑOS</v>
      </c>
      <c r="M52" s="65" t="s">
        <v>45</v>
      </c>
      <c r="N52" s="36">
        <v>59</v>
      </c>
      <c r="O52" s="19">
        <f>IFERROR(VLOOKUP(Tabla110[[#This Row],[NIVEL DE HABILIDAD]],CATEGORIAS!$M$3:$O$13,2,FALSE),"")</f>
        <v>85000</v>
      </c>
      <c r="P52" s="65"/>
      <c r="Q52" s="65"/>
    </row>
    <row r="53" spans="2:17" s="11" customFormat="1" ht="18.75" x14ac:dyDescent="0.25">
      <c r="B53" s="36">
        <v>60</v>
      </c>
      <c r="C53" s="65" t="s">
        <v>323</v>
      </c>
      <c r="D53" s="65" t="s">
        <v>324</v>
      </c>
      <c r="E53" s="47">
        <v>1150695054</v>
      </c>
      <c r="F53" s="87"/>
      <c r="G53" s="48">
        <v>2018</v>
      </c>
      <c r="H53" s="15">
        <f ca="1">IF(Tabla110[[#This Row],[FECHA DE NACIMIENTO]]="","",YEAR(NOW())-Tabla110[[#This Row],[FECHA DE NACIMIENTO]])</f>
        <v>8</v>
      </c>
      <c r="I53" s="65" t="s">
        <v>100</v>
      </c>
      <c r="J53" s="15" t="str">
        <f t="shared" si="0"/>
        <v>E</v>
      </c>
      <c r="K53" s="15" t="str">
        <f>Tabla110[[#This Row],[FECHA DE NACIMIENTO]]&amp;J53</f>
        <v>2018E</v>
      </c>
      <c r="L53" s="16" t="str">
        <f t="shared" si="1"/>
        <v>MINIRIDERS 7 Y 8 AÑOS</v>
      </c>
      <c r="M53" s="65" t="s">
        <v>45</v>
      </c>
      <c r="N53" s="37">
        <v>60</v>
      </c>
      <c r="O53" s="19">
        <f>IFERROR(VLOOKUP(Tabla110[[#This Row],[NIVEL DE HABILIDAD]],CATEGORIAS!$M$3:$O$13,2,FALSE),"")</f>
        <v>85000</v>
      </c>
      <c r="P53" s="65"/>
      <c r="Q53" s="65" t="s">
        <v>193</v>
      </c>
    </row>
    <row r="54" spans="2:17" s="11" customFormat="1" ht="18.75" x14ac:dyDescent="0.25">
      <c r="B54" s="36">
        <v>61</v>
      </c>
      <c r="C54" s="65" t="s">
        <v>325</v>
      </c>
      <c r="D54" s="65" t="s">
        <v>326</v>
      </c>
      <c r="E54" s="47">
        <v>1232804828</v>
      </c>
      <c r="F54" s="87"/>
      <c r="G54" s="48">
        <v>2018</v>
      </c>
      <c r="H54" s="15">
        <f ca="1">IF(Tabla110[[#This Row],[FECHA DE NACIMIENTO]]="","",YEAR(NOW())-Tabla110[[#This Row],[FECHA DE NACIMIENTO]])</f>
        <v>8</v>
      </c>
      <c r="I54" s="65" t="s">
        <v>100</v>
      </c>
      <c r="J54" s="15" t="str">
        <f t="shared" si="0"/>
        <v>E</v>
      </c>
      <c r="K54" s="15" t="str">
        <f>Tabla110[[#This Row],[FECHA DE NACIMIENTO]]&amp;J54</f>
        <v>2018E</v>
      </c>
      <c r="L54" s="16" t="str">
        <f t="shared" si="1"/>
        <v>MINIRIDERS 7 Y 8 AÑOS</v>
      </c>
      <c r="M54" s="65" t="s">
        <v>45</v>
      </c>
      <c r="N54" s="36">
        <v>61</v>
      </c>
      <c r="O54" s="19">
        <f>IFERROR(VLOOKUP(Tabla110[[#This Row],[NIVEL DE HABILIDAD]],CATEGORIAS!$M$3:$O$13,2,FALSE),"")</f>
        <v>85000</v>
      </c>
      <c r="P54" s="65"/>
      <c r="Q54" s="65"/>
    </row>
    <row r="55" spans="2:17" s="11" customFormat="1" ht="18.75" x14ac:dyDescent="0.25">
      <c r="B55" s="36">
        <v>62</v>
      </c>
      <c r="C55" s="65" t="s">
        <v>327</v>
      </c>
      <c r="D55" s="65" t="s">
        <v>328</v>
      </c>
      <c r="E55" s="47">
        <v>1114013078</v>
      </c>
      <c r="F55" s="87">
        <v>43675</v>
      </c>
      <c r="G55" s="48">
        <v>2019</v>
      </c>
      <c r="H55" s="15">
        <f ca="1">IF(Tabla110[[#This Row],[FECHA DE NACIMIENTO]]="","",YEAR(NOW())-Tabla110[[#This Row],[FECHA DE NACIMIENTO]])</f>
        <v>7</v>
      </c>
      <c r="I55" s="65" t="s">
        <v>67</v>
      </c>
      <c r="J55" s="15" t="str">
        <f t="shared" si="0"/>
        <v>P</v>
      </c>
      <c r="K55" s="15" t="str">
        <f>Tabla110[[#This Row],[FECHA DE NACIMIENTO]]&amp;J55</f>
        <v>2019P</v>
      </c>
      <c r="L55" s="16" t="str">
        <f t="shared" si="1"/>
        <v>PRINCIPIANTES 7 Y 8 AÑOS</v>
      </c>
      <c r="M55" s="65" t="s">
        <v>45</v>
      </c>
      <c r="N55" s="37">
        <v>62</v>
      </c>
      <c r="O55" s="19">
        <f>IFERROR(VLOOKUP(Tabla110[[#This Row],[NIVEL DE HABILIDAD]],CATEGORIAS!$M$3:$O$13,2,FALSE),"")</f>
        <v>85000</v>
      </c>
      <c r="P55" s="65"/>
      <c r="Q55" s="65"/>
    </row>
    <row r="56" spans="2:17" s="11" customFormat="1" ht="18.75" x14ac:dyDescent="0.25">
      <c r="B56" s="36">
        <v>63</v>
      </c>
      <c r="C56" s="65" t="s">
        <v>1155</v>
      </c>
      <c r="D56" s="65" t="s">
        <v>970</v>
      </c>
      <c r="E56" s="47"/>
      <c r="F56" s="87">
        <v>43933</v>
      </c>
      <c r="G56" s="48">
        <v>2020</v>
      </c>
      <c r="H56" s="15">
        <f ca="1">IF(Tabla110[[#This Row],[FECHA DE NACIMIENTO]]="","",YEAR(NOW())-Tabla110[[#This Row],[FECHA DE NACIMIENTO]])</f>
        <v>6</v>
      </c>
      <c r="I56" s="65" t="s">
        <v>12</v>
      </c>
      <c r="J56" s="15" t="str">
        <f t="shared" si="0"/>
        <v>S</v>
      </c>
      <c r="K56" s="15" t="str">
        <f>Tabla110[[#This Row],[FECHA DE NACIMIENTO]]&amp;J56</f>
        <v>2020S</v>
      </c>
      <c r="L56" s="16" t="str">
        <f t="shared" si="1"/>
        <v/>
      </c>
      <c r="M56" s="65" t="s">
        <v>79</v>
      </c>
      <c r="N56" s="37">
        <v>63</v>
      </c>
      <c r="O56" s="19">
        <f>IFERROR(VLOOKUP(Tabla110[[#This Row],[NIVEL DE HABILIDAD]],CATEGORIAS!$M$3:$O$13,2,FALSE),"")</f>
        <v>85000</v>
      </c>
      <c r="P56" s="65"/>
      <c r="Q56" s="65"/>
    </row>
    <row r="57" spans="2:17" s="11" customFormat="1" ht="18.75" x14ac:dyDescent="0.25">
      <c r="B57" s="36">
        <v>64</v>
      </c>
      <c r="C57" s="65" t="s">
        <v>329</v>
      </c>
      <c r="D57" s="65" t="s">
        <v>330</v>
      </c>
      <c r="E57" s="47">
        <v>1109120826</v>
      </c>
      <c r="F57" s="87"/>
      <c r="G57" s="48">
        <v>2015</v>
      </c>
      <c r="H57" s="15">
        <f ca="1">IF(Tabla110[[#This Row],[FECHA DE NACIMIENTO]]="","",YEAR(NOW())-Tabla110[[#This Row],[FECHA DE NACIMIENTO]])</f>
        <v>11</v>
      </c>
      <c r="I57" s="65" t="s">
        <v>67</v>
      </c>
      <c r="J57" s="15" t="str">
        <f t="shared" si="0"/>
        <v>P</v>
      </c>
      <c r="K57" s="15" t="str">
        <f>Tabla110[[#This Row],[FECHA DE NACIMIENTO]]&amp;J57</f>
        <v>2015P</v>
      </c>
      <c r="L57" s="16" t="str">
        <f t="shared" si="1"/>
        <v>PRINCIPIANTES 11 Y 12 AÑOS</v>
      </c>
      <c r="M57" s="65" t="s">
        <v>74</v>
      </c>
      <c r="N57" s="36">
        <v>64</v>
      </c>
      <c r="O57" s="19">
        <f>IFERROR(VLOOKUP(Tabla110[[#This Row],[NIVEL DE HABILIDAD]],CATEGORIAS!$M$3:$O$13,2,FALSE),"")</f>
        <v>85000</v>
      </c>
      <c r="P57" s="65"/>
      <c r="Q57" s="65"/>
    </row>
    <row r="58" spans="2:17" s="11" customFormat="1" ht="18.75" x14ac:dyDescent="0.25">
      <c r="B58" s="36">
        <v>65</v>
      </c>
      <c r="C58" s="65" t="s">
        <v>331</v>
      </c>
      <c r="D58" s="65" t="s">
        <v>332</v>
      </c>
      <c r="E58" s="47">
        <v>1116380338</v>
      </c>
      <c r="F58" s="87"/>
      <c r="G58" s="48">
        <v>2016</v>
      </c>
      <c r="H58" s="15">
        <f ca="1">IF(Tabla110[[#This Row],[FECHA DE NACIMIENTO]]="","",YEAR(NOW())-Tabla110[[#This Row],[FECHA DE NACIMIENTO]])</f>
        <v>10</v>
      </c>
      <c r="I58" s="65" t="s">
        <v>100</v>
      </c>
      <c r="J58" s="15" t="str">
        <f t="shared" si="0"/>
        <v>E</v>
      </c>
      <c r="K58" s="15" t="str">
        <f>Tabla110[[#This Row],[FECHA DE NACIMIENTO]]&amp;J58</f>
        <v>2016E</v>
      </c>
      <c r="L58" s="16" t="str">
        <f t="shared" si="1"/>
        <v>MINIRIDERS 9 Y 10 AÑOS</v>
      </c>
      <c r="M58" s="65" t="s">
        <v>74</v>
      </c>
      <c r="N58" s="37">
        <v>65</v>
      </c>
      <c r="O58" s="19">
        <f>IFERROR(VLOOKUP(Tabla110[[#This Row],[NIVEL DE HABILIDAD]],CATEGORIAS!$M$3:$O$13,2,FALSE),"")</f>
        <v>85000</v>
      </c>
      <c r="P58" s="65"/>
      <c r="Q58" s="65"/>
    </row>
    <row r="59" spans="2:17" s="11" customFormat="1" ht="18.75" x14ac:dyDescent="0.25">
      <c r="B59" s="36">
        <v>66</v>
      </c>
      <c r="C59" s="65" t="s">
        <v>333</v>
      </c>
      <c r="D59" s="65" t="s">
        <v>334</v>
      </c>
      <c r="E59" s="47">
        <v>1112630859</v>
      </c>
      <c r="F59" s="87"/>
      <c r="G59" s="48">
        <v>2015</v>
      </c>
      <c r="H59" s="15">
        <f ca="1">IF(Tabla110[[#This Row],[FECHA DE NACIMIENTO]]="","",YEAR(NOW())-Tabla110[[#This Row],[FECHA DE NACIMIENTO]])</f>
        <v>11</v>
      </c>
      <c r="I59" s="65" t="s">
        <v>67</v>
      </c>
      <c r="J59" s="15" t="str">
        <f t="shared" si="0"/>
        <v>P</v>
      </c>
      <c r="K59" s="15" t="str">
        <f>Tabla110[[#This Row],[FECHA DE NACIMIENTO]]&amp;J59</f>
        <v>2015P</v>
      </c>
      <c r="L59" s="16" t="str">
        <f t="shared" si="1"/>
        <v>PRINCIPIANTES 11 Y 12 AÑOS</v>
      </c>
      <c r="M59" s="65" t="s">
        <v>74</v>
      </c>
      <c r="N59" s="36">
        <v>66</v>
      </c>
      <c r="O59" s="19">
        <f>IFERROR(VLOOKUP(Tabla110[[#This Row],[NIVEL DE HABILIDAD]],CATEGORIAS!$M$3:$O$13,2,FALSE),"")</f>
        <v>85000</v>
      </c>
      <c r="P59" s="65"/>
      <c r="Q59" s="65"/>
    </row>
    <row r="60" spans="2:17" s="11" customFormat="1" ht="18.75" x14ac:dyDescent="0.25">
      <c r="B60" s="36">
        <v>67</v>
      </c>
      <c r="C60" s="65" t="s">
        <v>312</v>
      </c>
      <c r="D60" s="65" t="s">
        <v>335</v>
      </c>
      <c r="E60" s="47">
        <v>1232793740</v>
      </c>
      <c r="F60" s="87">
        <v>42227</v>
      </c>
      <c r="G60" s="48">
        <v>2015</v>
      </c>
      <c r="H60" s="15">
        <f ca="1">IF(Tabla110[[#This Row],[FECHA DE NACIMIENTO]]="","",YEAR(NOW())-Tabla110[[#This Row],[FECHA DE NACIMIENTO]])</f>
        <v>11</v>
      </c>
      <c r="I60" s="65" t="s">
        <v>67</v>
      </c>
      <c r="J60" s="15" t="str">
        <f t="shared" si="0"/>
        <v>P</v>
      </c>
      <c r="K60" s="15" t="str">
        <f>Tabla110[[#This Row],[FECHA DE NACIMIENTO]]&amp;J60</f>
        <v>2015P</v>
      </c>
      <c r="L60" s="16" t="str">
        <f t="shared" si="1"/>
        <v>PRINCIPIANTES 11 Y 12 AÑOS</v>
      </c>
      <c r="M60" s="65" t="s">
        <v>74</v>
      </c>
      <c r="N60" s="37">
        <v>67</v>
      </c>
      <c r="O60" s="19">
        <f>IFERROR(VLOOKUP(Tabla110[[#This Row],[NIVEL DE HABILIDAD]],CATEGORIAS!$M$3:$O$13,2,FALSE),"")</f>
        <v>85000</v>
      </c>
      <c r="P60" s="65"/>
      <c r="Q60" s="65"/>
    </row>
    <row r="61" spans="2:17" s="11" customFormat="1" ht="18.75" x14ac:dyDescent="0.25">
      <c r="B61" s="36">
        <v>68</v>
      </c>
      <c r="C61" s="65" t="s">
        <v>336</v>
      </c>
      <c r="D61" s="65" t="s">
        <v>337</v>
      </c>
      <c r="E61" s="47">
        <v>1116379565</v>
      </c>
      <c r="F61" s="87">
        <v>42357</v>
      </c>
      <c r="G61" s="48">
        <v>2015</v>
      </c>
      <c r="H61" s="15">
        <f ca="1">IF(Tabla110[[#This Row],[FECHA DE NACIMIENTO]]="","",YEAR(NOW())-Tabla110[[#This Row],[FECHA DE NACIMIENTO]])</f>
        <v>11</v>
      </c>
      <c r="I61" s="65" t="s">
        <v>67</v>
      </c>
      <c r="J61" s="15" t="str">
        <f t="shared" si="0"/>
        <v>P</v>
      </c>
      <c r="K61" s="15" t="str">
        <f>Tabla110[[#This Row],[FECHA DE NACIMIENTO]]&amp;J61</f>
        <v>2015P</v>
      </c>
      <c r="L61" s="16" t="str">
        <f t="shared" si="1"/>
        <v>PRINCIPIANTES 11 Y 12 AÑOS</v>
      </c>
      <c r="M61" s="65" t="s">
        <v>74</v>
      </c>
      <c r="N61" s="36">
        <v>68</v>
      </c>
      <c r="O61" s="19">
        <f>IFERROR(VLOOKUP(Tabla110[[#This Row],[NIVEL DE HABILIDAD]],CATEGORIAS!$M$3:$O$13,2,FALSE),"")</f>
        <v>85000</v>
      </c>
      <c r="P61" s="65"/>
      <c r="Q61" s="65" t="s">
        <v>201</v>
      </c>
    </row>
    <row r="62" spans="2:17" s="11" customFormat="1" ht="18.75" x14ac:dyDescent="0.25">
      <c r="B62" s="36">
        <v>69</v>
      </c>
      <c r="C62" s="65" t="s">
        <v>299</v>
      </c>
      <c r="D62" s="65" t="s">
        <v>338</v>
      </c>
      <c r="E62" s="47">
        <v>1061824772</v>
      </c>
      <c r="F62" s="87">
        <v>43429</v>
      </c>
      <c r="G62" s="48">
        <v>2018</v>
      </c>
      <c r="H62" s="15">
        <f ca="1">IF(Tabla110[[#This Row],[FECHA DE NACIMIENTO]]="","",YEAR(NOW())-Tabla110[[#This Row],[FECHA DE NACIMIENTO]])</f>
        <v>8</v>
      </c>
      <c r="I62" s="65" t="s">
        <v>100</v>
      </c>
      <c r="J62" s="15" t="str">
        <f t="shared" si="0"/>
        <v>E</v>
      </c>
      <c r="K62" s="15" t="str">
        <f>Tabla110[[#This Row],[FECHA DE NACIMIENTO]]&amp;J62</f>
        <v>2018E</v>
      </c>
      <c r="L62" s="16" t="str">
        <f t="shared" si="1"/>
        <v>MINIRIDERS 7 Y 8 AÑOS</v>
      </c>
      <c r="M62" s="65" t="s">
        <v>52</v>
      </c>
      <c r="N62" s="37">
        <v>69</v>
      </c>
      <c r="O62" s="19">
        <f>IFERROR(VLOOKUP(Tabla110[[#This Row],[NIVEL DE HABILIDAD]],CATEGORIAS!$M$3:$O$13,2,FALSE),"")</f>
        <v>85000</v>
      </c>
      <c r="P62" s="65"/>
      <c r="Q62" s="65" t="s">
        <v>207</v>
      </c>
    </row>
    <row r="63" spans="2:17" s="11" customFormat="1" ht="18.75" x14ac:dyDescent="0.25">
      <c r="B63" s="36">
        <v>70</v>
      </c>
      <c r="C63" s="65" t="s">
        <v>339</v>
      </c>
      <c r="D63" s="65" t="s">
        <v>340</v>
      </c>
      <c r="E63" s="47">
        <v>1029626480</v>
      </c>
      <c r="F63" s="87">
        <v>43516</v>
      </c>
      <c r="G63" s="48">
        <v>2019</v>
      </c>
      <c r="H63" s="15">
        <f ca="1">IF(Tabla110[[#This Row],[FECHA DE NACIMIENTO]]="","",YEAR(NOW())-Tabla110[[#This Row],[FECHA DE NACIMIENTO]])</f>
        <v>7</v>
      </c>
      <c r="I63" s="65" t="s">
        <v>67</v>
      </c>
      <c r="J63" s="15" t="str">
        <f t="shared" si="0"/>
        <v>P</v>
      </c>
      <c r="K63" s="15" t="str">
        <f>Tabla110[[#This Row],[FECHA DE NACIMIENTO]]&amp;J63</f>
        <v>2019P</v>
      </c>
      <c r="L63" s="16" t="str">
        <f t="shared" si="1"/>
        <v>PRINCIPIANTES 7 Y 8 AÑOS</v>
      </c>
      <c r="M63" s="65" t="s">
        <v>52</v>
      </c>
      <c r="N63" s="36">
        <v>70</v>
      </c>
      <c r="O63" s="19">
        <f>IFERROR(VLOOKUP(Tabla110[[#This Row],[NIVEL DE HABILIDAD]],CATEGORIAS!$M$3:$O$13,2,FALSE),"")</f>
        <v>85000</v>
      </c>
      <c r="P63" s="65"/>
      <c r="Q63" s="65" t="s">
        <v>202</v>
      </c>
    </row>
    <row r="64" spans="2:17" s="11" customFormat="1" ht="18.75" x14ac:dyDescent="0.25">
      <c r="B64" s="36">
        <v>71</v>
      </c>
      <c r="C64" s="65" t="s">
        <v>341</v>
      </c>
      <c r="D64" s="65" t="s">
        <v>342</v>
      </c>
      <c r="E64" s="47">
        <v>1058553703</v>
      </c>
      <c r="F64" s="87">
        <v>43312</v>
      </c>
      <c r="G64" s="48">
        <v>2018</v>
      </c>
      <c r="H64" s="15">
        <f ca="1">IF(Tabla110[[#This Row],[FECHA DE NACIMIENTO]]="","",YEAR(NOW())-Tabla110[[#This Row],[FECHA DE NACIMIENTO]])</f>
        <v>8</v>
      </c>
      <c r="I64" s="65" t="s">
        <v>100</v>
      </c>
      <c r="J64" s="15" t="str">
        <f t="shared" si="0"/>
        <v>E</v>
      </c>
      <c r="K64" s="15" t="str">
        <f>Tabla110[[#This Row],[FECHA DE NACIMIENTO]]&amp;J64</f>
        <v>2018E</v>
      </c>
      <c r="L64" s="16" t="str">
        <f t="shared" si="1"/>
        <v>MINIRIDERS 7 Y 8 AÑOS</v>
      </c>
      <c r="M64" s="65" t="s">
        <v>52</v>
      </c>
      <c r="N64" s="37">
        <v>71</v>
      </c>
      <c r="O64" s="19">
        <f>IFERROR(VLOOKUP(Tabla110[[#This Row],[NIVEL DE HABILIDAD]],CATEGORIAS!$M$3:$O$13,2,FALSE),"")</f>
        <v>85000</v>
      </c>
      <c r="P64" s="65"/>
      <c r="Q64" s="65"/>
    </row>
    <row r="65" spans="2:17" s="11" customFormat="1" ht="18.75" x14ac:dyDescent="0.25">
      <c r="B65" s="36">
        <v>72</v>
      </c>
      <c r="C65" s="65" t="s">
        <v>343</v>
      </c>
      <c r="D65" s="65" t="s">
        <v>344</v>
      </c>
      <c r="E65" s="47">
        <v>1140214441</v>
      </c>
      <c r="F65" s="87">
        <v>44202</v>
      </c>
      <c r="G65" s="48">
        <v>2021</v>
      </c>
      <c r="H65" s="15">
        <f ca="1">IF(Tabla110[[#This Row],[FECHA DE NACIMIENTO]]="","",YEAR(NOW())-Tabla110[[#This Row],[FECHA DE NACIMIENTO]])</f>
        <v>5</v>
      </c>
      <c r="I65" s="65" t="s">
        <v>12</v>
      </c>
      <c r="J65" s="15" t="str">
        <f t="shared" si="0"/>
        <v>S</v>
      </c>
      <c r="K65" s="15" t="str">
        <f>Tabla110[[#This Row],[FECHA DE NACIMIENTO]]&amp;J65</f>
        <v>2021S</v>
      </c>
      <c r="L65" s="16" t="str">
        <f t="shared" si="1"/>
        <v>STRIDERS 5 AÑOS</v>
      </c>
      <c r="M65" s="65" t="s">
        <v>45</v>
      </c>
      <c r="N65" s="36">
        <v>72</v>
      </c>
      <c r="O65" s="19">
        <f>IFERROR(VLOOKUP(Tabla110[[#This Row],[NIVEL DE HABILIDAD]],CATEGORIAS!$M$3:$O$13,2,FALSE),"")</f>
        <v>85000</v>
      </c>
      <c r="P65" s="65"/>
      <c r="Q65" s="65"/>
    </row>
    <row r="66" spans="2:17" s="11" customFormat="1" ht="18.75" x14ac:dyDescent="0.25">
      <c r="B66" s="36">
        <v>73</v>
      </c>
      <c r="C66" s="65" t="s">
        <v>345</v>
      </c>
      <c r="D66" s="65" t="s">
        <v>346</v>
      </c>
      <c r="E66" s="47">
        <v>1109563342</v>
      </c>
      <c r="F66" s="87">
        <v>42935</v>
      </c>
      <c r="G66" s="48">
        <v>2017</v>
      </c>
      <c r="H66" s="15">
        <f ca="1">IF(Tabla110[[#This Row],[FECHA DE NACIMIENTO]]="","",YEAR(NOW())-Tabla110[[#This Row],[FECHA DE NACIMIENTO]])</f>
        <v>9</v>
      </c>
      <c r="I66" s="65" t="s">
        <v>67</v>
      </c>
      <c r="J66" s="15" t="str">
        <f t="shared" si="0"/>
        <v>P</v>
      </c>
      <c r="K66" s="15" t="str">
        <f>Tabla110[[#This Row],[FECHA DE NACIMIENTO]]&amp;J66</f>
        <v>2017P</v>
      </c>
      <c r="L66" s="16" t="str">
        <f t="shared" si="1"/>
        <v>PRINCIPIANTES 9 Y 10 AÑOS</v>
      </c>
      <c r="M66" s="65" t="s">
        <v>51</v>
      </c>
      <c r="N66" s="37">
        <v>73</v>
      </c>
      <c r="O66" s="19">
        <f>IFERROR(VLOOKUP(Tabla110[[#This Row],[NIVEL DE HABILIDAD]],CATEGORIAS!$M$3:$O$13,2,FALSE),"")</f>
        <v>85000</v>
      </c>
      <c r="P66" s="65"/>
      <c r="Q66" s="65"/>
    </row>
    <row r="67" spans="2:17" s="11" customFormat="1" ht="18.75" x14ac:dyDescent="0.25">
      <c r="B67" s="36">
        <v>74</v>
      </c>
      <c r="C67" s="65" t="s">
        <v>347</v>
      </c>
      <c r="D67" s="65" t="s">
        <v>348</v>
      </c>
      <c r="E67" s="47">
        <v>1150694085</v>
      </c>
      <c r="F67" s="87">
        <v>42814</v>
      </c>
      <c r="G67" s="48">
        <v>2017</v>
      </c>
      <c r="H67" s="15">
        <f ca="1">IF(Tabla110[[#This Row],[FECHA DE NACIMIENTO]]="","",YEAR(NOW())-Tabla110[[#This Row],[FECHA DE NACIMIENTO]])</f>
        <v>9</v>
      </c>
      <c r="I67" s="65" t="s">
        <v>67</v>
      </c>
      <c r="J67" s="15" t="str">
        <f t="shared" ref="J67:J130" si="2">VLOOKUP(I67,NH,2,0)</f>
        <v>P</v>
      </c>
      <c r="K67" s="15" t="str">
        <f>Tabla110[[#This Row],[FECHA DE NACIMIENTO]]&amp;J67</f>
        <v>2017P</v>
      </c>
      <c r="L67" s="16" t="str">
        <f t="shared" ref="L67:L130" si="3">IFERROR(VLOOKUP(K67,CATEGORIAS,2,0),"")</f>
        <v>PRINCIPIANTES 9 Y 10 AÑOS</v>
      </c>
      <c r="M67" s="65" t="s">
        <v>51</v>
      </c>
      <c r="N67" s="36">
        <v>74</v>
      </c>
      <c r="O67" s="19">
        <f>IFERROR(VLOOKUP(Tabla110[[#This Row],[NIVEL DE HABILIDAD]],CATEGORIAS!$M$3:$O$13,2,FALSE),"")</f>
        <v>85000</v>
      </c>
      <c r="P67" s="65"/>
      <c r="Q67" s="65"/>
    </row>
    <row r="68" spans="2:17" s="11" customFormat="1" ht="18.75" x14ac:dyDescent="0.25">
      <c r="B68" s="36">
        <v>75</v>
      </c>
      <c r="C68" s="65" t="s">
        <v>271</v>
      </c>
      <c r="D68" s="65" t="s">
        <v>349</v>
      </c>
      <c r="E68" s="47">
        <v>11077870096</v>
      </c>
      <c r="F68" s="87">
        <v>43416</v>
      </c>
      <c r="G68" s="48">
        <v>2018</v>
      </c>
      <c r="H68" s="15">
        <f ca="1">IF(Tabla110[[#This Row],[FECHA DE NACIMIENTO]]="","",YEAR(NOW())-Tabla110[[#This Row],[FECHA DE NACIMIENTO]])</f>
        <v>8</v>
      </c>
      <c r="I68" s="65" t="s">
        <v>67</v>
      </c>
      <c r="J68" s="15" t="str">
        <f t="shared" si="2"/>
        <v>P</v>
      </c>
      <c r="K68" s="15" t="str">
        <f>Tabla110[[#This Row],[FECHA DE NACIMIENTO]]&amp;J68</f>
        <v>2018P</v>
      </c>
      <c r="L68" s="16" t="str">
        <f t="shared" si="3"/>
        <v>PRINCIPIANTES 7 Y 8 AÑOS</v>
      </c>
      <c r="M68" s="65" t="s">
        <v>51</v>
      </c>
      <c r="N68" s="37">
        <v>75</v>
      </c>
      <c r="O68" s="19">
        <f>IFERROR(VLOOKUP(Tabla110[[#This Row],[NIVEL DE HABILIDAD]],CATEGORIAS!$M$3:$O$13,2,FALSE),"")</f>
        <v>85000</v>
      </c>
      <c r="P68" s="65"/>
      <c r="Q68" s="65" t="s">
        <v>194</v>
      </c>
    </row>
    <row r="69" spans="2:17" s="11" customFormat="1" ht="18.75" x14ac:dyDescent="0.25">
      <c r="B69" s="36">
        <v>76</v>
      </c>
      <c r="C69" s="65" t="s">
        <v>350</v>
      </c>
      <c r="D69" s="65" t="s">
        <v>351</v>
      </c>
      <c r="E69" s="47">
        <v>1058940876</v>
      </c>
      <c r="F69" s="87">
        <v>43754</v>
      </c>
      <c r="G69" s="48">
        <v>2019</v>
      </c>
      <c r="H69" s="15">
        <f ca="1">IF(Tabla110[[#This Row],[FECHA DE NACIMIENTO]]="","",YEAR(NOW())-Tabla110[[#This Row],[FECHA DE NACIMIENTO]])</f>
        <v>7</v>
      </c>
      <c r="I69" s="65" t="s">
        <v>67</v>
      </c>
      <c r="J69" s="15" t="str">
        <f t="shared" si="2"/>
        <v>P</v>
      </c>
      <c r="K69" s="15" t="str">
        <f>Tabla110[[#This Row],[FECHA DE NACIMIENTO]]&amp;J69</f>
        <v>2019P</v>
      </c>
      <c r="L69" s="16" t="str">
        <f t="shared" si="3"/>
        <v>PRINCIPIANTES 7 Y 8 AÑOS</v>
      </c>
      <c r="M69" s="65" t="s">
        <v>109</v>
      </c>
      <c r="N69" s="36">
        <v>76</v>
      </c>
      <c r="O69" s="19">
        <f>IFERROR(VLOOKUP(Tabla110[[#This Row],[NIVEL DE HABILIDAD]],CATEGORIAS!$M$3:$O$13,2,FALSE),"")</f>
        <v>85000</v>
      </c>
      <c r="P69" s="65"/>
      <c r="Q69" s="65"/>
    </row>
    <row r="70" spans="2:17" s="11" customFormat="1" ht="18.75" x14ac:dyDescent="0.25">
      <c r="B70" s="36">
        <v>77</v>
      </c>
      <c r="C70" s="65" t="s">
        <v>352</v>
      </c>
      <c r="D70" s="65" t="s">
        <v>353</v>
      </c>
      <c r="E70" s="47">
        <v>1061827367</v>
      </c>
      <c r="F70" s="87"/>
      <c r="G70" s="48">
        <v>2020</v>
      </c>
      <c r="H70" s="15">
        <f ca="1">IF(Tabla110[[#This Row],[FECHA DE NACIMIENTO]]="","",YEAR(NOW())-Tabla110[[#This Row],[FECHA DE NACIMIENTO]])</f>
        <v>6</v>
      </c>
      <c r="I70" s="65" t="s">
        <v>67</v>
      </c>
      <c r="J70" s="15" t="str">
        <f t="shared" si="2"/>
        <v>P</v>
      </c>
      <c r="K70" s="15" t="str">
        <f>Tabla110[[#This Row],[FECHA DE NACIMIENTO]]&amp;J70</f>
        <v>2020P</v>
      </c>
      <c r="L70" s="16" t="str">
        <f t="shared" si="3"/>
        <v>PRINCIPIANTES 6 AÑOS Y MENOS</v>
      </c>
      <c r="M70" s="65" t="s">
        <v>109</v>
      </c>
      <c r="N70" s="37">
        <v>77</v>
      </c>
      <c r="O70" s="19">
        <f>IFERROR(VLOOKUP(Tabla110[[#This Row],[NIVEL DE HABILIDAD]],CATEGORIAS!$M$3:$O$13,2,FALSE),"")</f>
        <v>85000</v>
      </c>
      <c r="P70" s="65"/>
      <c r="Q70" s="65" t="s">
        <v>191</v>
      </c>
    </row>
    <row r="71" spans="2:17" s="11" customFormat="1" ht="18.75" x14ac:dyDescent="0.25">
      <c r="B71" s="36">
        <v>78</v>
      </c>
      <c r="C71" s="65" t="s">
        <v>354</v>
      </c>
      <c r="D71" s="65" t="s">
        <v>355</v>
      </c>
      <c r="E71" s="47">
        <v>1232802768</v>
      </c>
      <c r="F71" s="87">
        <v>43034</v>
      </c>
      <c r="G71" s="48">
        <v>2017</v>
      </c>
      <c r="H71" s="15">
        <f ca="1">IF(Tabla110[[#This Row],[FECHA DE NACIMIENTO]]="","",YEAR(NOW())-Tabla110[[#This Row],[FECHA DE NACIMIENTO]])</f>
        <v>9</v>
      </c>
      <c r="I71" s="65" t="s">
        <v>100</v>
      </c>
      <c r="J71" s="15" t="str">
        <f t="shared" si="2"/>
        <v>E</v>
      </c>
      <c r="K71" s="15" t="str">
        <f>Tabla110[[#This Row],[FECHA DE NACIMIENTO]]&amp;J71</f>
        <v>2017E</v>
      </c>
      <c r="L71" s="16" t="str">
        <f t="shared" si="3"/>
        <v>MINIRIDERS 9 Y 10 AÑOS</v>
      </c>
      <c r="M71" s="65" t="s">
        <v>85</v>
      </c>
      <c r="N71" s="36">
        <v>78</v>
      </c>
      <c r="O71" s="19">
        <f>IFERROR(VLOOKUP(Tabla110[[#This Row],[NIVEL DE HABILIDAD]],CATEGORIAS!$M$3:$O$13,2,FALSE),"")</f>
        <v>85000</v>
      </c>
      <c r="P71" s="65"/>
      <c r="Q71" s="65"/>
    </row>
    <row r="72" spans="2:17" s="11" customFormat="1" ht="18.75" x14ac:dyDescent="0.25">
      <c r="B72" s="36">
        <v>79</v>
      </c>
      <c r="C72" s="65" t="s">
        <v>356</v>
      </c>
      <c r="D72" s="65" t="s">
        <v>355</v>
      </c>
      <c r="E72" s="47">
        <v>1232809992</v>
      </c>
      <c r="F72" s="87">
        <v>43740</v>
      </c>
      <c r="G72" s="48">
        <v>2019</v>
      </c>
      <c r="H72" s="15">
        <f ca="1">IF(Tabla110[[#This Row],[FECHA DE NACIMIENTO]]="","",YEAR(NOW())-Tabla110[[#This Row],[FECHA DE NACIMIENTO]])</f>
        <v>7</v>
      </c>
      <c r="I72" s="65" t="s">
        <v>100</v>
      </c>
      <c r="J72" s="15" t="str">
        <f t="shared" si="2"/>
        <v>E</v>
      </c>
      <c r="K72" s="15" t="str">
        <f>Tabla110[[#This Row],[FECHA DE NACIMIENTO]]&amp;J72</f>
        <v>2019E</v>
      </c>
      <c r="L72" s="16" t="str">
        <f t="shared" si="3"/>
        <v>MINIRIDERS 7 Y 8 AÑOS</v>
      </c>
      <c r="M72" s="65" t="s">
        <v>85</v>
      </c>
      <c r="N72" s="37">
        <v>79</v>
      </c>
      <c r="O72" s="19">
        <f>IFERROR(VLOOKUP(Tabla110[[#This Row],[NIVEL DE HABILIDAD]],CATEGORIAS!$M$3:$O$13,2,FALSE),"")</f>
        <v>85000</v>
      </c>
      <c r="P72" s="65"/>
      <c r="Q72" s="65"/>
    </row>
    <row r="73" spans="2:17" s="11" customFormat="1" ht="18.75" x14ac:dyDescent="0.25">
      <c r="B73" s="36">
        <v>80</v>
      </c>
      <c r="C73" s="65" t="s">
        <v>357</v>
      </c>
      <c r="D73" s="65" t="s">
        <v>358</v>
      </c>
      <c r="E73" s="47">
        <v>1112067267</v>
      </c>
      <c r="F73" s="87"/>
      <c r="G73" s="48">
        <v>2019</v>
      </c>
      <c r="H73" s="15">
        <f ca="1">IF(Tabla110[[#This Row],[FECHA DE NACIMIENTO]]="","",YEAR(NOW())-Tabla110[[#This Row],[FECHA DE NACIMIENTO]])</f>
        <v>7</v>
      </c>
      <c r="I73" s="65" t="s">
        <v>100</v>
      </c>
      <c r="J73" s="15" t="str">
        <f t="shared" si="2"/>
        <v>E</v>
      </c>
      <c r="K73" s="15" t="str">
        <f>Tabla110[[#This Row],[FECHA DE NACIMIENTO]]&amp;J73</f>
        <v>2019E</v>
      </c>
      <c r="L73" s="16" t="str">
        <f t="shared" si="3"/>
        <v>MINIRIDERS 7 Y 8 AÑOS</v>
      </c>
      <c r="M73" s="65" t="s">
        <v>112</v>
      </c>
      <c r="N73" s="36">
        <v>80</v>
      </c>
      <c r="O73" s="19">
        <f>IFERROR(VLOOKUP(Tabla110[[#This Row],[NIVEL DE HABILIDAD]],CATEGORIAS!$M$3:$O$13,2,FALSE),"")</f>
        <v>85000</v>
      </c>
      <c r="P73" s="65"/>
      <c r="Q73" s="65"/>
    </row>
    <row r="74" spans="2:17" s="11" customFormat="1" ht="18.75" x14ac:dyDescent="0.25">
      <c r="B74" s="36">
        <v>81</v>
      </c>
      <c r="C74" s="65" t="s">
        <v>275</v>
      </c>
      <c r="D74" s="65" t="s">
        <v>359</v>
      </c>
      <c r="E74" s="47">
        <v>1232803224</v>
      </c>
      <c r="F74" s="87"/>
      <c r="G74" s="48">
        <v>2017</v>
      </c>
      <c r="H74" s="15">
        <f ca="1">IF(Tabla110[[#This Row],[FECHA DE NACIMIENTO]]="","",YEAR(NOW())-Tabla110[[#This Row],[FECHA DE NACIMIENTO]])</f>
        <v>9</v>
      </c>
      <c r="I74" s="65" t="s">
        <v>100</v>
      </c>
      <c r="J74" s="15" t="str">
        <f t="shared" si="2"/>
        <v>E</v>
      </c>
      <c r="K74" s="15" t="str">
        <f>Tabla110[[#This Row],[FECHA DE NACIMIENTO]]&amp;J74</f>
        <v>2017E</v>
      </c>
      <c r="L74" s="16" t="str">
        <f t="shared" si="3"/>
        <v>MINIRIDERS 9 Y 10 AÑOS</v>
      </c>
      <c r="M74" s="65" t="s">
        <v>112</v>
      </c>
      <c r="N74" s="37">
        <v>81</v>
      </c>
      <c r="O74" s="19">
        <f>IFERROR(VLOOKUP(Tabla110[[#This Row],[NIVEL DE HABILIDAD]],CATEGORIAS!$M$3:$O$13,2,FALSE),"")</f>
        <v>85000</v>
      </c>
      <c r="P74" s="65"/>
      <c r="Q74" s="65"/>
    </row>
    <row r="75" spans="2:17" s="11" customFormat="1" ht="18.75" x14ac:dyDescent="0.25">
      <c r="B75" s="36">
        <v>82</v>
      </c>
      <c r="C75" s="65" t="s">
        <v>301</v>
      </c>
      <c r="D75" s="65" t="s">
        <v>360</v>
      </c>
      <c r="E75" s="47">
        <v>1108259157</v>
      </c>
      <c r="F75" s="87"/>
      <c r="G75" s="48">
        <v>2017</v>
      </c>
      <c r="H75" s="15">
        <f ca="1">IF(Tabla110[[#This Row],[FECHA DE NACIMIENTO]]="","",YEAR(NOW())-Tabla110[[#This Row],[FECHA DE NACIMIENTO]])</f>
        <v>9</v>
      </c>
      <c r="I75" s="65" t="s">
        <v>100</v>
      </c>
      <c r="J75" s="15" t="str">
        <f t="shared" si="2"/>
        <v>E</v>
      </c>
      <c r="K75" s="15" t="str">
        <f>Tabla110[[#This Row],[FECHA DE NACIMIENTO]]&amp;J75</f>
        <v>2017E</v>
      </c>
      <c r="L75" s="16" t="str">
        <f t="shared" si="3"/>
        <v>MINIRIDERS 9 Y 10 AÑOS</v>
      </c>
      <c r="M75" s="65" t="s">
        <v>112</v>
      </c>
      <c r="N75" s="36">
        <v>82</v>
      </c>
      <c r="O75" s="19">
        <f>IFERROR(VLOOKUP(Tabla110[[#This Row],[NIVEL DE HABILIDAD]],CATEGORIAS!$M$3:$O$13,2,FALSE),"")</f>
        <v>85000</v>
      </c>
      <c r="P75" s="65"/>
      <c r="Q75" s="65"/>
    </row>
    <row r="76" spans="2:17" s="11" customFormat="1" ht="18.75" x14ac:dyDescent="0.25">
      <c r="B76" s="36">
        <v>83</v>
      </c>
      <c r="C76" s="65" t="s">
        <v>361</v>
      </c>
      <c r="D76" s="65" t="s">
        <v>362</v>
      </c>
      <c r="E76" s="47">
        <v>1109685223</v>
      </c>
      <c r="F76" s="87"/>
      <c r="G76" s="48">
        <v>2018</v>
      </c>
      <c r="H76" s="15">
        <f ca="1">IF(Tabla110[[#This Row],[FECHA DE NACIMIENTO]]="","",YEAR(NOW())-Tabla110[[#This Row],[FECHA DE NACIMIENTO]])</f>
        <v>8</v>
      </c>
      <c r="I76" s="65" t="s">
        <v>67</v>
      </c>
      <c r="J76" s="15" t="str">
        <f t="shared" si="2"/>
        <v>P</v>
      </c>
      <c r="K76" s="15" t="str">
        <f>Tabla110[[#This Row],[FECHA DE NACIMIENTO]]&amp;J76</f>
        <v>2018P</v>
      </c>
      <c r="L76" s="16" t="str">
        <f t="shared" si="3"/>
        <v>PRINCIPIANTES 7 Y 8 AÑOS</v>
      </c>
      <c r="M76" s="65" t="s">
        <v>112</v>
      </c>
      <c r="N76" s="37">
        <v>83</v>
      </c>
      <c r="O76" s="19">
        <f>IFERROR(VLOOKUP(Tabla110[[#This Row],[NIVEL DE HABILIDAD]],CATEGORIAS!$M$3:$O$13,2,FALSE),"")</f>
        <v>85000</v>
      </c>
      <c r="P76" s="65"/>
      <c r="Q76" s="65"/>
    </row>
    <row r="77" spans="2:17" s="11" customFormat="1" ht="18.75" x14ac:dyDescent="0.25">
      <c r="B77" s="36">
        <v>84</v>
      </c>
      <c r="C77" s="65" t="s">
        <v>354</v>
      </c>
      <c r="D77" s="65" t="s">
        <v>363</v>
      </c>
      <c r="E77" s="47">
        <v>1104841870</v>
      </c>
      <c r="F77" s="87"/>
      <c r="G77" s="48">
        <v>2017</v>
      </c>
      <c r="H77" s="15">
        <f ca="1">IF(Tabla110[[#This Row],[FECHA DE NACIMIENTO]]="","",YEAR(NOW())-Tabla110[[#This Row],[FECHA DE NACIMIENTO]])</f>
        <v>9</v>
      </c>
      <c r="I77" s="65" t="s">
        <v>100</v>
      </c>
      <c r="J77" s="15" t="str">
        <f t="shared" si="2"/>
        <v>E</v>
      </c>
      <c r="K77" s="15" t="str">
        <f>Tabla110[[#This Row],[FECHA DE NACIMIENTO]]&amp;J77</f>
        <v>2017E</v>
      </c>
      <c r="L77" s="16" t="str">
        <f t="shared" si="3"/>
        <v>MINIRIDERS 9 Y 10 AÑOS</v>
      </c>
      <c r="M77" s="65" t="s">
        <v>112</v>
      </c>
      <c r="N77" s="36">
        <v>84</v>
      </c>
      <c r="O77" s="19">
        <f>IFERROR(VLOOKUP(Tabla110[[#This Row],[NIVEL DE HABILIDAD]],CATEGORIAS!$M$3:$O$13,2,FALSE),"")</f>
        <v>85000</v>
      </c>
      <c r="P77" s="65"/>
      <c r="Q77" s="65" t="s">
        <v>192</v>
      </c>
    </row>
    <row r="78" spans="2:17" s="11" customFormat="1" ht="18.75" x14ac:dyDescent="0.25">
      <c r="B78" s="36">
        <v>85</v>
      </c>
      <c r="C78" s="65" t="s">
        <v>364</v>
      </c>
      <c r="D78" s="65" t="s">
        <v>365</v>
      </c>
      <c r="E78" s="47">
        <v>1232807736</v>
      </c>
      <c r="F78" s="87"/>
      <c r="G78" s="48">
        <v>2019</v>
      </c>
      <c r="H78" s="15">
        <f ca="1">IF(Tabla110[[#This Row],[FECHA DE NACIMIENTO]]="","",YEAR(NOW())-Tabla110[[#This Row],[FECHA DE NACIMIENTO]])</f>
        <v>7</v>
      </c>
      <c r="I78" s="65" t="s">
        <v>100</v>
      </c>
      <c r="J78" s="15" t="str">
        <f t="shared" si="2"/>
        <v>E</v>
      </c>
      <c r="K78" s="15" t="str">
        <f>Tabla110[[#This Row],[FECHA DE NACIMIENTO]]&amp;J78</f>
        <v>2019E</v>
      </c>
      <c r="L78" s="16" t="str">
        <f t="shared" si="3"/>
        <v>MINIRIDERS 7 Y 8 AÑOS</v>
      </c>
      <c r="M78" s="65" t="s">
        <v>112</v>
      </c>
      <c r="N78" s="37">
        <v>85</v>
      </c>
      <c r="O78" s="19">
        <f>IFERROR(VLOOKUP(Tabla110[[#This Row],[NIVEL DE HABILIDAD]],CATEGORIAS!$M$3:$O$13,2,FALSE),"")</f>
        <v>85000</v>
      </c>
      <c r="P78" s="65"/>
      <c r="Q78" s="65"/>
    </row>
    <row r="79" spans="2:17" s="11" customFormat="1" ht="18.75" x14ac:dyDescent="0.25">
      <c r="B79" s="36">
        <v>86</v>
      </c>
      <c r="C79" s="65" t="s">
        <v>366</v>
      </c>
      <c r="D79" s="65" t="s">
        <v>367</v>
      </c>
      <c r="E79" s="47" t="s">
        <v>368</v>
      </c>
      <c r="F79" s="87"/>
      <c r="G79" s="48">
        <v>2020</v>
      </c>
      <c r="H79" s="15">
        <f ca="1">IF(Tabla110[[#This Row],[FECHA DE NACIMIENTO]]="","",YEAR(NOW())-Tabla110[[#This Row],[FECHA DE NACIMIENTO]])</f>
        <v>6</v>
      </c>
      <c r="I79" s="65" t="s">
        <v>67</v>
      </c>
      <c r="J79" s="15" t="str">
        <f t="shared" si="2"/>
        <v>P</v>
      </c>
      <c r="K79" s="15" t="str">
        <f>Tabla110[[#This Row],[FECHA DE NACIMIENTO]]&amp;J79</f>
        <v>2020P</v>
      </c>
      <c r="L79" s="16" t="str">
        <f t="shared" si="3"/>
        <v>PRINCIPIANTES 6 AÑOS Y MENOS</v>
      </c>
      <c r="M79" s="65" t="s">
        <v>49</v>
      </c>
      <c r="N79" s="36">
        <v>86</v>
      </c>
      <c r="O79" s="19">
        <f>IFERROR(VLOOKUP(Tabla110[[#This Row],[NIVEL DE HABILIDAD]],CATEGORIAS!$M$3:$O$13,2,FALSE),"")</f>
        <v>85000</v>
      </c>
      <c r="P79" s="65"/>
      <c r="Q79" s="65"/>
    </row>
    <row r="80" spans="2:17" s="11" customFormat="1" ht="18.75" x14ac:dyDescent="0.25">
      <c r="B80" s="36">
        <v>87</v>
      </c>
      <c r="C80" s="65" t="s">
        <v>369</v>
      </c>
      <c r="D80" s="65" t="s">
        <v>370</v>
      </c>
      <c r="E80" s="47">
        <v>1144111488</v>
      </c>
      <c r="F80" s="87">
        <v>43837</v>
      </c>
      <c r="G80" s="48">
        <v>2020</v>
      </c>
      <c r="H80" s="15">
        <f ca="1">IF(Tabla110[[#This Row],[FECHA DE NACIMIENTO]]="","",YEAR(NOW())-Tabla110[[#This Row],[FECHA DE NACIMIENTO]])</f>
        <v>6</v>
      </c>
      <c r="I80" s="65" t="s">
        <v>100</v>
      </c>
      <c r="J80" s="15" t="str">
        <f t="shared" si="2"/>
        <v>E</v>
      </c>
      <c r="K80" s="15" t="str">
        <f>Tabla110[[#This Row],[FECHA DE NACIMIENTO]]&amp;J80</f>
        <v>2020E</v>
      </c>
      <c r="L80" s="16" t="str">
        <f t="shared" si="3"/>
        <v>MINIRIDERS 6 AÑOS</v>
      </c>
      <c r="M80" s="65" t="s">
        <v>55</v>
      </c>
      <c r="N80" s="37">
        <v>87</v>
      </c>
      <c r="O80" s="19">
        <f>IFERROR(VLOOKUP(Tabla110[[#This Row],[NIVEL DE HABILIDAD]],CATEGORIAS!$M$3:$O$13,2,FALSE),"")</f>
        <v>85000</v>
      </c>
      <c r="P80" s="65"/>
      <c r="Q80" s="65"/>
    </row>
    <row r="81" spans="1:17" s="11" customFormat="1" ht="18.75" x14ac:dyDescent="0.25">
      <c r="B81" s="36">
        <v>88</v>
      </c>
      <c r="C81" s="65" t="s">
        <v>371</v>
      </c>
      <c r="D81" s="65" t="s">
        <v>372</v>
      </c>
      <c r="E81" s="47">
        <v>1232812973</v>
      </c>
      <c r="F81" s="87">
        <v>44011</v>
      </c>
      <c r="G81" s="48">
        <v>2020</v>
      </c>
      <c r="H81" s="15">
        <f ca="1">IF(Tabla110[[#This Row],[FECHA DE NACIMIENTO]]="","",YEAR(NOW())-Tabla110[[#This Row],[FECHA DE NACIMIENTO]])</f>
        <v>6</v>
      </c>
      <c r="I81" s="65" t="s">
        <v>100</v>
      </c>
      <c r="J81" s="15" t="str">
        <f t="shared" si="2"/>
        <v>E</v>
      </c>
      <c r="K81" s="15" t="str">
        <f>Tabla110[[#This Row],[FECHA DE NACIMIENTO]]&amp;J81</f>
        <v>2020E</v>
      </c>
      <c r="L81" s="16" t="str">
        <f t="shared" si="3"/>
        <v>MINIRIDERS 6 AÑOS</v>
      </c>
      <c r="M81" s="65" t="s">
        <v>55</v>
      </c>
      <c r="N81" s="36">
        <v>88</v>
      </c>
      <c r="O81" s="19">
        <f>IFERROR(VLOOKUP(Tabla110[[#This Row],[NIVEL DE HABILIDAD]],CATEGORIAS!$M$3:$O$13,2,FALSE),"")</f>
        <v>85000</v>
      </c>
      <c r="P81" s="65"/>
      <c r="Q81" s="65"/>
    </row>
    <row r="82" spans="1:17" s="11" customFormat="1" ht="18.75" x14ac:dyDescent="0.25">
      <c r="B82" s="36">
        <v>89</v>
      </c>
      <c r="C82" s="65" t="s">
        <v>373</v>
      </c>
      <c r="D82" s="65" t="s">
        <v>374</v>
      </c>
      <c r="E82" s="47">
        <v>1232817079</v>
      </c>
      <c r="F82" s="87"/>
      <c r="G82" s="48">
        <v>2021</v>
      </c>
      <c r="H82" s="15">
        <f ca="1">IF(Tabla110[[#This Row],[FECHA DE NACIMIENTO]]="","",YEAR(NOW())-Tabla110[[#This Row],[FECHA DE NACIMIENTO]])</f>
        <v>5</v>
      </c>
      <c r="I82" s="65" t="s">
        <v>12</v>
      </c>
      <c r="J82" s="15" t="str">
        <f t="shared" si="2"/>
        <v>S</v>
      </c>
      <c r="K82" s="15" t="str">
        <f>Tabla110[[#This Row],[FECHA DE NACIMIENTO]]&amp;J82</f>
        <v>2021S</v>
      </c>
      <c r="L82" s="16" t="str">
        <f t="shared" si="3"/>
        <v>STRIDERS 5 AÑOS</v>
      </c>
      <c r="M82" s="65" t="s">
        <v>55</v>
      </c>
      <c r="N82" s="37">
        <v>89</v>
      </c>
      <c r="O82" s="19">
        <f>IFERROR(VLOOKUP(Tabla110[[#This Row],[NIVEL DE HABILIDAD]],CATEGORIAS!$M$3:$O$13,2,FALSE),"")</f>
        <v>85000</v>
      </c>
      <c r="P82" s="65"/>
      <c r="Q82" s="65" t="s">
        <v>225</v>
      </c>
    </row>
    <row r="83" spans="1:17" s="11" customFormat="1" ht="18.75" x14ac:dyDescent="0.25">
      <c r="B83" s="36">
        <v>90</v>
      </c>
      <c r="C83" s="65" t="s">
        <v>314</v>
      </c>
      <c r="D83" s="65" t="s">
        <v>375</v>
      </c>
      <c r="E83" s="47">
        <v>1150695921</v>
      </c>
      <c r="F83" s="87"/>
      <c r="G83" s="48">
        <v>2020</v>
      </c>
      <c r="H83" s="15">
        <f ca="1">IF(Tabla110[[#This Row],[FECHA DE NACIMIENTO]]="","",YEAR(NOW())-Tabla110[[#This Row],[FECHA DE NACIMIENTO]])</f>
        <v>6</v>
      </c>
      <c r="I83" s="65" t="s">
        <v>100</v>
      </c>
      <c r="J83" s="15" t="str">
        <f t="shared" si="2"/>
        <v>E</v>
      </c>
      <c r="K83" s="15" t="str">
        <f>Tabla110[[#This Row],[FECHA DE NACIMIENTO]]&amp;J83</f>
        <v>2020E</v>
      </c>
      <c r="L83" s="16" t="str">
        <f t="shared" si="3"/>
        <v>MINIRIDERS 6 AÑOS</v>
      </c>
      <c r="M83" s="65" t="s">
        <v>55</v>
      </c>
      <c r="N83" s="36">
        <v>90</v>
      </c>
      <c r="O83" s="19">
        <f>IFERROR(VLOOKUP(Tabla110[[#This Row],[NIVEL DE HABILIDAD]],CATEGORIAS!$M$3:$O$13,2,FALSE),"")</f>
        <v>85000</v>
      </c>
      <c r="P83" s="65"/>
      <c r="Q83" s="65"/>
    </row>
    <row r="84" spans="1:17" s="11" customFormat="1" ht="18.75" x14ac:dyDescent="0.25">
      <c r="B84" s="36">
        <v>91</v>
      </c>
      <c r="C84" s="65" t="s">
        <v>376</v>
      </c>
      <c r="D84" s="65" t="s">
        <v>377</v>
      </c>
      <c r="E84" s="47">
        <v>1232813514</v>
      </c>
      <c r="F84" s="87"/>
      <c r="G84" s="48">
        <v>2020</v>
      </c>
      <c r="H84" s="15">
        <f ca="1">IF(Tabla110[[#This Row],[FECHA DE NACIMIENTO]]="","",YEAR(NOW())-Tabla110[[#This Row],[FECHA DE NACIMIENTO]])</f>
        <v>6</v>
      </c>
      <c r="I84" s="65" t="s">
        <v>100</v>
      </c>
      <c r="J84" s="15" t="str">
        <f t="shared" si="2"/>
        <v>E</v>
      </c>
      <c r="K84" s="15" t="str">
        <f>Tabla110[[#This Row],[FECHA DE NACIMIENTO]]&amp;J84</f>
        <v>2020E</v>
      </c>
      <c r="L84" s="16" t="str">
        <f t="shared" si="3"/>
        <v>MINIRIDERS 6 AÑOS</v>
      </c>
      <c r="M84" s="65" t="s">
        <v>55</v>
      </c>
      <c r="N84" s="37">
        <v>91</v>
      </c>
      <c r="O84" s="19">
        <f>IFERROR(VLOOKUP(Tabla110[[#This Row],[NIVEL DE HABILIDAD]],CATEGORIAS!$M$3:$O$13,2,FALSE),"")</f>
        <v>85000</v>
      </c>
      <c r="P84" s="65"/>
      <c r="Q84" s="65"/>
    </row>
    <row r="85" spans="1:17" s="11" customFormat="1" ht="18.75" x14ac:dyDescent="0.25">
      <c r="B85" s="36">
        <v>92</v>
      </c>
      <c r="C85" s="65" t="s">
        <v>378</v>
      </c>
      <c r="D85" s="65" t="s">
        <v>372</v>
      </c>
      <c r="E85" s="47">
        <v>1111488099</v>
      </c>
      <c r="F85" s="87"/>
      <c r="G85" s="48">
        <v>2020</v>
      </c>
      <c r="H85" s="15">
        <f ca="1">IF(Tabla110[[#This Row],[FECHA DE NACIMIENTO]]="","",YEAR(NOW())-Tabla110[[#This Row],[FECHA DE NACIMIENTO]])</f>
        <v>6</v>
      </c>
      <c r="I85" s="65" t="s">
        <v>100</v>
      </c>
      <c r="J85" s="15" t="str">
        <f t="shared" si="2"/>
        <v>E</v>
      </c>
      <c r="K85" s="15" t="str">
        <f>Tabla110[[#This Row],[FECHA DE NACIMIENTO]]&amp;J85</f>
        <v>2020E</v>
      </c>
      <c r="L85" s="16" t="str">
        <f t="shared" si="3"/>
        <v>MINIRIDERS 6 AÑOS</v>
      </c>
      <c r="M85" s="65" t="s">
        <v>55</v>
      </c>
      <c r="N85" s="36">
        <v>92</v>
      </c>
      <c r="O85" s="19">
        <f>IFERROR(VLOOKUP(Tabla110[[#This Row],[NIVEL DE HABILIDAD]],CATEGORIAS!$M$3:$O$13,2,FALSE),"")</f>
        <v>85000</v>
      </c>
      <c r="P85" s="65"/>
      <c r="Q85" s="65"/>
    </row>
    <row r="86" spans="1:17" s="11" customFormat="1" ht="18.75" x14ac:dyDescent="0.25">
      <c r="B86" s="36">
        <v>93</v>
      </c>
      <c r="C86" s="65" t="s">
        <v>299</v>
      </c>
      <c r="D86" s="65" t="s">
        <v>379</v>
      </c>
      <c r="E86" s="47">
        <v>1232816153</v>
      </c>
      <c r="F86" s="87"/>
      <c r="G86" s="48">
        <v>2021</v>
      </c>
      <c r="H86" s="15">
        <f ca="1">IF(Tabla110[[#This Row],[FECHA DE NACIMIENTO]]="","",YEAR(NOW())-Tabla110[[#This Row],[FECHA DE NACIMIENTO]])</f>
        <v>5</v>
      </c>
      <c r="I86" s="65" t="s">
        <v>12</v>
      </c>
      <c r="J86" s="15" t="str">
        <f t="shared" si="2"/>
        <v>S</v>
      </c>
      <c r="K86" s="15" t="str">
        <f>Tabla110[[#This Row],[FECHA DE NACIMIENTO]]&amp;J86</f>
        <v>2021S</v>
      </c>
      <c r="L86" s="16" t="str">
        <f t="shared" si="3"/>
        <v>STRIDERS 5 AÑOS</v>
      </c>
      <c r="M86" s="65" t="s">
        <v>55</v>
      </c>
      <c r="N86" s="37">
        <v>93</v>
      </c>
      <c r="O86" s="19">
        <f>IFERROR(VLOOKUP(Tabla110[[#This Row],[NIVEL DE HABILIDAD]],CATEGORIAS!$M$3:$O$13,2,FALSE),"")</f>
        <v>85000</v>
      </c>
      <c r="P86" s="65"/>
      <c r="Q86" s="65"/>
    </row>
    <row r="87" spans="1:17" s="11" customFormat="1" ht="18.75" x14ac:dyDescent="0.25">
      <c r="B87" s="36">
        <v>94</v>
      </c>
      <c r="C87" s="65" t="s">
        <v>380</v>
      </c>
      <c r="D87" s="65" t="s">
        <v>381</v>
      </c>
      <c r="E87" s="47">
        <v>1232816122</v>
      </c>
      <c r="F87" s="87"/>
      <c r="G87" s="48">
        <v>2021</v>
      </c>
      <c r="H87" s="15">
        <f ca="1">IF(Tabla110[[#This Row],[FECHA DE NACIMIENTO]]="","",YEAR(NOW())-Tabla110[[#This Row],[FECHA DE NACIMIENTO]])</f>
        <v>5</v>
      </c>
      <c r="I87" s="65" t="s">
        <v>12</v>
      </c>
      <c r="J87" s="15" t="str">
        <f t="shared" si="2"/>
        <v>S</v>
      </c>
      <c r="K87" s="15" t="str">
        <f>Tabla110[[#This Row],[FECHA DE NACIMIENTO]]&amp;J87</f>
        <v>2021S</v>
      </c>
      <c r="L87" s="16" t="str">
        <f t="shared" si="3"/>
        <v>STRIDERS 5 AÑOS</v>
      </c>
      <c r="M87" s="65" t="s">
        <v>55</v>
      </c>
      <c r="N87" s="36">
        <v>94</v>
      </c>
      <c r="O87" s="19">
        <f>IFERROR(VLOOKUP(Tabla110[[#This Row],[NIVEL DE HABILIDAD]],CATEGORIAS!$M$3:$O$13,2,FALSE),"")</f>
        <v>85000</v>
      </c>
      <c r="P87" s="65"/>
      <c r="Q87" s="65"/>
    </row>
    <row r="88" spans="1:17" s="11" customFormat="1" ht="18.75" x14ac:dyDescent="0.25">
      <c r="B88" s="36">
        <v>95</v>
      </c>
      <c r="C88" s="65" t="s">
        <v>252</v>
      </c>
      <c r="D88" s="65" t="s">
        <v>382</v>
      </c>
      <c r="E88" s="47">
        <v>1232814442</v>
      </c>
      <c r="F88" s="87">
        <v>44151</v>
      </c>
      <c r="G88" s="48">
        <v>2020</v>
      </c>
      <c r="H88" s="15">
        <f ca="1">IF(Tabla110[[#This Row],[FECHA DE NACIMIENTO]]="","",YEAR(NOW())-Tabla110[[#This Row],[FECHA DE NACIMIENTO]])</f>
        <v>6</v>
      </c>
      <c r="I88" s="65" t="s">
        <v>100</v>
      </c>
      <c r="J88" s="15" t="str">
        <f t="shared" si="2"/>
        <v>E</v>
      </c>
      <c r="K88" s="15" t="str">
        <f>Tabla110[[#This Row],[FECHA DE NACIMIENTO]]&amp;J88</f>
        <v>2020E</v>
      </c>
      <c r="L88" s="16" t="str">
        <f t="shared" si="3"/>
        <v>MINIRIDERS 6 AÑOS</v>
      </c>
      <c r="M88" s="65" t="s">
        <v>55</v>
      </c>
      <c r="N88" s="37">
        <v>95</v>
      </c>
      <c r="O88" s="19">
        <f>IFERROR(VLOOKUP(Tabla110[[#This Row],[NIVEL DE HABILIDAD]],CATEGORIAS!$M$3:$O$13,2,FALSE),"")</f>
        <v>85000</v>
      </c>
      <c r="P88" s="65"/>
      <c r="Q88" s="65"/>
    </row>
    <row r="89" spans="1:17" s="11" customFormat="1" ht="18.75" x14ac:dyDescent="0.25">
      <c r="B89" s="36">
        <v>96</v>
      </c>
      <c r="C89" s="65" t="s">
        <v>383</v>
      </c>
      <c r="D89" s="65" t="s">
        <v>384</v>
      </c>
      <c r="E89" s="47">
        <v>1232813006</v>
      </c>
      <c r="F89" s="87"/>
      <c r="G89" s="48">
        <v>2020</v>
      </c>
      <c r="H89" s="15">
        <f ca="1">IF(Tabla110[[#This Row],[FECHA DE NACIMIENTO]]="","",YEAR(NOW())-Tabla110[[#This Row],[FECHA DE NACIMIENTO]])</f>
        <v>6</v>
      </c>
      <c r="I89" s="65" t="s">
        <v>100</v>
      </c>
      <c r="J89" s="15" t="str">
        <f t="shared" si="2"/>
        <v>E</v>
      </c>
      <c r="K89" s="15" t="str">
        <f>Tabla110[[#This Row],[FECHA DE NACIMIENTO]]&amp;J89</f>
        <v>2020E</v>
      </c>
      <c r="L89" s="16" t="str">
        <f t="shared" si="3"/>
        <v>MINIRIDERS 6 AÑOS</v>
      </c>
      <c r="M89" s="65" t="s">
        <v>55</v>
      </c>
      <c r="N89" s="36">
        <v>96</v>
      </c>
      <c r="O89" s="19">
        <f>IFERROR(VLOOKUP(Tabla110[[#This Row],[NIVEL DE HABILIDAD]],CATEGORIAS!$M$3:$O$13,2,FALSE),"")</f>
        <v>85000</v>
      </c>
      <c r="P89" s="65"/>
      <c r="Q89" s="65"/>
    </row>
    <row r="90" spans="1:17" s="11" customFormat="1" ht="18.75" x14ac:dyDescent="0.25">
      <c r="B90" s="36">
        <v>97</v>
      </c>
      <c r="C90" s="65" t="s">
        <v>361</v>
      </c>
      <c r="D90" s="65" t="s">
        <v>385</v>
      </c>
      <c r="E90" s="47">
        <v>1109566887</v>
      </c>
      <c r="F90" s="87">
        <v>43468</v>
      </c>
      <c r="G90" s="48">
        <v>2019</v>
      </c>
      <c r="H90" s="15">
        <f ca="1">IF(Tabla110[[#This Row],[FECHA DE NACIMIENTO]]="","",YEAR(NOW())-Tabla110[[#This Row],[FECHA DE NACIMIENTO]])</f>
        <v>7</v>
      </c>
      <c r="I90" s="65" t="s">
        <v>67</v>
      </c>
      <c r="J90" s="15" t="str">
        <f t="shared" si="2"/>
        <v>P</v>
      </c>
      <c r="K90" s="15" t="str">
        <f>Tabla110[[#This Row],[FECHA DE NACIMIENTO]]&amp;J90</f>
        <v>2019P</v>
      </c>
      <c r="L90" s="16" t="str">
        <f t="shared" si="3"/>
        <v>PRINCIPIANTES 7 Y 8 AÑOS</v>
      </c>
      <c r="M90" s="65" t="s">
        <v>55</v>
      </c>
      <c r="N90" s="37">
        <v>97</v>
      </c>
      <c r="O90" s="19">
        <f>IFERROR(VLOOKUP(Tabla110[[#This Row],[NIVEL DE HABILIDAD]],CATEGORIAS!$M$3:$O$13,2,FALSE),"")</f>
        <v>85000</v>
      </c>
      <c r="P90" s="65"/>
      <c r="Q90" s="65"/>
    </row>
    <row r="91" spans="1:17" s="11" customFormat="1" ht="18.75" x14ac:dyDescent="0.25">
      <c r="B91" s="36">
        <v>98</v>
      </c>
      <c r="C91" s="65" t="s">
        <v>386</v>
      </c>
      <c r="D91" s="65" t="s">
        <v>387</v>
      </c>
      <c r="E91" s="47">
        <v>1232810736</v>
      </c>
      <c r="F91" s="87">
        <v>43811</v>
      </c>
      <c r="G91" s="48">
        <v>2019</v>
      </c>
      <c r="H91" s="15">
        <f ca="1">IF(Tabla110[[#This Row],[FECHA DE NACIMIENTO]]="","",YEAR(NOW())-Tabla110[[#This Row],[FECHA DE NACIMIENTO]])</f>
        <v>7</v>
      </c>
      <c r="I91" s="65" t="s">
        <v>67</v>
      </c>
      <c r="J91" s="15" t="str">
        <f t="shared" si="2"/>
        <v>P</v>
      </c>
      <c r="K91" s="15" t="str">
        <f>Tabla110[[#This Row],[FECHA DE NACIMIENTO]]&amp;J91</f>
        <v>2019P</v>
      </c>
      <c r="L91" s="16" t="str">
        <f t="shared" si="3"/>
        <v>PRINCIPIANTES 7 Y 8 AÑOS</v>
      </c>
      <c r="M91" s="65" t="s">
        <v>55</v>
      </c>
      <c r="N91" s="36">
        <v>98</v>
      </c>
      <c r="O91" s="19">
        <f>IFERROR(VLOOKUP(Tabla110[[#This Row],[NIVEL DE HABILIDAD]],CATEGORIAS!$M$3:$O$13,2,FALSE),"")</f>
        <v>85000</v>
      </c>
      <c r="P91" s="65"/>
      <c r="Q91" s="65" t="s">
        <v>228</v>
      </c>
    </row>
    <row r="92" spans="1:17" s="11" customFormat="1" ht="18.75" x14ac:dyDescent="0.25">
      <c r="B92" s="36">
        <v>99</v>
      </c>
      <c r="C92" s="65" t="s">
        <v>258</v>
      </c>
      <c r="D92" s="65" t="s">
        <v>388</v>
      </c>
      <c r="E92" s="47">
        <v>1109567753</v>
      </c>
      <c r="F92" s="87">
        <v>43733</v>
      </c>
      <c r="G92" s="48">
        <v>2019</v>
      </c>
      <c r="H92" s="15">
        <f ca="1">IF(Tabla110[[#This Row],[FECHA DE NACIMIENTO]]="","",YEAR(NOW())-Tabla110[[#This Row],[FECHA DE NACIMIENTO]])</f>
        <v>7</v>
      </c>
      <c r="I92" s="65" t="s">
        <v>67</v>
      </c>
      <c r="J92" s="15" t="str">
        <f t="shared" si="2"/>
        <v>P</v>
      </c>
      <c r="K92" s="15" t="str">
        <f>Tabla110[[#This Row],[FECHA DE NACIMIENTO]]&amp;J92</f>
        <v>2019P</v>
      </c>
      <c r="L92" s="16" t="str">
        <f t="shared" si="3"/>
        <v>PRINCIPIANTES 7 Y 8 AÑOS</v>
      </c>
      <c r="M92" s="65" t="s">
        <v>55</v>
      </c>
      <c r="N92" s="37">
        <v>99</v>
      </c>
      <c r="O92" s="19">
        <f>IFERROR(VLOOKUP(Tabla110[[#This Row],[NIVEL DE HABILIDAD]],CATEGORIAS!$M$3:$O$13,2,FALSE),"")</f>
        <v>85000</v>
      </c>
      <c r="P92" s="65"/>
      <c r="Q92" s="65"/>
    </row>
    <row r="93" spans="1:17" ht="18.75" x14ac:dyDescent="0.25">
      <c r="A93" s="11"/>
      <c r="B93" s="36">
        <v>100</v>
      </c>
      <c r="C93" s="65" t="s">
        <v>275</v>
      </c>
      <c r="D93" s="65" t="s">
        <v>389</v>
      </c>
      <c r="E93" s="47">
        <v>1108259825</v>
      </c>
      <c r="F93" s="87">
        <v>43364</v>
      </c>
      <c r="G93" s="48">
        <v>2018</v>
      </c>
      <c r="H93" s="15">
        <f ca="1">IF(Tabla110[[#This Row],[FECHA DE NACIMIENTO]]="","",YEAR(NOW())-Tabla110[[#This Row],[FECHA DE NACIMIENTO]])</f>
        <v>8</v>
      </c>
      <c r="I93" s="65" t="s">
        <v>67</v>
      </c>
      <c r="J93" s="15" t="str">
        <f t="shared" si="2"/>
        <v>P</v>
      </c>
      <c r="K93" s="15" t="str">
        <f>Tabla110[[#This Row],[FECHA DE NACIMIENTO]]&amp;J93</f>
        <v>2018P</v>
      </c>
      <c r="L93" s="16" t="str">
        <f t="shared" si="3"/>
        <v>PRINCIPIANTES 7 Y 8 AÑOS</v>
      </c>
      <c r="M93" s="65" t="s">
        <v>55</v>
      </c>
      <c r="N93" s="36">
        <v>100</v>
      </c>
      <c r="O93" s="19">
        <f>IFERROR(VLOOKUP(Tabla110[[#This Row],[NIVEL DE HABILIDAD]],CATEGORIAS!$M$3:$O$13,2,FALSE),"")</f>
        <v>85000</v>
      </c>
      <c r="P93" s="65"/>
      <c r="Q93" s="65"/>
    </row>
    <row r="94" spans="1:17" ht="18.75" x14ac:dyDescent="0.25">
      <c r="A94" s="11"/>
      <c r="B94" s="36">
        <v>101</v>
      </c>
      <c r="C94" s="65" t="s">
        <v>319</v>
      </c>
      <c r="D94" s="65" t="s">
        <v>390</v>
      </c>
      <c r="E94" s="47">
        <v>1110376811</v>
      </c>
      <c r="F94" s="87">
        <v>42425</v>
      </c>
      <c r="G94" s="48">
        <v>2016</v>
      </c>
      <c r="H94" s="15">
        <f ca="1">IF(Tabla110[[#This Row],[FECHA DE NACIMIENTO]]="","",YEAR(NOW())-Tabla110[[#This Row],[FECHA DE NACIMIENTO]])</f>
        <v>10</v>
      </c>
      <c r="I94" s="65" t="s">
        <v>67</v>
      </c>
      <c r="J94" s="15" t="str">
        <f t="shared" si="2"/>
        <v>P</v>
      </c>
      <c r="K94" s="15" t="str">
        <f>Tabla110[[#This Row],[FECHA DE NACIMIENTO]]&amp;J94</f>
        <v>2016P</v>
      </c>
      <c r="L94" s="16" t="str">
        <f t="shared" si="3"/>
        <v>PRINCIPIANTES 9 Y 10 AÑOS</v>
      </c>
      <c r="M94" s="65" t="s">
        <v>55</v>
      </c>
      <c r="N94" s="37">
        <v>101</v>
      </c>
      <c r="O94" s="19">
        <f>IFERROR(VLOOKUP(Tabla110[[#This Row],[NIVEL DE HABILIDAD]],CATEGORIAS!$M$3:$O$13,2,FALSE),"")</f>
        <v>85000</v>
      </c>
      <c r="P94" s="65"/>
      <c r="Q94" s="65"/>
    </row>
    <row r="95" spans="1:17" ht="18.75" x14ac:dyDescent="0.25">
      <c r="A95" s="11"/>
      <c r="B95" s="36">
        <v>102</v>
      </c>
      <c r="C95" s="65" t="s">
        <v>350</v>
      </c>
      <c r="D95" s="65" t="s">
        <v>391</v>
      </c>
      <c r="E95" s="47">
        <v>1106524594</v>
      </c>
      <c r="F95" s="87">
        <v>43873</v>
      </c>
      <c r="G95" s="48">
        <v>2020</v>
      </c>
      <c r="H95" s="15">
        <f ca="1">IF(Tabla110[[#This Row],[FECHA DE NACIMIENTO]]="","",YEAR(NOW())-Tabla110[[#This Row],[FECHA DE NACIMIENTO]])</f>
        <v>6</v>
      </c>
      <c r="I95" s="65" t="s">
        <v>67</v>
      </c>
      <c r="J95" s="15" t="str">
        <f t="shared" si="2"/>
        <v>P</v>
      </c>
      <c r="K95" s="15" t="str">
        <f>Tabla110[[#This Row],[FECHA DE NACIMIENTO]]&amp;J95</f>
        <v>2020P</v>
      </c>
      <c r="L95" s="16" t="str">
        <f t="shared" si="3"/>
        <v>PRINCIPIANTES 6 AÑOS Y MENOS</v>
      </c>
      <c r="M95" s="65" t="s">
        <v>55</v>
      </c>
      <c r="N95" s="36">
        <v>102</v>
      </c>
      <c r="O95" s="19">
        <f>IFERROR(VLOOKUP(Tabla110[[#This Row],[NIVEL DE HABILIDAD]],CATEGORIAS!$M$3:$O$13,2,FALSE),"")</f>
        <v>85000</v>
      </c>
      <c r="P95" s="65"/>
      <c r="Q95" s="65"/>
    </row>
    <row r="96" spans="1:17" ht="18.75" x14ac:dyDescent="0.25">
      <c r="A96" s="11"/>
      <c r="B96" s="36">
        <v>103</v>
      </c>
      <c r="C96" s="65" t="s">
        <v>392</v>
      </c>
      <c r="D96" s="65" t="s">
        <v>393</v>
      </c>
      <c r="E96" s="47">
        <v>1149941670</v>
      </c>
      <c r="F96" s="87"/>
      <c r="G96" s="48">
        <v>2018</v>
      </c>
      <c r="H96" s="15">
        <f ca="1">IF(Tabla110[[#This Row],[FECHA DE NACIMIENTO]]="","",YEAR(NOW())-Tabla110[[#This Row],[FECHA DE NACIMIENTO]])</f>
        <v>8</v>
      </c>
      <c r="I96" s="65" t="s">
        <v>67</v>
      </c>
      <c r="J96" s="15" t="str">
        <f t="shared" si="2"/>
        <v>P</v>
      </c>
      <c r="K96" s="15" t="str">
        <f>Tabla110[[#This Row],[FECHA DE NACIMIENTO]]&amp;J96</f>
        <v>2018P</v>
      </c>
      <c r="L96" s="16" t="str">
        <f t="shared" si="3"/>
        <v>PRINCIPIANTES 7 Y 8 AÑOS</v>
      </c>
      <c r="M96" s="65" t="s">
        <v>55</v>
      </c>
      <c r="N96" s="37">
        <v>103</v>
      </c>
      <c r="O96" s="19">
        <f>IFERROR(VLOOKUP(Tabla110[[#This Row],[NIVEL DE HABILIDAD]],CATEGORIAS!$M$3:$O$13,2,FALSE),"")</f>
        <v>85000</v>
      </c>
      <c r="P96" s="65"/>
      <c r="Q96" s="65"/>
    </row>
    <row r="97" spans="1:17" ht="18.75" x14ac:dyDescent="0.25">
      <c r="A97" s="11"/>
      <c r="B97" s="36">
        <v>104</v>
      </c>
      <c r="C97" s="65" t="s">
        <v>394</v>
      </c>
      <c r="D97" s="65" t="s">
        <v>395</v>
      </c>
      <c r="E97" s="47">
        <v>1112062020</v>
      </c>
      <c r="F97" s="87">
        <v>42402</v>
      </c>
      <c r="G97" s="48">
        <v>2016</v>
      </c>
      <c r="H97" s="15">
        <f ca="1">IF(Tabla110[[#This Row],[FECHA DE NACIMIENTO]]="","",YEAR(NOW())-Tabla110[[#This Row],[FECHA DE NACIMIENTO]])</f>
        <v>10</v>
      </c>
      <c r="I97" s="65" t="s">
        <v>67</v>
      </c>
      <c r="J97" s="15" t="str">
        <f t="shared" si="2"/>
        <v>P</v>
      </c>
      <c r="K97" s="15" t="str">
        <f>Tabla110[[#This Row],[FECHA DE NACIMIENTO]]&amp;J97</f>
        <v>2016P</v>
      </c>
      <c r="L97" s="16" t="str">
        <f t="shared" si="3"/>
        <v>PRINCIPIANTES 9 Y 10 AÑOS</v>
      </c>
      <c r="M97" s="65" t="s">
        <v>53</v>
      </c>
      <c r="N97" s="36">
        <v>104</v>
      </c>
      <c r="O97" s="19">
        <f>IFERROR(VLOOKUP(Tabla110[[#This Row],[NIVEL DE HABILIDAD]],CATEGORIAS!$M$3:$O$13,2,FALSE),"")</f>
        <v>85000</v>
      </c>
      <c r="P97" s="65"/>
      <c r="Q97" s="65"/>
    </row>
    <row r="98" spans="1:17" ht="18.75" x14ac:dyDescent="0.25">
      <c r="A98" s="11"/>
      <c r="B98" s="36">
        <v>105</v>
      </c>
      <c r="C98" s="65" t="s">
        <v>396</v>
      </c>
      <c r="D98" s="65" t="s">
        <v>397</v>
      </c>
      <c r="E98" s="47">
        <v>1063819176</v>
      </c>
      <c r="F98" s="87">
        <v>43856</v>
      </c>
      <c r="G98" s="48">
        <v>2020</v>
      </c>
      <c r="H98" s="15">
        <f ca="1">IF(Tabla110[[#This Row],[FECHA DE NACIMIENTO]]="","",YEAR(NOW())-Tabla110[[#This Row],[FECHA DE NACIMIENTO]])</f>
        <v>6</v>
      </c>
      <c r="I98" s="65" t="s">
        <v>67</v>
      </c>
      <c r="J98" s="15" t="str">
        <f t="shared" si="2"/>
        <v>P</v>
      </c>
      <c r="K98" s="15" t="str">
        <f>Tabla110[[#This Row],[FECHA DE NACIMIENTO]]&amp;J98</f>
        <v>2020P</v>
      </c>
      <c r="L98" s="16" t="str">
        <f t="shared" si="3"/>
        <v>PRINCIPIANTES 6 AÑOS Y MENOS</v>
      </c>
      <c r="M98" s="65" t="s">
        <v>111</v>
      </c>
      <c r="N98" s="37">
        <v>105</v>
      </c>
      <c r="O98" s="19">
        <f>IFERROR(VLOOKUP(Tabla110[[#This Row],[NIVEL DE HABILIDAD]],CATEGORIAS!$M$3:$O$13,2,FALSE),"")</f>
        <v>85000</v>
      </c>
      <c r="P98" s="65"/>
      <c r="Q98" s="65"/>
    </row>
    <row r="99" spans="1:17" ht="18.75" x14ac:dyDescent="0.25">
      <c r="A99" s="11"/>
      <c r="B99" s="36">
        <v>106</v>
      </c>
      <c r="C99" s="65" t="s">
        <v>398</v>
      </c>
      <c r="D99" s="65" t="s">
        <v>399</v>
      </c>
      <c r="E99" s="47">
        <v>1166466694</v>
      </c>
      <c r="F99" s="87">
        <v>42543</v>
      </c>
      <c r="G99" s="48">
        <v>2016</v>
      </c>
      <c r="H99" s="15">
        <f ca="1">IF(Tabla110[[#This Row],[FECHA DE NACIMIENTO]]="","",YEAR(NOW())-Tabla110[[#This Row],[FECHA DE NACIMIENTO]])</f>
        <v>10</v>
      </c>
      <c r="I99" s="65" t="s">
        <v>67</v>
      </c>
      <c r="J99" s="15" t="str">
        <f t="shared" si="2"/>
        <v>P</v>
      </c>
      <c r="K99" s="15" t="str">
        <f>Tabla110[[#This Row],[FECHA DE NACIMIENTO]]&amp;J99</f>
        <v>2016P</v>
      </c>
      <c r="L99" s="16" t="str">
        <f t="shared" si="3"/>
        <v>PRINCIPIANTES 9 Y 10 AÑOS</v>
      </c>
      <c r="M99" s="65" t="s">
        <v>110</v>
      </c>
      <c r="N99" s="36">
        <v>106</v>
      </c>
      <c r="O99" s="19">
        <f>IFERROR(VLOOKUP(Tabla110[[#This Row],[NIVEL DE HABILIDAD]],CATEGORIAS!$M$3:$O$13,2,FALSE),"")</f>
        <v>85000</v>
      </c>
      <c r="P99" s="65"/>
      <c r="Q99" s="65"/>
    </row>
    <row r="100" spans="1:17" ht="18.75" x14ac:dyDescent="0.25">
      <c r="A100" s="11"/>
      <c r="B100" s="36">
        <v>107</v>
      </c>
      <c r="C100" s="65" t="s">
        <v>236</v>
      </c>
      <c r="D100" s="65" t="s">
        <v>400</v>
      </c>
      <c r="E100" s="47">
        <v>1104844980</v>
      </c>
      <c r="F100" s="87"/>
      <c r="G100" s="48">
        <v>2019</v>
      </c>
      <c r="H100" s="15">
        <f ca="1">IF(Tabla110[[#This Row],[FECHA DE NACIMIENTO]]="","",YEAR(NOW())-Tabla110[[#This Row],[FECHA DE NACIMIENTO]])</f>
        <v>7</v>
      </c>
      <c r="I100" s="65" t="s">
        <v>100</v>
      </c>
      <c r="J100" s="15" t="str">
        <f t="shared" si="2"/>
        <v>E</v>
      </c>
      <c r="K100" s="15" t="str">
        <f>Tabla110[[#This Row],[FECHA DE NACIMIENTO]]&amp;J100</f>
        <v>2019E</v>
      </c>
      <c r="L100" s="16" t="str">
        <f t="shared" si="3"/>
        <v>MINIRIDERS 7 Y 8 AÑOS</v>
      </c>
      <c r="M100" s="65" t="s">
        <v>55</v>
      </c>
      <c r="N100" s="37">
        <v>107</v>
      </c>
      <c r="O100" s="19">
        <f>IFERROR(VLOOKUP(Tabla110[[#This Row],[NIVEL DE HABILIDAD]],CATEGORIAS!$M$3:$O$13,2,FALSE),"")</f>
        <v>85000</v>
      </c>
      <c r="P100" s="65"/>
      <c r="Q100" s="65" t="s">
        <v>196</v>
      </c>
    </row>
    <row r="101" spans="1:17" ht="18.75" x14ac:dyDescent="0.25">
      <c r="A101" s="11"/>
      <c r="B101" s="36">
        <v>108</v>
      </c>
      <c r="C101" s="65" t="s">
        <v>401</v>
      </c>
      <c r="D101" s="65" t="s">
        <v>402</v>
      </c>
      <c r="E101" s="47">
        <v>1232811325</v>
      </c>
      <c r="F101" s="87"/>
      <c r="G101" s="48">
        <v>2020</v>
      </c>
      <c r="H101" s="15">
        <f ca="1">IF(Tabla110[[#This Row],[FECHA DE NACIMIENTO]]="","",YEAR(NOW())-Tabla110[[#This Row],[FECHA DE NACIMIENTO]])</f>
        <v>6</v>
      </c>
      <c r="I101" s="65" t="s">
        <v>100</v>
      </c>
      <c r="J101" s="15" t="str">
        <f t="shared" si="2"/>
        <v>E</v>
      </c>
      <c r="K101" s="15" t="str">
        <f>Tabla110[[#This Row],[FECHA DE NACIMIENTO]]&amp;J101</f>
        <v>2020E</v>
      </c>
      <c r="L101" s="16" t="str">
        <f t="shared" si="3"/>
        <v>MINIRIDERS 6 AÑOS</v>
      </c>
      <c r="M101" s="65" t="s">
        <v>45</v>
      </c>
      <c r="N101" s="36">
        <v>108</v>
      </c>
      <c r="O101" s="19">
        <f>IFERROR(VLOOKUP(Tabla110[[#This Row],[NIVEL DE HABILIDAD]],CATEGORIAS!$M$3:$O$13,2,FALSE),"")</f>
        <v>85000</v>
      </c>
      <c r="P101" s="65"/>
      <c r="Q101" s="65"/>
    </row>
    <row r="102" spans="1:17" ht="18.75" x14ac:dyDescent="0.25">
      <c r="A102" s="11"/>
      <c r="B102" s="36">
        <v>109</v>
      </c>
      <c r="C102" s="65" t="s">
        <v>356</v>
      </c>
      <c r="D102" s="65" t="s">
        <v>403</v>
      </c>
      <c r="E102" s="47" t="s">
        <v>404</v>
      </c>
      <c r="F102" s="87"/>
      <c r="G102" s="48">
        <v>2022</v>
      </c>
      <c r="H102" s="15">
        <f ca="1">IF(Tabla110[[#This Row],[FECHA DE NACIMIENTO]]="","",YEAR(NOW())-Tabla110[[#This Row],[FECHA DE NACIMIENTO]])</f>
        <v>4</v>
      </c>
      <c r="I102" s="65" t="s">
        <v>12</v>
      </c>
      <c r="J102" s="15" t="str">
        <f t="shared" si="2"/>
        <v>S</v>
      </c>
      <c r="K102" s="15" t="str">
        <f>Tabla110[[#This Row],[FECHA DE NACIMIENTO]]&amp;J102</f>
        <v>2022S</v>
      </c>
      <c r="L102" s="16" t="str">
        <f t="shared" si="3"/>
        <v>STRIDERS 4 AÑOS</v>
      </c>
      <c r="M102" s="65" t="s">
        <v>52</v>
      </c>
      <c r="N102" s="37">
        <v>109</v>
      </c>
      <c r="O102" s="19">
        <f>IFERROR(VLOOKUP(Tabla110[[#This Row],[NIVEL DE HABILIDAD]],CATEGORIAS!$M$3:$O$13,2,FALSE),"")</f>
        <v>85000</v>
      </c>
      <c r="P102" s="65"/>
      <c r="Q102" s="65"/>
    </row>
    <row r="103" spans="1:17" ht="18.75" x14ac:dyDescent="0.25">
      <c r="A103" s="11"/>
      <c r="B103" s="36">
        <v>110</v>
      </c>
      <c r="C103" s="65" t="s">
        <v>252</v>
      </c>
      <c r="D103" s="65" t="s">
        <v>405</v>
      </c>
      <c r="E103" s="47">
        <v>1190964722</v>
      </c>
      <c r="F103" s="87"/>
      <c r="G103" s="48">
        <v>2022</v>
      </c>
      <c r="H103" s="15">
        <f ca="1">IF(Tabla110[[#This Row],[FECHA DE NACIMIENTO]]="","",YEAR(NOW())-Tabla110[[#This Row],[FECHA DE NACIMIENTO]])</f>
        <v>4</v>
      </c>
      <c r="I103" s="65" t="s">
        <v>12</v>
      </c>
      <c r="J103" s="15" t="str">
        <f t="shared" si="2"/>
        <v>S</v>
      </c>
      <c r="K103" s="15" t="str">
        <f>Tabla110[[#This Row],[FECHA DE NACIMIENTO]]&amp;J103</f>
        <v>2022S</v>
      </c>
      <c r="L103" s="16" t="str">
        <f t="shared" si="3"/>
        <v>STRIDERS 4 AÑOS</v>
      </c>
      <c r="M103" s="65" t="s">
        <v>85</v>
      </c>
      <c r="N103" s="36">
        <v>110</v>
      </c>
      <c r="O103" s="19">
        <f>IFERROR(VLOOKUP(Tabla110[[#This Row],[NIVEL DE HABILIDAD]],CATEGORIAS!$M$3:$O$13,2,FALSE),"")</f>
        <v>85000</v>
      </c>
      <c r="P103" s="65"/>
      <c r="Q103" s="65"/>
    </row>
    <row r="104" spans="1:17" ht="18.75" x14ac:dyDescent="0.25">
      <c r="A104" s="11"/>
      <c r="B104" s="37">
        <v>111</v>
      </c>
      <c r="C104" s="65" t="s">
        <v>406</v>
      </c>
      <c r="D104" s="65" t="s">
        <v>407</v>
      </c>
      <c r="E104" s="47">
        <v>1110377957</v>
      </c>
      <c r="F104" s="87">
        <v>42962</v>
      </c>
      <c r="G104" s="48">
        <v>2017</v>
      </c>
      <c r="H104" s="15">
        <f ca="1">IF(Tabla110[[#This Row],[FECHA DE NACIMIENTO]]="","",YEAR(NOW())-Tabla110[[#This Row],[FECHA DE NACIMIENTO]])</f>
        <v>9</v>
      </c>
      <c r="I104" s="65" t="s">
        <v>14</v>
      </c>
      <c r="J104" s="15" t="str">
        <f t="shared" si="2"/>
        <v>D</v>
      </c>
      <c r="K104" s="15" t="str">
        <f>Tabla110[[#This Row],[FECHA DE NACIMIENTO]]&amp;J104</f>
        <v>2017D</v>
      </c>
      <c r="L104" s="16" t="str">
        <f t="shared" si="3"/>
        <v>DAMAS 9 Y 10 AÑOS</v>
      </c>
      <c r="M104" s="65" t="s">
        <v>55</v>
      </c>
      <c r="N104" s="37">
        <v>111</v>
      </c>
      <c r="O104" s="19">
        <f>IFERROR(VLOOKUP(Tabla110[[#This Row],[NIVEL DE HABILIDAD]],CATEGORIAS!$M$3:$O$13,2,FALSE),"")</f>
        <v>85000</v>
      </c>
      <c r="P104" s="65"/>
      <c r="Q104" s="65"/>
    </row>
    <row r="105" spans="1:17" ht="18.75" x14ac:dyDescent="0.25">
      <c r="A105" s="11"/>
      <c r="B105" s="36">
        <v>112</v>
      </c>
      <c r="C105" s="65" t="s">
        <v>408</v>
      </c>
      <c r="D105" s="65" t="s">
        <v>409</v>
      </c>
      <c r="E105" s="47">
        <v>1112165723</v>
      </c>
      <c r="F105" s="87">
        <v>44677</v>
      </c>
      <c r="G105" s="48">
        <v>2022</v>
      </c>
      <c r="H105" s="15">
        <f ca="1">IF(Tabla110[[#This Row],[FECHA DE NACIMIENTO]]="","",YEAR(NOW())-Tabla110[[#This Row],[FECHA DE NACIMIENTO]])</f>
        <v>4</v>
      </c>
      <c r="I105" s="65" t="s">
        <v>12</v>
      </c>
      <c r="J105" s="15" t="str">
        <f t="shared" si="2"/>
        <v>S</v>
      </c>
      <c r="K105" s="15" t="str">
        <f>Tabla110[[#This Row],[FECHA DE NACIMIENTO]]&amp;J105</f>
        <v>2022S</v>
      </c>
      <c r="L105" s="16" t="str">
        <f t="shared" si="3"/>
        <v>STRIDERS 4 AÑOS</v>
      </c>
      <c r="M105" s="65" t="s">
        <v>85</v>
      </c>
      <c r="N105" s="36">
        <v>112</v>
      </c>
      <c r="O105" s="19">
        <f>IFERROR(VLOOKUP(Tabla110[[#This Row],[NIVEL DE HABILIDAD]],CATEGORIAS!$M$3:$O$13,2,FALSE),"")</f>
        <v>85000</v>
      </c>
      <c r="P105" s="65"/>
      <c r="Q105" s="65"/>
    </row>
    <row r="106" spans="1:17" ht="18.75" x14ac:dyDescent="0.25">
      <c r="A106" s="11"/>
      <c r="B106" s="39">
        <v>113</v>
      </c>
      <c r="C106" s="65" t="s">
        <v>410</v>
      </c>
      <c r="D106" s="65" t="s">
        <v>411</v>
      </c>
      <c r="E106" s="47">
        <v>1166468538</v>
      </c>
      <c r="F106" s="87">
        <v>44683</v>
      </c>
      <c r="G106" s="48">
        <v>2022</v>
      </c>
      <c r="H106" s="15">
        <f ca="1">IF(Tabla110[[#This Row],[FECHA DE NACIMIENTO]]="","",YEAR(NOW())-Tabla110[[#This Row],[FECHA DE NACIMIENTO]])</f>
        <v>4</v>
      </c>
      <c r="I106" s="65" t="s">
        <v>12</v>
      </c>
      <c r="J106" s="15" t="str">
        <f t="shared" si="2"/>
        <v>S</v>
      </c>
      <c r="K106" s="15" t="str">
        <f>Tabla110[[#This Row],[FECHA DE NACIMIENTO]]&amp;J106</f>
        <v>2022S</v>
      </c>
      <c r="L106" s="16" t="str">
        <f t="shared" si="3"/>
        <v>STRIDERS 4 AÑOS</v>
      </c>
      <c r="M106" s="65" t="s">
        <v>52</v>
      </c>
      <c r="N106" s="39">
        <v>113</v>
      </c>
      <c r="O106" s="19">
        <f>IFERROR(VLOOKUP(Tabla110[[#This Row],[NIVEL DE HABILIDAD]],CATEGORIAS!$M$3:$O$13,2,FALSE),"")</f>
        <v>85000</v>
      </c>
      <c r="P106" s="65"/>
      <c r="Q106" s="65"/>
    </row>
    <row r="107" spans="1:17" ht="18.75" x14ac:dyDescent="0.25">
      <c r="A107" s="11"/>
      <c r="B107" s="36">
        <v>114</v>
      </c>
      <c r="C107" s="65" t="s">
        <v>412</v>
      </c>
      <c r="D107" s="65" t="s">
        <v>413</v>
      </c>
      <c r="E107" s="47">
        <v>1113703065</v>
      </c>
      <c r="F107" s="87">
        <v>44200</v>
      </c>
      <c r="G107" s="48">
        <v>2021</v>
      </c>
      <c r="H107" s="15">
        <f ca="1">IF(Tabla110[[#This Row],[FECHA DE NACIMIENTO]]="","",YEAR(NOW())-Tabla110[[#This Row],[FECHA DE NACIMIENTO]])</f>
        <v>5</v>
      </c>
      <c r="I107" s="65" t="s">
        <v>12</v>
      </c>
      <c r="J107" s="15" t="str">
        <f t="shared" si="2"/>
        <v>S</v>
      </c>
      <c r="K107" s="15" t="str">
        <f>Tabla110[[#This Row],[FECHA DE NACIMIENTO]]&amp;J107</f>
        <v>2021S</v>
      </c>
      <c r="L107" s="16" t="str">
        <f t="shared" si="3"/>
        <v>STRIDERS 5 AÑOS</v>
      </c>
      <c r="M107" s="65" t="s">
        <v>44</v>
      </c>
      <c r="N107" s="36">
        <v>114</v>
      </c>
      <c r="O107" s="19">
        <f>IFERROR(VLOOKUP(Tabla110[[#This Row],[NIVEL DE HABILIDAD]],CATEGORIAS!$M$3:$O$13,2,FALSE),"")</f>
        <v>85000</v>
      </c>
      <c r="P107" s="65"/>
      <c r="Q107" s="65"/>
    </row>
    <row r="108" spans="1:17" ht="18.75" x14ac:dyDescent="0.25">
      <c r="A108" s="11"/>
      <c r="B108" s="37">
        <v>115</v>
      </c>
      <c r="C108" s="65" t="s">
        <v>414</v>
      </c>
      <c r="D108" s="65" t="s">
        <v>415</v>
      </c>
      <c r="E108" s="47">
        <v>1116165573</v>
      </c>
      <c r="F108" s="87">
        <v>44556</v>
      </c>
      <c r="G108" s="50">
        <v>2021</v>
      </c>
      <c r="H108" s="15">
        <f ca="1">IF(Tabla110[[#This Row],[FECHA DE NACIMIENTO]]="","",YEAR(NOW())-Tabla110[[#This Row],[FECHA DE NACIMIENTO]])</f>
        <v>5</v>
      </c>
      <c r="I108" s="65" t="s">
        <v>12</v>
      </c>
      <c r="J108" s="15" t="str">
        <f t="shared" si="2"/>
        <v>S</v>
      </c>
      <c r="K108" s="15" t="str">
        <f>Tabla110[[#This Row],[FECHA DE NACIMIENTO]]&amp;J108</f>
        <v>2021S</v>
      </c>
      <c r="L108" s="16" t="str">
        <f t="shared" si="3"/>
        <v>STRIDERS 5 AÑOS</v>
      </c>
      <c r="M108" s="65" t="s">
        <v>85</v>
      </c>
      <c r="N108" s="37">
        <v>115</v>
      </c>
      <c r="O108" s="19">
        <f>IFERROR(VLOOKUP(Tabla110[[#This Row],[NIVEL DE HABILIDAD]],CATEGORIAS!$M$3:$O$13,2,FALSE),"")</f>
        <v>85000</v>
      </c>
      <c r="P108" s="65"/>
      <c r="Q108" s="65"/>
    </row>
    <row r="109" spans="1:17" ht="18.75" x14ac:dyDescent="0.25">
      <c r="A109" s="11"/>
      <c r="B109" s="36">
        <v>116</v>
      </c>
      <c r="C109" s="65" t="s">
        <v>285</v>
      </c>
      <c r="D109" s="65" t="s">
        <v>416</v>
      </c>
      <c r="E109" s="47">
        <v>1033271620</v>
      </c>
      <c r="F109" s="87"/>
      <c r="G109" s="48">
        <v>2021</v>
      </c>
      <c r="H109" s="15">
        <f ca="1">IF(Tabla110[[#This Row],[FECHA DE NACIMIENTO]]="","",YEAR(NOW())-Tabla110[[#This Row],[FECHA DE NACIMIENTO]])</f>
        <v>5</v>
      </c>
      <c r="I109" s="65" t="s">
        <v>12</v>
      </c>
      <c r="J109" s="15" t="str">
        <f t="shared" si="2"/>
        <v>S</v>
      </c>
      <c r="K109" s="15" t="str">
        <f>Tabla110[[#This Row],[FECHA DE NACIMIENTO]]&amp;J109</f>
        <v>2021S</v>
      </c>
      <c r="L109" s="16" t="str">
        <f t="shared" si="3"/>
        <v>STRIDERS 5 AÑOS</v>
      </c>
      <c r="M109" s="65" t="s">
        <v>109</v>
      </c>
      <c r="N109" s="36">
        <v>116</v>
      </c>
      <c r="O109" s="19">
        <f>IFERROR(VLOOKUP(Tabla110[[#This Row],[NIVEL DE HABILIDAD]],CATEGORIAS!$M$3:$O$13,2,FALSE),"")</f>
        <v>85000</v>
      </c>
      <c r="P109" s="65"/>
      <c r="Q109" s="65"/>
    </row>
    <row r="110" spans="1:17" ht="18.75" x14ac:dyDescent="0.25">
      <c r="A110" s="11"/>
      <c r="B110" s="37">
        <v>117</v>
      </c>
      <c r="C110" s="65" t="s">
        <v>417</v>
      </c>
      <c r="D110" s="65" t="s">
        <v>418</v>
      </c>
      <c r="E110" s="47">
        <v>1107991538</v>
      </c>
      <c r="F110" s="87"/>
      <c r="G110" s="48">
        <v>2021</v>
      </c>
      <c r="H110" s="15">
        <f ca="1">IF(Tabla110[[#This Row],[FECHA DE NACIMIENTO]]="","",YEAR(NOW())-Tabla110[[#This Row],[FECHA DE NACIMIENTO]])</f>
        <v>5</v>
      </c>
      <c r="I110" s="65" t="s">
        <v>12</v>
      </c>
      <c r="J110" s="15" t="str">
        <f t="shared" si="2"/>
        <v>S</v>
      </c>
      <c r="K110" s="15" t="str">
        <f>Tabla110[[#This Row],[FECHA DE NACIMIENTO]]&amp;J110</f>
        <v>2021S</v>
      </c>
      <c r="L110" s="16" t="str">
        <f t="shared" si="3"/>
        <v>STRIDERS 5 AÑOS</v>
      </c>
      <c r="M110" s="65" t="s">
        <v>174</v>
      </c>
      <c r="N110" s="37">
        <v>117</v>
      </c>
      <c r="O110" s="19">
        <f>IFERROR(VLOOKUP(Tabla110[[#This Row],[NIVEL DE HABILIDAD]],CATEGORIAS!$M$3:$O$13,2,FALSE),"")</f>
        <v>85000</v>
      </c>
      <c r="P110" s="65"/>
      <c r="Q110" s="65"/>
    </row>
    <row r="111" spans="1:17" ht="18.75" x14ac:dyDescent="0.25">
      <c r="A111" s="11"/>
      <c r="B111" s="36">
        <v>118</v>
      </c>
      <c r="C111" s="65" t="s">
        <v>394</v>
      </c>
      <c r="D111" s="65" t="s">
        <v>419</v>
      </c>
      <c r="E111" s="47">
        <v>1232816606</v>
      </c>
      <c r="F111" s="87"/>
      <c r="G111" s="48">
        <v>2021</v>
      </c>
      <c r="H111" s="15">
        <f ca="1">IF(Tabla110[[#This Row],[FECHA DE NACIMIENTO]]="","",YEAR(NOW())-Tabla110[[#This Row],[FECHA DE NACIMIENTO]])</f>
        <v>5</v>
      </c>
      <c r="I111" s="65" t="s">
        <v>12</v>
      </c>
      <c r="J111" s="15" t="str">
        <f t="shared" si="2"/>
        <v>S</v>
      </c>
      <c r="K111" s="15" t="str">
        <f>Tabla110[[#This Row],[FECHA DE NACIMIENTO]]&amp;J111</f>
        <v>2021S</v>
      </c>
      <c r="L111" s="16" t="str">
        <f t="shared" si="3"/>
        <v>STRIDERS 5 AÑOS</v>
      </c>
      <c r="M111" s="65" t="s">
        <v>45</v>
      </c>
      <c r="N111" s="36">
        <v>118</v>
      </c>
      <c r="O111" s="19">
        <f>IFERROR(VLOOKUP(Tabla110[[#This Row],[NIVEL DE HABILIDAD]],CATEGORIAS!$M$3:$O$13,2,FALSE),"")</f>
        <v>85000</v>
      </c>
      <c r="P111" s="65"/>
      <c r="Q111" s="65"/>
    </row>
    <row r="112" spans="1:17" ht="18.75" x14ac:dyDescent="0.25">
      <c r="A112" s="11"/>
      <c r="B112" s="37">
        <v>119</v>
      </c>
      <c r="C112" s="65" t="s">
        <v>420</v>
      </c>
      <c r="D112" s="65" t="s">
        <v>421</v>
      </c>
      <c r="E112" s="47">
        <v>1112163563</v>
      </c>
      <c r="F112" s="87"/>
      <c r="G112" s="48">
        <v>2020</v>
      </c>
      <c r="H112" s="15">
        <f ca="1">IF(Tabla110[[#This Row],[FECHA DE NACIMIENTO]]="","",YEAR(NOW())-Tabla110[[#This Row],[FECHA DE NACIMIENTO]])</f>
        <v>6</v>
      </c>
      <c r="I112" s="65" t="s">
        <v>100</v>
      </c>
      <c r="J112" s="15" t="str">
        <f t="shared" si="2"/>
        <v>E</v>
      </c>
      <c r="K112" s="15" t="str">
        <f>Tabla110[[#This Row],[FECHA DE NACIMIENTO]]&amp;J112</f>
        <v>2020E</v>
      </c>
      <c r="L112" s="16" t="str">
        <f t="shared" si="3"/>
        <v>MINIRIDERS 6 AÑOS</v>
      </c>
      <c r="M112" s="65" t="s">
        <v>85</v>
      </c>
      <c r="N112" s="37">
        <v>119</v>
      </c>
      <c r="O112" s="19">
        <f>IFERROR(VLOOKUP(Tabla110[[#This Row],[NIVEL DE HABILIDAD]],CATEGORIAS!$M$3:$O$13,2,FALSE),"")</f>
        <v>85000</v>
      </c>
      <c r="P112" s="65"/>
      <c r="Q112" s="65"/>
    </row>
    <row r="113" spans="1:17" ht="18.75" x14ac:dyDescent="0.25">
      <c r="A113" s="11"/>
      <c r="B113" s="36">
        <v>120</v>
      </c>
      <c r="C113" s="65" t="s">
        <v>271</v>
      </c>
      <c r="D113" s="65" t="s">
        <v>422</v>
      </c>
      <c r="E113" s="47">
        <v>1061827875</v>
      </c>
      <c r="F113" s="87"/>
      <c r="G113" s="48">
        <v>2020</v>
      </c>
      <c r="H113" s="15">
        <f ca="1">IF(Tabla110[[#This Row],[FECHA DE NACIMIENTO]]="","",YEAR(NOW())-Tabla110[[#This Row],[FECHA DE NACIMIENTO]])</f>
        <v>6</v>
      </c>
      <c r="I113" s="65" t="s">
        <v>100</v>
      </c>
      <c r="J113" s="15" t="str">
        <f t="shared" si="2"/>
        <v>E</v>
      </c>
      <c r="K113" s="15" t="str">
        <f>Tabla110[[#This Row],[FECHA DE NACIMIENTO]]&amp;J113</f>
        <v>2020E</v>
      </c>
      <c r="L113" s="16" t="str">
        <f t="shared" si="3"/>
        <v>MINIRIDERS 6 AÑOS</v>
      </c>
      <c r="M113" s="65" t="s">
        <v>109</v>
      </c>
      <c r="N113" s="36">
        <v>120</v>
      </c>
      <c r="O113" s="19">
        <f>IFERROR(VLOOKUP(Tabla110[[#This Row],[NIVEL DE HABILIDAD]],CATEGORIAS!$M$3:$O$13,2,FALSE),"")</f>
        <v>85000</v>
      </c>
      <c r="P113" s="65"/>
      <c r="Q113" s="65"/>
    </row>
    <row r="114" spans="1:17" ht="18.75" x14ac:dyDescent="0.25">
      <c r="A114" s="11"/>
      <c r="B114" s="37">
        <v>121</v>
      </c>
      <c r="C114" s="65" t="s">
        <v>383</v>
      </c>
      <c r="D114" s="65" t="s">
        <v>423</v>
      </c>
      <c r="E114" s="47">
        <v>1109569489</v>
      </c>
      <c r="F114" s="87"/>
      <c r="G114" s="48">
        <v>2020</v>
      </c>
      <c r="H114" s="15">
        <f ca="1">IF(Tabla110[[#This Row],[FECHA DE NACIMIENTO]]="","",YEAR(NOW())-Tabla110[[#This Row],[FECHA DE NACIMIENTO]])</f>
        <v>6</v>
      </c>
      <c r="I114" s="65" t="s">
        <v>100</v>
      </c>
      <c r="J114" s="15" t="str">
        <f t="shared" si="2"/>
        <v>E</v>
      </c>
      <c r="K114" s="15" t="str">
        <f>Tabla110[[#This Row],[FECHA DE NACIMIENTO]]&amp;J114</f>
        <v>2020E</v>
      </c>
      <c r="L114" s="16" t="str">
        <f t="shared" si="3"/>
        <v>MINIRIDERS 6 AÑOS</v>
      </c>
      <c r="M114" s="65" t="s">
        <v>44</v>
      </c>
      <c r="N114" s="37">
        <v>121</v>
      </c>
      <c r="O114" s="19">
        <f>IFERROR(VLOOKUP(Tabla110[[#This Row],[NIVEL DE HABILIDAD]],CATEGORIAS!$M$3:$O$13,2,FALSE),"")</f>
        <v>85000</v>
      </c>
      <c r="P114" s="65"/>
      <c r="Q114" s="65"/>
    </row>
    <row r="115" spans="1:17" ht="18.75" x14ac:dyDescent="0.25">
      <c r="A115" s="11"/>
      <c r="B115" s="36">
        <v>122</v>
      </c>
      <c r="C115" s="65" t="s">
        <v>424</v>
      </c>
      <c r="D115" s="65" t="s">
        <v>425</v>
      </c>
      <c r="E115" s="47">
        <v>1114249331</v>
      </c>
      <c r="F115" s="87">
        <v>43895</v>
      </c>
      <c r="G115" s="48">
        <v>2020</v>
      </c>
      <c r="H115" s="15">
        <f ca="1">IF(Tabla110[[#This Row],[FECHA DE NACIMIENTO]]="","",YEAR(NOW())-Tabla110[[#This Row],[FECHA DE NACIMIENTO]])</f>
        <v>6</v>
      </c>
      <c r="I115" s="65" t="s">
        <v>100</v>
      </c>
      <c r="J115" s="15" t="str">
        <f t="shared" si="2"/>
        <v>E</v>
      </c>
      <c r="K115" s="15" t="str">
        <f>Tabla110[[#This Row],[FECHA DE NACIMIENTO]]&amp;J115</f>
        <v>2020E</v>
      </c>
      <c r="L115" s="16" t="str">
        <f t="shared" si="3"/>
        <v>MINIRIDERS 6 AÑOS</v>
      </c>
      <c r="M115" s="65" t="s">
        <v>82</v>
      </c>
      <c r="N115" s="36">
        <v>122</v>
      </c>
      <c r="O115" s="19">
        <f>IFERROR(VLOOKUP(Tabla110[[#This Row],[NIVEL DE HABILIDAD]],CATEGORIAS!$M$3:$O$13,2,FALSE),"")</f>
        <v>85000</v>
      </c>
      <c r="P115" s="65"/>
      <c r="Q115" s="65"/>
    </row>
    <row r="116" spans="1:17" ht="18.75" x14ac:dyDescent="0.25">
      <c r="A116" s="11"/>
      <c r="B116" s="37">
        <v>123</v>
      </c>
      <c r="C116" s="65" t="s">
        <v>426</v>
      </c>
      <c r="D116" s="65" t="s">
        <v>427</v>
      </c>
      <c r="E116" s="47">
        <v>1110305868</v>
      </c>
      <c r="F116" s="87"/>
      <c r="G116" s="48">
        <v>2020</v>
      </c>
      <c r="H116" s="15">
        <f ca="1">IF(Tabla110[[#This Row],[FECHA DE NACIMIENTO]]="","",YEAR(NOW())-Tabla110[[#This Row],[FECHA DE NACIMIENTO]])</f>
        <v>6</v>
      </c>
      <c r="I116" s="65" t="s">
        <v>100</v>
      </c>
      <c r="J116" s="15" t="str">
        <f t="shared" si="2"/>
        <v>E</v>
      </c>
      <c r="K116" s="15" t="str">
        <f>Tabla110[[#This Row],[FECHA DE NACIMIENTO]]&amp;J116</f>
        <v>2020E</v>
      </c>
      <c r="L116" s="16" t="str">
        <f t="shared" si="3"/>
        <v>MINIRIDERS 6 AÑOS</v>
      </c>
      <c r="M116" s="65" t="s">
        <v>49</v>
      </c>
      <c r="N116" s="37">
        <v>123</v>
      </c>
      <c r="O116" s="19">
        <f>IFERROR(VLOOKUP(Tabla110[[#This Row],[NIVEL DE HABILIDAD]],CATEGORIAS!$M$3:$O$13,2,FALSE),"")</f>
        <v>85000</v>
      </c>
      <c r="P116" s="65"/>
      <c r="Q116" s="65"/>
    </row>
    <row r="117" spans="1:17" ht="18.75" x14ac:dyDescent="0.25">
      <c r="A117" s="11"/>
      <c r="B117" s="36">
        <v>124</v>
      </c>
      <c r="C117" s="65" t="s">
        <v>410</v>
      </c>
      <c r="D117" s="65" t="s">
        <v>428</v>
      </c>
      <c r="E117" s="47">
        <v>1061826548</v>
      </c>
      <c r="F117" s="87"/>
      <c r="G117" s="48">
        <v>2019</v>
      </c>
      <c r="H117" s="15">
        <f ca="1">IF(Tabla110[[#This Row],[FECHA DE NACIMIENTO]]="","",YEAR(NOW())-Tabla110[[#This Row],[FECHA DE NACIMIENTO]])</f>
        <v>7</v>
      </c>
      <c r="I117" s="65" t="s">
        <v>67</v>
      </c>
      <c r="J117" s="15" t="str">
        <f t="shared" si="2"/>
        <v>P</v>
      </c>
      <c r="K117" s="15" t="str">
        <f>Tabla110[[#This Row],[FECHA DE NACIMIENTO]]&amp;J117</f>
        <v>2019P</v>
      </c>
      <c r="L117" s="16" t="str">
        <f t="shared" si="3"/>
        <v>PRINCIPIANTES 7 Y 8 AÑOS</v>
      </c>
      <c r="M117" s="65" t="s">
        <v>52</v>
      </c>
      <c r="N117" s="36">
        <v>124</v>
      </c>
      <c r="O117" s="19">
        <f>IFERROR(VLOOKUP(Tabla110[[#This Row],[NIVEL DE HABILIDAD]],CATEGORIAS!$M$3:$O$13,2,FALSE),"")</f>
        <v>85000</v>
      </c>
      <c r="P117" s="65"/>
      <c r="Q117" s="65"/>
    </row>
    <row r="118" spans="1:17" ht="18.75" x14ac:dyDescent="0.25">
      <c r="A118" s="11"/>
      <c r="B118" s="37">
        <v>125</v>
      </c>
      <c r="C118" s="65" t="s">
        <v>429</v>
      </c>
      <c r="D118" s="65" t="s">
        <v>430</v>
      </c>
      <c r="E118" s="47">
        <v>1116382085</v>
      </c>
      <c r="F118" s="87"/>
      <c r="G118" s="48">
        <v>2019</v>
      </c>
      <c r="H118" s="15">
        <f ca="1">IF(Tabla110[[#This Row],[FECHA DE NACIMIENTO]]="","",YEAR(NOW())-Tabla110[[#This Row],[FECHA DE NACIMIENTO]])</f>
        <v>7</v>
      </c>
      <c r="I118" s="65" t="s">
        <v>100</v>
      </c>
      <c r="J118" s="15" t="str">
        <f t="shared" si="2"/>
        <v>E</v>
      </c>
      <c r="K118" s="15" t="str">
        <f>Tabla110[[#This Row],[FECHA DE NACIMIENTO]]&amp;J118</f>
        <v>2019E</v>
      </c>
      <c r="L118" s="16" t="str">
        <f t="shared" si="3"/>
        <v>MINIRIDERS 7 Y 8 AÑOS</v>
      </c>
      <c r="M118" s="65" t="s">
        <v>74</v>
      </c>
      <c r="N118" s="37">
        <v>125</v>
      </c>
      <c r="O118" s="19">
        <f>IFERROR(VLOOKUP(Tabla110[[#This Row],[NIVEL DE HABILIDAD]],CATEGORIAS!$M$3:$O$13,2,FALSE),"")</f>
        <v>85000</v>
      </c>
      <c r="P118" s="65"/>
      <c r="Q118" s="65"/>
    </row>
    <row r="119" spans="1:17" ht="18.75" x14ac:dyDescent="0.25">
      <c r="A119" s="11"/>
      <c r="B119" s="36">
        <v>126</v>
      </c>
      <c r="C119" s="65" t="s">
        <v>431</v>
      </c>
      <c r="D119" s="65" t="s">
        <v>432</v>
      </c>
      <c r="E119" s="47">
        <v>1125625762</v>
      </c>
      <c r="F119" s="87">
        <v>43752</v>
      </c>
      <c r="G119" s="48">
        <v>2019</v>
      </c>
      <c r="H119" s="15">
        <f ca="1">IF(Tabla110[[#This Row],[FECHA DE NACIMIENTO]]="","",YEAR(NOW())-Tabla110[[#This Row],[FECHA DE NACIMIENTO]])</f>
        <v>7</v>
      </c>
      <c r="I119" s="65" t="s">
        <v>67</v>
      </c>
      <c r="J119" s="15" t="str">
        <f t="shared" si="2"/>
        <v>P</v>
      </c>
      <c r="K119" s="15" t="str">
        <f>Tabla110[[#This Row],[FECHA DE NACIMIENTO]]&amp;J119</f>
        <v>2019P</v>
      </c>
      <c r="L119" s="16" t="str">
        <f t="shared" si="3"/>
        <v>PRINCIPIANTES 7 Y 8 AÑOS</v>
      </c>
      <c r="M119" s="65" t="s">
        <v>45</v>
      </c>
      <c r="N119" s="36">
        <v>126</v>
      </c>
      <c r="O119" s="19">
        <f>IFERROR(VLOOKUP(Tabla110[[#This Row],[NIVEL DE HABILIDAD]],CATEGORIAS!$M$3:$O$13,2,FALSE),"")</f>
        <v>85000</v>
      </c>
      <c r="P119" s="65"/>
      <c r="Q119" s="65"/>
    </row>
    <row r="120" spans="1:17" ht="18.75" x14ac:dyDescent="0.25">
      <c r="A120" s="11"/>
      <c r="B120" s="37">
        <v>127</v>
      </c>
      <c r="C120" s="65" t="s">
        <v>259</v>
      </c>
      <c r="D120" s="65" t="s">
        <v>433</v>
      </c>
      <c r="E120" s="47">
        <v>1104847306</v>
      </c>
      <c r="F120" s="87">
        <v>43796</v>
      </c>
      <c r="G120" s="48">
        <v>2019</v>
      </c>
      <c r="H120" s="15">
        <f ca="1">IF(Tabla110[[#This Row],[FECHA DE NACIMIENTO]]="","",YEAR(NOW())-Tabla110[[#This Row],[FECHA DE NACIMIENTO]])</f>
        <v>7</v>
      </c>
      <c r="I120" s="65" t="s">
        <v>100</v>
      </c>
      <c r="J120" s="15" t="str">
        <f t="shared" si="2"/>
        <v>E</v>
      </c>
      <c r="K120" s="15" t="str">
        <f>Tabla110[[#This Row],[FECHA DE NACIMIENTO]]&amp;J120</f>
        <v>2019E</v>
      </c>
      <c r="L120" s="16" t="str">
        <f t="shared" si="3"/>
        <v>MINIRIDERS 7 Y 8 AÑOS</v>
      </c>
      <c r="M120" s="65" t="s">
        <v>45</v>
      </c>
      <c r="N120" s="37">
        <v>127</v>
      </c>
      <c r="O120" s="19">
        <f>IFERROR(VLOOKUP(Tabla110[[#This Row],[NIVEL DE HABILIDAD]],CATEGORIAS!$M$3:$O$13,2,FALSE),"")</f>
        <v>85000</v>
      </c>
      <c r="P120" s="65"/>
      <c r="Q120" s="65"/>
    </row>
    <row r="121" spans="1:17" ht="18.75" x14ac:dyDescent="0.25">
      <c r="A121" s="11"/>
      <c r="B121" s="36">
        <v>128</v>
      </c>
      <c r="C121" s="65" t="s">
        <v>434</v>
      </c>
      <c r="D121" s="65" t="s">
        <v>435</v>
      </c>
      <c r="E121" s="47">
        <v>1112409210</v>
      </c>
      <c r="F121" s="87"/>
      <c r="G121" s="48">
        <v>2017</v>
      </c>
      <c r="H121" s="15">
        <f ca="1">IF(Tabla110[[#This Row],[FECHA DE NACIMIENTO]]="","",YEAR(NOW())-Tabla110[[#This Row],[FECHA DE NACIMIENTO]])</f>
        <v>9</v>
      </c>
      <c r="I121" s="65" t="s">
        <v>100</v>
      </c>
      <c r="J121" s="15" t="str">
        <f t="shared" si="2"/>
        <v>E</v>
      </c>
      <c r="K121" s="15" t="str">
        <f>Tabla110[[#This Row],[FECHA DE NACIMIENTO]]&amp;J121</f>
        <v>2017E</v>
      </c>
      <c r="L121" s="16" t="str">
        <f t="shared" si="3"/>
        <v>MINIRIDERS 9 Y 10 AÑOS</v>
      </c>
      <c r="M121" s="65" t="s">
        <v>85</v>
      </c>
      <c r="N121" s="36">
        <v>128</v>
      </c>
      <c r="O121" s="19">
        <f>IFERROR(VLOOKUP(Tabla110[[#This Row],[NIVEL DE HABILIDAD]],CATEGORIAS!$M$3:$O$13,2,FALSE),"")</f>
        <v>85000</v>
      </c>
      <c r="P121" s="65"/>
      <c r="Q121" s="65"/>
    </row>
    <row r="122" spans="1:17" ht="18.75" x14ac:dyDescent="0.25">
      <c r="A122" s="11"/>
      <c r="B122" s="37">
        <v>129</v>
      </c>
      <c r="C122" s="65" t="s">
        <v>436</v>
      </c>
      <c r="D122" s="65" t="s">
        <v>437</v>
      </c>
      <c r="E122" s="47">
        <v>1029625047</v>
      </c>
      <c r="F122" s="87"/>
      <c r="G122" s="48">
        <v>2017</v>
      </c>
      <c r="H122" s="15">
        <f ca="1">IF(Tabla110[[#This Row],[FECHA DE NACIMIENTO]]="","",YEAR(NOW())-Tabla110[[#This Row],[FECHA DE NACIMIENTO]])</f>
        <v>9</v>
      </c>
      <c r="I122" s="65" t="s">
        <v>100</v>
      </c>
      <c r="J122" s="15" t="str">
        <f t="shared" si="2"/>
        <v>E</v>
      </c>
      <c r="K122" s="15" t="str">
        <f>Tabla110[[#This Row],[FECHA DE NACIMIENTO]]&amp;J122</f>
        <v>2017E</v>
      </c>
      <c r="L122" s="16" t="str">
        <f t="shared" si="3"/>
        <v>MINIRIDERS 9 Y 10 AÑOS</v>
      </c>
      <c r="M122" s="65" t="s">
        <v>109</v>
      </c>
      <c r="N122" s="37">
        <v>129</v>
      </c>
      <c r="O122" s="19">
        <f>IFERROR(VLOOKUP(Tabla110[[#This Row],[NIVEL DE HABILIDAD]],CATEGORIAS!$M$3:$O$13,2,FALSE),"")</f>
        <v>85000</v>
      </c>
      <c r="P122" s="65"/>
      <c r="Q122" s="65"/>
    </row>
    <row r="123" spans="1:17" ht="18.75" x14ac:dyDescent="0.25">
      <c r="A123" s="11"/>
      <c r="B123" s="36">
        <v>130</v>
      </c>
      <c r="C123" s="65" t="s">
        <v>236</v>
      </c>
      <c r="D123" s="65" t="s">
        <v>438</v>
      </c>
      <c r="E123" s="47">
        <v>1112409754</v>
      </c>
      <c r="F123" s="87"/>
      <c r="G123" s="48">
        <v>2018</v>
      </c>
      <c r="H123" s="15">
        <f ca="1">IF(Tabla110[[#This Row],[FECHA DE NACIMIENTO]]="","",YEAR(NOW())-Tabla110[[#This Row],[FECHA DE NACIMIENTO]])</f>
        <v>8</v>
      </c>
      <c r="I123" s="65" t="s">
        <v>100</v>
      </c>
      <c r="J123" s="15" t="str">
        <f t="shared" si="2"/>
        <v>E</v>
      </c>
      <c r="K123" s="15" t="str">
        <f>Tabla110[[#This Row],[FECHA DE NACIMIENTO]]&amp;J123</f>
        <v>2018E</v>
      </c>
      <c r="L123" s="16" t="str">
        <f t="shared" si="3"/>
        <v>MINIRIDERS 7 Y 8 AÑOS</v>
      </c>
      <c r="M123" s="65" t="s">
        <v>175</v>
      </c>
      <c r="N123" s="36">
        <v>130</v>
      </c>
      <c r="O123" s="19">
        <f>IFERROR(VLOOKUP(Tabla110[[#This Row],[NIVEL DE HABILIDAD]],CATEGORIAS!$M$3:$O$13,2,FALSE),"")</f>
        <v>85000</v>
      </c>
      <c r="P123" s="65"/>
      <c r="Q123" s="65"/>
    </row>
    <row r="124" spans="1:17" ht="18.75" x14ac:dyDescent="0.25">
      <c r="A124" s="11"/>
      <c r="B124" s="37">
        <v>131</v>
      </c>
      <c r="C124" s="65" t="s">
        <v>439</v>
      </c>
      <c r="D124" s="65" t="s">
        <v>440</v>
      </c>
      <c r="E124" s="47">
        <v>1114319144</v>
      </c>
      <c r="F124" s="87"/>
      <c r="G124" s="48">
        <v>2018</v>
      </c>
      <c r="H124" s="15">
        <f ca="1">IF(Tabla110[[#This Row],[FECHA DE NACIMIENTO]]="","",YEAR(NOW())-Tabla110[[#This Row],[FECHA DE NACIMIENTO]])</f>
        <v>8</v>
      </c>
      <c r="I124" s="65" t="s">
        <v>100</v>
      </c>
      <c r="J124" s="15" t="str">
        <f t="shared" si="2"/>
        <v>E</v>
      </c>
      <c r="K124" s="15" t="str">
        <f>Tabla110[[#This Row],[FECHA DE NACIMIENTO]]&amp;J124</f>
        <v>2018E</v>
      </c>
      <c r="L124" s="16" t="str">
        <f t="shared" si="3"/>
        <v>MINIRIDERS 7 Y 8 AÑOS</v>
      </c>
      <c r="M124" s="65" t="s">
        <v>44</v>
      </c>
      <c r="N124" s="37">
        <v>131</v>
      </c>
      <c r="O124" s="19">
        <f>IFERROR(VLOOKUP(Tabla110[[#This Row],[NIVEL DE HABILIDAD]],CATEGORIAS!$M$3:$O$13,2,FALSE),"")</f>
        <v>85000</v>
      </c>
      <c r="P124" s="65"/>
      <c r="Q124" s="65"/>
    </row>
    <row r="125" spans="1:17" ht="18.75" x14ac:dyDescent="0.25">
      <c r="A125" s="11"/>
      <c r="B125" s="36">
        <v>132</v>
      </c>
      <c r="C125" s="65" t="s">
        <v>441</v>
      </c>
      <c r="D125" s="65" t="s">
        <v>442</v>
      </c>
      <c r="E125" s="47"/>
      <c r="F125" s="87"/>
      <c r="G125" s="48">
        <v>2017</v>
      </c>
      <c r="H125" s="15">
        <f ca="1">IF(Tabla110[[#This Row],[FECHA DE NACIMIENTO]]="","",YEAR(NOW())-Tabla110[[#This Row],[FECHA DE NACIMIENTO]])</f>
        <v>9</v>
      </c>
      <c r="I125" s="65" t="s">
        <v>100</v>
      </c>
      <c r="J125" s="15" t="str">
        <f t="shared" si="2"/>
        <v>E</v>
      </c>
      <c r="K125" s="15" t="str">
        <f>Tabla110[[#This Row],[FECHA DE NACIMIENTO]]&amp;J125</f>
        <v>2017E</v>
      </c>
      <c r="L125" s="16" t="str">
        <f t="shared" si="3"/>
        <v>MINIRIDERS 9 Y 10 AÑOS</v>
      </c>
      <c r="M125" s="65" t="s">
        <v>74</v>
      </c>
      <c r="N125" s="36">
        <v>132</v>
      </c>
      <c r="O125" s="19">
        <f>IFERROR(VLOOKUP(Tabla110[[#This Row],[NIVEL DE HABILIDAD]],CATEGORIAS!$M$3:$O$13,2,FALSE),"")</f>
        <v>85000</v>
      </c>
      <c r="P125" s="65"/>
      <c r="Q125" s="65"/>
    </row>
    <row r="126" spans="1:17" ht="18.75" x14ac:dyDescent="0.25">
      <c r="A126" s="11"/>
      <c r="B126" s="37">
        <v>133</v>
      </c>
      <c r="C126" s="65" t="s">
        <v>303</v>
      </c>
      <c r="D126" s="65" t="s">
        <v>443</v>
      </c>
      <c r="E126" s="47">
        <v>1110378498</v>
      </c>
      <c r="F126" s="87"/>
      <c r="G126" s="48">
        <v>2018</v>
      </c>
      <c r="H126" s="15">
        <f ca="1">IF(Tabla110[[#This Row],[FECHA DE NACIMIENTO]]="","",YEAR(NOW())-Tabla110[[#This Row],[FECHA DE NACIMIENTO]])</f>
        <v>8</v>
      </c>
      <c r="I126" s="65" t="s">
        <v>100</v>
      </c>
      <c r="J126" s="15" t="str">
        <f t="shared" si="2"/>
        <v>E</v>
      </c>
      <c r="K126" s="15" t="str">
        <f>Tabla110[[#This Row],[FECHA DE NACIMIENTO]]&amp;J126</f>
        <v>2018E</v>
      </c>
      <c r="L126" s="16" t="str">
        <f t="shared" si="3"/>
        <v>MINIRIDERS 7 Y 8 AÑOS</v>
      </c>
      <c r="M126" s="65" t="s">
        <v>43</v>
      </c>
      <c r="N126" s="37">
        <v>133</v>
      </c>
      <c r="O126" s="19">
        <f>IFERROR(VLOOKUP(Tabla110[[#This Row],[NIVEL DE HABILIDAD]],CATEGORIAS!$M$3:$O$13,2,FALSE),"")</f>
        <v>85000</v>
      </c>
      <c r="P126" s="65"/>
      <c r="Q126" s="65"/>
    </row>
    <row r="127" spans="1:17" ht="18.75" x14ac:dyDescent="0.25">
      <c r="A127" s="11"/>
      <c r="B127" s="36">
        <v>134</v>
      </c>
      <c r="C127" s="65" t="s">
        <v>299</v>
      </c>
      <c r="D127" s="65" t="s">
        <v>444</v>
      </c>
      <c r="E127" s="47">
        <v>1232807054</v>
      </c>
      <c r="F127" s="87">
        <v>43447</v>
      </c>
      <c r="G127" s="48">
        <v>2018</v>
      </c>
      <c r="H127" s="15">
        <f ca="1">IF(Tabla110[[#This Row],[FECHA DE NACIMIENTO]]="","",YEAR(NOW())-Tabla110[[#This Row],[FECHA DE NACIMIENTO]])</f>
        <v>8</v>
      </c>
      <c r="I127" s="65" t="s">
        <v>100</v>
      </c>
      <c r="J127" s="15" t="str">
        <f t="shared" si="2"/>
        <v>E</v>
      </c>
      <c r="K127" s="15" t="str">
        <f>Tabla110[[#This Row],[FECHA DE NACIMIENTO]]&amp;J127</f>
        <v>2018E</v>
      </c>
      <c r="L127" s="16" t="str">
        <f t="shared" si="3"/>
        <v>MINIRIDERS 7 Y 8 AÑOS</v>
      </c>
      <c r="M127" s="65" t="s">
        <v>89</v>
      </c>
      <c r="N127" s="36">
        <v>134</v>
      </c>
      <c r="O127" s="19">
        <f>IFERROR(VLOOKUP(Tabla110[[#This Row],[NIVEL DE HABILIDAD]],CATEGORIAS!$M$3:$O$13,2,FALSE),"")</f>
        <v>85000</v>
      </c>
      <c r="P127" s="65"/>
      <c r="Q127" s="65"/>
    </row>
    <row r="128" spans="1:17" ht="18.75" x14ac:dyDescent="0.25">
      <c r="A128" s="11"/>
      <c r="B128" s="37">
        <v>135</v>
      </c>
      <c r="C128" s="65" t="s">
        <v>445</v>
      </c>
      <c r="D128" s="65" t="s">
        <v>446</v>
      </c>
      <c r="E128" s="47">
        <v>51220853</v>
      </c>
      <c r="F128" s="87"/>
      <c r="G128" s="48">
        <v>2016</v>
      </c>
      <c r="H128" s="15">
        <f ca="1">IF(Tabla110[[#This Row],[FECHA DE NACIMIENTO]]="","",YEAR(NOW())-Tabla110[[#This Row],[FECHA DE NACIMIENTO]])</f>
        <v>10</v>
      </c>
      <c r="I128" s="65" t="s">
        <v>100</v>
      </c>
      <c r="J128" s="15" t="str">
        <f t="shared" si="2"/>
        <v>E</v>
      </c>
      <c r="K128" s="15" t="str">
        <f>Tabla110[[#This Row],[FECHA DE NACIMIENTO]]&amp;J128</f>
        <v>2016E</v>
      </c>
      <c r="L128" s="16" t="str">
        <f t="shared" si="3"/>
        <v>MINIRIDERS 9 Y 10 AÑOS</v>
      </c>
      <c r="M128" s="65" t="s">
        <v>85</v>
      </c>
      <c r="N128" s="37">
        <v>135</v>
      </c>
      <c r="O128" s="19">
        <f>IFERROR(VLOOKUP(Tabla110[[#This Row],[NIVEL DE HABILIDAD]],CATEGORIAS!$M$3:$O$13,2,FALSE),"")</f>
        <v>85000</v>
      </c>
      <c r="P128" s="65"/>
      <c r="Q128" s="65"/>
    </row>
    <row r="129" spans="1:17" ht="18.75" x14ac:dyDescent="0.25">
      <c r="A129" s="11"/>
      <c r="B129" s="36">
        <v>136</v>
      </c>
      <c r="C129" s="65" t="s">
        <v>312</v>
      </c>
      <c r="D129" s="65" t="s">
        <v>447</v>
      </c>
      <c r="E129" s="47">
        <v>1112159662</v>
      </c>
      <c r="F129" s="87"/>
      <c r="G129" s="48">
        <v>2016</v>
      </c>
      <c r="H129" s="15">
        <f ca="1">IF(Tabla110[[#This Row],[FECHA DE NACIMIENTO]]="","",YEAR(NOW())-Tabla110[[#This Row],[FECHA DE NACIMIENTO]])</f>
        <v>10</v>
      </c>
      <c r="I129" s="65" t="s">
        <v>100</v>
      </c>
      <c r="J129" s="15" t="str">
        <f t="shared" si="2"/>
        <v>E</v>
      </c>
      <c r="K129" s="15" t="str">
        <f>Tabla110[[#This Row],[FECHA DE NACIMIENTO]]&amp;J129</f>
        <v>2016E</v>
      </c>
      <c r="L129" s="16" t="str">
        <f t="shared" si="3"/>
        <v>MINIRIDERS 9 Y 10 AÑOS</v>
      </c>
      <c r="M129" s="65" t="s">
        <v>85</v>
      </c>
      <c r="N129" s="36">
        <v>136</v>
      </c>
      <c r="O129" s="19">
        <f>IFERROR(VLOOKUP(Tabla110[[#This Row],[NIVEL DE HABILIDAD]],CATEGORIAS!$M$3:$O$13,2,FALSE),"")</f>
        <v>85000</v>
      </c>
      <c r="P129" s="65"/>
      <c r="Q129" s="65"/>
    </row>
    <row r="130" spans="1:17" ht="18.75" x14ac:dyDescent="0.25">
      <c r="A130" s="11"/>
      <c r="B130" s="37">
        <v>137</v>
      </c>
      <c r="C130" s="65" t="s">
        <v>350</v>
      </c>
      <c r="D130" s="65" t="s">
        <v>448</v>
      </c>
      <c r="E130" s="47">
        <v>1112407746</v>
      </c>
      <c r="F130" s="87"/>
      <c r="G130" s="48">
        <v>2015</v>
      </c>
      <c r="H130" s="15">
        <f ca="1">IF(Tabla110[[#This Row],[FECHA DE NACIMIENTO]]="","",YEAR(NOW())-Tabla110[[#This Row],[FECHA DE NACIMIENTO]])</f>
        <v>11</v>
      </c>
      <c r="I130" s="65" t="s">
        <v>67</v>
      </c>
      <c r="J130" s="15" t="str">
        <f t="shared" si="2"/>
        <v>P</v>
      </c>
      <c r="K130" s="15" t="str">
        <f>Tabla110[[#This Row],[FECHA DE NACIMIENTO]]&amp;J130</f>
        <v>2015P</v>
      </c>
      <c r="L130" s="16" t="str">
        <f t="shared" si="3"/>
        <v>PRINCIPIANTES 11 Y 12 AÑOS</v>
      </c>
      <c r="M130" s="65" t="s">
        <v>85</v>
      </c>
      <c r="N130" s="37">
        <v>137</v>
      </c>
      <c r="O130" s="19">
        <f>IFERROR(VLOOKUP(Tabla110[[#This Row],[NIVEL DE HABILIDAD]],CATEGORIAS!$M$3:$O$13,2,FALSE),"")</f>
        <v>85000</v>
      </c>
      <c r="P130" s="65"/>
      <c r="Q130" s="65"/>
    </row>
    <row r="131" spans="1:17" ht="18.75" x14ac:dyDescent="0.25">
      <c r="A131" s="11"/>
      <c r="B131" s="36">
        <v>138</v>
      </c>
      <c r="C131" s="65" t="s">
        <v>259</v>
      </c>
      <c r="D131" s="65" t="s">
        <v>449</v>
      </c>
      <c r="E131" s="47">
        <v>1114626922</v>
      </c>
      <c r="F131" s="87">
        <v>42663</v>
      </c>
      <c r="G131" s="48">
        <v>2016</v>
      </c>
      <c r="H131" s="15">
        <f ca="1">IF(Tabla110[[#This Row],[FECHA DE NACIMIENTO]]="","",YEAR(NOW())-Tabla110[[#This Row],[FECHA DE NACIMIENTO]])</f>
        <v>10</v>
      </c>
      <c r="I131" s="65" t="s">
        <v>100</v>
      </c>
      <c r="J131" s="15" t="str">
        <f t="shared" ref="J131:J194" si="4">VLOOKUP(I131,NH,2,0)</f>
        <v>E</v>
      </c>
      <c r="K131" s="15" t="str">
        <f>Tabla110[[#This Row],[FECHA DE NACIMIENTO]]&amp;J131</f>
        <v>2016E</v>
      </c>
      <c r="L131" s="16" t="str">
        <f t="shared" ref="L131:L194" si="5">IFERROR(VLOOKUP(K131,CATEGORIAS,2,0),"")</f>
        <v>MINIRIDERS 9 Y 10 AÑOS</v>
      </c>
      <c r="M131" s="65" t="s">
        <v>44</v>
      </c>
      <c r="N131" s="36">
        <v>138</v>
      </c>
      <c r="O131" s="19">
        <f>IFERROR(VLOOKUP(Tabla110[[#This Row],[NIVEL DE HABILIDAD]],CATEGORIAS!$M$3:$O$13,2,FALSE),"")</f>
        <v>85000</v>
      </c>
      <c r="P131" s="65"/>
      <c r="Q131" s="65"/>
    </row>
    <row r="132" spans="1:17" ht="18.75" x14ac:dyDescent="0.25">
      <c r="A132" s="11"/>
      <c r="B132" s="37">
        <v>139</v>
      </c>
      <c r="C132" s="65" t="s">
        <v>450</v>
      </c>
      <c r="D132" s="65" t="s">
        <v>451</v>
      </c>
      <c r="E132" s="47">
        <v>1143965235</v>
      </c>
      <c r="F132" s="87"/>
      <c r="G132" s="48">
        <v>2021</v>
      </c>
      <c r="H132" s="15">
        <f ca="1">IF(Tabla110[[#This Row],[FECHA DE NACIMIENTO]]="","",YEAR(NOW())-Tabla110[[#This Row],[FECHA DE NACIMIENTO]])</f>
        <v>5</v>
      </c>
      <c r="I132" s="65" t="s">
        <v>12</v>
      </c>
      <c r="J132" s="15" t="str">
        <f t="shared" si="4"/>
        <v>S</v>
      </c>
      <c r="K132" s="15" t="str">
        <f>Tabla110[[#This Row],[FECHA DE NACIMIENTO]]&amp;J132</f>
        <v>2021S</v>
      </c>
      <c r="L132" s="16" t="str">
        <f t="shared" si="5"/>
        <v>STRIDERS 5 AÑOS</v>
      </c>
      <c r="M132" s="65" t="s">
        <v>112</v>
      </c>
      <c r="N132" s="37">
        <v>139</v>
      </c>
      <c r="O132" s="19">
        <f>IFERROR(VLOOKUP(Tabla110[[#This Row],[NIVEL DE HABILIDAD]],CATEGORIAS!$M$3:$O$13,2,FALSE),"")</f>
        <v>85000</v>
      </c>
      <c r="P132" s="65"/>
      <c r="Q132" s="65"/>
    </row>
    <row r="133" spans="1:17" ht="18.75" x14ac:dyDescent="0.25">
      <c r="A133" s="11"/>
      <c r="B133" s="36">
        <v>140</v>
      </c>
      <c r="C133" s="65" t="s">
        <v>301</v>
      </c>
      <c r="D133" s="65" t="s">
        <v>452</v>
      </c>
      <c r="E133" s="47">
        <v>1150696359</v>
      </c>
      <c r="F133" s="87">
        <v>44391</v>
      </c>
      <c r="G133" s="48">
        <v>2021</v>
      </c>
      <c r="H133" s="15">
        <f ca="1">IF(Tabla110[[#This Row],[FECHA DE NACIMIENTO]]="","",YEAR(NOW())-Tabla110[[#This Row],[FECHA DE NACIMIENTO]])</f>
        <v>5</v>
      </c>
      <c r="I133" s="65" t="s">
        <v>100</v>
      </c>
      <c r="J133" s="15" t="str">
        <f t="shared" si="4"/>
        <v>E</v>
      </c>
      <c r="K133" s="15" t="str">
        <f>Tabla110[[#This Row],[FECHA DE NACIMIENTO]]&amp;J133</f>
        <v>2021E</v>
      </c>
      <c r="L133" s="16" t="str">
        <f t="shared" si="5"/>
        <v>MINIRIDERS 4 Y 5 AÑOS</v>
      </c>
      <c r="M133" s="65" t="s">
        <v>167</v>
      </c>
      <c r="N133" s="36">
        <v>140</v>
      </c>
      <c r="O133" s="19">
        <f>IFERROR(VLOOKUP(Tabla110[[#This Row],[NIVEL DE HABILIDAD]],CATEGORIAS!$M$3:$O$13,2,FALSE),"")</f>
        <v>85000</v>
      </c>
      <c r="P133" s="65"/>
      <c r="Q133" s="65"/>
    </row>
    <row r="134" spans="1:17" ht="18.75" x14ac:dyDescent="0.25">
      <c r="A134" s="11"/>
      <c r="B134" s="37">
        <v>141</v>
      </c>
      <c r="C134" s="65" t="s">
        <v>453</v>
      </c>
      <c r="D134" s="65" t="s">
        <v>454</v>
      </c>
      <c r="E134" s="47">
        <v>1232815630</v>
      </c>
      <c r="F134" s="87"/>
      <c r="G134" s="48">
        <v>2021</v>
      </c>
      <c r="H134" s="15">
        <f ca="1">IF(Tabla110[[#This Row],[FECHA DE NACIMIENTO]]="","",YEAR(NOW())-Tabla110[[#This Row],[FECHA DE NACIMIENTO]])</f>
        <v>5</v>
      </c>
      <c r="I134" s="65" t="s">
        <v>12</v>
      </c>
      <c r="J134" s="15" t="str">
        <f t="shared" si="4"/>
        <v>S</v>
      </c>
      <c r="K134" s="15" t="str">
        <f>Tabla110[[#This Row],[FECHA DE NACIMIENTO]]&amp;J134</f>
        <v>2021S</v>
      </c>
      <c r="L134" s="16" t="str">
        <f t="shared" si="5"/>
        <v>STRIDERS 5 AÑOS</v>
      </c>
      <c r="M134" s="65" t="s">
        <v>112</v>
      </c>
      <c r="N134" s="37">
        <v>141</v>
      </c>
      <c r="O134" s="19">
        <f>IFERROR(VLOOKUP(Tabla110[[#This Row],[NIVEL DE HABILIDAD]],CATEGORIAS!$M$3:$O$13,2,FALSE),"")</f>
        <v>85000</v>
      </c>
      <c r="P134" s="65"/>
      <c r="Q134" s="65"/>
    </row>
    <row r="135" spans="1:17" ht="18.75" x14ac:dyDescent="0.25">
      <c r="A135" s="11"/>
      <c r="B135" s="36">
        <v>142</v>
      </c>
      <c r="C135" s="65" t="s">
        <v>455</v>
      </c>
      <c r="D135" s="65" t="s">
        <v>456</v>
      </c>
      <c r="E135" s="47">
        <v>1109939127</v>
      </c>
      <c r="F135" s="87"/>
      <c r="G135" s="48">
        <v>2021</v>
      </c>
      <c r="H135" s="15">
        <f ca="1">IF(Tabla110[[#This Row],[FECHA DE NACIMIENTO]]="","",YEAR(NOW())-Tabla110[[#This Row],[FECHA DE NACIMIENTO]])</f>
        <v>5</v>
      </c>
      <c r="I135" s="65" t="s">
        <v>12</v>
      </c>
      <c r="J135" s="15" t="str">
        <f t="shared" si="4"/>
        <v>S</v>
      </c>
      <c r="K135" s="15" t="str">
        <f>Tabla110[[#This Row],[FECHA DE NACIMIENTO]]&amp;J135</f>
        <v>2021S</v>
      </c>
      <c r="L135" s="16" t="str">
        <f t="shared" si="5"/>
        <v>STRIDERS 5 AÑOS</v>
      </c>
      <c r="M135" s="65" t="s">
        <v>112</v>
      </c>
      <c r="N135" s="36">
        <v>142</v>
      </c>
      <c r="O135" s="19">
        <f>IFERROR(VLOOKUP(Tabla110[[#This Row],[NIVEL DE HABILIDAD]],CATEGORIAS!$M$3:$O$13,2,FALSE),"")</f>
        <v>85000</v>
      </c>
      <c r="P135" s="65"/>
      <c r="Q135" s="65"/>
    </row>
    <row r="136" spans="1:17" ht="18.75" x14ac:dyDescent="0.25">
      <c r="A136" s="11"/>
      <c r="B136" s="36">
        <v>143</v>
      </c>
      <c r="C136" s="65" t="s">
        <v>1156</v>
      </c>
      <c r="D136" s="65" t="s">
        <v>1157</v>
      </c>
      <c r="E136" s="47"/>
      <c r="F136" s="87"/>
      <c r="G136" s="48">
        <v>2021</v>
      </c>
      <c r="H136" s="15">
        <f ca="1">IF(Tabla110[[#This Row],[FECHA DE NACIMIENTO]]="","",YEAR(NOW())-Tabla110[[#This Row],[FECHA DE NACIMIENTO]])</f>
        <v>5</v>
      </c>
      <c r="I136" s="65" t="s">
        <v>12</v>
      </c>
      <c r="J136" s="15" t="str">
        <f t="shared" si="4"/>
        <v>S</v>
      </c>
      <c r="K136" s="15" t="str">
        <f>Tabla110[[#This Row],[FECHA DE NACIMIENTO]]&amp;J136</f>
        <v>2021S</v>
      </c>
      <c r="L136" s="16" t="str">
        <f t="shared" si="5"/>
        <v>STRIDERS 5 AÑOS</v>
      </c>
      <c r="M136" s="65" t="s">
        <v>45</v>
      </c>
      <c r="N136" s="36">
        <v>143</v>
      </c>
      <c r="O136" s="19">
        <f>IFERROR(VLOOKUP(Tabla110[[#This Row],[NIVEL DE HABILIDAD]],CATEGORIAS!$M$3:$O$13,2,FALSE),"")</f>
        <v>85000</v>
      </c>
      <c r="P136" s="65"/>
      <c r="Q136" s="65"/>
    </row>
    <row r="137" spans="1:17" ht="18.75" x14ac:dyDescent="0.25">
      <c r="A137" s="11"/>
      <c r="B137" s="37">
        <v>144</v>
      </c>
      <c r="C137" s="65" t="s">
        <v>410</v>
      </c>
      <c r="D137" s="65" t="s">
        <v>457</v>
      </c>
      <c r="E137" s="47">
        <v>1232811426</v>
      </c>
      <c r="F137" s="87">
        <v>43890</v>
      </c>
      <c r="G137" s="48">
        <v>2020</v>
      </c>
      <c r="H137" s="15">
        <f ca="1">IF(Tabla110[[#This Row],[FECHA DE NACIMIENTO]]="","",YEAR(NOW())-Tabla110[[#This Row],[FECHA DE NACIMIENTO]])</f>
        <v>6</v>
      </c>
      <c r="I137" s="65" t="s">
        <v>67</v>
      </c>
      <c r="J137" s="15" t="str">
        <f t="shared" si="4"/>
        <v>P</v>
      </c>
      <c r="K137" s="15" t="str">
        <f>Tabla110[[#This Row],[FECHA DE NACIMIENTO]]&amp;J137</f>
        <v>2020P</v>
      </c>
      <c r="L137" s="16" t="str">
        <f t="shared" si="5"/>
        <v>PRINCIPIANTES 6 AÑOS Y MENOS</v>
      </c>
      <c r="M137" s="65" t="s">
        <v>45</v>
      </c>
      <c r="N137" s="37">
        <v>144</v>
      </c>
      <c r="O137" s="19">
        <f>IFERROR(VLOOKUP(Tabla110[[#This Row],[NIVEL DE HABILIDAD]],CATEGORIAS!$M$3:$O$13,2,FALSE),"")</f>
        <v>85000</v>
      </c>
      <c r="P137" s="65"/>
      <c r="Q137" s="65"/>
    </row>
    <row r="138" spans="1:17" ht="18.75" x14ac:dyDescent="0.25">
      <c r="A138" s="11"/>
      <c r="B138" s="36">
        <v>145</v>
      </c>
      <c r="C138" s="65" t="s">
        <v>458</v>
      </c>
      <c r="D138" s="65" t="s">
        <v>459</v>
      </c>
      <c r="E138" s="47">
        <v>1111486352</v>
      </c>
      <c r="F138" s="87"/>
      <c r="G138" s="48">
        <v>2017</v>
      </c>
      <c r="H138" s="15">
        <f ca="1">IF(Tabla110[[#This Row],[FECHA DE NACIMIENTO]]="","",YEAR(NOW())-Tabla110[[#This Row],[FECHA DE NACIMIENTO]])</f>
        <v>9</v>
      </c>
      <c r="I138" s="65" t="s">
        <v>100</v>
      </c>
      <c r="J138" s="15" t="str">
        <f t="shared" si="4"/>
        <v>E</v>
      </c>
      <c r="K138" s="15" t="str">
        <f>Tabla110[[#This Row],[FECHA DE NACIMIENTO]]&amp;J138</f>
        <v>2017E</v>
      </c>
      <c r="L138" s="16" t="str">
        <f t="shared" si="5"/>
        <v>MINIRIDERS 9 Y 10 AÑOS</v>
      </c>
      <c r="M138" s="65" t="s">
        <v>112</v>
      </c>
      <c r="N138" s="36">
        <v>145</v>
      </c>
      <c r="O138" s="19">
        <f>IFERROR(VLOOKUP(Tabla110[[#This Row],[NIVEL DE HABILIDAD]],CATEGORIAS!$M$3:$O$13,2,FALSE),"")</f>
        <v>85000</v>
      </c>
      <c r="P138" s="65"/>
      <c r="Q138" s="65"/>
    </row>
    <row r="139" spans="1:17" ht="18.75" x14ac:dyDescent="0.25">
      <c r="A139" s="11"/>
      <c r="B139" s="37">
        <v>146</v>
      </c>
      <c r="C139" s="65" t="s">
        <v>301</v>
      </c>
      <c r="D139" s="65" t="s">
        <v>460</v>
      </c>
      <c r="E139" s="47">
        <v>1201471444</v>
      </c>
      <c r="F139" s="87"/>
      <c r="G139" s="48">
        <v>2017</v>
      </c>
      <c r="H139" s="15">
        <f ca="1">IF(Tabla110[[#This Row],[FECHA DE NACIMIENTO]]="","",YEAR(NOW())-Tabla110[[#This Row],[FECHA DE NACIMIENTO]])</f>
        <v>9</v>
      </c>
      <c r="I139" s="65" t="s">
        <v>100</v>
      </c>
      <c r="J139" s="15" t="str">
        <f t="shared" si="4"/>
        <v>E</v>
      </c>
      <c r="K139" s="15" t="str">
        <f>Tabla110[[#This Row],[FECHA DE NACIMIENTO]]&amp;J139</f>
        <v>2017E</v>
      </c>
      <c r="L139" s="16" t="str">
        <f t="shared" si="5"/>
        <v>MINIRIDERS 9 Y 10 AÑOS</v>
      </c>
      <c r="M139" s="65" t="s">
        <v>112</v>
      </c>
      <c r="N139" s="37">
        <v>146</v>
      </c>
      <c r="O139" s="19">
        <f>IFERROR(VLOOKUP(Tabla110[[#This Row],[NIVEL DE HABILIDAD]],CATEGORIAS!$M$3:$O$13,2,FALSE),"")</f>
        <v>85000</v>
      </c>
      <c r="P139" s="65"/>
      <c r="Q139" s="65"/>
    </row>
    <row r="140" spans="1:17" ht="18.75" x14ac:dyDescent="0.25">
      <c r="A140" s="11"/>
      <c r="B140" s="36">
        <v>147</v>
      </c>
      <c r="C140" s="65" t="s">
        <v>301</v>
      </c>
      <c r="D140" s="65" t="s">
        <v>461</v>
      </c>
      <c r="E140" s="47">
        <v>1109565860</v>
      </c>
      <c r="F140" s="87"/>
      <c r="G140" s="48">
        <v>2018</v>
      </c>
      <c r="H140" s="15">
        <f ca="1">IF(Tabla110[[#This Row],[FECHA DE NACIMIENTO]]="","",YEAR(NOW())-Tabla110[[#This Row],[FECHA DE NACIMIENTO]])</f>
        <v>8</v>
      </c>
      <c r="I140" s="65" t="s">
        <v>100</v>
      </c>
      <c r="J140" s="15" t="str">
        <f t="shared" si="4"/>
        <v>E</v>
      </c>
      <c r="K140" s="15" t="str">
        <f>Tabla110[[#This Row],[FECHA DE NACIMIENTO]]&amp;J140</f>
        <v>2018E</v>
      </c>
      <c r="L140" s="16" t="str">
        <f t="shared" si="5"/>
        <v>MINIRIDERS 7 Y 8 AÑOS</v>
      </c>
      <c r="M140" s="65" t="s">
        <v>112</v>
      </c>
      <c r="N140" s="36">
        <v>147</v>
      </c>
      <c r="O140" s="19">
        <f>IFERROR(VLOOKUP(Tabla110[[#This Row],[NIVEL DE HABILIDAD]],CATEGORIAS!$M$3:$O$13,2,FALSE),"")</f>
        <v>85000</v>
      </c>
      <c r="P140" s="65"/>
      <c r="Q140" s="65"/>
    </row>
    <row r="141" spans="1:17" ht="18.75" x14ac:dyDescent="0.25">
      <c r="A141" s="11"/>
      <c r="B141" s="37">
        <v>148</v>
      </c>
      <c r="C141" s="65" t="s">
        <v>378</v>
      </c>
      <c r="D141" s="65" t="s">
        <v>462</v>
      </c>
      <c r="E141" s="47">
        <v>1104842840</v>
      </c>
      <c r="F141" s="87"/>
      <c r="G141" s="48">
        <v>2018</v>
      </c>
      <c r="H141" s="15">
        <f ca="1">IF(Tabla110[[#This Row],[FECHA DE NACIMIENTO]]="","",YEAR(NOW())-Tabla110[[#This Row],[FECHA DE NACIMIENTO]])</f>
        <v>8</v>
      </c>
      <c r="I141" s="65" t="s">
        <v>100</v>
      </c>
      <c r="J141" s="15" t="str">
        <f t="shared" si="4"/>
        <v>E</v>
      </c>
      <c r="K141" s="15" t="str">
        <f>Tabla110[[#This Row],[FECHA DE NACIMIENTO]]&amp;J141</f>
        <v>2018E</v>
      </c>
      <c r="L141" s="16" t="str">
        <f t="shared" si="5"/>
        <v>MINIRIDERS 7 Y 8 AÑOS</v>
      </c>
      <c r="M141" s="65" t="s">
        <v>112</v>
      </c>
      <c r="N141" s="37">
        <v>148</v>
      </c>
      <c r="O141" s="19">
        <f>IFERROR(VLOOKUP(Tabla110[[#This Row],[NIVEL DE HABILIDAD]],CATEGORIAS!$M$3:$O$13,2,FALSE),"")</f>
        <v>85000</v>
      </c>
      <c r="P141" s="65"/>
      <c r="Q141" s="65"/>
    </row>
    <row r="142" spans="1:17" ht="18.75" x14ac:dyDescent="0.25">
      <c r="A142" s="11"/>
      <c r="B142" s="36">
        <v>149</v>
      </c>
      <c r="C142" s="65" t="s">
        <v>417</v>
      </c>
      <c r="D142" s="65" t="s">
        <v>463</v>
      </c>
      <c r="E142" s="47">
        <v>1232797171</v>
      </c>
      <c r="F142" s="87">
        <v>42521</v>
      </c>
      <c r="G142" s="48">
        <v>2016</v>
      </c>
      <c r="H142" s="15">
        <f ca="1">IF(Tabla110[[#This Row],[FECHA DE NACIMIENTO]]="","",YEAR(NOW())-Tabla110[[#This Row],[FECHA DE NACIMIENTO]])</f>
        <v>10</v>
      </c>
      <c r="I142" s="65" t="s">
        <v>100</v>
      </c>
      <c r="J142" s="15" t="str">
        <f t="shared" si="4"/>
        <v>E</v>
      </c>
      <c r="K142" s="15" t="str">
        <f>Tabla110[[#This Row],[FECHA DE NACIMIENTO]]&amp;J142</f>
        <v>2016E</v>
      </c>
      <c r="L142" s="16" t="str">
        <f t="shared" si="5"/>
        <v>MINIRIDERS 9 Y 10 AÑOS</v>
      </c>
      <c r="M142" s="65" t="s">
        <v>112</v>
      </c>
      <c r="N142" s="36">
        <v>149</v>
      </c>
      <c r="O142" s="19">
        <f>IFERROR(VLOOKUP(Tabla110[[#This Row],[NIVEL DE HABILIDAD]],CATEGORIAS!$M$3:$O$13,2,FALSE),"")</f>
        <v>85000</v>
      </c>
      <c r="P142" s="65"/>
      <c r="Q142" s="65"/>
    </row>
    <row r="143" spans="1:17" ht="18.75" x14ac:dyDescent="0.25">
      <c r="A143" s="11"/>
      <c r="B143" s="37">
        <v>150</v>
      </c>
      <c r="C143" s="65" t="s">
        <v>414</v>
      </c>
      <c r="D143" s="65" t="s">
        <v>464</v>
      </c>
      <c r="E143" s="47">
        <v>1232814547</v>
      </c>
      <c r="F143" s="87">
        <v>44165</v>
      </c>
      <c r="G143" s="48">
        <v>2020</v>
      </c>
      <c r="H143" s="15">
        <f ca="1">IF(Tabla110[[#This Row],[FECHA DE NACIMIENTO]]="","",YEAR(NOW())-Tabla110[[#This Row],[FECHA DE NACIMIENTO]])</f>
        <v>6</v>
      </c>
      <c r="I143" s="65" t="s">
        <v>100</v>
      </c>
      <c r="J143" s="15" t="str">
        <f t="shared" si="4"/>
        <v>E</v>
      </c>
      <c r="K143" s="15" t="str">
        <f>Tabla110[[#This Row],[FECHA DE NACIMIENTO]]&amp;J143</f>
        <v>2020E</v>
      </c>
      <c r="L143" s="16" t="str">
        <f t="shared" si="5"/>
        <v>MINIRIDERS 6 AÑOS</v>
      </c>
      <c r="M143" s="65" t="s">
        <v>55</v>
      </c>
      <c r="N143" s="37">
        <v>150</v>
      </c>
      <c r="O143" s="19">
        <f>IFERROR(VLOOKUP(Tabla110[[#This Row],[NIVEL DE HABILIDAD]],CATEGORIAS!$M$3:$O$13,2,FALSE),"")</f>
        <v>85000</v>
      </c>
      <c r="P143" s="65"/>
      <c r="Q143" s="65"/>
    </row>
    <row r="144" spans="1:17" ht="18.75" x14ac:dyDescent="0.25">
      <c r="A144" s="11"/>
      <c r="B144" s="36">
        <v>151</v>
      </c>
      <c r="C144" s="65" t="s">
        <v>465</v>
      </c>
      <c r="D144" s="65" t="s">
        <v>466</v>
      </c>
      <c r="E144" s="47">
        <v>1109570050</v>
      </c>
      <c r="F144" s="87"/>
      <c r="G144" s="48">
        <v>2020</v>
      </c>
      <c r="H144" s="15">
        <f ca="1">IF(Tabla110[[#This Row],[FECHA DE NACIMIENTO]]="","",YEAR(NOW())-Tabla110[[#This Row],[FECHA DE NACIMIENTO]])</f>
        <v>6</v>
      </c>
      <c r="I144" s="65" t="s">
        <v>100</v>
      </c>
      <c r="J144" s="15" t="str">
        <f t="shared" si="4"/>
        <v>E</v>
      </c>
      <c r="K144" s="15" t="str">
        <f>Tabla110[[#This Row],[FECHA DE NACIMIENTO]]&amp;J144</f>
        <v>2020E</v>
      </c>
      <c r="L144" s="16" t="str">
        <f t="shared" si="5"/>
        <v>MINIRIDERS 6 AÑOS</v>
      </c>
      <c r="M144" s="65" t="s">
        <v>55</v>
      </c>
      <c r="N144" s="36">
        <v>151</v>
      </c>
      <c r="O144" s="19">
        <f>IFERROR(VLOOKUP(Tabla110[[#This Row],[NIVEL DE HABILIDAD]],CATEGORIAS!$M$3:$O$13,2,FALSE),"")</f>
        <v>85000</v>
      </c>
      <c r="P144" s="65"/>
      <c r="Q144" s="65"/>
    </row>
    <row r="145" spans="1:17" ht="18.75" x14ac:dyDescent="0.25">
      <c r="A145" s="11"/>
      <c r="B145" s="37">
        <v>152</v>
      </c>
      <c r="C145" s="65" t="s">
        <v>325</v>
      </c>
      <c r="D145" s="65" t="s">
        <v>467</v>
      </c>
      <c r="E145" s="47">
        <v>1109569842</v>
      </c>
      <c r="F145" s="87"/>
      <c r="G145" s="48">
        <v>2020</v>
      </c>
      <c r="H145" s="15">
        <f ca="1">IF(Tabla110[[#This Row],[FECHA DE NACIMIENTO]]="","",YEAR(NOW())-Tabla110[[#This Row],[FECHA DE NACIMIENTO]])</f>
        <v>6</v>
      </c>
      <c r="I145" s="65" t="s">
        <v>100</v>
      </c>
      <c r="J145" s="15" t="str">
        <f t="shared" si="4"/>
        <v>E</v>
      </c>
      <c r="K145" s="15" t="str">
        <f>Tabla110[[#This Row],[FECHA DE NACIMIENTO]]&amp;J145</f>
        <v>2020E</v>
      </c>
      <c r="L145" s="16" t="str">
        <f t="shared" si="5"/>
        <v>MINIRIDERS 6 AÑOS</v>
      </c>
      <c r="M145" s="65" t="s">
        <v>55</v>
      </c>
      <c r="N145" s="37">
        <v>152</v>
      </c>
      <c r="O145" s="19">
        <f>IFERROR(VLOOKUP(Tabla110[[#This Row],[NIVEL DE HABILIDAD]],CATEGORIAS!$M$3:$O$13,2,FALSE),"")</f>
        <v>85000</v>
      </c>
      <c r="P145" s="65"/>
      <c r="Q145" s="65"/>
    </row>
    <row r="146" spans="1:17" ht="18.75" x14ac:dyDescent="0.25">
      <c r="A146" s="11"/>
      <c r="B146" s="36">
        <v>153</v>
      </c>
      <c r="C146" s="65" t="s">
        <v>468</v>
      </c>
      <c r="D146" s="65" t="s">
        <v>469</v>
      </c>
      <c r="E146" s="47">
        <v>1232811309</v>
      </c>
      <c r="F146" s="87"/>
      <c r="G146" s="48">
        <v>2020</v>
      </c>
      <c r="H146" s="15">
        <f ca="1">IF(Tabla110[[#This Row],[FECHA DE NACIMIENTO]]="","",YEAR(NOW())-Tabla110[[#This Row],[FECHA DE NACIMIENTO]])</f>
        <v>6</v>
      </c>
      <c r="I146" s="65" t="s">
        <v>100</v>
      </c>
      <c r="J146" s="15" t="str">
        <f t="shared" si="4"/>
        <v>E</v>
      </c>
      <c r="K146" s="15" t="str">
        <f>Tabla110[[#This Row],[FECHA DE NACIMIENTO]]&amp;J146</f>
        <v>2020E</v>
      </c>
      <c r="L146" s="16" t="str">
        <f t="shared" si="5"/>
        <v>MINIRIDERS 6 AÑOS</v>
      </c>
      <c r="M146" s="65" t="s">
        <v>55</v>
      </c>
      <c r="N146" s="36">
        <v>153</v>
      </c>
      <c r="O146" s="19">
        <f>IFERROR(VLOOKUP(Tabla110[[#This Row],[NIVEL DE HABILIDAD]],CATEGORIAS!$M$3:$O$13,2,FALSE),"")</f>
        <v>85000</v>
      </c>
      <c r="P146" s="65"/>
      <c r="Q146" s="65"/>
    </row>
    <row r="147" spans="1:17" ht="18.75" x14ac:dyDescent="0.25">
      <c r="A147" s="11"/>
      <c r="B147" s="37">
        <v>154</v>
      </c>
      <c r="C147" s="65" t="s">
        <v>470</v>
      </c>
      <c r="D147" s="65" t="s">
        <v>471</v>
      </c>
      <c r="E147" s="47">
        <v>1232814831</v>
      </c>
      <c r="F147" s="87"/>
      <c r="G147" s="48">
        <v>2021</v>
      </c>
      <c r="H147" s="15">
        <f ca="1">IF(Tabla110[[#This Row],[FECHA DE NACIMIENTO]]="","",YEAR(NOW())-Tabla110[[#This Row],[FECHA DE NACIMIENTO]])</f>
        <v>5</v>
      </c>
      <c r="I147" s="65" t="s">
        <v>12</v>
      </c>
      <c r="J147" s="15" t="str">
        <f t="shared" si="4"/>
        <v>S</v>
      </c>
      <c r="K147" s="15" t="str">
        <f>Tabla110[[#This Row],[FECHA DE NACIMIENTO]]&amp;J147</f>
        <v>2021S</v>
      </c>
      <c r="L147" s="16" t="str">
        <f t="shared" si="5"/>
        <v>STRIDERS 5 AÑOS</v>
      </c>
      <c r="M147" s="65" t="s">
        <v>55</v>
      </c>
      <c r="N147" s="37">
        <v>154</v>
      </c>
      <c r="O147" s="19">
        <f>IFERROR(VLOOKUP(Tabla110[[#This Row],[NIVEL DE HABILIDAD]],CATEGORIAS!$M$3:$O$13,2,FALSE),"")</f>
        <v>85000</v>
      </c>
      <c r="P147" s="65"/>
      <c r="Q147" s="65"/>
    </row>
    <row r="148" spans="1:17" ht="18.75" x14ac:dyDescent="0.25">
      <c r="A148" s="11"/>
      <c r="B148" s="36">
        <v>155</v>
      </c>
      <c r="C148" s="65" t="s">
        <v>472</v>
      </c>
      <c r="D148" s="65" t="s">
        <v>473</v>
      </c>
      <c r="E148" s="47"/>
      <c r="F148" s="87"/>
      <c r="G148" s="48">
        <v>2019</v>
      </c>
      <c r="H148" s="15">
        <f ca="1">IF(Tabla110[[#This Row],[FECHA DE NACIMIENTO]]="","",YEAR(NOW())-Tabla110[[#This Row],[FECHA DE NACIMIENTO]])</f>
        <v>7</v>
      </c>
      <c r="I148" s="65" t="s">
        <v>100</v>
      </c>
      <c r="J148" s="15" t="str">
        <f t="shared" si="4"/>
        <v>E</v>
      </c>
      <c r="K148" s="15" t="str">
        <f>Tabla110[[#This Row],[FECHA DE NACIMIENTO]]&amp;J148</f>
        <v>2019E</v>
      </c>
      <c r="L148" s="16" t="str">
        <f t="shared" si="5"/>
        <v>MINIRIDERS 7 Y 8 AÑOS</v>
      </c>
      <c r="M148" s="65" t="s">
        <v>55</v>
      </c>
      <c r="N148" s="36">
        <v>155</v>
      </c>
      <c r="O148" s="19">
        <f>IFERROR(VLOOKUP(Tabla110[[#This Row],[NIVEL DE HABILIDAD]],CATEGORIAS!$M$3:$O$13,2,FALSE),"")</f>
        <v>85000</v>
      </c>
      <c r="P148" s="65"/>
      <c r="Q148" s="65"/>
    </row>
    <row r="149" spans="1:17" ht="18.75" x14ac:dyDescent="0.25">
      <c r="A149" s="11"/>
      <c r="B149" s="37">
        <v>156</v>
      </c>
      <c r="C149" s="65" t="s">
        <v>261</v>
      </c>
      <c r="D149" s="65" t="s">
        <v>372</v>
      </c>
      <c r="E149" s="47">
        <v>1109569445</v>
      </c>
      <c r="F149" s="87">
        <v>43894</v>
      </c>
      <c r="G149" s="48">
        <v>2020</v>
      </c>
      <c r="H149" s="15">
        <f ca="1">IF(Tabla110[[#This Row],[FECHA DE NACIMIENTO]]="","",YEAR(NOW())-Tabla110[[#This Row],[FECHA DE NACIMIENTO]])</f>
        <v>6</v>
      </c>
      <c r="I149" s="65" t="s">
        <v>67</v>
      </c>
      <c r="J149" s="15" t="str">
        <f t="shared" si="4"/>
        <v>P</v>
      </c>
      <c r="K149" s="15" t="str">
        <f>Tabla110[[#This Row],[FECHA DE NACIMIENTO]]&amp;J149</f>
        <v>2020P</v>
      </c>
      <c r="L149" s="16" t="str">
        <f t="shared" si="5"/>
        <v>PRINCIPIANTES 6 AÑOS Y MENOS</v>
      </c>
      <c r="M149" s="65" t="s">
        <v>55</v>
      </c>
      <c r="N149" s="37">
        <v>156</v>
      </c>
      <c r="O149" s="19">
        <f>IFERROR(VLOOKUP(Tabla110[[#This Row],[NIVEL DE HABILIDAD]],CATEGORIAS!$M$3:$O$13,2,FALSE),"")</f>
        <v>85000</v>
      </c>
      <c r="P149" s="65"/>
      <c r="Q149" s="65"/>
    </row>
    <row r="150" spans="1:17" ht="18.75" x14ac:dyDescent="0.25">
      <c r="A150" s="11"/>
      <c r="B150" s="36">
        <v>157</v>
      </c>
      <c r="C150" s="65" t="s">
        <v>236</v>
      </c>
      <c r="D150" s="65" t="s">
        <v>474</v>
      </c>
      <c r="E150" s="47">
        <v>1190963697</v>
      </c>
      <c r="F150" s="87"/>
      <c r="G150" s="48">
        <v>2021</v>
      </c>
      <c r="H150" s="15">
        <f ca="1">IF(Tabla110[[#This Row],[FECHA DE NACIMIENTO]]="","",YEAR(NOW())-Tabla110[[#This Row],[FECHA DE NACIMIENTO]])</f>
        <v>5</v>
      </c>
      <c r="I150" s="65" t="s">
        <v>12</v>
      </c>
      <c r="J150" s="15" t="str">
        <f t="shared" si="4"/>
        <v>S</v>
      </c>
      <c r="K150" s="15" t="str">
        <f>Tabla110[[#This Row],[FECHA DE NACIMIENTO]]&amp;J150</f>
        <v>2021S</v>
      </c>
      <c r="L150" s="16" t="str">
        <f t="shared" si="5"/>
        <v>STRIDERS 5 AÑOS</v>
      </c>
      <c r="M150" s="65" t="s">
        <v>76</v>
      </c>
      <c r="N150" s="36">
        <v>157</v>
      </c>
      <c r="O150" s="19">
        <f>IFERROR(VLOOKUP(Tabla110[[#This Row],[NIVEL DE HABILIDAD]],CATEGORIAS!$M$3:$O$13,2,FALSE),"")</f>
        <v>85000</v>
      </c>
      <c r="P150" s="65"/>
      <c r="Q150" s="65"/>
    </row>
    <row r="151" spans="1:17" ht="18.75" x14ac:dyDescent="0.25">
      <c r="A151" s="11"/>
      <c r="B151" s="37">
        <v>158</v>
      </c>
      <c r="C151" s="65" t="s">
        <v>475</v>
      </c>
      <c r="D151" s="65" t="s">
        <v>476</v>
      </c>
      <c r="E151" s="47">
        <v>1109573844</v>
      </c>
      <c r="F151" s="87"/>
      <c r="G151" s="48">
        <v>2022</v>
      </c>
      <c r="H151" s="15">
        <f ca="1">IF(Tabla110[[#This Row],[FECHA DE NACIMIENTO]]="","",YEAR(NOW())-Tabla110[[#This Row],[FECHA DE NACIMIENTO]])</f>
        <v>4</v>
      </c>
      <c r="I151" s="65" t="s">
        <v>12</v>
      </c>
      <c r="J151" s="15" t="str">
        <f t="shared" si="4"/>
        <v>S</v>
      </c>
      <c r="K151" s="15" t="str">
        <f>Tabla110[[#This Row],[FECHA DE NACIMIENTO]]&amp;J151</f>
        <v>2022S</v>
      </c>
      <c r="L151" s="16" t="str">
        <f t="shared" si="5"/>
        <v>STRIDERS 4 AÑOS</v>
      </c>
      <c r="M151" s="65" t="s">
        <v>85</v>
      </c>
      <c r="N151" s="37">
        <v>158</v>
      </c>
      <c r="O151" s="19">
        <f>IFERROR(VLOOKUP(Tabla110[[#This Row],[NIVEL DE HABILIDAD]],CATEGORIAS!$M$3:$O$13,2,FALSE),"")</f>
        <v>85000</v>
      </c>
      <c r="P151" s="65"/>
      <c r="Q151" s="65"/>
    </row>
    <row r="152" spans="1:17" ht="18.75" x14ac:dyDescent="0.25">
      <c r="A152" s="11"/>
      <c r="B152" s="36">
        <v>159</v>
      </c>
      <c r="C152" s="65" t="s">
        <v>477</v>
      </c>
      <c r="D152" s="65" t="s">
        <v>478</v>
      </c>
      <c r="E152" s="47"/>
      <c r="F152" s="87"/>
      <c r="G152" s="48">
        <v>2019</v>
      </c>
      <c r="H152" s="15">
        <f ca="1">IF(Tabla110[[#This Row],[FECHA DE NACIMIENTO]]="","",YEAR(NOW())-Tabla110[[#This Row],[FECHA DE NACIMIENTO]])</f>
        <v>7</v>
      </c>
      <c r="I152" s="65" t="s">
        <v>100</v>
      </c>
      <c r="J152" s="15" t="str">
        <f t="shared" si="4"/>
        <v>E</v>
      </c>
      <c r="K152" s="15" t="str">
        <f>Tabla110[[#This Row],[FECHA DE NACIMIENTO]]&amp;J152</f>
        <v>2019E</v>
      </c>
      <c r="L152" s="16" t="str">
        <f t="shared" si="5"/>
        <v>MINIRIDERS 7 Y 8 AÑOS</v>
      </c>
      <c r="M152" s="65" t="s">
        <v>85</v>
      </c>
      <c r="N152" s="36">
        <v>159</v>
      </c>
      <c r="O152" s="19">
        <f>IFERROR(VLOOKUP(Tabla110[[#This Row],[NIVEL DE HABILIDAD]],CATEGORIAS!$M$3:$O$13,2,FALSE),"")</f>
        <v>85000</v>
      </c>
      <c r="P152" s="65"/>
      <c r="Q152" s="65"/>
    </row>
    <row r="153" spans="1:17" ht="18.75" x14ac:dyDescent="0.25">
      <c r="A153" s="11"/>
      <c r="B153" s="37">
        <v>160</v>
      </c>
      <c r="C153" s="65" t="s">
        <v>275</v>
      </c>
      <c r="D153" s="65" t="s">
        <v>310</v>
      </c>
      <c r="E153" s="47">
        <v>1113702721</v>
      </c>
      <c r="F153" s="87"/>
      <c r="G153" s="48">
        <v>2019</v>
      </c>
      <c r="H153" s="15">
        <f ca="1">IF(Tabla110[[#This Row],[FECHA DE NACIMIENTO]]="","",YEAR(NOW())-Tabla110[[#This Row],[FECHA DE NACIMIENTO]])</f>
        <v>7</v>
      </c>
      <c r="I153" s="65" t="s">
        <v>100</v>
      </c>
      <c r="J153" s="15" t="str">
        <f t="shared" si="4"/>
        <v>E</v>
      </c>
      <c r="K153" s="15" t="str">
        <f>Tabla110[[#This Row],[FECHA DE NACIMIENTO]]&amp;J153</f>
        <v>2019E</v>
      </c>
      <c r="L153" s="16" t="str">
        <f t="shared" si="5"/>
        <v>MINIRIDERS 7 Y 8 AÑOS</v>
      </c>
      <c r="M153" s="65" t="s">
        <v>82</v>
      </c>
      <c r="N153" s="37">
        <v>160</v>
      </c>
      <c r="O153" s="19">
        <f>IFERROR(VLOOKUP(Tabla110[[#This Row],[NIVEL DE HABILIDAD]],CATEGORIAS!$M$3:$O$13,2,FALSE),"")</f>
        <v>85000</v>
      </c>
      <c r="P153" s="65"/>
      <c r="Q153" s="65"/>
    </row>
    <row r="154" spans="1:17" ht="18.75" x14ac:dyDescent="0.25">
      <c r="A154" s="11"/>
      <c r="B154" s="36">
        <v>161</v>
      </c>
      <c r="C154" s="65" t="s">
        <v>479</v>
      </c>
      <c r="D154" s="65" t="s">
        <v>480</v>
      </c>
      <c r="E154" s="47">
        <v>1058940231</v>
      </c>
      <c r="F154" s="87"/>
      <c r="G154" s="48">
        <v>2019</v>
      </c>
      <c r="H154" s="15">
        <f ca="1">IF(Tabla110[[#This Row],[FECHA DE NACIMIENTO]]="","",YEAR(NOW())-Tabla110[[#This Row],[FECHA DE NACIMIENTO]])</f>
        <v>7</v>
      </c>
      <c r="I154" s="65" t="s">
        <v>67</v>
      </c>
      <c r="J154" s="15" t="str">
        <f t="shared" si="4"/>
        <v>P</v>
      </c>
      <c r="K154" s="15" t="str">
        <f>Tabla110[[#This Row],[FECHA DE NACIMIENTO]]&amp;J154</f>
        <v>2019P</v>
      </c>
      <c r="L154" s="16" t="str">
        <f t="shared" si="5"/>
        <v>PRINCIPIANTES 7 Y 8 AÑOS</v>
      </c>
      <c r="M154" s="65" t="s">
        <v>109</v>
      </c>
      <c r="N154" s="36">
        <v>161</v>
      </c>
      <c r="O154" s="19">
        <f>IFERROR(VLOOKUP(Tabla110[[#This Row],[NIVEL DE HABILIDAD]],CATEGORIAS!$M$3:$O$13,2,FALSE),"")</f>
        <v>85000</v>
      </c>
      <c r="P154" s="65"/>
      <c r="Q154" s="65"/>
    </row>
    <row r="155" spans="1:17" ht="18.75" x14ac:dyDescent="0.25">
      <c r="A155" s="11"/>
      <c r="B155" s="37">
        <v>162</v>
      </c>
      <c r="C155" s="65" t="s">
        <v>301</v>
      </c>
      <c r="D155" s="65" t="s">
        <v>481</v>
      </c>
      <c r="E155" s="47">
        <v>1061827827</v>
      </c>
      <c r="F155" s="87"/>
      <c r="G155" s="48">
        <v>2020</v>
      </c>
      <c r="H155" s="15">
        <f ca="1">IF(Tabla110[[#This Row],[FECHA DE NACIMIENTO]]="","",YEAR(NOW())-Tabla110[[#This Row],[FECHA DE NACIMIENTO]])</f>
        <v>6</v>
      </c>
      <c r="I155" s="65" t="s">
        <v>100</v>
      </c>
      <c r="J155" s="15" t="str">
        <f t="shared" si="4"/>
        <v>E</v>
      </c>
      <c r="K155" s="15" t="str">
        <f>Tabla110[[#This Row],[FECHA DE NACIMIENTO]]&amp;J155</f>
        <v>2020E</v>
      </c>
      <c r="L155" s="16" t="str">
        <f t="shared" si="5"/>
        <v>MINIRIDERS 6 AÑOS</v>
      </c>
      <c r="M155" s="65" t="s">
        <v>109</v>
      </c>
      <c r="N155" s="37">
        <v>162</v>
      </c>
      <c r="O155" s="19">
        <f>IFERROR(VLOOKUP(Tabla110[[#This Row],[NIVEL DE HABILIDAD]],CATEGORIAS!$M$3:$O$13,2,FALSE),"")</f>
        <v>85000</v>
      </c>
      <c r="P155" s="65"/>
      <c r="Q155" s="65"/>
    </row>
    <row r="156" spans="1:17" ht="18.75" x14ac:dyDescent="0.25">
      <c r="A156" s="11"/>
      <c r="B156" s="36">
        <v>163</v>
      </c>
      <c r="C156" s="65" t="s">
        <v>246</v>
      </c>
      <c r="D156" s="65" t="s">
        <v>482</v>
      </c>
      <c r="E156" s="47">
        <v>1109570913</v>
      </c>
      <c r="F156" s="87"/>
      <c r="G156" s="48">
        <v>2020</v>
      </c>
      <c r="H156" s="15">
        <f ca="1">IF(Tabla110[[#This Row],[FECHA DE NACIMIENTO]]="","",YEAR(NOW())-Tabla110[[#This Row],[FECHA DE NACIMIENTO]])</f>
        <v>6</v>
      </c>
      <c r="I156" s="65" t="s">
        <v>100</v>
      </c>
      <c r="J156" s="15" t="str">
        <f t="shared" si="4"/>
        <v>E</v>
      </c>
      <c r="K156" s="15" t="str">
        <f>Tabla110[[#This Row],[FECHA DE NACIMIENTO]]&amp;J156</f>
        <v>2020E</v>
      </c>
      <c r="L156" s="16" t="str">
        <f t="shared" si="5"/>
        <v>MINIRIDERS 6 AÑOS</v>
      </c>
      <c r="M156" s="65" t="s">
        <v>51</v>
      </c>
      <c r="N156" s="36">
        <v>163</v>
      </c>
      <c r="O156" s="19">
        <f>IFERROR(VLOOKUP(Tabla110[[#This Row],[NIVEL DE HABILIDAD]],CATEGORIAS!$M$3:$O$13,2,FALSE),"")</f>
        <v>85000</v>
      </c>
      <c r="P156" s="65"/>
      <c r="Q156" s="65"/>
    </row>
    <row r="157" spans="1:17" ht="18.75" x14ac:dyDescent="0.25">
      <c r="A157" s="11"/>
      <c r="B157" s="37">
        <v>164</v>
      </c>
      <c r="C157" s="65" t="s">
        <v>483</v>
      </c>
      <c r="D157" s="65" t="s">
        <v>364</v>
      </c>
      <c r="E157" s="47">
        <v>1141528625</v>
      </c>
      <c r="F157" s="87"/>
      <c r="G157" s="48">
        <v>2020</v>
      </c>
      <c r="H157" s="15">
        <f ca="1">IF(Tabla110[[#This Row],[FECHA DE NACIMIENTO]]="","",YEAR(NOW())-Tabla110[[#This Row],[FECHA DE NACIMIENTO]])</f>
        <v>6</v>
      </c>
      <c r="I157" s="65" t="s">
        <v>100</v>
      </c>
      <c r="J157" s="15" t="str">
        <f t="shared" si="4"/>
        <v>E</v>
      </c>
      <c r="K157" s="15" t="str">
        <f>Tabla110[[#This Row],[FECHA DE NACIMIENTO]]&amp;J157</f>
        <v>2020E</v>
      </c>
      <c r="L157" s="16" t="str">
        <f t="shared" si="5"/>
        <v>MINIRIDERS 6 AÑOS</v>
      </c>
      <c r="M157" s="65" t="s">
        <v>51</v>
      </c>
      <c r="N157" s="37">
        <v>164</v>
      </c>
      <c r="O157" s="19">
        <f>IFERROR(VLOOKUP(Tabla110[[#This Row],[NIVEL DE HABILIDAD]],CATEGORIAS!$M$3:$O$13,2,FALSE),"")</f>
        <v>85000</v>
      </c>
      <c r="P157" s="65"/>
      <c r="Q157" s="65"/>
    </row>
    <row r="158" spans="1:17" ht="18.75" x14ac:dyDescent="0.25">
      <c r="A158" s="11"/>
      <c r="B158" s="36">
        <v>165</v>
      </c>
      <c r="C158" s="65" t="s">
        <v>244</v>
      </c>
      <c r="D158" s="65" t="s">
        <v>484</v>
      </c>
      <c r="E158" s="47">
        <v>1109570945</v>
      </c>
      <c r="F158" s="87"/>
      <c r="G158" s="48">
        <v>2020</v>
      </c>
      <c r="H158" s="15">
        <f ca="1">IF(Tabla110[[#This Row],[FECHA DE NACIMIENTO]]="","",YEAR(NOW())-Tabla110[[#This Row],[FECHA DE NACIMIENTO]])</f>
        <v>6</v>
      </c>
      <c r="I158" s="65" t="s">
        <v>100</v>
      </c>
      <c r="J158" s="15" t="str">
        <f t="shared" si="4"/>
        <v>E</v>
      </c>
      <c r="K158" s="15" t="str">
        <f>Tabla110[[#This Row],[FECHA DE NACIMIENTO]]&amp;J158</f>
        <v>2020E</v>
      </c>
      <c r="L158" s="16" t="str">
        <f t="shared" si="5"/>
        <v>MINIRIDERS 6 AÑOS</v>
      </c>
      <c r="M158" s="65" t="s">
        <v>51</v>
      </c>
      <c r="N158" s="36">
        <v>165</v>
      </c>
      <c r="O158" s="19">
        <f>IFERROR(VLOOKUP(Tabla110[[#This Row],[NIVEL DE HABILIDAD]],CATEGORIAS!$M$3:$O$13,2,FALSE),"")</f>
        <v>85000</v>
      </c>
      <c r="P158" s="65"/>
      <c r="Q158" s="65"/>
    </row>
    <row r="159" spans="1:17" ht="18.75" x14ac:dyDescent="0.25">
      <c r="A159" s="11"/>
      <c r="B159" s="37">
        <v>166</v>
      </c>
      <c r="C159" s="65" t="s">
        <v>485</v>
      </c>
      <c r="D159" s="65" t="s">
        <v>486</v>
      </c>
      <c r="E159" s="47">
        <v>1232818121</v>
      </c>
      <c r="F159" s="87"/>
      <c r="G159" s="48">
        <v>2021</v>
      </c>
      <c r="H159" s="15">
        <f ca="1">IF(Tabla110[[#This Row],[FECHA DE NACIMIENTO]]="","",YEAR(NOW())-Tabla110[[#This Row],[FECHA DE NACIMIENTO]])</f>
        <v>5</v>
      </c>
      <c r="I159" s="65" t="s">
        <v>12</v>
      </c>
      <c r="J159" s="15" t="str">
        <f t="shared" si="4"/>
        <v>S</v>
      </c>
      <c r="K159" s="15" t="str">
        <f>Tabla110[[#This Row],[FECHA DE NACIMIENTO]]&amp;J159</f>
        <v>2021S</v>
      </c>
      <c r="L159" s="16" t="str">
        <f t="shared" si="5"/>
        <v>STRIDERS 5 AÑOS</v>
      </c>
      <c r="M159" s="65" t="s">
        <v>51</v>
      </c>
      <c r="N159" s="37">
        <v>166</v>
      </c>
      <c r="O159" s="19">
        <f>IFERROR(VLOOKUP(Tabla110[[#This Row],[NIVEL DE HABILIDAD]],CATEGORIAS!$M$3:$O$13,2,FALSE),"")</f>
        <v>85000</v>
      </c>
      <c r="P159" s="65"/>
      <c r="Q159" s="65" t="s">
        <v>211</v>
      </c>
    </row>
    <row r="160" spans="1:17" ht="18.75" x14ac:dyDescent="0.25">
      <c r="A160" s="11"/>
      <c r="B160" s="36">
        <v>167</v>
      </c>
      <c r="C160" s="65" t="s">
        <v>487</v>
      </c>
      <c r="D160" s="65" t="s">
        <v>488</v>
      </c>
      <c r="E160" s="47">
        <v>1106524259</v>
      </c>
      <c r="F160" s="87"/>
      <c r="G160" s="48">
        <v>2019</v>
      </c>
      <c r="H160" s="15">
        <f ca="1">IF(Tabla110[[#This Row],[FECHA DE NACIMIENTO]]="","",YEAR(NOW())-Tabla110[[#This Row],[FECHA DE NACIMIENTO]])</f>
        <v>7</v>
      </c>
      <c r="I160" s="65" t="s">
        <v>100</v>
      </c>
      <c r="J160" s="15" t="str">
        <f t="shared" si="4"/>
        <v>E</v>
      </c>
      <c r="K160" s="15" t="str">
        <f>Tabla110[[#This Row],[FECHA DE NACIMIENTO]]&amp;J160</f>
        <v>2019E</v>
      </c>
      <c r="L160" s="16" t="str">
        <f t="shared" si="5"/>
        <v>MINIRIDERS 7 Y 8 AÑOS</v>
      </c>
      <c r="M160" s="65" t="s">
        <v>75</v>
      </c>
      <c r="N160" s="36">
        <v>167</v>
      </c>
      <c r="O160" s="19">
        <f>IFERROR(VLOOKUP(Tabla110[[#This Row],[NIVEL DE HABILIDAD]],CATEGORIAS!$M$3:$O$13,2,FALSE),"")</f>
        <v>85000</v>
      </c>
      <c r="P160" s="65"/>
      <c r="Q160" s="65"/>
    </row>
    <row r="161" spans="1:17" ht="18.75" x14ac:dyDescent="0.25">
      <c r="A161" s="11"/>
      <c r="B161" s="36">
        <v>168</v>
      </c>
      <c r="C161" s="65" t="s">
        <v>299</v>
      </c>
      <c r="D161" s="65" t="s">
        <v>1167</v>
      </c>
      <c r="E161" s="47"/>
      <c r="F161" s="87"/>
      <c r="G161" s="48">
        <v>2022</v>
      </c>
      <c r="H161" s="15">
        <f ca="1">IF(Tabla110[[#This Row],[FECHA DE NACIMIENTO]]="","",YEAR(NOW())-Tabla110[[#This Row],[FECHA DE NACIMIENTO]])</f>
        <v>4</v>
      </c>
      <c r="I161" s="65" t="s">
        <v>12</v>
      </c>
      <c r="J161" s="15" t="str">
        <f t="shared" si="4"/>
        <v>S</v>
      </c>
      <c r="K161" s="15" t="str">
        <f>Tabla110[[#This Row],[FECHA DE NACIMIENTO]]&amp;J161</f>
        <v>2022S</v>
      </c>
      <c r="L161" s="16" t="str">
        <f t="shared" si="5"/>
        <v>STRIDERS 4 AÑOS</v>
      </c>
      <c r="M161" s="65" t="s">
        <v>55</v>
      </c>
      <c r="N161" s="36">
        <v>168</v>
      </c>
      <c r="O161" s="19">
        <f>IFERROR(VLOOKUP(Tabla110[[#This Row],[NIVEL DE HABILIDAD]],CATEGORIAS!$M$3:$O$13,2,FALSE),"")</f>
        <v>85000</v>
      </c>
      <c r="P161" s="65"/>
      <c r="Q161" s="65"/>
    </row>
    <row r="162" spans="1:17" ht="18.75" x14ac:dyDescent="0.25">
      <c r="A162" s="11"/>
      <c r="B162" s="37">
        <v>169</v>
      </c>
      <c r="C162" s="65" t="s">
        <v>312</v>
      </c>
      <c r="D162" s="65" t="s">
        <v>489</v>
      </c>
      <c r="E162" s="47">
        <v>1109933482</v>
      </c>
      <c r="F162" s="87"/>
      <c r="G162" s="48">
        <v>2016</v>
      </c>
      <c r="H162" s="15">
        <f ca="1">IF(Tabla110[[#This Row],[FECHA DE NACIMIENTO]]="","",YEAR(NOW())-Tabla110[[#This Row],[FECHA DE NACIMIENTO]])</f>
        <v>10</v>
      </c>
      <c r="I162" s="65" t="s">
        <v>100</v>
      </c>
      <c r="J162" s="15" t="str">
        <f t="shared" si="4"/>
        <v>E</v>
      </c>
      <c r="K162" s="15" t="str">
        <f>Tabla110[[#This Row],[FECHA DE NACIMIENTO]]&amp;J162</f>
        <v>2016E</v>
      </c>
      <c r="L162" s="16" t="str">
        <f t="shared" si="5"/>
        <v>MINIRIDERS 9 Y 10 AÑOS</v>
      </c>
      <c r="M162" s="65" t="s">
        <v>112</v>
      </c>
      <c r="N162" s="37">
        <v>169</v>
      </c>
      <c r="O162" s="19">
        <f>IFERROR(VLOOKUP(Tabla110[[#This Row],[NIVEL DE HABILIDAD]],CATEGORIAS!$M$3:$O$13,2,FALSE),"")</f>
        <v>85000</v>
      </c>
      <c r="P162" s="65"/>
      <c r="Q162" s="65"/>
    </row>
    <row r="163" spans="1:17" ht="18.75" x14ac:dyDescent="0.25">
      <c r="A163" s="11"/>
      <c r="B163" s="36">
        <v>170</v>
      </c>
      <c r="C163" s="65" t="s">
        <v>490</v>
      </c>
      <c r="D163" s="65" t="s">
        <v>491</v>
      </c>
      <c r="E163" s="47">
        <v>1109570365</v>
      </c>
      <c r="F163" s="87">
        <v>44081</v>
      </c>
      <c r="G163" s="48">
        <v>2020</v>
      </c>
      <c r="H163" s="15">
        <f ca="1">IF(Tabla110[[#This Row],[FECHA DE NACIMIENTO]]="","",YEAR(NOW())-Tabla110[[#This Row],[FECHA DE NACIMIENTO]])</f>
        <v>6</v>
      </c>
      <c r="I163" s="65" t="s">
        <v>100</v>
      </c>
      <c r="J163" s="15" t="str">
        <f t="shared" si="4"/>
        <v>E</v>
      </c>
      <c r="K163" s="15" t="str">
        <f>Tabla110[[#This Row],[FECHA DE NACIMIENTO]]&amp;J163</f>
        <v>2020E</v>
      </c>
      <c r="L163" s="16" t="str">
        <f t="shared" si="5"/>
        <v>MINIRIDERS 6 AÑOS</v>
      </c>
      <c r="M163" s="65" t="s">
        <v>112</v>
      </c>
      <c r="N163" s="36">
        <v>170</v>
      </c>
      <c r="O163" s="19">
        <f>IFERROR(VLOOKUP(Tabla110[[#This Row],[NIVEL DE HABILIDAD]],CATEGORIAS!$M$3:$O$13,2,FALSE),"")</f>
        <v>85000</v>
      </c>
      <c r="P163" s="65"/>
      <c r="Q163" s="65"/>
    </row>
    <row r="164" spans="1:17" ht="18.75" x14ac:dyDescent="0.25">
      <c r="A164" s="11"/>
      <c r="B164" s="37">
        <v>171</v>
      </c>
      <c r="C164" s="65" t="s">
        <v>436</v>
      </c>
      <c r="D164" s="65" t="s">
        <v>492</v>
      </c>
      <c r="E164" s="47">
        <v>1109568004</v>
      </c>
      <c r="F164" s="87">
        <v>43647</v>
      </c>
      <c r="G164" s="48">
        <v>2019</v>
      </c>
      <c r="H164" s="15">
        <f ca="1">IF(Tabla110[[#This Row],[FECHA DE NACIMIENTO]]="","",YEAR(NOW())-Tabla110[[#This Row],[FECHA DE NACIMIENTO]])</f>
        <v>7</v>
      </c>
      <c r="I164" s="65" t="s">
        <v>100</v>
      </c>
      <c r="J164" s="15" t="str">
        <f t="shared" si="4"/>
        <v>E</v>
      </c>
      <c r="K164" s="15" t="str">
        <f>Tabla110[[#This Row],[FECHA DE NACIMIENTO]]&amp;J164</f>
        <v>2019E</v>
      </c>
      <c r="L164" s="16" t="str">
        <f t="shared" si="5"/>
        <v>MINIRIDERS 7 Y 8 AÑOS</v>
      </c>
      <c r="M164" s="65" t="s">
        <v>112</v>
      </c>
      <c r="N164" s="37">
        <v>171</v>
      </c>
      <c r="O164" s="19">
        <f>IFERROR(VLOOKUP(Tabla110[[#This Row],[NIVEL DE HABILIDAD]],CATEGORIAS!$M$3:$O$13,2,FALSE),"")</f>
        <v>85000</v>
      </c>
      <c r="P164" s="65"/>
      <c r="Q164" s="65"/>
    </row>
    <row r="165" spans="1:17" ht="18.75" x14ac:dyDescent="0.25">
      <c r="A165" s="11"/>
      <c r="B165" s="36">
        <v>172</v>
      </c>
      <c r="C165" s="65" t="s">
        <v>319</v>
      </c>
      <c r="D165" s="65" t="s">
        <v>493</v>
      </c>
      <c r="E165" s="47">
        <v>1109198383</v>
      </c>
      <c r="F165" s="87">
        <v>43930</v>
      </c>
      <c r="G165" s="48">
        <v>2020</v>
      </c>
      <c r="H165" s="15">
        <f ca="1">IF(Tabla110[[#This Row],[FECHA DE NACIMIENTO]]="","",YEAR(NOW())-Tabla110[[#This Row],[FECHA DE NACIMIENTO]])</f>
        <v>6</v>
      </c>
      <c r="I165" s="65" t="s">
        <v>67</v>
      </c>
      <c r="J165" s="15" t="str">
        <f t="shared" si="4"/>
        <v>P</v>
      </c>
      <c r="K165" s="15" t="str">
        <f>Tabla110[[#This Row],[FECHA DE NACIMIENTO]]&amp;J165</f>
        <v>2020P</v>
      </c>
      <c r="L165" s="16" t="str">
        <f t="shared" si="5"/>
        <v>PRINCIPIANTES 6 AÑOS Y MENOS</v>
      </c>
      <c r="M165" s="65" t="s">
        <v>45</v>
      </c>
      <c r="N165" s="36">
        <v>172</v>
      </c>
      <c r="O165" s="19">
        <f>IFERROR(VLOOKUP(Tabla110[[#This Row],[NIVEL DE HABILIDAD]],CATEGORIAS!$M$3:$O$13,2,FALSE),"")</f>
        <v>85000</v>
      </c>
      <c r="P165" s="65"/>
      <c r="Q165" s="65"/>
    </row>
    <row r="166" spans="1:17" ht="18.75" x14ac:dyDescent="0.25">
      <c r="A166" s="11"/>
      <c r="B166" s="37">
        <v>173</v>
      </c>
      <c r="C166" s="65" t="s">
        <v>271</v>
      </c>
      <c r="D166" s="65" t="s">
        <v>494</v>
      </c>
      <c r="E166" s="47">
        <v>123280923</v>
      </c>
      <c r="F166" s="87"/>
      <c r="G166" s="48">
        <v>2019</v>
      </c>
      <c r="H166" s="15">
        <f ca="1">IF(Tabla110[[#This Row],[FECHA DE NACIMIENTO]]="","",YEAR(NOW())-Tabla110[[#This Row],[FECHA DE NACIMIENTO]])</f>
        <v>7</v>
      </c>
      <c r="I166" s="65" t="s">
        <v>100</v>
      </c>
      <c r="J166" s="15" t="str">
        <f t="shared" si="4"/>
        <v>E</v>
      </c>
      <c r="K166" s="15" t="str">
        <f>Tabla110[[#This Row],[FECHA DE NACIMIENTO]]&amp;J166</f>
        <v>2019E</v>
      </c>
      <c r="L166" s="16" t="str">
        <f t="shared" si="5"/>
        <v>MINIRIDERS 7 Y 8 AÑOS</v>
      </c>
      <c r="M166" s="65" t="s">
        <v>112</v>
      </c>
      <c r="N166" s="37">
        <v>173</v>
      </c>
      <c r="O166" s="19">
        <f>IFERROR(VLOOKUP(Tabla110[[#This Row],[NIVEL DE HABILIDAD]],CATEGORIAS!$M$3:$O$13,2,FALSE),"")</f>
        <v>85000</v>
      </c>
      <c r="P166" s="65"/>
      <c r="Q166" s="65"/>
    </row>
    <row r="167" spans="1:17" ht="18.75" x14ac:dyDescent="0.25">
      <c r="A167" s="11"/>
      <c r="B167" s="36">
        <v>174</v>
      </c>
      <c r="C167" s="65" t="s">
        <v>410</v>
      </c>
      <c r="D167" s="65" t="s">
        <v>495</v>
      </c>
      <c r="E167" s="47">
        <v>1107869888</v>
      </c>
      <c r="F167" s="87">
        <v>42909</v>
      </c>
      <c r="G167" s="48">
        <v>2017</v>
      </c>
      <c r="H167" s="15">
        <f ca="1">IF(Tabla110[[#This Row],[FECHA DE NACIMIENTO]]="","",YEAR(NOW())-Tabla110[[#This Row],[FECHA DE NACIMIENTO]])</f>
        <v>9</v>
      </c>
      <c r="I167" s="65" t="s">
        <v>100</v>
      </c>
      <c r="J167" s="15" t="str">
        <f t="shared" si="4"/>
        <v>E</v>
      </c>
      <c r="K167" s="15" t="str">
        <f>Tabla110[[#This Row],[FECHA DE NACIMIENTO]]&amp;J167</f>
        <v>2017E</v>
      </c>
      <c r="L167" s="16" t="str">
        <f t="shared" si="5"/>
        <v>MINIRIDERS 9 Y 10 AÑOS</v>
      </c>
      <c r="M167" s="65" t="s">
        <v>112</v>
      </c>
      <c r="N167" s="36">
        <v>174</v>
      </c>
      <c r="O167" s="19">
        <f>IFERROR(VLOOKUP(Tabla110[[#This Row],[NIVEL DE HABILIDAD]],CATEGORIAS!$M$3:$O$13,2,FALSE),"")</f>
        <v>85000</v>
      </c>
      <c r="P167" s="65"/>
      <c r="Q167" s="65"/>
    </row>
    <row r="168" spans="1:17" ht="18.75" x14ac:dyDescent="0.25">
      <c r="A168" s="11"/>
      <c r="B168" s="37">
        <v>175</v>
      </c>
      <c r="C168" s="65" t="s">
        <v>496</v>
      </c>
      <c r="D168" s="65" t="s">
        <v>497</v>
      </c>
      <c r="E168" s="47">
        <v>1089640020</v>
      </c>
      <c r="F168" s="87"/>
      <c r="G168" s="48">
        <v>2019</v>
      </c>
      <c r="H168" s="15">
        <f ca="1">IF(Tabla110[[#This Row],[FECHA DE NACIMIENTO]]="","",YEAR(NOW())-Tabla110[[#This Row],[FECHA DE NACIMIENTO]])</f>
        <v>7</v>
      </c>
      <c r="I168" s="65" t="s">
        <v>100</v>
      </c>
      <c r="J168" s="15" t="str">
        <f t="shared" si="4"/>
        <v>E</v>
      </c>
      <c r="K168" s="15" t="str">
        <f>Tabla110[[#This Row],[FECHA DE NACIMIENTO]]&amp;J168</f>
        <v>2019E</v>
      </c>
      <c r="L168" s="16" t="str">
        <f t="shared" si="5"/>
        <v>MINIRIDERS 7 Y 8 AÑOS</v>
      </c>
      <c r="M168" s="65" t="s">
        <v>112</v>
      </c>
      <c r="N168" s="37">
        <v>175</v>
      </c>
      <c r="O168" s="19">
        <f>IFERROR(VLOOKUP(Tabla110[[#This Row],[NIVEL DE HABILIDAD]],CATEGORIAS!$M$3:$O$13,2,FALSE),"")</f>
        <v>85000</v>
      </c>
      <c r="P168" s="65"/>
      <c r="Q168" s="65"/>
    </row>
    <row r="169" spans="1:17" ht="18.75" x14ac:dyDescent="0.25">
      <c r="A169" s="11"/>
      <c r="B169" s="36">
        <v>176</v>
      </c>
      <c r="C169" s="65" t="s">
        <v>498</v>
      </c>
      <c r="D169" s="65" t="s">
        <v>499</v>
      </c>
      <c r="E169" s="47">
        <v>1232797780</v>
      </c>
      <c r="F169" s="87"/>
      <c r="G169" s="48">
        <v>2016</v>
      </c>
      <c r="H169" s="15">
        <f ca="1">IF(Tabla110[[#This Row],[FECHA DE NACIMIENTO]]="","",YEAR(NOW())-Tabla110[[#This Row],[FECHA DE NACIMIENTO]])</f>
        <v>10</v>
      </c>
      <c r="I169" s="65" t="s">
        <v>100</v>
      </c>
      <c r="J169" s="15" t="str">
        <f t="shared" si="4"/>
        <v>E</v>
      </c>
      <c r="K169" s="15" t="str">
        <f>Tabla110[[#This Row],[FECHA DE NACIMIENTO]]&amp;J169</f>
        <v>2016E</v>
      </c>
      <c r="L169" s="16" t="str">
        <f t="shared" si="5"/>
        <v>MINIRIDERS 9 Y 10 AÑOS</v>
      </c>
      <c r="M169" s="65" t="s">
        <v>112</v>
      </c>
      <c r="N169" s="36">
        <v>176</v>
      </c>
      <c r="O169" s="19">
        <f>IFERROR(VLOOKUP(Tabla110[[#This Row],[NIVEL DE HABILIDAD]],CATEGORIAS!$M$3:$O$13,2,FALSE),"")</f>
        <v>85000</v>
      </c>
      <c r="P169" s="65"/>
      <c r="Q169" s="65"/>
    </row>
    <row r="170" spans="1:17" ht="18.75" x14ac:dyDescent="0.25">
      <c r="A170" s="11"/>
      <c r="B170" s="37">
        <v>177</v>
      </c>
      <c r="C170" s="65" t="s">
        <v>500</v>
      </c>
      <c r="D170" s="65" t="s">
        <v>501</v>
      </c>
      <c r="E170" s="47">
        <v>1143882813</v>
      </c>
      <c r="F170" s="87">
        <v>44484</v>
      </c>
      <c r="G170" s="48">
        <v>2021</v>
      </c>
      <c r="H170" s="15">
        <f ca="1">IF(Tabla110[[#This Row],[FECHA DE NACIMIENTO]]="","",YEAR(NOW())-Tabla110[[#This Row],[FECHA DE NACIMIENTO]])</f>
        <v>5</v>
      </c>
      <c r="I170" s="65" t="s">
        <v>12</v>
      </c>
      <c r="J170" s="15" t="str">
        <f t="shared" si="4"/>
        <v>S</v>
      </c>
      <c r="K170" s="15" t="str">
        <f>Tabla110[[#This Row],[FECHA DE NACIMIENTO]]&amp;J170</f>
        <v>2021S</v>
      </c>
      <c r="L170" s="16" t="str">
        <f t="shared" si="5"/>
        <v>STRIDERS 5 AÑOS</v>
      </c>
      <c r="M170" s="65" t="s">
        <v>55</v>
      </c>
      <c r="N170" s="37">
        <v>177</v>
      </c>
      <c r="O170" s="19">
        <f>IFERROR(VLOOKUP(Tabla110[[#This Row],[NIVEL DE HABILIDAD]],CATEGORIAS!$M$3:$O$13,2,FALSE),"")</f>
        <v>85000</v>
      </c>
      <c r="P170" s="65"/>
      <c r="Q170" s="65"/>
    </row>
    <row r="171" spans="1:17" ht="18.75" x14ac:dyDescent="0.25">
      <c r="A171" s="11"/>
      <c r="B171" s="36">
        <v>178</v>
      </c>
      <c r="C171" s="65" t="s">
        <v>261</v>
      </c>
      <c r="D171" s="65" t="s">
        <v>502</v>
      </c>
      <c r="E171" s="47">
        <v>1109570097</v>
      </c>
      <c r="F171" s="87">
        <v>44047</v>
      </c>
      <c r="G171" s="48">
        <v>2020</v>
      </c>
      <c r="H171" s="15">
        <f ca="1">IF(Tabla110[[#This Row],[FECHA DE NACIMIENTO]]="","",YEAR(NOW())-Tabla110[[#This Row],[FECHA DE NACIMIENTO]])</f>
        <v>6</v>
      </c>
      <c r="I171" s="65" t="s">
        <v>67</v>
      </c>
      <c r="J171" s="15" t="str">
        <f t="shared" si="4"/>
        <v>P</v>
      </c>
      <c r="K171" s="15" t="str">
        <f>Tabla110[[#This Row],[FECHA DE NACIMIENTO]]&amp;J171</f>
        <v>2020P</v>
      </c>
      <c r="L171" s="16" t="str">
        <f t="shared" si="5"/>
        <v>PRINCIPIANTES 6 AÑOS Y MENOS</v>
      </c>
      <c r="M171" s="65" t="s">
        <v>55</v>
      </c>
      <c r="N171" s="36">
        <v>178</v>
      </c>
      <c r="O171" s="19">
        <f>IFERROR(VLOOKUP(Tabla110[[#This Row],[NIVEL DE HABILIDAD]],CATEGORIAS!$M$3:$O$13,2,FALSE),"")</f>
        <v>85000</v>
      </c>
      <c r="P171" s="65"/>
      <c r="Q171" s="65"/>
    </row>
    <row r="172" spans="1:17" ht="18.75" x14ac:dyDescent="0.25">
      <c r="A172" s="11"/>
      <c r="B172" s="37">
        <v>179</v>
      </c>
      <c r="C172" s="65" t="s">
        <v>299</v>
      </c>
      <c r="D172" s="65" t="s">
        <v>503</v>
      </c>
      <c r="E172" s="47">
        <v>1232812998</v>
      </c>
      <c r="F172" s="87"/>
      <c r="G172" s="48">
        <v>2020</v>
      </c>
      <c r="H172" s="15">
        <f ca="1">IF(Tabla110[[#This Row],[FECHA DE NACIMIENTO]]="","",YEAR(NOW())-Tabla110[[#This Row],[FECHA DE NACIMIENTO]])</f>
        <v>6</v>
      </c>
      <c r="I172" s="65" t="s">
        <v>100</v>
      </c>
      <c r="J172" s="15" t="str">
        <f t="shared" si="4"/>
        <v>E</v>
      </c>
      <c r="K172" s="15" t="str">
        <f>Tabla110[[#This Row],[FECHA DE NACIMIENTO]]&amp;J172</f>
        <v>2020E</v>
      </c>
      <c r="L172" s="16" t="str">
        <f t="shared" si="5"/>
        <v>MINIRIDERS 6 AÑOS</v>
      </c>
      <c r="M172" s="65" t="s">
        <v>55</v>
      </c>
      <c r="N172" s="37">
        <v>179</v>
      </c>
      <c r="O172" s="19">
        <f>IFERROR(VLOOKUP(Tabla110[[#This Row],[NIVEL DE HABILIDAD]],CATEGORIAS!$M$3:$O$13,2,FALSE),"")</f>
        <v>85000</v>
      </c>
      <c r="P172" s="65"/>
      <c r="Q172" s="65"/>
    </row>
    <row r="173" spans="1:17" ht="18.75" x14ac:dyDescent="0.25">
      <c r="A173" s="11"/>
      <c r="B173" s="36">
        <v>180</v>
      </c>
      <c r="C173" s="65" t="s">
        <v>285</v>
      </c>
      <c r="D173" s="65" t="s">
        <v>504</v>
      </c>
      <c r="E173" s="47">
        <v>1109685581</v>
      </c>
      <c r="F173" s="87"/>
      <c r="G173" s="48">
        <v>2018</v>
      </c>
      <c r="H173" s="15">
        <f ca="1">IF(Tabla110[[#This Row],[FECHA DE NACIMIENTO]]="","",YEAR(NOW())-Tabla110[[#This Row],[FECHA DE NACIMIENTO]])</f>
        <v>8</v>
      </c>
      <c r="I173" s="65" t="s">
        <v>100</v>
      </c>
      <c r="J173" s="15" t="str">
        <f t="shared" si="4"/>
        <v>E</v>
      </c>
      <c r="K173" s="15" t="str">
        <f>Tabla110[[#This Row],[FECHA DE NACIMIENTO]]&amp;J173</f>
        <v>2018E</v>
      </c>
      <c r="L173" s="16" t="str">
        <f t="shared" si="5"/>
        <v>MINIRIDERS 7 Y 8 AÑOS</v>
      </c>
      <c r="M173" s="65" t="s">
        <v>55</v>
      </c>
      <c r="N173" s="36">
        <v>180</v>
      </c>
      <c r="O173" s="19">
        <f>IFERROR(VLOOKUP(Tabla110[[#This Row],[NIVEL DE HABILIDAD]],CATEGORIAS!$M$3:$O$13,2,FALSE),"")</f>
        <v>85000</v>
      </c>
      <c r="P173" s="65"/>
      <c r="Q173" s="65"/>
    </row>
    <row r="174" spans="1:17" ht="18.75" x14ac:dyDescent="0.25">
      <c r="A174" s="11"/>
      <c r="B174" s="37">
        <v>181</v>
      </c>
      <c r="C174" s="65" t="s">
        <v>308</v>
      </c>
      <c r="D174" s="65" t="s">
        <v>505</v>
      </c>
      <c r="E174" s="47">
        <v>1058554324</v>
      </c>
      <c r="F174" s="87"/>
      <c r="G174" s="48">
        <v>2020</v>
      </c>
      <c r="H174" s="15">
        <f ca="1">IF(Tabla110[[#This Row],[FECHA DE NACIMIENTO]]="","",YEAR(NOW())-Tabla110[[#This Row],[FECHA DE NACIMIENTO]])</f>
        <v>6</v>
      </c>
      <c r="I174" s="65" t="s">
        <v>100</v>
      </c>
      <c r="J174" s="15" t="str">
        <f t="shared" si="4"/>
        <v>E</v>
      </c>
      <c r="K174" s="15" t="str">
        <f>Tabla110[[#This Row],[FECHA DE NACIMIENTO]]&amp;J174</f>
        <v>2020E</v>
      </c>
      <c r="L174" s="16" t="str">
        <f t="shared" si="5"/>
        <v>MINIRIDERS 6 AÑOS</v>
      </c>
      <c r="M174" s="65" t="s">
        <v>110</v>
      </c>
      <c r="N174" s="37">
        <v>181</v>
      </c>
      <c r="O174" s="19">
        <f>IFERROR(VLOOKUP(Tabla110[[#This Row],[NIVEL DE HABILIDAD]],CATEGORIAS!$M$3:$O$13,2,FALSE),"")</f>
        <v>85000</v>
      </c>
      <c r="P174" s="65"/>
      <c r="Q174" s="65"/>
    </row>
    <row r="175" spans="1:17" ht="18.75" x14ac:dyDescent="0.25">
      <c r="A175" s="11"/>
      <c r="B175" s="36">
        <v>182</v>
      </c>
      <c r="C175" s="65" t="s">
        <v>271</v>
      </c>
      <c r="D175" s="65" t="s">
        <v>506</v>
      </c>
      <c r="E175" s="47">
        <v>1109571357</v>
      </c>
      <c r="F175" s="87"/>
      <c r="G175" s="48">
        <v>2021</v>
      </c>
      <c r="H175" s="15">
        <f ca="1">IF(Tabla110[[#This Row],[FECHA DE NACIMIENTO]]="","",YEAR(NOW())-Tabla110[[#This Row],[FECHA DE NACIMIENTO]])</f>
        <v>5</v>
      </c>
      <c r="I175" s="65" t="s">
        <v>12</v>
      </c>
      <c r="J175" s="15" t="str">
        <f t="shared" si="4"/>
        <v>S</v>
      </c>
      <c r="K175" s="15" t="str">
        <f>Tabla110[[#This Row],[FECHA DE NACIMIENTO]]&amp;J175</f>
        <v>2021S</v>
      </c>
      <c r="L175" s="16" t="str">
        <f t="shared" si="5"/>
        <v>STRIDERS 5 AÑOS</v>
      </c>
      <c r="M175" s="65" t="s">
        <v>45</v>
      </c>
      <c r="N175" s="36">
        <v>182</v>
      </c>
      <c r="O175" s="19">
        <f>IFERROR(VLOOKUP(Tabla110[[#This Row],[NIVEL DE HABILIDAD]],CATEGORIAS!$M$3:$O$13,2,FALSE),"")</f>
        <v>85000</v>
      </c>
      <c r="P175" s="65"/>
      <c r="Q175" s="65"/>
    </row>
    <row r="176" spans="1:17" ht="18.75" x14ac:dyDescent="0.25">
      <c r="A176" s="11"/>
      <c r="B176" s="37">
        <v>183</v>
      </c>
      <c r="C176" s="65" t="s">
        <v>441</v>
      </c>
      <c r="D176" s="65" t="s">
        <v>507</v>
      </c>
      <c r="E176" s="47">
        <v>1114626631</v>
      </c>
      <c r="F176" s="87">
        <v>42318</v>
      </c>
      <c r="G176" s="48">
        <v>2015</v>
      </c>
      <c r="H176" s="15">
        <f ca="1">IF(Tabla110[[#This Row],[FECHA DE NACIMIENTO]]="","",YEAR(NOW())-Tabla110[[#This Row],[FECHA DE NACIMIENTO]])</f>
        <v>11</v>
      </c>
      <c r="I176" s="65" t="s">
        <v>67</v>
      </c>
      <c r="J176" s="15" t="str">
        <f t="shared" si="4"/>
        <v>P</v>
      </c>
      <c r="K176" s="15" t="str">
        <f>Tabla110[[#This Row],[FECHA DE NACIMIENTO]]&amp;J176</f>
        <v>2015P</v>
      </c>
      <c r="L176" s="16" t="str">
        <f t="shared" si="5"/>
        <v>PRINCIPIANTES 11 Y 12 AÑOS</v>
      </c>
      <c r="M176" s="65" t="s">
        <v>44</v>
      </c>
      <c r="N176" s="37">
        <v>183</v>
      </c>
      <c r="O176" s="19">
        <f>IFERROR(VLOOKUP(Tabla110[[#This Row],[NIVEL DE HABILIDAD]],CATEGORIAS!$M$3:$O$13,2,FALSE),"")</f>
        <v>85000</v>
      </c>
      <c r="P176" s="65"/>
      <c r="Q176" s="65"/>
    </row>
    <row r="177" spans="1:17" ht="18.75" x14ac:dyDescent="0.25">
      <c r="A177" s="11"/>
      <c r="B177" s="36">
        <v>184</v>
      </c>
      <c r="C177" s="65" t="s">
        <v>271</v>
      </c>
      <c r="D177" s="65" t="s">
        <v>508</v>
      </c>
      <c r="E177" s="47">
        <v>1061545419</v>
      </c>
      <c r="F177" s="87"/>
      <c r="G177" s="48">
        <v>2017</v>
      </c>
      <c r="H177" s="15">
        <f ca="1">IF(Tabla110[[#This Row],[FECHA DE NACIMIENTO]]="","",YEAR(NOW())-Tabla110[[#This Row],[FECHA DE NACIMIENTO]])</f>
        <v>9</v>
      </c>
      <c r="I177" s="65" t="s">
        <v>100</v>
      </c>
      <c r="J177" s="15" t="str">
        <f t="shared" si="4"/>
        <v>E</v>
      </c>
      <c r="K177" s="15" t="str">
        <f>Tabla110[[#This Row],[FECHA DE NACIMIENTO]]&amp;J177</f>
        <v>2017E</v>
      </c>
      <c r="L177" s="16" t="str">
        <f t="shared" si="5"/>
        <v>MINIRIDERS 9 Y 10 AÑOS</v>
      </c>
      <c r="M177" s="65" t="s">
        <v>79</v>
      </c>
      <c r="N177" s="36">
        <v>184</v>
      </c>
      <c r="O177" s="19">
        <f>IFERROR(VLOOKUP(Tabla110[[#This Row],[NIVEL DE HABILIDAD]],CATEGORIAS!$M$3:$O$13,2,FALSE),"")</f>
        <v>85000</v>
      </c>
      <c r="P177" s="65"/>
      <c r="Q177" s="65"/>
    </row>
    <row r="178" spans="1:17" ht="18.75" x14ac:dyDescent="0.25">
      <c r="A178" s="11"/>
      <c r="B178" s="37">
        <v>185</v>
      </c>
      <c r="C178" s="65" t="s">
        <v>378</v>
      </c>
      <c r="D178" s="65" t="s">
        <v>509</v>
      </c>
      <c r="E178" s="47">
        <v>1190964364</v>
      </c>
      <c r="F178" s="87"/>
      <c r="G178" s="48">
        <v>2022</v>
      </c>
      <c r="H178" s="15">
        <f ca="1">IF(Tabla110[[#This Row],[FECHA DE NACIMIENTO]]="","",YEAR(NOW())-Tabla110[[#This Row],[FECHA DE NACIMIENTO]])</f>
        <v>4</v>
      </c>
      <c r="I178" s="65" t="s">
        <v>12</v>
      </c>
      <c r="J178" s="15" t="str">
        <f t="shared" si="4"/>
        <v>S</v>
      </c>
      <c r="K178" s="15" t="str">
        <f>Tabla110[[#This Row],[FECHA DE NACIMIENTO]]&amp;J178</f>
        <v>2022S</v>
      </c>
      <c r="L178" s="16" t="str">
        <f t="shared" si="5"/>
        <v>STRIDERS 4 AÑOS</v>
      </c>
      <c r="M178" s="65" t="s">
        <v>85</v>
      </c>
      <c r="N178" s="37">
        <v>185</v>
      </c>
      <c r="O178" s="19">
        <f>IFERROR(VLOOKUP(Tabla110[[#This Row],[NIVEL DE HABILIDAD]],CATEGORIAS!$M$3:$O$13,2,FALSE),"")</f>
        <v>85000</v>
      </c>
      <c r="P178" s="65"/>
      <c r="Q178" s="65"/>
    </row>
    <row r="179" spans="1:17" ht="18.75" x14ac:dyDescent="0.25">
      <c r="A179" s="11"/>
      <c r="B179" s="36">
        <v>186</v>
      </c>
      <c r="C179" s="65" t="s">
        <v>436</v>
      </c>
      <c r="D179" s="65" t="s">
        <v>510</v>
      </c>
      <c r="E179" s="47">
        <v>1109198264</v>
      </c>
      <c r="F179" s="87">
        <v>43953</v>
      </c>
      <c r="G179" s="48">
        <v>2021</v>
      </c>
      <c r="H179" s="15">
        <f ca="1">IF(Tabla110[[#This Row],[FECHA DE NACIMIENTO]]="","",YEAR(NOW())-Tabla110[[#This Row],[FECHA DE NACIMIENTO]])</f>
        <v>5</v>
      </c>
      <c r="I179" s="65" t="s">
        <v>67</v>
      </c>
      <c r="J179" s="15" t="str">
        <f t="shared" si="4"/>
        <v>P</v>
      </c>
      <c r="K179" s="15" t="str">
        <f>Tabla110[[#This Row],[FECHA DE NACIMIENTO]]&amp;J179</f>
        <v>2021P</v>
      </c>
      <c r="L179" s="16" t="str">
        <f t="shared" si="5"/>
        <v>PRINCIPIANTES 6 AÑOS Y MENOS</v>
      </c>
      <c r="M179" s="65" t="s">
        <v>53</v>
      </c>
      <c r="N179" s="36">
        <v>186</v>
      </c>
      <c r="O179" s="19">
        <f>IFERROR(VLOOKUP(Tabla110[[#This Row],[NIVEL DE HABILIDAD]],CATEGORIAS!$M$3:$O$13,2,FALSE),"")</f>
        <v>85000</v>
      </c>
      <c r="P179" s="65"/>
      <c r="Q179" s="65"/>
    </row>
    <row r="180" spans="1:17" ht="18.75" x14ac:dyDescent="0.25">
      <c r="A180" s="11"/>
      <c r="B180" s="37">
        <v>187</v>
      </c>
      <c r="C180" s="65" t="s">
        <v>429</v>
      </c>
      <c r="D180" s="65" t="s">
        <v>511</v>
      </c>
      <c r="E180" s="47">
        <v>1109561507</v>
      </c>
      <c r="F180" s="87"/>
      <c r="G180" s="48">
        <v>2016</v>
      </c>
      <c r="H180" s="15">
        <f ca="1">IF(Tabla110[[#This Row],[FECHA DE NACIMIENTO]]="","",YEAR(NOW())-Tabla110[[#This Row],[FECHA DE NACIMIENTO]])</f>
        <v>10</v>
      </c>
      <c r="I180" s="65" t="s">
        <v>100</v>
      </c>
      <c r="J180" s="15" t="str">
        <f t="shared" si="4"/>
        <v>E</v>
      </c>
      <c r="K180" s="15" t="str">
        <f>Tabla110[[#This Row],[FECHA DE NACIMIENTO]]&amp;J180</f>
        <v>2016E</v>
      </c>
      <c r="L180" s="16" t="str">
        <f t="shared" si="5"/>
        <v>MINIRIDERS 9 Y 10 AÑOS</v>
      </c>
      <c r="M180" s="65" t="s">
        <v>53</v>
      </c>
      <c r="N180" s="37">
        <v>187</v>
      </c>
      <c r="O180" s="19">
        <f>IFERROR(VLOOKUP(Tabla110[[#This Row],[NIVEL DE HABILIDAD]],CATEGORIAS!$M$3:$O$13,2,FALSE),"")</f>
        <v>85000</v>
      </c>
      <c r="P180" s="65"/>
      <c r="Q180" s="65"/>
    </row>
    <row r="181" spans="1:17" ht="18.75" x14ac:dyDescent="0.25">
      <c r="A181" s="11"/>
      <c r="B181" s="36">
        <v>188</v>
      </c>
      <c r="C181" s="65" t="s">
        <v>436</v>
      </c>
      <c r="D181" s="65" t="s">
        <v>512</v>
      </c>
      <c r="E181" s="47">
        <v>1111488919</v>
      </c>
      <c r="F181" s="87"/>
      <c r="G181" s="48">
        <v>2021</v>
      </c>
      <c r="H181" s="15">
        <f ca="1">IF(Tabla110[[#This Row],[FECHA DE NACIMIENTO]]="","",YEAR(NOW())-Tabla110[[#This Row],[FECHA DE NACIMIENTO]])</f>
        <v>5</v>
      </c>
      <c r="I181" s="65" t="s">
        <v>12</v>
      </c>
      <c r="J181" s="15" t="str">
        <f t="shared" si="4"/>
        <v>S</v>
      </c>
      <c r="K181" s="15" t="str">
        <f>Tabla110[[#This Row],[FECHA DE NACIMIENTO]]&amp;J181</f>
        <v>2021S</v>
      </c>
      <c r="L181" s="16" t="str">
        <f t="shared" si="5"/>
        <v>STRIDERS 5 AÑOS</v>
      </c>
      <c r="M181" s="65" t="s">
        <v>53</v>
      </c>
      <c r="N181" s="36">
        <v>188</v>
      </c>
      <c r="O181" s="19">
        <f>IFERROR(VLOOKUP(Tabla110[[#This Row],[NIVEL DE HABILIDAD]],CATEGORIAS!$M$3:$O$13,2,FALSE),"")</f>
        <v>85000</v>
      </c>
      <c r="P181" s="65"/>
      <c r="Q181" s="65"/>
    </row>
    <row r="182" spans="1:17" ht="18.75" x14ac:dyDescent="0.25">
      <c r="A182" s="11"/>
      <c r="B182" s="37">
        <v>189</v>
      </c>
      <c r="C182" s="65" t="s">
        <v>410</v>
      </c>
      <c r="D182" s="65" t="s">
        <v>513</v>
      </c>
      <c r="E182" s="47">
        <v>1109567725</v>
      </c>
      <c r="F182" s="87"/>
      <c r="G182" s="48">
        <v>2019</v>
      </c>
      <c r="H182" s="15">
        <f ca="1">IF(Tabla110[[#This Row],[FECHA DE NACIMIENTO]]="","",YEAR(NOW())-Tabla110[[#This Row],[FECHA DE NACIMIENTO]])</f>
        <v>7</v>
      </c>
      <c r="I182" s="65" t="s">
        <v>100</v>
      </c>
      <c r="J182" s="15" t="str">
        <f t="shared" si="4"/>
        <v>E</v>
      </c>
      <c r="K182" s="15" t="str">
        <f>Tabla110[[#This Row],[FECHA DE NACIMIENTO]]&amp;J182</f>
        <v>2019E</v>
      </c>
      <c r="L182" s="16" t="str">
        <f t="shared" si="5"/>
        <v>MINIRIDERS 7 Y 8 AÑOS</v>
      </c>
      <c r="M182" s="65" t="s">
        <v>112</v>
      </c>
      <c r="N182" s="37">
        <v>189</v>
      </c>
      <c r="O182" s="19">
        <f>IFERROR(VLOOKUP(Tabla110[[#This Row],[NIVEL DE HABILIDAD]],CATEGORIAS!$M$3:$O$13,2,FALSE),"")</f>
        <v>85000</v>
      </c>
      <c r="P182" s="65"/>
      <c r="Q182" s="65"/>
    </row>
    <row r="183" spans="1:17" ht="18.75" x14ac:dyDescent="0.25">
      <c r="A183" s="11"/>
      <c r="B183" s="36">
        <v>190</v>
      </c>
      <c r="C183" s="65" t="s">
        <v>514</v>
      </c>
      <c r="D183" s="65" t="s">
        <v>515</v>
      </c>
      <c r="E183" s="47">
        <v>1112065357</v>
      </c>
      <c r="F183" s="87"/>
      <c r="G183" s="48">
        <v>2018</v>
      </c>
      <c r="H183" s="15">
        <f ca="1">IF(Tabla110[[#This Row],[FECHA DE NACIMIENTO]]="","",YEAR(NOW())-Tabla110[[#This Row],[FECHA DE NACIMIENTO]])</f>
        <v>8</v>
      </c>
      <c r="I183" s="65" t="s">
        <v>67</v>
      </c>
      <c r="J183" s="15" t="str">
        <f t="shared" si="4"/>
        <v>P</v>
      </c>
      <c r="K183" s="15" t="str">
        <f>Tabla110[[#This Row],[FECHA DE NACIMIENTO]]&amp;J183</f>
        <v>2018P</v>
      </c>
      <c r="L183" s="16" t="str">
        <f t="shared" si="5"/>
        <v>PRINCIPIANTES 7 Y 8 AÑOS</v>
      </c>
      <c r="M183" s="65" t="s">
        <v>167</v>
      </c>
      <c r="N183" s="36">
        <v>190</v>
      </c>
      <c r="O183" s="19">
        <f>IFERROR(VLOOKUP(Tabla110[[#This Row],[NIVEL DE HABILIDAD]],CATEGORIAS!$M$3:$O$13,2,FALSE),"")</f>
        <v>85000</v>
      </c>
      <c r="P183" s="65"/>
      <c r="Q183" s="65" t="s">
        <v>197</v>
      </c>
    </row>
    <row r="184" spans="1:17" ht="18.75" x14ac:dyDescent="0.25">
      <c r="A184" s="11"/>
      <c r="B184" s="37">
        <v>191</v>
      </c>
      <c r="C184" s="65" t="s">
        <v>436</v>
      </c>
      <c r="D184" s="65" t="s">
        <v>516</v>
      </c>
      <c r="E184" s="47">
        <v>1114009237</v>
      </c>
      <c r="F184" s="87">
        <v>42356</v>
      </c>
      <c r="G184" s="48">
        <v>2015</v>
      </c>
      <c r="H184" s="15">
        <f ca="1">IF(Tabla110[[#This Row],[FECHA DE NACIMIENTO]]="","",YEAR(NOW())-Tabla110[[#This Row],[FECHA DE NACIMIENTO]])</f>
        <v>11</v>
      </c>
      <c r="I184" s="65" t="s">
        <v>67</v>
      </c>
      <c r="J184" s="15" t="str">
        <f t="shared" si="4"/>
        <v>P</v>
      </c>
      <c r="K184" s="15" t="str">
        <f>Tabla110[[#This Row],[FECHA DE NACIMIENTO]]&amp;J184</f>
        <v>2015P</v>
      </c>
      <c r="L184" s="16" t="str">
        <f t="shared" si="5"/>
        <v>PRINCIPIANTES 11 Y 12 AÑOS</v>
      </c>
      <c r="M184" s="65" t="s">
        <v>167</v>
      </c>
      <c r="N184" s="37">
        <v>191</v>
      </c>
      <c r="O184" s="19">
        <f>IFERROR(VLOOKUP(Tabla110[[#This Row],[NIVEL DE HABILIDAD]],CATEGORIAS!$M$3:$O$13,2,FALSE),"")</f>
        <v>85000</v>
      </c>
      <c r="P184" s="65"/>
      <c r="Q184" s="65"/>
    </row>
    <row r="185" spans="1:17" ht="18.75" x14ac:dyDescent="0.25">
      <c r="A185" s="11"/>
      <c r="B185" s="36">
        <v>192</v>
      </c>
      <c r="C185" s="65" t="s">
        <v>517</v>
      </c>
      <c r="D185" s="65" t="s">
        <v>322</v>
      </c>
      <c r="E185" s="47">
        <v>1041702892</v>
      </c>
      <c r="F185" s="87"/>
      <c r="G185" s="50">
        <v>2022</v>
      </c>
      <c r="H185" s="15">
        <f ca="1">IF(Tabla110[[#This Row],[FECHA DE NACIMIENTO]]="","",YEAR(NOW())-Tabla110[[#This Row],[FECHA DE NACIMIENTO]])</f>
        <v>4</v>
      </c>
      <c r="I185" s="65" t="s">
        <v>12</v>
      </c>
      <c r="J185" s="15" t="str">
        <f t="shared" si="4"/>
        <v>S</v>
      </c>
      <c r="K185" s="15" t="str">
        <f>Tabla110[[#This Row],[FECHA DE NACIMIENTO]]&amp;J185</f>
        <v>2022S</v>
      </c>
      <c r="L185" s="16" t="str">
        <f t="shared" si="5"/>
        <v>STRIDERS 4 AÑOS</v>
      </c>
      <c r="M185" s="65" t="s">
        <v>45</v>
      </c>
      <c r="N185" s="36">
        <v>192</v>
      </c>
      <c r="O185" s="19">
        <f>IFERROR(VLOOKUP(Tabla110[[#This Row],[NIVEL DE HABILIDAD]],CATEGORIAS!$M$3:$O$13,2,FALSE),"")</f>
        <v>85000</v>
      </c>
      <c r="P185" s="65"/>
      <c r="Q185" s="65"/>
    </row>
    <row r="186" spans="1:17" ht="18.75" x14ac:dyDescent="0.25">
      <c r="A186" s="11"/>
      <c r="B186" s="37">
        <v>193</v>
      </c>
      <c r="C186" s="65" t="s">
        <v>301</v>
      </c>
      <c r="D186" s="65" t="s">
        <v>518</v>
      </c>
      <c r="E186" s="47">
        <v>1110305023</v>
      </c>
      <c r="F186" s="87"/>
      <c r="G186" s="48">
        <v>2019</v>
      </c>
      <c r="H186" s="15">
        <f ca="1">IF(Tabla110[[#This Row],[FECHA DE NACIMIENTO]]="","",YEAR(NOW())-Tabla110[[#This Row],[FECHA DE NACIMIENTO]])</f>
        <v>7</v>
      </c>
      <c r="I186" s="65" t="s">
        <v>100</v>
      </c>
      <c r="J186" s="15" t="str">
        <f t="shared" si="4"/>
        <v>E</v>
      </c>
      <c r="K186" s="15" t="str">
        <f>Tabla110[[#This Row],[FECHA DE NACIMIENTO]]&amp;J186</f>
        <v>2019E</v>
      </c>
      <c r="L186" s="16" t="str">
        <f t="shared" si="5"/>
        <v>MINIRIDERS 7 Y 8 AÑOS</v>
      </c>
      <c r="M186" s="65" t="s">
        <v>45</v>
      </c>
      <c r="N186" s="37">
        <v>193</v>
      </c>
      <c r="O186" s="19">
        <f>IFERROR(VLOOKUP(Tabla110[[#This Row],[NIVEL DE HABILIDAD]],CATEGORIAS!$M$3:$O$13,2,FALSE),"")</f>
        <v>85000</v>
      </c>
      <c r="P186" s="65"/>
      <c r="Q186" s="65"/>
    </row>
    <row r="187" spans="1:17" ht="18.75" x14ac:dyDescent="0.25">
      <c r="A187" s="11"/>
      <c r="B187" s="36">
        <v>194</v>
      </c>
      <c r="C187" s="65" t="s">
        <v>519</v>
      </c>
      <c r="D187" s="65" t="s">
        <v>520</v>
      </c>
      <c r="E187" s="47">
        <v>1232796994</v>
      </c>
      <c r="F187" s="87"/>
      <c r="G187" s="48">
        <v>2016</v>
      </c>
      <c r="H187" s="15">
        <f ca="1">IF(Tabla110[[#This Row],[FECHA DE NACIMIENTO]]="","",YEAR(NOW())-Tabla110[[#This Row],[FECHA DE NACIMIENTO]])</f>
        <v>10</v>
      </c>
      <c r="I187" s="65" t="s">
        <v>100</v>
      </c>
      <c r="J187" s="15" t="str">
        <f t="shared" si="4"/>
        <v>E</v>
      </c>
      <c r="K187" s="15" t="str">
        <f>Tabla110[[#This Row],[FECHA DE NACIMIENTO]]&amp;J187</f>
        <v>2016E</v>
      </c>
      <c r="L187" s="16" t="str">
        <f t="shared" si="5"/>
        <v>MINIRIDERS 9 Y 10 AÑOS</v>
      </c>
      <c r="M187" s="65" t="s">
        <v>180</v>
      </c>
      <c r="N187" s="36">
        <v>194</v>
      </c>
      <c r="O187" s="19">
        <f>IFERROR(VLOOKUP(Tabla110[[#This Row],[NIVEL DE HABILIDAD]],CATEGORIAS!$M$3:$O$13,2,FALSE),"")</f>
        <v>85000</v>
      </c>
      <c r="P187" s="65"/>
      <c r="Q187" s="65"/>
    </row>
    <row r="188" spans="1:17" ht="18.75" x14ac:dyDescent="0.25">
      <c r="A188" s="11"/>
      <c r="B188" s="37">
        <v>195</v>
      </c>
      <c r="C188" s="65" t="s">
        <v>275</v>
      </c>
      <c r="D188" s="65" t="s">
        <v>521</v>
      </c>
      <c r="E188" s="47">
        <v>1058942970</v>
      </c>
      <c r="F188" s="87">
        <v>44744</v>
      </c>
      <c r="G188" s="48">
        <v>2022</v>
      </c>
      <c r="H188" s="15">
        <f ca="1">IF(Tabla110[[#This Row],[FECHA DE NACIMIENTO]]="","",YEAR(NOW())-Tabla110[[#This Row],[FECHA DE NACIMIENTO]])</f>
        <v>4</v>
      </c>
      <c r="I188" s="65" t="s">
        <v>12</v>
      </c>
      <c r="J188" s="15" t="str">
        <f t="shared" si="4"/>
        <v>S</v>
      </c>
      <c r="K188" s="15" t="str">
        <f>Tabla110[[#This Row],[FECHA DE NACIMIENTO]]&amp;J188</f>
        <v>2022S</v>
      </c>
      <c r="L188" s="16" t="str">
        <f t="shared" si="5"/>
        <v>STRIDERS 4 AÑOS</v>
      </c>
      <c r="M188" s="65" t="s">
        <v>109</v>
      </c>
      <c r="N188" s="37">
        <v>195</v>
      </c>
      <c r="O188" s="19">
        <f>IFERROR(VLOOKUP(Tabla110[[#This Row],[NIVEL DE HABILIDAD]],CATEGORIAS!$M$3:$O$13,2,FALSE),"")</f>
        <v>85000</v>
      </c>
      <c r="P188" s="65"/>
      <c r="Q188" s="65"/>
    </row>
    <row r="189" spans="1:17" ht="18.75" x14ac:dyDescent="0.25">
      <c r="A189" s="11"/>
      <c r="B189" s="36">
        <v>196</v>
      </c>
      <c r="C189" s="65" t="s">
        <v>522</v>
      </c>
      <c r="D189" s="65" t="s">
        <v>523</v>
      </c>
      <c r="E189" s="47">
        <v>1241988710</v>
      </c>
      <c r="F189" s="87"/>
      <c r="G189" s="50">
        <v>2021</v>
      </c>
      <c r="H189" s="15">
        <f ca="1">IF(Tabla110[[#This Row],[FECHA DE NACIMIENTO]]="","",YEAR(NOW())-Tabla110[[#This Row],[FECHA DE NACIMIENTO]])</f>
        <v>5</v>
      </c>
      <c r="I189" s="65" t="s">
        <v>12</v>
      </c>
      <c r="J189" s="15" t="str">
        <f t="shared" si="4"/>
        <v>S</v>
      </c>
      <c r="K189" s="15" t="str">
        <f>Tabla110[[#This Row],[FECHA DE NACIMIENTO]]&amp;J189</f>
        <v>2021S</v>
      </c>
      <c r="L189" s="16" t="str">
        <f t="shared" si="5"/>
        <v>STRIDERS 5 AÑOS</v>
      </c>
      <c r="M189" s="65" t="s">
        <v>109</v>
      </c>
      <c r="N189" s="36">
        <v>196</v>
      </c>
      <c r="O189" s="19">
        <f>IFERROR(VLOOKUP(Tabla110[[#This Row],[NIVEL DE HABILIDAD]],CATEGORIAS!$M$3:$O$13,2,FALSE),"")</f>
        <v>85000</v>
      </c>
      <c r="P189" s="65"/>
      <c r="Q189" s="65" t="s">
        <v>217</v>
      </c>
    </row>
    <row r="190" spans="1:17" ht="18.75" x14ac:dyDescent="0.25">
      <c r="A190" s="11"/>
      <c r="B190" s="37">
        <v>197</v>
      </c>
      <c r="C190" s="65" t="s">
        <v>259</v>
      </c>
      <c r="D190" s="65" t="s">
        <v>524</v>
      </c>
      <c r="E190" s="47">
        <v>1234440207</v>
      </c>
      <c r="F190" s="87"/>
      <c r="G190" s="48">
        <v>2020</v>
      </c>
      <c r="H190" s="15">
        <f ca="1">IF(Tabla110[[#This Row],[FECHA DE NACIMIENTO]]="","",YEAR(NOW())-Tabla110[[#This Row],[FECHA DE NACIMIENTO]])</f>
        <v>6</v>
      </c>
      <c r="I190" s="65" t="s">
        <v>100</v>
      </c>
      <c r="J190" s="15" t="str">
        <f t="shared" si="4"/>
        <v>E</v>
      </c>
      <c r="K190" s="15" t="str">
        <f>Tabla110[[#This Row],[FECHA DE NACIMIENTO]]&amp;J190</f>
        <v>2020E</v>
      </c>
      <c r="L190" s="16" t="str">
        <f t="shared" si="5"/>
        <v>MINIRIDERS 6 AÑOS</v>
      </c>
      <c r="M190" s="65" t="s">
        <v>109</v>
      </c>
      <c r="N190" s="37">
        <v>197</v>
      </c>
      <c r="O190" s="19">
        <f>IFERROR(VLOOKUP(Tabla110[[#This Row],[NIVEL DE HABILIDAD]],CATEGORIAS!$M$3:$O$13,2,FALSE),"")</f>
        <v>85000</v>
      </c>
      <c r="P190" s="65"/>
      <c r="Q190" s="65"/>
    </row>
    <row r="191" spans="1:17" ht="18.75" x14ac:dyDescent="0.25">
      <c r="A191" s="11"/>
      <c r="B191" s="36">
        <v>198</v>
      </c>
      <c r="C191" s="65" t="s">
        <v>525</v>
      </c>
      <c r="D191" s="65" t="s">
        <v>526</v>
      </c>
      <c r="E191" s="47">
        <v>1058942152</v>
      </c>
      <c r="F191" s="87">
        <v>44281</v>
      </c>
      <c r="G191" s="48">
        <v>2021</v>
      </c>
      <c r="H191" s="15">
        <f ca="1">IF(Tabla110[[#This Row],[FECHA DE NACIMIENTO]]="","",YEAR(NOW())-Tabla110[[#This Row],[FECHA DE NACIMIENTO]])</f>
        <v>5</v>
      </c>
      <c r="I191" s="65" t="s">
        <v>12</v>
      </c>
      <c r="J191" s="15" t="str">
        <f t="shared" si="4"/>
        <v>S</v>
      </c>
      <c r="K191" s="15" t="str">
        <f>Tabla110[[#This Row],[FECHA DE NACIMIENTO]]&amp;J191</f>
        <v>2021S</v>
      </c>
      <c r="L191" s="16" t="str">
        <f t="shared" si="5"/>
        <v>STRIDERS 5 AÑOS</v>
      </c>
      <c r="M191" s="65" t="s">
        <v>109</v>
      </c>
      <c r="N191" s="36">
        <v>198</v>
      </c>
      <c r="O191" s="19">
        <f>IFERROR(VLOOKUP(Tabla110[[#This Row],[NIVEL DE HABILIDAD]],CATEGORIAS!$M$3:$O$13,2,FALSE),"")</f>
        <v>85000</v>
      </c>
      <c r="P191" s="65"/>
      <c r="Q191" s="65"/>
    </row>
    <row r="192" spans="1:17" ht="18.75" x14ac:dyDescent="0.25">
      <c r="A192" s="11"/>
      <c r="B192" s="37">
        <v>199</v>
      </c>
      <c r="C192" s="65" t="s">
        <v>527</v>
      </c>
      <c r="D192" s="65" t="s">
        <v>528</v>
      </c>
      <c r="E192" s="47">
        <v>1109938402</v>
      </c>
      <c r="F192" s="87"/>
      <c r="G192" s="50">
        <v>2020</v>
      </c>
      <c r="H192" s="15">
        <f ca="1">IF(Tabla110[[#This Row],[FECHA DE NACIMIENTO]]="","",YEAR(NOW())-Tabla110[[#This Row],[FECHA DE NACIMIENTO]])</f>
        <v>6</v>
      </c>
      <c r="I192" s="65" t="s">
        <v>100</v>
      </c>
      <c r="J192" s="15" t="str">
        <f t="shared" si="4"/>
        <v>E</v>
      </c>
      <c r="K192" s="15" t="str">
        <f>Tabla110[[#This Row],[FECHA DE NACIMIENTO]]&amp;J192</f>
        <v>2020E</v>
      </c>
      <c r="L192" s="16" t="str">
        <f t="shared" si="5"/>
        <v>MINIRIDERS 6 AÑOS</v>
      </c>
      <c r="M192" s="65" t="s">
        <v>109</v>
      </c>
      <c r="N192" s="37">
        <v>199</v>
      </c>
      <c r="O192" s="19">
        <f>IFERROR(VLOOKUP(Tabla110[[#This Row],[NIVEL DE HABILIDAD]],CATEGORIAS!$M$3:$O$13,2,FALSE),"")</f>
        <v>85000</v>
      </c>
      <c r="P192" s="65"/>
      <c r="Q192" s="65"/>
    </row>
    <row r="193" spans="1:17" ht="18.75" x14ac:dyDescent="0.25">
      <c r="A193" s="11"/>
      <c r="B193" s="36">
        <v>200</v>
      </c>
      <c r="C193" s="65" t="s">
        <v>529</v>
      </c>
      <c r="D193" s="65" t="s">
        <v>530</v>
      </c>
      <c r="E193" s="47">
        <v>1060808808</v>
      </c>
      <c r="F193" s="87"/>
      <c r="G193" s="48">
        <v>2022</v>
      </c>
      <c r="H193" s="15">
        <f ca="1">IF(Tabla110[[#This Row],[FECHA DE NACIMIENTO]]="","",YEAR(NOW())-Tabla110[[#This Row],[FECHA DE NACIMIENTO]])</f>
        <v>4</v>
      </c>
      <c r="I193" s="65" t="s">
        <v>12</v>
      </c>
      <c r="J193" s="15" t="str">
        <f t="shared" si="4"/>
        <v>S</v>
      </c>
      <c r="K193" s="15" t="str">
        <f>Tabla110[[#This Row],[FECHA DE NACIMIENTO]]&amp;J193</f>
        <v>2022S</v>
      </c>
      <c r="L193" s="16" t="str">
        <f t="shared" si="5"/>
        <v>STRIDERS 4 AÑOS</v>
      </c>
      <c r="M193" s="65" t="s">
        <v>109</v>
      </c>
      <c r="N193" s="36">
        <v>200</v>
      </c>
      <c r="O193" s="19">
        <f>IFERROR(VLOOKUP(Tabla110[[#This Row],[NIVEL DE HABILIDAD]],CATEGORIAS!$M$3:$O$13,2,FALSE),"")</f>
        <v>85000</v>
      </c>
      <c r="P193" s="65"/>
      <c r="Q193" s="65"/>
    </row>
    <row r="194" spans="1:17" ht="18.75" x14ac:dyDescent="0.25">
      <c r="A194" s="11"/>
      <c r="B194" s="37">
        <v>201</v>
      </c>
      <c r="C194" s="65" t="s">
        <v>308</v>
      </c>
      <c r="D194" s="65" t="s">
        <v>531</v>
      </c>
      <c r="E194" s="47">
        <v>1106524673</v>
      </c>
      <c r="F194" s="87">
        <v>43927</v>
      </c>
      <c r="G194" s="48">
        <v>2020</v>
      </c>
      <c r="H194" s="15">
        <f ca="1">IF(Tabla110[[#This Row],[FECHA DE NACIMIENTO]]="","",YEAR(NOW())-Tabla110[[#This Row],[FECHA DE NACIMIENTO]])</f>
        <v>6</v>
      </c>
      <c r="I194" s="65" t="s">
        <v>100</v>
      </c>
      <c r="J194" s="15" t="str">
        <f t="shared" si="4"/>
        <v>E</v>
      </c>
      <c r="K194" s="15" t="str">
        <f>Tabla110[[#This Row],[FECHA DE NACIMIENTO]]&amp;J194</f>
        <v>2020E</v>
      </c>
      <c r="L194" s="16" t="str">
        <f t="shared" si="5"/>
        <v>MINIRIDERS 6 AÑOS</v>
      </c>
      <c r="M194" s="65" t="s">
        <v>77</v>
      </c>
      <c r="N194" s="37">
        <v>201</v>
      </c>
      <c r="O194" s="19">
        <f>IFERROR(VLOOKUP(Tabla110[[#This Row],[NIVEL DE HABILIDAD]],CATEGORIAS!$M$3:$O$13,2,FALSE),"")</f>
        <v>85000</v>
      </c>
      <c r="P194" s="65"/>
      <c r="Q194" s="65"/>
    </row>
    <row r="195" spans="1:17" ht="18.75" x14ac:dyDescent="0.25">
      <c r="A195" s="11"/>
      <c r="B195" s="36">
        <v>202</v>
      </c>
      <c r="C195" s="65" t="s">
        <v>350</v>
      </c>
      <c r="D195" s="65" t="s">
        <v>532</v>
      </c>
      <c r="E195" s="47">
        <v>1058940939</v>
      </c>
      <c r="F195" s="87"/>
      <c r="G195" s="48">
        <v>2019</v>
      </c>
      <c r="H195" s="15">
        <f ca="1">IF(Tabla110[[#This Row],[FECHA DE NACIMIENTO]]="","",YEAR(NOW())-Tabla110[[#This Row],[FECHA DE NACIMIENTO]])</f>
        <v>7</v>
      </c>
      <c r="I195" s="65" t="s">
        <v>100</v>
      </c>
      <c r="J195" s="15" t="str">
        <f t="shared" ref="J195:J258" si="6">VLOOKUP(I195,NH,2,0)</f>
        <v>E</v>
      </c>
      <c r="K195" s="15" t="str">
        <f>Tabla110[[#This Row],[FECHA DE NACIMIENTO]]&amp;J195</f>
        <v>2019E</v>
      </c>
      <c r="L195" s="16" t="str">
        <f t="shared" ref="L195:L258" si="7">IFERROR(VLOOKUP(K195,CATEGORIAS,2,0),"")</f>
        <v>MINIRIDERS 7 Y 8 AÑOS</v>
      </c>
      <c r="M195" s="65" t="s">
        <v>109</v>
      </c>
      <c r="N195" s="36">
        <v>202</v>
      </c>
      <c r="O195" s="19">
        <f>IFERROR(VLOOKUP(Tabla110[[#This Row],[NIVEL DE HABILIDAD]],CATEGORIAS!$M$3:$O$13,2,FALSE),"")</f>
        <v>85000</v>
      </c>
      <c r="P195" s="65"/>
      <c r="Q195" s="65"/>
    </row>
    <row r="196" spans="1:17" ht="18.75" x14ac:dyDescent="0.25">
      <c r="A196" s="11"/>
      <c r="B196" s="37">
        <v>203</v>
      </c>
      <c r="C196" s="65" t="s">
        <v>533</v>
      </c>
      <c r="D196" s="65" t="s">
        <v>534</v>
      </c>
      <c r="E196" s="47">
        <v>1108341083</v>
      </c>
      <c r="F196" s="87">
        <v>44713</v>
      </c>
      <c r="G196" s="48">
        <v>2022</v>
      </c>
      <c r="H196" s="15">
        <f ca="1">IF(Tabla110[[#This Row],[FECHA DE NACIMIENTO]]="","",YEAR(NOW())-Tabla110[[#This Row],[FECHA DE NACIMIENTO]])</f>
        <v>4</v>
      </c>
      <c r="I196" s="65" t="s">
        <v>12</v>
      </c>
      <c r="J196" s="15" t="str">
        <f t="shared" si="6"/>
        <v>S</v>
      </c>
      <c r="K196" s="15" t="str">
        <f>Tabla110[[#This Row],[FECHA DE NACIMIENTO]]&amp;J196</f>
        <v>2022S</v>
      </c>
      <c r="L196" s="16" t="str">
        <f t="shared" si="7"/>
        <v>STRIDERS 4 AÑOS</v>
      </c>
      <c r="M196" s="65" t="s">
        <v>49</v>
      </c>
      <c r="N196" s="37">
        <v>203</v>
      </c>
      <c r="O196" s="19">
        <f>IFERROR(VLOOKUP(Tabla110[[#This Row],[NIVEL DE HABILIDAD]],CATEGORIAS!$M$3:$O$13,2,FALSE),"")</f>
        <v>85000</v>
      </c>
      <c r="P196" s="65"/>
      <c r="Q196" s="65"/>
    </row>
    <row r="197" spans="1:17" ht="18.75" x14ac:dyDescent="0.25">
      <c r="A197" s="11"/>
      <c r="B197" s="36">
        <v>204</v>
      </c>
      <c r="C197" s="65" t="s">
        <v>356</v>
      </c>
      <c r="D197" s="65" t="s">
        <v>535</v>
      </c>
      <c r="E197" s="47">
        <v>1109574847</v>
      </c>
      <c r="F197" s="87">
        <v>44732</v>
      </c>
      <c r="G197" s="48">
        <v>2022</v>
      </c>
      <c r="H197" s="15">
        <f ca="1">IF(Tabla110[[#This Row],[FECHA DE NACIMIENTO]]="","",YEAR(NOW())-Tabla110[[#This Row],[FECHA DE NACIMIENTO]])</f>
        <v>4</v>
      </c>
      <c r="I197" s="65" t="s">
        <v>12</v>
      </c>
      <c r="J197" s="15" t="str">
        <f t="shared" si="6"/>
        <v>S</v>
      </c>
      <c r="K197" s="15" t="str">
        <f>Tabla110[[#This Row],[FECHA DE NACIMIENTO]]&amp;J197</f>
        <v>2022S</v>
      </c>
      <c r="L197" s="16" t="str">
        <f t="shared" si="7"/>
        <v>STRIDERS 4 AÑOS</v>
      </c>
      <c r="M197" s="65" t="s">
        <v>53</v>
      </c>
      <c r="N197" s="36">
        <v>204</v>
      </c>
      <c r="O197" s="19">
        <f>IFERROR(VLOOKUP(Tabla110[[#This Row],[NIVEL DE HABILIDAD]],CATEGORIAS!$M$3:$O$13,2,FALSE),"")</f>
        <v>85000</v>
      </c>
      <c r="P197" s="65"/>
      <c r="Q197" s="65"/>
    </row>
    <row r="198" spans="1:17" ht="18.75" x14ac:dyDescent="0.25">
      <c r="A198" s="11"/>
      <c r="B198" s="37">
        <v>205</v>
      </c>
      <c r="C198" s="65" t="s">
        <v>536</v>
      </c>
      <c r="D198" s="65" t="s">
        <v>537</v>
      </c>
      <c r="E198" s="47">
        <v>1114015159</v>
      </c>
      <c r="F198" s="87">
        <v>44645</v>
      </c>
      <c r="G198" s="48">
        <v>2022</v>
      </c>
      <c r="H198" s="15">
        <f ca="1">IF(Tabla110[[#This Row],[FECHA DE NACIMIENTO]]="","",YEAR(NOW())-Tabla110[[#This Row],[FECHA DE NACIMIENTO]])</f>
        <v>4</v>
      </c>
      <c r="I198" s="65" t="s">
        <v>12</v>
      </c>
      <c r="J198" s="15" t="str">
        <f t="shared" si="6"/>
        <v>S</v>
      </c>
      <c r="K198" s="15" t="str">
        <f>Tabla110[[#This Row],[FECHA DE NACIMIENTO]]&amp;J198</f>
        <v>2022S</v>
      </c>
      <c r="L198" s="16" t="str">
        <f t="shared" si="7"/>
        <v>STRIDERS 4 AÑOS</v>
      </c>
      <c r="M198" s="65" t="s">
        <v>82</v>
      </c>
      <c r="N198" s="37">
        <v>205</v>
      </c>
      <c r="O198" s="19">
        <f>IFERROR(VLOOKUP(Tabla110[[#This Row],[NIVEL DE HABILIDAD]],CATEGORIAS!$M$3:$O$13,2,FALSE),"")</f>
        <v>85000</v>
      </c>
      <c r="P198" s="65"/>
      <c r="Q198" s="65"/>
    </row>
    <row r="199" spans="1:17" ht="18.75" x14ac:dyDescent="0.25">
      <c r="A199" s="11"/>
      <c r="B199" s="36">
        <v>206</v>
      </c>
      <c r="C199" s="65" t="s">
        <v>321</v>
      </c>
      <c r="D199" s="65" t="s">
        <v>538</v>
      </c>
      <c r="E199" s="47">
        <v>1108572371</v>
      </c>
      <c r="F199" s="87">
        <v>44327</v>
      </c>
      <c r="G199" s="48">
        <v>2021</v>
      </c>
      <c r="H199" s="15">
        <f ca="1">IF(Tabla110[[#This Row],[FECHA DE NACIMIENTO]]="","",YEAR(NOW())-Tabla110[[#This Row],[FECHA DE NACIMIENTO]])</f>
        <v>5</v>
      </c>
      <c r="I199" s="65" t="s">
        <v>12</v>
      </c>
      <c r="J199" s="15" t="str">
        <f t="shared" si="6"/>
        <v>S</v>
      </c>
      <c r="K199" s="15" t="str">
        <f>Tabla110[[#This Row],[FECHA DE NACIMIENTO]]&amp;J199</f>
        <v>2021S</v>
      </c>
      <c r="L199" s="16" t="str">
        <f t="shared" si="7"/>
        <v>STRIDERS 5 AÑOS</v>
      </c>
      <c r="M199" s="65" t="s">
        <v>82</v>
      </c>
      <c r="N199" s="36">
        <v>206</v>
      </c>
      <c r="O199" s="19">
        <f>IFERROR(VLOOKUP(Tabla110[[#This Row],[NIVEL DE HABILIDAD]],CATEGORIAS!$M$3:$O$13,2,FALSE),"")</f>
        <v>85000</v>
      </c>
      <c r="P199" s="65"/>
      <c r="Q199" s="65"/>
    </row>
    <row r="200" spans="1:17" ht="18.75" x14ac:dyDescent="0.25">
      <c r="A200" s="11"/>
      <c r="B200" s="37">
        <v>207</v>
      </c>
      <c r="C200" s="65" t="s">
        <v>539</v>
      </c>
      <c r="D200" s="65" t="s">
        <v>538</v>
      </c>
      <c r="E200" s="47">
        <v>1108572372</v>
      </c>
      <c r="F200" s="87">
        <v>44327</v>
      </c>
      <c r="G200" s="50">
        <v>2021</v>
      </c>
      <c r="H200" s="15">
        <f ca="1">IF(Tabla110[[#This Row],[FECHA DE NACIMIENTO]]="","",YEAR(NOW())-Tabla110[[#This Row],[FECHA DE NACIMIENTO]])</f>
        <v>5</v>
      </c>
      <c r="I200" s="65" t="s">
        <v>12</v>
      </c>
      <c r="J200" s="15" t="str">
        <f t="shared" si="6"/>
        <v>S</v>
      </c>
      <c r="K200" s="15" t="str">
        <f>Tabla110[[#This Row],[FECHA DE NACIMIENTO]]&amp;J200</f>
        <v>2021S</v>
      </c>
      <c r="L200" s="16" t="str">
        <f t="shared" si="7"/>
        <v>STRIDERS 5 AÑOS</v>
      </c>
      <c r="M200" s="65" t="s">
        <v>82</v>
      </c>
      <c r="N200" s="37">
        <v>207</v>
      </c>
      <c r="O200" s="19">
        <f>IFERROR(VLOOKUP(Tabla110[[#This Row],[NIVEL DE HABILIDAD]],CATEGORIAS!$M$3:$O$13,2,FALSE),"")</f>
        <v>85000</v>
      </c>
      <c r="P200" s="65"/>
      <c r="Q200" s="65"/>
    </row>
    <row r="201" spans="1:17" ht="18.75" x14ac:dyDescent="0.25">
      <c r="A201" s="11"/>
      <c r="B201" s="36">
        <v>208</v>
      </c>
      <c r="C201" s="65" t="s">
        <v>410</v>
      </c>
      <c r="D201" s="65" t="s">
        <v>540</v>
      </c>
      <c r="E201" s="47">
        <v>1151949121</v>
      </c>
      <c r="F201" s="87"/>
      <c r="G201" s="50">
        <v>2021</v>
      </c>
      <c r="H201" s="15">
        <f ca="1">IF(Tabla110[[#This Row],[FECHA DE NACIMIENTO]]="","",YEAR(NOW())-Tabla110[[#This Row],[FECHA DE NACIMIENTO]])</f>
        <v>5</v>
      </c>
      <c r="I201" s="65" t="s">
        <v>12</v>
      </c>
      <c r="J201" s="15" t="str">
        <f t="shared" si="6"/>
        <v>S</v>
      </c>
      <c r="K201" s="15" t="str">
        <f>Tabla110[[#This Row],[FECHA DE NACIMIENTO]]&amp;J201</f>
        <v>2021S</v>
      </c>
      <c r="L201" s="16" t="str">
        <f t="shared" si="7"/>
        <v>STRIDERS 5 AÑOS</v>
      </c>
      <c r="M201" s="65" t="s">
        <v>112</v>
      </c>
      <c r="N201" s="36">
        <v>208</v>
      </c>
      <c r="O201" s="19">
        <f>IFERROR(VLOOKUP(Tabla110[[#This Row],[NIVEL DE HABILIDAD]],CATEGORIAS!$M$3:$O$13,2,FALSE),"")</f>
        <v>85000</v>
      </c>
      <c r="P201" s="65"/>
      <c r="Q201" s="65"/>
    </row>
    <row r="202" spans="1:17" ht="18.75" x14ac:dyDescent="0.25">
      <c r="A202" s="11"/>
      <c r="B202" s="37">
        <v>209</v>
      </c>
      <c r="C202" s="65" t="s">
        <v>429</v>
      </c>
      <c r="D202" s="65" t="s">
        <v>541</v>
      </c>
      <c r="E202" s="47"/>
      <c r="F202" s="87"/>
      <c r="G202" s="50">
        <v>2020</v>
      </c>
      <c r="H202" s="15">
        <f ca="1">IF(Tabla110[[#This Row],[FECHA DE NACIMIENTO]]="","",YEAR(NOW())-Tabla110[[#This Row],[FECHA DE NACIMIENTO]])</f>
        <v>6</v>
      </c>
      <c r="I202" s="65" t="s">
        <v>100</v>
      </c>
      <c r="J202" s="15" t="str">
        <f t="shared" si="6"/>
        <v>E</v>
      </c>
      <c r="K202" s="15" t="str">
        <f>Tabla110[[#This Row],[FECHA DE NACIMIENTO]]&amp;J202</f>
        <v>2020E</v>
      </c>
      <c r="L202" s="16" t="str">
        <f t="shared" si="7"/>
        <v>MINIRIDERS 6 AÑOS</v>
      </c>
      <c r="M202" s="65" t="s">
        <v>110</v>
      </c>
      <c r="N202" s="37">
        <v>209</v>
      </c>
      <c r="O202" s="19">
        <f>IFERROR(VLOOKUP(Tabla110[[#This Row],[NIVEL DE HABILIDAD]],CATEGORIAS!$M$3:$O$13,2,FALSE),"")</f>
        <v>85000</v>
      </c>
      <c r="P202" s="65"/>
      <c r="Q202" s="65"/>
    </row>
    <row r="203" spans="1:17" ht="18.75" x14ac:dyDescent="0.25">
      <c r="A203" s="11"/>
      <c r="B203" s="36">
        <v>210</v>
      </c>
      <c r="C203" s="65" t="s">
        <v>312</v>
      </c>
      <c r="D203" s="65" t="s">
        <v>542</v>
      </c>
      <c r="E203" s="47">
        <v>1149943389</v>
      </c>
      <c r="F203" s="87"/>
      <c r="G203" s="48">
        <v>2020</v>
      </c>
      <c r="H203" s="15">
        <f ca="1">IF(Tabla110[[#This Row],[FECHA DE NACIMIENTO]]="","",YEAR(NOW())-Tabla110[[#This Row],[FECHA DE NACIMIENTO]])</f>
        <v>6</v>
      </c>
      <c r="I203" s="65" t="s">
        <v>100</v>
      </c>
      <c r="J203" s="15" t="str">
        <f t="shared" si="6"/>
        <v>E</v>
      </c>
      <c r="K203" s="15" t="str">
        <f>Tabla110[[#This Row],[FECHA DE NACIMIENTO]]&amp;J203</f>
        <v>2020E</v>
      </c>
      <c r="L203" s="16" t="str">
        <f t="shared" si="7"/>
        <v>MINIRIDERS 6 AÑOS</v>
      </c>
      <c r="M203" s="65" t="s">
        <v>45</v>
      </c>
      <c r="N203" s="36">
        <v>210</v>
      </c>
      <c r="O203" s="19">
        <f>IFERROR(VLOOKUP(Tabla110[[#This Row],[NIVEL DE HABILIDAD]],CATEGORIAS!$M$3:$O$13,2,FALSE),"")</f>
        <v>85000</v>
      </c>
      <c r="P203" s="65"/>
      <c r="Q203" s="65"/>
    </row>
    <row r="204" spans="1:17" ht="18.75" x14ac:dyDescent="0.25">
      <c r="A204" s="11"/>
      <c r="B204" s="37">
        <v>211</v>
      </c>
      <c r="C204" s="65" t="s">
        <v>312</v>
      </c>
      <c r="D204" s="65" t="s">
        <v>543</v>
      </c>
      <c r="E204" s="47">
        <v>1106523104</v>
      </c>
      <c r="F204" s="87"/>
      <c r="G204" s="48">
        <v>2017</v>
      </c>
      <c r="H204" s="15">
        <f ca="1">IF(Tabla110[[#This Row],[FECHA DE NACIMIENTO]]="","",YEAR(NOW())-Tabla110[[#This Row],[FECHA DE NACIMIENTO]])</f>
        <v>9</v>
      </c>
      <c r="I204" s="65" t="s">
        <v>100</v>
      </c>
      <c r="J204" s="15" t="str">
        <f t="shared" si="6"/>
        <v>E</v>
      </c>
      <c r="K204" s="15" t="str">
        <f>Tabla110[[#This Row],[FECHA DE NACIMIENTO]]&amp;J204</f>
        <v>2017E</v>
      </c>
      <c r="L204" s="16" t="str">
        <f t="shared" si="7"/>
        <v>MINIRIDERS 9 Y 10 AÑOS</v>
      </c>
      <c r="M204" s="65" t="s">
        <v>167</v>
      </c>
      <c r="N204" s="37">
        <v>211</v>
      </c>
      <c r="O204" s="19">
        <f>IFERROR(VLOOKUP(Tabla110[[#This Row],[NIVEL DE HABILIDAD]],CATEGORIAS!$M$3:$O$13,2,FALSE),"")</f>
        <v>85000</v>
      </c>
      <c r="P204" s="65"/>
      <c r="Q204" s="65"/>
    </row>
    <row r="205" spans="1:17" ht="18.75" x14ac:dyDescent="0.25">
      <c r="A205" s="11"/>
      <c r="B205" s="36">
        <v>212</v>
      </c>
      <c r="C205" s="65" t="s">
        <v>544</v>
      </c>
      <c r="D205" s="65" t="s">
        <v>545</v>
      </c>
      <c r="E205" s="47">
        <v>1112067572</v>
      </c>
      <c r="F205" s="87"/>
      <c r="G205" s="48">
        <v>2020</v>
      </c>
      <c r="H205" s="15">
        <f ca="1">IF(Tabla110[[#This Row],[FECHA DE NACIMIENTO]]="","",YEAR(NOW())-Tabla110[[#This Row],[FECHA DE NACIMIENTO]])</f>
        <v>6</v>
      </c>
      <c r="I205" s="65" t="s">
        <v>100</v>
      </c>
      <c r="J205" s="15" t="str">
        <f t="shared" si="6"/>
        <v>E</v>
      </c>
      <c r="K205" s="15" t="str">
        <f>Tabla110[[#This Row],[FECHA DE NACIMIENTO]]&amp;J205</f>
        <v>2020E</v>
      </c>
      <c r="L205" s="16" t="str">
        <f t="shared" si="7"/>
        <v>MINIRIDERS 6 AÑOS</v>
      </c>
      <c r="M205" s="65" t="s">
        <v>53</v>
      </c>
      <c r="N205" s="36">
        <v>212</v>
      </c>
      <c r="O205" s="19">
        <f>IFERROR(VLOOKUP(Tabla110[[#This Row],[NIVEL DE HABILIDAD]],CATEGORIAS!$M$3:$O$13,2,FALSE),"")</f>
        <v>85000</v>
      </c>
      <c r="P205" s="65"/>
      <c r="Q205" s="65"/>
    </row>
    <row r="206" spans="1:17" ht="18.75" x14ac:dyDescent="0.25">
      <c r="A206" s="11"/>
      <c r="B206" s="37">
        <v>213</v>
      </c>
      <c r="C206" s="65" t="s">
        <v>546</v>
      </c>
      <c r="D206" s="65" t="s">
        <v>547</v>
      </c>
      <c r="E206" s="47">
        <v>1111569419</v>
      </c>
      <c r="F206" s="87">
        <v>43335</v>
      </c>
      <c r="G206" s="48">
        <v>2018</v>
      </c>
      <c r="H206" s="15">
        <f ca="1">IF(Tabla110[[#This Row],[FECHA DE NACIMIENTO]]="","",YEAR(NOW())-Tabla110[[#This Row],[FECHA DE NACIMIENTO]])</f>
        <v>8</v>
      </c>
      <c r="I206" s="65" t="s">
        <v>100</v>
      </c>
      <c r="J206" s="15" t="str">
        <f t="shared" si="6"/>
        <v>E</v>
      </c>
      <c r="K206" s="15" t="str">
        <f>Tabla110[[#This Row],[FECHA DE NACIMIENTO]]&amp;J206</f>
        <v>2018E</v>
      </c>
      <c r="L206" s="16" t="str">
        <f t="shared" si="7"/>
        <v>MINIRIDERS 7 Y 8 AÑOS</v>
      </c>
      <c r="M206" s="65" t="s">
        <v>53</v>
      </c>
      <c r="N206" s="37">
        <v>213</v>
      </c>
      <c r="O206" s="19">
        <f>IFERROR(VLOOKUP(Tabla110[[#This Row],[NIVEL DE HABILIDAD]],CATEGORIAS!$M$3:$O$13,2,FALSE),"")</f>
        <v>85000</v>
      </c>
      <c r="P206" s="65"/>
      <c r="Q206" s="65"/>
    </row>
    <row r="207" spans="1:17" ht="18.75" x14ac:dyDescent="0.25">
      <c r="A207" s="11"/>
      <c r="B207" s="36">
        <v>214</v>
      </c>
      <c r="C207" s="65" t="s">
        <v>548</v>
      </c>
      <c r="D207" s="65" t="s">
        <v>549</v>
      </c>
      <c r="E207" s="47">
        <v>1232803477</v>
      </c>
      <c r="F207" s="87"/>
      <c r="G207" s="48">
        <v>2017</v>
      </c>
      <c r="H207" s="15">
        <f ca="1">IF(Tabla110[[#This Row],[FECHA DE NACIMIENTO]]="","",YEAR(NOW())-Tabla110[[#This Row],[FECHA DE NACIMIENTO]])</f>
        <v>9</v>
      </c>
      <c r="I207" s="65" t="s">
        <v>100</v>
      </c>
      <c r="J207" s="15" t="str">
        <f t="shared" si="6"/>
        <v>E</v>
      </c>
      <c r="K207" s="15" t="str">
        <f>Tabla110[[#This Row],[FECHA DE NACIMIENTO]]&amp;J207</f>
        <v>2017E</v>
      </c>
      <c r="L207" s="16" t="str">
        <f t="shared" si="7"/>
        <v>MINIRIDERS 9 Y 10 AÑOS</v>
      </c>
      <c r="M207" s="65" t="s">
        <v>112</v>
      </c>
      <c r="N207" s="36">
        <v>214</v>
      </c>
      <c r="O207" s="19">
        <f>IFERROR(VLOOKUP(Tabla110[[#This Row],[NIVEL DE HABILIDAD]],CATEGORIAS!$M$3:$O$13,2,FALSE),"")</f>
        <v>85000</v>
      </c>
      <c r="P207" s="65"/>
      <c r="Q207" s="65"/>
    </row>
    <row r="208" spans="1:17" ht="18.75" x14ac:dyDescent="0.25">
      <c r="A208" s="11"/>
      <c r="B208" s="37">
        <v>215</v>
      </c>
      <c r="C208" s="65" t="s">
        <v>550</v>
      </c>
      <c r="D208" s="65" t="s">
        <v>551</v>
      </c>
      <c r="E208" s="47">
        <v>1241438335</v>
      </c>
      <c r="F208" s="87"/>
      <c r="G208" s="48">
        <v>2018</v>
      </c>
      <c r="H208" s="15">
        <f ca="1">IF(Tabla110[[#This Row],[FECHA DE NACIMIENTO]]="","",YEAR(NOW())-Tabla110[[#This Row],[FECHA DE NACIMIENTO]])</f>
        <v>8</v>
      </c>
      <c r="I208" s="65" t="s">
        <v>100</v>
      </c>
      <c r="J208" s="15" t="str">
        <f t="shared" si="6"/>
        <v>E</v>
      </c>
      <c r="K208" s="15" t="str">
        <f>Tabla110[[#This Row],[FECHA DE NACIMIENTO]]&amp;J208</f>
        <v>2018E</v>
      </c>
      <c r="L208" s="16" t="str">
        <f t="shared" si="7"/>
        <v>MINIRIDERS 7 Y 8 AÑOS</v>
      </c>
      <c r="M208" s="65" t="s">
        <v>74</v>
      </c>
      <c r="N208" s="37">
        <v>215</v>
      </c>
      <c r="O208" s="19">
        <f>IFERROR(VLOOKUP(Tabla110[[#This Row],[NIVEL DE HABILIDAD]],CATEGORIAS!$M$3:$O$13,2,FALSE),"")</f>
        <v>85000</v>
      </c>
      <c r="P208" s="65"/>
      <c r="Q208" s="65"/>
    </row>
    <row r="209" spans="1:17" ht="18.75" x14ac:dyDescent="0.25">
      <c r="A209" s="11"/>
      <c r="B209" s="36">
        <v>216</v>
      </c>
      <c r="C209" s="65" t="s">
        <v>552</v>
      </c>
      <c r="D209" s="65" t="s">
        <v>553</v>
      </c>
      <c r="E209" s="47">
        <v>1061823323</v>
      </c>
      <c r="F209" s="87"/>
      <c r="G209" s="48">
        <v>2018</v>
      </c>
      <c r="H209" s="15">
        <f ca="1">IF(Tabla110[[#This Row],[FECHA DE NACIMIENTO]]="","",YEAR(NOW())-Tabla110[[#This Row],[FECHA DE NACIMIENTO]])</f>
        <v>8</v>
      </c>
      <c r="I209" s="65" t="s">
        <v>100</v>
      </c>
      <c r="J209" s="15" t="str">
        <f t="shared" si="6"/>
        <v>E</v>
      </c>
      <c r="K209" s="15" t="str">
        <f>Tabla110[[#This Row],[FECHA DE NACIMIENTO]]&amp;J209</f>
        <v>2018E</v>
      </c>
      <c r="L209" s="16" t="str">
        <f t="shared" si="7"/>
        <v>MINIRIDERS 7 Y 8 AÑOS</v>
      </c>
      <c r="M209" s="65" t="s">
        <v>109</v>
      </c>
      <c r="N209" s="36">
        <v>216</v>
      </c>
      <c r="O209" s="19">
        <f>IFERROR(VLOOKUP(Tabla110[[#This Row],[NIVEL DE HABILIDAD]],CATEGORIAS!$M$3:$O$13,2,FALSE),"")</f>
        <v>85000</v>
      </c>
      <c r="P209" s="65"/>
      <c r="Q209" s="65"/>
    </row>
    <row r="210" spans="1:17" ht="18.75" x14ac:dyDescent="0.25">
      <c r="A210" s="11"/>
      <c r="B210" s="37">
        <v>217</v>
      </c>
      <c r="C210" s="65" t="s">
        <v>261</v>
      </c>
      <c r="D210" s="65" t="s">
        <v>554</v>
      </c>
      <c r="E210" s="47">
        <v>1110376440</v>
      </c>
      <c r="F210" s="87"/>
      <c r="G210" s="48">
        <v>2015</v>
      </c>
      <c r="H210" s="15">
        <f ca="1">IF(Tabla110[[#This Row],[FECHA DE NACIMIENTO]]="","",YEAR(NOW())-Tabla110[[#This Row],[FECHA DE NACIMIENTO]])</f>
        <v>11</v>
      </c>
      <c r="I210" s="65" t="s">
        <v>67</v>
      </c>
      <c r="J210" s="15" t="str">
        <f t="shared" si="6"/>
        <v>P</v>
      </c>
      <c r="K210" s="15" t="str">
        <f>Tabla110[[#This Row],[FECHA DE NACIMIENTO]]&amp;J210</f>
        <v>2015P</v>
      </c>
      <c r="L210" s="16" t="str">
        <f t="shared" si="7"/>
        <v>PRINCIPIANTES 11 Y 12 AÑOS</v>
      </c>
      <c r="M210" s="65" t="s">
        <v>45</v>
      </c>
      <c r="N210" s="37">
        <v>217</v>
      </c>
      <c r="O210" s="19">
        <f>IFERROR(VLOOKUP(Tabla110[[#This Row],[NIVEL DE HABILIDAD]],CATEGORIAS!$M$3:$O$13,2,FALSE),"")</f>
        <v>85000</v>
      </c>
      <c r="P210" s="65"/>
      <c r="Q210" s="65"/>
    </row>
    <row r="211" spans="1:17" ht="18.75" x14ac:dyDescent="0.25">
      <c r="A211" s="11"/>
      <c r="B211" s="36">
        <v>218</v>
      </c>
      <c r="C211" s="65" t="s">
        <v>436</v>
      </c>
      <c r="D211" s="65" t="s">
        <v>555</v>
      </c>
      <c r="E211" s="47">
        <v>1109569715</v>
      </c>
      <c r="F211" s="87"/>
      <c r="G211" s="48">
        <v>2020</v>
      </c>
      <c r="H211" s="15">
        <f ca="1">IF(Tabla110[[#This Row],[FECHA DE NACIMIENTO]]="","",YEAR(NOW())-Tabla110[[#This Row],[FECHA DE NACIMIENTO]])</f>
        <v>6</v>
      </c>
      <c r="I211" s="65" t="s">
        <v>100</v>
      </c>
      <c r="J211" s="15" t="str">
        <f t="shared" si="6"/>
        <v>E</v>
      </c>
      <c r="K211" s="15" t="str">
        <f>Tabla110[[#This Row],[FECHA DE NACIMIENTO]]&amp;J211</f>
        <v>2020E</v>
      </c>
      <c r="L211" s="16" t="str">
        <f t="shared" si="7"/>
        <v>MINIRIDERS 6 AÑOS</v>
      </c>
      <c r="M211" s="65" t="s">
        <v>55</v>
      </c>
      <c r="N211" s="36">
        <v>218</v>
      </c>
      <c r="O211" s="19">
        <f>IFERROR(VLOOKUP(Tabla110[[#This Row],[NIVEL DE HABILIDAD]],CATEGORIAS!$M$3:$O$13,2,FALSE),"")</f>
        <v>85000</v>
      </c>
      <c r="P211" s="65"/>
      <c r="Q211" s="65"/>
    </row>
    <row r="212" spans="1:17" ht="18.75" x14ac:dyDescent="0.25">
      <c r="A212" s="11"/>
      <c r="B212" s="37">
        <v>219</v>
      </c>
      <c r="C212" s="65" t="s">
        <v>556</v>
      </c>
      <c r="D212" s="65" t="s">
        <v>557</v>
      </c>
      <c r="E212" s="47">
        <v>1111488494</v>
      </c>
      <c r="F212" s="87"/>
      <c r="G212" s="48">
        <v>2021</v>
      </c>
      <c r="H212" s="15">
        <f ca="1">IF(Tabla110[[#This Row],[FECHA DE NACIMIENTO]]="","",YEAR(NOW())-Tabla110[[#This Row],[FECHA DE NACIMIENTO]])</f>
        <v>5</v>
      </c>
      <c r="I212" s="65" t="s">
        <v>12</v>
      </c>
      <c r="J212" s="15" t="str">
        <f t="shared" si="6"/>
        <v>S</v>
      </c>
      <c r="K212" s="15" t="str">
        <f>Tabla110[[#This Row],[FECHA DE NACIMIENTO]]&amp;J212</f>
        <v>2021S</v>
      </c>
      <c r="L212" s="16" t="str">
        <f t="shared" si="7"/>
        <v>STRIDERS 5 AÑOS</v>
      </c>
      <c r="M212" s="65" t="s">
        <v>55</v>
      </c>
      <c r="N212" s="37">
        <v>219</v>
      </c>
      <c r="O212" s="19">
        <f>IFERROR(VLOOKUP(Tabla110[[#This Row],[NIVEL DE HABILIDAD]],CATEGORIAS!$M$3:$O$13,2,FALSE),"")</f>
        <v>85000</v>
      </c>
      <c r="P212" s="65"/>
      <c r="Q212" s="65"/>
    </row>
    <row r="213" spans="1:17" ht="18.75" x14ac:dyDescent="0.25">
      <c r="A213" s="11"/>
      <c r="B213" s="36">
        <v>220</v>
      </c>
      <c r="C213" s="65" t="s">
        <v>361</v>
      </c>
      <c r="D213" s="65" t="s">
        <v>558</v>
      </c>
      <c r="E213" s="47"/>
      <c r="F213" s="87"/>
      <c r="G213" s="48">
        <v>2020</v>
      </c>
      <c r="H213" s="15">
        <f ca="1">IF(Tabla110[[#This Row],[FECHA DE NACIMIENTO]]="","",YEAR(NOW())-Tabla110[[#This Row],[FECHA DE NACIMIENTO]])</f>
        <v>6</v>
      </c>
      <c r="I213" s="65" t="s">
        <v>100</v>
      </c>
      <c r="J213" s="15" t="str">
        <f t="shared" si="6"/>
        <v>E</v>
      </c>
      <c r="K213" s="15" t="str">
        <f>Tabla110[[#This Row],[FECHA DE NACIMIENTO]]&amp;J213</f>
        <v>2020E</v>
      </c>
      <c r="L213" s="16" t="str">
        <f t="shared" si="7"/>
        <v>MINIRIDERS 6 AÑOS</v>
      </c>
      <c r="M213" s="65" t="s">
        <v>55</v>
      </c>
      <c r="N213" s="36">
        <v>220</v>
      </c>
      <c r="O213" s="19">
        <f>IFERROR(VLOOKUP(Tabla110[[#This Row],[NIVEL DE HABILIDAD]],CATEGORIAS!$M$3:$O$13,2,FALSE),"")</f>
        <v>85000</v>
      </c>
      <c r="P213" s="65"/>
      <c r="Q213" s="65"/>
    </row>
    <row r="214" spans="1:17" ht="18.75" x14ac:dyDescent="0.25">
      <c r="A214" s="11"/>
      <c r="B214" s="37">
        <v>221</v>
      </c>
      <c r="C214" s="65" t="s">
        <v>559</v>
      </c>
      <c r="D214" s="65" t="s">
        <v>560</v>
      </c>
      <c r="E214" s="47">
        <v>1144111619</v>
      </c>
      <c r="F214" s="87"/>
      <c r="G214" s="48">
        <v>2020</v>
      </c>
      <c r="H214" s="15">
        <f ca="1">IF(Tabla110[[#This Row],[FECHA DE NACIMIENTO]]="","",YEAR(NOW())-Tabla110[[#This Row],[FECHA DE NACIMIENTO]])</f>
        <v>6</v>
      </c>
      <c r="I214" s="65" t="s">
        <v>100</v>
      </c>
      <c r="J214" s="15" t="str">
        <f t="shared" si="6"/>
        <v>E</v>
      </c>
      <c r="K214" s="15" t="str">
        <f>Tabla110[[#This Row],[FECHA DE NACIMIENTO]]&amp;J214</f>
        <v>2020E</v>
      </c>
      <c r="L214" s="16" t="str">
        <f t="shared" si="7"/>
        <v>MINIRIDERS 6 AÑOS</v>
      </c>
      <c r="M214" s="65" t="s">
        <v>53</v>
      </c>
      <c r="N214" s="37">
        <v>221</v>
      </c>
      <c r="O214" s="19">
        <f>IFERROR(VLOOKUP(Tabla110[[#This Row],[NIVEL DE HABILIDAD]],CATEGORIAS!$M$3:$O$13,2,FALSE),"")</f>
        <v>85000</v>
      </c>
      <c r="P214" s="65"/>
      <c r="Q214" s="65"/>
    </row>
    <row r="215" spans="1:17" ht="18.75" x14ac:dyDescent="0.25">
      <c r="A215" s="11"/>
      <c r="B215" s="36">
        <v>222</v>
      </c>
      <c r="C215" s="65" t="s">
        <v>561</v>
      </c>
      <c r="D215" s="65" t="s">
        <v>562</v>
      </c>
      <c r="E215" s="47">
        <v>1109936166</v>
      </c>
      <c r="F215" s="87"/>
      <c r="G215" s="48">
        <v>2017</v>
      </c>
      <c r="H215" s="15">
        <f ca="1">IF(Tabla110[[#This Row],[FECHA DE NACIMIENTO]]="","",YEAR(NOW())-Tabla110[[#This Row],[FECHA DE NACIMIENTO]])</f>
        <v>9</v>
      </c>
      <c r="I215" s="65" t="s">
        <v>100</v>
      </c>
      <c r="J215" s="15" t="str">
        <f t="shared" si="6"/>
        <v>E</v>
      </c>
      <c r="K215" s="15" t="str">
        <f>Tabla110[[#This Row],[FECHA DE NACIMIENTO]]&amp;J215</f>
        <v>2017E</v>
      </c>
      <c r="L215" s="16" t="str">
        <f t="shared" si="7"/>
        <v>MINIRIDERS 9 Y 10 AÑOS</v>
      </c>
      <c r="M215" s="65" t="s">
        <v>53</v>
      </c>
      <c r="N215" s="36">
        <v>222</v>
      </c>
      <c r="O215" s="19">
        <f>IFERROR(VLOOKUP(Tabla110[[#This Row],[NIVEL DE HABILIDAD]],CATEGORIAS!$M$3:$O$13,2,FALSE),"")</f>
        <v>85000</v>
      </c>
      <c r="P215" s="65"/>
      <c r="Q215" s="65"/>
    </row>
    <row r="216" spans="1:17" ht="18.75" x14ac:dyDescent="0.25">
      <c r="A216" s="11"/>
      <c r="B216" s="37">
        <v>223</v>
      </c>
      <c r="C216" s="65" t="s">
        <v>563</v>
      </c>
      <c r="D216" s="65" t="s">
        <v>564</v>
      </c>
      <c r="E216" s="47">
        <v>1114320544</v>
      </c>
      <c r="F216" s="87">
        <v>43948</v>
      </c>
      <c r="G216" s="48">
        <v>2020</v>
      </c>
      <c r="H216" s="15">
        <f ca="1">IF(Tabla110[[#This Row],[FECHA DE NACIMIENTO]]="","",YEAR(NOW())-Tabla110[[#This Row],[FECHA DE NACIMIENTO]])</f>
        <v>6</v>
      </c>
      <c r="I216" s="65" t="s">
        <v>100</v>
      </c>
      <c r="J216" s="15" t="str">
        <f t="shared" si="6"/>
        <v>E</v>
      </c>
      <c r="K216" s="15" t="str">
        <f>Tabla110[[#This Row],[FECHA DE NACIMIENTO]]&amp;J216</f>
        <v>2020E</v>
      </c>
      <c r="L216" s="16" t="str">
        <f t="shared" si="7"/>
        <v>MINIRIDERS 6 AÑOS</v>
      </c>
      <c r="M216" s="65" t="s">
        <v>44</v>
      </c>
      <c r="N216" s="37">
        <v>223</v>
      </c>
      <c r="O216" s="19">
        <f>IFERROR(VLOOKUP(Tabla110[[#This Row],[NIVEL DE HABILIDAD]],CATEGORIAS!$M$3:$O$13,2,FALSE),"")</f>
        <v>85000</v>
      </c>
      <c r="P216" s="65"/>
      <c r="Q216" s="65"/>
    </row>
    <row r="217" spans="1:17" ht="18.75" x14ac:dyDescent="0.25">
      <c r="A217" s="11"/>
      <c r="B217" s="36">
        <v>224</v>
      </c>
      <c r="C217" s="65" t="s">
        <v>291</v>
      </c>
      <c r="D217" s="65" t="s">
        <v>565</v>
      </c>
      <c r="E217" s="47">
        <v>1113703582</v>
      </c>
      <c r="F217" s="87"/>
      <c r="G217" s="48">
        <v>2021</v>
      </c>
      <c r="H217" s="15">
        <f ca="1">IF(Tabla110[[#This Row],[FECHA DE NACIMIENTO]]="","",YEAR(NOW())-Tabla110[[#This Row],[FECHA DE NACIMIENTO]])</f>
        <v>5</v>
      </c>
      <c r="I217" s="65" t="s">
        <v>12</v>
      </c>
      <c r="J217" s="15" t="str">
        <f t="shared" si="6"/>
        <v>S</v>
      </c>
      <c r="K217" s="15" t="str">
        <f>Tabla110[[#This Row],[FECHA DE NACIMIENTO]]&amp;J217</f>
        <v>2021S</v>
      </c>
      <c r="L217" s="16" t="str">
        <f t="shared" si="7"/>
        <v>STRIDERS 5 AÑOS</v>
      </c>
      <c r="M217" s="65" t="s">
        <v>44</v>
      </c>
      <c r="N217" s="36">
        <v>224</v>
      </c>
      <c r="O217" s="19">
        <f>IFERROR(VLOOKUP(Tabla110[[#This Row],[NIVEL DE HABILIDAD]],CATEGORIAS!$M$3:$O$13,2,FALSE),"")</f>
        <v>85000</v>
      </c>
      <c r="P217" s="65"/>
      <c r="Q217" s="65"/>
    </row>
    <row r="218" spans="1:17" ht="18.75" x14ac:dyDescent="0.25">
      <c r="A218" s="11"/>
      <c r="B218" s="37">
        <v>225</v>
      </c>
      <c r="C218" s="65" t="s">
        <v>339</v>
      </c>
      <c r="D218" s="65" t="s">
        <v>566</v>
      </c>
      <c r="E218" s="47">
        <v>1114551964</v>
      </c>
      <c r="F218" s="87"/>
      <c r="G218" s="48">
        <v>2016</v>
      </c>
      <c r="H218" s="15">
        <f ca="1">IF(Tabla110[[#This Row],[FECHA DE NACIMIENTO]]="","",YEAR(NOW())-Tabla110[[#This Row],[FECHA DE NACIMIENTO]])</f>
        <v>10</v>
      </c>
      <c r="I218" s="65" t="s">
        <v>100</v>
      </c>
      <c r="J218" s="15" t="str">
        <f t="shared" si="6"/>
        <v>E</v>
      </c>
      <c r="K218" s="15" t="str">
        <f>Tabla110[[#This Row],[FECHA DE NACIMIENTO]]&amp;J218</f>
        <v>2016E</v>
      </c>
      <c r="L218" s="16" t="str">
        <f t="shared" si="7"/>
        <v>MINIRIDERS 9 Y 10 AÑOS</v>
      </c>
      <c r="M218" s="65" t="s">
        <v>44</v>
      </c>
      <c r="N218" s="37">
        <v>225</v>
      </c>
      <c r="O218" s="19">
        <f>IFERROR(VLOOKUP(Tabla110[[#This Row],[NIVEL DE HABILIDAD]],CATEGORIAS!$M$3:$O$13,2,FALSE),"")</f>
        <v>85000</v>
      </c>
      <c r="P218" s="65"/>
      <c r="Q218" s="65"/>
    </row>
    <row r="219" spans="1:17" ht="18.75" x14ac:dyDescent="0.25">
      <c r="A219" s="11"/>
      <c r="B219" s="36">
        <v>226</v>
      </c>
      <c r="C219" s="65" t="s">
        <v>567</v>
      </c>
      <c r="D219" s="65" t="s">
        <v>568</v>
      </c>
      <c r="E219" s="47">
        <v>1063819651</v>
      </c>
      <c r="F219" s="87">
        <v>44339</v>
      </c>
      <c r="G219" s="48">
        <v>2021</v>
      </c>
      <c r="H219" s="15">
        <f ca="1">IF(Tabla110[[#This Row],[FECHA DE NACIMIENTO]]="","",YEAR(NOW())-Tabla110[[#This Row],[FECHA DE NACIMIENTO]])</f>
        <v>5</v>
      </c>
      <c r="I219" s="65" t="s">
        <v>12</v>
      </c>
      <c r="J219" s="15" t="str">
        <f t="shared" si="6"/>
        <v>S</v>
      </c>
      <c r="K219" s="15" t="str">
        <f>Tabla110[[#This Row],[FECHA DE NACIMIENTO]]&amp;J219</f>
        <v>2021S</v>
      </c>
      <c r="L219" s="16" t="str">
        <f t="shared" si="7"/>
        <v>STRIDERS 5 AÑOS</v>
      </c>
      <c r="M219" s="65" t="s">
        <v>111</v>
      </c>
      <c r="N219" s="36">
        <v>226</v>
      </c>
      <c r="O219" s="19">
        <f>IFERROR(VLOOKUP(Tabla110[[#This Row],[NIVEL DE HABILIDAD]],CATEGORIAS!$M$3:$O$13,2,FALSE),"")</f>
        <v>85000</v>
      </c>
      <c r="P219" s="65"/>
      <c r="Q219" s="65"/>
    </row>
    <row r="220" spans="1:17" ht="18.75" x14ac:dyDescent="0.25">
      <c r="A220" s="11"/>
      <c r="B220" s="37">
        <v>227</v>
      </c>
      <c r="C220" s="65" t="s">
        <v>244</v>
      </c>
      <c r="D220" s="65" t="s">
        <v>569</v>
      </c>
      <c r="E220" s="47">
        <v>1063819363</v>
      </c>
      <c r="F220" s="87"/>
      <c r="G220" s="48">
        <v>2020</v>
      </c>
      <c r="H220" s="15">
        <f ca="1">IF(Tabla110[[#This Row],[FECHA DE NACIMIENTO]]="","",YEAR(NOW())-Tabla110[[#This Row],[FECHA DE NACIMIENTO]])</f>
        <v>6</v>
      </c>
      <c r="I220" s="65" t="s">
        <v>100</v>
      </c>
      <c r="J220" s="15" t="str">
        <f t="shared" si="6"/>
        <v>E</v>
      </c>
      <c r="K220" s="15" t="str">
        <f>Tabla110[[#This Row],[FECHA DE NACIMIENTO]]&amp;J220</f>
        <v>2020E</v>
      </c>
      <c r="L220" s="16" t="str">
        <f t="shared" si="7"/>
        <v>MINIRIDERS 6 AÑOS</v>
      </c>
      <c r="M220" s="65" t="s">
        <v>111</v>
      </c>
      <c r="N220" s="37">
        <v>227</v>
      </c>
      <c r="O220" s="19">
        <f>IFERROR(VLOOKUP(Tabla110[[#This Row],[NIVEL DE HABILIDAD]],CATEGORIAS!$M$3:$O$13,2,FALSE),"")</f>
        <v>85000</v>
      </c>
      <c r="P220" s="65"/>
      <c r="Q220" s="65"/>
    </row>
    <row r="221" spans="1:17" ht="18.75" x14ac:dyDescent="0.25">
      <c r="A221" s="11"/>
      <c r="B221" s="36">
        <v>228</v>
      </c>
      <c r="C221" s="65" t="s">
        <v>570</v>
      </c>
      <c r="D221" s="65" t="s">
        <v>571</v>
      </c>
      <c r="E221" s="47">
        <v>1108653056</v>
      </c>
      <c r="F221" s="87"/>
      <c r="G221" s="48">
        <v>2020</v>
      </c>
      <c r="H221" s="15">
        <f ca="1">IF(Tabla110[[#This Row],[FECHA DE NACIMIENTO]]="","",YEAR(NOW())-Tabla110[[#This Row],[FECHA DE NACIMIENTO]])</f>
        <v>6</v>
      </c>
      <c r="I221" s="65" t="s">
        <v>100</v>
      </c>
      <c r="J221" s="15" t="str">
        <f t="shared" si="6"/>
        <v>E</v>
      </c>
      <c r="K221" s="15" t="str">
        <f>Tabla110[[#This Row],[FECHA DE NACIMIENTO]]&amp;J221</f>
        <v>2020E</v>
      </c>
      <c r="L221" s="16" t="str">
        <f t="shared" si="7"/>
        <v>MINIRIDERS 6 AÑOS</v>
      </c>
      <c r="M221" s="65" t="s">
        <v>82</v>
      </c>
      <c r="N221" s="36">
        <v>228</v>
      </c>
      <c r="O221" s="19">
        <f>IFERROR(VLOOKUP(Tabla110[[#This Row],[NIVEL DE HABILIDAD]],CATEGORIAS!$M$3:$O$13,2,FALSE),"")</f>
        <v>85000</v>
      </c>
      <c r="P221" s="65"/>
      <c r="Q221" s="65"/>
    </row>
    <row r="222" spans="1:17" ht="18.75" x14ac:dyDescent="0.25">
      <c r="A222" s="11"/>
      <c r="B222" s="37">
        <v>229</v>
      </c>
      <c r="C222" s="65" t="s">
        <v>572</v>
      </c>
      <c r="D222" s="65" t="s">
        <v>573</v>
      </c>
      <c r="E222" s="47">
        <v>1232820422</v>
      </c>
      <c r="F222" s="87">
        <v>44728</v>
      </c>
      <c r="G222" s="48">
        <v>2022</v>
      </c>
      <c r="H222" s="15">
        <f ca="1">IF(Tabla110[[#This Row],[FECHA DE NACIMIENTO]]="","",YEAR(NOW())-Tabla110[[#This Row],[FECHA DE NACIMIENTO]])</f>
        <v>4</v>
      </c>
      <c r="I222" s="65" t="s">
        <v>12</v>
      </c>
      <c r="J222" s="15" t="str">
        <f t="shared" si="6"/>
        <v>S</v>
      </c>
      <c r="K222" s="15" t="str">
        <f>Tabla110[[#This Row],[FECHA DE NACIMIENTO]]&amp;J222</f>
        <v>2022S</v>
      </c>
      <c r="L222" s="16" t="str">
        <f t="shared" si="7"/>
        <v>STRIDERS 4 AÑOS</v>
      </c>
      <c r="M222" s="65" t="s">
        <v>77</v>
      </c>
      <c r="N222" s="37">
        <v>229</v>
      </c>
      <c r="O222" s="19">
        <f>IFERROR(VLOOKUP(Tabla110[[#This Row],[NIVEL DE HABILIDAD]],CATEGORIAS!$M$3:$O$13,2,FALSE),"")</f>
        <v>85000</v>
      </c>
      <c r="P222" s="65"/>
      <c r="Q222" s="65"/>
    </row>
    <row r="223" spans="1:17" ht="18.75" x14ac:dyDescent="0.25">
      <c r="A223" s="11"/>
      <c r="B223" s="36">
        <v>230</v>
      </c>
      <c r="C223" s="65" t="s">
        <v>244</v>
      </c>
      <c r="D223" s="65" t="s">
        <v>574</v>
      </c>
      <c r="E223" s="47">
        <v>1232818946</v>
      </c>
      <c r="F223" s="87">
        <v>44585</v>
      </c>
      <c r="G223" s="48">
        <v>2022</v>
      </c>
      <c r="H223" s="15">
        <f ca="1">IF(Tabla110[[#This Row],[FECHA DE NACIMIENTO]]="","",YEAR(NOW())-Tabla110[[#This Row],[FECHA DE NACIMIENTO]])</f>
        <v>4</v>
      </c>
      <c r="I223" s="65" t="s">
        <v>12</v>
      </c>
      <c r="J223" s="15" t="str">
        <f t="shared" si="6"/>
        <v>S</v>
      </c>
      <c r="K223" s="15" t="str">
        <f>Tabla110[[#This Row],[FECHA DE NACIMIENTO]]&amp;J223</f>
        <v>2022S</v>
      </c>
      <c r="L223" s="16" t="str">
        <f t="shared" si="7"/>
        <v>STRIDERS 4 AÑOS</v>
      </c>
      <c r="M223" s="65" t="s">
        <v>77</v>
      </c>
      <c r="N223" s="36">
        <v>230</v>
      </c>
      <c r="O223" s="19">
        <f>IFERROR(VLOOKUP(Tabla110[[#This Row],[NIVEL DE HABILIDAD]],CATEGORIAS!$M$3:$O$13,2,FALSE),"")</f>
        <v>85000</v>
      </c>
      <c r="P223" s="65"/>
      <c r="Q223" s="65"/>
    </row>
    <row r="224" spans="1:17" ht="18.75" x14ac:dyDescent="0.25">
      <c r="A224" s="11"/>
      <c r="B224" s="37">
        <v>231</v>
      </c>
      <c r="C224" s="65" t="s">
        <v>429</v>
      </c>
      <c r="D224" s="65" t="s">
        <v>575</v>
      </c>
      <c r="E224" s="47">
        <v>1106523130</v>
      </c>
      <c r="F224" s="87"/>
      <c r="G224" s="48">
        <v>2017</v>
      </c>
      <c r="H224" s="15">
        <f ca="1">IF(Tabla110[[#This Row],[FECHA DE NACIMIENTO]]="","",YEAR(NOW())-Tabla110[[#This Row],[FECHA DE NACIMIENTO]])</f>
        <v>9</v>
      </c>
      <c r="I224" s="65" t="s">
        <v>100</v>
      </c>
      <c r="J224" s="15" t="str">
        <f t="shared" si="6"/>
        <v>E</v>
      </c>
      <c r="K224" s="15" t="str">
        <f>Tabla110[[#This Row],[FECHA DE NACIMIENTO]]&amp;J224</f>
        <v>2017E</v>
      </c>
      <c r="L224" s="16" t="str">
        <f t="shared" si="7"/>
        <v>MINIRIDERS 9 Y 10 AÑOS</v>
      </c>
      <c r="M224" s="65" t="s">
        <v>55</v>
      </c>
      <c r="N224" s="37">
        <v>231</v>
      </c>
      <c r="O224" s="19">
        <f>IFERROR(VLOOKUP(Tabla110[[#This Row],[NIVEL DE HABILIDAD]],CATEGORIAS!$M$3:$O$13,2,FALSE),"")</f>
        <v>85000</v>
      </c>
      <c r="P224" s="65"/>
      <c r="Q224" s="65"/>
    </row>
    <row r="225" spans="1:17" ht="18.75" x14ac:dyDescent="0.25">
      <c r="A225" s="11"/>
      <c r="B225" s="36">
        <v>232</v>
      </c>
      <c r="C225" s="65" t="s">
        <v>576</v>
      </c>
      <c r="D225" s="65" t="s">
        <v>577</v>
      </c>
      <c r="E225" s="47">
        <v>1121226525</v>
      </c>
      <c r="F225" s="87"/>
      <c r="G225" s="48">
        <v>2021</v>
      </c>
      <c r="H225" s="15">
        <f ca="1">IF(Tabla110[[#This Row],[FECHA DE NACIMIENTO]]="","",YEAR(NOW())-Tabla110[[#This Row],[FECHA DE NACIMIENTO]])</f>
        <v>5</v>
      </c>
      <c r="I225" s="65" t="s">
        <v>12</v>
      </c>
      <c r="J225" s="15" t="str">
        <f t="shared" si="6"/>
        <v>S</v>
      </c>
      <c r="K225" s="15" t="str">
        <f>Tabla110[[#This Row],[FECHA DE NACIMIENTO]]&amp;J225</f>
        <v>2021S</v>
      </c>
      <c r="L225" s="16" t="str">
        <f t="shared" si="7"/>
        <v>STRIDERS 5 AÑOS</v>
      </c>
      <c r="M225" s="65" t="s">
        <v>55</v>
      </c>
      <c r="N225" s="36">
        <v>232</v>
      </c>
      <c r="O225" s="19">
        <f>IFERROR(VLOOKUP(Tabla110[[#This Row],[NIVEL DE HABILIDAD]],CATEGORIAS!$M$3:$O$13,2,FALSE),"")</f>
        <v>85000</v>
      </c>
      <c r="P225" s="65"/>
      <c r="Q225" s="65"/>
    </row>
    <row r="226" spans="1:17" ht="18.75" x14ac:dyDescent="0.25">
      <c r="A226" s="11"/>
      <c r="B226" s="37">
        <v>233</v>
      </c>
      <c r="C226" s="65" t="s">
        <v>578</v>
      </c>
      <c r="D226" s="65" t="s">
        <v>296</v>
      </c>
      <c r="E226" s="47">
        <v>1106523086</v>
      </c>
      <c r="F226" s="87"/>
      <c r="G226" s="48">
        <v>2017</v>
      </c>
      <c r="H226" s="15">
        <f ca="1">IF(Tabla110[[#This Row],[FECHA DE NACIMIENTO]]="","",YEAR(NOW())-Tabla110[[#This Row],[FECHA DE NACIMIENTO]])</f>
        <v>9</v>
      </c>
      <c r="I226" s="65" t="s">
        <v>100</v>
      </c>
      <c r="J226" s="15" t="str">
        <f t="shared" si="6"/>
        <v>E</v>
      </c>
      <c r="K226" s="15" t="str">
        <f>Tabla110[[#This Row],[FECHA DE NACIMIENTO]]&amp;J226</f>
        <v>2017E</v>
      </c>
      <c r="L226" s="16" t="str">
        <f t="shared" si="7"/>
        <v>MINIRIDERS 9 Y 10 AÑOS</v>
      </c>
      <c r="M226" s="65" t="s">
        <v>55</v>
      </c>
      <c r="N226" s="37">
        <v>233</v>
      </c>
      <c r="O226" s="19">
        <f>IFERROR(VLOOKUP(Tabla110[[#This Row],[NIVEL DE HABILIDAD]],CATEGORIAS!$M$3:$O$13,2,FALSE),"")</f>
        <v>85000</v>
      </c>
      <c r="P226" s="65"/>
      <c r="Q226" s="65"/>
    </row>
    <row r="227" spans="1:17" ht="18.75" x14ac:dyDescent="0.25">
      <c r="A227" s="11"/>
      <c r="B227" s="36">
        <v>234</v>
      </c>
      <c r="C227" s="65" t="s">
        <v>271</v>
      </c>
      <c r="D227" s="65" t="s">
        <v>579</v>
      </c>
      <c r="E227" s="47">
        <v>1232816285</v>
      </c>
      <c r="F227" s="87"/>
      <c r="G227" s="48">
        <v>2021</v>
      </c>
      <c r="H227" s="15">
        <f ca="1">IF(Tabla110[[#This Row],[FECHA DE NACIMIENTO]]="","",YEAR(NOW())-Tabla110[[#This Row],[FECHA DE NACIMIENTO]])</f>
        <v>5</v>
      </c>
      <c r="I227" s="65" t="s">
        <v>12</v>
      </c>
      <c r="J227" s="15" t="str">
        <f t="shared" si="6"/>
        <v>S</v>
      </c>
      <c r="K227" s="15" t="str">
        <f>Tabla110[[#This Row],[FECHA DE NACIMIENTO]]&amp;J227</f>
        <v>2021S</v>
      </c>
      <c r="L227" s="16" t="str">
        <f t="shared" si="7"/>
        <v>STRIDERS 5 AÑOS</v>
      </c>
      <c r="M227" s="65" t="s">
        <v>55</v>
      </c>
      <c r="N227" s="36">
        <v>234</v>
      </c>
      <c r="O227" s="19">
        <f>IFERROR(VLOOKUP(Tabla110[[#This Row],[NIVEL DE HABILIDAD]],CATEGORIAS!$M$3:$O$13,2,FALSE),"")</f>
        <v>85000</v>
      </c>
      <c r="P227" s="65"/>
      <c r="Q227" s="65"/>
    </row>
    <row r="228" spans="1:17" ht="18.75" x14ac:dyDescent="0.25">
      <c r="A228" s="11"/>
      <c r="B228" s="37">
        <v>235</v>
      </c>
      <c r="C228" s="65" t="s">
        <v>642</v>
      </c>
      <c r="D228" s="65" t="s">
        <v>1158</v>
      </c>
      <c r="E228" s="47"/>
      <c r="F228" s="87"/>
      <c r="G228" s="48">
        <v>2016</v>
      </c>
      <c r="H228" s="15">
        <f ca="1">IF(Tabla110[[#This Row],[FECHA DE NACIMIENTO]]="","",YEAR(NOW())-Tabla110[[#This Row],[FECHA DE NACIMIENTO]])</f>
        <v>10</v>
      </c>
      <c r="I228" s="65" t="s">
        <v>100</v>
      </c>
      <c r="J228" s="15" t="str">
        <f t="shared" si="6"/>
        <v>E</v>
      </c>
      <c r="K228" s="15" t="str">
        <f>Tabla110[[#This Row],[FECHA DE NACIMIENTO]]&amp;J228</f>
        <v>2016E</v>
      </c>
      <c r="L228" s="16" t="str">
        <f t="shared" si="7"/>
        <v>MINIRIDERS 9 Y 10 AÑOS</v>
      </c>
      <c r="M228" s="65" t="s">
        <v>45</v>
      </c>
      <c r="N228" s="37">
        <v>235</v>
      </c>
      <c r="O228" s="19">
        <f>IFERROR(VLOOKUP(Tabla110[[#This Row],[NIVEL DE HABILIDAD]],CATEGORIAS!$M$3:$O$13,2,FALSE),"")</f>
        <v>85000</v>
      </c>
      <c r="P228" s="65"/>
      <c r="Q228" s="65"/>
    </row>
    <row r="229" spans="1:17" ht="18.75" x14ac:dyDescent="0.25">
      <c r="A229" s="11"/>
      <c r="B229" s="37">
        <v>236</v>
      </c>
      <c r="C229" s="65" t="s">
        <v>580</v>
      </c>
      <c r="D229" s="65" t="s">
        <v>581</v>
      </c>
      <c r="E229" s="47">
        <v>1110305450</v>
      </c>
      <c r="F229" s="87">
        <v>44046</v>
      </c>
      <c r="G229" s="48">
        <v>2020</v>
      </c>
      <c r="H229" s="15">
        <f ca="1">IF(Tabla110[[#This Row],[FECHA DE NACIMIENTO]]="","",YEAR(NOW())-Tabla110[[#This Row],[FECHA DE NACIMIENTO]])</f>
        <v>6</v>
      </c>
      <c r="I229" s="65" t="s">
        <v>100</v>
      </c>
      <c r="J229" s="15" t="str">
        <f t="shared" si="6"/>
        <v>E</v>
      </c>
      <c r="K229" s="15" t="str">
        <f>Tabla110[[#This Row],[FECHA DE NACIMIENTO]]&amp;J229</f>
        <v>2020E</v>
      </c>
      <c r="L229" s="16" t="str">
        <f t="shared" si="7"/>
        <v>MINIRIDERS 6 AÑOS</v>
      </c>
      <c r="M229" s="65" t="s">
        <v>45</v>
      </c>
      <c r="N229" s="37">
        <v>236</v>
      </c>
      <c r="O229" s="19">
        <f>IFERROR(VLOOKUP(Tabla110[[#This Row],[NIVEL DE HABILIDAD]],CATEGORIAS!$M$3:$O$13,2,FALSE),"")</f>
        <v>85000</v>
      </c>
      <c r="P229" s="65"/>
      <c r="Q229" s="65"/>
    </row>
    <row r="230" spans="1:17" ht="18.75" x14ac:dyDescent="0.25">
      <c r="A230" s="11"/>
      <c r="B230" s="36">
        <v>237</v>
      </c>
      <c r="C230" s="65" t="s">
        <v>582</v>
      </c>
      <c r="D230" s="65" t="s">
        <v>583</v>
      </c>
      <c r="E230" s="47">
        <v>1108653960</v>
      </c>
      <c r="F230" s="87">
        <v>44485</v>
      </c>
      <c r="G230" s="48">
        <v>2021</v>
      </c>
      <c r="H230" s="15">
        <f ca="1">IF(Tabla110[[#This Row],[FECHA DE NACIMIENTO]]="","",YEAR(NOW())-Tabla110[[#This Row],[FECHA DE NACIMIENTO]])</f>
        <v>5</v>
      </c>
      <c r="I230" s="65" t="s">
        <v>12</v>
      </c>
      <c r="J230" s="15" t="str">
        <f t="shared" si="6"/>
        <v>S</v>
      </c>
      <c r="K230" s="15" t="str">
        <f>Tabla110[[#This Row],[FECHA DE NACIMIENTO]]&amp;J230</f>
        <v>2021S</v>
      </c>
      <c r="L230" s="16" t="str">
        <f t="shared" si="7"/>
        <v>STRIDERS 5 AÑOS</v>
      </c>
      <c r="M230" s="65" t="s">
        <v>45</v>
      </c>
      <c r="N230" s="36">
        <v>237</v>
      </c>
      <c r="O230" s="19">
        <f>IFERROR(VLOOKUP(Tabla110[[#This Row],[NIVEL DE HABILIDAD]],CATEGORIAS!$M$3:$O$13,2,FALSE),"")</f>
        <v>85000</v>
      </c>
      <c r="P230" s="65"/>
      <c r="Q230" s="65"/>
    </row>
    <row r="231" spans="1:17" ht="18.75" x14ac:dyDescent="0.25">
      <c r="A231" s="11"/>
      <c r="B231" s="37">
        <v>238</v>
      </c>
      <c r="C231" s="65" t="s">
        <v>312</v>
      </c>
      <c r="D231" s="65" t="s">
        <v>584</v>
      </c>
      <c r="E231" s="47">
        <v>1232818518</v>
      </c>
      <c r="F231" s="87"/>
      <c r="G231" s="48">
        <v>2021</v>
      </c>
      <c r="H231" s="15">
        <f ca="1">IF(Tabla110[[#This Row],[FECHA DE NACIMIENTO]]="","",YEAR(NOW())-Tabla110[[#This Row],[FECHA DE NACIMIENTO]])</f>
        <v>5</v>
      </c>
      <c r="I231" s="65" t="s">
        <v>12</v>
      </c>
      <c r="J231" s="15" t="str">
        <f t="shared" si="6"/>
        <v>S</v>
      </c>
      <c r="K231" s="15" t="str">
        <f>Tabla110[[#This Row],[FECHA DE NACIMIENTO]]&amp;J231</f>
        <v>2021S</v>
      </c>
      <c r="L231" s="16" t="str">
        <f t="shared" si="7"/>
        <v>STRIDERS 5 AÑOS</v>
      </c>
      <c r="M231" s="65" t="s">
        <v>78</v>
      </c>
      <c r="N231" s="37">
        <v>238</v>
      </c>
      <c r="O231" s="19">
        <f>IFERROR(VLOOKUP(Tabla110[[#This Row],[NIVEL DE HABILIDAD]],CATEGORIAS!$M$3:$O$13,2,FALSE),"")</f>
        <v>85000</v>
      </c>
      <c r="P231" s="65"/>
      <c r="Q231" s="65"/>
    </row>
    <row r="232" spans="1:17" ht="18.75" x14ac:dyDescent="0.25">
      <c r="A232" s="11"/>
      <c r="B232" s="36">
        <v>239</v>
      </c>
      <c r="C232" s="65" t="s">
        <v>236</v>
      </c>
      <c r="D232" s="65" t="s">
        <v>585</v>
      </c>
      <c r="E232" s="47">
        <v>1109938154</v>
      </c>
      <c r="F232" s="87">
        <v>43638</v>
      </c>
      <c r="G232" s="48">
        <v>2019</v>
      </c>
      <c r="H232" s="15">
        <f ca="1">IF(Tabla110[[#This Row],[FECHA DE NACIMIENTO]]="","",YEAR(NOW())-Tabla110[[#This Row],[FECHA DE NACIMIENTO]])</f>
        <v>7</v>
      </c>
      <c r="I232" s="65" t="s">
        <v>100</v>
      </c>
      <c r="J232" s="15" t="str">
        <f t="shared" si="6"/>
        <v>E</v>
      </c>
      <c r="K232" s="15" t="str">
        <f>Tabla110[[#This Row],[FECHA DE NACIMIENTO]]&amp;J232</f>
        <v>2019E</v>
      </c>
      <c r="L232" s="16" t="str">
        <f t="shared" si="7"/>
        <v>MINIRIDERS 7 Y 8 AÑOS</v>
      </c>
      <c r="M232" s="65" t="s">
        <v>44</v>
      </c>
      <c r="N232" s="36">
        <v>239</v>
      </c>
      <c r="O232" s="19">
        <f>IFERROR(VLOOKUP(Tabla110[[#This Row],[NIVEL DE HABILIDAD]],CATEGORIAS!$M$3:$O$13,2,FALSE),"")</f>
        <v>85000</v>
      </c>
      <c r="P232" s="65"/>
      <c r="Q232" s="65"/>
    </row>
    <row r="233" spans="1:17" ht="18.75" x14ac:dyDescent="0.25">
      <c r="A233" s="11"/>
      <c r="B233" s="37">
        <v>240</v>
      </c>
      <c r="C233" s="65" t="s">
        <v>303</v>
      </c>
      <c r="D233" s="65" t="s">
        <v>586</v>
      </c>
      <c r="E233" s="47">
        <v>1114316831</v>
      </c>
      <c r="F233" s="87">
        <v>42054</v>
      </c>
      <c r="G233" s="48">
        <v>2015</v>
      </c>
      <c r="H233" s="15">
        <f ca="1">IF(Tabla110[[#This Row],[FECHA DE NACIMIENTO]]="","",YEAR(NOW())-Tabla110[[#This Row],[FECHA DE NACIMIENTO]])</f>
        <v>11</v>
      </c>
      <c r="I233" s="65" t="s">
        <v>67</v>
      </c>
      <c r="J233" s="15" t="str">
        <f t="shared" si="6"/>
        <v>P</v>
      </c>
      <c r="K233" s="15" t="str">
        <f>Tabla110[[#This Row],[FECHA DE NACIMIENTO]]&amp;J233</f>
        <v>2015P</v>
      </c>
      <c r="L233" s="16" t="str">
        <f t="shared" si="7"/>
        <v>PRINCIPIANTES 11 Y 12 AÑOS</v>
      </c>
      <c r="M233" s="65" t="s">
        <v>44</v>
      </c>
      <c r="N233" s="37">
        <v>240</v>
      </c>
      <c r="O233" s="19">
        <f>IFERROR(VLOOKUP(Tabla110[[#This Row],[NIVEL DE HABILIDAD]],CATEGORIAS!$M$3:$O$13,2,FALSE),"")</f>
        <v>85000</v>
      </c>
      <c r="P233" s="65"/>
      <c r="Q233" s="65"/>
    </row>
    <row r="234" spans="1:17" ht="18.75" x14ac:dyDescent="0.25">
      <c r="A234" s="11"/>
      <c r="B234" s="36">
        <v>241</v>
      </c>
      <c r="C234" s="65" t="s">
        <v>587</v>
      </c>
      <c r="D234" s="65" t="s">
        <v>588</v>
      </c>
      <c r="E234" s="47">
        <v>1114345678</v>
      </c>
      <c r="F234" s="87">
        <v>43786</v>
      </c>
      <c r="G234" s="48">
        <v>2020</v>
      </c>
      <c r="H234" s="15">
        <f ca="1">IF(Tabla110[[#This Row],[FECHA DE NACIMIENTO]]="","",YEAR(NOW())-Tabla110[[#This Row],[FECHA DE NACIMIENTO]])</f>
        <v>6</v>
      </c>
      <c r="I234" s="65" t="s">
        <v>100</v>
      </c>
      <c r="J234" s="15" t="str">
        <f t="shared" si="6"/>
        <v>E</v>
      </c>
      <c r="K234" s="15" t="str">
        <f>Tabla110[[#This Row],[FECHA DE NACIMIENTO]]&amp;J234</f>
        <v>2020E</v>
      </c>
      <c r="L234" s="16" t="str">
        <f t="shared" si="7"/>
        <v>MINIRIDERS 6 AÑOS</v>
      </c>
      <c r="M234" s="65" t="s">
        <v>44</v>
      </c>
      <c r="N234" s="36">
        <v>241</v>
      </c>
      <c r="O234" s="19">
        <f>IFERROR(VLOOKUP(Tabla110[[#This Row],[NIVEL DE HABILIDAD]],CATEGORIAS!$M$3:$O$13,2,FALSE),"")</f>
        <v>85000</v>
      </c>
      <c r="P234" s="65"/>
      <c r="Q234" s="65"/>
    </row>
    <row r="235" spans="1:17" ht="18.75" x14ac:dyDescent="0.25">
      <c r="A235" s="11"/>
      <c r="B235" s="37">
        <v>242</v>
      </c>
      <c r="C235" s="65" t="s">
        <v>589</v>
      </c>
      <c r="D235" s="65" t="s">
        <v>590</v>
      </c>
      <c r="E235" s="47">
        <v>1112411036</v>
      </c>
      <c r="F235" s="87"/>
      <c r="G235" s="48">
        <v>2021</v>
      </c>
      <c r="H235" s="15">
        <f ca="1">IF(Tabla110[[#This Row],[FECHA DE NACIMIENTO]]="","",YEAR(NOW())-Tabla110[[#This Row],[FECHA DE NACIMIENTO]])</f>
        <v>5</v>
      </c>
      <c r="I235" s="65" t="s">
        <v>12</v>
      </c>
      <c r="J235" s="15" t="str">
        <f t="shared" si="6"/>
        <v>S</v>
      </c>
      <c r="K235" s="15" t="str">
        <f>Tabla110[[#This Row],[FECHA DE NACIMIENTO]]&amp;J235</f>
        <v>2021S</v>
      </c>
      <c r="L235" s="16" t="str">
        <f t="shared" si="7"/>
        <v>STRIDERS 5 AÑOS</v>
      </c>
      <c r="M235" s="65" t="s">
        <v>85</v>
      </c>
      <c r="N235" s="37">
        <v>242</v>
      </c>
      <c r="O235" s="19">
        <f>IFERROR(VLOOKUP(Tabla110[[#This Row],[NIVEL DE HABILIDAD]],CATEGORIAS!$M$3:$O$13,2,FALSE),"")</f>
        <v>85000</v>
      </c>
      <c r="P235" s="65"/>
      <c r="Q235" s="65" t="s">
        <v>222</v>
      </c>
    </row>
    <row r="236" spans="1:17" ht="18.75" x14ac:dyDescent="0.25">
      <c r="A236" s="11"/>
      <c r="B236" s="36">
        <v>243</v>
      </c>
      <c r="C236" s="65" t="s">
        <v>303</v>
      </c>
      <c r="D236" s="65" t="s">
        <v>591</v>
      </c>
      <c r="E236" s="47">
        <v>1148955917</v>
      </c>
      <c r="F236" s="87"/>
      <c r="G236" s="48">
        <v>2017</v>
      </c>
      <c r="H236" s="15">
        <f ca="1">IF(Tabla110[[#This Row],[FECHA DE NACIMIENTO]]="","",YEAR(NOW())-Tabla110[[#This Row],[FECHA DE NACIMIENTO]])</f>
        <v>9</v>
      </c>
      <c r="I236" s="65" t="s">
        <v>100</v>
      </c>
      <c r="J236" s="15" t="str">
        <f t="shared" si="6"/>
        <v>E</v>
      </c>
      <c r="K236" s="15" t="str">
        <f>Tabla110[[#This Row],[FECHA DE NACIMIENTO]]&amp;J236</f>
        <v>2017E</v>
      </c>
      <c r="L236" s="16" t="str">
        <f t="shared" si="7"/>
        <v>MINIRIDERS 9 Y 10 AÑOS</v>
      </c>
      <c r="M236" s="65" t="s">
        <v>85</v>
      </c>
      <c r="N236" s="36">
        <v>243</v>
      </c>
      <c r="O236" s="19">
        <f>IFERROR(VLOOKUP(Tabla110[[#This Row],[NIVEL DE HABILIDAD]],CATEGORIAS!$M$3:$O$13,2,FALSE),"")</f>
        <v>85000</v>
      </c>
      <c r="P236" s="65"/>
      <c r="Q236" s="65"/>
    </row>
    <row r="237" spans="1:17" ht="18.75" x14ac:dyDescent="0.25">
      <c r="A237" s="11"/>
      <c r="B237" s="37">
        <v>244</v>
      </c>
      <c r="C237" s="65" t="s">
        <v>592</v>
      </c>
      <c r="D237" s="65" t="s">
        <v>593</v>
      </c>
      <c r="E237" s="47">
        <v>1114392209</v>
      </c>
      <c r="F237" s="87"/>
      <c r="G237" s="48">
        <v>2017</v>
      </c>
      <c r="H237" s="15">
        <f ca="1">IF(Tabla110[[#This Row],[FECHA DE NACIMIENTO]]="","",YEAR(NOW())-Tabla110[[#This Row],[FECHA DE NACIMIENTO]])</f>
        <v>9</v>
      </c>
      <c r="I237" s="65" t="s">
        <v>100</v>
      </c>
      <c r="J237" s="15" t="str">
        <f t="shared" si="6"/>
        <v>E</v>
      </c>
      <c r="K237" s="15" t="str">
        <f>Tabla110[[#This Row],[FECHA DE NACIMIENTO]]&amp;J237</f>
        <v>2017E</v>
      </c>
      <c r="L237" s="16" t="str">
        <f t="shared" si="7"/>
        <v>MINIRIDERS 9 Y 10 AÑOS</v>
      </c>
      <c r="M237" s="65" t="s">
        <v>85</v>
      </c>
      <c r="N237" s="37">
        <v>244</v>
      </c>
      <c r="O237" s="19">
        <f>IFERROR(VLOOKUP(Tabla110[[#This Row],[NIVEL DE HABILIDAD]],CATEGORIAS!$M$3:$O$13,2,FALSE),"")</f>
        <v>85000</v>
      </c>
      <c r="P237" s="65"/>
      <c r="Q237" s="65"/>
    </row>
    <row r="238" spans="1:17" ht="18.75" x14ac:dyDescent="0.25">
      <c r="A238" s="11"/>
      <c r="B238" s="36">
        <v>245</v>
      </c>
      <c r="C238" s="65" t="s">
        <v>594</v>
      </c>
      <c r="D238" s="65" t="s">
        <v>595</v>
      </c>
      <c r="E238" s="47">
        <v>1112408631</v>
      </c>
      <c r="F238" s="87"/>
      <c r="G238" s="48">
        <v>2016</v>
      </c>
      <c r="H238" s="15">
        <f ca="1">IF(Tabla110[[#This Row],[FECHA DE NACIMIENTO]]="","",YEAR(NOW())-Tabla110[[#This Row],[FECHA DE NACIMIENTO]])</f>
        <v>10</v>
      </c>
      <c r="I238" s="65" t="s">
        <v>100</v>
      </c>
      <c r="J238" s="15" t="str">
        <f t="shared" si="6"/>
        <v>E</v>
      </c>
      <c r="K238" s="15" t="str">
        <f>Tabla110[[#This Row],[FECHA DE NACIMIENTO]]&amp;J238</f>
        <v>2016E</v>
      </c>
      <c r="L238" s="16" t="str">
        <f t="shared" si="7"/>
        <v>MINIRIDERS 9 Y 10 AÑOS</v>
      </c>
      <c r="M238" s="65" t="s">
        <v>85</v>
      </c>
      <c r="N238" s="36">
        <v>245</v>
      </c>
      <c r="O238" s="19">
        <f>IFERROR(VLOOKUP(Tabla110[[#This Row],[NIVEL DE HABILIDAD]],CATEGORIAS!$M$3:$O$13,2,FALSE),"")</f>
        <v>85000</v>
      </c>
      <c r="P238" s="65"/>
      <c r="Q238" s="65"/>
    </row>
    <row r="239" spans="1:17" ht="18.75" x14ac:dyDescent="0.25">
      <c r="A239" s="11"/>
      <c r="B239" s="37">
        <v>246</v>
      </c>
      <c r="C239" s="65" t="s">
        <v>275</v>
      </c>
      <c r="D239" s="65" t="s">
        <v>596</v>
      </c>
      <c r="E239" s="47">
        <v>1232797460</v>
      </c>
      <c r="F239" s="87">
        <v>42552</v>
      </c>
      <c r="G239" s="48">
        <v>2016</v>
      </c>
      <c r="H239" s="15">
        <f ca="1">IF(Tabla110[[#This Row],[FECHA DE NACIMIENTO]]="","",YEAR(NOW())-Tabla110[[#This Row],[FECHA DE NACIMIENTO]])</f>
        <v>10</v>
      </c>
      <c r="I239" s="65" t="s">
        <v>67</v>
      </c>
      <c r="J239" s="15" t="str">
        <f t="shared" si="6"/>
        <v>P</v>
      </c>
      <c r="K239" s="15" t="str">
        <f>Tabla110[[#This Row],[FECHA DE NACIMIENTO]]&amp;J239</f>
        <v>2016P</v>
      </c>
      <c r="L239" s="16" t="str">
        <f t="shared" si="7"/>
        <v>PRINCIPIANTES 9 Y 10 AÑOS</v>
      </c>
      <c r="M239" s="65" t="s">
        <v>46</v>
      </c>
      <c r="N239" s="37">
        <v>246</v>
      </c>
      <c r="O239" s="19">
        <f>IFERROR(VLOOKUP(Tabla110[[#This Row],[NIVEL DE HABILIDAD]],CATEGORIAS!$M$3:$O$13,2,FALSE),"")</f>
        <v>85000</v>
      </c>
      <c r="P239" s="65"/>
      <c r="Q239" s="65"/>
    </row>
    <row r="240" spans="1:17" ht="18.75" x14ac:dyDescent="0.25">
      <c r="A240" s="11"/>
      <c r="B240" s="36">
        <v>247</v>
      </c>
      <c r="C240" s="65" t="s">
        <v>275</v>
      </c>
      <c r="D240" s="65" t="s">
        <v>597</v>
      </c>
      <c r="E240" s="47">
        <v>1232804009</v>
      </c>
      <c r="F240" s="87">
        <v>43145</v>
      </c>
      <c r="G240" s="48">
        <v>2018</v>
      </c>
      <c r="H240" s="15">
        <f ca="1">IF(Tabla110[[#This Row],[FECHA DE NACIMIENTO]]="","",YEAR(NOW())-Tabla110[[#This Row],[FECHA DE NACIMIENTO]])</f>
        <v>8</v>
      </c>
      <c r="I240" s="65" t="s">
        <v>67</v>
      </c>
      <c r="J240" s="15" t="str">
        <f t="shared" si="6"/>
        <v>P</v>
      </c>
      <c r="K240" s="15" t="str">
        <f>Tabla110[[#This Row],[FECHA DE NACIMIENTO]]&amp;J240</f>
        <v>2018P</v>
      </c>
      <c r="L240" s="16" t="str">
        <f t="shared" si="7"/>
        <v>PRINCIPIANTES 7 Y 8 AÑOS</v>
      </c>
      <c r="M240" s="65" t="s">
        <v>46</v>
      </c>
      <c r="N240" s="36">
        <v>247</v>
      </c>
      <c r="O240" s="19">
        <f>IFERROR(VLOOKUP(Tabla110[[#This Row],[NIVEL DE HABILIDAD]],CATEGORIAS!$M$3:$O$13,2,FALSE),"")</f>
        <v>85000</v>
      </c>
      <c r="P240" s="65"/>
      <c r="Q240" s="65"/>
    </row>
    <row r="241" spans="1:17" ht="18.75" x14ac:dyDescent="0.25">
      <c r="A241" s="11"/>
      <c r="B241" s="37">
        <v>248</v>
      </c>
      <c r="C241" s="65" t="s">
        <v>299</v>
      </c>
      <c r="D241" s="65" t="s">
        <v>598</v>
      </c>
      <c r="E241" s="47">
        <v>1112061216</v>
      </c>
      <c r="F241" s="87">
        <v>42199</v>
      </c>
      <c r="G241" s="48">
        <v>2015</v>
      </c>
      <c r="H241" s="15">
        <f ca="1">IF(Tabla110[[#This Row],[FECHA DE NACIMIENTO]]="","",YEAR(NOW())-Tabla110[[#This Row],[FECHA DE NACIMIENTO]])</f>
        <v>11</v>
      </c>
      <c r="I241" s="65" t="s">
        <v>67</v>
      </c>
      <c r="J241" s="15" t="str">
        <f t="shared" si="6"/>
        <v>P</v>
      </c>
      <c r="K241" s="15" t="str">
        <f>Tabla110[[#This Row],[FECHA DE NACIMIENTO]]&amp;J241</f>
        <v>2015P</v>
      </c>
      <c r="L241" s="16" t="str">
        <f t="shared" si="7"/>
        <v>PRINCIPIANTES 11 Y 12 AÑOS</v>
      </c>
      <c r="M241" s="65" t="s">
        <v>45</v>
      </c>
      <c r="N241" s="37">
        <v>248</v>
      </c>
      <c r="O241" s="19">
        <f>IFERROR(VLOOKUP(Tabla110[[#This Row],[NIVEL DE HABILIDAD]],CATEGORIAS!$M$3:$O$13,2,FALSE),"")</f>
        <v>85000</v>
      </c>
      <c r="P241" s="65"/>
      <c r="Q241" s="65"/>
    </row>
    <row r="242" spans="1:17" ht="18.75" x14ac:dyDescent="0.25">
      <c r="A242" s="11"/>
      <c r="B242" s="36">
        <v>249</v>
      </c>
      <c r="C242" s="65" t="s">
        <v>472</v>
      </c>
      <c r="D242" s="65" t="s">
        <v>599</v>
      </c>
      <c r="E242" s="47">
        <v>1149941055</v>
      </c>
      <c r="F242" s="87">
        <v>42999</v>
      </c>
      <c r="G242" s="48">
        <v>2017</v>
      </c>
      <c r="H242" s="15">
        <f ca="1">IF(Tabla110[[#This Row],[FECHA DE NACIMIENTO]]="","",YEAR(NOW())-Tabla110[[#This Row],[FECHA DE NACIMIENTO]])</f>
        <v>9</v>
      </c>
      <c r="I242" s="65" t="s">
        <v>100</v>
      </c>
      <c r="J242" s="15" t="str">
        <f t="shared" si="6"/>
        <v>E</v>
      </c>
      <c r="K242" s="15" t="str">
        <f>Tabla110[[#This Row],[FECHA DE NACIMIENTO]]&amp;J242</f>
        <v>2017E</v>
      </c>
      <c r="L242" s="16" t="str">
        <f t="shared" si="7"/>
        <v>MINIRIDERS 9 Y 10 AÑOS</v>
      </c>
      <c r="M242" s="65" t="s">
        <v>45</v>
      </c>
      <c r="N242" s="36">
        <v>249</v>
      </c>
      <c r="O242" s="19">
        <f>IFERROR(VLOOKUP(Tabla110[[#This Row],[NIVEL DE HABILIDAD]],CATEGORIAS!$M$3:$O$13,2,FALSE),"")</f>
        <v>85000</v>
      </c>
      <c r="P242" s="65"/>
      <c r="Q242" s="65" t="s">
        <v>195</v>
      </c>
    </row>
    <row r="243" spans="1:17" ht="18.75" x14ac:dyDescent="0.25">
      <c r="A243" s="11"/>
      <c r="B243" s="37">
        <v>250</v>
      </c>
      <c r="C243" s="65" t="s">
        <v>600</v>
      </c>
      <c r="D243" s="65" t="s">
        <v>601</v>
      </c>
      <c r="E243" s="47">
        <v>1104841500</v>
      </c>
      <c r="F243" s="87">
        <v>42981</v>
      </c>
      <c r="G243" s="48">
        <v>2017</v>
      </c>
      <c r="H243" s="15">
        <f ca="1">IF(Tabla110[[#This Row],[FECHA DE NACIMIENTO]]="","",YEAR(NOW())-Tabla110[[#This Row],[FECHA DE NACIMIENTO]])</f>
        <v>9</v>
      </c>
      <c r="I243" s="65" t="s">
        <v>100</v>
      </c>
      <c r="J243" s="15" t="str">
        <f t="shared" si="6"/>
        <v>E</v>
      </c>
      <c r="K243" s="15" t="str">
        <f>Tabla110[[#This Row],[FECHA DE NACIMIENTO]]&amp;J243</f>
        <v>2017E</v>
      </c>
      <c r="L243" s="16" t="str">
        <f t="shared" si="7"/>
        <v>MINIRIDERS 9 Y 10 AÑOS</v>
      </c>
      <c r="M243" s="65" t="s">
        <v>51</v>
      </c>
      <c r="N243" s="37">
        <v>250</v>
      </c>
      <c r="O243" s="19">
        <f>IFERROR(VLOOKUP(Tabla110[[#This Row],[NIVEL DE HABILIDAD]],CATEGORIAS!$M$3:$O$13,2,FALSE),"")</f>
        <v>85000</v>
      </c>
      <c r="P243" s="65"/>
      <c r="Q243" s="65"/>
    </row>
    <row r="244" spans="1:17" ht="18.75" x14ac:dyDescent="0.25">
      <c r="A244" s="11"/>
      <c r="B244" s="36">
        <v>251</v>
      </c>
      <c r="C244" s="65" t="s">
        <v>602</v>
      </c>
      <c r="D244" s="65" t="s">
        <v>603</v>
      </c>
      <c r="E244" s="47">
        <v>1108339505</v>
      </c>
      <c r="F244" s="87">
        <v>42736</v>
      </c>
      <c r="G244" s="48">
        <v>2017</v>
      </c>
      <c r="H244" s="15">
        <f ca="1">IF(Tabla110[[#This Row],[FECHA DE NACIMIENTO]]="","",YEAR(NOW())-Tabla110[[#This Row],[FECHA DE NACIMIENTO]])</f>
        <v>9</v>
      </c>
      <c r="I244" s="65" t="s">
        <v>100</v>
      </c>
      <c r="J244" s="15" t="str">
        <f t="shared" si="6"/>
        <v>E</v>
      </c>
      <c r="K244" s="15" t="str">
        <f>Tabla110[[#This Row],[FECHA DE NACIMIENTO]]&amp;J244</f>
        <v>2017E</v>
      </c>
      <c r="L244" s="16" t="str">
        <f t="shared" si="7"/>
        <v>MINIRIDERS 9 Y 10 AÑOS</v>
      </c>
      <c r="M244" s="65" t="s">
        <v>51</v>
      </c>
      <c r="N244" s="36">
        <v>251</v>
      </c>
      <c r="O244" s="19">
        <f>IFERROR(VLOOKUP(Tabla110[[#This Row],[NIVEL DE HABILIDAD]],CATEGORIAS!$M$3:$O$13,2,FALSE),"")</f>
        <v>85000</v>
      </c>
      <c r="P244" s="65"/>
      <c r="Q244" s="65"/>
    </row>
    <row r="245" spans="1:17" ht="18.75" x14ac:dyDescent="0.25">
      <c r="A245" s="11"/>
      <c r="B245" s="37">
        <v>252</v>
      </c>
      <c r="C245" s="65" t="s">
        <v>604</v>
      </c>
      <c r="D245" s="65" t="s">
        <v>605</v>
      </c>
      <c r="E245" s="47">
        <v>1061832581</v>
      </c>
      <c r="F245" s="87"/>
      <c r="G245" s="48">
        <v>2023</v>
      </c>
      <c r="H245" s="15">
        <f ca="1">IF(Tabla110[[#This Row],[FECHA DE NACIMIENTO]]="","",YEAR(NOW())-Tabla110[[#This Row],[FECHA DE NACIMIENTO]])</f>
        <v>3</v>
      </c>
      <c r="I245" s="65" t="s">
        <v>12</v>
      </c>
      <c r="J245" s="15" t="str">
        <f t="shared" si="6"/>
        <v>S</v>
      </c>
      <c r="K245" s="15" t="str">
        <f>Tabla110[[#This Row],[FECHA DE NACIMIENTO]]&amp;J245</f>
        <v>2023S</v>
      </c>
      <c r="L245" s="16" t="str">
        <f t="shared" si="7"/>
        <v>STRIDERS 2 Y 3 AÑOS</v>
      </c>
      <c r="M245" s="65" t="s">
        <v>109</v>
      </c>
      <c r="N245" s="37">
        <v>252</v>
      </c>
      <c r="O245" s="19">
        <f>IFERROR(VLOOKUP(Tabla110[[#This Row],[NIVEL DE HABILIDAD]],CATEGORIAS!$M$3:$O$13,2,FALSE),"")</f>
        <v>85000</v>
      </c>
      <c r="P245" s="65"/>
      <c r="Q245" s="65"/>
    </row>
    <row r="246" spans="1:17" ht="18.75" x14ac:dyDescent="0.25">
      <c r="A246" s="11"/>
      <c r="B246" s="36">
        <v>253</v>
      </c>
      <c r="C246" s="65" t="s">
        <v>606</v>
      </c>
      <c r="D246" s="65" t="s">
        <v>607</v>
      </c>
      <c r="E246" s="47">
        <v>1061828649</v>
      </c>
      <c r="F246" s="87">
        <v>44260</v>
      </c>
      <c r="G246" s="48">
        <v>2021</v>
      </c>
      <c r="H246" s="15">
        <f ca="1">IF(Tabla110[[#This Row],[FECHA DE NACIMIENTO]]="","",YEAR(NOW())-Tabla110[[#This Row],[FECHA DE NACIMIENTO]])</f>
        <v>5</v>
      </c>
      <c r="I246" s="65" t="s">
        <v>12</v>
      </c>
      <c r="J246" s="15" t="str">
        <f t="shared" si="6"/>
        <v>S</v>
      </c>
      <c r="K246" s="15" t="str">
        <f>Tabla110[[#This Row],[FECHA DE NACIMIENTO]]&amp;J246</f>
        <v>2021S</v>
      </c>
      <c r="L246" s="16" t="str">
        <f t="shared" si="7"/>
        <v>STRIDERS 5 AÑOS</v>
      </c>
      <c r="M246" s="65" t="s">
        <v>109</v>
      </c>
      <c r="N246" s="36">
        <v>253</v>
      </c>
      <c r="O246" s="19">
        <f>IFERROR(VLOOKUP(Tabla110[[#This Row],[NIVEL DE HABILIDAD]],CATEGORIAS!$M$3:$O$13,2,FALSE),"")</f>
        <v>85000</v>
      </c>
      <c r="P246" s="65"/>
      <c r="Q246" s="65"/>
    </row>
    <row r="247" spans="1:17" ht="18.75" x14ac:dyDescent="0.25">
      <c r="A247" s="11"/>
      <c r="B247" s="37">
        <v>254</v>
      </c>
      <c r="C247" s="65" t="s">
        <v>301</v>
      </c>
      <c r="D247" s="65" t="s">
        <v>608</v>
      </c>
      <c r="E247" s="47">
        <v>1114321327</v>
      </c>
      <c r="F247" s="87"/>
      <c r="G247" s="48">
        <v>2021</v>
      </c>
      <c r="H247" s="15">
        <f ca="1">IF(Tabla110[[#This Row],[FECHA DE NACIMIENTO]]="","",YEAR(NOW())-Tabla110[[#This Row],[FECHA DE NACIMIENTO]])</f>
        <v>5</v>
      </c>
      <c r="I247" s="65" t="s">
        <v>12</v>
      </c>
      <c r="J247" s="15" t="str">
        <f t="shared" si="6"/>
        <v>S</v>
      </c>
      <c r="K247" s="15" t="str">
        <f>Tabla110[[#This Row],[FECHA DE NACIMIENTO]]&amp;J247</f>
        <v>2021S</v>
      </c>
      <c r="L247" s="16" t="str">
        <f t="shared" si="7"/>
        <v>STRIDERS 5 AÑOS</v>
      </c>
      <c r="M247" s="65" t="s">
        <v>82</v>
      </c>
      <c r="N247" s="37">
        <v>254</v>
      </c>
      <c r="O247" s="19">
        <f>IFERROR(VLOOKUP(Tabla110[[#This Row],[NIVEL DE HABILIDAD]],CATEGORIAS!$M$3:$O$13,2,FALSE),"")</f>
        <v>85000</v>
      </c>
      <c r="P247" s="65"/>
      <c r="Q247" s="65"/>
    </row>
    <row r="248" spans="1:17" ht="18.75" x14ac:dyDescent="0.25">
      <c r="A248" s="11"/>
      <c r="B248" s="36">
        <v>255</v>
      </c>
      <c r="C248" s="65" t="s">
        <v>321</v>
      </c>
      <c r="D248" s="65" t="s">
        <v>609</v>
      </c>
      <c r="E248" s="47">
        <v>1116382778</v>
      </c>
      <c r="F248" s="87"/>
      <c r="G248" s="48">
        <v>2020</v>
      </c>
      <c r="H248" s="15">
        <f ca="1">IF(Tabla110[[#This Row],[FECHA DE NACIMIENTO]]="","",YEAR(NOW())-Tabla110[[#This Row],[FECHA DE NACIMIENTO]])</f>
        <v>6</v>
      </c>
      <c r="I248" s="65" t="s">
        <v>100</v>
      </c>
      <c r="J248" s="15" t="str">
        <f t="shared" si="6"/>
        <v>E</v>
      </c>
      <c r="K248" s="15" t="str">
        <f>Tabla110[[#This Row],[FECHA DE NACIMIENTO]]&amp;J248</f>
        <v>2020E</v>
      </c>
      <c r="L248" s="16" t="str">
        <f t="shared" si="7"/>
        <v>MINIRIDERS 6 AÑOS</v>
      </c>
      <c r="M248" s="65" t="s">
        <v>74</v>
      </c>
      <c r="N248" s="36">
        <v>255</v>
      </c>
      <c r="O248" s="19">
        <f>IFERROR(VLOOKUP(Tabla110[[#This Row],[NIVEL DE HABILIDAD]],CATEGORIAS!$M$3:$O$13,2,FALSE),"")</f>
        <v>85000</v>
      </c>
      <c r="P248" s="65"/>
      <c r="Q248" s="65"/>
    </row>
    <row r="249" spans="1:17" ht="18.75" x14ac:dyDescent="0.25">
      <c r="A249" s="11"/>
      <c r="B249" s="37">
        <v>256</v>
      </c>
      <c r="C249" s="65" t="s">
        <v>610</v>
      </c>
      <c r="D249" s="65" t="s">
        <v>611</v>
      </c>
      <c r="E249" s="47">
        <v>11098569228</v>
      </c>
      <c r="F249" s="87"/>
      <c r="G249" s="48">
        <v>2019</v>
      </c>
      <c r="H249" s="15">
        <f ca="1">IF(Tabla110[[#This Row],[FECHA DE NACIMIENTO]]="","",YEAR(NOW())-Tabla110[[#This Row],[FECHA DE NACIMIENTO]])</f>
        <v>7</v>
      </c>
      <c r="I249" s="65" t="s">
        <v>100</v>
      </c>
      <c r="J249" s="15" t="str">
        <f t="shared" si="6"/>
        <v>E</v>
      </c>
      <c r="K249" s="15" t="str">
        <f>Tabla110[[#This Row],[FECHA DE NACIMIENTO]]&amp;J249</f>
        <v>2019E</v>
      </c>
      <c r="L249" s="16" t="str">
        <f t="shared" si="7"/>
        <v>MINIRIDERS 7 Y 8 AÑOS</v>
      </c>
      <c r="M249" s="65" t="s">
        <v>112</v>
      </c>
      <c r="N249" s="37">
        <v>256</v>
      </c>
      <c r="O249" s="19">
        <f>IFERROR(VLOOKUP(Tabla110[[#This Row],[NIVEL DE HABILIDAD]],CATEGORIAS!$M$3:$O$13,2,FALSE),"")</f>
        <v>85000</v>
      </c>
      <c r="P249" s="65"/>
      <c r="Q249" s="65"/>
    </row>
    <row r="250" spans="1:17" ht="18.75" x14ac:dyDescent="0.25">
      <c r="A250" s="11"/>
      <c r="B250" s="36">
        <v>257</v>
      </c>
      <c r="C250" s="65" t="s">
        <v>343</v>
      </c>
      <c r="D250" s="65" t="s">
        <v>612</v>
      </c>
      <c r="E250" s="47">
        <v>1232820019</v>
      </c>
      <c r="F250" s="87"/>
      <c r="G250" s="48">
        <v>2022</v>
      </c>
      <c r="H250" s="15">
        <f ca="1">IF(Tabla110[[#This Row],[FECHA DE NACIMIENTO]]="","",YEAR(NOW())-Tabla110[[#This Row],[FECHA DE NACIMIENTO]])</f>
        <v>4</v>
      </c>
      <c r="I250" s="65" t="s">
        <v>12</v>
      </c>
      <c r="J250" s="15" t="str">
        <f t="shared" si="6"/>
        <v>S</v>
      </c>
      <c r="K250" s="15" t="str">
        <f>Tabla110[[#This Row],[FECHA DE NACIMIENTO]]&amp;J250</f>
        <v>2022S</v>
      </c>
      <c r="L250" s="16" t="str">
        <f t="shared" si="7"/>
        <v>STRIDERS 4 AÑOS</v>
      </c>
      <c r="M250" s="65" t="s">
        <v>112</v>
      </c>
      <c r="N250" s="36">
        <v>257</v>
      </c>
      <c r="O250" s="19">
        <f>IFERROR(VLOOKUP(Tabla110[[#This Row],[NIVEL DE HABILIDAD]],CATEGORIAS!$M$3:$O$13,2,FALSE),"")</f>
        <v>85000</v>
      </c>
      <c r="P250" s="65"/>
      <c r="Q250" s="65"/>
    </row>
    <row r="251" spans="1:17" ht="18.75" x14ac:dyDescent="0.25">
      <c r="A251" s="11"/>
      <c r="B251" s="37">
        <v>258</v>
      </c>
      <c r="C251" s="65" t="s">
        <v>308</v>
      </c>
      <c r="D251" s="65" t="s">
        <v>613</v>
      </c>
      <c r="E251" s="47">
        <v>1116384026</v>
      </c>
      <c r="F251" s="87"/>
      <c r="G251" s="48">
        <v>2021</v>
      </c>
      <c r="H251" s="15">
        <f ca="1">IF(Tabla110[[#This Row],[FECHA DE NACIMIENTO]]="","",YEAR(NOW())-Tabla110[[#This Row],[FECHA DE NACIMIENTO]])</f>
        <v>5</v>
      </c>
      <c r="I251" s="65" t="s">
        <v>12</v>
      </c>
      <c r="J251" s="15" t="str">
        <f t="shared" si="6"/>
        <v>S</v>
      </c>
      <c r="K251" s="15" t="str">
        <f>Tabla110[[#This Row],[FECHA DE NACIMIENTO]]&amp;J251</f>
        <v>2021S</v>
      </c>
      <c r="L251" s="16" t="str">
        <f t="shared" si="7"/>
        <v>STRIDERS 5 AÑOS</v>
      </c>
      <c r="M251" s="65" t="s">
        <v>49</v>
      </c>
      <c r="N251" s="37">
        <v>258</v>
      </c>
      <c r="O251" s="19">
        <f>IFERROR(VLOOKUP(Tabla110[[#This Row],[NIVEL DE HABILIDAD]],CATEGORIAS!$M$3:$O$13,2,FALSE),"")</f>
        <v>85000</v>
      </c>
      <c r="P251" s="65"/>
      <c r="Q251" s="65" t="s">
        <v>210</v>
      </c>
    </row>
    <row r="252" spans="1:17" ht="18.75" x14ac:dyDescent="0.25">
      <c r="A252" s="11"/>
      <c r="B252" s="36">
        <v>259</v>
      </c>
      <c r="C252" s="65" t="s">
        <v>614</v>
      </c>
      <c r="D252" s="65" t="s">
        <v>615</v>
      </c>
      <c r="E252" s="47">
        <v>1232821948</v>
      </c>
      <c r="F252" s="87"/>
      <c r="G252" s="48">
        <v>2022</v>
      </c>
      <c r="H252" s="15">
        <f ca="1">IF(Tabla110[[#This Row],[FECHA DE NACIMIENTO]]="","",YEAR(NOW())-Tabla110[[#This Row],[FECHA DE NACIMIENTO]])</f>
        <v>4</v>
      </c>
      <c r="I252" s="65" t="s">
        <v>12</v>
      </c>
      <c r="J252" s="15" t="str">
        <f t="shared" si="6"/>
        <v>S</v>
      </c>
      <c r="K252" s="15" t="str">
        <f>Tabla110[[#This Row],[FECHA DE NACIMIENTO]]&amp;J252</f>
        <v>2022S</v>
      </c>
      <c r="L252" s="16" t="str">
        <f t="shared" si="7"/>
        <v>STRIDERS 4 AÑOS</v>
      </c>
      <c r="M252" s="65" t="s">
        <v>53</v>
      </c>
      <c r="N252" s="36">
        <v>259</v>
      </c>
      <c r="O252" s="19">
        <f>IFERROR(VLOOKUP(Tabla110[[#This Row],[NIVEL DE HABILIDAD]],CATEGORIAS!$M$3:$O$13,2,FALSE),"")</f>
        <v>85000</v>
      </c>
      <c r="P252" s="65"/>
      <c r="Q252" s="65"/>
    </row>
    <row r="253" spans="1:17" ht="18.75" x14ac:dyDescent="0.25">
      <c r="A253" s="11"/>
      <c r="B253" s="37">
        <v>260</v>
      </c>
      <c r="C253" s="65" t="s">
        <v>386</v>
      </c>
      <c r="D253" s="65" t="s">
        <v>616</v>
      </c>
      <c r="E253" s="47">
        <v>1109565895</v>
      </c>
      <c r="F253" s="87"/>
      <c r="G253" s="48">
        <v>2018</v>
      </c>
      <c r="H253" s="15">
        <f ca="1">IF(Tabla110[[#This Row],[FECHA DE NACIMIENTO]]="","",YEAR(NOW())-Tabla110[[#This Row],[FECHA DE NACIMIENTO]])</f>
        <v>8</v>
      </c>
      <c r="I253" s="65" t="s">
        <v>100</v>
      </c>
      <c r="J253" s="15" t="str">
        <f t="shared" si="6"/>
        <v>E</v>
      </c>
      <c r="K253" s="15" t="str">
        <f>Tabla110[[#This Row],[FECHA DE NACIMIENTO]]&amp;J253</f>
        <v>2018E</v>
      </c>
      <c r="L253" s="16" t="str">
        <f t="shared" si="7"/>
        <v>MINIRIDERS 7 Y 8 AÑOS</v>
      </c>
      <c r="M253" s="65" t="s">
        <v>53</v>
      </c>
      <c r="N253" s="37">
        <v>260</v>
      </c>
      <c r="O253" s="19">
        <f>IFERROR(VLOOKUP(Tabla110[[#This Row],[NIVEL DE HABILIDAD]],CATEGORIAS!$M$3:$O$13,2,FALSE),"")</f>
        <v>85000</v>
      </c>
      <c r="P253" s="65"/>
      <c r="Q253" s="65"/>
    </row>
    <row r="254" spans="1:17" ht="18.75" x14ac:dyDescent="0.25">
      <c r="A254" s="11"/>
      <c r="B254" s="36">
        <v>261</v>
      </c>
      <c r="C254" s="65" t="s">
        <v>378</v>
      </c>
      <c r="D254" s="65" t="s">
        <v>617</v>
      </c>
      <c r="E254" s="47">
        <v>1104859662</v>
      </c>
      <c r="F254" s="87">
        <v>44135</v>
      </c>
      <c r="G254" s="48">
        <v>2020</v>
      </c>
      <c r="H254" s="15">
        <f ca="1">IF(Tabla110[[#This Row],[FECHA DE NACIMIENTO]]="","",YEAR(NOW())-Tabla110[[#This Row],[FECHA DE NACIMIENTO]])</f>
        <v>6</v>
      </c>
      <c r="I254" s="65" t="s">
        <v>100</v>
      </c>
      <c r="J254" s="15" t="str">
        <f t="shared" si="6"/>
        <v>E</v>
      </c>
      <c r="K254" s="15" t="str">
        <f>Tabla110[[#This Row],[FECHA DE NACIMIENTO]]&amp;J254</f>
        <v>2020E</v>
      </c>
      <c r="L254" s="16" t="str">
        <f t="shared" si="7"/>
        <v>MINIRIDERS 6 AÑOS</v>
      </c>
      <c r="M254" s="65" t="s">
        <v>55</v>
      </c>
      <c r="N254" s="36">
        <v>261</v>
      </c>
      <c r="O254" s="19">
        <f>IFERROR(VLOOKUP(Tabla110[[#This Row],[NIVEL DE HABILIDAD]],CATEGORIAS!$M$3:$O$13,2,FALSE),"")</f>
        <v>85000</v>
      </c>
      <c r="P254" s="65"/>
      <c r="Q254" s="65"/>
    </row>
    <row r="255" spans="1:17" ht="18.75" x14ac:dyDescent="0.25">
      <c r="A255" s="11"/>
      <c r="B255" s="37">
        <v>262</v>
      </c>
      <c r="C255" s="65" t="s">
        <v>259</v>
      </c>
      <c r="D255" s="65" t="s">
        <v>618</v>
      </c>
      <c r="E255" s="47">
        <v>1232817218</v>
      </c>
      <c r="F255" s="87">
        <v>44431</v>
      </c>
      <c r="G255" s="48">
        <v>2021</v>
      </c>
      <c r="H255" s="15">
        <f ca="1">IF(Tabla110[[#This Row],[FECHA DE NACIMIENTO]]="","",YEAR(NOW())-Tabla110[[#This Row],[FECHA DE NACIMIENTO]])</f>
        <v>5</v>
      </c>
      <c r="I255" s="65" t="s">
        <v>12</v>
      </c>
      <c r="J255" s="15" t="str">
        <f t="shared" si="6"/>
        <v>S</v>
      </c>
      <c r="K255" s="15" t="str">
        <f>Tabla110[[#This Row],[FECHA DE NACIMIENTO]]&amp;J255</f>
        <v>2021S</v>
      </c>
      <c r="L255" s="16" t="str">
        <f t="shared" si="7"/>
        <v>STRIDERS 5 AÑOS</v>
      </c>
      <c r="M255" s="65" t="s">
        <v>55</v>
      </c>
      <c r="N255" s="37">
        <v>262</v>
      </c>
      <c r="O255" s="19">
        <f>IFERROR(VLOOKUP(Tabla110[[#This Row],[NIVEL DE HABILIDAD]],CATEGORIAS!$M$3:$O$13,2,FALSE),"")</f>
        <v>85000</v>
      </c>
      <c r="P255" s="65"/>
      <c r="Q255" s="65" t="s">
        <v>218</v>
      </c>
    </row>
    <row r="256" spans="1:17" ht="18.75" x14ac:dyDescent="0.25">
      <c r="A256" s="11"/>
      <c r="B256" s="36">
        <v>263</v>
      </c>
      <c r="C256" s="65" t="s">
        <v>244</v>
      </c>
      <c r="D256" s="65" t="s">
        <v>619</v>
      </c>
      <c r="E256" s="47">
        <v>1109571864</v>
      </c>
      <c r="F256" s="87"/>
      <c r="G256" s="48">
        <v>2021</v>
      </c>
      <c r="H256" s="15">
        <f ca="1">IF(Tabla110[[#This Row],[FECHA DE NACIMIENTO]]="","",YEAR(NOW())-Tabla110[[#This Row],[FECHA DE NACIMIENTO]])</f>
        <v>5</v>
      </c>
      <c r="I256" s="65" t="s">
        <v>12</v>
      </c>
      <c r="J256" s="15" t="str">
        <f t="shared" si="6"/>
        <v>S</v>
      </c>
      <c r="K256" s="15" t="str">
        <f>Tabla110[[#This Row],[FECHA DE NACIMIENTO]]&amp;J256</f>
        <v>2021S</v>
      </c>
      <c r="L256" s="16" t="str">
        <f t="shared" si="7"/>
        <v>STRIDERS 5 AÑOS</v>
      </c>
      <c r="M256" s="65" t="s">
        <v>55</v>
      </c>
      <c r="N256" s="36">
        <v>263</v>
      </c>
      <c r="O256" s="19">
        <f>IFERROR(VLOOKUP(Tabla110[[#This Row],[NIVEL DE HABILIDAD]],CATEGORIAS!$M$3:$O$13,2,FALSE),"")</f>
        <v>85000</v>
      </c>
      <c r="P256" s="65"/>
      <c r="Q256" s="65"/>
    </row>
    <row r="257" spans="1:17" ht="18.75" x14ac:dyDescent="0.25">
      <c r="A257" s="11"/>
      <c r="B257" s="37">
        <v>264</v>
      </c>
      <c r="C257" s="65" t="s">
        <v>620</v>
      </c>
      <c r="D257" s="65" t="s">
        <v>382</v>
      </c>
      <c r="E257" s="47">
        <v>1232807537</v>
      </c>
      <c r="F257" s="87"/>
      <c r="G257" s="48">
        <v>2019</v>
      </c>
      <c r="H257" s="15">
        <f ca="1">IF(Tabla110[[#This Row],[FECHA DE NACIMIENTO]]="","",YEAR(NOW())-Tabla110[[#This Row],[FECHA DE NACIMIENTO]])</f>
        <v>7</v>
      </c>
      <c r="I257" s="65" t="s">
        <v>100</v>
      </c>
      <c r="J257" s="15" t="str">
        <f t="shared" si="6"/>
        <v>E</v>
      </c>
      <c r="K257" s="15" t="str">
        <f>Tabla110[[#This Row],[FECHA DE NACIMIENTO]]&amp;J257</f>
        <v>2019E</v>
      </c>
      <c r="L257" s="16" t="str">
        <f t="shared" si="7"/>
        <v>MINIRIDERS 7 Y 8 AÑOS</v>
      </c>
      <c r="M257" s="65" t="s">
        <v>55</v>
      </c>
      <c r="N257" s="37">
        <v>264</v>
      </c>
      <c r="O257" s="19">
        <f>IFERROR(VLOOKUP(Tabla110[[#This Row],[NIVEL DE HABILIDAD]],CATEGORIAS!$M$3:$O$13,2,FALSE),"")</f>
        <v>85000</v>
      </c>
      <c r="P257" s="65"/>
      <c r="Q257" s="65"/>
    </row>
    <row r="258" spans="1:17" ht="18.75" x14ac:dyDescent="0.25">
      <c r="A258" s="11"/>
      <c r="B258" s="36">
        <v>265</v>
      </c>
      <c r="C258" s="65" t="s">
        <v>299</v>
      </c>
      <c r="D258" s="65" t="s">
        <v>621</v>
      </c>
      <c r="E258" s="47">
        <v>1113936388</v>
      </c>
      <c r="F258" s="87"/>
      <c r="G258" s="48">
        <v>2021</v>
      </c>
      <c r="H258" s="15">
        <f ca="1">IF(Tabla110[[#This Row],[FECHA DE NACIMIENTO]]="","",YEAR(NOW())-Tabla110[[#This Row],[FECHA DE NACIMIENTO]])</f>
        <v>5</v>
      </c>
      <c r="I258" s="65" t="s">
        <v>12</v>
      </c>
      <c r="J258" s="15" t="str">
        <f t="shared" si="6"/>
        <v>S</v>
      </c>
      <c r="K258" s="15" t="str">
        <f>Tabla110[[#This Row],[FECHA DE NACIMIENTO]]&amp;J258</f>
        <v>2021S</v>
      </c>
      <c r="L258" s="16" t="str">
        <f t="shared" si="7"/>
        <v>STRIDERS 5 AÑOS</v>
      </c>
      <c r="M258" s="65" t="s">
        <v>53</v>
      </c>
      <c r="N258" s="36">
        <v>265</v>
      </c>
      <c r="O258" s="19">
        <f>IFERROR(VLOOKUP(Tabla110[[#This Row],[NIVEL DE HABILIDAD]],CATEGORIAS!$M$3:$O$13,2,FALSE),"")</f>
        <v>85000</v>
      </c>
      <c r="P258" s="65"/>
      <c r="Q258" s="65"/>
    </row>
    <row r="259" spans="1:17" ht="18.75" x14ac:dyDescent="0.25">
      <c r="A259" s="11"/>
      <c r="B259" s="37">
        <v>266</v>
      </c>
      <c r="C259" s="65" t="s">
        <v>436</v>
      </c>
      <c r="D259" s="65" t="s">
        <v>622</v>
      </c>
      <c r="E259" s="47">
        <v>1232848899</v>
      </c>
      <c r="F259" s="87"/>
      <c r="G259" s="48">
        <v>2023</v>
      </c>
      <c r="H259" s="15">
        <f ca="1">IF(Tabla110[[#This Row],[FECHA DE NACIMIENTO]]="","",YEAR(NOW())-Tabla110[[#This Row],[FECHA DE NACIMIENTO]])</f>
        <v>3</v>
      </c>
      <c r="I259" s="65" t="s">
        <v>12</v>
      </c>
      <c r="J259" s="15" t="str">
        <f t="shared" ref="J259:J322" si="8">VLOOKUP(I259,NH,2,0)</f>
        <v>S</v>
      </c>
      <c r="K259" s="15" t="str">
        <f>Tabla110[[#This Row],[FECHA DE NACIMIENTO]]&amp;J259</f>
        <v>2023S</v>
      </c>
      <c r="L259" s="16" t="str">
        <f t="shared" ref="L259:L322" si="9">IFERROR(VLOOKUP(K259,CATEGORIAS,2,0),"")</f>
        <v>STRIDERS 2 Y 3 AÑOS</v>
      </c>
      <c r="M259" s="65" t="s">
        <v>53</v>
      </c>
      <c r="N259" s="37">
        <v>266</v>
      </c>
      <c r="O259" s="19">
        <f>IFERROR(VLOOKUP(Tabla110[[#This Row],[NIVEL DE HABILIDAD]],CATEGORIAS!$M$3:$O$13,2,FALSE),"")</f>
        <v>85000</v>
      </c>
      <c r="P259" s="65"/>
      <c r="Q259" s="65" t="s">
        <v>226</v>
      </c>
    </row>
    <row r="260" spans="1:17" ht="18.75" x14ac:dyDescent="0.25">
      <c r="A260" s="11"/>
      <c r="B260" s="36">
        <v>267</v>
      </c>
      <c r="C260" s="65" t="s">
        <v>271</v>
      </c>
      <c r="D260" s="65" t="s">
        <v>437</v>
      </c>
      <c r="E260" s="47">
        <v>1108653297</v>
      </c>
      <c r="F260" s="87">
        <v>44198</v>
      </c>
      <c r="G260" s="48">
        <v>2021</v>
      </c>
      <c r="H260" s="15">
        <f ca="1">IF(Tabla110[[#This Row],[FECHA DE NACIMIENTO]]="","",YEAR(NOW())-Tabla110[[#This Row],[FECHA DE NACIMIENTO]])</f>
        <v>5</v>
      </c>
      <c r="I260" s="65" t="s">
        <v>12</v>
      </c>
      <c r="J260" s="15" t="str">
        <f t="shared" si="8"/>
        <v>S</v>
      </c>
      <c r="K260" s="15" t="str">
        <f>Tabla110[[#This Row],[FECHA DE NACIMIENTO]]&amp;J260</f>
        <v>2021S</v>
      </c>
      <c r="L260" s="16" t="str">
        <f t="shared" si="9"/>
        <v>STRIDERS 5 AÑOS</v>
      </c>
      <c r="M260" s="65" t="s">
        <v>55</v>
      </c>
      <c r="N260" s="36">
        <v>267</v>
      </c>
      <c r="O260" s="19">
        <f>IFERROR(VLOOKUP(Tabla110[[#This Row],[NIVEL DE HABILIDAD]],CATEGORIAS!$M$3:$O$13,2,FALSE),"")</f>
        <v>85000</v>
      </c>
      <c r="P260" s="65"/>
      <c r="Q260" s="65"/>
    </row>
    <row r="261" spans="1:17" ht="18.75" x14ac:dyDescent="0.25">
      <c r="A261" s="11"/>
      <c r="B261" s="37">
        <v>268</v>
      </c>
      <c r="C261" s="65" t="s">
        <v>259</v>
      </c>
      <c r="D261" s="65" t="s">
        <v>557</v>
      </c>
      <c r="E261" s="47">
        <v>1232807921</v>
      </c>
      <c r="F261" s="87"/>
      <c r="G261" s="48">
        <v>2019</v>
      </c>
      <c r="H261" s="15">
        <f ca="1">IF(Tabla110[[#This Row],[FECHA DE NACIMIENTO]]="","",YEAR(NOW())-Tabla110[[#This Row],[FECHA DE NACIMIENTO]])</f>
        <v>7</v>
      </c>
      <c r="I261" s="65" t="s">
        <v>100</v>
      </c>
      <c r="J261" s="15" t="str">
        <f t="shared" si="8"/>
        <v>E</v>
      </c>
      <c r="K261" s="15" t="str">
        <f>Tabla110[[#This Row],[FECHA DE NACIMIENTO]]&amp;J261</f>
        <v>2019E</v>
      </c>
      <c r="L261" s="16" t="str">
        <f t="shared" si="9"/>
        <v>MINIRIDERS 7 Y 8 AÑOS</v>
      </c>
      <c r="M261" s="65" t="s">
        <v>55</v>
      </c>
      <c r="N261" s="37">
        <v>268</v>
      </c>
      <c r="O261" s="19">
        <f>IFERROR(VLOOKUP(Tabla110[[#This Row],[NIVEL DE HABILIDAD]],CATEGORIAS!$M$3:$O$13,2,FALSE),"")</f>
        <v>85000</v>
      </c>
      <c r="P261" s="65"/>
      <c r="Q261" s="65"/>
    </row>
    <row r="262" spans="1:17" ht="18.75" x14ac:dyDescent="0.25">
      <c r="A262" s="11"/>
      <c r="B262" s="36">
        <v>269</v>
      </c>
      <c r="C262" s="65" t="s">
        <v>479</v>
      </c>
      <c r="D262" s="65" t="s">
        <v>1159</v>
      </c>
      <c r="E262" s="47"/>
      <c r="F262" s="87">
        <v>44006</v>
      </c>
      <c r="G262" s="48">
        <v>2020</v>
      </c>
      <c r="H262" s="15">
        <f ca="1">IF(Tabla110[[#This Row],[FECHA DE NACIMIENTO]]="","",YEAR(NOW())-Tabla110[[#This Row],[FECHA DE NACIMIENTO]])</f>
        <v>6</v>
      </c>
      <c r="I262" s="65" t="s">
        <v>100</v>
      </c>
      <c r="J262" s="15" t="str">
        <f t="shared" si="8"/>
        <v>E</v>
      </c>
      <c r="K262" s="15" t="str">
        <f>Tabla110[[#This Row],[FECHA DE NACIMIENTO]]&amp;J262</f>
        <v>2020E</v>
      </c>
      <c r="L262" s="16" t="str">
        <f t="shared" si="9"/>
        <v>MINIRIDERS 6 AÑOS</v>
      </c>
      <c r="M262" s="65" t="s">
        <v>41</v>
      </c>
      <c r="N262" s="36">
        <v>269</v>
      </c>
      <c r="O262" s="19">
        <f>IFERROR(VLOOKUP(Tabla110[[#This Row],[NIVEL DE HABILIDAD]],CATEGORIAS!$M$3:$O$13,2,FALSE),"")</f>
        <v>85000</v>
      </c>
      <c r="P262" s="65"/>
      <c r="Q262" s="65"/>
    </row>
    <row r="263" spans="1:17" ht="18.75" x14ac:dyDescent="0.25">
      <c r="A263" s="11"/>
      <c r="B263" s="37">
        <v>270</v>
      </c>
      <c r="C263" s="65" t="s">
        <v>1160</v>
      </c>
      <c r="D263" s="65" t="s">
        <v>1161</v>
      </c>
      <c r="E263" s="47">
        <v>1061829077</v>
      </c>
      <c r="F263" s="87">
        <v>44341</v>
      </c>
      <c r="G263" s="48">
        <v>2021</v>
      </c>
      <c r="H263" s="15">
        <f ca="1">IF(Tabla110[[#This Row],[FECHA DE NACIMIENTO]]="","",YEAR(NOW())-Tabla110[[#This Row],[FECHA DE NACIMIENTO]])</f>
        <v>5</v>
      </c>
      <c r="I263" s="65" t="s">
        <v>12</v>
      </c>
      <c r="J263" s="15" t="str">
        <f t="shared" si="8"/>
        <v>S</v>
      </c>
      <c r="K263" s="15" t="str">
        <f>Tabla110[[#This Row],[FECHA DE NACIMIENTO]]&amp;J263</f>
        <v>2021S</v>
      </c>
      <c r="L263" s="16" t="str">
        <f t="shared" si="9"/>
        <v>STRIDERS 5 AÑOS</v>
      </c>
      <c r="M263" s="65" t="s">
        <v>109</v>
      </c>
      <c r="N263" s="37">
        <v>270</v>
      </c>
      <c r="O263" s="19">
        <f>IFERROR(VLOOKUP(Tabla110[[#This Row],[NIVEL DE HABILIDAD]],CATEGORIAS!$M$3:$O$13,2,FALSE),"")</f>
        <v>85000</v>
      </c>
      <c r="P263" s="65"/>
      <c r="Q263" s="65"/>
    </row>
    <row r="264" spans="1:17" ht="18.75" x14ac:dyDescent="0.25">
      <c r="A264" s="11"/>
      <c r="B264" s="36">
        <v>271</v>
      </c>
      <c r="C264" s="65" t="s">
        <v>246</v>
      </c>
      <c r="D264" s="65" t="s">
        <v>623</v>
      </c>
      <c r="E264" s="47">
        <v>1108653260</v>
      </c>
      <c r="F264" s="87"/>
      <c r="G264" s="48">
        <v>2020</v>
      </c>
      <c r="H264" s="15">
        <f ca="1">IF(Tabla110[[#This Row],[FECHA DE NACIMIENTO]]="","",YEAR(NOW())-Tabla110[[#This Row],[FECHA DE NACIMIENTO]])</f>
        <v>6</v>
      </c>
      <c r="I264" s="65" t="s">
        <v>100</v>
      </c>
      <c r="J264" s="15" t="str">
        <f t="shared" si="8"/>
        <v>E</v>
      </c>
      <c r="K264" s="15" t="str">
        <f>Tabla110[[#This Row],[FECHA DE NACIMIENTO]]&amp;J264</f>
        <v>2020E</v>
      </c>
      <c r="L264" s="16" t="str">
        <f t="shared" si="9"/>
        <v>MINIRIDERS 6 AÑOS</v>
      </c>
      <c r="M264" s="65" t="s">
        <v>82</v>
      </c>
      <c r="N264" s="36">
        <v>271</v>
      </c>
      <c r="O264" s="19">
        <f>IFERROR(VLOOKUP(Tabla110[[#This Row],[NIVEL DE HABILIDAD]],CATEGORIAS!$M$3:$O$13,2,FALSE),"")</f>
        <v>85000</v>
      </c>
      <c r="P264" s="65"/>
      <c r="Q264" s="65"/>
    </row>
    <row r="265" spans="1:17" ht="18.75" x14ac:dyDescent="0.25">
      <c r="A265" s="11"/>
      <c r="B265" s="36">
        <v>272</v>
      </c>
      <c r="C265" s="65" t="s">
        <v>244</v>
      </c>
      <c r="D265" s="65" t="s">
        <v>624</v>
      </c>
      <c r="E265" s="47">
        <v>1107539919</v>
      </c>
      <c r="F265" s="87"/>
      <c r="G265" s="48">
        <v>2022</v>
      </c>
      <c r="H265" s="15">
        <f ca="1">IF(Tabla110[[#This Row],[FECHA DE NACIMIENTO]]="","",YEAR(NOW())-Tabla110[[#This Row],[FECHA DE NACIMIENTO]])</f>
        <v>4</v>
      </c>
      <c r="I265" s="65" t="s">
        <v>12</v>
      </c>
      <c r="J265" s="15" t="str">
        <f t="shared" si="8"/>
        <v>S</v>
      </c>
      <c r="K265" s="15" t="str">
        <f>Tabla110[[#This Row],[FECHA DE NACIMIENTO]]&amp;J265</f>
        <v>2022S</v>
      </c>
      <c r="L265" s="16" t="str">
        <f t="shared" si="9"/>
        <v>STRIDERS 4 AÑOS</v>
      </c>
      <c r="M265" s="65" t="s">
        <v>77</v>
      </c>
      <c r="N265" s="36">
        <v>272</v>
      </c>
      <c r="O265" s="19">
        <f>IFERROR(VLOOKUP(Tabla110[[#This Row],[NIVEL DE HABILIDAD]],CATEGORIAS!$M$3:$O$13,2,FALSE),"")</f>
        <v>85000</v>
      </c>
      <c r="P265" s="65"/>
      <c r="Q265" s="65"/>
    </row>
    <row r="266" spans="1:17" ht="18.75" x14ac:dyDescent="0.25">
      <c r="A266" s="11"/>
      <c r="B266" s="36">
        <v>273</v>
      </c>
      <c r="C266" s="65" t="s">
        <v>303</v>
      </c>
      <c r="D266" s="65" t="s">
        <v>625</v>
      </c>
      <c r="E266" s="47">
        <v>1110380867</v>
      </c>
      <c r="F266" s="87"/>
      <c r="G266" s="48">
        <v>2023</v>
      </c>
      <c r="H266" s="15">
        <f ca="1">IF(Tabla110[[#This Row],[FECHA DE NACIMIENTO]]="","",YEAR(NOW())-Tabla110[[#This Row],[FECHA DE NACIMIENTO]])</f>
        <v>3</v>
      </c>
      <c r="I266" s="65" t="s">
        <v>12</v>
      </c>
      <c r="J266" s="15" t="str">
        <f t="shared" si="8"/>
        <v>S</v>
      </c>
      <c r="K266" s="15" t="str">
        <f>Tabla110[[#This Row],[FECHA DE NACIMIENTO]]&amp;J266</f>
        <v>2023S</v>
      </c>
      <c r="L266" s="16" t="str">
        <f t="shared" si="9"/>
        <v>STRIDERS 2 Y 3 AÑOS</v>
      </c>
      <c r="M266" s="65" t="s">
        <v>77</v>
      </c>
      <c r="N266" s="36">
        <v>273</v>
      </c>
      <c r="O266" s="19">
        <f>IFERROR(VLOOKUP(Tabla110[[#This Row],[NIVEL DE HABILIDAD]],CATEGORIAS!$M$3:$O$13,2,FALSE),"")</f>
        <v>85000</v>
      </c>
      <c r="P266" s="65"/>
      <c r="Q266" s="65"/>
    </row>
    <row r="267" spans="1:17" ht="18.75" x14ac:dyDescent="0.25">
      <c r="A267" s="11"/>
      <c r="B267" s="36">
        <v>274</v>
      </c>
      <c r="C267" s="65" t="s">
        <v>626</v>
      </c>
      <c r="D267" s="65" t="s">
        <v>627</v>
      </c>
      <c r="E267" s="47">
        <v>1115093904</v>
      </c>
      <c r="F267" s="87"/>
      <c r="G267" s="48">
        <v>2017</v>
      </c>
      <c r="H267" s="15">
        <f ca="1">IF(Tabla110[[#This Row],[FECHA DE NACIMIENTO]]="","",YEAR(NOW())-Tabla110[[#This Row],[FECHA DE NACIMIENTO]])</f>
        <v>9</v>
      </c>
      <c r="I267" s="65" t="s">
        <v>100</v>
      </c>
      <c r="J267" s="15" t="str">
        <f t="shared" si="8"/>
        <v>E</v>
      </c>
      <c r="K267" s="15" t="str">
        <f>Tabla110[[#This Row],[FECHA DE NACIMIENTO]]&amp;J267</f>
        <v>2017E</v>
      </c>
      <c r="L267" s="16" t="str">
        <f t="shared" si="9"/>
        <v>MINIRIDERS 9 Y 10 AÑOS</v>
      </c>
      <c r="M267" s="65" t="s">
        <v>85</v>
      </c>
      <c r="N267" s="36">
        <v>274</v>
      </c>
      <c r="O267" s="19">
        <f>IFERROR(VLOOKUP(Tabla110[[#This Row],[NIVEL DE HABILIDAD]],CATEGORIAS!$M$3:$O$13,2,FALSE),"")</f>
        <v>85000</v>
      </c>
      <c r="P267" s="65"/>
      <c r="Q267" s="65"/>
    </row>
    <row r="268" spans="1:17" ht="18.75" x14ac:dyDescent="0.25">
      <c r="A268" s="11"/>
      <c r="B268" s="36">
        <v>275</v>
      </c>
      <c r="C268" s="65" t="s">
        <v>628</v>
      </c>
      <c r="D268" s="65" t="s">
        <v>629</v>
      </c>
      <c r="E268" s="47">
        <v>1232816333</v>
      </c>
      <c r="F268" s="87">
        <v>44349</v>
      </c>
      <c r="G268" s="48">
        <v>2021</v>
      </c>
      <c r="H268" s="15">
        <f ca="1">IF(Tabla110[[#This Row],[FECHA DE NACIMIENTO]]="","",YEAR(NOW())-Tabla110[[#This Row],[FECHA DE NACIMIENTO]])</f>
        <v>5</v>
      </c>
      <c r="I268" s="65" t="s">
        <v>100</v>
      </c>
      <c r="J268" s="15" t="str">
        <f t="shared" si="8"/>
        <v>E</v>
      </c>
      <c r="K268" s="15" t="str">
        <f>Tabla110[[#This Row],[FECHA DE NACIMIENTO]]&amp;J268</f>
        <v>2021E</v>
      </c>
      <c r="L268" s="16" t="str">
        <f t="shared" si="9"/>
        <v>MINIRIDERS 4 Y 5 AÑOS</v>
      </c>
      <c r="M268" s="65" t="s">
        <v>45</v>
      </c>
      <c r="N268" s="36">
        <v>275</v>
      </c>
      <c r="O268" s="19">
        <f>IFERROR(VLOOKUP(Tabla110[[#This Row],[NIVEL DE HABILIDAD]],CATEGORIAS!$M$3:$O$13,2,FALSE),"")</f>
        <v>85000</v>
      </c>
      <c r="P268" s="65"/>
      <c r="Q268" s="65"/>
    </row>
    <row r="269" spans="1:17" ht="18.75" x14ac:dyDescent="0.25">
      <c r="A269" s="11"/>
      <c r="B269" s="36">
        <v>276</v>
      </c>
      <c r="C269" s="69" t="s">
        <v>630</v>
      </c>
      <c r="D269" s="69" t="s">
        <v>631</v>
      </c>
      <c r="E269" s="70">
        <v>1109687093</v>
      </c>
      <c r="F269" s="88"/>
      <c r="G269" s="71">
        <v>2020</v>
      </c>
      <c r="H269" s="72">
        <f ca="1">IF(Tabla110[[#This Row],[FECHA DE NACIMIENTO]]="","",YEAR(NOW())-Tabla110[[#This Row],[FECHA DE NACIMIENTO]])</f>
        <v>6</v>
      </c>
      <c r="I269" s="69" t="s">
        <v>100</v>
      </c>
      <c r="J269" s="73" t="str">
        <f t="shared" si="8"/>
        <v>E</v>
      </c>
      <c r="K269" s="73" t="str">
        <f>Tabla110[[#This Row],[FECHA DE NACIMIENTO]]&amp;J269</f>
        <v>2020E</v>
      </c>
      <c r="L269" s="16" t="str">
        <f t="shared" si="9"/>
        <v>MINIRIDERS 6 AÑOS</v>
      </c>
      <c r="M269" s="65" t="s">
        <v>112</v>
      </c>
      <c r="N269" s="36">
        <v>276</v>
      </c>
      <c r="O269" s="74">
        <f>IFERROR(VLOOKUP(Tabla110[[#This Row],[NIVEL DE HABILIDAD]],CATEGORIAS!$M$3:$O$13,2,FALSE),"")</f>
        <v>85000</v>
      </c>
      <c r="P269" s="69"/>
      <c r="Q269" s="69"/>
    </row>
    <row r="270" spans="1:17" ht="18.75" x14ac:dyDescent="0.25">
      <c r="A270" s="11"/>
      <c r="B270" s="36">
        <v>277</v>
      </c>
      <c r="C270" s="69" t="s">
        <v>378</v>
      </c>
      <c r="D270" s="69" t="s">
        <v>632</v>
      </c>
      <c r="E270" s="70">
        <v>1232814411</v>
      </c>
      <c r="F270" s="88"/>
      <c r="G270" s="71">
        <v>2020</v>
      </c>
      <c r="H270" s="72">
        <f ca="1">IF(Tabla110[[#This Row],[FECHA DE NACIMIENTO]]="","",YEAR(NOW())-Tabla110[[#This Row],[FECHA DE NACIMIENTO]])</f>
        <v>6</v>
      </c>
      <c r="I270" s="65" t="s">
        <v>100</v>
      </c>
      <c r="J270" s="73" t="str">
        <f t="shared" si="8"/>
        <v>E</v>
      </c>
      <c r="K270" s="73" t="str">
        <f>Tabla110[[#This Row],[FECHA DE NACIMIENTO]]&amp;J270</f>
        <v>2020E</v>
      </c>
      <c r="L270" s="16" t="str">
        <f t="shared" si="9"/>
        <v>MINIRIDERS 6 AÑOS</v>
      </c>
      <c r="M270" s="69" t="s">
        <v>112</v>
      </c>
      <c r="N270" s="36">
        <v>277</v>
      </c>
      <c r="O270" s="74">
        <f>IFERROR(VLOOKUP(Tabla110[[#This Row],[NIVEL DE HABILIDAD]],CATEGORIAS!$M$3:$O$13,2,FALSE),"")</f>
        <v>85000</v>
      </c>
      <c r="P270" s="69"/>
      <c r="Q270" s="69"/>
    </row>
    <row r="271" spans="1:17" ht="18.75" x14ac:dyDescent="0.25">
      <c r="A271" s="11"/>
      <c r="B271" s="37">
        <v>278</v>
      </c>
      <c r="C271" s="65" t="s">
        <v>633</v>
      </c>
      <c r="D271" s="65" t="s">
        <v>634</v>
      </c>
      <c r="E271" s="47">
        <v>1108572193</v>
      </c>
      <c r="F271" s="87"/>
      <c r="G271" s="48">
        <v>2020</v>
      </c>
      <c r="H271" s="15">
        <f ca="1">IF(Tabla110[[#This Row],[FECHA DE NACIMIENTO]]="","",YEAR(NOW())-Tabla110[[#This Row],[FECHA DE NACIMIENTO]])</f>
        <v>6</v>
      </c>
      <c r="I271" s="65" t="s">
        <v>100</v>
      </c>
      <c r="J271" s="15" t="str">
        <f t="shared" si="8"/>
        <v>E</v>
      </c>
      <c r="K271" s="15" t="str">
        <f>Tabla110[[#This Row],[FECHA DE NACIMIENTO]]&amp;J271</f>
        <v>2020E</v>
      </c>
      <c r="L271" s="16" t="str">
        <f t="shared" si="9"/>
        <v>MINIRIDERS 6 AÑOS</v>
      </c>
      <c r="M271" s="65" t="s">
        <v>49</v>
      </c>
      <c r="N271" s="37">
        <v>278</v>
      </c>
      <c r="O271" s="19">
        <f>IFERROR(VLOOKUP(Tabla110[[#This Row],[NIVEL DE HABILIDAD]],CATEGORIAS!$M$3:$O$13,2,FALSE),"")</f>
        <v>85000</v>
      </c>
      <c r="P271" s="65"/>
      <c r="Q271" s="65"/>
    </row>
    <row r="272" spans="1:17" ht="18.75" x14ac:dyDescent="0.25">
      <c r="A272" s="11"/>
      <c r="B272" s="36">
        <v>279</v>
      </c>
      <c r="C272" s="65" t="s">
        <v>308</v>
      </c>
      <c r="D272" s="65" t="s">
        <v>635</v>
      </c>
      <c r="E272" s="47">
        <v>1232813038</v>
      </c>
      <c r="F272" s="87"/>
      <c r="G272" s="48">
        <v>2020</v>
      </c>
      <c r="H272" s="15">
        <f ca="1">IF(Tabla110[[#This Row],[FECHA DE NACIMIENTO]]="","",YEAR(NOW())-Tabla110[[#This Row],[FECHA DE NACIMIENTO]])</f>
        <v>6</v>
      </c>
      <c r="I272" s="65" t="s">
        <v>100</v>
      </c>
      <c r="J272" s="15" t="str">
        <f t="shared" si="8"/>
        <v>E</v>
      </c>
      <c r="K272" s="15" t="str">
        <f>Tabla110[[#This Row],[FECHA DE NACIMIENTO]]&amp;J272</f>
        <v>2020E</v>
      </c>
      <c r="L272" s="16" t="str">
        <f t="shared" si="9"/>
        <v>MINIRIDERS 6 AÑOS</v>
      </c>
      <c r="M272" s="65" t="s">
        <v>49</v>
      </c>
      <c r="N272" s="36">
        <v>279</v>
      </c>
      <c r="O272" s="19">
        <f>IFERROR(VLOOKUP(Tabla110[[#This Row],[NIVEL DE HABILIDAD]],CATEGORIAS!$M$3:$O$13,2,FALSE),"")</f>
        <v>85000</v>
      </c>
      <c r="P272" s="65"/>
      <c r="Q272" s="65"/>
    </row>
    <row r="273" spans="1:17" ht="18.75" x14ac:dyDescent="0.25">
      <c r="A273" s="11"/>
      <c r="B273" s="37">
        <v>280</v>
      </c>
      <c r="C273" s="65" t="s">
        <v>636</v>
      </c>
      <c r="D273" s="65" t="s">
        <v>425</v>
      </c>
      <c r="E273" s="47">
        <v>1232816033</v>
      </c>
      <c r="F273" s="87"/>
      <c r="G273" s="48">
        <v>2021</v>
      </c>
      <c r="H273" s="15">
        <f ca="1">IF(Tabla110[[#This Row],[FECHA DE NACIMIENTO]]="","",YEAR(NOW())-Tabla110[[#This Row],[FECHA DE NACIMIENTO]])</f>
        <v>5</v>
      </c>
      <c r="I273" s="65" t="s">
        <v>12</v>
      </c>
      <c r="J273" s="15" t="str">
        <f t="shared" si="8"/>
        <v>S</v>
      </c>
      <c r="K273" s="15" t="str">
        <f>Tabla110[[#This Row],[FECHA DE NACIMIENTO]]&amp;J273</f>
        <v>2021S</v>
      </c>
      <c r="L273" s="16" t="str">
        <f t="shared" si="9"/>
        <v>STRIDERS 5 AÑOS</v>
      </c>
      <c r="M273" s="65" t="s">
        <v>55</v>
      </c>
      <c r="N273" s="37">
        <v>280</v>
      </c>
      <c r="O273" s="19">
        <f>IFERROR(VLOOKUP(Tabla110[[#This Row],[NIVEL DE HABILIDAD]],CATEGORIAS!$M$3:$O$13,2,FALSE),"")</f>
        <v>85000</v>
      </c>
      <c r="P273" s="65"/>
      <c r="Q273" s="65"/>
    </row>
    <row r="274" spans="1:17" ht="18.75" x14ac:dyDescent="0.25">
      <c r="A274" s="11"/>
      <c r="B274" s="36">
        <v>281</v>
      </c>
      <c r="C274" s="65" t="s">
        <v>637</v>
      </c>
      <c r="D274" s="65" t="s">
        <v>638</v>
      </c>
      <c r="E274" s="47"/>
      <c r="F274" s="87"/>
      <c r="G274" s="48">
        <v>2019</v>
      </c>
      <c r="H274" s="15">
        <f ca="1">IF(Tabla110[[#This Row],[FECHA DE NACIMIENTO]]="","",YEAR(NOW())-Tabla110[[#This Row],[FECHA DE NACIMIENTO]])</f>
        <v>7</v>
      </c>
      <c r="I274" s="65" t="s">
        <v>100</v>
      </c>
      <c r="J274" s="15" t="str">
        <f t="shared" si="8"/>
        <v>E</v>
      </c>
      <c r="K274" s="15" t="str">
        <f>Tabla110[[#This Row],[FECHA DE NACIMIENTO]]&amp;J274</f>
        <v>2019E</v>
      </c>
      <c r="L274" s="16" t="str">
        <f t="shared" si="9"/>
        <v>MINIRIDERS 7 Y 8 AÑOS</v>
      </c>
      <c r="M274" s="65" t="s">
        <v>52</v>
      </c>
      <c r="N274" s="36">
        <v>281</v>
      </c>
      <c r="O274" s="19">
        <f>IFERROR(VLOOKUP(Tabla110[[#This Row],[NIVEL DE HABILIDAD]],CATEGORIAS!$M$3:$O$13,2,FALSE),"")</f>
        <v>85000</v>
      </c>
      <c r="P274" s="65"/>
      <c r="Q274" s="65"/>
    </row>
    <row r="275" spans="1:17" ht="18.75" x14ac:dyDescent="0.25">
      <c r="A275" s="11"/>
      <c r="B275" s="37">
        <v>282</v>
      </c>
      <c r="C275" s="65" t="s">
        <v>639</v>
      </c>
      <c r="D275" s="65" t="s">
        <v>640</v>
      </c>
      <c r="E275" s="47">
        <v>1109572992</v>
      </c>
      <c r="F275" s="87"/>
      <c r="G275" s="48">
        <v>2021</v>
      </c>
      <c r="H275" s="15">
        <f ca="1">IF(Tabla110[[#This Row],[FECHA DE NACIMIENTO]]="","",YEAR(NOW())-Tabla110[[#This Row],[FECHA DE NACIMIENTO]])</f>
        <v>5</v>
      </c>
      <c r="I275" s="65" t="s">
        <v>12</v>
      </c>
      <c r="J275" s="15" t="str">
        <f t="shared" si="8"/>
        <v>S</v>
      </c>
      <c r="K275" s="15" t="str">
        <f>Tabla110[[#This Row],[FECHA DE NACIMIENTO]]&amp;J275</f>
        <v>2021S</v>
      </c>
      <c r="L275" s="16" t="str">
        <f t="shared" si="9"/>
        <v>STRIDERS 5 AÑOS</v>
      </c>
      <c r="M275" s="65" t="s">
        <v>55</v>
      </c>
      <c r="N275" s="37">
        <v>282</v>
      </c>
      <c r="O275" s="19">
        <f>IFERROR(VLOOKUP(Tabla110[[#This Row],[NIVEL DE HABILIDAD]],CATEGORIAS!$M$3:$O$13,2,FALSE),"")</f>
        <v>85000</v>
      </c>
      <c r="P275" s="65"/>
      <c r="Q275" s="65"/>
    </row>
    <row r="276" spans="1:17" ht="18.75" x14ac:dyDescent="0.25">
      <c r="A276" s="11"/>
      <c r="B276" s="36">
        <v>283</v>
      </c>
      <c r="C276" s="65" t="s">
        <v>291</v>
      </c>
      <c r="D276" s="65" t="s">
        <v>641</v>
      </c>
      <c r="E276" s="47">
        <v>1058939450</v>
      </c>
      <c r="F276" s="87">
        <v>43088</v>
      </c>
      <c r="G276" s="48">
        <v>2017</v>
      </c>
      <c r="H276" s="15">
        <f ca="1">IF(Tabla110[[#This Row],[FECHA DE NACIMIENTO]]="","",YEAR(NOW())-Tabla110[[#This Row],[FECHA DE NACIMIENTO]])</f>
        <v>9</v>
      </c>
      <c r="I276" s="65" t="s">
        <v>100</v>
      </c>
      <c r="J276" s="15" t="str">
        <f t="shared" si="8"/>
        <v>E</v>
      </c>
      <c r="K276" s="15" t="str">
        <f>Tabla110[[#This Row],[FECHA DE NACIMIENTO]]&amp;J276</f>
        <v>2017E</v>
      </c>
      <c r="L276" s="16" t="str">
        <f t="shared" si="9"/>
        <v>MINIRIDERS 9 Y 10 AÑOS</v>
      </c>
      <c r="M276" s="65" t="s">
        <v>229</v>
      </c>
      <c r="N276" s="36">
        <v>283</v>
      </c>
      <c r="O276" s="19">
        <f>IFERROR(VLOOKUP(Tabla110[[#This Row],[NIVEL DE HABILIDAD]],CATEGORIAS!$M$3:$O$13,2,FALSE),"")</f>
        <v>85000</v>
      </c>
      <c r="P276" s="65"/>
      <c r="Q276" s="65"/>
    </row>
    <row r="277" spans="1:17" ht="18.75" x14ac:dyDescent="0.25">
      <c r="A277" s="11"/>
      <c r="B277" s="37">
        <v>284</v>
      </c>
      <c r="C277" s="65" t="s">
        <v>642</v>
      </c>
      <c r="D277" s="65" t="s">
        <v>643</v>
      </c>
      <c r="E277" s="47">
        <v>1109568694</v>
      </c>
      <c r="F277" s="87">
        <v>43753</v>
      </c>
      <c r="G277" s="48">
        <v>2019</v>
      </c>
      <c r="H277" s="15">
        <f ca="1">IF(Tabla110[[#This Row],[FECHA DE NACIMIENTO]]="","",YEAR(NOW())-Tabla110[[#This Row],[FECHA DE NACIMIENTO]])</f>
        <v>7</v>
      </c>
      <c r="I277" s="65" t="s">
        <v>100</v>
      </c>
      <c r="J277" s="15" t="str">
        <f t="shared" si="8"/>
        <v>E</v>
      </c>
      <c r="K277" s="15" t="str">
        <f>Tabla110[[#This Row],[FECHA DE NACIMIENTO]]&amp;J277</f>
        <v>2019E</v>
      </c>
      <c r="L277" s="16" t="str">
        <f t="shared" si="9"/>
        <v>MINIRIDERS 7 Y 8 AÑOS</v>
      </c>
      <c r="M277" s="65" t="s">
        <v>45</v>
      </c>
      <c r="N277" s="37">
        <v>284</v>
      </c>
      <c r="O277" s="19">
        <f>IFERROR(VLOOKUP(Tabla110[[#This Row],[NIVEL DE HABILIDAD]],CATEGORIAS!$M$3:$O$13,2,FALSE),"")</f>
        <v>85000</v>
      </c>
      <c r="P277" s="65"/>
      <c r="Q277" s="65"/>
    </row>
    <row r="278" spans="1:17" ht="18.75" x14ac:dyDescent="0.25">
      <c r="A278" s="11"/>
      <c r="B278" s="36">
        <v>285</v>
      </c>
      <c r="C278" s="65" t="s">
        <v>644</v>
      </c>
      <c r="D278" s="65" t="s">
        <v>645</v>
      </c>
      <c r="E278" s="47">
        <v>1143887006</v>
      </c>
      <c r="F278" s="87"/>
      <c r="G278" s="48">
        <v>2022</v>
      </c>
      <c r="H278" s="15">
        <f ca="1">IF(Tabla110[[#This Row],[FECHA DE NACIMIENTO]]="","",YEAR(NOW())-Tabla110[[#This Row],[FECHA DE NACIMIENTO]])</f>
        <v>4</v>
      </c>
      <c r="I278" s="65" t="s">
        <v>12</v>
      </c>
      <c r="J278" s="15" t="str">
        <f t="shared" si="8"/>
        <v>S</v>
      </c>
      <c r="K278" s="15" t="str">
        <f>Tabla110[[#This Row],[FECHA DE NACIMIENTO]]&amp;J278</f>
        <v>2022S</v>
      </c>
      <c r="L278" s="16" t="str">
        <f t="shared" si="9"/>
        <v>STRIDERS 4 AÑOS</v>
      </c>
      <c r="M278" s="65" t="s">
        <v>53</v>
      </c>
      <c r="N278" s="36">
        <v>285</v>
      </c>
      <c r="O278" s="19">
        <f>IFERROR(VLOOKUP(Tabla110[[#This Row],[NIVEL DE HABILIDAD]],CATEGORIAS!$M$3:$O$13,2,FALSE),"")</f>
        <v>85000</v>
      </c>
      <c r="P278" s="65"/>
      <c r="Q278" s="65"/>
    </row>
    <row r="279" spans="1:17" ht="18.75" x14ac:dyDescent="0.25">
      <c r="A279" s="11"/>
      <c r="B279" s="37">
        <v>286</v>
      </c>
      <c r="C279" s="65" t="s">
        <v>271</v>
      </c>
      <c r="D279" s="65" t="s">
        <v>646</v>
      </c>
      <c r="E279" s="47">
        <v>1109570350</v>
      </c>
      <c r="F279" s="87"/>
      <c r="G279" s="48">
        <v>2020</v>
      </c>
      <c r="H279" s="15">
        <f ca="1">IF(Tabla110[[#This Row],[FECHA DE NACIMIENTO]]="","",YEAR(NOW())-Tabla110[[#This Row],[FECHA DE NACIMIENTO]])</f>
        <v>6</v>
      </c>
      <c r="I279" s="65" t="s">
        <v>100</v>
      </c>
      <c r="J279" s="15" t="str">
        <f t="shared" si="8"/>
        <v>E</v>
      </c>
      <c r="K279" s="15" t="str">
        <f>Tabla110[[#This Row],[FECHA DE NACIMIENTO]]&amp;J279</f>
        <v>2020E</v>
      </c>
      <c r="L279" s="16" t="str">
        <f t="shared" si="9"/>
        <v>MINIRIDERS 6 AÑOS</v>
      </c>
      <c r="M279" s="65" t="s">
        <v>82</v>
      </c>
      <c r="N279" s="37">
        <v>286</v>
      </c>
      <c r="O279" s="19">
        <f>IFERROR(VLOOKUP(Tabla110[[#This Row],[NIVEL DE HABILIDAD]],CATEGORIAS!$M$3:$O$13,2,FALSE),"")</f>
        <v>85000</v>
      </c>
      <c r="P279" s="65"/>
      <c r="Q279" s="65"/>
    </row>
    <row r="280" spans="1:17" ht="18.75" x14ac:dyDescent="0.25">
      <c r="A280" s="11"/>
      <c r="B280" s="36">
        <v>287</v>
      </c>
      <c r="C280" s="65" t="s">
        <v>429</v>
      </c>
      <c r="D280" s="65" t="s">
        <v>647</v>
      </c>
      <c r="E280" s="47">
        <v>1114015014</v>
      </c>
      <c r="F280" s="87">
        <v>44562</v>
      </c>
      <c r="G280" s="48">
        <v>2022</v>
      </c>
      <c r="H280" s="15">
        <f ca="1">IF(Tabla110[[#This Row],[FECHA DE NACIMIENTO]]="","",YEAR(NOW())-Tabla110[[#This Row],[FECHA DE NACIMIENTO]])</f>
        <v>4</v>
      </c>
      <c r="I280" s="65" t="s">
        <v>12</v>
      </c>
      <c r="J280" s="15" t="str">
        <f t="shared" si="8"/>
        <v>S</v>
      </c>
      <c r="K280" s="15" t="str">
        <f>Tabla110[[#This Row],[FECHA DE NACIMIENTO]]&amp;J280</f>
        <v>2022S</v>
      </c>
      <c r="L280" s="16" t="str">
        <f t="shared" si="9"/>
        <v>STRIDERS 4 AÑOS</v>
      </c>
      <c r="M280" s="65" t="s">
        <v>82</v>
      </c>
      <c r="N280" s="36">
        <v>287</v>
      </c>
      <c r="O280" s="19">
        <f>IFERROR(VLOOKUP(Tabla110[[#This Row],[NIVEL DE HABILIDAD]],CATEGORIAS!$M$3:$O$13,2,FALSE),"")</f>
        <v>85000</v>
      </c>
      <c r="P280" s="65"/>
      <c r="Q280" s="65"/>
    </row>
    <row r="281" spans="1:17" ht="18.75" x14ac:dyDescent="0.25">
      <c r="A281" s="11"/>
      <c r="B281" s="37">
        <v>288</v>
      </c>
      <c r="C281" s="65" t="s">
        <v>1162</v>
      </c>
      <c r="D281" s="65" t="s">
        <v>1163</v>
      </c>
      <c r="E281" s="47"/>
      <c r="F281" s="87"/>
      <c r="G281" s="48">
        <v>2019</v>
      </c>
      <c r="H281" s="15">
        <f ca="1">IF(Tabla110[[#This Row],[FECHA DE NACIMIENTO]]="","",YEAR(NOW())-Tabla110[[#This Row],[FECHA DE NACIMIENTO]])</f>
        <v>7</v>
      </c>
      <c r="I281" s="65" t="s">
        <v>100</v>
      </c>
      <c r="J281" s="15" t="str">
        <f t="shared" si="8"/>
        <v>E</v>
      </c>
      <c r="K281" s="15" t="str">
        <f>Tabla110[[#This Row],[FECHA DE NACIMIENTO]]&amp;J281</f>
        <v>2019E</v>
      </c>
      <c r="L281" s="16" t="str">
        <f t="shared" si="9"/>
        <v>MINIRIDERS 7 Y 8 AÑOS</v>
      </c>
      <c r="M281" s="65" t="s">
        <v>109</v>
      </c>
      <c r="N281" s="37">
        <v>288</v>
      </c>
      <c r="O281" s="19">
        <f>IFERROR(VLOOKUP(Tabla110[[#This Row],[NIVEL DE HABILIDAD]],CATEGORIAS!$M$3:$O$13,2,FALSE),"")</f>
        <v>85000</v>
      </c>
      <c r="P281" s="65"/>
      <c r="Q281" s="65"/>
    </row>
    <row r="282" spans="1:17" ht="18.75" x14ac:dyDescent="0.25">
      <c r="A282" s="11"/>
      <c r="B282" s="37">
        <v>289</v>
      </c>
      <c r="C282" s="65" t="s">
        <v>648</v>
      </c>
      <c r="D282" s="65" t="s">
        <v>649</v>
      </c>
      <c r="E282" s="47">
        <v>1029607207</v>
      </c>
      <c r="F282" s="87">
        <v>44384</v>
      </c>
      <c r="G282" s="48">
        <v>2021</v>
      </c>
      <c r="H282" s="15">
        <f ca="1">IF(Tabla110[[#This Row],[FECHA DE NACIMIENTO]]="","",YEAR(NOW())-Tabla110[[#This Row],[FECHA DE NACIMIENTO]])</f>
        <v>5</v>
      </c>
      <c r="I282" s="65" t="s">
        <v>12</v>
      </c>
      <c r="J282" s="15" t="str">
        <f t="shared" si="8"/>
        <v>S</v>
      </c>
      <c r="K282" s="15" t="str">
        <f>Tabla110[[#This Row],[FECHA DE NACIMIENTO]]&amp;J282</f>
        <v>2021S</v>
      </c>
      <c r="L282" s="16" t="str">
        <f t="shared" si="9"/>
        <v>STRIDERS 5 AÑOS</v>
      </c>
      <c r="M282" s="65" t="s">
        <v>82</v>
      </c>
      <c r="N282" s="37">
        <v>289</v>
      </c>
      <c r="O282" s="19">
        <f>IFERROR(VLOOKUP(Tabla110[[#This Row],[NIVEL DE HABILIDAD]],CATEGORIAS!$M$3:$O$13,2,FALSE),"")</f>
        <v>85000</v>
      </c>
      <c r="P282" s="65"/>
      <c r="Q282" s="65"/>
    </row>
    <row r="283" spans="1:17" ht="18.75" x14ac:dyDescent="0.25">
      <c r="A283" s="11"/>
      <c r="B283" s="36">
        <v>290</v>
      </c>
      <c r="C283" s="65" t="s">
        <v>319</v>
      </c>
      <c r="D283" s="65" t="s">
        <v>650</v>
      </c>
      <c r="E283" s="47">
        <v>1232808315</v>
      </c>
      <c r="F283" s="87"/>
      <c r="G283" s="48">
        <v>2019</v>
      </c>
      <c r="H283" s="15">
        <f ca="1">IF(Tabla110[[#This Row],[FECHA DE NACIMIENTO]]="","",YEAR(NOW())-Tabla110[[#This Row],[FECHA DE NACIMIENTO]])</f>
        <v>7</v>
      </c>
      <c r="I283" s="65" t="s">
        <v>100</v>
      </c>
      <c r="J283" s="15" t="str">
        <f t="shared" si="8"/>
        <v>E</v>
      </c>
      <c r="K283" s="15" t="str">
        <f>Tabla110[[#This Row],[FECHA DE NACIMIENTO]]&amp;J283</f>
        <v>2019E</v>
      </c>
      <c r="L283" s="16" t="str">
        <f t="shared" si="9"/>
        <v>MINIRIDERS 7 Y 8 AÑOS</v>
      </c>
      <c r="M283" s="65" t="s">
        <v>82</v>
      </c>
      <c r="N283" s="36">
        <v>290</v>
      </c>
      <c r="O283" s="19">
        <f>IFERROR(VLOOKUP(Tabla110[[#This Row],[NIVEL DE HABILIDAD]],CATEGORIAS!$M$3:$O$13,2,FALSE),"")</f>
        <v>85000</v>
      </c>
      <c r="P283" s="65"/>
      <c r="Q283" s="65"/>
    </row>
    <row r="284" spans="1:17" ht="18.75" x14ac:dyDescent="0.25">
      <c r="A284" s="11"/>
      <c r="B284" s="37">
        <v>291</v>
      </c>
      <c r="C284" s="65" t="s">
        <v>303</v>
      </c>
      <c r="D284" s="65" t="s">
        <v>651</v>
      </c>
      <c r="E284" s="47">
        <v>1114552693</v>
      </c>
      <c r="F284" s="87"/>
      <c r="G284" s="48">
        <v>2016</v>
      </c>
      <c r="H284" s="15">
        <f ca="1">IF(Tabla110[[#This Row],[FECHA DE NACIMIENTO]]="","",YEAR(NOW())-Tabla110[[#This Row],[FECHA DE NACIMIENTO]])</f>
        <v>10</v>
      </c>
      <c r="I284" s="65" t="s">
        <v>100</v>
      </c>
      <c r="J284" s="15" t="str">
        <f t="shared" si="8"/>
        <v>E</v>
      </c>
      <c r="K284" s="15" t="str">
        <f>Tabla110[[#This Row],[FECHA DE NACIMIENTO]]&amp;J284</f>
        <v>2016E</v>
      </c>
      <c r="L284" s="16" t="str">
        <f t="shared" si="9"/>
        <v>MINIRIDERS 9 Y 10 AÑOS</v>
      </c>
      <c r="M284" s="65" t="s">
        <v>82</v>
      </c>
      <c r="N284" s="37">
        <v>291</v>
      </c>
      <c r="O284" s="19">
        <f>IFERROR(VLOOKUP(Tabla110[[#This Row],[NIVEL DE HABILIDAD]],CATEGORIAS!$M$3:$O$13,2,FALSE),"")</f>
        <v>85000</v>
      </c>
      <c r="P284" s="65"/>
      <c r="Q284" s="65"/>
    </row>
    <row r="285" spans="1:17" ht="18.75" x14ac:dyDescent="0.25">
      <c r="A285" s="11"/>
      <c r="B285" s="36">
        <v>292</v>
      </c>
      <c r="C285" s="65" t="s">
        <v>652</v>
      </c>
      <c r="D285" s="65" t="s">
        <v>653</v>
      </c>
      <c r="E285" s="47">
        <v>1099219114</v>
      </c>
      <c r="F285" s="87"/>
      <c r="G285" s="48">
        <v>2020</v>
      </c>
      <c r="H285" s="15">
        <f ca="1">IF(Tabla110[[#This Row],[FECHA DE NACIMIENTO]]="","",YEAR(NOW())-Tabla110[[#This Row],[FECHA DE NACIMIENTO]])</f>
        <v>6</v>
      </c>
      <c r="I285" s="65" t="s">
        <v>100</v>
      </c>
      <c r="J285" s="15" t="str">
        <f t="shared" si="8"/>
        <v>E</v>
      </c>
      <c r="K285" s="15" t="str">
        <f>Tabla110[[#This Row],[FECHA DE NACIMIENTO]]&amp;J285</f>
        <v>2020E</v>
      </c>
      <c r="L285" s="16" t="str">
        <f t="shared" si="9"/>
        <v>MINIRIDERS 6 AÑOS</v>
      </c>
      <c r="M285" s="65" t="s">
        <v>82</v>
      </c>
      <c r="N285" s="36">
        <v>292</v>
      </c>
      <c r="O285" s="19">
        <f>IFERROR(VLOOKUP(Tabla110[[#This Row],[NIVEL DE HABILIDAD]],CATEGORIAS!$M$3:$O$13,2,FALSE),"")</f>
        <v>85000</v>
      </c>
      <c r="P285" s="65"/>
      <c r="Q285" s="65"/>
    </row>
    <row r="286" spans="1:17" ht="18.75" x14ac:dyDescent="0.25">
      <c r="A286" s="11"/>
      <c r="B286" s="36">
        <v>293</v>
      </c>
      <c r="C286" s="65" t="s">
        <v>654</v>
      </c>
      <c r="D286" s="65" t="s">
        <v>655</v>
      </c>
      <c r="E286" s="47">
        <v>1061830219</v>
      </c>
      <c r="F286" s="87"/>
      <c r="G286" s="48">
        <v>2021</v>
      </c>
      <c r="H286" s="15">
        <f ca="1">IF(Tabla110[[#This Row],[FECHA DE NACIMIENTO]]="","",YEAR(NOW())-Tabla110[[#This Row],[FECHA DE NACIMIENTO]])</f>
        <v>5</v>
      </c>
      <c r="I286" s="65" t="s">
        <v>12</v>
      </c>
      <c r="J286" s="15" t="str">
        <f t="shared" si="8"/>
        <v>S</v>
      </c>
      <c r="K286" s="15" t="str">
        <f>Tabla110[[#This Row],[FECHA DE NACIMIENTO]]&amp;J286</f>
        <v>2021S</v>
      </c>
      <c r="L286" s="16" t="str">
        <f t="shared" si="9"/>
        <v>STRIDERS 5 AÑOS</v>
      </c>
      <c r="M286" s="65" t="s">
        <v>109</v>
      </c>
      <c r="N286" s="36">
        <v>293</v>
      </c>
      <c r="O286" s="19">
        <f>IFERROR(VLOOKUP(Tabla110[[#This Row],[NIVEL DE HABILIDAD]],CATEGORIAS!$M$3:$O$13,2,FALSE),"")</f>
        <v>85000</v>
      </c>
      <c r="P286" s="65"/>
      <c r="Q286" s="65"/>
    </row>
    <row r="287" spans="1:17" ht="18.75" x14ac:dyDescent="0.25">
      <c r="A287" s="11"/>
      <c r="B287" s="37">
        <v>294</v>
      </c>
      <c r="C287" s="65" t="s">
        <v>610</v>
      </c>
      <c r="D287" s="65" t="s">
        <v>656</v>
      </c>
      <c r="E287" s="47">
        <v>1232820182</v>
      </c>
      <c r="F287" s="87">
        <v>45069</v>
      </c>
      <c r="G287" s="48">
        <v>2022</v>
      </c>
      <c r="H287" s="15">
        <f ca="1">IF(Tabla110[[#This Row],[FECHA DE NACIMIENTO]]="","",YEAR(NOW())-Tabla110[[#This Row],[FECHA DE NACIMIENTO]])</f>
        <v>4</v>
      </c>
      <c r="I287" s="65" t="s">
        <v>12</v>
      </c>
      <c r="J287" s="15" t="str">
        <f t="shared" si="8"/>
        <v>S</v>
      </c>
      <c r="K287" s="15" t="str">
        <f>Tabla110[[#This Row],[FECHA DE NACIMIENTO]]&amp;J287</f>
        <v>2022S</v>
      </c>
      <c r="L287" s="16" t="str">
        <f t="shared" si="9"/>
        <v>STRIDERS 4 AÑOS</v>
      </c>
      <c r="M287" s="65" t="s">
        <v>112</v>
      </c>
      <c r="N287" s="37">
        <v>294</v>
      </c>
      <c r="O287" s="19">
        <f>IFERROR(VLOOKUP(Tabla110[[#This Row],[NIVEL DE HABILIDAD]],CATEGORIAS!$M$3:$O$13,2,FALSE),"")</f>
        <v>85000</v>
      </c>
      <c r="P287" s="65"/>
      <c r="Q287" s="65"/>
    </row>
    <row r="288" spans="1:17" ht="18.75" x14ac:dyDescent="0.25">
      <c r="A288" s="11"/>
      <c r="B288" s="36">
        <v>295</v>
      </c>
      <c r="C288" s="65" t="s">
        <v>301</v>
      </c>
      <c r="D288" s="65" t="s">
        <v>657</v>
      </c>
      <c r="E288" s="47">
        <v>1232822963</v>
      </c>
      <c r="F288" s="87">
        <v>44928</v>
      </c>
      <c r="G288" s="48">
        <v>2023</v>
      </c>
      <c r="H288" s="15">
        <f ca="1">IF(Tabla110[[#This Row],[FECHA DE NACIMIENTO]]="","",YEAR(NOW())-Tabla110[[#This Row],[FECHA DE NACIMIENTO]])</f>
        <v>3</v>
      </c>
      <c r="I288" s="65" t="s">
        <v>12</v>
      </c>
      <c r="J288" s="15" t="str">
        <f t="shared" si="8"/>
        <v>S</v>
      </c>
      <c r="K288" s="15" t="str">
        <f>Tabla110[[#This Row],[FECHA DE NACIMIENTO]]&amp;J288</f>
        <v>2023S</v>
      </c>
      <c r="L288" s="16" t="str">
        <f t="shared" si="9"/>
        <v>STRIDERS 2 Y 3 AÑOS</v>
      </c>
      <c r="M288" s="65" t="s">
        <v>112</v>
      </c>
      <c r="N288" s="36">
        <v>295</v>
      </c>
      <c r="O288" s="19">
        <f>IFERROR(VLOOKUP(Tabla110[[#This Row],[NIVEL DE HABILIDAD]],CATEGORIAS!$M$3:$O$13,2,FALSE),"")</f>
        <v>85000</v>
      </c>
      <c r="P288" s="65"/>
      <c r="Q288" s="65"/>
    </row>
    <row r="289" spans="1:17" ht="18.75" x14ac:dyDescent="0.25">
      <c r="A289" s="11"/>
      <c r="B289" s="36">
        <v>296</v>
      </c>
      <c r="C289" s="75" t="s">
        <v>319</v>
      </c>
      <c r="D289" s="75" t="s">
        <v>658</v>
      </c>
      <c r="E289" s="76">
        <v>1109936172</v>
      </c>
      <c r="F289" s="89"/>
      <c r="G289" s="77">
        <v>2017</v>
      </c>
      <c r="H289" s="78">
        <f ca="1">IF(Tabla110[[#This Row],[FECHA DE NACIMIENTO]]="","",YEAR(NOW())-Tabla110[[#This Row],[FECHA DE NACIMIENTO]])</f>
        <v>9</v>
      </c>
      <c r="I289" s="75" t="s">
        <v>100</v>
      </c>
      <c r="J289" s="79" t="str">
        <f t="shared" si="8"/>
        <v>E</v>
      </c>
      <c r="K289" s="79" t="str">
        <f>Tabla110[[#This Row],[FECHA DE NACIMIENTO]]&amp;J289</f>
        <v>2017E</v>
      </c>
      <c r="L289" s="16" t="str">
        <f t="shared" si="9"/>
        <v>MINIRIDERS 9 Y 10 AÑOS</v>
      </c>
      <c r="M289" s="75" t="s">
        <v>167</v>
      </c>
      <c r="N289" s="81">
        <v>296</v>
      </c>
      <c r="O289" s="82">
        <f>IFERROR(VLOOKUP(Tabla110[[#This Row],[NIVEL DE HABILIDAD]],CATEGORIAS!$M$3:$O$13,2,FALSE),"")</f>
        <v>85000</v>
      </c>
      <c r="P289" s="75"/>
      <c r="Q289" s="75"/>
    </row>
    <row r="290" spans="1:17" ht="18.75" x14ac:dyDescent="0.25">
      <c r="A290" s="11"/>
      <c r="B290" s="37">
        <v>297</v>
      </c>
      <c r="C290" s="65" t="s">
        <v>410</v>
      </c>
      <c r="D290" s="65" t="s">
        <v>659</v>
      </c>
      <c r="E290" s="47">
        <v>1149944378</v>
      </c>
      <c r="F290" s="87"/>
      <c r="G290" s="48">
        <v>2021</v>
      </c>
      <c r="H290" s="15">
        <f ca="1">IF(Tabla110[[#This Row],[FECHA DE NACIMIENTO]]="","",YEAR(NOW())-Tabla110[[#This Row],[FECHA DE NACIMIENTO]])</f>
        <v>5</v>
      </c>
      <c r="I290" s="65" t="s">
        <v>12</v>
      </c>
      <c r="J290" s="15" t="str">
        <f t="shared" si="8"/>
        <v>S</v>
      </c>
      <c r="K290" s="15" t="str">
        <f>Tabla110[[#This Row],[FECHA DE NACIMIENTO]]&amp;J290</f>
        <v>2021S</v>
      </c>
      <c r="L290" s="16" t="str">
        <f t="shared" si="9"/>
        <v>STRIDERS 5 AÑOS</v>
      </c>
      <c r="M290" s="65" t="s">
        <v>51</v>
      </c>
      <c r="N290" s="37">
        <v>297</v>
      </c>
      <c r="O290" s="19">
        <f>IFERROR(VLOOKUP(Tabla110[[#This Row],[NIVEL DE HABILIDAD]],CATEGORIAS!$M$3:$O$13,2,FALSE),"")</f>
        <v>85000</v>
      </c>
      <c r="P290" s="65"/>
      <c r="Q290" s="65"/>
    </row>
    <row r="291" spans="1:17" ht="18.75" x14ac:dyDescent="0.25">
      <c r="A291" s="11"/>
      <c r="B291" s="36">
        <v>298</v>
      </c>
      <c r="C291" s="65" t="s">
        <v>312</v>
      </c>
      <c r="D291" s="65" t="s">
        <v>660</v>
      </c>
      <c r="E291" s="47">
        <v>1104851309</v>
      </c>
      <c r="F291" s="87"/>
      <c r="G291" s="48">
        <v>2022</v>
      </c>
      <c r="H291" s="15">
        <f ca="1">IF(Tabla110[[#This Row],[FECHA DE NACIMIENTO]]="","",YEAR(NOW())-Tabla110[[#This Row],[FECHA DE NACIMIENTO]])</f>
        <v>4</v>
      </c>
      <c r="I291" s="65" t="s">
        <v>12</v>
      </c>
      <c r="J291" s="15" t="str">
        <f t="shared" si="8"/>
        <v>S</v>
      </c>
      <c r="K291" s="15" t="str">
        <f>Tabla110[[#This Row],[FECHA DE NACIMIENTO]]&amp;J291</f>
        <v>2022S</v>
      </c>
      <c r="L291" s="16" t="str">
        <f t="shared" si="9"/>
        <v>STRIDERS 4 AÑOS</v>
      </c>
      <c r="M291" s="65" t="s">
        <v>51</v>
      </c>
      <c r="N291" s="36">
        <v>298</v>
      </c>
      <c r="O291" s="19">
        <f>IFERROR(VLOOKUP(Tabla110[[#This Row],[NIVEL DE HABILIDAD]],CATEGORIAS!$M$3:$O$13,2,FALSE),"")</f>
        <v>85000</v>
      </c>
      <c r="P291" s="65"/>
      <c r="Q291" s="65"/>
    </row>
    <row r="292" spans="1:17" ht="18.75" x14ac:dyDescent="0.25">
      <c r="A292" s="11"/>
      <c r="B292" s="37">
        <v>299</v>
      </c>
      <c r="C292" s="65" t="s">
        <v>661</v>
      </c>
      <c r="D292" s="65" t="s">
        <v>662</v>
      </c>
      <c r="E292" s="47">
        <v>1144112268</v>
      </c>
      <c r="F292" s="87"/>
      <c r="G292" s="48">
        <v>2021</v>
      </c>
      <c r="H292" s="15">
        <f ca="1">IF(Tabla110[[#This Row],[FECHA DE NACIMIENTO]]="","",YEAR(NOW())-Tabla110[[#This Row],[FECHA DE NACIMIENTO]])</f>
        <v>5</v>
      </c>
      <c r="I292" s="65" t="s">
        <v>12</v>
      </c>
      <c r="J292" s="15" t="str">
        <f t="shared" si="8"/>
        <v>S</v>
      </c>
      <c r="K292" s="15" t="str">
        <f>Tabla110[[#This Row],[FECHA DE NACIMIENTO]]&amp;J292</f>
        <v>2021S</v>
      </c>
      <c r="L292" s="16" t="str">
        <f t="shared" si="9"/>
        <v>STRIDERS 5 AÑOS</v>
      </c>
      <c r="M292" s="65" t="s">
        <v>51</v>
      </c>
      <c r="N292" s="37">
        <v>299</v>
      </c>
      <c r="O292" s="19">
        <f>IFERROR(VLOOKUP(Tabla110[[#This Row],[NIVEL DE HABILIDAD]],CATEGORIAS!$M$3:$O$13,2,FALSE),"")</f>
        <v>85000</v>
      </c>
      <c r="P292" s="65"/>
      <c r="Q292" s="65"/>
    </row>
    <row r="293" spans="1:17" ht="18.75" x14ac:dyDescent="0.25">
      <c r="A293" s="11"/>
      <c r="B293" s="36">
        <v>300</v>
      </c>
      <c r="C293" s="65" t="s">
        <v>258</v>
      </c>
      <c r="D293" s="65" t="s">
        <v>663</v>
      </c>
      <c r="E293" s="47"/>
      <c r="F293" s="87"/>
      <c r="G293" s="48">
        <v>2021</v>
      </c>
      <c r="H293" s="15">
        <f ca="1">IF(Tabla110[[#This Row],[FECHA DE NACIMIENTO]]="","",YEAR(NOW())-Tabla110[[#This Row],[FECHA DE NACIMIENTO]])</f>
        <v>5</v>
      </c>
      <c r="I293" s="65" t="s">
        <v>12</v>
      </c>
      <c r="J293" s="15" t="str">
        <f t="shared" si="8"/>
        <v>S</v>
      </c>
      <c r="K293" s="15" t="str">
        <f>Tabla110[[#This Row],[FECHA DE NACIMIENTO]]&amp;J293</f>
        <v>2021S</v>
      </c>
      <c r="L293" s="16" t="str">
        <f t="shared" si="9"/>
        <v>STRIDERS 5 AÑOS</v>
      </c>
      <c r="M293" s="65" t="s">
        <v>77</v>
      </c>
      <c r="N293" s="36">
        <v>300</v>
      </c>
      <c r="O293" s="19">
        <f>IFERROR(VLOOKUP(Tabla110[[#This Row],[NIVEL DE HABILIDAD]],CATEGORIAS!$M$3:$O$13,2,FALSE),"")</f>
        <v>85000</v>
      </c>
      <c r="P293" s="65"/>
      <c r="Q293" s="65"/>
    </row>
    <row r="294" spans="1:17" ht="18.75" x14ac:dyDescent="0.25">
      <c r="A294" s="11"/>
      <c r="B294" s="38">
        <v>301</v>
      </c>
      <c r="C294" s="65" t="s">
        <v>664</v>
      </c>
      <c r="D294" s="65" t="s">
        <v>665</v>
      </c>
      <c r="E294" s="47">
        <v>1114006882</v>
      </c>
      <c r="F294" s="87"/>
      <c r="G294" s="48">
        <v>2013</v>
      </c>
      <c r="H294" s="15">
        <f ca="1">IF(Tabla110[[#This Row],[FECHA DE NACIMIENTO]]="","",YEAR(NOW())-Tabla110[[#This Row],[FECHA DE NACIMIENTO]])</f>
        <v>13</v>
      </c>
      <c r="I294" s="65" t="s">
        <v>14</v>
      </c>
      <c r="J294" s="15" t="str">
        <f t="shared" si="8"/>
        <v>D</v>
      </c>
      <c r="K294" s="15" t="str">
        <f>Tabla110[[#This Row],[FECHA DE NACIMIENTO]]&amp;J294</f>
        <v>2013D</v>
      </c>
      <c r="L294" s="16" t="str">
        <f t="shared" si="9"/>
        <v>DAMAS 13 Y 14 AÑOS</v>
      </c>
      <c r="M294" s="65" t="s">
        <v>44</v>
      </c>
      <c r="N294" s="37">
        <v>301</v>
      </c>
      <c r="O294" s="19">
        <f>IFERROR(VLOOKUP(Tabla110[[#This Row],[NIVEL DE HABILIDAD]],CATEGORIAS!$M$3:$O$13,2,FALSE),"")</f>
        <v>85000</v>
      </c>
      <c r="P294" s="65"/>
      <c r="Q294" s="65"/>
    </row>
    <row r="295" spans="1:17" ht="18.75" x14ac:dyDescent="0.25">
      <c r="A295" s="11"/>
      <c r="B295" s="38">
        <v>302</v>
      </c>
      <c r="C295" s="65" t="s">
        <v>666</v>
      </c>
      <c r="D295" s="65" t="s">
        <v>667</v>
      </c>
      <c r="E295" s="47">
        <v>1114011424</v>
      </c>
      <c r="F295" s="87"/>
      <c r="G295" s="48">
        <v>2018</v>
      </c>
      <c r="H295" s="15">
        <f ca="1">IF(Tabla110[[#This Row],[FECHA DE NACIMIENTO]]="","",YEAR(NOW())-Tabla110[[#This Row],[FECHA DE NACIMIENTO]])</f>
        <v>8</v>
      </c>
      <c r="I295" s="65" t="s">
        <v>14</v>
      </c>
      <c r="J295" s="15" t="str">
        <f t="shared" si="8"/>
        <v>D</v>
      </c>
      <c r="K295" s="15" t="str">
        <f>Tabla110[[#This Row],[FECHA DE NACIMIENTO]]&amp;J295</f>
        <v>2018D</v>
      </c>
      <c r="L295" s="16" t="str">
        <f t="shared" si="9"/>
        <v>DAMAS 7 Y 8 AÑOS</v>
      </c>
      <c r="M295" s="65" t="s">
        <v>44</v>
      </c>
      <c r="N295" s="36">
        <v>302</v>
      </c>
      <c r="O295" s="19">
        <f>IFERROR(VLOOKUP(Tabla110[[#This Row],[NIVEL DE HABILIDAD]],CATEGORIAS!$M$3:$O$13,2,FALSE),"")</f>
        <v>85000</v>
      </c>
      <c r="P295" s="65"/>
      <c r="Q295" s="65"/>
    </row>
    <row r="296" spans="1:17" ht="18.75" x14ac:dyDescent="0.25">
      <c r="A296" s="11"/>
      <c r="B296" s="38">
        <v>303</v>
      </c>
      <c r="C296" s="65" t="s">
        <v>664</v>
      </c>
      <c r="D296" s="65" t="s">
        <v>668</v>
      </c>
      <c r="E296" s="47">
        <v>1111693635</v>
      </c>
      <c r="F296" s="87"/>
      <c r="G296" s="48">
        <v>2015</v>
      </c>
      <c r="H296" s="15">
        <f ca="1">IF(Tabla110[[#This Row],[FECHA DE NACIMIENTO]]="","",YEAR(NOW())-Tabla110[[#This Row],[FECHA DE NACIMIENTO]])</f>
        <v>11</v>
      </c>
      <c r="I296" s="65" t="s">
        <v>14</v>
      </c>
      <c r="J296" s="15" t="str">
        <f t="shared" si="8"/>
        <v>D</v>
      </c>
      <c r="K296" s="15" t="str">
        <f>Tabla110[[#This Row],[FECHA DE NACIMIENTO]]&amp;J296</f>
        <v>2015D</v>
      </c>
      <c r="L296" s="16" t="str">
        <f t="shared" si="9"/>
        <v>DAMAS 11 Y 12 AÑOS</v>
      </c>
      <c r="M296" s="65" t="s">
        <v>46</v>
      </c>
      <c r="N296" s="37">
        <v>303</v>
      </c>
      <c r="O296" s="19">
        <f>IFERROR(VLOOKUP(Tabla110[[#This Row],[NIVEL DE HABILIDAD]],CATEGORIAS!$M$3:$O$13,2,FALSE),"")</f>
        <v>85000</v>
      </c>
      <c r="P296" s="65"/>
      <c r="Q296" s="65"/>
    </row>
    <row r="297" spans="1:17" ht="18.75" x14ac:dyDescent="0.25">
      <c r="A297" s="11"/>
      <c r="B297" s="38">
        <v>304</v>
      </c>
      <c r="C297" s="65" t="s">
        <v>669</v>
      </c>
      <c r="D297" s="65" t="s">
        <v>670</v>
      </c>
      <c r="E297" s="47">
        <v>1111693277</v>
      </c>
      <c r="F297" s="87">
        <v>42095</v>
      </c>
      <c r="G297" s="48">
        <v>2015</v>
      </c>
      <c r="H297" s="15">
        <f ca="1">IF(Tabla110[[#This Row],[FECHA DE NACIMIENTO]]="","",YEAR(NOW())-Tabla110[[#This Row],[FECHA DE NACIMIENTO]])</f>
        <v>11</v>
      </c>
      <c r="I297" s="65" t="s">
        <v>14</v>
      </c>
      <c r="J297" s="15" t="str">
        <f t="shared" si="8"/>
        <v>D</v>
      </c>
      <c r="K297" s="15" t="str">
        <f>Tabla110[[#This Row],[FECHA DE NACIMIENTO]]&amp;J297</f>
        <v>2015D</v>
      </c>
      <c r="L297" s="16" t="str">
        <f t="shared" si="9"/>
        <v>DAMAS 11 Y 12 AÑOS</v>
      </c>
      <c r="M297" s="65" t="s">
        <v>46</v>
      </c>
      <c r="N297" s="36">
        <v>304</v>
      </c>
      <c r="O297" s="19">
        <f>IFERROR(VLOOKUP(Tabla110[[#This Row],[NIVEL DE HABILIDAD]],CATEGORIAS!$M$3:$O$13,2,FALSE),"")</f>
        <v>85000</v>
      </c>
      <c r="P297" s="65"/>
      <c r="Q297" s="65"/>
    </row>
    <row r="298" spans="1:17" ht="18.75" x14ac:dyDescent="0.25">
      <c r="A298" s="11"/>
      <c r="B298" s="38">
        <v>305</v>
      </c>
      <c r="C298" s="65" t="s">
        <v>671</v>
      </c>
      <c r="D298" s="65" t="s">
        <v>672</v>
      </c>
      <c r="E298" s="47">
        <v>1029623408</v>
      </c>
      <c r="F298" s="87"/>
      <c r="G298" s="48">
        <v>2016</v>
      </c>
      <c r="H298" s="15">
        <f ca="1">IF(Tabla110[[#This Row],[FECHA DE NACIMIENTO]]="","",YEAR(NOW())-Tabla110[[#This Row],[FECHA DE NACIMIENTO]])</f>
        <v>10</v>
      </c>
      <c r="I298" s="65" t="s">
        <v>14</v>
      </c>
      <c r="J298" s="15" t="str">
        <f t="shared" si="8"/>
        <v>D</v>
      </c>
      <c r="K298" s="15" t="str">
        <f>Tabla110[[#This Row],[FECHA DE NACIMIENTO]]&amp;J298</f>
        <v>2016D</v>
      </c>
      <c r="L298" s="16" t="str">
        <f t="shared" si="9"/>
        <v>DAMAS 9 Y 10 AÑOS</v>
      </c>
      <c r="M298" s="65" t="s">
        <v>80</v>
      </c>
      <c r="N298" s="37">
        <v>305</v>
      </c>
      <c r="O298" s="19">
        <f>IFERROR(VLOOKUP(Tabla110[[#This Row],[NIVEL DE HABILIDAD]],CATEGORIAS!$M$3:$O$13,2,FALSE),"")</f>
        <v>85000</v>
      </c>
      <c r="P298" s="65"/>
      <c r="Q298" s="65"/>
    </row>
    <row r="299" spans="1:17" ht="18.75" x14ac:dyDescent="0.25">
      <c r="A299" s="11"/>
      <c r="B299" s="38">
        <v>306</v>
      </c>
      <c r="C299" s="65" t="s">
        <v>673</v>
      </c>
      <c r="D299" s="65" t="s">
        <v>674</v>
      </c>
      <c r="E299" s="47">
        <v>1061539217</v>
      </c>
      <c r="F299" s="87">
        <v>41137</v>
      </c>
      <c r="G299" s="48">
        <v>2012</v>
      </c>
      <c r="H299" s="15">
        <f ca="1">IF(Tabla110[[#This Row],[FECHA DE NACIMIENTO]]="","",YEAR(NOW())-Tabla110[[#This Row],[FECHA DE NACIMIENTO]])</f>
        <v>14</v>
      </c>
      <c r="I299" s="65" t="s">
        <v>14</v>
      </c>
      <c r="J299" s="15" t="str">
        <f t="shared" si="8"/>
        <v>D</v>
      </c>
      <c r="K299" s="15" t="str">
        <f>Tabla110[[#This Row],[FECHA DE NACIMIENTO]]&amp;J299</f>
        <v>2012D</v>
      </c>
      <c r="L299" s="16" t="str">
        <f t="shared" si="9"/>
        <v>DAMAS 13 Y 14 AÑOS</v>
      </c>
      <c r="M299" s="65" t="s">
        <v>80</v>
      </c>
      <c r="N299" s="36">
        <v>306</v>
      </c>
      <c r="O299" s="19">
        <f>IFERROR(VLOOKUP(Tabla110[[#This Row],[NIVEL DE HABILIDAD]],CATEGORIAS!$M$3:$O$13,2,FALSE),"")</f>
        <v>85000</v>
      </c>
      <c r="P299" s="65"/>
      <c r="Q299" s="65"/>
    </row>
    <row r="300" spans="1:17" ht="18.75" x14ac:dyDescent="0.25">
      <c r="A300" s="11"/>
      <c r="B300" s="38">
        <v>307</v>
      </c>
      <c r="C300" s="65" t="s">
        <v>666</v>
      </c>
      <c r="D300" s="65" t="s">
        <v>675</v>
      </c>
      <c r="E300" s="47"/>
      <c r="F300" s="87">
        <v>40958</v>
      </c>
      <c r="G300" s="48">
        <v>2012</v>
      </c>
      <c r="H300" s="15">
        <f ca="1">IF(Tabla110[[#This Row],[FECHA DE NACIMIENTO]]="","",YEAR(NOW())-Tabla110[[#This Row],[FECHA DE NACIMIENTO]])</f>
        <v>14</v>
      </c>
      <c r="I300" s="65" t="s">
        <v>14</v>
      </c>
      <c r="J300" s="15" t="str">
        <f t="shared" si="8"/>
        <v>D</v>
      </c>
      <c r="K300" s="15" t="str">
        <f>Tabla110[[#This Row],[FECHA DE NACIMIENTO]]&amp;J300</f>
        <v>2012D</v>
      </c>
      <c r="L300" s="16" t="str">
        <f t="shared" si="9"/>
        <v>DAMAS 13 Y 14 AÑOS</v>
      </c>
      <c r="M300" s="65" t="s">
        <v>167</v>
      </c>
      <c r="N300" s="37">
        <v>307</v>
      </c>
      <c r="O300" s="19">
        <f>IFERROR(VLOOKUP(Tabla110[[#This Row],[NIVEL DE HABILIDAD]],CATEGORIAS!$M$3:$O$13,2,FALSE),"")</f>
        <v>85000</v>
      </c>
      <c r="P300" s="65"/>
      <c r="Q300" s="65"/>
    </row>
    <row r="301" spans="1:17" ht="18.75" x14ac:dyDescent="0.25">
      <c r="A301" s="11"/>
      <c r="B301" s="38">
        <v>308</v>
      </c>
      <c r="C301" s="65" t="s">
        <v>676</v>
      </c>
      <c r="D301" s="65" t="s">
        <v>677</v>
      </c>
      <c r="E301" s="47"/>
      <c r="F301" s="87">
        <v>42525</v>
      </c>
      <c r="G301" s="48">
        <v>2016</v>
      </c>
      <c r="H301" s="15">
        <f ca="1">IF(Tabla110[[#This Row],[FECHA DE NACIMIENTO]]="","",YEAR(NOW())-Tabla110[[#This Row],[FECHA DE NACIMIENTO]])</f>
        <v>10</v>
      </c>
      <c r="I301" s="65" t="s">
        <v>14</v>
      </c>
      <c r="J301" s="15" t="str">
        <f t="shared" si="8"/>
        <v>D</v>
      </c>
      <c r="K301" s="15" t="str">
        <f>Tabla110[[#This Row],[FECHA DE NACIMIENTO]]&amp;J301</f>
        <v>2016D</v>
      </c>
      <c r="L301" s="16" t="str">
        <f t="shared" si="9"/>
        <v>DAMAS 9 Y 10 AÑOS</v>
      </c>
      <c r="M301" s="65" t="s">
        <v>43</v>
      </c>
      <c r="N301" s="36">
        <v>308</v>
      </c>
      <c r="O301" s="19">
        <f>IFERROR(VLOOKUP(Tabla110[[#This Row],[NIVEL DE HABILIDAD]],CATEGORIAS!$M$3:$O$13,2,FALSE),"")</f>
        <v>85000</v>
      </c>
      <c r="P301" s="65"/>
      <c r="Q301" s="65"/>
    </row>
    <row r="302" spans="1:17" ht="18.75" x14ac:dyDescent="0.25">
      <c r="A302" s="11"/>
      <c r="B302" s="38">
        <v>309</v>
      </c>
      <c r="C302" s="65" t="s">
        <v>678</v>
      </c>
      <c r="D302" s="65" t="s">
        <v>381</v>
      </c>
      <c r="E302" s="47"/>
      <c r="F302" s="87">
        <v>41141</v>
      </c>
      <c r="G302" s="48">
        <v>2012</v>
      </c>
      <c r="H302" s="15">
        <f ca="1">IF(Tabla110[[#This Row],[FECHA DE NACIMIENTO]]="","",YEAR(NOW())-Tabla110[[#This Row],[FECHA DE NACIMIENTO]])</f>
        <v>14</v>
      </c>
      <c r="I302" s="65" t="s">
        <v>14</v>
      </c>
      <c r="J302" s="15" t="str">
        <f t="shared" si="8"/>
        <v>D</v>
      </c>
      <c r="K302" s="15" t="str">
        <f>Tabla110[[#This Row],[FECHA DE NACIMIENTO]]&amp;J302</f>
        <v>2012D</v>
      </c>
      <c r="L302" s="16" t="str">
        <f t="shared" si="9"/>
        <v>DAMAS 13 Y 14 AÑOS</v>
      </c>
      <c r="M302" s="65" t="s">
        <v>167</v>
      </c>
      <c r="N302" s="38">
        <v>309</v>
      </c>
      <c r="O302" s="19">
        <f>IFERROR(VLOOKUP(Tabla110[[#This Row],[NIVEL DE HABILIDAD]],CATEGORIAS!$M$3:$O$13,2,FALSE),"")</f>
        <v>85000</v>
      </c>
      <c r="P302" s="65"/>
      <c r="Q302" s="65"/>
    </row>
    <row r="303" spans="1:17" ht="18.75" x14ac:dyDescent="0.25">
      <c r="A303" s="11"/>
      <c r="B303" s="39">
        <v>310</v>
      </c>
      <c r="C303" s="65" t="s">
        <v>679</v>
      </c>
      <c r="D303" s="65" t="s">
        <v>680</v>
      </c>
      <c r="E303" s="47">
        <v>1118374549</v>
      </c>
      <c r="F303" s="87">
        <v>41370</v>
      </c>
      <c r="G303" s="48">
        <v>2013</v>
      </c>
      <c r="H303" s="15">
        <f ca="1">IF(Tabla110[[#This Row],[FECHA DE NACIMIENTO]]="","",YEAR(NOW())-Tabla110[[#This Row],[FECHA DE NACIMIENTO]])</f>
        <v>13</v>
      </c>
      <c r="I303" s="65" t="s">
        <v>14</v>
      </c>
      <c r="J303" s="15" t="str">
        <f t="shared" si="8"/>
        <v>D</v>
      </c>
      <c r="K303" s="15" t="str">
        <f>Tabla110[[#This Row],[FECHA DE NACIMIENTO]]&amp;J303</f>
        <v>2013D</v>
      </c>
      <c r="L303" s="16" t="str">
        <f t="shared" si="9"/>
        <v>DAMAS 13 Y 14 AÑOS</v>
      </c>
      <c r="M303" s="65" t="s">
        <v>186</v>
      </c>
      <c r="N303" s="39">
        <v>310</v>
      </c>
      <c r="O303" s="19">
        <f>IFERROR(VLOOKUP(Tabla110[[#This Row],[NIVEL DE HABILIDAD]],CATEGORIAS!$M$3:$O$13,2,FALSE),"")</f>
        <v>85000</v>
      </c>
      <c r="P303" s="65"/>
      <c r="Q303" s="65"/>
    </row>
    <row r="304" spans="1:17" ht="18.75" x14ac:dyDescent="0.25">
      <c r="A304" s="11"/>
      <c r="B304" s="38">
        <v>311</v>
      </c>
      <c r="C304" s="65" t="s">
        <v>479</v>
      </c>
      <c r="D304" s="65" t="s">
        <v>681</v>
      </c>
      <c r="E304" s="47">
        <v>1109558682</v>
      </c>
      <c r="F304" s="87">
        <v>42148</v>
      </c>
      <c r="G304" s="48">
        <v>2015</v>
      </c>
      <c r="H304" s="15">
        <f ca="1">IF(Tabla110[[#This Row],[FECHA DE NACIMIENTO]]="","",YEAR(NOW())-Tabla110[[#This Row],[FECHA DE NACIMIENTO]])</f>
        <v>11</v>
      </c>
      <c r="I304" s="65" t="s">
        <v>14</v>
      </c>
      <c r="J304" s="15" t="str">
        <f t="shared" si="8"/>
        <v>D</v>
      </c>
      <c r="K304" s="15" t="str">
        <f>Tabla110[[#This Row],[FECHA DE NACIMIENTO]]&amp;J304</f>
        <v>2015D</v>
      </c>
      <c r="L304" s="16" t="str">
        <f t="shared" si="9"/>
        <v>DAMAS 11 Y 12 AÑOS</v>
      </c>
      <c r="M304" s="65" t="s">
        <v>43</v>
      </c>
      <c r="N304" s="38">
        <v>311</v>
      </c>
      <c r="O304" s="19">
        <f>IFERROR(VLOOKUP(Tabla110[[#This Row],[NIVEL DE HABILIDAD]],CATEGORIAS!$M$3:$O$13,2,FALSE),"")</f>
        <v>85000</v>
      </c>
      <c r="P304" s="65"/>
      <c r="Q304" s="65"/>
    </row>
    <row r="305" spans="1:17" ht="18.75" x14ac:dyDescent="0.25">
      <c r="A305" s="11"/>
      <c r="B305" s="39">
        <v>312</v>
      </c>
      <c r="C305" s="65" t="s">
        <v>527</v>
      </c>
      <c r="D305" s="65" t="s">
        <v>682</v>
      </c>
      <c r="E305" s="47">
        <v>1104826982</v>
      </c>
      <c r="F305" s="87">
        <v>40576</v>
      </c>
      <c r="G305" s="48">
        <v>2011</v>
      </c>
      <c r="H305" s="15">
        <f ca="1">IF(Tabla110[[#This Row],[FECHA DE NACIMIENTO]]="","",YEAR(NOW())-Tabla110[[#This Row],[FECHA DE NACIMIENTO]])</f>
        <v>15</v>
      </c>
      <c r="I305" s="65" t="s">
        <v>9</v>
      </c>
      <c r="J305" s="15" t="str">
        <f t="shared" si="8"/>
        <v>OD</v>
      </c>
      <c r="K305" s="15" t="str">
        <f>Tabla110[[#This Row],[FECHA DE NACIMIENTO]]&amp;J305</f>
        <v>2011OD</v>
      </c>
      <c r="L305" s="16" t="str">
        <f t="shared" si="9"/>
        <v>OPEN DAMAS</v>
      </c>
      <c r="M305" s="65" t="s">
        <v>51</v>
      </c>
      <c r="N305" s="39">
        <v>312</v>
      </c>
      <c r="O305" s="19">
        <f>IFERROR(VLOOKUP(Tabla110[[#This Row],[NIVEL DE HABILIDAD]],CATEGORIAS!$M$3:$O$13,2,FALSE),"")</f>
        <v>85000</v>
      </c>
      <c r="P305" s="65"/>
      <c r="Q305" s="65"/>
    </row>
    <row r="306" spans="1:17" ht="18.75" x14ac:dyDescent="0.25">
      <c r="A306" s="11"/>
      <c r="B306" s="38">
        <v>313</v>
      </c>
      <c r="C306" s="65" t="s">
        <v>455</v>
      </c>
      <c r="D306" s="65" t="s">
        <v>683</v>
      </c>
      <c r="E306" s="47">
        <v>1114005793</v>
      </c>
      <c r="F306" s="87">
        <v>40909</v>
      </c>
      <c r="G306" s="48">
        <v>2012</v>
      </c>
      <c r="H306" s="15">
        <f ca="1">IF(Tabla110[[#This Row],[FECHA DE NACIMIENTO]]="","",YEAR(NOW())-Tabla110[[#This Row],[FECHA DE NACIMIENTO]])</f>
        <v>14</v>
      </c>
      <c r="I306" s="65" t="s">
        <v>14</v>
      </c>
      <c r="J306" s="15" t="str">
        <f t="shared" si="8"/>
        <v>D</v>
      </c>
      <c r="K306" s="15" t="str">
        <f>Tabla110[[#This Row],[FECHA DE NACIMIENTO]]&amp;J306</f>
        <v>2012D</v>
      </c>
      <c r="L306" s="16" t="str">
        <f t="shared" si="9"/>
        <v>DAMAS 13 Y 14 AÑOS</v>
      </c>
      <c r="M306" s="65" t="s">
        <v>82</v>
      </c>
      <c r="N306" s="38">
        <v>313</v>
      </c>
      <c r="O306" s="19">
        <f>IFERROR(VLOOKUP(Tabla110[[#This Row],[NIVEL DE HABILIDAD]],CATEGORIAS!$M$3:$O$13,2,FALSE),"")</f>
        <v>85000</v>
      </c>
      <c r="P306" s="65"/>
      <c r="Q306" s="65"/>
    </row>
    <row r="307" spans="1:17" ht="18.75" x14ac:dyDescent="0.25">
      <c r="A307" s="11"/>
      <c r="B307" s="39">
        <v>314</v>
      </c>
      <c r="C307" s="65" t="s">
        <v>285</v>
      </c>
      <c r="D307" s="65" t="s">
        <v>684</v>
      </c>
      <c r="E307" s="47">
        <v>1114555456</v>
      </c>
      <c r="F307" s="87">
        <v>43161</v>
      </c>
      <c r="G307" s="48">
        <v>2018</v>
      </c>
      <c r="H307" s="15">
        <f ca="1">IF(Tabla110[[#This Row],[FECHA DE NACIMIENTO]]="","",YEAR(NOW())-Tabla110[[#This Row],[FECHA DE NACIMIENTO]])</f>
        <v>8</v>
      </c>
      <c r="I307" s="65" t="s">
        <v>14</v>
      </c>
      <c r="J307" s="15" t="str">
        <f t="shared" si="8"/>
        <v>D</v>
      </c>
      <c r="K307" s="15" t="str">
        <f>Tabla110[[#This Row],[FECHA DE NACIMIENTO]]&amp;J307</f>
        <v>2018D</v>
      </c>
      <c r="L307" s="16" t="str">
        <f t="shared" si="9"/>
        <v>DAMAS 7 Y 8 AÑOS</v>
      </c>
      <c r="M307" s="65" t="s">
        <v>82</v>
      </c>
      <c r="N307" s="39">
        <v>314</v>
      </c>
      <c r="O307" s="19">
        <f>IFERROR(VLOOKUP(Tabla110[[#This Row],[NIVEL DE HABILIDAD]],CATEGORIAS!$M$3:$O$13,2,FALSE),"")</f>
        <v>85000</v>
      </c>
      <c r="P307" s="65"/>
      <c r="Q307" s="65"/>
    </row>
    <row r="308" spans="1:17" ht="18.75" x14ac:dyDescent="0.25">
      <c r="A308" s="11"/>
      <c r="B308" s="38">
        <v>315</v>
      </c>
      <c r="C308" s="65" t="s">
        <v>685</v>
      </c>
      <c r="D308" s="65" t="s">
        <v>686</v>
      </c>
      <c r="E308" s="47">
        <v>1114557104</v>
      </c>
      <c r="F308" s="87">
        <v>43396</v>
      </c>
      <c r="G308" s="48">
        <v>2018</v>
      </c>
      <c r="H308" s="15">
        <f ca="1">IF(Tabla110[[#This Row],[FECHA DE NACIMIENTO]]="","",YEAR(NOW())-Tabla110[[#This Row],[FECHA DE NACIMIENTO]])</f>
        <v>8</v>
      </c>
      <c r="I308" s="65" t="s">
        <v>14</v>
      </c>
      <c r="J308" s="15" t="str">
        <f t="shared" si="8"/>
        <v>D</v>
      </c>
      <c r="K308" s="15" t="str">
        <f>Tabla110[[#This Row],[FECHA DE NACIMIENTO]]&amp;J308</f>
        <v>2018D</v>
      </c>
      <c r="L308" s="16" t="str">
        <f t="shared" si="9"/>
        <v>DAMAS 7 Y 8 AÑOS</v>
      </c>
      <c r="M308" s="65" t="s">
        <v>82</v>
      </c>
      <c r="N308" s="38">
        <v>315</v>
      </c>
      <c r="O308" s="19">
        <f>IFERROR(VLOOKUP(Tabla110[[#This Row],[NIVEL DE HABILIDAD]],CATEGORIAS!$M$3:$O$13,2,FALSE),"")</f>
        <v>85000</v>
      </c>
      <c r="P308" s="65"/>
      <c r="Q308" s="65"/>
    </row>
    <row r="309" spans="1:17" ht="18.75" x14ac:dyDescent="0.25">
      <c r="A309" s="11"/>
      <c r="B309" s="39">
        <v>316</v>
      </c>
      <c r="C309" s="65" t="s">
        <v>687</v>
      </c>
      <c r="D309" s="65" t="s">
        <v>688</v>
      </c>
      <c r="E309" s="47">
        <v>1131124035</v>
      </c>
      <c r="F309" s="87"/>
      <c r="G309" s="48">
        <v>2012</v>
      </c>
      <c r="H309" s="15">
        <f ca="1">IF(Tabla110[[#This Row],[FECHA DE NACIMIENTO]]="","",YEAR(NOW())-Tabla110[[#This Row],[FECHA DE NACIMIENTO]])</f>
        <v>14</v>
      </c>
      <c r="I309" s="65" t="s">
        <v>14</v>
      </c>
      <c r="J309" s="15" t="str">
        <f t="shared" si="8"/>
        <v>D</v>
      </c>
      <c r="K309" s="15" t="str">
        <f>Tabla110[[#This Row],[FECHA DE NACIMIENTO]]&amp;J309</f>
        <v>2012D</v>
      </c>
      <c r="L309" s="16" t="str">
        <f t="shared" si="9"/>
        <v>DAMAS 13 Y 14 AÑOS</v>
      </c>
      <c r="M309" s="65" t="s">
        <v>45</v>
      </c>
      <c r="N309" s="39">
        <v>316</v>
      </c>
      <c r="O309" s="19">
        <f>IFERROR(VLOOKUP(Tabla110[[#This Row],[NIVEL DE HABILIDAD]],CATEGORIAS!$M$3:$O$13,2,FALSE),"")</f>
        <v>85000</v>
      </c>
      <c r="P309" s="65"/>
      <c r="Q309" s="65"/>
    </row>
    <row r="310" spans="1:17" ht="18.75" x14ac:dyDescent="0.25">
      <c r="A310" s="11"/>
      <c r="B310" s="38">
        <v>317</v>
      </c>
      <c r="C310" s="65" t="s">
        <v>689</v>
      </c>
      <c r="D310" s="65" t="s">
        <v>690</v>
      </c>
      <c r="E310" s="47">
        <v>1110377773</v>
      </c>
      <c r="F310" s="87">
        <v>42891</v>
      </c>
      <c r="G310" s="48">
        <v>2017</v>
      </c>
      <c r="H310" s="15">
        <f ca="1">IF(Tabla110[[#This Row],[FECHA DE NACIMIENTO]]="","",YEAR(NOW())-Tabla110[[#This Row],[FECHA DE NACIMIENTO]])</f>
        <v>9</v>
      </c>
      <c r="I310" s="65" t="s">
        <v>14</v>
      </c>
      <c r="J310" s="15" t="str">
        <f t="shared" si="8"/>
        <v>D</v>
      </c>
      <c r="K310" s="15" t="str">
        <f>Tabla110[[#This Row],[FECHA DE NACIMIENTO]]&amp;J310</f>
        <v>2017D</v>
      </c>
      <c r="L310" s="16" t="str">
        <f t="shared" si="9"/>
        <v>DAMAS 9 Y 10 AÑOS</v>
      </c>
      <c r="M310" s="65" t="s">
        <v>45</v>
      </c>
      <c r="N310" s="38">
        <v>317</v>
      </c>
      <c r="O310" s="19">
        <f>IFERROR(VLOOKUP(Tabla110[[#This Row],[NIVEL DE HABILIDAD]],CATEGORIAS!$M$3:$O$13,2,FALSE),"")</f>
        <v>85000</v>
      </c>
      <c r="P310" s="65"/>
      <c r="Q310" s="65"/>
    </row>
    <row r="311" spans="1:17" ht="18.75" x14ac:dyDescent="0.25">
      <c r="A311" s="11"/>
      <c r="B311" s="39">
        <v>318</v>
      </c>
      <c r="C311" s="65" t="s">
        <v>691</v>
      </c>
      <c r="D311" s="65" t="s">
        <v>692</v>
      </c>
      <c r="E311" s="47">
        <v>1150693302</v>
      </c>
      <c r="F311" s="87"/>
      <c r="G311" s="48">
        <v>2016</v>
      </c>
      <c r="H311" s="15">
        <f ca="1">IF(Tabla110[[#This Row],[FECHA DE NACIMIENTO]]="","",YEAR(NOW())-Tabla110[[#This Row],[FECHA DE NACIMIENTO]])</f>
        <v>10</v>
      </c>
      <c r="I311" s="65" t="s">
        <v>14</v>
      </c>
      <c r="J311" s="15" t="str">
        <f t="shared" si="8"/>
        <v>D</v>
      </c>
      <c r="K311" s="15" t="str">
        <f>Tabla110[[#This Row],[FECHA DE NACIMIENTO]]&amp;J311</f>
        <v>2016D</v>
      </c>
      <c r="L311" s="16" t="str">
        <f t="shared" si="9"/>
        <v>DAMAS 9 Y 10 AÑOS</v>
      </c>
      <c r="M311" s="65" t="s">
        <v>45</v>
      </c>
      <c r="N311" s="39">
        <v>318</v>
      </c>
      <c r="O311" s="19">
        <f>IFERROR(VLOOKUP(Tabla110[[#This Row],[NIVEL DE HABILIDAD]],CATEGORIAS!$M$3:$O$13,2,FALSE),"")</f>
        <v>85000</v>
      </c>
      <c r="P311" s="65"/>
      <c r="Q311" s="65"/>
    </row>
    <row r="312" spans="1:17" ht="18.75" x14ac:dyDescent="0.25">
      <c r="A312" s="11"/>
      <c r="B312" s="38">
        <v>319</v>
      </c>
      <c r="C312" s="65" t="s">
        <v>693</v>
      </c>
      <c r="D312" s="65" t="s">
        <v>694</v>
      </c>
      <c r="E312" s="47">
        <v>1104828589</v>
      </c>
      <c r="F312" s="87"/>
      <c r="G312" s="48">
        <v>2011</v>
      </c>
      <c r="H312" s="15">
        <f ca="1">IF(Tabla110[[#This Row],[FECHA DE NACIMIENTO]]="","",YEAR(NOW())-Tabla110[[#This Row],[FECHA DE NACIMIENTO]])</f>
        <v>15</v>
      </c>
      <c r="I312" s="65" t="s">
        <v>9</v>
      </c>
      <c r="J312" s="15" t="str">
        <f t="shared" si="8"/>
        <v>OD</v>
      </c>
      <c r="K312" s="15" t="str">
        <f>Tabla110[[#This Row],[FECHA DE NACIMIENTO]]&amp;J312</f>
        <v>2011OD</v>
      </c>
      <c r="L312" s="16" t="str">
        <f t="shared" si="9"/>
        <v>OPEN DAMAS</v>
      </c>
      <c r="M312" s="65" t="s">
        <v>49</v>
      </c>
      <c r="N312" s="38">
        <v>319</v>
      </c>
      <c r="O312" s="19">
        <f>IFERROR(VLOOKUP(Tabla110[[#This Row],[NIVEL DE HABILIDAD]],CATEGORIAS!$M$3:$O$13,2,FALSE),"")</f>
        <v>85000</v>
      </c>
      <c r="P312" s="65"/>
      <c r="Q312" s="65"/>
    </row>
    <row r="313" spans="1:17" ht="18.75" x14ac:dyDescent="0.25">
      <c r="A313" s="11"/>
      <c r="B313" s="39">
        <v>320</v>
      </c>
      <c r="C313" s="65" t="s">
        <v>695</v>
      </c>
      <c r="D313" s="65" t="s">
        <v>696</v>
      </c>
      <c r="E313" s="47">
        <v>1080059680</v>
      </c>
      <c r="F313" s="87"/>
      <c r="G313" s="48">
        <v>2011</v>
      </c>
      <c r="H313" s="15">
        <f ca="1">IF(Tabla110[[#This Row],[FECHA DE NACIMIENTO]]="","",YEAR(NOW())-Tabla110[[#This Row],[FECHA DE NACIMIENTO]])</f>
        <v>15</v>
      </c>
      <c r="I313" s="65" t="s">
        <v>9</v>
      </c>
      <c r="J313" s="15" t="str">
        <f t="shared" si="8"/>
        <v>OD</v>
      </c>
      <c r="K313" s="15" t="str">
        <f>Tabla110[[#This Row],[FECHA DE NACIMIENTO]]&amp;J313</f>
        <v>2011OD</v>
      </c>
      <c r="L313" s="16" t="str">
        <f t="shared" si="9"/>
        <v>OPEN DAMAS</v>
      </c>
      <c r="M313" s="65" t="s">
        <v>41</v>
      </c>
      <c r="N313" s="39">
        <v>320</v>
      </c>
      <c r="O313" s="19">
        <f>IFERROR(VLOOKUP(Tabla110[[#This Row],[NIVEL DE HABILIDAD]],CATEGORIAS!$M$3:$O$13,2,FALSE),"")</f>
        <v>85000</v>
      </c>
      <c r="P313" s="65"/>
      <c r="Q313" s="65"/>
    </row>
    <row r="314" spans="1:17" ht="18.75" x14ac:dyDescent="0.25">
      <c r="A314" s="11"/>
      <c r="B314" s="38">
        <v>321</v>
      </c>
      <c r="C314" s="65" t="s">
        <v>697</v>
      </c>
      <c r="D314" s="65" t="s">
        <v>296</v>
      </c>
      <c r="E314" s="47">
        <v>1029625608</v>
      </c>
      <c r="F314" s="87">
        <v>43083</v>
      </c>
      <c r="G314" s="48">
        <v>2017</v>
      </c>
      <c r="H314" s="15">
        <f ca="1">IF(Tabla110[[#This Row],[FECHA DE NACIMIENTO]]="","",YEAR(NOW())-Tabla110[[#This Row],[FECHA DE NACIMIENTO]])</f>
        <v>9</v>
      </c>
      <c r="I314" s="65" t="s">
        <v>14</v>
      </c>
      <c r="J314" s="15" t="str">
        <f t="shared" si="8"/>
        <v>D</v>
      </c>
      <c r="K314" s="15" t="str">
        <f>Tabla110[[#This Row],[FECHA DE NACIMIENTO]]&amp;J314</f>
        <v>2017D</v>
      </c>
      <c r="L314" s="16" t="str">
        <f t="shared" si="9"/>
        <v>DAMAS 9 Y 10 AÑOS</v>
      </c>
      <c r="M314" s="65" t="s">
        <v>52</v>
      </c>
      <c r="N314" s="38">
        <v>321</v>
      </c>
      <c r="O314" s="19">
        <f>IFERROR(VLOOKUP(Tabla110[[#This Row],[NIVEL DE HABILIDAD]],CATEGORIAS!$M$3:$O$13,2,FALSE),"")</f>
        <v>85000</v>
      </c>
      <c r="P314" s="65"/>
      <c r="Q314" s="65"/>
    </row>
    <row r="315" spans="1:17" ht="18.75" x14ac:dyDescent="0.25">
      <c r="A315" s="11"/>
      <c r="B315" s="39">
        <v>322</v>
      </c>
      <c r="C315" s="65" t="s">
        <v>455</v>
      </c>
      <c r="D315" s="65" t="s">
        <v>698</v>
      </c>
      <c r="E315" s="47">
        <v>1149937786</v>
      </c>
      <c r="F315" s="87">
        <v>41150</v>
      </c>
      <c r="G315" s="48">
        <v>2012</v>
      </c>
      <c r="H315" s="15">
        <f ca="1">IF(Tabla110[[#This Row],[FECHA DE NACIMIENTO]]="","",YEAR(NOW())-Tabla110[[#This Row],[FECHA DE NACIMIENTO]])</f>
        <v>14</v>
      </c>
      <c r="I315" s="65" t="s">
        <v>14</v>
      </c>
      <c r="J315" s="15" t="str">
        <f t="shared" si="8"/>
        <v>D</v>
      </c>
      <c r="K315" s="15" t="str">
        <f>Tabla110[[#This Row],[FECHA DE NACIMIENTO]]&amp;J315</f>
        <v>2012D</v>
      </c>
      <c r="L315" s="16" t="str">
        <f t="shared" si="9"/>
        <v>DAMAS 13 Y 14 AÑOS</v>
      </c>
      <c r="M315" s="65" t="s">
        <v>139</v>
      </c>
      <c r="N315" s="39">
        <v>322</v>
      </c>
      <c r="O315" s="19">
        <f>IFERROR(VLOOKUP(Tabla110[[#This Row],[NIVEL DE HABILIDAD]],CATEGORIAS!$M$3:$O$13,2,FALSE),"")</f>
        <v>85000</v>
      </c>
      <c r="P315" s="65"/>
      <c r="Q315" s="65" t="s">
        <v>212</v>
      </c>
    </row>
    <row r="316" spans="1:17" ht="18.75" x14ac:dyDescent="0.25">
      <c r="A316" s="11"/>
      <c r="B316" s="38">
        <v>323</v>
      </c>
      <c r="C316" s="65" t="s">
        <v>699</v>
      </c>
      <c r="D316" s="65" t="s">
        <v>700</v>
      </c>
      <c r="E316" s="47">
        <v>1029625366</v>
      </c>
      <c r="F316" s="87"/>
      <c r="G316" s="48">
        <v>2017</v>
      </c>
      <c r="H316" s="15">
        <f ca="1">IF(Tabla110[[#This Row],[FECHA DE NACIMIENTO]]="","",YEAR(NOW())-Tabla110[[#This Row],[FECHA DE NACIMIENTO]])</f>
        <v>9</v>
      </c>
      <c r="I316" s="65" t="s">
        <v>14</v>
      </c>
      <c r="J316" s="15" t="str">
        <f t="shared" si="8"/>
        <v>D</v>
      </c>
      <c r="K316" s="15" t="str">
        <f>Tabla110[[#This Row],[FECHA DE NACIMIENTO]]&amp;J316</f>
        <v>2017D</v>
      </c>
      <c r="L316" s="16" t="str">
        <f t="shared" si="9"/>
        <v>DAMAS 9 Y 10 AÑOS</v>
      </c>
      <c r="M316" s="65" t="s">
        <v>52</v>
      </c>
      <c r="N316" s="38">
        <v>323</v>
      </c>
      <c r="O316" s="19">
        <f>IFERROR(VLOOKUP(Tabla110[[#This Row],[NIVEL DE HABILIDAD]],CATEGORIAS!$M$3:$O$13,2,FALSE),"")</f>
        <v>85000</v>
      </c>
      <c r="P316" s="65"/>
      <c r="Q316" s="65"/>
    </row>
    <row r="317" spans="1:17" ht="18.75" x14ac:dyDescent="0.25">
      <c r="A317" s="11"/>
      <c r="B317" s="39">
        <v>324</v>
      </c>
      <c r="C317" s="65" t="s">
        <v>701</v>
      </c>
      <c r="D317" s="65" t="s">
        <v>702</v>
      </c>
      <c r="E317" s="47">
        <v>1232799920</v>
      </c>
      <c r="F317" s="87">
        <v>42787</v>
      </c>
      <c r="G317" s="48">
        <v>2017</v>
      </c>
      <c r="H317" s="15">
        <f ca="1">IF(Tabla110[[#This Row],[FECHA DE NACIMIENTO]]="","",YEAR(NOW())-Tabla110[[#This Row],[FECHA DE NACIMIENTO]])</f>
        <v>9</v>
      </c>
      <c r="I317" s="65" t="s">
        <v>14</v>
      </c>
      <c r="J317" s="15" t="str">
        <f t="shared" si="8"/>
        <v>D</v>
      </c>
      <c r="K317" s="15" t="str">
        <f>Tabla110[[#This Row],[FECHA DE NACIMIENTO]]&amp;J317</f>
        <v>2017D</v>
      </c>
      <c r="L317" s="16" t="str">
        <f t="shared" si="9"/>
        <v>DAMAS 9 Y 10 AÑOS</v>
      </c>
      <c r="M317" s="65" t="s">
        <v>51</v>
      </c>
      <c r="N317" s="39">
        <v>324</v>
      </c>
      <c r="O317" s="19">
        <f>IFERROR(VLOOKUP(Tabla110[[#This Row],[NIVEL DE HABILIDAD]],CATEGORIAS!$M$3:$O$13,2,FALSE),"")</f>
        <v>85000</v>
      </c>
      <c r="P317" s="65"/>
      <c r="Q317" s="65"/>
    </row>
    <row r="318" spans="1:17" ht="18.75" x14ac:dyDescent="0.25">
      <c r="A318" s="11"/>
      <c r="B318" s="38">
        <v>325</v>
      </c>
      <c r="C318" s="65" t="s">
        <v>285</v>
      </c>
      <c r="D318" s="65" t="s">
        <v>703</v>
      </c>
      <c r="E318" s="47">
        <v>1029615369</v>
      </c>
      <c r="F318" s="87">
        <v>43010</v>
      </c>
      <c r="G318" s="48">
        <v>2017</v>
      </c>
      <c r="H318" s="15">
        <f ca="1">IF(Tabla110[[#This Row],[FECHA DE NACIMIENTO]]="","",YEAR(NOW())-Tabla110[[#This Row],[FECHA DE NACIMIENTO]])</f>
        <v>9</v>
      </c>
      <c r="I318" s="65" t="s">
        <v>14</v>
      </c>
      <c r="J318" s="15" t="str">
        <f t="shared" si="8"/>
        <v>D</v>
      </c>
      <c r="K318" s="15" t="str">
        <f>Tabla110[[#This Row],[FECHA DE NACIMIENTO]]&amp;J318</f>
        <v>2017D</v>
      </c>
      <c r="L318" s="16" t="str">
        <f t="shared" si="9"/>
        <v>DAMAS 9 Y 10 AÑOS</v>
      </c>
      <c r="M318" s="65" t="s">
        <v>109</v>
      </c>
      <c r="N318" s="38">
        <v>325</v>
      </c>
      <c r="O318" s="19">
        <f>IFERROR(VLOOKUP(Tabla110[[#This Row],[NIVEL DE HABILIDAD]],CATEGORIAS!$M$3:$O$13,2,FALSE),"")</f>
        <v>85000</v>
      </c>
      <c r="P318" s="65"/>
      <c r="Q318" s="65"/>
    </row>
    <row r="319" spans="1:17" ht="18.75" x14ac:dyDescent="0.25">
      <c r="A319" s="11"/>
      <c r="B319" s="39">
        <v>326</v>
      </c>
      <c r="C319" s="65" t="s">
        <v>666</v>
      </c>
      <c r="D319" s="65" t="s">
        <v>704</v>
      </c>
      <c r="E319" s="47">
        <v>1112406248</v>
      </c>
      <c r="F319" s="87">
        <v>42864</v>
      </c>
      <c r="G319" s="48">
        <v>2013</v>
      </c>
      <c r="H319" s="15">
        <f ca="1">IF(Tabla110[[#This Row],[FECHA DE NACIMIENTO]]="","",YEAR(NOW())-Tabla110[[#This Row],[FECHA DE NACIMIENTO]])</f>
        <v>13</v>
      </c>
      <c r="I319" s="65" t="s">
        <v>14</v>
      </c>
      <c r="J319" s="15" t="str">
        <f t="shared" si="8"/>
        <v>D</v>
      </c>
      <c r="K319" s="15" t="str">
        <f>Tabla110[[#This Row],[FECHA DE NACIMIENTO]]&amp;J319</f>
        <v>2013D</v>
      </c>
      <c r="L319" s="16" t="str">
        <f t="shared" si="9"/>
        <v>DAMAS 13 Y 14 AÑOS</v>
      </c>
      <c r="M319" s="65" t="s">
        <v>85</v>
      </c>
      <c r="N319" s="39">
        <v>326</v>
      </c>
      <c r="O319" s="19">
        <f>IFERROR(VLOOKUP(Tabla110[[#This Row],[NIVEL DE HABILIDAD]],CATEGORIAS!$M$3:$O$13,2,FALSE),"")</f>
        <v>85000</v>
      </c>
      <c r="P319" s="65"/>
      <c r="Q319" s="65"/>
    </row>
    <row r="320" spans="1:17" ht="18.75" x14ac:dyDescent="0.25">
      <c r="A320" s="11"/>
      <c r="B320" s="38">
        <v>327</v>
      </c>
      <c r="C320" s="65" t="s">
        <v>705</v>
      </c>
      <c r="D320" s="65" t="s">
        <v>706</v>
      </c>
      <c r="E320" s="47">
        <v>1112406877</v>
      </c>
      <c r="F320" s="87">
        <v>41710</v>
      </c>
      <c r="G320" s="48">
        <v>2014</v>
      </c>
      <c r="H320" s="15">
        <f ca="1">IF(Tabla110[[#This Row],[FECHA DE NACIMIENTO]]="","",YEAR(NOW())-Tabla110[[#This Row],[FECHA DE NACIMIENTO]])</f>
        <v>12</v>
      </c>
      <c r="I320" s="65" t="s">
        <v>14</v>
      </c>
      <c r="J320" s="15" t="str">
        <f t="shared" si="8"/>
        <v>D</v>
      </c>
      <c r="K320" s="15" t="str">
        <f>Tabla110[[#This Row],[FECHA DE NACIMIENTO]]&amp;J320</f>
        <v>2014D</v>
      </c>
      <c r="L320" s="16" t="str">
        <f t="shared" si="9"/>
        <v>DAMAS 11 Y 12 AÑOS</v>
      </c>
      <c r="M320" s="65" t="s">
        <v>85</v>
      </c>
      <c r="N320" s="38">
        <v>327</v>
      </c>
      <c r="O320" s="19">
        <f>IFERROR(VLOOKUP(Tabla110[[#This Row],[NIVEL DE HABILIDAD]],CATEGORIAS!$M$3:$O$13,2,FALSE),"")</f>
        <v>85000</v>
      </c>
      <c r="P320" s="65"/>
      <c r="Q320" s="65"/>
    </row>
    <row r="321" spans="1:17" ht="18.75" x14ac:dyDescent="0.25">
      <c r="A321" s="11"/>
      <c r="B321" s="39">
        <v>328</v>
      </c>
      <c r="C321" s="65" t="s">
        <v>689</v>
      </c>
      <c r="D321" s="65" t="s">
        <v>707</v>
      </c>
      <c r="E321" s="47">
        <v>1094974240</v>
      </c>
      <c r="F321" s="87">
        <v>42853</v>
      </c>
      <c r="G321" s="48">
        <v>2017</v>
      </c>
      <c r="H321" s="15">
        <f ca="1">IF(Tabla110[[#This Row],[FECHA DE NACIMIENTO]]="","",YEAR(NOW())-Tabla110[[#This Row],[FECHA DE NACIMIENTO]])</f>
        <v>9</v>
      </c>
      <c r="I321" s="65" t="s">
        <v>14</v>
      </c>
      <c r="J321" s="15" t="str">
        <f t="shared" si="8"/>
        <v>D</v>
      </c>
      <c r="K321" s="15" t="str">
        <f>Tabla110[[#This Row],[FECHA DE NACIMIENTO]]&amp;J321</f>
        <v>2017D</v>
      </c>
      <c r="L321" s="16" t="str">
        <f t="shared" si="9"/>
        <v>DAMAS 9 Y 10 AÑOS</v>
      </c>
      <c r="M321" s="65" t="s">
        <v>83</v>
      </c>
      <c r="N321" s="39">
        <v>328</v>
      </c>
      <c r="O321" s="19">
        <f>IFERROR(VLOOKUP(Tabla110[[#This Row],[NIVEL DE HABILIDAD]],CATEGORIAS!$M$3:$O$13,2,FALSE),"")</f>
        <v>85000</v>
      </c>
      <c r="P321" s="65"/>
      <c r="Q321" s="65"/>
    </row>
    <row r="322" spans="1:17" ht="18.75" x14ac:dyDescent="0.25">
      <c r="A322" s="11"/>
      <c r="B322" s="38">
        <v>329</v>
      </c>
      <c r="C322" s="65" t="s">
        <v>708</v>
      </c>
      <c r="D322" s="65" t="s">
        <v>502</v>
      </c>
      <c r="E322" s="47">
        <v>1110302869</v>
      </c>
      <c r="F322" s="87">
        <v>42273</v>
      </c>
      <c r="G322" s="48">
        <v>2015</v>
      </c>
      <c r="H322" s="15">
        <f ca="1">IF(Tabla110[[#This Row],[FECHA DE NACIMIENTO]]="","",YEAR(NOW())-Tabla110[[#This Row],[FECHA DE NACIMIENTO]])</f>
        <v>11</v>
      </c>
      <c r="I322" s="65" t="s">
        <v>14</v>
      </c>
      <c r="J322" s="15" t="str">
        <f t="shared" si="8"/>
        <v>D</v>
      </c>
      <c r="K322" s="15" t="str">
        <f>Tabla110[[#This Row],[FECHA DE NACIMIENTO]]&amp;J322</f>
        <v>2015D</v>
      </c>
      <c r="L322" s="16" t="str">
        <f t="shared" si="9"/>
        <v>DAMAS 11 Y 12 AÑOS</v>
      </c>
      <c r="M322" s="65" t="s">
        <v>43</v>
      </c>
      <c r="N322" s="38">
        <v>329</v>
      </c>
      <c r="O322" s="19">
        <f>IFERROR(VLOOKUP(Tabla110[[#This Row],[NIVEL DE HABILIDAD]],CATEGORIAS!$M$3:$O$13,2,FALSE),"")</f>
        <v>85000</v>
      </c>
      <c r="P322" s="65"/>
      <c r="Q322" s="65"/>
    </row>
    <row r="323" spans="1:17" ht="18.75" x14ac:dyDescent="0.25">
      <c r="A323" s="11"/>
      <c r="B323" s="39">
        <v>330</v>
      </c>
      <c r="C323" s="65" t="s">
        <v>709</v>
      </c>
      <c r="D323" s="65" t="s">
        <v>619</v>
      </c>
      <c r="E323" s="47">
        <v>1027812869</v>
      </c>
      <c r="F323" s="87"/>
      <c r="G323" s="48">
        <v>2013</v>
      </c>
      <c r="H323" s="15">
        <f ca="1">IF(Tabla110[[#This Row],[FECHA DE NACIMIENTO]]="","",YEAR(NOW())-Tabla110[[#This Row],[FECHA DE NACIMIENTO]])</f>
        <v>13</v>
      </c>
      <c r="I323" s="65" t="s">
        <v>14</v>
      </c>
      <c r="J323" s="15" t="str">
        <f t="shared" ref="J323:J386" si="10">VLOOKUP(I323,NH,2,0)</f>
        <v>D</v>
      </c>
      <c r="K323" s="15" t="str">
        <f>Tabla110[[#This Row],[FECHA DE NACIMIENTO]]&amp;J323</f>
        <v>2013D</v>
      </c>
      <c r="L323" s="16" t="str">
        <f t="shared" ref="L323:L386" si="11">IFERROR(VLOOKUP(K323,CATEGORIAS,2,0),"")</f>
        <v>DAMAS 13 Y 14 AÑOS</v>
      </c>
      <c r="M323" s="65" t="s">
        <v>76</v>
      </c>
      <c r="N323" s="39">
        <v>330</v>
      </c>
      <c r="O323" s="19">
        <f>IFERROR(VLOOKUP(Tabla110[[#This Row],[NIVEL DE HABILIDAD]],CATEGORIAS!$M$3:$O$13,2,FALSE),"")</f>
        <v>85000</v>
      </c>
      <c r="P323" s="65"/>
      <c r="Q323" s="65"/>
    </row>
    <row r="324" spans="1:17" ht="18.75" x14ac:dyDescent="0.25">
      <c r="A324" s="11"/>
      <c r="B324" s="38">
        <v>331</v>
      </c>
      <c r="C324" s="65" t="s">
        <v>710</v>
      </c>
      <c r="D324" s="65" t="s">
        <v>711</v>
      </c>
      <c r="E324" s="47">
        <v>1114551521</v>
      </c>
      <c r="F324" s="87">
        <v>42281</v>
      </c>
      <c r="G324" s="48">
        <v>2015</v>
      </c>
      <c r="H324" s="15">
        <f ca="1">IF(Tabla110[[#This Row],[FECHA DE NACIMIENTO]]="","",YEAR(NOW())-Tabla110[[#This Row],[FECHA DE NACIMIENTO]])</f>
        <v>11</v>
      </c>
      <c r="I324" s="65" t="s">
        <v>15</v>
      </c>
      <c r="J324" s="15" t="str">
        <f t="shared" si="10"/>
        <v>EX</v>
      </c>
      <c r="K324" s="15" t="str">
        <f>Tabla110[[#This Row],[FECHA DE NACIMIENTO]]&amp;J324</f>
        <v>2015EX</v>
      </c>
      <c r="L324" s="16" t="str">
        <f t="shared" si="11"/>
        <v>EXPERTOS 11 Y 12 AÑOS</v>
      </c>
      <c r="M324" s="65" t="s">
        <v>44</v>
      </c>
      <c r="N324" s="38">
        <v>331</v>
      </c>
      <c r="O324" s="19">
        <f>IFERROR(VLOOKUP(Tabla110[[#This Row],[NIVEL DE HABILIDAD]],CATEGORIAS!$M$3:$O$13,2,FALSE),"")</f>
        <v>85000</v>
      </c>
      <c r="P324" s="65"/>
      <c r="Q324" s="65"/>
    </row>
    <row r="325" spans="1:17" ht="18.75" x14ac:dyDescent="0.25">
      <c r="A325" s="11"/>
      <c r="B325" s="39">
        <v>332</v>
      </c>
      <c r="C325" s="65" t="s">
        <v>712</v>
      </c>
      <c r="D325" s="65" t="s">
        <v>713</v>
      </c>
      <c r="E325" s="47">
        <v>1036961189</v>
      </c>
      <c r="F325" s="87"/>
      <c r="G325" s="48">
        <v>2015</v>
      </c>
      <c r="H325" s="15">
        <f ca="1">IF(Tabla110[[#This Row],[FECHA DE NACIMIENTO]]="","",YEAR(NOW())-Tabla110[[#This Row],[FECHA DE NACIMIENTO]])</f>
        <v>11</v>
      </c>
      <c r="I325" s="65" t="s">
        <v>15</v>
      </c>
      <c r="J325" s="15" t="str">
        <f t="shared" si="10"/>
        <v>EX</v>
      </c>
      <c r="K325" s="15" t="str">
        <f>Tabla110[[#This Row],[FECHA DE NACIMIENTO]]&amp;J325</f>
        <v>2015EX</v>
      </c>
      <c r="L325" s="16" t="str">
        <f t="shared" si="11"/>
        <v>EXPERTOS 11 Y 12 AÑOS</v>
      </c>
      <c r="M325" s="65" t="s">
        <v>44</v>
      </c>
      <c r="N325" s="39">
        <v>332</v>
      </c>
      <c r="O325" s="19">
        <f>IFERROR(VLOOKUP(Tabla110[[#This Row],[NIVEL DE HABILIDAD]],CATEGORIAS!$M$3:$O$13,2,FALSE),"")</f>
        <v>85000</v>
      </c>
      <c r="P325" s="65"/>
      <c r="Q325" s="65"/>
    </row>
    <row r="326" spans="1:17" ht="18.75" x14ac:dyDescent="0.25">
      <c r="A326" s="11"/>
      <c r="B326" s="38">
        <v>333</v>
      </c>
      <c r="C326" s="65" t="s">
        <v>308</v>
      </c>
      <c r="D326" s="65" t="s">
        <v>714</v>
      </c>
      <c r="E326" s="47">
        <v>1085953057</v>
      </c>
      <c r="F326" s="87">
        <v>36425</v>
      </c>
      <c r="G326" s="48">
        <v>1999</v>
      </c>
      <c r="H326" s="15">
        <f ca="1">IF(Tabla110[[#This Row],[FECHA DE NACIMIENTO]]="","",YEAR(NOW())-Tabla110[[#This Row],[FECHA DE NACIMIENTO]])</f>
        <v>27</v>
      </c>
      <c r="I326" s="65" t="s">
        <v>10</v>
      </c>
      <c r="J326" s="15" t="str">
        <f t="shared" si="10"/>
        <v>OV</v>
      </c>
      <c r="K326" s="15" t="str">
        <f>Tabla110[[#This Row],[FECHA DE NACIMIENTO]]&amp;J326</f>
        <v>1999OV</v>
      </c>
      <c r="L326" s="16" t="str">
        <f t="shared" si="11"/>
        <v>OPEN VARONES</v>
      </c>
      <c r="M326" s="65" t="s">
        <v>41</v>
      </c>
      <c r="N326" s="38">
        <v>333</v>
      </c>
      <c r="O326" s="19">
        <f>IFERROR(VLOOKUP(Tabla110[[#This Row],[NIVEL DE HABILIDAD]],CATEGORIAS!$M$3:$O$13,2,FALSE),"")</f>
        <v>85000</v>
      </c>
      <c r="P326" s="65"/>
      <c r="Q326" s="65"/>
    </row>
    <row r="327" spans="1:17" ht="18.75" x14ac:dyDescent="0.25">
      <c r="A327" s="11"/>
      <c r="B327" s="39">
        <v>334</v>
      </c>
      <c r="C327" s="65" t="s">
        <v>715</v>
      </c>
      <c r="D327" s="65" t="s">
        <v>716</v>
      </c>
      <c r="E327" s="47">
        <v>1114009518</v>
      </c>
      <c r="F327" s="87">
        <v>42478</v>
      </c>
      <c r="G327" s="48">
        <v>2016</v>
      </c>
      <c r="H327" s="15">
        <f ca="1">IF(Tabla110[[#This Row],[FECHA DE NACIMIENTO]]="","",YEAR(NOW())-Tabla110[[#This Row],[FECHA DE NACIMIENTO]])</f>
        <v>10</v>
      </c>
      <c r="I327" s="65" t="s">
        <v>15</v>
      </c>
      <c r="J327" s="15" t="str">
        <f t="shared" si="10"/>
        <v>EX</v>
      </c>
      <c r="K327" s="15" t="str">
        <f>Tabla110[[#This Row],[FECHA DE NACIMIENTO]]&amp;J327</f>
        <v>2016EX</v>
      </c>
      <c r="L327" s="16" t="str">
        <f t="shared" si="11"/>
        <v>EXPERTOS 9 Y 10 AÑOS</v>
      </c>
      <c r="M327" s="65" t="s">
        <v>44</v>
      </c>
      <c r="N327" s="39">
        <v>334</v>
      </c>
      <c r="O327" s="19">
        <f>IFERROR(VLOOKUP(Tabla110[[#This Row],[NIVEL DE HABILIDAD]],CATEGORIAS!$M$3:$O$13,2,FALSE),"")</f>
        <v>85000</v>
      </c>
      <c r="P327" s="65"/>
      <c r="Q327" s="65"/>
    </row>
    <row r="328" spans="1:17" ht="18.75" x14ac:dyDescent="0.25">
      <c r="A328" s="11"/>
      <c r="B328" s="38">
        <v>335</v>
      </c>
      <c r="C328" s="65" t="s">
        <v>717</v>
      </c>
      <c r="D328" s="65" t="s">
        <v>718</v>
      </c>
      <c r="E328" s="47">
        <v>1104831250</v>
      </c>
      <c r="F328" s="87">
        <v>41169</v>
      </c>
      <c r="G328" s="48">
        <v>2012</v>
      </c>
      <c r="H328" s="15">
        <f ca="1">IF(Tabla110[[#This Row],[FECHA DE NACIMIENTO]]="","",YEAR(NOW())-Tabla110[[#This Row],[FECHA DE NACIMIENTO]])</f>
        <v>14</v>
      </c>
      <c r="I328" s="65" t="s">
        <v>15</v>
      </c>
      <c r="J328" s="15" t="str">
        <f t="shared" si="10"/>
        <v>EX</v>
      </c>
      <c r="K328" s="15" t="str">
        <f>Tabla110[[#This Row],[FECHA DE NACIMIENTO]]&amp;J328</f>
        <v>2012EX</v>
      </c>
      <c r="L328" s="16" t="str">
        <f t="shared" si="11"/>
        <v>EXPERTOS 13 Y 14 AÑOS</v>
      </c>
      <c r="M328" s="65" t="s">
        <v>46</v>
      </c>
      <c r="N328" s="38">
        <v>335</v>
      </c>
      <c r="O328" s="19">
        <f>IFERROR(VLOOKUP(Tabla110[[#This Row],[NIVEL DE HABILIDAD]],CATEGORIAS!$M$3:$O$13,2,FALSE),"")</f>
        <v>85000</v>
      </c>
      <c r="P328" s="65"/>
      <c r="Q328" s="65"/>
    </row>
    <row r="329" spans="1:17" ht="18.75" x14ac:dyDescent="0.25">
      <c r="A329" s="11"/>
      <c r="B329" s="39">
        <v>336</v>
      </c>
      <c r="C329" s="65" t="s">
        <v>319</v>
      </c>
      <c r="D329" s="65" t="s">
        <v>719</v>
      </c>
      <c r="E329" s="47">
        <v>1150692477</v>
      </c>
      <c r="F329" s="87">
        <v>41902</v>
      </c>
      <c r="G329" s="48">
        <v>2014</v>
      </c>
      <c r="H329" s="15">
        <f ca="1">IF(Tabla110[[#This Row],[FECHA DE NACIMIENTO]]="","",YEAR(NOW())-Tabla110[[#This Row],[FECHA DE NACIMIENTO]])</f>
        <v>12</v>
      </c>
      <c r="I329" s="65" t="s">
        <v>15</v>
      </c>
      <c r="J329" s="15" t="str">
        <f t="shared" si="10"/>
        <v>EX</v>
      </c>
      <c r="K329" s="15" t="str">
        <f>Tabla110[[#This Row],[FECHA DE NACIMIENTO]]&amp;J329</f>
        <v>2014EX</v>
      </c>
      <c r="L329" s="16" t="str">
        <f t="shared" si="11"/>
        <v>EXPERTOS 11 Y 12 AÑOS</v>
      </c>
      <c r="M329" s="65" t="s">
        <v>46</v>
      </c>
      <c r="N329" s="39">
        <v>336</v>
      </c>
      <c r="O329" s="19">
        <f>IFERROR(VLOOKUP(Tabla110[[#This Row],[NIVEL DE HABILIDAD]],CATEGORIAS!$M$3:$O$13,2,FALSE),"")</f>
        <v>85000</v>
      </c>
      <c r="P329" s="65"/>
      <c r="Q329" s="65"/>
    </row>
    <row r="330" spans="1:17" ht="18.75" x14ac:dyDescent="0.25">
      <c r="A330" s="11"/>
      <c r="B330" s="38">
        <v>337</v>
      </c>
      <c r="C330" s="65" t="s">
        <v>386</v>
      </c>
      <c r="D330" s="65" t="s">
        <v>720</v>
      </c>
      <c r="E330" s="47">
        <v>1126602194</v>
      </c>
      <c r="F330" s="87">
        <v>40660</v>
      </c>
      <c r="G330" s="48">
        <v>2011</v>
      </c>
      <c r="H330" s="15">
        <f ca="1">IF(Tabla110[[#This Row],[FECHA DE NACIMIENTO]]="","",YEAR(NOW())-Tabla110[[#This Row],[FECHA DE NACIMIENTO]])</f>
        <v>15</v>
      </c>
      <c r="I330" s="65" t="s">
        <v>15</v>
      </c>
      <c r="J330" s="15" t="str">
        <f t="shared" si="10"/>
        <v>EX</v>
      </c>
      <c r="K330" s="15" t="str">
        <f>Tabla110[[#This Row],[FECHA DE NACIMIENTO]]&amp;J330</f>
        <v>2011EX</v>
      </c>
      <c r="L330" s="16" t="str">
        <f t="shared" si="11"/>
        <v>EXPERTOS 15 Y 16 AÑOS</v>
      </c>
      <c r="M330" s="65" t="s">
        <v>46</v>
      </c>
      <c r="N330" s="38">
        <v>337</v>
      </c>
      <c r="O330" s="19">
        <f>IFERROR(VLOOKUP(Tabla110[[#This Row],[NIVEL DE HABILIDAD]],CATEGORIAS!$M$3:$O$13,2,FALSE),"")</f>
        <v>85000</v>
      </c>
      <c r="P330" s="65"/>
      <c r="Q330" s="65"/>
    </row>
    <row r="331" spans="1:17" ht="18.75" x14ac:dyDescent="0.25">
      <c r="A331" s="11"/>
      <c r="B331" s="39">
        <v>338</v>
      </c>
      <c r="C331" s="65" t="s">
        <v>721</v>
      </c>
      <c r="D331" s="65" t="s">
        <v>722</v>
      </c>
      <c r="E331" s="47">
        <v>1006948529</v>
      </c>
      <c r="F331" s="87">
        <v>37882</v>
      </c>
      <c r="G331" s="48">
        <v>2003</v>
      </c>
      <c r="H331" s="15">
        <f ca="1">IF(Tabla110[[#This Row],[FECHA DE NACIMIENTO]]="","",YEAR(NOW())-Tabla110[[#This Row],[FECHA DE NACIMIENTO]])</f>
        <v>23</v>
      </c>
      <c r="I331" s="65" t="s">
        <v>15</v>
      </c>
      <c r="J331" s="15" t="str">
        <f t="shared" si="10"/>
        <v>EX</v>
      </c>
      <c r="K331" s="15" t="str">
        <f>Tabla110[[#This Row],[FECHA DE NACIMIENTO]]&amp;J331</f>
        <v>2003EX</v>
      </c>
      <c r="L331" s="16" t="str">
        <f t="shared" si="11"/>
        <v>EXPERTOS 17 AÑOS Y MAS</v>
      </c>
      <c r="M331" s="65" t="s">
        <v>46</v>
      </c>
      <c r="N331" s="39">
        <v>338</v>
      </c>
      <c r="O331" s="19">
        <f>IFERROR(VLOOKUP(Tabla110[[#This Row],[NIVEL DE HABILIDAD]],CATEGORIAS!$M$3:$O$13,2,FALSE),"")</f>
        <v>85000</v>
      </c>
      <c r="P331" s="65"/>
      <c r="Q331" s="65"/>
    </row>
    <row r="332" spans="1:17" ht="18.75" x14ac:dyDescent="0.25">
      <c r="A332" s="11"/>
      <c r="B332" s="38">
        <v>339</v>
      </c>
      <c r="C332" s="65" t="s">
        <v>259</v>
      </c>
      <c r="D332" s="65" t="s">
        <v>723</v>
      </c>
      <c r="E332" s="47">
        <v>1150690973</v>
      </c>
      <c r="F332" s="87">
        <v>41054</v>
      </c>
      <c r="G332" s="48">
        <v>2012</v>
      </c>
      <c r="H332" s="15">
        <f ca="1">IF(Tabla110[[#This Row],[FECHA DE NACIMIENTO]]="","",YEAR(NOW())-Tabla110[[#This Row],[FECHA DE NACIMIENTO]])</f>
        <v>14</v>
      </c>
      <c r="I332" s="65" t="s">
        <v>15</v>
      </c>
      <c r="J332" s="15" t="str">
        <f t="shared" si="10"/>
        <v>EX</v>
      </c>
      <c r="K332" s="15" t="str">
        <f>Tabla110[[#This Row],[FECHA DE NACIMIENTO]]&amp;J332</f>
        <v>2012EX</v>
      </c>
      <c r="L332" s="16" t="str">
        <f t="shared" si="11"/>
        <v>EXPERTOS 13 Y 14 AÑOS</v>
      </c>
      <c r="M332" s="65" t="s">
        <v>46</v>
      </c>
      <c r="N332" s="38">
        <v>339</v>
      </c>
      <c r="O332" s="19">
        <f>IFERROR(VLOOKUP(Tabla110[[#This Row],[NIVEL DE HABILIDAD]],CATEGORIAS!$M$3:$O$13,2,FALSE),"")</f>
        <v>85000</v>
      </c>
      <c r="P332" s="65"/>
      <c r="Q332" s="65"/>
    </row>
    <row r="333" spans="1:17" ht="18.75" x14ac:dyDescent="0.25">
      <c r="A333" s="11"/>
      <c r="B333" s="39">
        <v>340</v>
      </c>
      <c r="C333" s="65" t="s">
        <v>724</v>
      </c>
      <c r="D333" s="65" t="s">
        <v>725</v>
      </c>
      <c r="E333" s="47">
        <v>1110043212</v>
      </c>
      <c r="F333" s="87">
        <v>39288</v>
      </c>
      <c r="G333" s="48">
        <v>2007</v>
      </c>
      <c r="H333" s="15">
        <f ca="1">IF(Tabla110[[#This Row],[FECHA DE NACIMIENTO]]="","",YEAR(NOW())-Tabla110[[#This Row],[FECHA DE NACIMIENTO]])</f>
        <v>19</v>
      </c>
      <c r="I333" s="65" t="s">
        <v>15</v>
      </c>
      <c r="J333" s="15" t="str">
        <f t="shared" si="10"/>
        <v>EX</v>
      </c>
      <c r="K333" s="15" t="str">
        <f>Tabla110[[#This Row],[FECHA DE NACIMIENTO]]&amp;J333</f>
        <v>2007EX</v>
      </c>
      <c r="L333" s="16" t="str">
        <f t="shared" si="11"/>
        <v>EXPERTOS 17 AÑOS Y MAS</v>
      </c>
      <c r="M333" s="65" t="s">
        <v>41</v>
      </c>
      <c r="N333" s="39">
        <v>340</v>
      </c>
      <c r="O333" s="19">
        <f>IFERROR(VLOOKUP(Tabla110[[#This Row],[NIVEL DE HABILIDAD]],CATEGORIAS!$M$3:$O$13,2,FALSE),"")</f>
        <v>85000</v>
      </c>
      <c r="P333" s="65"/>
      <c r="Q333" s="65"/>
    </row>
    <row r="334" spans="1:17" ht="18.75" x14ac:dyDescent="0.25">
      <c r="A334" s="11"/>
      <c r="B334" s="38">
        <v>341</v>
      </c>
      <c r="C334" s="65" t="s">
        <v>308</v>
      </c>
      <c r="D334" s="65" t="s">
        <v>726</v>
      </c>
      <c r="E334" s="47">
        <v>1108337189</v>
      </c>
      <c r="F334" s="87">
        <v>40308</v>
      </c>
      <c r="G334" s="48">
        <v>2010</v>
      </c>
      <c r="H334" s="15">
        <f ca="1">IF(Tabla110[[#This Row],[FECHA DE NACIMIENTO]]="","",YEAR(NOW())-Tabla110[[#This Row],[FECHA DE NACIMIENTO]])</f>
        <v>16</v>
      </c>
      <c r="I334" s="65" t="s">
        <v>15</v>
      </c>
      <c r="J334" s="15" t="str">
        <f t="shared" si="10"/>
        <v>EX</v>
      </c>
      <c r="K334" s="15" t="str">
        <f>Tabla110[[#This Row],[FECHA DE NACIMIENTO]]&amp;J334</f>
        <v>2010EX</v>
      </c>
      <c r="L334" s="16" t="str">
        <f t="shared" si="11"/>
        <v>EXPERTOS 15 Y 16 AÑOS</v>
      </c>
      <c r="M334" s="65" t="s">
        <v>46</v>
      </c>
      <c r="N334" s="38">
        <v>341</v>
      </c>
      <c r="O334" s="19">
        <f>IFERROR(VLOOKUP(Tabla110[[#This Row],[NIVEL DE HABILIDAD]],CATEGORIAS!$M$3:$O$13,2,FALSE),"")</f>
        <v>85000</v>
      </c>
      <c r="P334" s="65"/>
      <c r="Q334" s="65"/>
    </row>
    <row r="335" spans="1:17" ht="18.75" x14ac:dyDescent="0.25">
      <c r="A335" s="11"/>
      <c r="B335" s="39">
        <v>342</v>
      </c>
      <c r="C335" s="65" t="s">
        <v>321</v>
      </c>
      <c r="D335" s="65" t="s">
        <v>727</v>
      </c>
      <c r="E335" s="47">
        <v>1111682688</v>
      </c>
      <c r="F335" s="87">
        <v>40579</v>
      </c>
      <c r="G335" s="48">
        <v>2011</v>
      </c>
      <c r="H335" s="15">
        <f ca="1">IF(Tabla110[[#This Row],[FECHA DE NACIMIENTO]]="","",YEAR(NOW())-Tabla110[[#This Row],[FECHA DE NACIMIENTO]])</f>
        <v>15</v>
      </c>
      <c r="I335" s="65" t="s">
        <v>1173</v>
      </c>
      <c r="J335" s="15" t="str">
        <f t="shared" si="10"/>
        <v>SR</v>
      </c>
      <c r="K335" s="15" t="str">
        <f>Tabla110[[#This Row],[FECHA DE NACIMIENTO]]&amp;J335</f>
        <v>2011SR</v>
      </c>
      <c r="L335" s="16" t="str">
        <f t="shared" si="11"/>
        <v>SUPER RACING</v>
      </c>
      <c r="M335" s="65" t="s">
        <v>46</v>
      </c>
      <c r="N335" s="39">
        <v>342</v>
      </c>
      <c r="O335" s="19">
        <f>IFERROR(VLOOKUP(Tabla110[[#This Row],[NIVEL DE HABILIDAD]],CATEGORIAS!$M$3:$O$13,2,FALSE),"")</f>
        <v>85000</v>
      </c>
      <c r="P335" s="65"/>
      <c r="Q335" s="65"/>
    </row>
    <row r="336" spans="1:17" ht="18.75" x14ac:dyDescent="0.25">
      <c r="A336" s="11"/>
      <c r="B336" s="38">
        <v>343</v>
      </c>
      <c r="C336" s="65" t="s">
        <v>724</v>
      </c>
      <c r="D336" s="65" t="s">
        <v>728</v>
      </c>
      <c r="E336" s="47">
        <v>1109553838</v>
      </c>
      <c r="F336" s="87">
        <v>41257</v>
      </c>
      <c r="G336" s="48">
        <v>2012</v>
      </c>
      <c r="H336" s="15">
        <f ca="1">IF(Tabla110[[#This Row],[FECHA DE NACIMIENTO]]="","",YEAR(NOW())-Tabla110[[#This Row],[FECHA DE NACIMIENTO]])</f>
        <v>14</v>
      </c>
      <c r="I336" s="65" t="s">
        <v>15</v>
      </c>
      <c r="J336" s="15" t="str">
        <f t="shared" si="10"/>
        <v>EX</v>
      </c>
      <c r="K336" s="15" t="str">
        <f>Tabla110[[#This Row],[FECHA DE NACIMIENTO]]&amp;J336</f>
        <v>2012EX</v>
      </c>
      <c r="L336" s="16" t="str">
        <f t="shared" si="11"/>
        <v>EXPERTOS 13 Y 14 AÑOS</v>
      </c>
      <c r="M336" s="65" t="s">
        <v>46</v>
      </c>
      <c r="N336" s="38">
        <v>343</v>
      </c>
      <c r="O336" s="19">
        <f>IFERROR(VLOOKUP(Tabla110[[#This Row],[NIVEL DE HABILIDAD]],CATEGORIAS!$M$3:$O$13,2,FALSE),"")</f>
        <v>85000</v>
      </c>
      <c r="P336" s="65"/>
      <c r="Q336" s="65"/>
    </row>
    <row r="337" spans="1:17" ht="18.75" x14ac:dyDescent="0.25">
      <c r="A337" s="11"/>
      <c r="B337" s="39">
        <v>344</v>
      </c>
      <c r="C337" s="65" t="s">
        <v>729</v>
      </c>
      <c r="D337" s="65" t="s">
        <v>730</v>
      </c>
      <c r="E337" s="47" t="s">
        <v>731</v>
      </c>
      <c r="F337" s="87">
        <v>41571</v>
      </c>
      <c r="G337" s="48">
        <v>2013</v>
      </c>
      <c r="H337" s="15">
        <f ca="1">IF(Tabla110[[#This Row],[FECHA DE NACIMIENTO]]="","",YEAR(NOW())-Tabla110[[#This Row],[FECHA DE NACIMIENTO]])</f>
        <v>13</v>
      </c>
      <c r="I337" s="65" t="s">
        <v>15</v>
      </c>
      <c r="J337" s="15" t="str">
        <f t="shared" si="10"/>
        <v>EX</v>
      </c>
      <c r="K337" s="15" t="str">
        <f>Tabla110[[#This Row],[FECHA DE NACIMIENTO]]&amp;J337</f>
        <v>2013EX</v>
      </c>
      <c r="L337" s="16" t="str">
        <f t="shared" si="11"/>
        <v>EXPERTOS 13 Y 14 AÑOS</v>
      </c>
      <c r="M337" s="65" t="s">
        <v>46</v>
      </c>
      <c r="N337" s="39">
        <v>344</v>
      </c>
      <c r="O337" s="19">
        <f>IFERROR(VLOOKUP(Tabla110[[#This Row],[NIVEL DE HABILIDAD]],CATEGORIAS!$M$3:$O$13,2,FALSE),"")</f>
        <v>85000</v>
      </c>
      <c r="P337" s="65"/>
      <c r="Q337" s="65"/>
    </row>
    <row r="338" spans="1:17" ht="18.75" x14ac:dyDescent="0.25">
      <c r="A338" s="11"/>
      <c r="B338" s="38">
        <v>345</v>
      </c>
      <c r="C338" s="65" t="s">
        <v>732</v>
      </c>
      <c r="D338" s="65" t="s">
        <v>733</v>
      </c>
      <c r="E338" s="47">
        <v>1105379997</v>
      </c>
      <c r="F338" s="87">
        <v>40669</v>
      </c>
      <c r="G338" s="48">
        <v>2011</v>
      </c>
      <c r="H338" s="15">
        <f ca="1">IF(Tabla110[[#This Row],[FECHA DE NACIMIENTO]]="","",YEAR(NOW())-Tabla110[[#This Row],[FECHA DE NACIMIENTO]])</f>
        <v>15</v>
      </c>
      <c r="I338" s="65" t="s">
        <v>15</v>
      </c>
      <c r="J338" s="15" t="str">
        <f t="shared" si="10"/>
        <v>EX</v>
      </c>
      <c r="K338" s="15" t="str">
        <f>Tabla110[[#This Row],[FECHA DE NACIMIENTO]]&amp;J338</f>
        <v>2011EX</v>
      </c>
      <c r="L338" s="16" t="str">
        <f t="shared" si="11"/>
        <v>EXPERTOS 15 Y 16 AÑOS</v>
      </c>
      <c r="M338" s="65" t="s">
        <v>46</v>
      </c>
      <c r="N338" s="38">
        <v>345</v>
      </c>
      <c r="O338" s="19">
        <f>IFERROR(VLOOKUP(Tabla110[[#This Row],[NIVEL DE HABILIDAD]],CATEGORIAS!$M$3:$O$13,2,FALSE),"")</f>
        <v>85000</v>
      </c>
      <c r="P338" s="65"/>
      <c r="Q338" s="65"/>
    </row>
    <row r="339" spans="1:17" ht="18.75" x14ac:dyDescent="0.25">
      <c r="A339" s="11"/>
      <c r="B339" s="39">
        <v>346</v>
      </c>
      <c r="C339" s="65" t="s">
        <v>436</v>
      </c>
      <c r="D339" s="65" t="s">
        <v>668</v>
      </c>
      <c r="E339" s="47">
        <v>1104834807</v>
      </c>
      <c r="F339" s="87">
        <v>41791</v>
      </c>
      <c r="G339" s="48">
        <v>2014</v>
      </c>
      <c r="H339" s="15">
        <f ca="1">IF(Tabla110[[#This Row],[FECHA DE NACIMIENTO]]="","",YEAR(NOW())-Tabla110[[#This Row],[FECHA DE NACIMIENTO]])</f>
        <v>12</v>
      </c>
      <c r="I339" s="65" t="s">
        <v>15</v>
      </c>
      <c r="J339" s="15" t="str">
        <f t="shared" si="10"/>
        <v>EX</v>
      </c>
      <c r="K339" s="15" t="str">
        <f>Tabla110[[#This Row],[FECHA DE NACIMIENTO]]&amp;J339</f>
        <v>2014EX</v>
      </c>
      <c r="L339" s="16" t="str">
        <f t="shared" si="11"/>
        <v>EXPERTOS 11 Y 12 AÑOS</v>
      </c>
      <c r="M339" s="65" t="s">
        <v>46</v>
      </c>
      <c r="N339" s="39">
        <v>346</v>
      </c>
      <c r="O339" s="19">
        <f>IFERROR(VLOOKUP(Tabla110[[#This Row],[NIVEL DE HABILIDAD]],CATEGORIAS!$M$3:$O$13,2,FALSE),"")</f>
        <v>85000</v>
      </c>
      <c r="P339" s="65"/>
      <c r="Q339" s="65"/>
    </row>
    <row r="340" spans="1:17" ht="18.75" x14ac:dyDescent="0.25">
      <c r="A340" s="11"/>
      <c r="B340" s="38">
        <v>347</v>
      </c>
      <c r="C340" s="65" t="s">
        <v>734</v>
      </c>
      <c r="D340" s="65" t="s">
        <v>735</v>
      </c>
      <c r="E340" s="47">
        <v>1109557468</v>
      </c>
      <c r="F340" s="87">
        <v>41949</v>
      </c>
      <c r="G340" s="48">
        <v>2014</v>
      </c>
      <c r="H340" s="15">
        <f ca="1">IF(Tabla110[[#This Row],[FECHA DE NACIMIENTO]]="","",YEAR(NOW())-Tabla110[[#This Row],[FECHA DE NACIMIENTO]])</f>
        <v>12</v>
      </c>
      <c r="I340" s="65" t="s">
        <v>15</v>
      </c>
      <c r="J340" s="15" t="str">
        <f t="shared" si="10"/>
        <v>EX</v>
      </c>
      <c r="K340" s="15" t="str">
        <f>Tabla110[[#This Row],[FECHA DE NACIMIENTO]]&amp;J340</f>
        <v>2014EX</v>
      </c>
      <c r="L340" s="16" t="str">
        <f t="shared" si="11"/>
        <v>EXPERTOS 11 Y 12 AÑOS</v>
      </c>
      <c r="M340" s="65" t="s">
        <v>46</v>
      </c>
      <c r="N340" s="38">
        <v>347</v>
      </c>
      <c r="O340" s="19">
        <f>IFERROR(VLOOKUP(Tabla110[[#This Row],[NIVEL DE HABILIDAD]],CATEGORIAS!$M$3:$O$13,2,FALSE),"")</f>
        <v>85000</v>
      </c>
      <c r="P340" s="65"/>
      <c r="Q340" s="65"/>
    </row>
    <row r="341" spans="1:17" ht="18.75" x14ac:dyDescent="0.25">
      <c r="A341" s="11"/>
      <c r="B341" s="39">
        <v>348</v>
      </c>
      <c r="C341" s="65" t="s">
        <v>319</v>
      </c>
      <c r="D341" s="65" t="s">
        <v>736</v>
      </c>
      <c r="E341" s="47">
        <v>1111483959</v>
      </c>
      <c r="F341" s="87"/>
      <c r="G341" s="48">
        <v>2009</v>
      </c>
      <c r="H341" s="15">
        <f ca="1">IF(Tabla110[[#This Row],[FECHA DE NACIMIENTO]]="","",YEAR(NOW())-Tabla110[[#This Row],[FECHA DE NACIMIENTO]])</f>
        <v>17</v>
      </c>
      <c r="I341" s="65" t="s">
        <v>15</v>
      </c>
      <c r="J341" s="15" t="str">
        <f t="shared" si="10"/>
        <v>EX</v>
      </c>
      <c r="K341" s="15" t="str">
        <f>Tabla110[[#This Row],[FECHA DE NACIMIENTO]]&amp;J341</f>
        <v>2009EX</v>
      </c>
      <c r="L341" s="16" t="str">
        <f t="shared" si="11"/>
        <v>EXPERTOS 17 AÑOS Y MAS</v>
      </c>
      <c r="M341" s="65" t="s">
        <v>46</v>
      </c>
      <c r="N341" s="39">
        <v>348</v>
      </c>
      <c r="O341" s="19">
        <f>IFERROR(VLOOKUP(Tabla110[[#This Row],[NIVEL DE HABILIDAD]],CATEGORIAS!$M$3:$O$13,2,FALSE),"")</f>
        <v>85000</v>
      </c>
      <c r="P341" s="65"/>
      <c r="Q341" s="65"/>
    </row>
    <row r="342" spans="1:17" ht="18.75" x14ac:dyDescent="0.25">
      <c r="A342" s="11"/>
      <c r="B342" s="38">
        <v>349</v>
      </c>
      <c r="C342" s="65" t="s">
        <v>319</v>
      </c>
      <c r="D342" s="65" t="s">
        <v>737</v>
      </c>
      <c r="E342" s="47">
        <v>1109558315</v>
      </c>
      <c r="F342" s="87">
        <v>42112</v>
      </c>
      <c r="G342" s="48">
        <v>2015</v>
      </c>
      <c r="H342" s="15">
        <f ca="1">IF(Tabla110[[#This Row],[FECHA DE NACIMIENTO]]="","",YEAR(NOW())-Tabla110[[#This Row],[FECHA DE NACIMIENTO]])</f>
        <v>11</v>
      </c>
      <c r="I342" s="65" t="s">
        <v>15</v>
      </c>
      <c r="J342" s="15" t="str">
        <f t="shared" si="10"/>
        <v>EX</v>
      </c>
      <c r="K342" s="15" t="str">
        <f>Tabla110[[#This Row],[FECHA DE NACIMIENTO]]&amp;J342</f>
        <v>2015EX</v>
      </c>
      <c r="L342" s="16" t="str">
        <f t="shared" si="11"/>
        <v>EXPERTOS 11 Y 12 AÑOS</v>
      </c>
      <c r="M342" s="65" t="s">
        <v>46</v>
      </c>
      <c r="N342" s="38">
        <v>349</v>
      </c>
      <c r="O342" s="19">
        <f>IFERROR(VLOOKUP(Tabla110[[#This Row],[NIVEL DE HABILIDAD]],CATEGORIAS!$M$3:$O$13,2,FALSE),"")</f>
        <v>85000</v>
      </c>
      <c r="P342" s="65"/>
      <c r="Q342" s="65"/>
    </row>
    <row r="343" spans="1:17" ht="18.75" x14ac:dyDescent="0.25">
      <c r="A343" s="11"/>
      <c r="B343" s="39">
        <v>350</v>
      </c>
      <c r="C343" s="65" t="s">
        <v>738</v>
      </c>
      <c r="D343" s="65" t="s">
        <v>739</v>
      </c>
      <c r="E343" s="47">
        <v>1109932762</v>
      </c>
      <c r="F343" s="87"/>
      <c r="G343" s="48">
        <v>2015</v>
      </c>
      <c r="H343" s="15">
        <f ca="1">IF(Tabla110[[#This Row],[FECHA DE NACIMIENTO]]="","",YEAR(NOW())-Tabla110[[#This Row],[FECHA DE NACIMIENTO]])</f>
        <v>11</v>
      </c>
      <c r="I343" s="65" t="s">
        <v>15</v>
      </c>
      <c r="J343" s="15" t="str">
        <f t="shared" si="10"/>
        <v>EX</v>
      </c>
      <c r="K343" s="15" t="str">
        <f>Tabla110[[#This Row],[FECHA DE NACIMIENTO]]&amp;J343</f>
        <v>2015EX</v>
      </c>
      <c r="L343" s="16" t="str">
        <f t="shared" si="11"/>
        <v>EXPERTOS 11 Y 12 AÑOS</v>
      </c>
      <c r="M343" s="65" t="s">
        <v>46</v>
      </c>
      <c r="N343" s="39">
        <v>350</v>
      </c>
      <c r="O343" s="19">
        <f>IFERROR(VLOOKUP(Tabla110[[#This Row],[NIVEL DE HABILIDAD]],CATEGORIAS!$M$3:$O$13,2,FALSE),"")</f>
        <v>85000</v>
      </c>
      <c r="P343" s="65"/>
      <c r="Q343" s="65"/>
    </row>
    <row r="344" spans="1:17" ht="18.75" x14ac:dyDescent="0.25">
      <c r="A344" s="11"/>
      <c r="B344" s="38">
        <v>351</v>
      </c>
      <c r="C344" s="65" t="s">
        <v>356</v>
      </c>
      <c r="D344" s="65" t="s">
        <v>740</v>
      </c>
      <c r="E344" s="47">
        <v>1059246569</v>
      </c>
      <c r="F344" s="87">
        <v>41616</v>
      </c>
      <c r="G344" s="48">
        <v>2013</v>
      </c>
      <c r="H344" s="15">
        <f ca="1">IF(Tabla110[[#This Row],[FECHA DE NACIMIENTO]]="","",YEAR(NOW())-Tabla110[[#This Row],[FECHA DE NACIMIENTO]])</f>
        <v>13</v>
      </c>
      <c r="I344" s="65" t="s">
        <v>15</v>
      </c>
      <c r="J344" s="15" t="str">
        <f t="shared" si="10"/>
        <v>EX</v>
      </c>
      <c r="K344" s="15" t="str">
        <f>Tabla110[[#This Row],[FECHA DE NACIMIENTO]]&amp;J344</f>
        <v>2013EX</v>
      </c>
      <c r="L344" s="16" t="str">
        <f t="shared" si="11"/>
        <v>EXPERTOS 13 Y 14 AÑOS</v>
      </c>
      <c r="M344" s="65" t="s">
        <v>139</v>
      </c>
      <c r="N344" s="38">
        <v>351</v>
      </c>
      <c r="O344" s="19">
        <f>IFERROR(VLOOKUP(Tabla110[[#This Row],[NIVEL DE HABILIDAD]],CATEGORIAS!$M$3:$O$13,2,FALSE),"")</f>
        <v>85000</v>
      </c>
      <c r="P344" s="65"/>
      <c r="Q344" s="65"/>
    </row>
    <row r="345" spans="1:17" ht="18.75" x14ac:dyDescent="0.25">
      <c r="A345" s="11"/>
      <c r="B345" s="39">
        <v>352</v>
      </c>
      <c r="C345" s="65" t="s">
        <v>741</v>
      </c>
      <c r="D345" s="65" t="s">
        <v>740</v>
      </c>
      <c r="E345" s="47">
        <v>1018475973</v>
      </c>
      <c r="F345" s="87">
        <v>40603</v>
      </c>
      <c r="G345" s="48">
        <v>2011</v>
      </c>
      <c r="H345" s="15">
        <f ca="1">IF(Tabla110[[#This Row],[FECHA DE NACIMIENTO]]="","",YEAR(NOW())-Tabla110[[#This Row],[FECHA DE NACIMIENTO]])</f>
        <v>15</v>
      </c>
      <c r="I345" s="65" t="s">
        <v>15</v>
      </c>
      <c r="J345" s="15" t="str">
        <f t="shared" si="10"/>
        <v>EX</v>
      </c>
      <c r="K345" s="15" t="str">
        <f>Tabla110[[#This Row],[FECHA DE NACIMIENTO]]&amp;J345</f>
        <v>2011EX</v>
      </c>
      <c r="L345" s="16" t="str">
        <f t="shared" si="11"/>
        <v>EXPERTOS 15 Y 16 AÑOS</v>
      </c>
      <c r="M345" s="65" t="s">
        <v>139</v>
      </c>
      <c r="N345" s="39">
        <v>352</v>
      </c>
      <c r="O345" s="19">
        <f>IFERROR(VLOOKUP(Tabla110[[#This Row],[NIVEL DE HABILIDAD]],CATEGORIAS!$M$3:$O$13,2,FALSE),"")</f>
        <v>85000</v>
      </c>
      <c r="P345" s="65"/>
      <c r="Q345" s="65"/>
    </row>
    <row r="346" spans="1:17" ht="18.75" x14ac:dyDescent="0.25">
      <c r="A346" s="11"/>
      <c r="B346" s="38">
        <v>353</v>
      </c>
      <c r="C346" s="65" t="s">
        <v>742</v>
      </c>
      <c r="D346" s="65" t="s">
        <v>743</v>
      </c>
      <c r="E346" s="47"/>
      <c r="F346" s="87"/>
      <c r="G346" s="48">
        <v>2010</v>
      </c>
      <c r="H346" s="15">
        <f ca="1">IF(Tabla110[[#This Row],[FECHA DE NACIMIENTO]]="","",YEAR(NOW())-Tabla110[[#This Row],[FECHA DE NACIMIENTO]])</f>
        <v>16</v>
      </c>
      <c r="I346" s="65" t="s">
        <v>15</v>
      </c>
      <c r="J346" s="15" t="str">
        <f t="shared" si="10"/>
        <v>EX</v>
      </c>
      <c r="K346" s="15" t="str">
        <f>Tabla110[[#This Row],[FECHA DE NACIMIENTO]]&amp;J346</f>
        <v>2010EX</v>
      </c>
      <c r="L346" s="16" t="str">
        <f t="shared" si="11"/>
        <v>EXPERTOS 15 Y 16 AÑOS</v>
      </c>
      <c r="M346" s="65" t="s">
        <v>139</v>
      </c>
      <c r="N346" s="38">
        <v>353</v>
      </c>
      <c r="O346" s="19">
        <f>IFERROR(VLOOKUP(Tabla110[[#This Row],[NIVEL DE HABILIDAD]],CATEGORIAS!$M$3:$O$13,2,FALSE),"")</f>
        <v>85000</v>
      </c>
      <c r="P346" s="65"/>
      <c r="Q346" s="65"/>
    </row>
    <row r="347" spans="1:17" ht="18.75" x14ac:dyDescent="0.25">
      <c r="A347" s="11"/>
      <c r="B347" s="39">
        <v>354</v>
      </c>
      <c r="C347" s="65" t="s">
        <v>744</v>
      </c>
      <c r="D347" s="65" t="s">
        <v>745</v>
      </c>
      <c r="E347" s="47">
        <v>1061535833</v>
      </c>
      <c r="F347" s="87"/>
      <c r="G347" s="48">
        <v>2009</v>
      </c>
      <c r="H347" s="15">
        <f ca="1">IF(Tabla110[[#This Row],[FECHA DE NACIMIENTO]]="","",YEAR(NOW())-Tabla110[[#This Row],[FECHA DE NACIMIENTO]])</f>
        <v>17</v>
      </c>
      <c r="I347" s="65" t="s">
        <v>15</v>
      </c>
      <c r="J347" s="15" t="str">
        <f t="shared" si="10"/>
        <v>EX</v>
      </c>
      <c r="K347" s="15" t="str">
        <f>Tabla110[[#This Row],[FECHA DE NACIMIENTO]]&amp;J347</f>
        <v>2009EX</v>
      </c>
      <c r="L347" s="16" t="str">
        <f t="shared" si="11"/>
        <v>EXPERTOS 17 AÑOS Y MAS</v>
      </c>
      <c r="M347" s="65" t="s">
        <v>80</v>
      </c>
      <c r="N347" s="39">
        <v>354</v>
      </c>
      <c r="O347" s="19">
        <f>IFERROR(VLOOKUP(Tabla110[[#This Row],[NIVEL DE HABILIDAD]],CATEGORIAS!$M$3:$O$13,2,FALSE),"")</f>
        <v>85000</v>
      </c>
      <c r="P347" s="65"/>
      <c r="Q347" s="65"/>
    </row>
    <row r="348" spans="1:17" ht="18.75" x14ac:dyDescent="0.25">
      <c r="A348" s="11"/>
      <c r="B348" s="38">
        <v>355</v>
      </c>
      <c r="C348" s="65" t="s">
        <v>746</v>
      </c>
      <c r="D348" s="65" t="s">
        <v>747</v>
      </c>
      <c r="E348" s="47" t="s">
        <v>748</v>
      </c>
      <c r="F348" s="87"/>
      <c r="G348" s="48">
        <v>2007</v>
      </c>
      <c r="H348" s="15">
        <f ca="1">IF(Tabla110[[#This Row],[FECHA DE NACIMIENTO]]="","",YEAR(NOW())-Tabla110[[#This Row],[FECHA DE NACIMIENTO]])</f>
        <v>19</v>
      </c>
      <c r="I348" s="65" t="s">
        <v>15</v>
      </c>
      <c r="J348" s="15" t="str">
        <f t="shared" si="10"/>
        <v>EX</v>
      </c>
      <c r="K348" s="15" t="str">
        <f>Tabla110[[#This Row],[FECHA DE NACIMIENTO]]&amp;J348</f>
        <v>2007EX</v>
      </c>
      <c r="L348" s="16" t="str">
        <f t="shared" si="11"/>
        <v>EXPERTOS 17 AÑOS Y MAS</v>
      </c>
      <c r="M348" s="65" t="s">
        <v>74</v>
      </c>
      <c r="N348" s="38">
        <v>355</v>
      </c>
      <c r="O348" s="19">
        <f>IFERROR(VLOOKUP(Tabla110[[#This Row],[NIVEL DE HABILIDAD]],CATEGORIAS!$M$3:$O$13,2,FALSE),"")</f>
        <v>85000</v>
      </c>
      <c r="P348" s="65"/>
      <c r="Q348" s="65"/>
    </row>
    <row r="349" spans="1:17" ht="18.75" x14ac:dyDescent="0.25">
      <c r="A349" s="11"/>
      <c r="B349" s="39">
        <v>356</v>
      </c>
      <c r="C349" s="65" t="s">
        <v>749</v>
      </c>
      <c r="D349" s="65" t="s">
        <v>750</v>
      </c>
      <c r="E349" s="47"/>
      <c r="F349" s="87">
        <v>38628</v>
      </c>
      <c r="G349" s="48">
        <v>2005</v>
      </c>
      <c r="H349" s="15">
        <f ca="1">IF(Tabla110[[#This Row],[FECHA DE NACIMIENTO]]="","",YEAR(NOW())-Tabla110[[#This Row],[FECHA DE NACIMIENTO]])</f>
        <v>21</v>
      </c>
      <c r="I349" s="65" t="s">
        <v>15</v>
      </c>
      <c r="J349" s="15" t="str">
        <f t="shared" si="10"/>
        <v>EX</v>
      </c>
      <c r="K349" s="15" t="str">
        <f>Tabla110[[#This Row],[FECHA DE NACIMIENTO]]&amp;J349</f>
        <v>2005EX</v>
      </c>
      <c r="L349" s="16" t="str">
        <f t="shared" si="11"/>
        <v>EXPERTOS 17 AÑOS Y MAS</v>
      </c>
      <c r="M349" s="65" t="s">
        <v>41</v>
      </c>
      <c r="N349" s="39">
        <v>356</v>
      </c>
      <c r="O349" s="19">
        <f>IFERROR(VLOOKUP(Tabla110[[#This Row],[NIVEL DE HABILIDAD]],CATEGORIAS!$M$3:$O$13,2,FALSE),"")</f>
        <v>85000</v>
      </c>
      <c r="P349" s="65"/>
      <c r="Q349" s="65"/>
    </row>
    <row r="350" spans="1:17" ht="18.75" x14ac:dyDescent="0.25">
      <c r="A350" s="11"/>
      <c r="B350" s="38">
        <v>357</v>
      </c>
      <c r="C350" s="65" t="s">
        <v>498</v>
      </c>
      <c r="D350" s="65" t="s">
        <v>751</v>
      </c>
      <c r="E350" s="47">
        <v>1112045205</v>
      </c>
      <c r="F350" s="87">
        <v>39242</v>
      </c>
      <c r="G350" s="48">
        <v>2007</v>
      </c>
      <c r="H350" s="15">
        <f ca="1">IF(Tabla110[[#This Row],[FECHA DE NACIMIENTO]]="","",YEAR(NOW())-Tabla110[[#This Row],[FECHA DE NACIMIENTO]])</f>
        <v>19</v>
      </c>
      <c r="I350" s="65" t="s">
        <v>15</v>
      </c>
      <c r="J350" s="15" t="str">
        <f t="shared" si="10"/>
        <v>EX</v>
      </c>
      <c r="K350" s="15" t="str">
        <f>Tabla110[[#This Row],[FECHA DE NACIMIENTO]]&amp;J350</f>
        <v>2007EX</v>
      </c>
      <c r="L350" s="16" t="str">
        <f t="shared" si="11"/>
        <v>EXPERTOS 17 AÑOS Y MAS</v>
      </c>
      <c r="M350" s="65" t="s">
        <v>77</v>
      </c>
      <c r="N350" s="38">
        <v>357</v>
      </c>
      <c r="O350" s="19">
        <f>IFERROR(VLOOKUP(Tabla110[[#This Row],[NIVEL DE HABILIDAD]],CATEGORIAS!$M$3:$O$13,2,FALSE),"")</f>
        <v>85000</v>
      </c>
      <c r="P350" s="65"/>
      <c r="Q350" s="65"/>
    </row>
    <row r="351" spans="1:17" ht="18.75" x14ac:dyDescent="0.25">
      <c r="A351" s="11"/>
      <c r="B351" s="39">
        <v>358</v>
      </c>
      <c r="C351" s="65" t="s">
        <v>436</v>
      </c>
      <c r="D351" s="65" t="s">
        <v>752</v>
      </c>
      <c r="E351" s="47">
        <v>1105373526</v>
      </c>
      <c r="F351" s="87">
        <v>39684</v>
      </c>
      <c r="G351" s="48">
        <v>2008</v>
      </c>
      <c r="H351" s="15">
        <f ca="1">IF(Tabla110[[#This Row],[FECHA DE NACIMIENTO]]="","",YEAR(NOW())-Tabla110[[#This Row],[FECHA DE NACIMIENTO]])</f>
        <v>18</v>
      </c>
      <c r="I351" s="65" t="s">
        <v>15</v>
      </c>
      <c r="J351" s="15" t="str">
        <f t="shared" si="10"/>
        <v>EX</v>
      </c>
      <c r="K351" s="15" t="str">
        <f>Tabla110[[#This Row],[FECHA DE NACIMIENTO]]&amp;J351</f>
        <v>2008EX</v>
      </c>
      <c r="L351" s="16" t="str">
        <f t="shared" si="11"/>
        <v>EXPERTOS 17 AÑOS Y MAS</v>
      </c>
      <c r="M351" s="65" t="s">
        <v>46</v>
      </c>
      <c r="N351" s="39">
        <v>358</v>
      </c>
      <c r="O351" s="19">
        <f>IFERROR(VLOOKUP(Tabla110[[#This Row],[NIVEL DE HABILIDAD]],CATEGORIAS!$M$3:$O$13,2,FALSE),"")</f>
        <v>85000</v>
      </c>
      <c r="P351" s="65"/>
      <c r="Q351" s="65"/>
    </row>
    <row r="352" spans="1:17" ht="18.75" x14ac:dyDescent="0.25">
      <c r="A352" s="11"/>
      <c r="B352" s="38">
        <v>359</v>
      </c>
      <c r="C352" s="65" t="s">
        <v>753</v>
      </c>
      <c r="D352" s="65" t="s">
        <v>754</v>
      </c>
      <c r="E352" s="47">
        <v>1017935081</v>
      </c>
      <c r="F352" s="87">
        <v>40907</v>
      </c>
      <c r="G352" s="48">
        <v>2011</v>
      </c>
      <c r="H352" s="15">
        <f ca="1">IF(Tabla110[[#This Row],[FECHA DE NACIMIENTO]]="","",YEAR(NOW())-Tabla110[[#This Row],[FECHA DE NACIMIENTO]])</f>
        <v>15</v>
      </c>
      <c r="I352" s="65" t="s">
        <v>15</v>
      </c>
      <c r="J352" s="15" t="str">
        <f t="shared" si="10"/>
        <v>EX</v>
      </c>
      <c r="K352" s="15" t="str">
        <f>Tabla110[[#This Row],[FECHA DE NACIMIENTO]]&amp;J352</f>
        <v>2011EX</v>
      </c>
      <c r="L352" s="16" t="str">
        <f t="shared" si="11"/>
        <v>EXPERTOS 15 Y 16 AÑOS</v>
      </c>
      <c r="M352" s="65" t="s">
        <v>77</v>
      </c>
      <c r="N352" s="38">
        <v>359</v>
      </c>
      <c r="O352" s="19">
        <f>IFERROR(VLOOKUP(Tabla110[[#This Row],[NIVEL DE HABILIDAD]],CATEGORIAS!$M$3:$O$13,2,FALSE),"")</f>
        <v>85000</v>
      </c>
      <c r="P352" s="65"/>
      <c r="Q352" s="65"/>
    </row>
    <row r="353" spans="1:17" ht="18.75" x14ac:dyDescent="0.25">
      <c r="A353" s="11"/>
      <c r="B353" s="39">
        <v>360</v>
      </c>
      <c r="C353" s="65" t="s">
        <v>308</v>
      </c>
      <c r="D353" s="65" t="s">
        <v>755</v>
      </c>
      <c r="E353" s="47"/>
      <c r="F353" s="87">
        <v>41274</v>
      </c>
      <c r="G353" s="48">
        <v>2012</v>
      </c>
      <c r="H353" s="15">
        <f ca="1">IF(Tabla110[[#This Row],[FECHA DE NACIMIENTO]]="","",YEAR(NOW())-Tabla110[[#This Row],[FECHA DE NACIMIENTO]])</f>
        <v>14</v>
      </c>
      <c r="I353" s="65" t="s">
        <v>15</v>
      </c>
      <c r="J353" s="15" t="str">
        <f t="shared" si="10"/>
        <v>EX</v>
      </c>
      <c r="K353" s="15" t="str">
        <f>Tabla110[[#This Row],[FECHA DE NACIMIENTO]]&amp;J353</f>
        <v>2012EX</v>
      </c>
      <c r="L353" s="16" t="str">
        <f t="shared" si="11"/>
        <v>EXPERTOS 13 Y 14 AÑOS</v>
      </c>
      <c r="M353" s="65" t="s">
        <v>167</v>
      </c>
      <c r="N353" s="39">
        <v>360</v>
      </c>
      <c r="O353" s="19">
        <f>IFERROR(VLOOKUP(Tabla110[[#This Row],[NIVEL DE HABILIDAD]],CATEGORIAS!$M$3:$O$13,2,FALSE),"")</f>
        <v>85000</v>
      </c>
      <c r="P353" s="65"/>
      <c r="Q353" s="65"/>
    </row>
    <row r="354" spans="1:17" ht="18.75" x14ac:dyDescent="0.25">
      <c r="A354" s="11"/>
      <c r="B354" s="38">
        <v>361</v>
      </c>
      <c r="C354" s="65" t="s">
        <v>356</v>
      </c>
      <c r="D354" s="65" t="s">
        <v>756</v>
      </c>
      <c r="E354" s="47"/>
      <c r="F354" s="87">
        <v>41541</v>
      </c>
      <c r="G354" s="48">
        <v>2013</v>
      </c>
      <c r="H354" s="15">
        <f ca="1">IF(Tabla110[[#This Row],[FECHA DE NACIMIENTO]]="","",YEAR(NOW())-Tabla110[[#This Row],[FECHA DE NACIMIENTO]])</f>
        <v>13</v>
      </c>
      <c r="I354" s="65" t="s">
        <v>15</v>
      </c>
      <c r="J354" s="15" t="str">
        <f t="shared" si="10"/>
        <v>EX</v>
      </c>
      <c r="K354" s="15" t="str">
        <f>Tabla110[[#This Row],[FECHA DE NACIMIENTO]]&amp;J354</f>
        <v>2013EX</v>
      </c>
      <c r="L354" s="16" t="str">
        <f t="shared" si="11"/>
        <v>EXPERTOS 13 Y 14 AÑOS</v>
      </c>
      <c r="M354" s="65" t="s">
        <v>167</v>
      </c>
      <c r="N354" s="38">
        <v>361</v>
      </c>
      <c r="O354" s="19">
        <f>IFERROR(VLOOKUP(Tabla110[[#This Row],[NIVEL DE HABILIDAD]],CATEGORIAS!$M$3:$O$13,2,FALSE),"")</f>
        <v>85000</v>
      </c>
      <c r="P354" s="65"/>
      <c r="Q354" s="65"/>
    </row>
    <row r="355" spans="1:17" ht="18.75" x14ac:dyDescent="0.25">
      <c r="A355" s="11"/>
      <c r="B355" s="39">
        <v>362</v>
      </c>
      <c r="C355" s="65" t="s">
        <v>356</v>
      </c>
      <c r="D355" s="65" t="s">
        <v>757</v>
      </c>
      <c r="E355" s="47"/>
      <c r="F355" s="87">
        <v>41307</v>
      </c>
      <c r="G355" s="48">
        <v>2013</v>
      </c>
      <c r="H355" s="15">
        <f ca="1">IF(Tabla110[[#This Row],[FECHA DE NACIMIENTO]]="","",YEAR(NOW())-Tabla110[[#This Row],[FECHA DE NACIMIENTO]])</f>
        <v>13</v>
      </c>
      <c r="I355" s="65" t="s">
        <v>15</v>
      </c>
      <c r="J355" s="15" t="str">
        <f t="shared" si="10"/>
        <v>EX</v>
      </c>
      <c r="K355" s="15" t="str">
        <f>Tabla110[[#This Row],[FECHA DE NACIMIENTO]]&amp;J355</f>
        <v>2013EX</v>
      </c>
      <c r="L355" s="16" t="str">
        <f t="shared" si="11"/>
        <v>EXPERTOS 13 Y 14 AÑOS</v>
      </c>
      <c r="M355" s="65" t="s">
        <v>167</v>
      </c>
      <c r="N355" s="39">
        <v>362</v>
      </c>
      <c r="O355" s="19">
        <f>IFERROR(VLOOKUP(Tabla110[[#This Row],[NIVEL DE HABILIDAD]],CATEGORIAS!$M$3:$O$13,2,FALSE),"")</f>
        <v>85000</v>
      </c>
      <c r="P355" s="65"/>
      <c r="Q355" s="65"/>
    </row>
    <row r="356" spans="1:17" ht="18.75" x14ac:dyDescent="0.25">
      <c r="A356" s="11"/>
      <c r="B356" s="38">
        <v>363</v>
      </c>
      <c r="C356" s="65" t="s">
        <v>271</v>
      </c>
      <c r="D356" s="65" t="s">
        <v>758</v>
      </c>
      <c r="E356" s="47"/>
      <c r="F356" s="87">
        <v>40648</v>
      </c>
      <c r="G356" s="48">
        <v>2011</v>
      </c>
      <c r="H356" s="15">
        <f ca="1">IF(Tabla110[[#This Row],[FECHA DE NACIMIENTO]]="","",YEAR(NOW())-Tabla110[[#This Row],[FECHA DE NACIMIENTO]])</f>
        <v>15</v>
      </c>
      <c r="I356" s="65" t="s">
        <v>15</v>
      </c>
      <c r="J356" s="15" t="str">
        <f t="shared" si="10"/>
        <v>EX</v>
      </c>
      <c r="K356" s="15" t="str">
        <f>Tabla110[[#This Row],[FECHA DE NACIMIENTO]]&amp;J356</f>
        <v>2011EX</v>
      </c>
      <c r="L356" s="16" t="str">
        <f t="shared" si="11"/>
        <v>EXPERTOS 15 Y 16 AÑOS</v>
      </c>
      <c r="M356" s="65" t="s">
        <v>167</v>
      </c>
      <c r="N356" s="38">
        <v>363</v>
      </c>
      <c r="O356" s="19">
        <f>IFERROR(VLOOKUP(Tabla110[[#This Row],[NIVEL DE HABILIDAD]],CATEGORIAS!$M$3:$O$13,2,FALSE),"")</f>
        <v>85000</v>
      </c>
      <c r="P356" s="65"/>
      <c r="Q356" s="65"/>
    </row>
    <row r="357" spans="1:17" ht="18.75" x14ac:dyDescent="0.25">
      <c r="A357" s="11"/>
      <c r="B357" s="39">
        <v>364</v>
      </c>
      <c r="C357" s="65" t="s">
        <v>436</v>
      </c>
      <c r="D357" s="65" t="s">
        <v>759</v>
      </c>
      <c r="E357" s="47"/>
      <c r="F357" s="87">
        <v>42183</v>
      </c>
      <c r="G357" s="48">
        <v>2015</v>
      </c>
      <c r="H357" s="15">
        <f ca="1">IF(Tabla110[[#This Row],[FECHA DE NACIMIENTO]]="","",YEAR(NOW())-Tabla110[[#This Row],[FECHA DE NACIMIENTO]])</f>
        <v>11</v>
      </c>
      <c r="I357" s="65" t="s">
        <v>15</v>
      </c>
      <c r="J357" s="15" t="str">
        <f t="shared" si="10"/>
        <v>EX</v>
      </c>
      <c r="K357" s="15" t="str">
        <f>Tabla110[[#This Row],[FECHA DE NACIMIENTO]]&amp;J357</f>
        <v>2015EX</v>
      </c>
      <c r="L357" s="16" t="str">
        <f t="shared" si="11"/>
        <v>EXPERTOS 11 Y 12 AÑOS</v>
      </c>
      <c r="M357" s="65" t="s">
        <v>167</v>
      </c>
      <c r="N357" s="39">
        <v>364</v>
      </c>
      <c r="O357" s="19">
        <f>IFERROR(VLOOKUP(Tabla110[[#This Row],[NIVEL DE HABILIDAD]],CATEGORIAS!$M$3:$O$13,2,FALSE),"")</f>
        <v>85000</v>
      </c>
      <c r="P357" s="65"/>
      <c r="Q357" s="65"/>
    </row>
    <row r="358" spans="1:17" ht="18.75" x14ac:dyDescent="0.25">
      <c r="A358" s="11"/>
      <c r="B358" s="38">
        <v>365</v>
      </c>
      <c r="C358" s="65" t="s">
        <v>760</v>
      </c>
      <c r="D358" s="65" t="s">
        <v>761</v>
      </c>
      <c r="E358" s="47">
        <v>1166466542</v>
      </c>
      <c r="F358" s="87">
        <v>42466</v>
      </c>
      <c r="G358" s="48">
        <v>2016</v>
      </c>
      <c r="H358" s="15">
        <f ca="1">IF(Tabla110[[#This Row],[FECHA DE NACIMIENTO]]="","",YEAR(NOW())-Tabla110[[#This Row],[FECHA DE NACIMIENTO]])</f>
        <v>10</v>
      </c>
      <c r="I358" s="65" t="s">
        <v>15</v>
      </c>
      <c r="J358" s="15" t="str">
        <f t="shared" si="10"/>
        <v>EX</v>
      </c>
      <c r="K358" s="15" t="str">
        <f>Tabla110[[#This Row],[FECHA DE NACIMIENTO]]&amp;J358</f>
        <v>2016EX</v>
      </c>
      <c r="L358" s="16" t="str">
        <f t="shared" si="11"/>
        <v>EXPERTOS 9 Y 10 AÑOS</v>
      </c>
      <c r="M358" s="65" t="s">
        <v>110</v>
      </c>
      <c r="N358" s="38">
        <v>365</v>
      </c>
      <c r="O358" s="19">
        <f>IFERROR(VLOOKUP(Tabla110[[#This Row],[NIVEL DE HABILIDAD]],CATEGORIAS!$M$3:$O$13,2,FALSE),"")</f>
        <v>85000</v>
      </c>
      <c r="P358" s="65"/>
      <c r="Q358" s="65"/>
    </row>
    <row r="359" spans="1:17" ht="18.75" x14ac:dyDescent="0.25">
      <c r="A359" s="11"/>
      <c r="B359" s="39">
        <v>366</v>
      </c>
      <c r="C359" s="65" t="s">
        <v>275</v>
      </c>
      <c r="D359" s="65" t="s">
        <v>247</v>
      </c>
      <c r="E359" s="47">
        <v>1166466993</v>
      </c>
      <c r="F359" s="87">
        <v>42705</v>
      </c>
      <c r="G359" s="48">
        <v>2016</v>
      </c>
      <c r="H359" s="15">
        <f ca="1">IF(Tabla110[[#This Row],[FECHA DE NACIMIENTO]]="","",YEAR(NOW())-Tabla110[[#This Row],[FECHA DE NACIMIENTO]])</f>
        <v>10</v>
      </c>
      <c r="I359" s="65" t="s">
        <v>15</v>
      </c>
      <c r="J359" s="15" t="str">
        <f t="shared" si="10"/>
        <v>EX</v>
      </c>
      <c r="K359" s="15" t="str">
        <f>Tabla110[[#This Row],[FECHA DE NACIMIENTO]]&amp;J359</f>
        <v>2016EX</v>
      </c>
      <c r="L359" s="16" t="str">
        <f t="shared" si="11"/>
        <v>EXPERTOS 9 Y 10 AÑOS</v>
      </c>
      <c r="M359" s="65" t="s">
        <v>110</v>
      </c>
      <c r="N359" s="39">
        <v>366</v>
      </c>
      <c r="O359" s="19">
        <f>IFERROR(VLOOKUP(Tabla110[[#This Row],[NIVEL DE HABILIDAD]],CATEGORIAS!$M$3:$O$13,2,FALSE),"")</f>
        <v>85000</v>
      </c>
      <c r="P359" s="65"/>
      <c r="Q359" s="65"/>
    </row>
    <row r="360" spans="1:17" ht="18.75" x14ac:dyDescent="0.25">
      <c r="A360" s="11"/>
      <c r="B360" s="38">
        <v>367</v>
      </c>
      <c r="C360" s="65" t="s">
        <v>436</v>
      </c>
      <c r="D360" s="65" t="s">
        <v>762</v>
      </c>
      <c r="E360" s="47">
        <v>1107863974</v>
      </c>
      <c r="F360" s="87"/>
      <c r="G360" s="48">
        <v>2011</v>
      </c>
      <c r="H360" s="15">
        <f ca="1">IF(Tabla110[[#This Row],[FECHA DE NACIMIENTO]]="","",YEAR(NOW())-Tabla110[[#This Row],[FECHA DE NACIMIENTO]])</f>
        <v>15</v>
      </c>
      <c r="I360" s="65" t="s">
        <v>15</v>
      </c>
      <c r="J360" s="15" t="str">
        <f t="shared" si="10"/>
        <v>EX</v>
      </c>
      <c r="K360" s="15" t="str">
        <f>Tabla110[[#This Row],[FECHA DE NACIMIENTO]]&amp;J360</f>
        <v>2011EX</v>
      </c>
      <c r="L360" s="16" t="str">
        <f t="shared" si="11"/>
        <v>EXPERTOS 15 Y 16 AÑOS</v>
      </c>
      <c r="M360" s="65" t="s">
        <v>82</v>
      </c>
      <c r="N360" s="38">
        <v>367</v>
      </c>
      <c r="O360" s="19">
        <f>IFERROR(VLOOKUP(Tabla110[[#This Row],[NIVEL DE HABILIDAD]],CATEGORIAS!$M$3:$O$13,2,FALSE),"")</f>
        <v>85000</v>
      </c>
      <c r="P360" s="65"/>
      <c r="Q360" s="65"/>
    </row>
    <row r="361" spans="1:17" ht="18.75" x14ac:dyDescent="0.25">
      <c r="A361" s="11"/>
      <c r="B361" s="39">
        <v>368</v>
      </c>
      <c r="C361" s="65" t="s">
        <v>271</v>
      </c>
      <c r="D361" s="65" t="s">
        <v>686</v>
      </c>
      <c r="E361" s="47">
        <v>1114549753</v>
      </c>
      <c r="F361" s="87">
        <v>41898</v>
      </c>
      <c r="G361" s="48">
        <v>2014</v>
      </c>
      <c r="H361" s="15">
        <f ca="1">IF(Tabla110[[#This Row],[FECHA DE NACIMIENTO]]="","",YEAR(NOW())-Tabla110[[#This Row],[FECHA DE NACIMIENTO]])</f>
        <v>12</v>
      </c>
      <c r="I361" s="65" t="s">
        <v>15</v>
      </c>
      <c r="J361" s="15" t="str">
        <f t="shared" si="10"/>
        <v>EX</v>
      </c>
      <c r="K361" s="15" t="str">
        <f>Tabla110[[#This Row],[FECHA DE NACIMIENTO]]&amp;J361</f>
        <v>2014EX</v>
      </c>
      <c r="L361" s="16" t="str">
        <f t="shared" si="11"/>
        <v>EXPERTOS 11 Y 12 AÑOS</v>
      </c>
      <c r="M361" s="65" t="s">
        <v>82</v>
      </c>
      <c r="N361" s="39">
        <v>368</v>
      </c>
      <c r="O361" s="19">
        <f>IFERROR(VLOOKUP(Tabla110[[#This Row],[NIVEL DE HABILIDAD]],CATEGORIAS!$M$3:$O$13,2,FALSE),"")</f>
        <v>85000</v>
      </c>
      <c r="P361" s="65"/>
      <c r="Q361" s="65"/>
    </row>
    <row r="362" spans="1:17" ht="18.75" x14ac:dyDescent="0.25">
      <c r="A362" s="11"/>
      <c r="B362" s="38">
        <v>369</v>
      </c>
      <c r="C362" s="65" t="s">
        <v>763</v>
      </c>
      <c r="D362" s="65" t="s">
        <v>764</v>
      </c>
      <c r="E362" s="47">
        <v>1114008848</v>
      </c>
      <c r="F362" s="87">
        <v>42201</v>
      </c>
      <c r="G362" s="48">
        <v>2015</v>
      </c>
      <c r="H362" s="15">
        <f ca="1">IF(Tabla110[[#This Row],[FECHA DE NACIMIENTO]]="","",YEAR(NOW())-Tabla110[[#This Row],[FECHA DE NACIMIENTO]])</f>
        <v>11</v>
      </c>
      <c r="I362" s="65" t="s">
        <v>15</v>
      </c>
      <c r="J362" s="15" t="str">
        <f t="shared" si="10"/>
        <v>EX</v>
      </c>
      <c r="K362" s="15" t="str">
        <f>Tabla110[[#This Row],[FECHA DE NACIMIENTO]]&amp;J362</f>
        <v>2015EX</v>
      </c>
      <c r="L362" s="16" t="str">
        <f t="shared" si="11"/>
        <v>EXPERTOS 11 Y 12 AÑOS</v>
      </c>
      <c r="M362" s="65" t="s">
        <v>82</v>
      </c>
      <c r="N362" s="38">
        <v>369</v>
      </c>
      <c r="O362" s="19">
        <f>IFERROR(VLOOKUP(Tabla110[[#This Row],[NIVEL DE HABILIDAD]],CATEGORIAS!$M$3:$O$13,2,FALSE),"")</f>
        <v>85000</v>
      </c>
      <c r="P362" s="65"/>
      <c r="Q362" s="65"/>
    </row>
    <row r="363" spans="1:17" ht="18.75" x14ac:dyDescent="0.25">
      <c r="A363" s="11"/>
      <c r="B363" s="39">
        <v>370</v>
      </c>
      <c r="C363" s="65" t="s">
        <v>472</v>
      </c>
      <c r="D363" s="65" t="s">
        <v>765</v>
      </c>
      <c r="E363" s="47">
        <v>1113671757</v>
      </c>
      <c r="F363" s="87">
        <v>41246</v>
      </c>
      <c r="G363" s="48">
        <v>2012</v>
      </c>
      <c r="H363" s="15">
        <f ca="1">IF(Tabla110[[#This Row],[FECHA DE NACIMIENTO]]="","",YEAR(NOW())-Tabla110[[#This Row],[FECHA DE NACIMIENTO]])</f>
        <v>14</v>
      </c>
      <c r="I363" s="65" t="s">
        <v>15</v>
      </c>
      <c r="J363" s="15" t="str">
        <f t="shared" si="10"/>
        <v>EX</v>
      </c>
      <c r="K363" s="15" t="str">
        <f>Tabla110[[#This Row],[FECHA DE NACIMIENTO]]&amp;J363</f>
        <v>2012EX</v>
      </c>
      <c r="L363" s="16" t="str">
        <f t="shared" si="11"/>
        <v>EXPERTOS 13 Y 14 AÑOS</v>
      </c>
      <c r="M363" s="65" t="s">
        <v>82</v>
      </c>
      <c r="N363" s="39">
        <v>370</v>
      </c>
      <c r="O363" s="19">
        <f>IFERROR(VLOOKUP(Tabla110[[#This Row],[NIVEL DE HABILIDAD]],CATEGORIAS!$M$3:$O$13,2,FALSE),"")</f>
        <v>85000</v>
      </c>
      <c r="P363" s="65"/>
      <c r="Q363" s="65"/>
    </row>
    <row r="364" spans="1:17" ht="18.75" x14ac:dyDescent="0.25">
      <c r="A364" s="11"/>
      <c r="B364" s="38">
        <v>371</v>
      </c>
      <c r="C364" s="65" t="s">
        <v>766</v>
      </c>
      <c r="D364" s="65" t="s">
        <v>767</v>
      </c>
      <c r="E364" s="47">
        <v>1191216459</v>
      </c>
      <c r="F364" s="87">
        <v>40353</v>
      </c>
      <c r="G364" s="48">
        <v>2010</v>
      </c>
      <c r="H364" s="15">
        <f ca="1">IF(Tabla110[[#This Row],[FECHA DE NACIMIENTO]]="","",YEAR(NOW())-Tabla110[[#This Row],[FECHA DE NACIMIENTO]])</f>
        <v>16</v>
      </c>
      <c r="I364" s="65" t="s">
        <v>1173</v>
      </c>
      <c r="J364" s="15" t="str">
        <f t="shared" si="10"/>
        <v>SR</v>
      </c>
      <c r="K364" s="15" t="str">
        <f>Tabla110[[#This Row],[FECHA DE NACIMIENTO]]&amp;J364</f>
        <v>2010SR</v>
      </c>
      <c r="L364" s="16" t="str">
        <f t="shared" si="11"/>
        <v>SUPER RACING</v>
      </c>
      <c r="M364" s="65" t="s">
        <v>41</v>
      </c>
      <c r="N364" s="38">
        <v>371</v>
      </c>
      <c r="O364" s="19">
        <f>IFERROR(VLOOKUP(Tabla110[[#This Row],[NIVEL DE HABILIDAD]],CATEGORIAS!$M$3:$O$13,2,FALSE),"")</f>
        <v>85000</v>
      </c>
      <c r="P364" s="65"/>
      <c r="Q364" s="65"/>
    </row>
    <row r="365" spans="1:17" ht="18.75" x14ac:dyDescent="0.25">
      <c r="A365" s="11"/>
      <c r="B365" s="39">
        <v>372</v>
      </c>
      <c r="C365" s="65" t="s">
        <v>429</v>
      </c>
      <c r="D365" s="65" t="s">
        <v>768</v>
      </c>
      <c r="E365" s="47">
        <v>1232799897</v>
      </c>
      <c r="F365" s="87">
        <v>42785</v>
      </c>
      <c r="G365" s="48">
        <v>2017</v>
      </c>
      <c r="H365" s="15">
        <f ca="1">IF(Tabla110[[#This Row],[FECHA DE NACIMIENTO]]="","",YEAR(NOW())-Tabla110[[#This Row],[FECHA DE NACIMIENTO]])</f>
        <v>9</v>
      </c>
      <c r="I365" s="65" t="s">
        <v>15</v>
      </c>
      <c r="J365" s="15" t="str">
        <f t="shared" si="10"/>
        <v>EX</v>
      </c>
      <c r="K365" s="15" t="str">
        <f>Tabla110[[#This Row],[FECHA DE NACIMIENTO]]&amp;J365</f>
        <v>2017EX</v>
      </c>
      <c r="L365" s="16" t="str">
        <f t="shared" si="11"/>
        <v>EXPERTOS 9 Y 10 AÑOS</v>
      </c>
      <c r="M365" s="65" t="s">
        <v>41</v>
      </c>
      <c r="N365" s="39">
        <v>372</v>
      </c>
      <c r="O365" s="19">
        <f>IFERROR(VLOOKUP(Tabla110[[#This Row],[NIVEL DE HABILIDAD]],CATEGORIAS!$M$3:$O$13,2,FALSE),"")</f>
        <v>85000</v>
      </c>
      <c r="P365" s="65"/>
      <c r="Q365" s="65"/>
    </row>
    <row r="366" spans="1:17" ht="18.75" x14ac:dyDescent="0.25">
      <c r="A366" s="11"/>
      <c r="B366" s="38">
        <v>373</v>
      </c>
      <c r="C366" s="65" t="s">
        <v>769</v>
      </c>
      <c r="D366" s="65" t="s">
        <v>770</v>
      </c>
      <c r="E366" s="47">
        <v>1110047075</v>
      </c>
      <c r="F366" s="87"/>
      <c r="G366" s="48">
        <v>2009</v>
      </c>
      <c r="H366" s="15">
        <f ca="1">IF(Tabla110[[#This Row],[FECHA DE NACIMIENTO]]="","",YEAR(NOW())-Tabla110[[#This Row],[FECHA DE NACIMIENTO]])</f>
        <v>17</v>
      </c>
      <c r="I366" s="65" t="s">
        <v>15</v>
      </c>
      <c r="J366" s="15" t="str">
        <f t="shared" si="10"/>
        <v>EX</v>
      </c>
      <c r="K366" s="15" t="str">
        <f>Tabla110[[#This Row],[FECHA DE NACIMIENTO]]&amp;J366</f>
        <v>2009EX</v>
      </c>
      <c r="L366" s="16" t="str">
        <f t="shared" si="11"/>
        <v>EXPERTOS 17 AÑOS Y MAS</v>
      </c>
      <c r="M366" s="65" t="s">
        <v>45</v>
      </c>
      <c r="N366" s="38">
        <v>373</v>
      </c>
      <c r="O366" s="19">
        <f>IFERROR(VLOOKUP(Tabla110[[#This Row],[NIVEL DE HABILIDAD]],CATEGORIAS!$M$3:$O$13,2,FALSE),"")</f>
        <v>85000</v>
      </c>
      <c r="P366" s="65"/>
      <c r="Q366" s="65"/>
    </row>
    <row r="367" spans="1:17" ht="18.75" x14ac:dyDescent="0.25">
      <c r="A367" s="11"/>
      <c r="B367" s="39">
        <v>374</v>
      </c>
      <c r="C367" s="65" t="s">
        <v>259</v>
      </c>
      <c r="D367" s="65" t="s">
        <v>771</v>
      </c>
      <c r="E367" s="47">
        <v>1110052754</v>
      </c>
      <c r="F367" s="87">
        <v>41473</v>
      </c>
      <c r="G367" s="48">
        <v>2013</v>
      </c>
      <c r="H367" s="15">
        <f ca="1">IF(Tabla110[[#This Row],[FECHA DE NACIMIENTO]]="","",YEAR(NOW())-Tabla110[[#This Row],[FECHA DE NACIMIENTO]])</f>
        <v>13</v>
      </c>
      <c r="I367" s="65" t="s">
        <v>15</v>
      </c>
      <c r="J367" s="15" t="str">
        <f t="shared" si="10"/>
        <v>EX</v>
      </c>
      <c r="K367" s="15" t="str">
        <f>Tabla110[[#This Row],[FECHA DE NACIMIENTO]]&amp;J367</f>
        <v>2013EX</v>
      </c>
      <c r="L367" s="16" t="str">
        <f t="shared" si="11"/>
        <v>EXPERTOS 13 Y 14 AÑOS</v>
      </c>
      <c r="M367" s="65" t="s">
        <v>45</v>
      </c>
      <c r="N367" s="39">
        <v>374</v>
      </c>
      <c r="O367" s="19">
        <f>IFERROR(VLOOKUP(Tabla110[[#This Row],[NIVEL DE HABILIDAD]],CATEGORIAS!$M$3:$O$13,2,FALSE),"")</f>
        <v>85000</v>
      </c>
      <c r="P367" s="65"/>
      <c r="Q367" s="65"/>
    </row>
    <row r="368" spans="1:17" ht="18.75" x14ac:dyDescent="0.25">
      <c r="A368" s="11"/>
      <c r="B368" s="38">
        <v>375</v>
      </c>
      <c r="C368" s="65" t="s">
        <v>559</v>
      </c>
      <c r="D368" s="65" t="s">
        <v>772</v>
      </c>
      <c r="E368" s="47">
        <v>1112058135</v>
      </c>
      <c r="F368" s="87">
        <v>41414</v>
      </c>
      <c r="G368" s="48">
        <v>2013</v>
      </c>
      <c r="H368" s="15">
        <f ca="1">IF(Tabla110[[#This Row],[FECHA DE NACIMIENTO]]="","",YEAR(NOW())-Tabla110[[#This Row],[FECHA DE NACIMIENTO]])</f>
        <v>13</v>
      </c>
      <c r="I368" s="65" t="s">
        <v>15</v>
      </c>
      <c r="J368" s="15" t="str">
        <f t="shared" si="10"/>
        <v>EX</v>
      </c>
      <c r="K368" s="15" t="str">
        <f>Tabla110[[#This Row],[FECHA DE NACIMIENTO]]&amp;J368</f>
        <v>2013EX</v>
      </c>
      <c r="L368" s="16" t="str">
        <f t="shared" si="11"/>
        <v>EXPERTOS 13 Y 14 AÑOS</v>
      </c>
      <c r="M368" s="65" t="s">
        <v>168</v>
      </c>
      <c r="N368" s="38">
        <v>375</v>
      </c>
      <c r="O368" s="19">
        <f>IFERROR(VLOOKUP(Tabla110[[#This Row],[NIVEL DE HABILIDAD]],CATEGORIAS!$M$3:$O$13,2,FALSE),"")</f>
        <v>85000</v>
      </c>
      <c r="P368" s="65"/>
      <c r="Q368" s="65"/>
    </row>
    <row r="369" spans="1:17" ht="18.75" x14ac:dyDescent="0.25">
      <c r="A369" s="11"/>
      <c r="B369" s="38">
        <v>377</v>
      </c>
      <c r="C369" s="65" t="s">
        <v>301</v>
      </c>
      <c r="D369" s="65" t="s">
        <v>775</v>
      </c>
      <c r="E369" s="47">
        <v>1109928676</v>
      </c>
      <c r="F369" s="87"/>
      <c r="G369" s="48">
        <v>2013</v>
      </c>
      <c r="H369" s="15">
        <f ca="1">IF(Tabla110[[#This Row],[FECHA DE NACIMIENTO]]="","",YEAR(NOW())-Tabla110[[#This Row],[FECHA DE NACIMIENTO]])</f>
        <v>13</v>
      </c>
      <c r="I369" s="65" t="s">
        <v>15</v>
      </c>
      <c r="J369" s="15" t="str">
        <f t="shared" si="10"/>
        <v>EX</v>
      </c>
      <c r="K369" s="15" t="str">
        <f>Tabla110[[#This Row],[FECHA DE NACIMIENTO]]&amp;J369</f>
        <v>2013EX</v>
      </c>
      <c r="L369" s="16" t="str">
        <f t="shared" si="11"/>
        <v>EXPERTOS 13 Y 14 AÑOS</v>
      </c>
      <c r="M369" s="65" t="s">
        <v>45</v>
      </c>
      <c r="N369" s="38">
        <v>377</v>
      </c>
      <c r="O369" s="19">
        <f>IFERROR(VLOOKUP(Tabla110[[#This Row],[NIVEL DE HABILIDAD]],CATEGORIAS!$M$3:$O$13,2,FALSE),"")</f>
        <v>85000</v>
      </c>
      <c r="P369" s="65"/>
      <c r="Q369" s="65"/>
    </row>
    <row r="370" spans="1:17" ht="18.75" x14ac:dyDescent="0.25">
      <c r="A370" s="11"/>
      <c r="B370" s="39">
        <v>378</v>
      </c>
      <c r="C370" s="65" t="s">
        <v>394</v>
      </c>
      <c r="D370" s="65" t="s">
        <v>776</v>
      </c>
      <c r="E370" s="47">
        <v>1110302571</v>
      </c>
      <c r="F370" s="87"/>
      <c r="G370" s="48">
        <v>2015</v>
      </c>
      <c r="H370" s="15">
        <f ca="1">IF(Tabla110[[#This Row],[FECHA DE NACIMIENTO]]="","",YEAR(NOW())-Tabla110[[#This Row],[FECHA DE NACIMIENTO]])</f>
        <v>11</v>
      </c>
      <c r="I370" s="65" t="s">
        <v>15</v>
      </c>
      <c r="J370" s="15" t="str">
        <f t="shared" si="10"/>
        <v>EX</v>
      </c>
      <c r="K370" s="15" t="str">
        <f>Tabla110[[#This Row],[FECHA DE NACIMIENTO]]&amp;J370</f>
        <v>2015EX</v>
      </c>
      <c r="L370" s="16" t="str">
        <f t="shared" si="11"/>
        <v>EXPERTOS 11 Y 12 AÑOS</v>
      </c>
      <c r="M370" s="65" t="s">
        <v>45</v>
      </c>
      <c r="N370" s="39">
        <v>378</v>
      </c>
      <c r="O370" s="19">
        <f>IFERROR(VLOOKUP(Tabla110[[#This Row],[NIVEL DE HABILIDAD]],CATEGORIAS!$M$3:$O$13,2,FALSE),"")</f>
        <v>85000</v>
      </c>
      <c r="P370" s="65"/>
      <c r="Q370" s="65"/>
    </row>
    <row r="371" spans="1:17" ht="18.75" x14ac:dyDescent="0.25">
      <c r="A371" s="11"/>
      <c r="B371" s="38">
        <v>379</v>
      </c>
      <c r="C371" s="65" t="s">
        <v>259</v>
      </c>
      <c r="D371" s="65" t="s">
        <v>777</v>
      </c>
      <c r="E371" s="47">
        <v>1110298710</v>
      </c>
      <c r="F371" s="87">
        <v>40375</v>
      </c>
      <c r="G371" s="48">
        <v>2010</v>
      </c>
      <c r="H371" s="15">
        <f ca="1">IF(Tabla110[[#This Row],[FECHA DE NACIMIENTO]]="","",YEAR(NOW())-Tabla110[[#This Row],[FECHA DE NACIMIENTO]])</f>
        <v>16</v>
      </c>
      <c r="I371" s="65" t="s">
        <v>1173</v>
      </c>
      <c r="J371" s="15" t="str">
        <f t="shared" si="10"/>
        <v>SR</v>
      </c>
      <c r="K371" s="15" t="str">
        <f>Tabla110[[#This Row],[FECHA DE NACIMIENTO]]&amp;J371</f>
        <v>2010SR</v>
      </c>
      <c r="L371" s="16" t="str">
        <f t="shared" si="11"/>
        <v>SUPER RACING</v>
      </c>
      <c r="M371" s="65" t="s">
        <v>45</v>
      </c>
      <c r="N371" s="38">
        <v>379</v>
      </c>
      <c r="O371" s="19">
        <f>IFERROR(VLOOKUP(Tabla110[[#This Row],[NIVEL DE HABILIDAD]],CATEGORIAS!$M$3:$O$13,2,FALSE),"")</f>
        <v>85000</v>
      </c>
      <c r="P371" s="65"/>
      <c r="Q371" s="65"/>
    </row>
    <row r="372" spans="1:17" ht="18.75" x14ac:dyDescent="0.25">
      <c r="A372" s="11"/>
      <c r="B372" s="39">
        <v>380</v>
      </c>
      <c r="C372" s="65" t="s">
        <v>778</v>
      </c>
      <c r="D372" s="65" t="s">
        <v>779</v>
      </c>
      <c r="E372" s="47">
        <v>1107841901</v>
      </c>
      <c r="F372" s="87"/>
      <c r="G372" s="48">
        <v>2005</v>
      </c>
      <c r="H372" s="15">
        <f ca="1">IF(Tabla110[[#This Row],[FECHA DE NACIMIENTO]]="","",YEAR(NOW())-Tabla110[[#This Row],[FECHA DE NACIMIENTO]])</f>
        <v>21</v>
      </c>
      <c r="I372" s="65" t="s">
        <v>15</v>
      </c>
      <c r="J372" s="15" t="str">
        <f t="shared" si="10"/>
        <v>EX</v>
      </c>
      <c r="K372" s="15" t="str">
        <f>Tabla110[[#This Row],[FECHA DE NACIMIENTO]]&amp;J372</f>
        <v>2005EX</v>
      </c>
      <c r="L372" s="16" t="str">
        <f t="shared" si="11"/>
        <v>EXPERTOS 17 AÑOS Y MAS</v>
      </c>
      <c r="M372" s="65" t="s">
        <v>45</v>
      </c>
      <c r="N372" s="39">
        <v>380</v>
      </c>
      <c r="O372" s="19">
        <f>IFERROR(VLOOKUP(Tabla110[[#This Row],[NIVEL DE HABILIDAD]],CATEGORIAS!$M$3:$O$13,2,FALSE),"")</f>
        <v>85000</v>
      </c>
      <c r="P372" s="65"/>
      <c r="Q372" s="65"/>
    </row>
    <row r="373" spans="1:17" ht="18.75" x14ac:dyDescent="0.25">
      <c r="A373" s="11"/>
      <c r="B373" s="38">
        <v>381</v>
      </c>
      <c r="C373" s="65" t="s">
        <v>780</v>
      </c>
      <c r="D373" s="65" t="s">
        <v>781</v>
      </c>
      <c r="E373" s="47">
        <v>1112403230</v>
      </c>
      <c r="F373" s="87">
        <v>40391</v>
      </c>
      <c r="G373" s="48">
        <v>2010</v>
      </c>
      <c r="H373" s="15">
        <f ca="1">IF(Tabla110[[#This Row],[FECHA DE NACIMIENTO]]="","",YEAR(NOW())-Tabla110[[#This Row],[FECHA DE NACIMIENTO]])</f>
        <v>16</v>
      </c>
      <c r="I373" s="65" t="s">
        <v>15</v>
      </c>
      <c r="J373" s="15" t="str">
        <f t="shared" si="10"/>
        <v>EX</v>
      </c>
      <c r="K373" s="15" t="str">
        <f>Tabla110[[#This Row],[FECHA DE NACIMIENTO]]&amp;J373</f>
        <v>2010EX</v>
      </c>
      <c r="L373" s="16" t="str">
        <f t="shared" si="11"/>
        <v>EXPERTOS 15 Y 16 AÑOS</v>
      </c>
      <c r="M373" s="65" t="s">
        <v>45</v>
      </c>
      <c r="N373" s="38">
        <v>381</v>
      </c>
      <c r="O373" s="19">
        <f>IFERROR(VLOOKUP(Tabla110[[#This Row],[NIVEL DE HABILIDAD]],CATEGORIAS!$M$3:$O$13,2,FALSE),"")</f>
        <v>85000</v>
      </c>
      <c r="P373" s="65"/>
      <c r="Q373" s="65"/>
    </row>
    <row r="374" spans="1:17" ht="18.75" x14ac:dyDescent="0.25">
      <c r="A374" s="11"/>
      <c r="B374" s="39">
        <v>382</v>
      </c>
      <c r="C374" s="65" t="s">
        <v>325</v>
      </c>
      <c r="D374" s="65" t="s">
        <v>782</v>
      </c>
      <c r="E374" s="47">
        <v>1191214505</v>
      </c>
      <c r="F374" s="87"/>
      <c r="G374" s="48">
        <v>2009</v>
      </c>
      <c r="H374" s="15">
        <f ca="1">IF(Tabla110[[#This Row],[FECHA DE NACIMIENTO]]="","",YEAR(NOW())-Tabla110[[#This Row],[FECHA DE NACIMIENTO]])</f>
        <v>17</v>
      </c>
      <c r="I374" s="65" t="s">
        <v>15</v>
      </c>
      <c r="J374" s="15" t="str">
        <f t="shared" si="10"/>
        <v>EX</v>
      </c>
      <c r="K374" s="15" t="str">
        <f>Tabla110[[#This Row],[FECHA DE NACIMIENTO]]&amp;J374</f>
        <v>2009EX</v>
      </c>
      <c r="L374" s="16" t="str">
        <f t="shared" si="11"/>
        <v>EXPERTOS 17 AÑOS Y MAS</v>
      </c>
      <c r="M374" s="65" t="s">
        <v>49</v>
      </c>
      <c r="N374" s="39">
        <v>382</v>
      </c>
      <c r="O374" s="19">
        <f>IFERROR(VLOOKUP(Tabla110[[#This Row],[NIVEL DE HABILIDAD]],CATEGORIAS!$M$3:$O$13,2,FALSE),"")</f>
        <v>85000</v>
      </c>
      <c r="P374" s="65"/>
      <c r="Q374" s="65"/>
    </row>
    <row r="375" spans="1:17" ht="18.75" x14ac:dyDescent="0.25">
      <c r="A375" s="11"/>
      <c r="B375" s="38">
        <v>383</v>
      </c>
      <c r="C375" s="65" t="s">
        <v>766</v>
      </c>
      <c r="D375" s="65" t="s">
        <v>783</v>
      </c>
      <c r="E375" s="47">
        <v>1116378025</v>
      </c>
      <c r="F375" s="87">
        <v>41705</v>
      </c>
      <c r="G375" s="48">
        <v>2014</v>
      </c>
      <c r="H375" s="15">
        <f ca="1">IF(Tabla110[[#This Row],[FECHA DE NACIMIENTO]]="","",YEAR(NOW())-Tabla110[[#This Row],[FECHA DE NACIMIENTO]])</f>
        <v>12</v>
      </c>
      <c r="I375" s="65" t="s">
        <v>15</v>
      </c>
      <c r="J375" s="15" t="str">
        <f t="shared" si="10"/>
        <v>EX</v>
      </c>
      <c r="K375" s="15" t="str">
        <f>Tabla110[[#This Row],[FECHA DE NACIMIENTO]]&amp;J375</f>
        <v>2014EX</v>
      </c>
      <c r="L375" s="16" t="str">
        <f t="shared" si="11"/>
        <v>EXPERTOS 11 Y 12 AÑOS</v>
      </c>
      <c r="M375" s="65" t="s">
        <v>45</v>
      </c>
      <c r="N375" s="38">
        <v>383</v>
      </c>
      <c r="O375" s="19">
        <f>IFERROR(VLOOKUP(Tabla110[[#This Row],[NIVEL DE HABILIDAD]],CATEGORIAS!$M$3:$O$13,2,FALSE),"")</f>
        <v>85000</v>
      </c>
      <c r="P375" s="65"/>
      <c r="Q375" s="65"/>
    </row>
    <row r="376" spans="1:17" ht="18.75" x14ac:dyDescent="0.25">
      <c r="A376" s="11"/>
      <c r="B376" s="39">
        <v>384</v>
      </c>
      <c r="C376" s="65" t="s">
        <v>472</v>
      </c>
      <c r="D376" s="65" t="s">
        <v>784</v>
      </c>
      <c r="E376" s="47">
        <v>1023392905</v>
      </c>
      <c r="F376" s="87"/>
      <c r="G376" s="48">
        <v>2011</v>
      </c>
      <c r="H376" s="15">
        <f ca="1">IF(Tabla110[[#This Row],[FECHA DE NACIMIENTO]]="","",YEAR(NOW())-Tabla110[[#This Row],[FECHA DE NACIMIENTO]])</f>
        <v>15</v>
      </c>
      <c r="I376" s="65" t="s">
        <v>15</v>
      </c>
      <c r="J376" s="15" t="str">
        <f t="shared" si="10"/>
        <v>EX</v>
      </c>
      <c r="K376" s="15" t="str">
        <f>Tabla110[[#This Row],[FECHA DE NACIMIENTO]]&amp;J376</f>
        <v>2011EX</v>
      </c>
      <c r="L376" s="16" t="str">
        <f t="shared" si="11"/>
        <v>EXPERTOS 15 Y 16 AÑOS</v>
      </c>
      <c r="M376" s="65" t="s">
        <v>74</v>
      </c>
      <c r="N376" s="39">
        <v>384</v>
      </c>
      <c r="O376" s="19">
        <f>IFERROR(VLOOKUP(Tabla110[[#This Row],[NIVEL DE HABILIDAD]],CATEGORIAS!$M$3:$O$13,2,FALSE),"")</f>
        <v>85000</v>
      </c>
      <c r="P376" s="65" t="s">
        <v>177</v>
      </c>
      <c r="Q376" s="65"/>
    </row>
    <row r="377" spans="1:17" ht="18.75" x14ac:dyDescent="0.25">
      <c r="A377" s="11"/>
      <c r="B377" s="38">
        <v>385</v>
      </c>
      <c r="C377" s="65" t="s">
        <v>436</v>
      </c>
      <c r="D377" s="65" t="s">
        <v>785</v>
      </c>
      <c r="E377" s="47">
        <v>1109191061</v>
      </c>
      <c r="F377" s="87"/>
      <c r="G377" s="48">
        <v>2009</v>
      </c>
      <c r="H377" s="15">
        <f ca="1">IF(Tabla110[[#This Row],[FECHA DE NACIMIENTO]]="","",YEAR(NOW())-Tabla110[[#This Row],[FECHA DE NACIMIENTO]])</f>
        <v>17</v>
      </c>
      <c r="I377" s="65" t="s">
        <v>15</v>
      </c>
      <c r="J377" s="15" t="str">
        <f t="shared" si="10"/>
        <v>EX</v>
      </c>
      <c r="K377" s="15" t="str">
        <f>Tabla110[[#This Row],[FECHA DE NACIMIENTO]]&amp;J377</f>
        <v>2009EX</v>
      </c>
      <c r="L377" s="16" t="str">
        <f t="shared" si="11"/>
        <v>EXPERTOS 17 AÑOS Y MAS</v>
      </c>
      <c r="M377" s="65" t="s">
        <v>74</v>
      </c>
      <c r="N377" s="38">
        <v>385</v>
      </c>
      <c r="O377" s="19">
        <f>IFERROR(VLOOKUP(Tabla110[[#This Row],[NIVEL DE HABILIDAD]],CATEGORIAS!$M$3:$O$13,2,FALSE),"")</f>
        <v>85000</v>
      </c>
      <c r="P377" s="65"/>
      <c r="Q377" s="65"/>
    </row>
    <row r="378" spans="1:17" ht="18.75" x14ac:dyDescent="0.25">
      <c r="A378" s="11"/>
      <c r="B378" s="39">
        <v>386</v>
      </c>
      <c r="C378" s="65" t="s">
        <v>312</v>
      </c>
      <c r="D378" s="65" t="s">
        <v>786</v>
      </c>
      <c r="E378" s="47">
        <v>1107868365</v>
      </c>
      <c r="F378" s="87">
        <v>41273</v>
      </c>
      <c r="G378" s="48">
        <v>2012</v>
      </c>
      <c r="H378" s="15">
        <f ca="1">IF(Tabla110[[#This Row],[FECHA DE NACIMIENTO]]="","",YEAR(NOW())-Tabla110[[#This Row],[FECHA DE NACIMIENTO]])</f>
        <v>14</v>
      </c>
      <c r="I378" s="65" t="s">
        <v>15</v>
      </c>
      <c r="J378" s="15" t="str">
        <f t="shared" si="10"/>
        <v>EX</v>
      </c>
      <c r="K378" s="15" t="str">
        <f>Tabla110[[#This Row],[FECHA DE NACIMIENTO]]&amp;J378</f>
        <v>2012EX</v>
      </c>
      <c r="L378" s="16" t="str">
        <f t="shared" si="11"/>
        <v>EXPERTOS 13 Y 14 AÑOS</v>
      </c>
      <c r="M378" s="65" t="s">
        <v>41</v>
      </c>
      <c r="N378" s="39">
        <v>386</v>
      </c>
      <c r="O378" s="19">
        <f>IFERROR(VLOOKUP(Tabla110[[#This Row],[NIVEL DE HABILIDAD]],CATEGORIAS!$M$3:$O$13,2,FALSE),"")</f>
        <v>85000</v>
      </c>
      <c r="P378" s="65"/>
      <c r="Q378" s="65"/>
    </row>
    <row r="379" spans="1:17" ht="18.75" x14ac:dyDescent="0.25">
      <c r="A379" s="11"/>
      <c r="B379" s="38">
        <v>387</v>
      </c>
      <c r="C379" s="65" t="s">
        <v>787</v>
      </c>
      <c r="D379" s="65" t="s">
        <v>788</v>
      </c>
      <c r="E379" s="47">
        <v>1117510363</v>
      </c>
      <c r="F379" s="87"/>
      <c r="G379" s="48">
        <v>2007</v>
      </c>
      <c r="H379" s="15">
        <f ca="1">IF(Tabla110[[#This Row],[FECHA DE NACIMIENTO]]="","",YEAR(NOW())-Tabla110[[#This Row],[FECHA DE NACIMIENTO]])</f>
        <v>19</v>
      </c>
      <c r="I379" s="65" t="s">
        <v>15</v>
      </c>
      <c r="J379" s="15" t="str">
        <f t="shared" si="10"/>
        <v>EX</v>
      </c>
      <c r="K379" s="15" t="str">
        <f>Tabla110[[#This Row],[FECHA DE NACIMIENTO]]&amp;J379</f>
        <v>2007EX</v>
      </c>
      <c r="L379" s="16" t="str">
        <f t="shared" si="11"/>
        <v>EXPERTOS 17 AÑOS Y MAS</v>
      </c>
      <c r="M379" s="65" t="s">
        <v>74</v>
      </c>
      <c r="N379" s="38">
        <v>387</v>
      </c>
      <c r="O379" s="19">
        <f>IFERROR(VLOOKUP(Tabla110[[#This Row],[NIVEL DE HABILIDAD]],CATEGORIAS!$M$3:$O$13,2,FALSE),"")</f>
        <v>85000</v>
      </c>
      <c r="P379" s="65" t="s">
        <v>177</v>
      </c>
      <c r="Q379" s="65"/>
    </row>
    <row r="380" spans="1:17" ht="18.75" x14ac:dyDescent="0.25">
      <c r="A380" s="11"/>
      <c r="B380" s="39">
        <v>388</v>
      </c>
      <c r="C380" s="65" t="s">
        <v>789</v>
      </c>
      <c r="D380" s="65" t="s">
        <v>790</v>
      </c>
      <c r="E380" s="47">
        <v>1105385978</v>
      </c>
      <c r="F380" s="87"/>
      <c r="G380" s="48">
        <v>2013</v>
      </c>
      <c r="H380" s="15">
        <f ca="1">IF(Tabla110[[#This Row],[FECHA DE NACIMIENTO]]="","",YEAR(NOW())-Tabla110[[#This Row],[FECHA DE NACIMIENTO]])</f>
        <v>13</v>
      </c>
      <c r="I380" s="65" t="s">
        <v>15</v>
      </c>
      <c r="J380" s="15" t="str">
        <f t="shared" si="10"/>
        <v>EX</v>
      </c>
      <c r="K380" s="15" t="str">
        <f>Tabla110[[#This Row],[FECHA DE NACIMIENTO]]&amp;J380</f>
        <v>2013EX</v>
      </c>
      <c r="L380" s="16" t="str">
        <f t="shared" si="11"/>
        <v>EXPERTOS 13 Y 14 AÑOS</v>
      </c>
      <c r="M380" s="65" t="s">
        <v>74</v>
      </c>
      <c r="N380" s="39">
        <v>388</v>
      </c>
      <c r="O380" s="19">
        <f>IFERROR(VLOOKUP(Tabla110[[#This Row],[NIVEL DE HABILIDAD]],CATEGORIAS!$M$3:$O$13,2,FALSE),"")</f>
        <v>85000</v>
      </c>
      <c r="P380" s="65"/>
      <c r="Q380" s="65"/>
    </row>
    <row r="381" spans="1:17" ht="18.75" x14ac:dyDescent="0.25">
      <c r="A381" s="11"/>
      <c r="B381" s="38">
        <v>389</v>
      </c>
      <c r="C381" s="65" t="s">
        <v>356</v>
      </c>
      <c r="D381" s="65" t="s">
        <v>791</v>
      </c>
      <c r="E381" s="47">
        <v>1061796145</v>
      </c>
      <c r="F381" s="87">
        <v>41979</v>
      </c>
      <c r="G381" s="48">
        <v>2014</v>
      </c>
      <c r="H381" s="15">
        <f ca="1">IF(Tabla110[[#This Row],[FECHA DE NACIMIENTO]]="","",YEAR(NOW())-Tabla110[[#This Row],[FECHA DE NACIMIENTO]])</f>
        <v>12</v>
      </c>
      <c r="I381" s="65" t="s">
        <v>15</v>
      </c>
      <c r="J381" s="15" t="str">
        <f t="shared" si="10"/>
        <v>EX</v>
      </c>
      <c r="K381" s="15" t="str">
        <f>Tabla110[[#This Row],[FECHA DE NACIMIENTO]]&amp;J381</f>
        <v>2014EX</v>
      </c>
      <c r="L381" s="16" t="str">
        <f t="shared" si="11"/>
        <v>EXPERTOS 11 Y 12 AÑOS</v>
      </c>
      <c r="M381" s="65" t="s">
        <v>52</v>
      </c>
      <c r="N381" s="38">
        <v>389</v>
      </c>
      <c r="O381" s="19">
        <f>IFERROR(VLOOKUP(Tabla110[[#This Row],[NIVEL DE HABILIDAD]],CATEGORIAS!$M$3:$O$13,2,FALSE),"")</f>
        <v>85000</v>
      </c>
      <c r="P381" s="65"/>
      <c r="Q381" s="65"/>
    </row>
    <row r="382" spans="1:17" ht="18.75" x14ac:dyDescent="0.25">
      <c r="A382" s="11"/>
      <c r="B382" s="39">
        <v>390</v>
      </c>
      <c r="C382" s="65" t="s">
        <v>792</v>
      </c>
      <c r="D382" s="65" t="s">
        <v>793</v>
      </c>
      <c r="E382" s="47">
        <v>1105384726</v>
      </c>
      <c r="F382" s="87"/>
      <c r="G382" s="48">
        <v>2013</v>
      </c>
      <c r="H382" s="15">
        <f ca="1">IF(Tabla110[[#This Row],[FECHA DE NACIMIENTO]]="","",YEAR(NOW())-Tabla110[[#This Row],[FECHA DE NACIMIENTO]])</f>
        <v>13</v>
      </c>
      <c r="I382" s="65" t="s">
        <v>15</v>
      </c>
      <c r="J382" s="15" t="str">
        <f t="shared" si="10"/>
        <v>EX</v>
      </c>
      <c r="K382" s="15" t="str">
        <f>Tabla110[[#This Row],[FECHA DE NACIMIENTO]]&amp;J382</f>
        <v>2013EX</v>
      </c>
      <c r="L382" s="16" t="str">
        <f t="shared" si="11"/>
        <v>EXPERTOS 13 Y 14 AÑOS</v>
      </c>
      <c r="M382" s="65" t="s">
        <v>51</v>
      </c>
      <c r="N382" s="39">
        <v>390</v>
      </c>
      <c r="O382" s="19">
        <f>IFERROR(VLOOKUP(Tabla110[[#This Row],[NIVEL DE HABILIDAD]],CATEGORIAS!$M$3:$O$13,2,FALSE),"")</f>
        <v>85000</v>
      </c>
      <c r="P382" s="65"/>
      <c r="Q382" s="65"/>
    </row>
    <row r="383" spans="1:17" ht="18.75" x14ac:dyDescent="0.25">
      <c r="A383" s="11"/>
      <c r="B383" s="38">
        <v>391</v>
      </c>
      <c r="C383" s="65" t="s">
        <v>325</v>
      </c>
      <c r="D383" s="65" t="s">
        <v>794</v>
      </c>
      <c r="E383" s="47">
        <v>1110374982</v>
      </c>
      <c r="F383" s="87">
        <v>41529</v>
      </c>
      <c r="G383" s="48">
        <v>2013</v>
      </c>
      <c r="H383" s="15">
        <f ca="1">IF(Tabla110[[#This Row],[FECHA DE NACIMIENTO]]="","",YEAR(NOW())-Tabla110[[#This Row],[FECHA DE NACIMIENTO]])</f>
        <v>13</v>
      </c>
      <c r="I383" s="65" t="s">
        <v>15</v>
      </c>
      <c r="J383" s="15" t="str">
        <f t="shared" si="10"/>
        <v>EX</v>
      </c>
      <c r="K383" s="15" t="str">
        <f>Tabla110[[#This Row],[FECHA DE NACIMIENTO]]&amp;J383</f>
        <v>2013EX</v>
      </c>
      <c r="L383" s="16" t="str">
        <f t="shared" si="11"/>
        <v>EXPERTOS 13 Y 14 AÑOS</v>
      </c>
      <c r="M383" s="65" t="s">
        <v>51</v>
      </c>
      <c r="N383" s="38">
        <v>391</v>
      </c>
      <c r="O383" s="19">
        <f>IFERROR(VLOOKUP(Tabla110[[#This Row],[NIVEL DE HABILIDAD]],CATEGORIAS!$M$3:$O$13,2,FALSE),"")</f>
        <v>85000</v>
      </c>
      <c r="P383" s="65"/>
      <c r="Q383" s="65"/>
    </row>
    <row r="384" spans="1:17" ht="18.75" x14ac:dyDescent="0.25">
      <c r="A384" s="11"/>
      <c r="B384" s="39">
        <v>392</v>
      </c>
      <c r="C384" s="65" t="s">
        <v>795</v>
      </c>
      <c r="D384" s="65" t="s">
        <v>796</v>
      </c>
      <c r="E384" s="47">
        <v>1232791048</v>
      </c>
      <c r="F384" s="87"/>
      <c r="G384" s="48">
        <v>2015</v>
      </c>
      <c r="H384" s="15">
        <f ca="1">IF(Tabla110[[#This Row],[FECHA DE NACIMIENTO]]="","",YEAR(NOW())-Tabla110[[#This Row],[FECHA DE NACIMIENTO]])</f>
        <v>11</v>
      </c>
      <c r="I384" s="65" t="s">
        <v>15</v>
      </c>
      <c r="J384" s="15" t="str">
        <f t="shared" si="10"/>
        <v>EX</v>
      </c>
      <c r="K384" s="15" t="str">
        <f>Tabla110[[#This Row],[FECHA DE NACIMIENTO]]&amp;J384</f>
        <v>2015EX</v>
      </c>
      <c r="L384" s="16" t="str">
        <f t="shared" si="11"/>
        <v>EXPERTOS 11 Y 12 AÑOS</v>
      </c>
      <c r="M384" s="65" t="s">
        <v>51</v>
      </c>
      <c r="N384" s="39">
        <v>392</v>
      </c>
      <c r="O384" s="19">
        <f>IFERROR(VLOOKUP(Tabla110[[#This Row],[NIVEL DE HABILIDAD]],CATEGORIAS!$M$3:$O$13,2,FALSE),"")</f>
        <v>85000</v>
      </c>
      <c r="P384" s="65"/>
      <c r="Q384" s="65"/>
    </row>
    <row r="385" spans="1:17" ht="18.75" x14ac:dyDescent="0.25">
      <c r="A385" s="11"/>
      <c r="B385" s="38">
        <v>393</v>
      </c>
      <c r="C385" s="65" t="s">
        <v>378</v>
      </c>
      <c r="D385" s="65" t="s">
        <v>797</v>
      </c>
      <c r="E385" s="47">
        <v>1108650306</v>
      </c>
      <c r="F385" s="87">
        <v>42761</v>
      </c>
      <c r="G385" s="48">
        <v>2017</v>
      </c>
      <c r="H385" s="15">
        <f ca="1">IF(Tabla110[[#This Row],[FECHA DE NACIMIENTO]]="","",YEAR(NOW())-Tabla110[[#This Row],[FECHA DE NACIMIENTO]])</f>
        <v>9</v>
      </c>
      <c r="I385" s="65" t="s">
        <v>15</v>
      </c>
      <c r="J385" s="15" t="str">
        <f t="shared" si="10"/>
        <v>EX</v>
      </c>
      <c r="K385" s="15" t="str">
        <f>Tabla110[[#This Row],[FECHA DE NACIMIENTO]]&amp;J385</f>
        <v>2017EX</v>
      </c>
      <c r="L385" s="16" t="str">
        <f t="shared" si="11"/>
        <v>EXPERTOS 9 Y 10 AÑOS</v>
      </c>
      <c r="M385" s="65" t="s">
        <v>51</v>
      </c>
      <c r="N385" s="38">
        <v>393</v>
      </c>
      <c r="O385" s="19">
        <f>IFERROR(VLOOKUP(Tabla110[[#This Row],[NIVEL DE HABILIDAD]],CATEGORIAS!$M$3:$O$13,2,FALSE),"")</f>
        <v>85000</v>
      </c>
      <c r="P385" s="65"/>
      <c r="Q385" s="65"/>
    </row>
    <row r="386" spans="1:17" ht="18.75" x14ac:dyDescent="0.25">
      <c r="A386" s="11"/>
      <c r="B386" s="39">
        <v>394</v>
      </c>
      <c r="C386" s="65" t="s">
        <v>798</v>
      </c>
      <c r="D386" s="65" t="s">
        <v>397</v>
      </c>
      <c r="E386" s="47">
        <v>1063814976</v>
      </c>
      <c r="F386" s="87">
        <v>41596</v>
      </c>
      <c r="G386" s="48">
        <v>2013</v>
      </c>
      <c r="H386" s="15">
        <f ca="1">IF(Tabla110[[#This Row],[FECHA DE NACIMIENTO]]="","",YEAR(NOW())-Tabla110[[#This Row],[FECHA DE NACIMIENTO]])</f>
        <v>13</v>
      </c>
      <c r="I386" s="65" t="s">
        <v>15</v>
      </c>
      <c r="J386" s="15" t="str">
        <f t="shared" si="10"/>
        <v>EX</v>
      </c>
      <c r="K386" s="15" t="str">
        <f>Tabla110[[#This Row],[FECHA DE NACIMIENTO]]&amp;J386</f>
        <v>2013EX</v>
      </c>
      <c r="L386" s="16" t="str">
        <f t="shared" si="11"/>
        <v>EXPERTOS 13 Y 14 AÑOS</v>
      </c>
      <c r="M386" s="65" t="s">
        <v>111</v>
      </c>
      <c r="N386" s="39">
        <v>394</v>
      </c>
      <c r="O386" s="19">
        <f>IFERROR(VLOOKUP(Tabla110[[#This Row],[NIVEL DE HABILIDAD]],CATEGORIAS!$M$3:$O$13,2,FALSE),"")</f>
        <v>85000</v>
      </c>
      <c r="P386" s="65"/>
      <c r="Q386" s="65" t="s">
        <v>215</v>
      </c>
    </row>
    <row r="387" spans="1:17" ht="18.75" x14ac:dyDescent="0.25">
      <c r="A387" s="11"/>
      <c r="B387" s="38">
        <v>395</v>
      </c>
      <c r="C387" s="65" t="s">
        <v>321</v>
      </c>
      <c r="D387" s="65" t="s">
        <v>799</v>
      </c>
      <c r="E387" s="47">
        <v>1110372955</v>
      </c>
      <c r="F387" s="87"/>
      <c r="G387" s="48">
        <v>2011</v>
      </c>
      <c r="H387" s="15">
        <f ca="1">IF(Tabla110[[#This Row],[FECHA DE NACIMIENTO]]="","",YEAR(NOW())-Tabla110[[#This Row],[FECHA DE NACIMIENTO]])</f>
        <v>15</v>
      </c>
      <c r="I387" s="65" t="s">
        <v>15</v>
      </c>
      <c r="J387" s="15" t="str">
        <f t="shared" ref="J387:J450" si="12">VLOOKUP(I387,NH,2,0)</f>
        <v>EX</v>
      </c>
      <c r="K387" s="15" t="str">
        <f>Tabla110[[#This Row],[FECHA DE NACIMIENTO]]&amp;J387</f>
        <v>2011EX</v>
      </c>
      <c r="L387" s="16" t="str">
        <f t="shared" ref="L387:L450" si="13">IFERROR(VLOOKUP(K387,CATEGORIAS,2,0),"")</f>
        <v>EXPERTOS 15 Y 16 AÑOS</v>
      </c>
      <c r="M387" s="65" t="s">
        <v>41</v>
      </c>
      <c r="N387" s="38">
        <v>395</v>
      </c>
      <c r="O387" s="19">
        <f>IFERROR(VLOOKUP(Tabla110[[#This Row],[NIVEL DE HABILIDAD]],CATEGORIAS!$M$3:$O$13,2,FALSE),"")</f>
        <v>85000</v>
      </c>
      <c r="P387" s="65"/>
      <c r="Q387" s="65"/>
    </row>
    <row r="388" spans="1:17" ht="18.75" x14ac:dyDescent="0.25">
      <c r="A388" s="11"/>
      <c r="B388" s="39">
        <v>396</v>
      </c>
      <c r="C388" s="65" t="s">
        <v>800</v>
      </c>
      <c r="D388" s="65" t="s">
        <v>801</v>
      </c>
      <c r="E388" s="47">
        <v>1109551188</v>
      </c>
      <c r="F388" s="87">
        <v>40769</v>
      </c>
      <c r="G388" s="48">
        <v>2011</v>
      </c>
      <c r="H388" s="15">
        <f ca="1">IF(Tabla110[[#This Row],[FECHA DE NACIMIENTO]]="","",YEAR(NOW())-Tabla110[[#This Row],[FECHA DE NACIMIENTO]])</f>
        <v>15</v>
      </c>
      <c r="I388" s="65" t="s">
        <v>15</v>
      </c>
      <c r="J388" s="15" t="str">
        <f t="shared" si="12"/>
        <v>EX</v>
      </c>
      <c r="K388" s="15" t="str">
        <f>Tabla110[[#This Row],[FECHA DE NACIMIENTO]]&amp;J388</f>
        <v>2011EX</v>
      </c>
      <c r="L388" s="16" t="str">
        <f t="shared" si="13"/>
        <v>EXPERTOS 15 Y 16 AÑOS</v>
      </c>
      <c r="M388" s="65" t="s">
        <v>41</v>
      </c>
      <c r="N388" s="39">
        <v>396</v>
      </c>
      <c r="O388" s="19">
        <f>IFERROR(VLOOKUP(Tabla110[[#This Row],[NIVEL DE HABILIDAD]],CATEGORIAS!$M$3:$O$13,2,FALSE),"")</f>
        <v>85000</v>
      </c>
      <c r="P388" s="65"/>
      <c r="Q388" s="65"/>
    </row>
    <row r="389" spans="1:17" ht="18.75" x14ac:dyDescent="0.25">
      <c r="A389" s="11"/>
      <c r="B389" s="38">
        <v>397</v>
      </c>
      <c r="C389" s="65" t="s">
        <v>802</v>
      </c>
      <c r="D389" s="65" t="s">
        <v>803</v>
      </c>
      <c r="E389" s="47">
        <v>1107863901</v>
      </c>
      <c r="F389" s="87">
        <v>40673</v>
      </c>
      <c r="G389" s="48">
        <v>2011</v>
      </c>
      <c r="H389" s="15">
        <f ca="1">IF(Tabla110[[#This Row],[FECHA DE NACIMIENTO]]="","",YEAR(NOW())-Tabla110[[#This Row],[FECHA DE NACIMIENTO]])</f>
        <v>15</v>
      </c>
      <c r="I389" s="65" t="s">
        <v>1173</v>
      </c>
      <c r="J389" s="15" t="str">
        <f t="shared" si="12"/>
        <v>SR</v>
      </c>
      <c r="K389" s="15" t="str">
        <f>Tabla110[[#This Row],[FECHA DE NACIMIENTO]]&amp;J389</f>
        <v>2011SR</v>
      </c>
      <c r="L389" s="16" t="str">
        <f t="shared" si="13"/>
        <v>SUPER RACING</v>
      </c>
      <c r="M389" s="65" t="s">
        <v>41</v>
      </c>
      <c r="N389" s="38">
        <v>397</v>
      </c>
      <c r="O389" s="19">
        <f>IFERROR(VLOOKUP(Tabla110[[#This Row],[NIVEL DE HABILIDAD]],CATEGORIAS!$M$3:$O$13,2,FALSE),"")</f>
        <v>85000</v>
      </c>
      <c r="P389" s="65"/>
      <c r="Q389" s="65"/>
    </row>
    <row r="390" spans="1:17" ht="18.75" x14ac:dyDescent="0.25">
      <c r="A390" s="11"/>
      <c r="B390" s="39">
        <v>398</v>
      </c>
      <c r="C390" s="65" t="s">
        <v>804</v>
      </c>
      <c r="D390" s="65" t="s">
        <v>805</v>
      </c>
      <c r="E390" s="47">
        <v>1111481539</v>
      </c>
      <c r="F390" s="87">
        <v>39083</v>
      </c>
      <c r="G390" s="48">
        <v>2007</v>
      </c>
      <c r="H390" s="15">
        <f ca="1">IF(Tabla110[[#This Row],[FECHA DE NACIMIENTO]]="","",YEAR(NOW())-Tabla110[[#This Row],[FECHA DE NACIMIENTO]])</f>
        <v>19</v>
      </c>
      <c r="I390" s="65" t="s">
        <v>15</v>
      </c>
      <c r="J390" s="15" t="str">
        <f t="shared" si="12"/>
        <v>EX</v>
      </c>
      <c r="K390" s="15" t="str">
        <f>Tabla110[[#This Row],[FECHA DE NACIMIENTO]]&amp;J390</f>
        <v>2007EX</v>
      </c>
      <c r="L390" s="16" t="str">
        <f t="shared" si="13"/>
        <v>EXPERTOS 17 AÑOS Y MAS</v>
      </c>
      <c r="M390" s="65" t="s">
        <v>55</v>
      </c>
      <c r="N390" s="39">
        <v>398</v>
      </c>
      <c r="O390" s="19">
        <f>IFERROR(VLOOKUP(Tabla110[[#This Row],[NIVEL DE HABILIDAD]],CATEGORIAS!$M$3:$O$13,2,FALSE),"")</f>
        <v>85000</v>
      </c>
      <c r="P390" s="65"/>
      <c r="Q390" s="65"/>
    </row>
    <row r="391" spans="1:17" ht="18.75" x14ac:dyDescent="0.25">
      <c r="A391" s="11"/>
      <c r="B391" s="38">
        <v>399</v>
      </c>
      <c r="C391" s="65" t="s">
        <v>806</v>
      </c>
      <c r="D391" s="65" t="s">
        <v>807</v>
      </c>
      <c r="E391" s="47">
        <v>1095182415</v>
      </c>
      <c r="F391" s="87"/>
      <c r="G391" s="48">
        <v>2016</v>
      </c>
      <c r="H391" s="15">
        <f ca="1">IF(Tabla110[[#This Row],[FECHA DE NACIMIENTO]]="","",YEAR(NOW())-Tabla110[[#This Row],[FECHA DE NACIMIENTO]])</f>
        <v>10</v>
      </c>
      <c r="I391" s="65" t="s">
        <v>15</v>
      </c>
      <c r="J391" s="15" t="str">
        <f t="shared" si="12"/>
        <v>EX</v>
      </c>
      <c r="K391" s="15" t="str">
        <f>Tabla110[[#This Row],[FECHA DE NACIMIENTO]]&amp;J391</f>
        <v>2016EX</v>
      </c>
      <c r="L391" s="16" t="str">
        <f t="shared" si="13"/>
        <v>EXPERTOS 9 Y 10 AÑOS</v>
      </c>
      <c r="M391" s="65" t="s">
        <v>83</v>
      </c>
      <c r="N391" s="38">
        <v>399</v>
      </c>
      <c r="O391" s="19">
        <f>IFERROR(VLOOKUP(Tabla110[[#This Row],[NIVEL DE HABILIDAD]],CATEGORIAS!$M$3:$O$13,2,FALSE),"")</f>
        <v>85000</v>
      </c>
      <c r="P391" s="65"/>
      <c r="Q391" s="65"/>
    </row>
    <row r="392" spans="1:17" ht="18.75" x14ac:dyDescent="0.25">
      <c r="A392" s="11"/>
      <c r="B392" s="39">
        <v>400</v>
      </c>
      <c r="C392" s="33" t="s">
        <v>766</v>
      </c>
      <c r="D392" s="33" t="s">
        <v>808</v>
      </c>
      <c r="E392" s="34">
        <v>1114312909</v>
      </c>
      <c r="F392" s="87"/>
      <c r="G392" s="35">
        <v>2010</v>
      </c>
      <c r="H392" s="15">
        <f ca="1">IF(Tabla110[[#This Row],[FECHA DE NACIMIENTO]]="","",YEAR(NOW())-Tabla110[[#This Row],[FECHA DE NACIMIENTO]])</f>
        <v>16</v>
      </c>
      <c r="I392" s="33" t="s">
        <v>15</v>
      </c>
      <c r="J392" s="15" t="str">
        <f t="shared" si="12"/>
        <v>EX</v>
      </c>
      <c r="K392" s="15" t="str">
        <f>Tabla110[[#This Row],[FECHA DE NACIMIENTO]]&amp;J392</f>
        <v>2010EX</v>
      </c>
      <c r="L392" s="16" t="str">
        <f t="shared" si="13"/>
        <v>EXPERTOS 15 Y 16 AÑOS</v>
      </c>
      <c r="M392" s="33" t="s">
        <v>76</v>
      </c>
      <c r="N392" s="39">
        <v>400</v>
      </c>
      <c r="O392" s="19">
        <f>IFERROR(VLOOKUP(Tabla110[[#This Row],[NIVEL DE HABILIDAD]],CATEGORIAS!$M$3:$O$13,2,FALSE),"")</f>
        <v>85000</v>
      </c>
      <c r="P392" s="33"/>
      <c r="Q392" s="33"/>
    </row>
    <row r="393" spans="1:17" ht="18.75" x14ac:dyDescent="0.25">
      <c r="A393" s="11"/>
      <c r="B393" s="38">
        <v>401</v>
      </c>
      <c r="C393" s="65" t="s">
        <v>356</v>
      </c>
      <c r="D393" s="65" t="s">
        <v>809</v>
      </c>
      <c r="E393" s="47">
        <v>1112155527</v>
      </c>
      <c r="F393" s="87"/>
      <c r="G393" s="48">
        <v>2010</v>
      </c>
      <c r="H393" s="15">
        <f ca="1">IF(Tabla110[[#This Row],[FECHA DE NACIMIENTO]]="","",YEAR(NOW())-Tabla110[[#This Row],[FECHA DE NACIMIENTO]])</f>
        <v>16</v>
      </c>
      <c r="I393" s="65" t="s">
        <v>15</v>
      </c>
      <c r="J393" s="15" t="str">
        <f t="shared" si="12"/>
        <v>EX</v>
      </c>
      <c r="K393" s="15" t="str">
        <f>Tabla110[[#This Row],[FECHA DE NACIMIENTO]]&amp;J393</f>
        <v>2010EX</v>
      </c>
      <c r="L393" s="16" t="str">
        <f t="shared" si="13"/>
        <v>EXPERTOS 15 Y 16 AÑOS</v>
      </c>
      <c r="M393" s="65" t="s">
        <v>76</v>
      </c>
      <c r="N393" s="38">
        <v>401</v>
      </c>
      <c r="O393" s="19">
        <f>IFERROR(VLOOKUP(Tabla110[[#This Row],[NIVEL DE HABILIDAD]],CATEGORIAS!$M$3:$O$13,2,FALSE),"")</f>
        <v>85000</v>
      </c>
      <c r="P393" s="65"/>
      <c r="Q393" s="65"/>
    </row>
    <row r="394" spans="1:17" ht="18.75" x14ac:dyDescent="0.25">
      <c r="A394" s="11"/>
      <c r="B394" s="39">
        <v>402</v>
      </c>
      <c r="C394" s="65" t="s">
        <v>810</v>
      </c>
      <c r="D394" s="65" t="s">
        <v>811</v>
      </c>
      <c r="E394" s="47">
        <v>1130622987</v>
      </c>
      <c r="F394" s="87">
        <v>32515</v>
      </c>
      <c r="G394" s="48">
        <v>1989</v>
      </c>
      <c r="H394" s="15">
        <f ca="1">IF(Tabla110[[#This Row],[FECHA DE NACIMIENTO]]="","",YEAR(NOW())-Tabla110[[#This Row],[FECHA DE NACIMIENTO]])</f>
        <v>37</v>
      </c>
      <c r="I394" s="65" t="s">
        <v>72</v>
      </c>
      <c r="J394" s="15" t="str">
        <f t="shared" si="12"/>
        <v>SM</v>
      </c>
      <c r="K394" s="15" t="str">
        <f>Tabla110[[#This Row],[FECHA DE NACIMIENTO]]&amp;J394</f>
        <v>1989SM</v>
      </c>
      <c r="L394" s="16" t="str">
        <f t="shared" si="13"/>
        <v>SENIOR MASTER</v>
      </c>
      <c r="M394" s="65" t="s">
        <v>75</v>
      </c>
      <c r="N394" s="39">
        <v>402</v>
      </c>
      <c r="O394" s="19">
        <f>IFERROR(VLOOKUP(Tabla110[[#This Row],[NIVEL DE HABILIDAD]],CATEGORIAS!$M$3:$O$13,2,FALSE),"")</f>
        <v>85000</v>
      </c>
      <c r="P394" s="65"/>
      <c r="Q394" s="65"/>
    </row>
    <row r="395" spans="1:17" ht="18.75" x14ac:dyDescent="0.25">
      <c r="A395" s="11"/>
      <c r="B395" s="38">
        <v>403</v>
      </c>
      <c r="C395" s="65" t="s">
        <v>812</v>
      </c>
      <c r="D395" s="65" t="s">
        <v>390</v>
      </c>
      <c r="E395" s="47">
        <v>1117495881</v>
      </c>
      <c r="F395" s="87"/>
      <c r="G395" s="48">
        <v>1987</v>
      </c>
      <c r="H395" s="15">
        <f ca="1">IF(Tabla110[[#This Row],[FECHA DE NACIMIENTO]]="","",YEAR(NOW())-Tabla110[[#This Row],[FECHA DE NACIMIENTO]])</f>
        <v>39</v>
      </c>
      <c r="I395" s="65" t="s">
        <v>72</v>
      </c>
      <c r="J395" s="15" t="str">
        <f t="shared" si="12"/>
        <v>SM</v>
      </c>
      <c r="K395" s="15" t="str">
        <f>Tabla110[[#This Row],[FECHA DE NACIMIENTO]]&amp;J395</f>
        <v>1987SM</v>
      </c>
      <c r="L395" s="16" t="str">
        <f t="shared" si="13"/>
        <v>SENIOR MASTER</v>
      </c>
      <c r="M395" s="65" t="s">
        <v>89</v>
      </c>
      <c r="N395" s="38">
        <v>403</v>
      </c>
      <c r="O395" s="19">
        <f>IFERROR(VLOOKUP(Tabla110[[#This Row],[NIVEL DE HABILIDAD]],CATEGORIAS!$M$3:$O$13,2,FALSE),"")</f>
        <v>85000</v>
      </c>
      <c r="P395" s="65"/>
      <c r="Q395" s="65"/>
    </row>
    <row r="396" spans="1:17" ht="18.75" x14ac:dyDescent="0.25">
      <c r="A396" s="11"/>
      <c r="B396" s="39">
        <v>404</v>
      </c>
      <c r="C396" s="65" t="s">
        <v>813</v>
      </c>
      <c r="D396" s="65" t="s">
        <v>814</v>
      </c>
      <c r="E396" s="47">
        <v>94418220</v>
      </c>
      <c r="F396" s="87">
        <v>26965</v>
      </c>
      <c r="G396" s="48">
        <v>1973</v>
      </c>
      <c r="H396" s="15">
        <f ca="1">IF(Tabla110[[#This Row],[FECHA DE NACIMIENTO]]="","",YEAR(NOW())-Tabla110[[#This Row],[FECHA DE NACIMIENTO]])</f>
        <v>53</v>
      </c>
      <c r="I396" s="65" t="s">
        <v>72</v>
      </c>
      <c r="J396" s="15" t="str">
        <f t="shared" si="12"/>
        <v>SM</v>
      </c>
      <c r="K396" s="15" t="str">
        <f>Tabla110[[#This Row],[FECHA DE NACIMIENTO]]&amp;J396</f>
        <v>1973SM</v>
      </c>
      <c r="L396" s="16" t="str">
        <f t="shared" si="13"/>
        <v>SENIOR MASTER</v>
      </c>
      <c r="M396" s="65" t="s">
        <v>75</v>
      </c>
      <c r="N396" s="39">
        <v>404</v>
      </c>
      <c r="O396" s="19">
        <f>IFERROR(VLOOKUP(Tabla110[[#This Row],[NIVEL DE HABILIDAD]],CATEGORIAS!$M$3:$O$13,2,FALSE),"")</f>
        <v>85000</v>
      </c>
      <c r="P396" s="65"/>
      <c r="Q396" s="65"/>
    </row>
    <row r="397" spans="1:17" ht="18.75" x14ac:dyDescent="0.25">
      <c r="A397" s="11"/>
      <c r="B397" s="38">
        <v>405</v>
      </c>
      <c r="C397" s="65" t="s">
        <v>815</v>
      </c>
      <c r="D397" s="65" t="s">
        <v>816</v>
      </c>
      <c r="E397" s="47">
        <v>1130637713</v>
      </c>
      <c r="F397" s="87">
        <v>32188</v>
      </c>
      <c r="G397" s="48">
        <v>1988</v>
      </c>
      <c r="H397" s="15">
        <f ca="1">IF(Tabla110[[#This Row],[FECHA DE NACIMIENTO]]="","",YEAR(NOW())-Tabla110[[#This Row],[FECHA DE NACIMIENTO]])</f>
        <v>38</v>
      </c>
      <c r="I397" s="65" t="s">
        <v>72</v>
      </c>
      <c r="J397" s="15" t="str">
        <f t="shared" si="12"/>
        <v>SM</v>
      </c>
      <c r="K397" s="15" t="str">
        <f>Tabla110[[#This Row],[FECHA DE NACIMIENTO]]&amp;J397</f>
        <v>1988SM</v>
      </c>
      <c r="L397" s="16" t="str">
        <f t="shared" si="13"/>
        <v>SENIOR MASTER</v>
      </c>
      <c r="M397" s="65" t="s">
        <v>75</v>
      </c>
      <c r="N397" s="38">
        <v>405</v>
      </c>
      <c r="O397" s="19">
        <f>IFERROR(VLOOKUP(Tabla110[[#This Row],[NIVEL DE HABILIDAD]],CATEGORIAS!$M$3:$O$13,2,FALSE),"")</f>
        <v>85000</v>
      </c>
      <c r="P397" s="65"/>
      <c r="Q397" s="65"/>
    </row>
    <row r="398" spans="1:17" ht="18.75" x14ac:dyDescent="0.25">
      <c r="A398" s="11"/>
      <c r="B398" s="39">
        <v>406</v>
      </c>
      <c r="C398" s="65" t="s">
        <v>705</v>
      </c>
      <c r="D398" s="65" t="s">
        <v>817</v>
      </c>
      <c r="E398" s="47">
        <v>1109549979</v>
      </c>
      <c r="F398" s="87">
        <v>40478</v>
      </c>
      <c r="G398" s="48">
        <v>2010</v>
      </c>
      <c r="H398" s="15">
        <f ca="1">IF(Tabla110[[#This Row],[FECHA DE NACIMIENTO]]="","",YEAR(NOW())-Tabla110[[#This Row],[FECHA DE NACIMIENTO]])</f>
        <v>16</v>
      </c>
      <c r="I398" s="65" t="s">
        <v>9</v>
      </c>
      <c r="J398" s="15" t="str">
        <f t="shared" si="12"/>
        <v>OD</v>
      </c>
      <c r="K398" s="15" t="str">
        <f>Tabla110[[#This Row],[FECHA DE NACIMIENTO]]&amp;J398</f>
        <v>2010OD</v>
      </c>
      <c r="L398" s="16" t="str">
        <f t="shared" si="13"/>
        <v>OPEN DAMAS</v>
      </c>
      <c r="M398" s="65" t="s">
        <v>50</v>
      </c>
      <c r="N398" s="39">
        <v>406</v>
      </c>
      <c r="O398" s="19">
        <f>IFERROR(VLOOKUP(Tabla110[[#This Row],[NIVEL DE HABILIDAD]],CATEGORIAS!$M$3:$O$13,2,FALSE),"")</f>
        <v>85000</v>
      </c>
      <c r="P398" s="65"/>
      <c r="Q398" s="65"/>
    </row>
    <row r="399" spans="1:17" ht="18.75" x14ac:dyDescent="0.25">
      <c r="A399" s="11"/>
      <c r="B399" s="39">
        <v>408</v>
      </c>
      <c r="C399" s="65" t="s">
        <v>819</v>
      </c>
      <c r="D399" s="65" t="s">
        <v>820</v>
      </c>
      <c r="E399" s="47">
        <v>1110368690</v>
      </c>
      <c r="F399" s="87">
        <v>39281</v>
      </c>
      <c r="G399" s="48">
        <v>2007</v>
      </c>
      <c r="H399" s="15">
        <f ca="1">IF(Tabla110[[#This Row],[FECHA DE NACIMIENTO]]="","",YEAR(NOW())-Tabla110[[#This Row],[FECHA DE NACIMIENTO]])</f>
        <v>19</v>
      </c>
      <c r="I399" s="65" t="s">
        <v>9</v>
      </c>
      <c r="J399" s="15" t="str">
        <f t="shared" si="12"/>
        <v>OD</v>
      </c>
      <c r="K399" s="15" t="str">
        <f>Tabla110[[#This Row],[FECHA DE NACIMIENTO]]&amp;J399</f>
        <v>2007OD</v>
      </c>
      <c r="L399" s="16" t="str">
        <f t="shared" si="13"/>
        <v>OPEN DAMAS</v>
      </c>
      <c r="M399" s="65" t="s">
        <v>41</v>
      </c>
      <c r="N399" s="39">
        <v>408</v>
      </c>
      <c r="O399" s="19">
        <f>IFERROR(VLOOKUP(Tabla110[[#This Row],[NIVEL DE HABILIDAD]],CATEGORIAS!$M$3:$O$13,2,FALSE),"")</f>
        <v>85000</v>
      </c>
      <c r="P399" s="65"/>
      <c r="Q399" s="65"/>
    </row>
    <row r="400" spans="1:17" ht="18.75" x14ac:dyDescent="0.25">
      <c r="A400" s="11"/>
      <c r="B400" s="38">
        <v>409</v>
      </c>
      <c r="C400" s="65" t="s">
        <v>821</v>
      </c>
      <c r="D400" s="65" t="s">
        <v>822</v>
      </c>
      <c r="E400" s="47">
        <v>1097103562</v>
      </c>
      <c r="F400" s="87"/>
      <c r="G400" s="48">
        <v>2009</v>
      </c>
      <c r="H400" s="15">
        <f ca="1">IF(Tabla110[[#This Row],[FECHA DE NACIMIENTO]]="","",YEAR(NOW())-Tabla110[[#This Row],[FECHA DE NACIMIENTO]])</f>
        <v>17</v>
      </c>
      <c r="I400" s="65" t="s">
        <v>9</v>
      </c>
      <c r="J400" s="15" t="str">
        <f t="shared" si="12"/>
        <v>OD</v>
      </c>
      <c r="K400" s="15" t="str">
        <f>Tabla110[[#This Row],[FECHA DE NACIMIENTO]]&amp;J400</f>
        <v>2009OD</v>
      </c>
      <c r="L400" s="16" t="str">
        <f t="shared" si="13"/>
        <v>OPEN DAMAS</v>
      </c>
      <c r="M400" s="65" t="s">
        <v>45</v>
      </c>
      <c r="N400" s="38" t="s">
        <v>1153</v>
      </c>
      <c r="O400" s="19">
        <f>IFERROR(VLOOKUP(Tabla110[[#This Row],[NIVEL DE HABILIDAD]],CATEGORIAS!$M$3:$O$13,2,FALSE),"")</f>
        <v>85000</v>
      </c>
      <c r="P400" s="65"/>
      <c r="Q400" s="65"/>
    </row>
    <row r="401" spans="1:17" ht="18.75" x14ac:dyDescent="0.25">
      <c r="A401" s="11"/>
      <c r="B401" s="39">
        <v>410</v>
      </c>
      <c r="C401" s="65" t="s">
        <v>279</v>
      </c>
      <c r="D401" s="65" t="s">
        <v>779</v>
      </c>
      <c r="E401" s="47">
        <v>1150686792</v>
      </c>
      <c r="F401" s="87"/>
      <c r="G401" s="48">
        <v>2009</v>
      </c>
      <c r="H401" s="15">
        <f ca="1">IF(Tabla110[[#This Row],[FECHA DE NACIMIENTO]]="","",YEAR(NOW())-Tabla110[[#This Row],[FECHA DE NACIMIENTO]])</f>
        <v>17</v>
      </c>
      <c r="I401" s="65" t="s">
        <v>9</v>
      </c>
      <c r="J401" s="15" t="str">
        <f t="shared" si="12"/>
        <v>OD</v>
      </c>
      <c r="K401" s="15" t="str">
        <f>Tabla110[[#This Row],[FECHA DE NACIMIENTO]]&amp;J401</f>
        <v>2009OD</v>
      </c>
      <c r="L401" s="16" t="str">
        <f t="shared" si="13"/>
        <v>OPEN DAMAS</v>
      </c>
      <c r="M401" s="65" t="s">
        <v>45</v>
      </c>
      <c r="N401" s="39">
        <v>410</v>
      </c>
      <c r="O401" s="19">
        <f>IFERROR(VLOOKUP(Tabla110[[#This Row],[NIVEL DE HABILIDAD]],CATEGORIAS!$M$3:$O$13,2,FALSE),"")</f>
        <v>85000</v>
      </c>
      <c r="P401" s="65"/>
      <c r="Q401" s="65"/>
    </row>
    <row r="402" spans="1:17" ht="18.75" x14ac:dyDescent="0.25">
      <c r="A402" s="11"/>
      <c r="B402" s="38">
        <v>411</v>
      </c>
      <c r="C402" s="65" t="s">
        <v>628</v>
      </c>
      <c r="D402" s="65" t="s">
        <v>473</v>
      </c>
      <c r="E402" s="47">
        <v>1109550184</v>
      </c>
      <c r="F402" s="87">
        <v>40466</v>
      </c>
      <c r="G402" s="48">
        <v>2010</v>
      </c>
      <c r="H402" s="15">
        <f ca="1">IF(Tabla110[[#This Row],[FECHA DE NACIMIENTO]]="","",YEAR(NOW())-Tabla110[[#This Row],[FECHA DE NACIMIENTO]])</f>
        <v>16</v>
      </c>
      <c r="I402" s="65" t="s">
        <v>9</v>
      </c>
      <c r="J402" s="15" t="str">
        <f t="shared" si="12"/>
        <v>OD</v>
      </c>
      <c r="K402" s="15" t="str">
        <f>Tabla110[[#This Row],[FECHA DE NACIMIENTO]]&amp;J402</f>
        <v>2010OD</v>
      </c>
      <c r="L402" s="16" t="str">
        <f t="shared" si="13"/>
        <v>OPEN DAMAS</v>
      </c>
      <c r="M402" s="65" t="s">
        <v>76</v>
      </c>
      <c r="N402" s="38">
        <v>411</v>
      </c>
      <c r="O402" s="19">
        <f>IFERROR(VLOOKUP(Tabla110[[#This Row],[NIVEL DE HABILIDAD]],CATEGORIAS!$M$3:$O$13,2,FALSE),"")</f>
        <v>85000</v>
      </c>
      <c r="P402" s="65"/>
      <c r="Q402" s="65"/>
    </row>
    <row r="403" spans="1:17" ht="18.75" x14ac:dyDescent="0.25">
      <c r="A403" s="11"/>
      <c r="B403" s="39">
        <v>412</v>
      </c>
      <c r="C403" s="65" t="s">
        <v>301</v>
      </c>
      <c r="D403" s="65" t="s">
        <v>817</v>
      </c>
      <c r="E403" s="47">
        <v>1110296313</v>
      </c>
      <c r="F403" s="87">
        <v>39630</v>
      </c>
      <c r="G403" s="48">
        <v>2008</v>
      </c>
      <c r="H403" s="15">
        <f ca="1">IF(Tabla110[[#This Row],[FECHA DE NACIMIENTO]]="","",YEAR(NOW())-Tabla110[[#This Row],[FECHA DE NACIMIENTO]])</f>
        <v>18</v>
      </c>
      <c r="I403" s="65" t="s">
        <v>10</v>
      </c>
      <c r="J403" s="15" t="str">
        <f t="shared" si="12"/>
        <v>OV</v>
      </c>
      <c r="K403" s="15" t="str">
        <f>Tabla110[[#This Row],[FECHA DE NACIMIENTO]]&amp;J403</f>
        <v>2008OV</v>
      </c>
      <c r="L403" s="16" t="str">
        <f t="shared" si="13"/>
        <v>OPEN VARONES</v>
      </c>
      <c r="M403" s="65" t="s">
        <v>50</v>
      </c>
      <c r="N403" s="39">
        <v>412</v>
      </c>
      <c r="O403" s="19">
        <f>IFERROR(VLOOKUP(Tabla110[[#This Row],[NIVEL DE HABILIDAD]],CATEGORIAS!$M$3:$O$13,2,FALSE),"")</f>
        <v>85000</v>
      </c>
      <c r="P403" s="65"/>
      <c r="Q403" s="65"/>
    </row>
    <row r="404" spans="1:17" ht="18.75" x14ac:dyDescent="0.25">
      <c r="A404" s="11"/>
      <c r="B404" s="38">
        <v>413</v>
      </c>
      <c r="C404" s="65" t="s">
        <v>823</v>
      </c>
      <c r="D404" s="65" t="s">
        <v>824</v>
      </c>
      <c r="E404" s="47">
        <v>1150684774</v>
      </c>
      <c r="F404" s="87"/>
      <c r="G404" s="48">
        <v>2008</v>
      </c>
      <c r="H404" s="15">
        <f ca="1">IF(Tabla110[[#This Row],[FECHA DE NACIMIENTO]]="","",YEAR(NOW())-Tabla110[[#This Row],[FECHA DE NACIMIENTO]])</f>
        <v>18</v>
      </c>
      <c r="I404" s="65" t="s">
        <v>10</v>
      </c>
      <c r="J404" s="15" t="str">
        <f t="shared" si="12"/>
        <v>OV</v>
      </c>
      <c r="K404" s="15" t="str">
        <f>Tabla110[[#This Row],[FECHA DE NACIMIENTO]]&amp;J404</f>
        <v>2008OV</v>
      </c>
      <c r="L404" s="16" t="str">
        <f t="shared" si="13"/>
        <v>OPEN VARONES</v>
      </c>
      <c r="M404" s="65" t="s">
        <v>50</v>
      </c>
      <c r="N404" s="38">
        <v>413</v>
      </c>
      <c r="O404" s="19">
        <f>IFERROR(VLOOKUP(Tabla110[[#This Row],[NIVEL DE HABILIDAD]],CATEGORIAS!$M$3:$O$13,2,FALSE),"")</f>
        <v>85000</v>
      </c>
      <c r="P404" s="65"/>
      <c r="Q404" s="65"/>
    </row>
    <row r="405" spans="1:17" ht="18.75" x14ac:dyDescent="0.25">
      <c r="A405" s="11"/>
      <c r="B405" s="39">
        <v>414</v>
      </c>
      <c r="C405" s="65" t="s">
        <v>825</v>
      </c>
      <c r="D405" s="65" t="s">
        <v>718</v>
      </c>
      <c r="E405" s="47">
        <v>1082913538</v>
      </c>
      <c r="F405" s="87">
        <v>39556</v>
      </c>
      <c r="G405" s="48">
        <v>2008</v>
      </c>
      <c r="H405" s="15">
        <f ca="1">IF(Tabla110[[#This Row],[FECHA DE NACIMIENTO]]="","",YEAR(NOW())-Tabla110[[#This Row],[FECHA DE NACIMIENTO]])</f>
        <v>18</v>
      </c>
      <c r="I405" s="65" t="s">
        <v>10</v>
      </c>
      <c r="J405" s="15" t="str">
        <f t="shared" si="12"/>
        <v>OV</v>
      </c>
      <c r="K405" s="15" t="str">
        <f>Tabla110[[#This Row],[FECHA DE NACIMIENTO]]&amp;J405</f>
        <v>2008OV</v>
      </c>
      <c r="L405" s="16" t="str">
        <f t="shared" si="13"/>
        <v>OPEN VARONES</v>
      </c>
      <c r="M405" s="65" t="s">
        <v>46</v>
      </c>
      <c r="N405" s="39">
        <v>414</v>
      </c>
      <c r="O405" s="19">
        <f>IFERROR(VLOOKUP(Tabla110[[#This Row],[NIVEL DE HABILIDAD]],CATEGORIAS!$M$3:$O$13,2,FALSE),"")</f>
        <v>85000</v>
      </c>
      <c r="P405" s="65"/>
      <c r="Q405" s="65"/>
    </row>
    <row r="406" spans="1:17" ht="18.75" x14ac:dyDescent="0.25">
      <c r="A406" s="11"/>
      <c r="B406" s="38">
        <v>415</v>
      </c>
      <c r="C406" s="65" t="s">
        <v>826</v>
      </c>
      <c r="D406" s="65" t="s">
        <v>827</v>
      </c>
      <c r="E406" s="47">
        <v>1105367832</v>
      </c>
      <c r="F406" s="87"/>
      <c r="G406" s="48">
        <v>2006</v>
      </c>
      <c r="H406" s="15">
        <f ca="1">IF(Tabla110[[#This Row],[FECHA DE NACIMIENTO]]="","",YEAR(NOW())-Tabla110[[#This Row],[FECHA DE NACIMIENTO]])</f>
        <v>20</v>
      </c>
      <c r="I406" s="65" t="s">
        <v>10</v>
      </c>
      <c r="J406" s="15" t="str">
        <f t="shared" si="12"/>
        <v>OV</v>
      </c>
      <c r="K406" s="15" t="str">
        <f>Tabla110[[#This Row],[FECHA DE NACIMIENTO]]&amp;J406</f>
        <v>2006OV</v>
      </c>
      <c r="L406" s="16" t="str">
        <f t="shared" si="13"/>
        <v>OPEN VARONES</v>
      </c>
      <c r="M406" s="65" t="s">
        <v>46</v>
      </c>
      <c r="N406" s="38">
        <v>415</v>
      </c>
      <c r="O406" s="19">
        <f>IFERROR(VLOOKUP(Tabla110[[#This Row],[NIVEL DE HABILIDAD]],CATEGORIAS!$M$3:$O$13,2,FALSE),"")</f>
        <v>85000</v>
      </c>
      <c r="P406" s="65"/>
      <c r="Q406" s="65"/>
    </row>
    <row r="407" spans="1:17" ht="18.75" x14ac:dyDescent="0.25">
      <c r="A407" s="11"/>
      <c r="B407" s="39">
        <v>416</v>
      </c>
      <c r="C407" s="65" t="s">
        <v>828</v>
      </c>
      <c r="D407" s="65" t="s">
        <v>829</v>
      </c>
      <c r="E407" s="47">
        <v>1107840316</v>
      </c>
      <c r="F407" s="87">
        <v>38553</v>
      </c>
      <c r="G407" s="48">
        <v>2005</v>
      </c>
      <c r="H407" s="15">
        <f ca="1">IF(Tabla110[[#This Row],[FECHA DE NACIMIENTO]]="","",YEAR(NOW())-Tabla110[[#This Row],[FECHA DE NACIMIENTO]])</f>
        <v>21</v>
      </c>
      <c r="I407" s="65" t="s">
        <v>10</v>
      </c>
      <c r="J407" s="15" t="str">
        <f t="shared" si="12"/>
        <v>OV</v>
      </c>
      <c r="K407" s="15" t="str">
        <f>Tabla110[[#This Row],[FECHA DE NACIMIENTO]]&amp;J407</f>
        <v>2005OV</v>
      </c>
      <c r="L407" s="16" t="str">
        <f t="shared" si="13"/>
        <v>OPEN VARONES</v>
      </c>
      <c r="M407" s="65" t="s">
        <v>41</v>
      </c>
      <c r="N407" s="39">
        <v>416</v>
      </c>
      <c r="O407" s="19">
        <f>IFERROR(VLOOKUP(Tabla110[[#This Row],[NIVEL DE HABILIDAD]],CATEGORIAS!$M$3:$O$13,2,FALSE),"")</f>
        <v>85000</v>
      </c>
      <c r="P407" s="65"/>
      <c r="Q407" s="65"/>
    </row>
    <row r="408" spans="1:17" ht="18.75" x14ac:dyDescent="0.25">
      <c r="A408" s="11"/>
      <c r="B408" s="38">
        <v>417</v>
      </c>
      <c r="C408" s="65" t="s">
        <v>259</v>
      </c>
      <c r="D408" s="65" t="s">
        <v>830</v>
      </c>
      <c r="E408" s="47">
        <v>1109185692</v>
      </c>
      <c r="F408" s="87">
        <v>38455</v>
      </c>
      <c r="G408" s="48">
        <v>2005</v>
      </c>
      <c r="H408" s="15">
        <f ca="1">IF(Tabla110[[#This Row],[FECHA DE NACIMIENTO]]="","",YEAR(NOW())-Tabla110[[#This Row],[FECHA DE NACIMIENTO]])</f>
        <v>21</v>
      </c>
      <c r="I408" s="65" t="s">
        <v>10</v>
      </c>
      <c r="J408" s="15" t="str">
        <f t="shared" si="12"/>
        <v>OV</v>
      </c>
      <c r="K408" s="15" t="str">
        <f>Tabla110[[#This Row],[FECHA DE NACIMIENTO]]&amp;J408</f>
        <v>2005OV</v>
      </c>
      <c r="L408" s="16" t="str">
        <f t="shared" si="13"/>
        <v>OPEN VARONES</v>
      </c>
      <c r="M408" s="65" t="s">
        <v>46</v>
      </c>
      <c r="N408" s="38">
        <v>417</v>
      </c>
      <c r="O408" s="19">
        <f>IFERROR(VLOOKUP(Tabla110[[#This Row],[NIVEL DE HABILIDAD]],CATEGORIAS!$M$3:$O$13,2,FALSE),"")</f>
        <v>85000</v>
      </c>
      <c r="P408" s="65"/>
      <c r="Q408" s="65"/>
    </row>
    <row r="409" spans="1:17" ht="18.75" x14ac:dyDescent="0.25">
      <c r="A409" s="11"/>
      <c r="B409" s="39">
        <v>418</v>
      </c>
      <c r="C409" s="65" t="s">
        <v>831</v>
      </c>
      <c r="D409" s="65" t="s">
        <v>832</v>
      </c>
      <c r="E409" s="47">
        <v>7603589</v>
      </c>
      <c r="F409" s="87"/>
      <c r="G409" s="48">
        <v>1980</v>
      </c>
      <c r="H409" s="15">
        <f ca="1">IF(Tabla110[[#This Row],[FECHA DE NACIMIENTO]]="","",YEAR(NOW())-Tabla110[[#This Row],[FECHA DE NACIMIENTO]])</f>
        <v>46</v>
      </c>
      <c r="I409" s="65" t="s">
        <v>10</v>
      </c>
      <c r="J409" s="15" t="str">
        <f t="shared" si="12"/>
        <v>OV</v>
      </c>
      <c r="K409" s="15" t="str">
        <f>Tabla110[[#This Row],[FECHA DE NACIMIENTO]]&amp;J409</f>
        <v>1980OV</v>
      </c>
      <c r="L409" s="16" t="str">
        <f t="shared" si="13"/>
        <v/>
      </c>
      <c r="M409" s="65" t="s">
        <v>46</v>
      </c>
      <c r="N409" s="39">
        <v>418</v>
      </c>
      <c r="O409" s="19">
        <f>IFERROR(VLOOKUP(Tabla110[[#This Row],[NIVEL DE HABILIDAD]],CATEGORIAS!$M$3:$O$13,2,FALSE),"")</f>
        <v>85000</v>
      </c>
      <c r="P409" s="65"/>
      <c r="Q409" s="65"/>
    </row>
    <row r="410" spans="1:17" ht="18.75" x14ac:dyDescent="0.25">
      <c r="A410" s="11"/>
      <c r="B410" s="38">
        <v>419</v>
      </c>
      <c r="C410" s="65" t="s">
        <v>833</v>
      </c>
      <c r="D410" s="65" t="s">
        <v>437</v>
      </c>
      <c r="E410" s="47">
        <v>5897966</v>
      </c>
      <c r="F410" s="87"/>
      <c r="G410" s="48">
        <v>1999</v>
      </c>
      <c r="H410" s="15">
        <f ca="1">IF(Tabla110[[#This Row],[FECHA DE NACIMIENTO]]="","",YEAR(NOW())-Tabla110[[#This Row],[FECHA DE NACIMIENTO]])</f>
        <v>27</v>
      </c>
      <c r="I410" s="65" t="s">
        <v>10</v>
      </c>
      <c r="J410" s="15" t="str">
        <f t="shared" si="12"/>
        <v>OV</v>
      </c>
      <c r="K410" s="15" t="str">
        <f>Tabla110[[#This Row],[FECHA DE NACIMIENTO]]&amp;J410</f>
        <v>1999OV</v>
      </c>
      <c r="L410" s="16" t="str">
        <f t="shared" si="13"/>
        <v>OPEN VARONES</v>
      </c>
      <c r="M410" s="65" t="s">
        <v>46</v>
      </c>
      <c r="N410" s="38">
        <v>419</v>
      </c>
      <c r="O410" s="19">
        <f>IFERROR(VLOOKUP(Tabla110[[#This Row],[NIVEL DE HABILIDAD]],CATEGORIAS!$M$3:$O$13,2,FALSE),"")</f>
        <v>85000</v>
      </c>
      <c r="P410" s="65"/>
      <c r="Q410" s="65"/>
    </row>
    <row r="411" spans="1:17" ht="18.75" x14ac:dyDescent="0.25">
      <c r="A411" s="11"/>
      <c r="B411" s="39">
        <v>420</v>
      </c>
      <c r="C411" s="65" t="s">
        <v>356</v>
      </c>
      <c r="D411" s="65" t="s">
        <v>834</v>
      </c>
      <c r="E411" s="47"/>
      <c r="F411" s="87">
        <v>39693</v>
      </c>
      <c r="G411" s="48">
        <v>2008</v>
      </c>
      <c r="H411" s="15">
        <f ca="1">IF(Tabla110[[#This Row],[FECHA DE NACIMIENTO]]="","",YEAR(NOW())-Tabla110[[#This Row],[FECHA DE NACIMIENTO]])</f>
        <v>18</v>
      </c>
      <c r="I411" s="65" t="s">
        <v>10</v>
      </c>
      <c r="J411" s="15" t="str">
        <f t="shared" si="12"/>
        <v>OV</v>
      </c>
      <c r="K411" s="15" t="str">
        <f>Tabla110[[#This Row],[FECHA DE NACIMIENTO]]&amp;J411</f>
        <v>2008OV</v>
      </c>
      <c r="L411" s="16" t="str">
        <f t="shared" si="13"/>
        <v>OPEN VARONES</v>
      </c>
      <c r="M411" s="65" t="s">
        <v>167</v>
      </c>
      <c r="N411" s="39">
        <v>420</v>
      </c>
      <c r="O411" s="19">
        <f>IFERROR(VLOOKUP(Tabla110[[#This Row],[NIVEL DE HABILIDAD]],CATEGORIAS!$M$3:$O$13,2,FALSE),"")</f>
        <v>85000</v>
      </c>
      <c r="P411" s="65"/>
      <c r="Q411" s="65"/>
    </row>
    <row r="412" spans="1:17" ht="18.75" x14ac:dyDescent="0.25">
      <c r="A412" s="11"/>
      <c r="B412" s="38">
        <v>421</v>
      </c>
      <c r="C412" s="65" t="s">
        <v>835</v>
      </c>
      <c r="D412" s="65" t="s">
        <v>777</v>
      </c>
      <c r="E412" s="47">
        <v>1110291990</v>
      </c>
      <c r="F412" s="87">
        <v>38879</v>
      </c>
      <c r="G412" s="48">
        <v>2006</v>
      </c>
      <c r="H412" s="15">
        <f ca="1">IF(Tabla110[[#This Row],[FECHA DE NACIMIENTO]]="","",YEAR(NOW())-Tabla110[[#This Row],[FECHA DE NACIMIENTO]])</f>
        <v>20</v>
      </c>
      <c r="I412" s="65" t="s">
        <v>10</v>
      </c>
      <c r="J412" s="15" t="str">
        <f t="shared" si="12"/>
        <v>OV</v>
      </c>
      <c r="K412" s="15" t="str">
        <f>Tabla110[[#This Row],[FECHA DE NACIMIENTO]]&amp;J412</f>
        <v>2006OV</v>
      </c>
      <c r="L412" s="16" t="str">
        <f t="shared" si="13"/>
        <v>OPEN VARONES</v>
      </c>
      <c r="M412" s="65" t="s">
        <v>45</v>
      </c>
      <c r="N412" s="38">
        <v>421</v>
      </c>
      <c r="O412" s="19">
        <f>IFERROR(VLOOKUP(Tabla110[[#This Row],[NIVEL DE HABILIDAD]],CATEGORIAS!$M$3:$O$13,2,FALSE),"")</f>
        <v>85000</v>
      </c>
      <c r="P412" s="65"/>
      <c r="Q412" s="65"/>
    </row>
    <row r="413" spans="1:17" ht="18.75" x14ac:dyDescent="0.25">
      <c r="A413" s="11"/>
      <c r="B413" s="39">
        <v>422</v>
      </c>
      <c r="C413" s="65" t="s">
        <v>319</v>
      </c>
      <c r="D413" s="65" t="s">
        <v>836</v>
      </c>
      <c r="E413" s="47">
        <v>1109545391</v>
      </c>
      <c r="F413" s="87"/>
      <c r="G413" s="48">
        <v>2007</v>
      </c>
      <c r="H413" s="15">
        <f ca="1">IF(Tabla110[[#This Row],[FECHA DE NACIMIENTO]]="","",YEAR(NOW())-Tabla110[[#This Row],[FECHA DE NACIMIENTO]])</f>
        <v>19</v>
      </c>
      <c r="I413" s="65" t="s">
        <v>10</v>
      </c>
      <c r="J413" s="15" t="str">
        <f t="shared" si="12"/>
        <v>OV</v>
      </c>
      <c r="K413" s="15" t="str">
        <f>Tabla110[[#This Row],[FECHA DE NACIMIENTO]]&amp;J413</f>
        <v>2007OV</v>
      </c>
      <c r="L413" s="16" t="str">
        <f t="shared" si="13"/>
        <v>OPEN VARONES</v>
      </c>
      <c r="M413" s="65" t="s">
        <v>49</v>
      </c>
      <c r="N413" s="39">
        <v>422</v>
      </c>
      <c r="O413" s="19">
        <f>IFERROR(VLOOKUP(Tabla110[[#This Row],[NIVEL DE HABILIDAD]],CATEGORIAS!$M$3:$O$13,2,FALSE),"")</f>
        <v>85000</v>
      </c>
      <c r="P413" s="65"/>
      <c r="Q413" s="65"/>
    </row>
    <row r="414" spans="1:17" ht="18.75" x14ac:dyDescent="0.25">
      <c r="A414" s="11"/>
      <c r="B414" s="38">
        <v>423</v>
      </c>
      <c r="C414" s="65" t="s">
        <v>837</v>
      </c>
      <c r="D414" s="65" t="s">
        <v>838</v>
      </c>
      <c r="E414" s="47">
        <v>1059242512</v>
      </c>
      <c r="F414" s="87">
        <v>40011</v>
      </c>
      <c r="G414" s="48">
        <v>2009</v>
      </c>
      <c r="H414" s="15">
        <f ca="1">IF(Tabla110[[#This Row],[FECHA DE NACIMIENTO]]="","",YEAR(NOW())-Tabla110[[#This Row],[FECHA DE NACIMIENTO]])</f>
        <v>17</v>
      </c>
      <c r="I414" s="65" t="s">
        <v>10</v>
      </c>
      <c r="J414" s="15" t="str">
        <f t="shared" si="12"/>
        <v>OV</v>
      </c>
      <c r="K414" s="15" t="str">
        <f>Tabla110[[#This Row],[FECHA DE NACIMIENTO]]&amp;J414</f>
        <v>2009OV</v>
      </c>
      <c r="L414" s="16" t="str">
        <f t="shared" si="13"/>
        <v>OPEN VARONES</v>
      </c>
      <c r="M414" s="65" t="s">
        <v>52</v>
      </c>
      <c r="N414" s="38">
        <v>423</v>
      </c>
      <c r="O414" s="19">
        <f>IFERROR(VLOOKUP(Tabla110[[#This Row],[NIVEL DE HABILIDAD]],CATEGORIAS!$M$3:$O$13,2,FALSE),"")</f>
        <v>85000</v>
      </c>
      <c r="P414" s="65"/>
      <c r="Q414" s="65"/>
    </row>
    <row r="415" spans="1:17" ht="18.75" x14ac:dyDescent="0.25">
      <c r="A415" s="11"/>
      <c r="B415" s="39">
        <v>424</v>
      </c>
      <c r="C415" s="65" t="s">
        <v>259</v>
      </c>
      <c r="D415" s="65" t="s">
        <v>839</v>
      </c>
      <c r="E415" s="47">
        <v>1105377357</v>
      </c>
      <c r="F415" s="87"/>
      <c r="G415" s="48">
        <v>2010</v>
      </c>
      <c r="H415" s="15">
        <f ca="1">IF(Tabla110[[#This Row],[FECHA DE NACIMIENTO]]="","",YEAR(NOW())-Tabla110[[#This Row],[FECHA DE NACIMIENTO]])</f>
        <v>16</v>
      </c>
      <c r="I415" s="65" t="s">
        <v>10</v>
      </c>
      <c r="J415" s="15" t="str">
        <f t="shared" si="12"/>
        <v>OV</v>
      </c>
      <c r="K415" s="15" t="str">
        <f>Tabla110[[#This Row],[FECHA DE NACIMIENTO]]&amp;J415</f>
        <v>2010OV</v>
      </c>
      <c r="L415" s="16" t="str">
        <f t="shared" si="13"/>
        <v>OPEN VARONES</v>
      </c>
      <c r="M415" s="65" t="s">
        <v>51</v>
      </c>
      <c r="N415" s="39">
        <v>424</v>
      </c>
      <c r="O415" s="19">
        <f>IFERROR(VLOOKUP(Tabla110[[#This Row],[NIVEL DE HABILIDAD]],CATEGORIAS!$M$3:$O$13,2,FALSE),"")</f>
        <v>85000</v>
      </c>
      <c r="P415" s="65"/>
      <c r="Q415" s="65"/>
    </row>
    <row r="416" spans="1:17" ht="18.75" x14ac:dyDescent="0.25">
      <c r="A416" s="11"/>
      <c r="B416" s="38">
        <v>425</v>
      </c>
      <c r="C416" s="65" t="s">
        <v>259</v>
      </c>
      <c r="D416" s="65" t="s">
        <v>840</v>
      </c>
      <c r="E416" s="47">
        <v>1112052045</v>
      </c>
      <c r="F416" s="87">
        <v>40148</v>
      </c>
      <c r="G416" s="48">
        <v>2009</v>
      </c>
      <c r="H416" s="15">
        <f ca="1">IF(Tabla110[[#This Row],[FECHA DE NACIMIENTO]]="","",YEAR(NOW())-Tabla110[[#This Row],[FECHA DE NACIMIENTO]])</f>
        <v>17</v>
      </c>
      <c r="I416" s="65" t="s">
        <v>10</v>
      </c>
      <c r="J416" s="15" t="str">
        <f t="shared" si="12"/>
        <v>OV</v>
      </c>
      <c r="K416" s="15" t="str">
        <f>Tabla110[[#This Row],[FECHA DE NACIMIENTO]]&amp;J416</f>
        <v>2009OV</v>
      </c>
      <c r="L416" s="16" t="str">
        <f t="shared" si="13"/>
        <v>OPEN VARONES</v>
      </c>
      <c r="M416" s="65" t="s">
        <v>41</v>
      </c>
      <c r="N416" s="38">
        <v>425</v>
      </c>
      <c r="O416" s="19">
        <f>IFERROR(VLOOKUP(Tabla110[[#This Row],[NIVEL DE HABILIDAD]],CATEGORIAS!$M$3:$O$13,2,FALSE),"")</f>
        <v>85000</v>
      </c>
      <c r="P416" s="65"/>
      <c r="Q416" s="65"/>
    </row>
    <row r="417" spans="1:17" ht="18.75" x14ac:dyDescent="0.25">
      <c r="A417" s="11"/>
      <c r="B417" s="39">
        <v>426</v>
      </c>
      <c r="C417" s="65" t="s">
        <v>763</v>
      </c>
      <c r="D417" s="65" t="s">
        <v>841</v>
      </c>
      <c r="E417" s="47">
        <v>1111670420</v>
      </c>
      <c r="F417" s="87">
        <v>39161</v>
      </c>
      <c r="G417" s="48">
        <v>2007</v>
      </c>
      <c r="H417" s="15">
        <f ca="1">IF(Tabla110[[#This Row],[FECHA DE NACIMIENTO]]="","",YEAR(NOW())-Tabla110[[#This Row],[FECHA DE NACIMIENTO]])</f>
        <v>19</v>
      </c>
      <c r="I417" s="65" t="s">
        <v>10</v>
      </c>
      <c r="J417" s="15" t="str">
        <f t="shared" si="12"/>
        <v>OV</v>
      </c>
      <c r="K417" s="15" t="str">
        <f>Tabla110[[#This Row],[FECHA DE NACIMIENTO]]&amp;J417</f>
        <v>2007OV</v>
      </c>
      <c r="L417" s="16" t="str">
        <f t="shared" si="13"/>
        <v>OPEN VARONES</v>
      </c>
      <c r="M417" s="65" t="s">
        <v>41</v>
      </c>
      <c r="N417" s="39">
        <v>426</v>
      </c>
      <c r="O417" s="19">
        <f>IFERROR(VLOOKUP(Tabla110[[#This Row],[NIVEL DE HABILIDAD]],CATEGORIAS!$M$3:$O$13,2,FALSE),"")</f>
        <v>85000</v>
      </c>
      <c r="P417" s="65"/>
      <c r="Q417" s="65"/>
    </row>
    <row r="418" spans="1:17" ht="18.75" x14ac:dyDescent="0.25">
      <c r="A418" s="11"/>
      <c r="B418" s="38">
        <v>427</v>
      </c>
      <c r="C418" s="65" t="s">
        <v>842</v>
      </c>
      <c r="D418" s="65" t="s">
        <v>843</v>
      </c>
      <c r="E418" s="47">
        <v>1080705583</v>
      </c>
      <c r="F418" s="87">
        <v>43360</v>
      </c>
      <c r="G418" s="48">
        <v>2018</v>
      </c>
      <c r="H418" s="15">
        <f ca="1">IF(Tabla110[[#This Row],[FECHA DE NACIMIENTO]]="","",YEAR(NOW())-Tabla110[[#This Row],[FECHA DE NACIMIENTO]])</f>
        <v>8</v>
      </c>
      <c r="I418" s="65" t="s">
        <v>14</v>
      </c>
      <c r="J418" s="15" t="str">
        <f t="shared" si="12"/>
        <v>D</v>
      </c>
      <c r="K418" s="15" t="str">
        <f>Tabla110[[#This Row],[FECHA DE NACIMIENTO]]&amp;J418</f>
        <v>2018D</v>
      </c>
      <c r="L418" s="16" t="str">
        <f t="shared" si="13"/>
        <v>DAMAS 7 Y 8 AÑOS</v>
      </c>
      <c r="M418" s="65" t="s">
        <v>55</v>
      </c>
      <c r="N418" s="38">
        <v>427</v>
      </c>
      <c r="O418" s="19">
        <f>IFERROR(VLOOKUP(Tabla110[[#This Row],[NIVEL DE HABILIDAD]],CATEGORIAS!$M$3:$O$13,2,FALSE),"")</f>
        <v>85000</v>
      </c>
      <c r="P418" s="65"/>
      <c r="Q418" s="65"/>
    </row>
    <row r="419" spans="1:17" ht="18.75" x14ac:dyDescent="0.25">
      <c r="A419" s="11"/>
      <c r="B419" s="39">
        <v>428</v>
      </c>
      <c r="C419" s="65" t="s">
        <v>844</v>
      </c>
      <c r="D419" s="65" t="s">
        <v>845</v>
      </c>
      <c r="E419" s="47" t="s">
        <v>846</v>
      </c>
      <c r="F419" s="87"/>
      <c r="G419" s="48">
        <v>2010</v>
      </c>
      <c r="H419" s="15">
        <f ca="1">IF(Tabla110[[#This Row],[FECHA DE NACIMIENTO]]="","",YEAR(NOW())-Tabla110[[#This Row],[FECHA DE NACIMIENTO]])</f>
        <v>16</v>
      </c>
      <c r="I419" s="65" t="s">
        <v>15</v>
      </c>
      <c r="J419" s="15" t="str">
        <f t="shared" si="12"/>
        <v>EX</v>
      </c>
      <c r="K419" s="15" t="str">
        <f>Tabla110[[#This Row],[FECHA DE NACIMIENTO]]&amp;J419</f>
        <v>2010EX</v>
      </c>
      <c r="L419" s="16" t="str">
        <f t="shared" si="13"/>
        <v>EXPERTOS 15 Y 16 AÑOS</v>
      </c>
      <c r="M419" s="65" t="s">
        <v>46</v>
      </c>
      <c r="N419" s="39">
        <v>428</v>
      </c>
      <c r="O419" s="19">
        <f>IFERROR(VLOOKUP(Tabla110[[#This Row],[NIVEL DE HABILIDAD]],CATEGORIAS!$M$3:$O$13,2,FALSE),"")</f>
        <v>85000</v>
      </c>
      <c r="P419" s="65"/>
      <c r="Q419" s="65"/>
    </row>
    <row r="420" spans="1:17" ht="18.75" x14ac:dyDescent="0.25">
      <c r="A420" s="11"/>
      <c r="B420" s="38">
        <v>429</v>
      </c>
      <c r="C420" s="65" t="s">
        <v>847</v>
      </c>
      <c r="D420" s="65" t="s">
        <v>848</v>
      </c>
      <c r="E420" s="47">
        <v>16774794</v>
      </c>
      <c r="F420" s="87">
        <v>25609</v>
      </c>
      <c r="G420" s="48">
        <v>1970</v>
      </c>
      <c r="H420" s="15">
        <f ca="1">IF(Tabla110[[#This Row],[FECHA DE NACIMIENTO]]="","",YEAR(NOW())-Tabla110[[#This Row],[FECHA DE NACIMIENTO]])</f>
        <v>56</v>
      </c>
      <c r="I420" s="65" t="s">
        <v>72</v>
      </c>
      <c r="J420" s="15" t="str">
        <f t="shared" si="12"/>
        <v>SM</v>
      </c>
      <c r="K420" s="15" t="str">
        <f>Tabla110[[#This Row],[FECHA DE NACIMIENTO]]&amp;J420</f>
        <v>1970SM</v>
      </c>
      <c r="L420" s="16" t="str">
        <f t="shared" si="13"/>
        <v>SENIOR MASTER</v>
      </c>
      <c r="M420" s="65" t="s">
        <v>53</v>
      </c>
      <c r="N420" s="38">
        <v>429</v>
      </c>
      <c r="O420" s="19">
        <f>IFERROR(VLOOKUP(Tabla110[[#This Row],[NIVEL DE HABILIDAD]],CATEGORIAS!$M$3:$O$13,2,FALSE),"")</f>
        <v>85000</v>
      </c>
      <c r="P420" s="65"/>
      <c r="Q420" s="65"/>
    </row>
    <row r="421" spans="1:17" ht="18.75" x14ac:dyDescent="0.25">
      <c r="A421" s="11"/>
      <c r="B421" s="39">
        <v>430</v>
      </c>
      <c r="C421" s="65" t="s">
        <v>339</v>
      </c>
      <c r="D421" s="65" t="s">
        <v>849</v>
      </c>
      <c r="E421" s="47">
        <v>1130594175</v>
      </c>
      <c r="F421" s="87">
        <v>31976</v>
      </c>
      <c r="G421" s="48">
        <v>1987</v>
      </c>
      <c r="H421" s="15">
        <f ca="1">IF(Tabla110[[#This Row],[FECHA DE NACIMIENTO]]="","",YEAR(NOW())-Tabla110[[#This Row],[FECHA DE NACIMIENTO]])</f>
        <v>39</v>
      </c>
      <c r="I421" s="65" t="s">
        <v>72</v>
      </c>
      <c r="J421" s="15" t="str">
        <f t="shared" si="12"/>
        <v>SM</v>
      </c>
      <c r="K421" s="15" t="str">
        <f>Tabla110[[#This Row],[FECHA DE NACIMIENTO]]&amp;J421</f>
        <v>1987SM</v>
      </c>
      <c r="L421" s="16" t="str">
        <f t="shared" si="13"/>
        <v>SENIOR MASTER</v>
      </c>
      <c r="M421" s="65" t="s">
        <v>53</v>
      </c>
      <c r="N421" s="39">
        <v>430</v>
      </c>
      <c r="O421" s="19">
        <f>IFERROR(VLOOKUP(Tabla110[[#This Row],[NIVEL DE HABILIDAD]],CATEGORIAS!$M$3:$O$13,2,FALSE),"")</f>
        <v>85000</v>
      </c>
      <c r="P421" s="65"/>
      <c r="Q421" s="65"/>
    </row>
    <row r="422" spans="1:17" ht="18.75" x14ac:dyDescent="0.25">
      <c r="A422" s="11"/>
      <c r="B422" s="38">
        <v>431</v>
      </c>
      <c r="C422" s="65" t="s">
        <v>291</v>
      </c>
      <c r="D422" s="65" t="s">
        <v>449</v>
      </c>
      <c r="E422" s="47">
        <v>1109558482</v>
      </c>
      <c r="F422" s="87">
        <v>42139</v>
      </c>
      <c r="G422" s="48">
        <v>2015</v>
      </c>
      <c r="H422" s="15">
        <f ca="1">IF(Tabla110[[#This Row],[FECHA DE NACIMIENTO]]="","",YEAR(NOW())-Tabla110[[#This Row],[FECHA DE NACIMIENTO]])</f>
        <v>11</v>
      </c>
      <c r="I422" s="65" t="s">
        <v>14</v>
      </c>
      <c r="J422" s="15" t="str">
        <f t="shared" si="12"/>
        <v>D</v>
      </c>
      <c r="K422" s="15" t="str">
        <f>Tabla110[[#This Row],[FECHA DE NACIMIENTO]]&amp;J422</f>
        <v>2015D</v>
      </c>
      <c r="L422" s="16" t="str">
        <f t="shared" si="13"/>
        <v>DAMAS 11 Y 12 AÑOS</v>
      </c>
      <c r="M422" s="65" t="s">
        <v>168</v>
      </c>
      <c r="N422" s="38">
        <v>431</v>
      </c>
      <c r="O422" s="19">
        <f>IFERROR(VLOOKUP(Tabla110[[#This Row],[NIVEL DE HABILIDAD]],CATEGORIAS!$M$3:$O$13,2,FALSE),"")</f>
        <v>85000</v>
      </c>
      <c r="P422" s="65"/>
      <c r="Q422" s="65"/>
    </row>
    <row r="423" spans="1:17" ht="18.75" x14ac:dyDescent="0.25">
      <c r="A423" s="11"/>
      <c r="B423" s="39">
        <v>432</v>
      </c>
      <c r="C423" s="65" t="s">
        <v>689</v>
      </c>
      <c r="D423" s="65" t="s">
        <v>850</v>
      </c>
      <c r="E423" s="47">
        <v>1107864287</v>
      </c>
      <c r="F423" s="87"/>
      <c r="G423" s="48">
        <v>2011</v>
      </c>
      <c r="H423" s="15">
        <f ca="1">IF(Tabla110[[#This Row],[FECHA DE NACIMIENTO]]="","",YEAR(NOW())-Tabla110[[#This Row],[FECHA DE NACIMIENTO]])</f>
        <v>15</v>
      </c>
      <c r="I423" s="65" t="s">
        <v>9</v>
      </c>
      <c r="J423" s="15" t="str">
        <f t="shared" si="12"/>
        <v>OD</v>
      </c>
      <c r="K423" s="15" t="str">
        <f>Tabla110[[#This Row],[FECHA DE NACIMIENTO]]&amp;J423</f>
        <v>2011OD</v>
      </c>
      <c r="L423" s="16" t="str">
        <f t="shared" si="13"/>
        <v>OPEN DAMAS</v>
      </c>
      <c r="M423" s="65" t="s">
        <v>51</v>
      </c>
      <c r="N423" s="39">
        <v>432</v>
      </c>
      <c r="O423" s="19">
        <f>IFERROR(VLOOKUP(Tabla110[[#This Row],[NIVEL DE HABILIDAD]],CATEGORIAS!$M$3:$O$13,2,FALSE),"")</f>
        <v>85000</v>
      </c>
      <c r="P423" s="65"/>
      <c r="Q423" s="65"/>
    </row>
    <row r="424" spans="1:17" ht="18.75" x14ac:dyDescent="0.25">
      <c r="A424" s="11"/>
      <c r="B424" s="38">
        <v>433</v>
      </c>
      <c r="C424" s="65" t="s">
        <v>383</v>
      </c>
      <c r="D424" s="65" t="s">
        <v>851</v>
      </c>
      <c r="E424" s="47">
        <v>1232791411</v>
      </c>
      <c r="F424" s="87">
        <v>42043</v>
      </c>
      <c r="G424" s="48">
        <v>2015</v>
      </c>
      <c r="H424" s="15">
        <f ca="1">IF(Tabla110[[#This Row],[FECHA DE NACIMIENTO]]="","",YEAR(NOW())-Tabla110[[#This Row],[FECHA DE NACIMIENTO]])</f>
        <v>11</v>
      </c>
      <c r="I424" s="65" t="s">
        <v>14</v>
      </c>
      <c r="J424" s="15" t="str">
        <f t="shared" si="12"/>
        <v>D</v>
      </c>
      <c r="K424" s="15" t="str">
        <f>Tabla110[[#This Row],[FECHA DE NACIMIENTO]]&amp;J424</f>
        <v>2015D</v>
      </c>
      <c r="L424" s="16" t="str">
        <f t="shared" si="13"/>
        <v>DAMAS 11 Y 12 AÑOS</v>
      </c>
      <c r="M424" s="65" t="s">
        <v>51</v>
      </c>
      <c r="N424" s="38">
        <v>433</v>
      </c>
      <c r="O424" s="19">
        <f>IFERROR(VLOOKUP(Tabla110[[#This Row],[NIVEL DE HABILIDAD]],CATEGORIAS!$M$3:$O$13,2,FALSE),"")</f>
        <v>85000</v>
      </c>
      <c r="P424" s="65"/>
      <c r="Q424" s="65"/>
    </row>
    <row r="425" spans="1:17" ht="18.75" x14ac:dyDescent="0.25">
      <c r="A425" s="11"/>
      <c r="B425" s="39">
        <v>434</v>
      </c>
      <c r="C425" s="65" t="s">
        <v>364</v>
      </c>
      <c r="D425" s="65" t="s">
        <v>852</v>
      </c>
      <c r="E425" s="47">
        <v>1081278730</v>
      </c>
      <c r="F425" s="87">
        <v>39779</v>
      </c>
      <c r="G425" s="48">
        <v>2008</v>
      </c>
      <c r="H425" s="15">
        <f ca="1">IF(Tabla110[[#This Row],[FECHA DE NACIMIENTO]]="","",YEAR(NOW())-Tabla110[[#This Row],[FECHA DE NACIMIENTO]])</f>
        <v>18</v>
      </c>
      <c r="I425" s="65" t="s">
        <v>10</v>
      </c>
      <c r="J425" s="15" t="str">
        <f t="shared" si="12"/>
        <v>OV</v>
      </c>
      <c r="K425" s="15" t="str">
        <f>Tabla110[[#This Row],[FECHA DE NACIMIENTO]]&amp;J425</f>
        <v>2008OV</v>
      </c>
      <c r="L425" s="16" t="str">
        <f t="shared" si="13"/>
        <v>OPEN VARONES</v>
      </c>
      <c r="M425" s="65" t="s">
        <v>108</v>
      </c>
      <c r="N425" s="39">
        <v>434</v>
      </c>
      <c r="O425" s="19">
        <f>IFERROR(VLOOKUP(Tabla110[[#This Row],[NIVEL DE HABILIDAD]],CATEGORIAS!$M$3:$O$13,2,FALSE),"")</f>
        <v>85000</v>
      </c>
      <c r="P425" s="65"/>
      <c r="Q425" s="65"/>
    </row>
    <row r="426" spans="1:17" ht="18.75" x14ac:dyDescent="0.25">
      <c r="A426" s="11"/>
      <c r="B426" s="38">
        <v>435</v>
      </c>
      <c r="C426" s="65" t="s">
        <v>853</v>
      </c>
      <c r="D426" s="65" t="s">
        <v>854</v>
      </c>
      <c r="E426" s="47">
        <v>1004548626</v>
      </c>
      <c r="F426" s="87">
        <v>37622</v>
      </c>
      <c r="G426" s="48">
        <v>2003</v>
      </c>
      <c r="H426" s="15">
        <f ca="1">IF(Tabla110[[#This Row],[FECHA DE NACIMIENTO]]="","",YEAR(NOW())-Tabla110[[#This Row],[FECHA DE NACIMIENTO]])</f>
        <v>23</v>
      </c>
      <c r="I426" s="65" t="s">
        <v>10</v>
      </c>
      <c r="J426" s="15" t="str">
        <f t="shared" si="12"/>
        <v>OV</v>
      </c>
      <c r="K426" s="15" t="str">
        <f>Tabla110[[#This Row],[FECHA DE NACIMIENTO]]&amp;J426</f>
        <v>2003OV</v>
      </c>
      <c r="L426" s="16" t="str">
        <f t="shared" si="13"/>
        <v>OPEN VARONES</v>
      </c>
      <c r="M426" s="65" t="s">
        <v>108</v>
      </c>
      <c r="N426" s="38">
        <v>435</v>
      </c>
      <c r="O426" s="19">
        <f>IFERROR(VLOOKUP(Tabla110[[#This Row],[NIVEL DE HABILIDAD]],CATEGORIAS!$M$3:$O$13,2,FALSE),"")</f>
        <v>85000</v>
      </c>
      <c r="P426" s="65"/>
      <c r="Q426" s="65"/>
    </row>
    <row r="427" spans="1:17" ht="18.75" x14ac:dyDescent="0.25">
      <c r="A427" s="11"/>
      <c r="B427" s="39">
        <v>436</v>
      </c>
      <c r="C427" s="65" t="s">
        <v>285</v>
      </c>
      <c r="D427" s="65" t="s">
        <v>855</v>
      </c>
      <c r="E427" s="47">
        <v>1114551831</v>
      </c>
      <c r="F427" s="87">
        <v>42376</v>
      </c>
      <c r="G427" s="48">
        <v>2016</v>
      </c>
      <c r="H427" s="15">
        <f ca="1">IF(Tabla110[[#This Row],[FECHA DE NACIMIENTO]]="","",YEAR(NOW())-Tabla110[[#This Row],[FECHA DE NACIMIENTO]])</f>
        <v>10</v>
      </c>
      <c r="I427" s="65" t="s">
        <v>14</v>
      </c>
      <c r="J427" s="15" t="str">
        <f t="shared" si="12"/>
        <v>D</v>
      </c>
      <c r="K427" s="15" t="str">
        <f>Tabla110[[#This Row],[FECHA DE NACIMIENTO]]&amp;J427</f>
        <v>2016D</v>
      </c>
      <c r="L427" s="16" t="str">
        <f t="shared" si="13"/>
        <v>DAMAS 9 Y 10 AÑOS</v>
      </c>
      <c r="M427" s="65" t="s">
        <v>44</v>
      </c>
      <c r="N427" s="39">
        <v>436</v>
      </c>
      <c r="O427" s="19">
        <f>IFERROR(VLOOKUP(Tabla110[[#This Row],[NIVEL DE HABILIDAD]],CATEGORIAS!$M$3:$O$13,2,FALSE),"")</f>
        <v>85000</v>
      </c>
      <c r="P427" s="65"/>
      <c r="Q427" s="65"/>
    </row>
    <row r="428" spans="1:17" ht="18.75" x14ac:dyDescent="0.25">
      <c r="A428" s="11"/>
      <c r="B428" s="38">
        <v>437</v>
      </c>
      <c r="C428" s="65" t="s">
        <v>275</v>
      </c>
      <c r="D428" s="65" t="s">
        <v>856</v>
      </c>
      <c r="E428" s="47">
        <v>1232799472</v>
      </c>
      <c r="F428" s="87">
        <v>42746</v>
      </c>
      <c r="G428" s="48">
        <v>2017</v>
      </c>
      <c r="H428" s="15">
        <f ca="1">IF(Tabla110[[#This Row],[FECHA DE NACIMIENTO]]="","",YEAR(NOW())-Tabla110[[#This Row],[FECHA DE NACIMIENTO]])</f>
        <v>9</v>
      </c>
      <c r="I428" s="65" t="s">
        <v>15</v>
      </c>
      <c r="J428" s="15" t="str">
        <f t="shared" si="12"/>
        <v>EX</v>
      </c>
      <c r="K428" s="15" t="str">
        <f>Tabla110[[#This Row],[FECHA DE NACIMIENTO]]&amp;J428</f>
        <v>2017EX</v>
      </c>
      <c r="L428" s="16" t="str">
        <f t="shared" si="13"/>
        <v>EXPERTOS 9 Y 10 AÑOS</v>
      </c>
      <c r="M428" s="65" t="s">
        <v>77</v>
      </c>
      <c r="N428" s="38">
        <v>437</v>
      </c>
      <c r="O428" s="19">
        <f>IFERROR(VLOOKUP(Tabla110[[#This Row],[NIVEL DE HABILIDAD]],CATEGORIAS!$M$3:$O$13,2,FALSE),"")</f>
        <v>85000</v>
      </c>
      <c r="P428" s="65"/>
      <c r="Q428" s="65"/>
    </row>
    <row r="429" spans="1:17" ht="18.75" x14ac:dyDescent="0.25">
      <c r="A429" s="11"/>
      <c r="B429" s="39">
        <v>438</v>
      </c>
      <c r="C429" s="65" t="s">
        <v>804</v>
      </c>
      <c r="D429" s="65" t="s">
        <v>857</v>
      </c>
      <c r="E429" s="47">
        <v>1232791646</v>
      </c>
      <c r="F429" s="87"/>
      <c r="G429" s="48">
        <v>2015</v>
      </c>
      <c r="H429" s="15">
        <f ca="1">IF(Tabla110[[#This Row],[FECHA DE NACIMIENTO]]="","",YEAR(NOW())-Tabla110[[#This Row],[FECHA DE NACIMIENTO]])</f>
        <v>11</v>
      </c>
      <c r="I429" s="65" t="s">
        <v>15</v>
      </c>
      <c r="J429" s="15" t="str">
        <f t="shared" si="12"/>
        <v>EX</v>
      </c>
      <c r="K429" s="15" t="str">
        <f>Tabla110[[#This Row],[FECHA DE NACIMIENTO]]&amp;J429</f>
        <v>2015EX</v>
      </c>
      <c r="L429" s="16" t="str">
        <f t="shared" si="13"/>
        <v>EXPERTOS 11 Y 12 AÑOS</v>
      </c>
      <c r="M429" s="65" t="s">
        <v>46</v>
      </c>
      <c r="N429" s="39">
        <v>438</v>
      </c>
      <c r="O429" s="19">
        <f>IFERROR(VLOOKUP(Tabla110[[#This Row],[NIVEL DE HABILIDAD]],CATEGORIAS!$M$3:$O$13,2,FALSE),"")</f>
        <v>85000</v>
      </c>
      <c r="P429" s="65"/>
      <c r="Q429" s="65"/>
    </row>
    <row r="430" spans="1:17" ht="18.75" x14ac:dyDescent="0.25">
      <c r="A430" s="11"/>
      <c r="B430" s="38">
        <v>439</v>
      </c>
      <c r="C430" s="65" t="s">
        <v>436</v>
      </c>
      <c r="D430" s="65" t="s">
        <v>858</v>
      </c>
      <c r="E430" s="47">
        <v>1150692850</v>
      </c>
      <c r="F430" s="87">
        <v>42147</v>
      </c>
      <c r="G430" s="48">
        <v>2015</v>
      </c>
      <c r="H430" s="15">
        <f ca="1">IF(Tabla110[[#This Row],[FECHA DE NACIMIENTO]]="","",YEAR(NOW())-Tabla110[[#This Row],[FECHA DE NACIMIENTO]])</f>
        <v>11</v>
      </c>
      <c r="I430" s="65" t="s">
        <v>15</v>
      </c>
      <c r="J430" s="15" t="str">
        <f t="shared" si="12"/>
        <v>EX</v>
      </c>
      <c r="K430" s="15" t="str">
        <f>Tabla110[[#This Row],[FECHA DE NACIMIENTO]]&amp;J430</f>
        <v>2015EX</v>
      </c>
      <c r="L430" s="16" t="str">
        <f t="shared" si="13"/>
        <v>EXPERTOS 11 Y 12 AÑOS</v>
      </c>
      <c r="M430" s="65" t="s">
        <v>51</v>
      </c>
      <c r="N430" s="38">
        <v>439</v>
      </c>
      <c r="O430" s="19">
        <f>IFERROR(VLOOKUP(Tabla110[[#This Row],[NIVEL DE HABILIDAD]],CATEGORIAS!$M$3:$O$13,2,FALSE),"")</f>
        <v>85000</v>
      </c>
      <c r="P430" s="65"/>
      <c r="Q430" s="65"/>
    </row>
    <row r="431" spans="1:17" ht="18.75" x14ac:dyDescent="0.25">
      <c r="A431" s="11"/>
      <c r="B431" s="39">
        <v>440</v>
      </c>
      <c r="C431" s="65" t="s">
        <v>859</v>
      </c>
      <c r="D431" s="65" t="s">
        <v>860</v>
      </c>
      <c r="E431" s="47">
        <v>1061811093</v>
      </c>
      <c r="F431" s="87">
        <v>42537</v>
      </c>
      <c r="G431" s="48">
        <v>2016</v>
      </c>
      <c r="H431" s="15">
        <f ca="1">IF(Tabla110[[#This Row],[FECHA DE NACIMIENTO]]="","",YEAR(NOW())-Tabla110[[#This Row],[FECHA DE NACIMIENTO]])</f>
        <v>10</v>
      </c>
      <c r="I431" s="65" t="s">
        <v>15</v>
      </c>
      <c r="J431" s="15" t="str">
        <f t="shared" si="12"/>
        <v>EX</v>
      </c>
      <c r="K431" s="15" t="str">
        <f>Tabla110[[#This Row],[FECHA DE NACIMIENTO]]&amp;J431</f>
        <v>2016EX</v>
      </c>
      <c r="L431" s="16" t="str">
        <f t="shared" si="13"/>
        <v>EXPERTOS 9 Y 10 AÑOS</v>
      </c>
      <c r="M431" s="65" t="s">
        <v>110</v>
      </c>
      <c r="N431" s="39">
        <v>440</v>
      </c>
      <c r="O431" s="19">
        <f>IFERROR(VLOOKUP(Tabla110[[#This Row],[NIVEL DE HABILIDAD]],CATEGORIAS!$M$3:$O$13,2,FALSE),"")</f>
        <v>85000</v>
      </c>
      <c r="P431" s="65"/>
      <c r="Q431" s="65"/>
    </row>
    <row r="432" spans="1:17" ht="18.75" x14ac:dyDescent="0.25">
      <c r="A432" s="11"/>
      <c r="B432" s="38">
        <v>441</v>
      </c>
      <c r="C432" s="65" t="s">
        <v>356</v>
      </c>
      <c r="D432" s="65" t="s">
        <v>861</v>
      </c>
      <c r="E432" s="47">
        <v>1105379007</v>
      </c>
      <c r="F432" s="87">
        <v>40513</v>
      </c>
      <c r="G432" s="48">
        <v>2010</v>
      </c>
      <c r="H432" s="15">
        <f ca="1">IF(Tabla110[[#This Row],[FECHA DE NACIMIENTO]]="","",YEAR(NOW())-Tabla110[[#This Row],[FECHA DE NACIMIENTO]])</f>
        <v>16</v>
      </c>
      <c r="I432" s="65" t="s">
        <v>15</v>
      </c>
      <c r="J432" s="15" t="str">
        <f t="shared" si="12"/>
        <v>EX</v>
      </c>
      <c r="K432" s="15" t="str">
        <f>Tabla110[[#This Row],[FECHA DE NACIMIENTO]]&amp;J432</f>
        <v>2010EX</v>
      </c>
      <c r="L432" s="16" t="str">
        <f t="shared" si="13"/>
        <v>EXPERTOS 15 Y 16 AÑOS</v>
      </c>
      <c r="M432" s="65" t="s">
        <v>46</v>
      </c>
      <c r="N432" s="38">
        <v>441</v>
      </c>
      <c r="O432" s="19">
        <f>IFERROR(VLOOKUP(Tabla110[[#This Row],[NIVEL DE HABILIDAD]],CATEGORIAS!$M$3:$O$13,2,FALSE),"")</f>
        <v>85000</v>
      </c>
      <c r="P432" s="65"/>
      <c r="Q432" s="65"/>
    </row>
    <row r="433" spans="1:17" ht="18.75" x14ac:dyDescent="0.25">
      <c r="A433" s="11"/>
      <c r="B433" s="39">
        <v>442</v>
      </c>
      <c r="C433" s="65" t="s">
        <v>259</v>
      </c>
      <c r="D433" s="65" t="s">
        <v>862</v>
      </c>
      <c r="E433" s="47">
        <v>1110296334</v>
      </c>
      <c r="F433" s="87"/>
      <c r="G433" s="48">
        <v>2008</v>
      </c>
      <c r="H433" s="15">
        <f ca="1">IF(Tabla110[[#This Row],[FECHA DE NACIMIENTO]]="","",YEAR(NOW())-Tabla110[[#This Row],[FECHA DE NACIMIENTO]])</f>
        <v>18</v>
      </c>
      <c r="I433" s="65" t="s">
        <v>15</v>
      </c>
      <c r="J433" s="15" t="str">
        <f t="shared" si="12"/>
        <v>EX</v>
      </c>
      <c r="K433" s="15" t="str">
        <f>Tabla110[[#This Row],[FECHA DE NACIMIENTO]]&amp;J433</f>
        <v>2008EX</v>
      </c>
      <c r="L433" s="16" t="str">
        <f t="shared" si="13"/>
        <v>EXPERTOS 17 AÑOS Y MAS</v>
      </c>
      <c r="M433" s="65" t="s">
        <v>89</v>
      </c>
      <c r="N433" s="39">
        <v>442</v>
      </c>
      <c r="O433" s="19">
        <f>IFERROR(VLOOKUP(Tabla110[[#This Row],[NIVEL DE HABILIDAD]],CATEGORIAS!$M$3:$O$13,2,FALSE),"")</f>
        <v>85000</v>
      </c>
      <c r="P433" s="65"/>
      <c r="Q433" s="65"/>
    </row>
    <row r="434" spans="1:17" ht="18.75" x14ac:dyDescent="0.25">
      <c r="A434" s="11"/>
      <c r="B434" s="38">
        <v>443</v>
      </c>
      <c r="C434" s="65" t="s">
        <v>863</v>
      </c>
      <c r="D434" s="65" t="s">
        <v>864</v>
      </c>
      <c r="E434" s="47">
        <v>14895314</v>
      </c>
      <c r="F434" s="87"/>
      <c r="G434" s="48">
        <v>1971</v>
      </c>
      <c r="H434" s="15">
        <f ca="1">IF(Tabla110[[#This Row],[FECHA DE NACIMIENTO]]="","",YEAR(NOW())-Tabla110[[#This Row],[FECHA DE NACIMIENTO]])</f>
        <v>55</v>
      </c>
      <c r="I434" s="65" t="s">
        <v>72</v>
      </c>
      <c r="J434" s="15" t="str">
        <f t="shared" si="12"/>
        <v>SM</v>
      </c>
      <c r="K434" s="15" t="str">
        <f>Tabla110[[#This Row],[FECHA DE NACIMIENTO]]&amp;J434</f>
        <v>1971SM</v>
      </c>
      <c r="L434" s="16" t="str">
        <f t="shared" si="13"/>
        <v>SENIOR MASTER</v>
      </c>
      <c r="M434" s="65" t="s">
        <v>85</v>
      </c>
      <c r="N434" s="38">
        <v>443</v>
      </c>
      <c r="O434" s="19">
        <f>IFERROR(VLOOKUP(Tabla110[[#This Row],[NIVEL DE HABILIDAD]],CATEGORIAS!$M$3:$O$13,2,FALSE),"")</f>
        <v>85000</v>
      </c>
      <c r="P434" s="65"/>
      <c r="Q434" s="65"/>
    </row>
    <row r="435" spans="1:17" ht="18.75" x14ac:dyDescent="0.25">
      <c r="A435" s="11"/>
      <c r="B435" s="39">
        <v>444</v>
      </c>
      <c r="C435" s="65" t="s">
        <v>556</v>
      </c>
      <c r="D435" s="65" t="s">
        <v>865</v>
      </c>
      <c r="E435" s="47">
        <v>1112390900</v>
      </c>
      <c r="F435" s="87"/>
      <c r="G435" s="48">
        <v>2006</v>
      </c>
      <c r="H435" s="15">
        <f ca="1">IF(Tabla110[[#This Row],[FECHA DE NACIMIENTO]]="","",YEAR(NOW())-Tabla110[[#This Row],[FECHA DE NACIMIENTO]])</f>
        <v>20</v>
      </c>
      <c r="I435" s="65" t="s">
        <v>15</v>
      </c>
      <c r="J435" s="15" t="str">
        <f t="shared" si="12"/>
        <v>EX</v>
      </c>
      <c r="K435" s="15" t="str">
        <f>Tabla110[[#This Row],[FECHA DE NACIMIENTO]]&amp;J435</f>
        <v>2006EX</v>
      </c>
      <c r="L435" s="16" t="str">
        <f t="shared" si="13"/>
        <v>EXPERTOS 17 AÑOS Y MAS</v>
      </c>
      <c r="M435" s="65" t="s">
        <v>76</v>
      </c>
      <c r="N435" s="39">
        <v>444</v>
      </c>
      <c r="O435" s="19">
        <f>IFERROR(VLOOKUP(Tabla110[[#This Row],[NIVEL DE HABILIDAD]],CATEGORIAS!$M$3:$O$13,2,FALSE),"")</f>
        <v>85000</v>
      </c>
      <c r="P435" s="65"/>
      <c r="Q435" s="65" t="s">
        <v>213</v>
      </c>
    </row>
    <row r="436" spans="1:17" ht="18.75" x14ac:dyDescent="0.25">
      <c r="A436" s="11"/>
      <c r="B436" s="38">
        <v>445</v>
      </c>
      <c r="C436" s="65" t="s">
        <v>259</v>
      </c>
      <c r="D436" s="65" t="s">
        <v>590</v>
      </c>
      <c r="E436" s="47">
        <v>1112402690</v>
      </c>
      <c r="F436" s="87"/>
      <c r="G436" s="48">
        <v>2010</v>
      </c>
      <c r="H436" s="15">
        <f ca="1">IF(Tabla110[[#This Row],[FECHA DE NACIMIENTO]]="","",YEAR(NOW())-Tabla110[[#This Row],[FECHA DE NACIMIENTO]])</f>
        <v>16</v>
      </c>
      <c r="I436" s="65" t="s">
        <v>15</v>
      </c>
      <c r="J436" s="15" t="str">
        <f t="shared" si="12"/>
        <v>EX</v>
      </c>
      <c r="K436" s="15" t="str">
        <f>Tabla110[[#This Row],[FECHA DE NACIMIENTO]]&amp;J436</f>
        <v>2010EX</v>
      </c>
      <c r="L436" s="16" t="str">
        <f t="shared" si="13"/>
        <v>EXPERTOS 15 Y 16 AÑOS</v>
      </c>
      <c r="M436" s="65" t="s">
        <v>76</v>
      </c>
      <c r="N436" s="38">
        <v>445</v>
      </c>
      <c r="O436" s="19">
        <f>IFERROR(VLOOKUP(Tabla110[[#This Row],[NIVEL DE HABILIDAD]],CATEGORIAS!$M$3:$O$13,2,FALSE),"")</f>
        <v>85000</v>
      </c>
      <c r="P436" s="65" t="s">
        <v>177</v>
      </c>
      <c r="Q436" s="65"/>
    </row>
    <row r="437" spans="1:17" ht="18.75" x14ac:dyDescent="0.25">
      <c r="A437" s="11"/>
      <c r="B437" s="39">
        <v>446</v>
      </c>
      <c r="C437" s="65" t="s">
        <v>837</v>
      </c>
      <c r="D437" s="65" t="s">
        <v>866</v>
      </c>
      <c r="E437" s="47">
        <v>1112158947</v>
      </c>
      <c r="F437" s="87"/>
      <c r="G437" s="48">
        <v>2015</v>
      </c>
      <c r="H437" s="15">
        <f ca="1">IF(Tabla110[[#This Row],[FECHA DE NACIMIENTO]]="","",YEAR(NOW())-Tabla110[[#This Row],[FECHA DE NACIMIENTO]])</f>
        <v>11</v>
      </c>
      <c r="I437" s="65" t="s">
        <v>15</v>
      </c>
      <c r="J437" s="15" t="str">
        <f t="shared" si="12"/>
        <v>EX</v>
      </c>
      <c r="K437" s="15" t="str">
        <f>Tabla110[[#This Row],[FECHA DE NACIMIENTO]]&amp;J437</f>
        <v>2015EX</v>
      </c>
      <c r="L437" s="16" t="str">
        <f t="shared" si="13"/>
        <v>EXPERTOS 11 Y 12 AÑOS</v>
      </c>
      <c r="M437" s="65" t="s">
        <v>76</v>
      </c>
      <c r="N437" s="39">
        <v>446</v>
      </c>
      <c r="O437" s="19">
        <f>IFERROR(VLOOKUP(Tabla110[[#This Row],[NIVEL DE HABILIDAD]],CATEGORIAS!$M$3:$O$13,2,FALSE),"")</f>
        <v>85000</v>
      </c>
      <c r="P437" s="65"/>
      <c r="Q437" s="65"/>
    </row>
    <row r="438" spans="1:17" ht="18.75" x14ac:dyDescent="0.25">
      <c r="A438" s="11"/>
      <c r="B438" s="38">
        <v>447</v>
      </c>
      <c r="C438" s="65" t="s">
        <v>383</v>
      </c>
      <c r="D438" s="65" t="s">
        <v>867</v>
      </c>
      <c r="E438" s="47">
        <v>1116381707</v>
      </c>
      <c r="F438" s="87"/>
      <c r="G438" s="48">
        <v>2018</v>
      </c>
      <c r="H438" s="15">
        <f ca="1">IF(Tabla110[[#This Row],[FECHA DE NACIMIENTO]]="","",YEAR(NOW())-Tabla110[[#This Row],[FECHA DE NACIMIENTO]])</f>
        <v>8</v>
      </c>
      <c r="I438" s="65" t="s">
        <v>14</v>
      </c>
      <c r="J438" s="15" t="str">
        <f t="shared" si="12"/>
        <v>D</v>
      </c>
      <c r="K438" s="15" t="str">
        <f>Tabla110[[#This Row],[FECHA DE NACIMIENTO]]&amp;J438</f>
        <v>2018D</v>
      </c>
      <c r="L438" s="16" t="str">
        <f t="shared" si="13"/>
        <v>DAMAS 7 Y 8 AÑOS</v>
      </c>
      <c r="M438" s="65" t="s">
        <v>49</v>
      </c>
      <c r="N438" s="38">
        <v>447</v>
      </c>
      <c r="O438" s="19">
        <f>IFERROR(VLOOKUP(Tabla110[[#This Row],[NIVEL DE HABILIDAD]],CATEGORIAS!$M$3:$O$13,2,FALSE),"")</f>
        <v>85000</v>
      </c>
      <c r="P438" s="65"/>
      <c r="Q438" s="65"/>
    </row>
    <row r="439" spans="1:17" ht="18.75" x14ac:dyDescent="0.25">
      <c r="A439" s="11"/>
      <c r="B439" s="39">
        <v>448</v>
      </c>
      <c r="C439" s="65" t="s">
        <v>356</v>
      </c>
      <c r="D439" s="65" t="s">
        <v>868</v>
      </c>
      <c r="E439" s="47">
        <v>1109927939</v>
      </c>
      <c r="F439" s="87"/>
      <c r="G439" s="48">
        <v>2013</v>
      </c>
      <c r="H439" s="15">
        <f ca="1">IF(Tabla110[[#This Row],[FECHA DE NACIMIENTO]]="","",YEAR(NOW())-Tabla110[[#This Row],[FECHA DE NACIMIENTO]])</f>
        <v>13</v>
      </c>
      <c r="I439" s="65" t="s">
        <v>15</v>
      </c>
      <c r="J439" s="15" t="str">
        <f t="shared" si="12"/>
        <v>EX</v>
      </c>
      <c r="K439" s="15" t="str">
        <f>Tabla110[[#This Row],[FECHA DE NACIMIENTO]]&amp;J439</f>
        <v>2013EX</v>
      </c>
      <c r="L439" s="16" t="str">
        <f t="shared" si="13"/>
        <v>EXPERTOS 13 Y 14 AÑOS</v>
      </c>
      <c r="M439" s="65" t="s">
        <v>46</v>
      </c>
      <c r="N439" s="39">
        <v>448</v>
      </c>
      <c r="O439" s="19">
        <f>IFERROR(VLOOKUP(Tabla110[[#This Row],[NIVEL DE HABILIDAD]],CATEGORIAS!$M$3:$O$13,2,FALSE),"")</f>
        <v>85000</v>
      </c>
      <c r="P439" s="65"/>
      <c r="Q439" s="65"/>
    </row>
    <row r="440" spans="1:17" ht="18.75" x14ac:dyDescent="0.25">
      <c r="A440" s="11"/>
      <c r="B440" s="38">
        <v>449</v>
      </c>
      <c r="C440" s="65" t="s">
        <v>628</v>
      </c>
      <c r="D440" s="65" t="s">
        <v>393</v>
      </c>
      <c r="E440" s="47">
        <v>1109559181</v>
      </c>
      <c r="F440" s="87">
        <v>42247</v>
      </c>
      <c r="G440" s="48">
        <v>2015</v>
      </c>
      <c r="H440" s="15">
        <f ca="1">IF(Tabla110[[#This Row],[FECHA DE NACIMIENTO]]="","",YEAR(NOW())-Tabla110[[#This Row],[FECHA DE NACIMIENTO]])</f>
        <v>11</v>
      </c>
      <c r="I440" s="65" t="s">
        <v>14</v>
      </c>
      <c r="J440" s="15" t="str">
        <f t="shared" si="12"/>
        <v>D</v>
      </c>
      <c r="K440" s="15" t="str">
        <f>Tabla110[[#This Row],[FECHA DE NACIMIENTO]]&amp;J440</f>
        <v>2015D</v>
      </c>
      <c r="L440" s="16" t="str">
        <f t="shared" si="13"/>
        <v>DAMAS 11 Y 12 AÑOS</v>
      </c>
      <c r="M440" s="65" t="s">
        <v>45</v>
      </c>
      <c r="N440" s="38">
        <v>449</v>
      </c>
      <c r="O440" s="19">
        <f>IFERROR(VLOOKUP(Tabla110[[#This Row],[NIVEL DE HABILIDAD]],CATEGORIAS!$M$3:$O$13,2,FALSE),"")</f>
        <v>85000</v>
      </c>
      <c r="P440" s="65"/>
      <c r="Q440" s="65"/>
    </row>
    <row r="441" spans="1:17" ht="18.75" x14ac:dyDescent="0.25">
      <c r="A441" s="11"/>
      <c r="B441" s="39">
        <v>450</v>
      </c>
      <c r="C441" s="65" t="s">
        <v>869</v>
      </c>
      <c r="D441" s="65" t="s">
        <v>870</v>
      </c>
      <c r="E441" s="47">
        <v>1061742984</v>
      </c>
      <c r="F441" s="87"/>
      <c r="G441" s="48">
        <v>2009</v>
      </c>
      <c r="H441" s="15">
        <f ca="1">IF(Tabla110[[#This Row],[FECHA DE NACIMIENTO]]="","",YEAR(NOW())-Tabla110[[#This Row],[FECHA DE NACIMIENTO]])</f>
        <v>17</v>
      </c>
      <c r="I441" s="65" t="s">
        <v>15</v>
      </c>
      <c r="J441" s="15" t="str">
        <f t="shared" si="12"/>
        <v>EX</v>
      </c>
      <c r="K441" s="15" t="str">
        <f>Tabla110[[#This Row],[FECHA DE NACIMIENTO]]&amp;J441</f>
        <v>2009EX</v>
      </c>
      <c r="L441" s="16" t="str">
        <f t="shared" si="13"/>
        <v>EXPERTOS 17 AÑOS Y MAS</v>
      </c>
      <c r="M441" s="65" t="s">
        <v>111</v>
      </c>
      <c r="N441" s="39">
        <v>450</v>
      </c>
      <c r="O441" s="19">
        <f>IFERROR(VLOOKUP(Tabla110[[#This Row],[NIVEL DE HABILIDAD]],CATEGORIAS!$M$3:$O$13,2,FALSE),"")</f>
        <v>85000</v>
      </c>
      <c r="P441" s="65"/>
      <c r="Q441" s="65"/>
    </row>
    <row r="442" spans="1:17" ht="18.75" x14ac:dyDescent="0.25">
      <c r="A442" s="11"/>
      <c r="B442" s="38">
        <v>451</v>
      </c>
      <c r="C442" s="65" t="s">
        <v>527</v>
      </c>
      <c r="D442" s="65" t="s">
        <v>871</v>
      </c>
      <c r="E442" s="47">
        <v>1125229941</v>
      </c>
      <c r="F442" s="87"/>
      <c r="G442" s="48">
        <v>2012</v>
      </c>
      <c r="H442" s="15">
        <f ca="1">IF(Tabla110[[#This Row],[FECHA DE NACIMIENTO]]="","",YEAR(NOW())-Tabla110[[#This Row],[FECHA DE NACIMIENTO]])</f>
        <v>14</v>
      </c>
      <c r="I442" s="65" t="s">
        <v>14</v>
      </c>
      <c r="J442" s="15" t="str">
        <f t="shared" si="12"/>
        <v>D</v>
      </c>
      <c r="K442" s="15" t="str">
        <f>Tabla110[[#This Row],[FECHA DE NACIMIENTO]]&amp;J442</f>
        <v>2012D</v>
      </c>
      <c r="L442" s="16" t="str">
        <f t="shared" si="13"/>
        <v>DAMAS 13 Y 14 AÑOS</v>
      </c>
      <c r="M442" s="65" t="s">
        <v>75</v>
      </c>
      <c r="N442" s="38">
        <v>451</v>
      </c>
      <c r="O442" s="19">
        <f>IFERROR(VLOOKUP(Tabla110[[#This Row],[NIVEL DE HABILIDAD]],CATEGORIAS!$M$3:$O$13,2,FALSE),"")</f>
        <v>85000</v>
      </c>
      <c r="P442" s="65"/>
      <c r="Q442" s="65"/>
    </row>
    <row r="443" spans="1:17" ht="18.75" x14ac:dyDescent="0.25">
      <c r="A443" s="11"/>
      <c r="B443" s="39">
        <v>452</v>
      </c>
      <c r="C443" s="65" t="s">
        <v>872</v>
      </c>
      <c r="D443" s="65" t="s">
        <v>873</v>
      </c>
      <c r="E443" s="47">
        <v>14839066</v>
      </c>
      <c r="F443" s="87"/>
      <c r="G443" s="48">
        <v>1980</v>
      </c>
      <c r="H443" s="15">
        <f ca="1">IF(Tabla110[[#This Row],[FECHA DE NACIMIENTO]]="","",YEAR(NOW())-Tabla110[[#This Row],[FECHA DE NACIMIENTO]])</f>
        <v>46</v>
      </c>
      <c r="I443" s="65" t="s">
        <v>72</v>
      </c>
      <c r="J443" s="15" t="str">
        <f t="shared" si="12"/>
        <v>SM</v>
      </c>
      <c r="K443" s="15" t="str">
        <f>Tabla110[[#This Row],[FECHA DE NACIMIENTO]]&amp;J443</f>
        <v>1980SM</v>
      </c>
      <c r="L443" s="16" t="str">
        <f t="shared" si="13"/>
        <v>SENIOR MASTER</v>
      </c>
      <c r="M443" s="65" t="s">
        <v>75</v>
      </c>
      <c r="N443" s="39">
        <v>452</v>
      </c>
      <c r="O443" s="19">
        <f>IFERROR(VLOOKUP(Tabla110[[#This Row],[NIVEL DE HABILIDAD]],CATEGORIAS!$M$3:$O$13,2,FALSE),"")</f>
        <v>85000</v>
      </c>
      <c r="P443" s="65"/>
      <c r="Q443" s="65"/>
    </row>
    <row r="444" spans="1:17" ht="18.75" x14ac:dyDescent="0.25">
      <c r="A444" s="11"/>
      <c r="B444" s="38">
        <v>453</v>
      </c>
      <c r="C444" s="65" t="s">
        <v>874</v>
      </c>
      <c r="D444" s="65" t="s">
        <v>875</v>
      </c>
      <c r="E444" s="47">
        <v>1109924786</v>
      </c>
      <c r="F444" s="87"/>
      <c r="G444" s="48">
        <v>2011</v>
      </c>
      <c r="H444" s="15">
        <f ca="1">IF(Tabla110[[#This Row],[FECHA DE NACIMIENTO]]="","",YEAR(NOW())-Tabla110[[#This Row],[FECHA DE NACIMIENTO]])</f>
        <v>15</v>
      </c>
      <c r="I444" s="65" t="s">
        <v>9</v>
      </c>
      <c r="J444" s="15" t="str">
        <f t="shared" si="12"/>
        <v>OD</v>
      </c>
      <c r="K444" s="15" t="str">
        <f>Tabla110[[#This Row],[FECHA DE NACIMIENTO]]&amp;J444</f>
        <v>2011OD</v>
      </c>
      <c r="L444" s="16" t="str">
        <f t="shared" si="13"/>
        <v>OPEN DAMAS</v>
      </c>
      <c r="M444" s="65" t="s">
        <v>74</v>
      </c>
      <c r="N444" s="38">
        <v>453</v>
      </c>
      <c r="O444" s="19">
        <f>IFERROR(VLOOKUP(Tabla110[[#This Row],[NIVEL DE HABILIDAD]],CATEGORIAS!$M$3:$O$13,2,FALSE),"")</f>
        <v>85000</v>
      </c>
      <c r="P444" s="65"/>
      <c r="Q444" s="65"/>
    </row>
    <row r="445" spans="1:17" ht="18.75" x14ac:dyDescent="0.25">
      <c r="A445" s="11"/>
      <c r="B445" s="39">
        <v>454</v>
      </c>
      <c r="C445" s="65" t="s">
        <v>876</v>
      </c>
      <c r="D445" s="65" t="s">
        <v>877</v>
      </c>
      <c r="E445" s="47">
        <v>166783730</v>
      </c>
      <c r="F445" s="87">
        <v>25541</v>
      </c>
      <c r="G445" s="48">
        <v>1969</v>
      </c>
      <c r="H445" s="15">
        <f ca="1">IF(Tabla110[[#This Row],[FECHA DE NACIMIENTO]]="","",YEAR(NOW())-Tabla110[[#This Row],[FECHA DE NACIMIENTO]])</f>
        <v>57</v>
      </c>
      <c r="I445" s="65" t="s">
        <v>72</v>
      </c>
      <c r="J445" s="15" t="str">
        <f t="shared" si="12"/>
        <v>SM</v>
      </c>
      <c r="K445" s="15" t="str">
        <f>Tabla110[[#This Row],[FECHA DE NACIMIENTO]]&amp;J445</f>
        <v>1969SM</v>
      </c>
      <c r="L445" s="16" t="str">
        <f t="shared" si="13"/>
        <v>SENIOR MASTER</v>
      </c>
      <c r="M445" s="65" t="s">
        <v>112</v>
      </c>
      <c r="N445" s="39">
        <v>454</v>
      </c>
      <c r="O445" s="19">
        <f>IFERROR(VLOOKUP(Tabla110[[#This Row],[NIVEL DE HABILIDAD]],CATEGORIAS!$M$3:$O$13,2,FALSE),"")</f>
        <v>85000</v>
      </c>
      <c r="P445" s="65"/>
      <c r="Q445" s="65"/>
    </row>
    <row r="446" spans="1:17" ht="18.75" x14ac:dyDescent="0.25">
      <c r="A446" s="11"/>
      <c r="B446" s="38">
        <v>455</v>
      </c>
      <c r="C446" s="65" t="s">
        <v>878</v>
      </c>
      <c r="D446" s="65" t="s">
        <v>879</v>
      </c>
      <c r="E446" s="47">
        <v>1063811734</v>
      </c>
      <c r="F446" s="87"/>
      <c r="G446" s="48">
        <v>2010</v>
      </c>
      <c r="H446" s="15">
        <f ca="1">IF(Tabla110[[#This Row],[FECHA DE NACIMIENTO]]="","",YEAR(NOW())-Tabla110[[#This Row],[FECHA DE NACIMIENTO]])</f>
        <v>16</v>
      </c>
      <c r="I446" s="65" t="s">
        <v>15</v>
      </c>
      <c r="J446" s="15" t="str">
        <f t="shared" si="12"/>
        <v>EX</v>
      </c>
      <c r="K446" s="15" t="str">
        <f>Tabla110[[#This Row],[FECHA DE NACIMIENTO]]&amp;J446</f>
        <v>2010EX</v>
      </c>
      <c r="L446" s="16" t="str">
        <f t="shared" si="13"/>
        <v>EXPERTOS 15 Y 16 AÑOS</v>
      </c>
      <c r="M446" s="65" t="s">
        <v>111</v>
      </c>
      <c r="N446" s="38">
        <v>455</v>
      </c>
      <c r="O446" s="19">
        <f>IFERROR(VLOOKUP(Tabla110[[#This Row],[NIVEL DE HABILIDAD]],CATEGORIAS!$M$3:$O$13,2,FALSE),"")</f>
        <v>85000</v>
      </c>
      <c r="P446" s="65"/>
      <c r="Q446" s="65"/>
    </row>
    <row r="447" spans="1:17" ht="18.75" x14ac:dyDescent="0.25">
      <c r="A447" s="11"/>
      <c r="B447" s="39">
        <v>456</v>
      </c>
      <c r="C447" s="65" t="s">
        <v>550</v>
      </c>
      <c r="D447" s="65" t="s">
        <v>880</v>
      </c>
      <c r="E447" s="47" t="s">
        <v>881</v>
      </c>
      <c r="F447" s="87">
        <v>40391</v>
      </c>
      <c r="G447" s="48">
        <v>2010</v>
      </c>
      <c r="H447" s="15">
        <f ca="1">IF(Tabla110[[#This Row],[FECHA DE NACIMIENTO]]="","",YEAR(NOW())-Tabla110[[#This Row],[FECHA DE NACIMIENTO]])</f>
        <v>16</v>
      </c>
      <c r="I447" s="65" t="s">
        <v>15</v>
      </c>
      <c r="J447" s="15" t="str">
        <f t="shared" si="12"/>
        <v>EX</v>
      </c>
      <c r="K447" s="15" t="str">
        <f>Tabla110[[#This Row],[FECHA DE NACIMIENTO]]&amp;J447</f>
        <v>2010EX</v>
      </c>
      <c r="L447" s="16" t="str">
        <f t="shared" si="13"/>
        <v>EXPERTOS 15 Y 16 AÑOS</v>
      </c>
      <c r="M447" s="65" t="s">
        <v>46</v>
      </c>
      <c r="N447" s="39">
        <v>456</v>
      </c>
      <c r="O447" s="19">
        <f>IFERROR(VLOOKUP(Tabla110[[#This Row],[NIVEL DE HABILIDAD]],CATEGORIAS!$M$3:$O$13,2,FALSE),"")</f>
        <v>85000</v>
      </c>
      <c r="P447" s="65"/>
      <c r="Q447" s="65"/>
    </row>
    <row r="448" spans="1:17" ht="18.75" x14ac:dyDescent="0.25">
      <c r="A448" s="11"/>
      <c r="B448" s="38">
        <v>457</v>
      </c>
      <c r="C448" s="65" t="s">
        <v>882</v>
      </c>
      <c r="D448" s="65" t="s">
        <v>883</v>
      </c>
      <c r="E448" s="47">
        <v>1109929122</v>
      </c>
      <c r="F448" s="87">
        <v>41544</v>
      </c>
      <c r="G448" s="48">
        <v>2013</v>
      </c>
      <c r="H448" s="15">
        <f ca="1">IF(Tabla110[[#This Row],[FECHA DE NACIMIENTO]]="","",YEAR(NOW())-Tabla110[[#This Row],[FECHA DE NACIMIENTO]])</f>
        <v>13</v>
      </c>
      <c r="I448" s="65" t="s">
        <v>15</v>
      </c>
      <c r="J448" s="15" t="str">
        <f t="shared" si="12"/>
        <v>EX</v>
      </c>
      <c r="K448" s="15" t="str">
        <f>Tabla110[[#This Row],[FECHA DE NACIMIENTO]]&amp;J448</f>
        <v>2013EX</v>
      </c>
      <c r="L448" s="16" t="str">
        <f t="shared" si="13"/>
        <v>EXPERTOS 13 Y 14 AÑOS</v>
      </c>
      <c r="M448" s="65" t="s">
        <v>46</v>
      </c>
      <c r="N448" s="38">
        <v>457</v>
      </c>
      <c r="O448" s="19">
        <f>IFERROR(VLOOKUP(Tabla110[[#This Row],[NIVEL DE HABILIDAD]],CATEGORIAS!$M$3:$O$13,2,FALSE),"")</f>
        <v>85000</v>
      </c>
      <c r="P448" s="65"/>
      <c r="Q448" s="65"/>
    </row>
    <row r="449" spans="1:17" ht="18.75" x14ac:dyDescent="0.25">
      <c r="A449" s="11"/>
      <c r="B449" s="39">
        <v>458</v>
      </c>
      <c r="C449" s="65" t="s">
        <v>884</v>
      </c>
      <c r="D449" s="65" t="s">
        <v>885</v>
      </c>
      <c r="E449" s="47">
        <v>1030021649</v>
      </c>
      <c r="F449" s="87"/>
      <c r="G449" s="48">
        <v>2011</v>
      </c>
      <c r="H449" s="15">
        <f ca="1">IF(Tabla110[[#This Row],[FECHA DE NACIMIENTO]]="","",YEAR(NOW())-Tabla110[[#This Row],[FECHA DE NACIMIENTO]])</f>
        <v>15</v>
      </c>
      <c r="I449" s="65" t="s">
        <v>9</v>
      </c>
      <c r="J449" s="15" t="str">
        <f t="shared" si="12"/>
        <v>OD</v>
      </c>
      <c r="K449" s="15" t="str">
        <f>Tabla110[[#This Row],[FECHA DE NACIMIENTO]]&amp;J449</f>
        <v>2011OD</v>
      </c>
      <c r="L449" s="16" t="str">
        <f t="shared" si="13"/>
        <v>OPEN DAMAS</v>
      </c>
      <c r="M449" s="65" t="s">
        <v>50</v>
      </c>
      <c r="N449" s="39">
        <v>458</v>
      </c>
      <c r="O449" s="19">
        <f>IFERROR(VLOOKUP(Tabla110[[#This Row],[NIVEL DE HABILIDAD]],CATEGORIAS!$M$3:$O$13,2,FALSE),"")</f>
        <v>85000</v>
      </c>
      <c r="P449" s="65"/>
      <c r="Q449" s="65"/>
    </row>
    <row r="450" spans="1:17" ht="18.75" x14ac:dyDescent="0.25">
      <c r="A450" s="11"/>
      <c r="B450" s="38">
        <v>459</v>
      </c>
      <c r="C450" s="65" t="s">
        <v>886</v>
      </c>
      <c r="D450" s="65" t="s">
        <v>887</v>
      </c>
      <c r="E450" s="47">
        <v>1110297733</v>
      </c>
      <c r="F450" s="87">
        <v>39990</v>
      </c>
      <c r="G450" s="48">
        <v>2009</v>
      </c>
      <c r="H450" s="15">
        <f ca="1">IF(Tabla110[[#This Row],[FECHA DE NACIMIENTO]]="","",YEAR(NOW())-Tabla110[[#This Row],[FECHA DE NACIMIENTO]])</f>
        <v>17</v>
      </c>
      <c r="I450" s="65" t="s">
        <v>9</v>
      </c>
      <c r="J450" s="15" t="str">
        <f t="shared" si="12"/>
        <v>OD</v>
      </c>
      <c r="K450" s="15" t="str">
        <f>Tabla110[[#This Row],[FECHA DE NACIMIENTO]]&amp;J450</f>
        <v>2009OD</v>
      </c>
      <c r="L450" s="16" t="str">
        <f t="shared" si="13"/>
        <v>OPEN DAMAS</v>
      </c>
      <c r="M450" s="65" t="s">
        <v>50</v>
      </c>
      <c r="N450" s="38">
        <v>459</v>
      </c>
      <c r="O450" s="19">
        <f>IFERROR(VLOOKUP(Tabla110[[#This Row],[NIVEL DE HABILIDAD]],CATEGORIAS!$M$3:$O$13,2,FALSE),"")</f>
        <v>85000</v>
      </c>
      <c r="P450" s="65"/>
      <c r="Q450" s="65"/>
    </row>
    <row r="451" spans="1:17" ht="18.75" x14ac:dyDescent="0.25">
      <c r="A451" s="11"/>
      <c r="B451" s="39">
        <v>460</v>
      </c>
      <c r="C451" s="65" t="s">
        <v>888</v>
      </c>
      <c r="D451" s="65" t="s">
        <v>889</v>
      </c>
      <c r="E451" s="47">
        <v>1014482989</v>
      </c>
      <c r="F451" s="87"/>
      <c r="G451" s="48">
        <v>2009</v>
      </c>
      <c r="H451" s="15">
        <f ca="1">IF(Tabla110[[#This Row],[FECHA DE NACIMIENTO]]="","",YEAR(NOW())-Tabla110[[#This Row],[FECHA DE NACIMIENTO]])</f>
        <v>17</v>
      </c>
      <c r="I451" s="65" t="s">
        <v>15</v>
      </c>
      <c r="J451" s="15" t="str">
        <f t="shared" ref="J451:J513" si="14">VLOOKUP(I451,NH,2,0)</f>
        <v>EX</v>
      </c>
      <c r="K451" s="15" t="str">
        <f>Tabla110[[#This Row],[FECHA DE NACIMIENTO]]&amp;J451</f>
        <v>2009EX</v>
      </c>
      <c r="L451" s="16" t="str">
        <f t="shared" ref="L451:L513" si="15">IFERROR(VLOOKUP(K451,CATEGORIAS,2,0),"")</f>
        <v>EXPERTOS 17 AÑOS Y MAS</v>
      </c>
      <c r="M451" s="65" t="s">
        <v>49</v>
      </c>
      <c r="N451" s="39">
        <v>460</v>
      </c>
      <c r="O451" s="19">
        <f>IFERROR(VLOOKUP(Tabla110[[#This Row],[NIVEL DE HABILIDAD]],CATEGORIAS!$M$3:$O$13,2,FALSE),"")</f>
        <v>85000</v>
      </c>
      <c r="P451" s="65"/>
      <c r="Q451" s="65"/>
    </row>
    <row r="452" spans="1:17" ht="18.75" x14ac:dyDescent="0.25">
      <c r="A452" s="11"/>
      <c r="B452" s="38">
        <v>461</v>
      </c>
      <c r="C452" s="65" t="s">
        <v>890</v>
      </c>
      <c r="D452" s="65" t="s">
        <v>891</v>
      </c>
      <c r="E452" s="47">
        <v>94473971</v>
      </c>
      <c r="F452" s="87">
        <v>28676</v>
      </c>
      <c r="G452" s="48">
        <v>1978</v>
      </c>
      <c r="H452" s="15">
        <f ca="1">IF(Tabla110[[#This Row],[FECHA DE NACIMIENTO]]="","",YEAR(NOW())-Tabla110[[#This Row],[FECHA DE NACIMIENTO]])</f>
        <v>48</v>
      </c>
      <c r="I452" s="65" t="s">
        <v>72</v>
      </c>
      <c r="J452" s="15" t="str">
        <f t="shared" si="14"/>
        <v>SM</v>
      </c>
      <c r="K452" s="15" t="str">
        <f>Tabla110[[#This Row],[FECHA DE NACIMIENTO]]&amp;J452</f>
        <v>1978SM</v>
      </c>
      <c r="L452" s="16" t="str">
        <f t="shared" si="15"/>
        <v>SENIOR MASTER</v>
      </c>
      <c r="M452" s="65" t="s">
        <v>85</v>
      </c>
      <c r="N452" s="38">
        <v>461</v>
      </c>
      <c r="O452" s="19">
        <f>IFERROR(VLOOKUP(Tabla110[[#This Row],[NIVEL DE HABILIDAD]],CATEGORIAS!$M$3:$O$13,2,FALSE),"")</f>
        <v>85000</v>
      </c>
      <c r="P452" s="65"/>
      <c r="Q452" s="65"/>
    </row>
    <row r="453" spans="1:17" ht="18.75" x14ac:dyDescent="0.25">
      <c r="A453" s="11"/>
      <c r="B453" s="39">
        <v>462</v>
      </c>
      <c r="C453" s="65" t="s">
        <v>892</v>
      </c>
      <c r="D453" s="65" t="s">
        <v>893</v>
      </c>
      <c r="E453" s="47">
        <v>76332978</v>
      </c>
      <c r="F453" s="87"/>
      <c r="G453" s="48">
        <v>1979</v>
      </c>
      <c r="H453" s="15">
        <f ca="1">IF(Tabla110[[#This Row],[FECHA DE NACIMIENTO]]="","",YEAR(NOW())-Tabla110[[#This Row],[FECHA DE NACIMIENTO]])</f>
        <v>47</v>
      </c>
      <c r="I453" s="65" t="s">
        <v>72</v>
      </c>
      <c r="J453" s="15" t="str">
        <f t="shared" si="14"/>
        <v>SM</v>
      </c>
      <c r="K453" s="15" t="str">
        <f>Tabla110[[#This Row],[FECHA DE NACIMIENTO]]&amp;J453</f>
        <v>1979SM</v>
      </c>
      <c r="L453" s="16" t="str">
        <f t="shared" si="15"/>
        <v>SENIOR MASTER</v>
      </c>
      <c r="M453" s="65" t="s">
        <v>85</v>
      </c>
      <c r="N453" s="39">
        <v>462</v>
      </c>
      <c r="O453" s="19">
        <f>IFERROR(VLOOKUP(Tabla110[[#This Row],[NIVEL DE HABILIDAD]],CATEGORIAS!$M$3:$O$13,2,FALSE),"")</f>
        <v>85000</v>
      </c>
      <c r="P453" s="65"/>
      <c r="Q453" s="65"/>
    </row>
    <row r="454" spans="1:17" ht="18.75" x14ac:dyDescent="0.25">
      <c r="A454" s="11"/>
      <c r="B454" s="38">
        <v>463</v>
      </c>
      <c r="C454" s="65" t="s">
        <v>236</v>
      </c>
      <c r="D454" s="65" t="s">
        <v>894</v>
      </c>
      <c r="E454" s="47">
        <v>1127244291</v>
      </c>
      <c r="F454" s="87">
        <v>40214</v>
      </c>
      <c r="G454" s="48">
        <v>2010</v>
      </c>
      <c r="H454" s="15">
        <f ca="1">IF(Tabla110[[#This Row],[FECHA DE NACIMIENTO]]="","",YEAR(NOW())-Tabla110[[#This Row],[FECHA DE NACIMIENTO]])</f>
        <v>16</v>
      </c>
      <c r="I454" s="65" t="s">
        <v>1173</v>
      </c>
      <c r="J454" s="15" t="str">
        <f t="shared" si="14"/>
        <v>SR</v>
      </c>
      <c r="K454" s="15" t="str">
        <f>Tabla110[[#This Row],[FECHA DE NACIMIENTO]]&amp;J454</f>
        <v>2010SR</v>
      </c>
      <c r="L454" s="16" t="str">
        <f t="shared" si="15"/>
        <v>SUPER RACING</v>
      </c>
      <c r="M454" s="65" t="s">
        <v>46</v>
      </c>
      <c r="N454" s="38">
        <v>463</v>
      </c>
      <c r="O454" s="19">
        <f>IFERROR(VLOOKUP(Tabla110[[#This Row],[NIVEL DE HABILIDAD]],CATEGORIAS!$M$3:$O$13,2,FALSE),"")</f>
        <v>85000</v>
      </c>
      <c r="P454" s="65"/>
      <c r="Q454" s="65"/>
    </row>
    <row r="455" spans="1:17" ht="18.75" x14ac:dyDescent="0.25">
      <c r="A455" s="11"/>
      <c r="B455" s="39">
        <v>464</v>
      </c>
      <c r="C455" s="65" t="s">
        <v>895</v>
      </c>
      <c r="D455" s="65" t="s">
        <v>896</v>
      </c>
      <c r="E455" s="47">
        <v>1080068198</v>
      </c>
      <c r="F455" s="87">
        <v>43167</v>
      </c>
      <c r="G455" s="48">
        <v>2018</v>
      </c>
      <c r="H455" s="15">
        <f ca="1">IF(Tabla110[[#This Row],[FECHA DE NACIMIENTO]]="","",YEAR(NOW())-Tabla110[[#This Row],[FECHA DE NACIMIENTO]])</f>
        <v>8</v>
      </c>
      <c r="I455" s="65" t="s">
        <v>15</v>
      </c>
      <c r="J455" s="15" t="str">
        <f t="shared" si="14"/>
        <v>EX</v>
      </c>
      <c r="K455" s="15" t="str">
        <f>Tabla110[[#This Row],[FECHA DE NACIMIENTO]]&amp;J455</f>
        <v>2018EX</v>
      </c>
      <c r="L455" s="16" t="str">
        <f t="shared" si="15"/>
        <v>EXPERTOS 8 AÑOS Y MENOS</v>
      </c>
      <c r="M455" s="65" t="s">
        <v>111</v>
      </c>
      <c r="N455" s="39">
        <v>464</v>
      </c>
      <c r="O455" s="19">
        <f>IFERROR(VLOOKUP(Tabla110[[#This Row],[NIVEL DE HABILIDAD]],CATEGORIAS!$M$3:$O$13,2,FALSE),"")</f>
        <v>85000</v>
      </c>
      <c r="P455" s="65"/>
      <c r="Q455" s="65"/>
    </row>
    <row r="456" spans="1:17" ht="18.75" x14ac:dyDescent="0.25">
      <c r="A456" s="11"/>
      <c r="B456" s="38">
        <v>465</v>
      </c>
      <c r="C456" s="65" t="s">
        <v>275</v>
      </c>
      <c r="D456" s="65" t="s">
        <v>897</v>
      </c>
      <c r="E456" s="47">
        <v>1114160948</v>
      </c>
      <c r="F456" s="87">
        <v>42193</v>
      </c>
      <c r="G456" s="48">
        <v>2015</v>
      </c>
      <c r="H456" s="15">
        <f ca="1">IF(Tabla110[[#This Row],[FECHA DE NACIMIENTO]]="","",YEAR(NOW())-Tabla110[[#This Row],[FECHA DE NACIMIENTO]])</f>
        <v>11</v>
      </c>
      <c r="I456" s="65" t="s">
        <v>15</v>
      </c>
      <c r="J456" s="15" t="str">
        <f t="shared" si="14"/>
        <v>EX</v>
      </c>
      <c r="K456" s="15" t="str">
        <f>Tabla110[[#This Row],[FECHA DE NACIMIENTO]]&amp;J456</f>
        <v>2015EX</v>
      </c>
      <c r="L456" s="16" t="str">
        <f t="shared" si="15"/>
        <v>EXPERTOS 11 Y 12 AÑOS</v>
      </c>
      <c r="M456" s="65" t="s">
        <v>70</v>
      </c>
      <c r="N456" s="38">
        <v>465</v>
      </c>
      <c r="O456" s="19">
        <f>IFERROR(VLOOKUP(Tabla110[[#This Row],[NIVEL DE HABILIDAD]],CATEGORIAS!$M$3:$O$13,2,FALSE),"")</f>
        <v>85000</v>
      </c>
      <c r="P456" s="65"/>
      <c r="Q456" s="65"/>
    </row>
    <row r="457" spans="1:17" ht="18.75" x14ac:dyDescent="0.25">
      <c r="A457" s="11"/>
      <c r="B457" s="39">
        <v>466</v>
      </c>
      <c r="C457" s="65" t="s">
        <v>301</v>
      </c>
      <c r="D457" s="65" t="s">
        <v>897</v>
      </c>
      <c r="E457" s="47">
        <v>1114162282</v>
      </c>
      <c r="F457" s="87">
        <v>42921</v>
      </c>
      <c r="G457" s="48">
        <v>2017</v>
      </c>
      <c r="H457" s="15">
        <f ca="1">IF(Tabla110[[#This Row],[FECHA DE NACIMIENTO]]="","",YEAR(NOW())-Tabla110[[#This Row],[FECHA DE NACIMIENTO]])</f>
        <v>9</v>
      </c>
      <c r="I457" s="65" t="s">
        <v>15</v>
      </c>
      <c r="J457" s="15" t="str">
        <f t="shared" si="14"/>
        <v>EX</v>
      </c>
      <c r="K457" s="15" t="str">
        <f>Tabla110[[#This Row],[FECHA DE NACIMIENTO]]&amp;J457</f>
        <v>2017EX</v>
      </c>
      <c r="L457" s="16" t="str">
        <f t="shared" si="15"/>
        <v>EXPERTOS 9 Y 10 AÑOS</v>
      </c>
      <c r="M457" s="65" t="s">
        <v>70</v>
      </c>
      <c r="N457" s="39">
        <v>466</v>
      </c>
      <c r="O457" s="19">
        <f>IFERROR(VLOOKUP(Tabla110[[#This Row],[NIVEL DE HABILIDAD]],CATEGORIAS!$M$3:$O$13,2,FALSE),"")</f>
        <v>85000</v>
      </c>
      <c r="P457" s="65"/>
      <c r="Q457" s="65"/>
    </row>
    <row r="458" spans="1:17" ht="18.75" x14ac:dyDescent="0.25">
      <c r="A458" s="11"/>
      <c r="B458" s="38">
        <v>467</v>
      </c>
      <c r="C458" s="65" t="s">
        <v>455</v>
      </c>
      <c r="D458" s="65" t="s">
        <v>864</v>
      </c>
      <c r="E458" s="47">
        <v>1113867527</v>
      </c>
      <c r="F458" s="87">
        <v>42097</v>
      </c>
      <c r="G458" s="48">
        <v>2015</v>
      </c>
      <c r="H458" s="15">
        <f ca="1">IF(Tabla110[[#This Row],[FECHA DE NACIMIENTO]]="","",YEAR(NOW())-Tabla110[[#This Row],[FECHA DE NACIMIENTO]])</f>
        <v>11</v>
      </c>
      <c r="I458" s="65" t="s">
        <v>14</v>
      </c>
      <c r="J458" s="15" t="str">
        <f t="shared" si="14"/>
        <v>D</v>
      </c>
      <c r="K458" s="15" t="str">
        <f>Tabla110[[#This Row],[FECHA DE NACIMIENTO]]&amp;J458</f>
        <v>2015D</v>
      </c>
      <c r="L458" s="16" t="str">
        <f t="shared" si="15"/>
        <v>DAMAS 11 Y 12 AÑOS</v>
      </c>
      <c r="M458" s="65" t="s">
        <v>70</v>
      </c>
      <c r="N458" s="38">
        <v>467</v>
      </c>
      <c r="O458" s="19">
        <f>IFERROR(VLOOKUP(Tabla110[[#This Row],[NIVEL DE HABILIDAD]],CATEGORIAS!$M$3:$O$13,2,FALSE),"")</f>
        <v>85000</v>
      </c>
      <c r="P458" s="65"/>
      <c r="Q458" s="65"/>
    </row>
    <row r="459" spans="1:17" ht="18.75" x14ac:dyDescent="0.25">
      <c r="A459" s="11"/>
      <c r="B459" s="39">
        <v>468</v>
      </c>
      <c r="C459" s="65" t="s">
        <v>429</v>
      </c>
      <c r="D459" s="65" t="s">
        <v>898</v>
      </c>
      <c r="E459" s="47">
        <v>1089940663</v>
      </c>
      <c r="F459" s="87">
        <v>42493</v>
      </c>
      <c r="G459" s="48">
        <v>2016</v>
      </c>
      <c r="H459" s="15">
        <f ca="1">IF(Tabla110[[#This Row],[FECHA DE NACIMIENTO]]="","",YEAR(NOW())-Tabla110[[#This Row],[FECHA DE NACIMIENTO]])</f>
        <v>10</v>
      </c>
      <c r="I459" s="65" t="s">
        <v>15</v>
      </c>
      <c r="J459" s="15" t="str">
        <f t="shared" si="14"/>
        <v>EX</v>
      </c>
      <c r="K459" s="15" t="str">
        <f>Tabla110[[#This Row],[FECHA DE NACIMIENTO]]&amp;J459</f>
        <v>2016EX</v>
      </c>
      <c r="L459" s="16" t="str">
        <f t="shared" si="15"/>
        <v>EXPERTOS 9 Y 10 AÑOS</v>
      </c>
      <c r="M459" s="65" t="s">
        <v>70</v>
      </c>
      <c r="N459" s="39">
        <v>468</v>
      </c>
      <c r="O459" s="19">
        <f>IFERROR(VLOOKUP(Tabla110[[#This Row],[NIVEL DE HABILIDAD]],CATEGORIAS!$M$3:$O$13,2,FALSE),"")</f>
        <v>85000</v>
      </c>
      <c r="P459" s="65"/>
      <c r="Q459" s="65"/>
    </row>
    <row r="460" spans="1:17" ht="18.75" x14ac:dyDescent="0.25">
      <c r="A460" s="11"/>
      <c r="B460" s="38">
        <v>469</v>
      </c>
      <c r="C460" s="65" t="s">
        <v>899</v>
      </c>
      <c r="D460" s="65" t="s">
        <v>900</v>
      </c>
      <c r="E460" s="47">
        <v>6103892</v>
      </c>
      <c r="F460" s="87"/>
      <c r="G460" s="48">
        <v>1979</v>
      </c>
      <c r="H460" s="15">
        <f ca="1">IF(Tabla110[[#This Row],[FECHA DE NACIMIENTO]]="","",YEAR(NOW())-Tabla110[[#This Row],[FECHA DE NACIMIENTO]])</f>
        <v>47</v>
      </c>
      <c r="I460" s="65" t="s">
        <v>72</v>
      </c>
      <c r="J460" s="15" t="str">
        <f t="shared" si="14"/>
        <v>SM</v>
      </c>
      <c r="K460" s="15" t="str">
        <f>Tabla110[[#This Row],[FECHA DE NACIMIENTO]]&amp;J460</f>
        <v>1979SM</v>
      </c>
      <c r="L460" s="16" t="str">
        <f t="shared" si="15"/>
        <v>SENIOR MASTER</v>
      </c>
      <c r="M460" s="65" t="s">
        <v>180</v>
      </c>
      <c r="N460" s="38">
        <v>469</v>
      </c>
      <c r="O460" s="19">
        <f>IFERROR(VLOOKUP(Tabla110[[#This Row],[NIVEL DE HABILIDAD]],CATEGORIAS!$M$3:$O$13,2,FALSE),"")</f>
        <v>85000</v>
      </c>
      <c r="P460" s="65"/>
      <c r="Q460" s="65"/>
    </row>
    <row r="461" spans="1:17" ht="18.75" x14ac:dyDescent="0.25">
      <c r="A461" s="11"/>
      <c r="B461" s="39">
        <v>470</v>
      </c>
      <c r="C461" s="65" t="s">
        <v>872</v>
      </c>
      <c r="D461" s="65" t="s">
        <v>901</v>
      </c>
      <c r="E461" s="47">
        <v>1113693490</v>
      </c>
      <c r="F461" s="87"/>
      <c r="G461" s="48">
        <v>1998</v>
      </c>
      <c r="H461" s="15">
        <f ca="1">IF(Tabla110[[#This Row],[FECHA DE NACIMIENTO]]="","",YEAR(NOW())-Tabla110[[#This Row],[FECHA DE NACIMIENTO]])</f>
        <v>28</v>
      </c>
      <c r="I461" s="65" t="s">
        <v>10</v>
      </c>
      <c r="J461" s="15" t="str">
        <f t="shared" si="14"/>
        <v>OV</v>
      </c>
      <c r="K461" s="15" t="str">
        <f>Tabla110[[#This Row],[FECHA DE NACIMIENTO]]&amp;J461</f>
        <v>1998OV</v>
      </c>
      <c r="L461" s="16" t="str">
        <f t="shared" si="15"/>
        <v>OPEN VARONES</v>
      </c>
      <c r="M461" s="65" t="s">
        <v>51</v>
      </c>
      <c r="N461" s="39">
        <v>470</v>
      </c>
      <c r="O461" s="19">
        <f>IFERROR(VLOOKUP(Tabla110[[#This Row],[NIVEL DE HABILIDAD]],CATEGORIAS!$M$3:$O$13,2,FALSE),"")</f>
        <v>85000</v>
      </c>
      <c r="P461" s="65"/>
      <c r="Q461" s="65" t="s">
        <v>216</v>
      </c>
    </row>
    <row r="462" spans="1:17" ht="18.75" x14ac:dyDescent="0.25">
      <c r="A462" s="11"/>
      <c r="B462" s="38">
        <v>471</v>
      </c>
      <c r="C462" s="65" t="s">
        <v>902</v>
      </c>
      <c r="D462" s="65" t="s">
        <v>903</v>
      </c>
      <c r="E462" s="47">
        <v>1110046442</v>
      </c>
      <c r="F462" s="87">
        <v>39783</v>
      </c>
      <c r="G462" s="48">
        <v>2008</v>
      </c>
      <c r="H462" s="15">
        <f ca="1">IF(Tabla110[[#This Row],[FECHA DE NACIMIENTO]]="","",YEAR(NOW())-Tabla110[[#This Row],[FECHA DE NACIMIENTO]])</f>
        <v>18</v>
      </c>
      <c r="I462" s="65" t="s">
        <v>9</v>
      </c>
      <c r="J462" s="15" t="str">
        <f t="shared" si="14"/>
        <v>OD</v>
      </c>
      <c r="K462" s="15" t="str">
        <f>Tabla110[[#This Row],[FECHA DE NACIMIENTO]]&amp;J462</f>
        <v>2008OD</v>
      </c>
      <c r="L462" s="16" t="str">
        <f t="shared" si="15"/>
        <v>OPEN DAMAS</v>
      </c>
      <c r="M462" s="65" t="s">
        <v>51</v>
      </c>
      <c r="N462" s="38">
        <v>471</v>
      </c>
      <c r="O462" s="19">
        <f>IFERROR(VLOOKUP(Tabla110[[#This Row],[NIVEL DE HABILIDAD]],CATEGORIAS!$M$3:$O$13,2,FALSE),"")</f>
        <v>85000</v>
      </c>
      <c r="P462" s="65"/>
      <c r="Q462" s="65"/>
    </row>
    <row r="463" spans="1:17" ht="18.75" x14ac:dyDescent="0.25">
      <c r="A463" s="11"/>
      <c r="B463" s="39">
        <v>472</v>
      </c>
      <c r="C463" s="65" t="s">
        <v>904</v>
      </c>
      <c r="D463" s="65" t="s">
        <v>905</v>
      </c>
      <c r="E463" s="47"/>
      <c r="F463" s="87"/>
      <c r="G463" s="48">
        <v>2001</v>
      </c>
      <c r="H463" s="15">
        <f ca="1">IF(Tabla110[[#This Row],[FECHA DE NACIMIENTO]]="","",YEAR(NOW())-Tabla110[[#This Row],[FECHA DE NACIMIENTO]])</f>
        <v>25</v>
      </c>
      <c r="I463" s="65" t="s">
        <v>10</v>
      </c>
      <c r="J463" s="15" t="str">
        <f t="shared" si="14"/>
        <v>OV</v>
      </c>
      <c r="K463" s="15" t="str">
        <f>Tabla110[[#This Row],[FECHA DE NACIMIENTO]]&amp;J463</f>
        <v>2001OV</v>
      </c>
      <c r="L463" s="16" t="str">
        <f t="shared" si="15"/>
        <v>OPEN VARONES</v>
      </c>
      <c r="M463" s="65" t="s">
        <v>51</v>
      </c>
      <c r="N463" s="39">
        <v>472</v>
      </c>
      <c r="O463" s="19">
        <f>IFERROR(VLOOKUP(Tabla110[[#This Row],[NIVEL DE HABILIDAD]],CATEGORIAS!$M$3:$O$13,2,FALSE),"")</f>
        <v>85000</v>
      </c>
      <c r="P463" s="65"/>
      <c r="Q463" s="65"/>
    </row>
    <row r="464" spans="1:17" ht="18.75" x14ac:dyDescent="0.25">
      <c r="A464" s="11"/>
      <c r="B464" s="38">
        <v>473</v>
      </c>
      <c r="C464" s="65" t="s">
        <v>325</v>
      </c>
      <c r="D464" s="65" t="s">
        <v>906</v>
      </c>
      <c r="E464" s="47">
        <v>1108645528</v>
      </c>
      <c r="F464" s="87"/>
      <c r="G464" s="48">
        <v>2009</v>
      </c>
      <c r="H464" s="15">
        <f ca="1">IF(Tabla110[[#This Row],[FECHA DE NACIMIENTO]]="","",YEAR(NOW())-Tabla110[[#This Row],[FECHA DE NACIMIENTO]])</f>
        <v>17</v>
      </c>
      <c r="I464" s="65" t="s">
        <v>15</v>
      </c>
      <c r="J464" s="15" t="str">
        <f t="shared" si="14"/>
        <v>EX</v>
      </c>
      <c r="K464" s="15" t="str">
        <f>Tabla110[[#This Row],[FECHA DE NACIMIENTO]]&amp;J464</f>
        <v>2009EX</v>
      </c>
      <c r="L464" s="16" t="str">
        <f t="shared" si="15"/>
        <v>EXPERTOS 17 AÑOS Y MAS</v>
      </c>
      <c r="M464" s="65" t="s">
        <v>74</v>
      </c>
      <c r="N464" s="38">
        <v>473</v>
      </c>
      <c r="O464" s="19">
        <f>IFERROR(VLOOKUP(Tabla110[[#This Row],[NIVEL DE HABILIDAD]],CATEGORIAS!$M$3:$O$13,2,FALSE),"")</f>
        <v>85000</v>
      </c>
      <c r="P464" s="65"/>
      <c r="Q464" s="65"/>
    </row>
    <row r="465" spans="1:17" ht="18.75" x14ac:dyDescent="0.25">
      <c r="A465" s="11"/>
      <c r="B465" s="39">
        <v>474</v>
      </c>
      <c r="C465" s="65" t="s">
        <v>907</v>
      </c>
      <c r="D465" s="65" t="s">
        <v>908</v>
      </c>
      <c r="E465" s="47">
        <v>1014980461</v>
      </c>
      <c r="F465" s="87"/>
      <c r="G465" s="48">
        <v>2006</v>
      </c>
      <c r="H465" s="15">
        <f ca="1">IF(Tabla110[[#This Row],[FECHA DE NACIMIENTO]]="","",YEAR(NOW())-Tabla110[[#This Row],[FECHA DE NACIMIENTO]])</f>
        <v>20</v>
      </c>
      <c r="I465" s="65" t="s">
        <v>10</v>
      </c>
      <c r="J465" s="15" t="str">
        <f t="shared" si="14"/>
        <v>OV</v>
      </c>
      <c r="K465" s="15" t="str">
        <f>Tabla110[[#This Row],[FECHA DE NACIMIENTO]]&amp;J465</f>
        <v>2006OV</v>
      </c>
      <c r="L465" s="16" t="str">
        <f t="shared" si="15"/>
        <v>OPEN VARONES</v>
      </c>
      <c r="M465" s="65" t="s">
        <v>52</v>
      </c>
      <c r="N465" s="39">
        <v>474</v>
      </c>
      <c r="O465" s="19">
        <f>IFERROR(VLOOKUP(Tabla110[[#This Row],[NIVEL DE HABILIDAD]],CATEGORIAS!$M$3:$O$13,2,FALSE),"")</f>
        <v>85000</v>
      </c>
      <c r="P465" s="65"/>
      <c r="Q465" s="65"/>
    </row>
    <row r="466" spans="1:17" ht="18.75" x14ac:dyDescent="0.25">
      <c r="A466" s="11"/>
      <c r="B466" s="38">
        <v>475</v>
      </c>
      <c r="C466" s="65" t="s">
        <v>909</v>
      </c>
      <c r="D466" s="65" t="s">
        <v>910</v>
      </c>
      <c r="E466" s="47">
        <v>1061722843</v>
      </c>
      <c r="F466" s="87"/>
      <c r="G466" s="48">
        <v>2007</v>
      </c>
      <c r="H466" s="15">
        <f ca="1">IF(Tabla110[[#This Row],[FECHA DE NACIMIENTO]]="","",YEAR(NOW())-Tabla110[[#This Row],[FECHA DE NACIMIENTO]])</f>
        <v>19</v>
      </c>
      <c r="I466" s="65" t="s">
        <v>15</v>
      </c>
      <c r="J466" s="15" t="str">
        <f t="shared" si="14"/>
        <v>EX</v>
      </c>
      <c r="K466" s="15" t="str">
        <f>Tabla110[[#This Row],[FECHA DE NACIMIENTO]]&amp;J466</f>
        <v>2007EX</v>
      </c>
      <c r="L466" s="16" t="str">
        <f t="shared" si="15"/>
        <v>EXPERTOS 17 AÑOS Y MAS</v>
      </c>
      <c r="M466" s="65" t="s">
        <v>52</v>
      </c>
      <c r="N466" s="38">
        <v>475</v>
      </c>
      <c r="O466" s="19">
        <f>IFERROR(VLOOKUP(Tabla110[[#This Row],[NIVEL DE HABILIDAD]],CATEGORIAS!$M$3:$O$13,2,FALSE),"")</f>
        <v>85000</v>
      </c>
      <c r="P466" s="65"/>
      <c r="Q466" s="65"/>
    </row>
    <row r="467" spans="1:17" ht="18.75" x14ac:dyDescent="0.25">
      <c r="A467" s="11"/>
      <c r="B467" s="39">
        <v>476</v>
      </c>
      <c r="C467" s="65" t="s">
        <v>356</v>
      </c>
      <c r="D467" s="65" t="s">
        <v>911</v>
      </c>
      <c r="E467" s="47">
        <v>1107049855</v>
      </c>
      <c r="F467" s="87">
        <v>38938</v>
      </c>
      <c r="G467" s="48">
        <v>2006</v>
      </c>
      <c r="H467" s="15">
        <f ca="1">IF(Tabla110[[#This Row],[FECHA DE NACIMIENTO]]="","",YEAR(NOW())-Tabla110[[#This Row],[FECHA DE NACIMIENTO]])</f>
        <v>20</v>
      </c>
      <c r="I467" s="65" t="s">
        <v>178</v>
      </c>
      <c r="J467" s="15" t="e">
        <f t="shared" si="14"/>
        <v>#N/A</v>
      </c>
      <c r="K467" s="15" t="e">
        <f>Tabla110[[#This Row],[FECHA DE NACIMIENTO]]&amp;J467</f>
        <v>#N/A</v>
      </c>
      <c r="L467" s="16" t="str">
        <f t="shared" si="15"/>
        <v/>
      </c>
      <c r="M467" s="65" t="s">
        <v>45</v>
      </c>
      <c r="N467" s="39">
        <v>476</v>
      </c>
      <c r="O467" s="19" t="str">
        <f>IFERROR(VLOOKUP(Tabla110[[#This Row],[NIVEL DE HABILIDAD]],CATEGORIAS!$M$3:$O$13,2,FALSE),"")</f>
        <v/>
      </c>
      <c r="P467" s="65"/>
      <c r="Q467" s="65"/>
    </row>
    <row r="468" spans="1:17" ht="18.75" x14ac:dyDescent="0.25">
      <c r="A468" s="11"/>
      <c r="B468" s="38">
        <v>477</v>
      </c>
      <c r="C468" s="65" t="s">
        <v>912</v>
      </c>
      <c r="D468" s="65" t="s">
        <v>913</v>
      </c>
      <c r="E468" s="47">
        <v>1113623035</v>
      </c>
      <c r="F468" s="87"/>
      <c r="G468" s="48">
        <v>1986</v>
      </c>
      <c r="H468" s="15">
        <f ca="1">IF(Tabla110[[#This Row],[FECHA DE NACIMIENTO]]="","",YEAR(NOW())-Tabla110[[#This Row],[FECHA DE NACIMIENTO]])</f>
        <v>40</v>
      </c>
      <c r="I468" s="65" t="s">
        <v>178</v>
      </c>
      <c r="J468" s="15" t="e">
        <f t="shared" si="14"/>
        <v>#N/A</v>
      </c>
      <c r="K468" s="15" t="e">
        <f>Tabla110[[#This Row],[FECHA DE NACIMIENTO]]&amp;J468</f>
        <v>#N/A</v>
      </c>
      <c r="L468" s="16" t="str">
        <f t="shared" si="15"/>
        <v/>
      </c>
      <c r="M468" s="65" t="s">
        <v>44</v>
      </c>
      <c r="N468" s="38">
        <v>477</v>
      </c>
      <c r="O468" s="19" t="str">
        <f>IFERROR(VLOOKUP(Tabla110[[#This Row],[NIVEL DE HABILIDAD]],CATEGORIAS!$M$3:$O$13,2,FALSE),"")</f>
        <v/>
      </c>
      <c r="P468" s="65"/>
      <c r="Q468" s="65"/>
    </row>
    <row r="469" spans="1:17" ht="18.75" x14ac:dyDescent="0.25">
      <c r="A469" s="11"/>
      <c r="B469" s="39">
        <v>478</v>
      </c>
      <c r="C469" s="65" t="s">
        <v>914</v>
      </c>
      <c r="D469" s="65" t="s">
        <v>915</v>
      </c>
      <c r="E469" s="47">
        <v>1110295235</v>
      </c>
      <c r="F469" s="87"/>
      <c r="G469" s="48">
        <v>2007</v>
      </c>
      <c r="H469" s="15">
        <f ca="1">IF(Tabla110[[#This Row],[FECHA DE NACIMIENTO]]="","",YEAR(NOW())-Tabla110[[#This Row],[FECHA DE NACIMIENTO]])</f>
        <v>19</v>
      </c>
      <c r="I469" s="65" t="s">
        <v>178</v>
      </c>
      <c r="J469" s="15" t="e">
        <f t="shared" si="14"/>
        <v>#N/A</v>
      </c>
      <c r="K469" s="15" t="e">
        <f>Tabla110[[#This Row],[FECHA DE NACIMIENTO]]&amp;J469</f>
        <v>#N/A</v>
      </c>
      <c r="L469" s="16" t="str">
        <f t="shared" si="15"/>
        <v/>
      </c>
      <c r="M469" s="65" t="s">
        <v>51</v>
      </c>
      <c r="N469" s="39">
        <v>478</v>
      </c>
      <c r="O469" s="19" t="str">
        <f>IFERROR(VLOOKUP(Tabla110[[#This Row],[NIVEL DE HABILIDAD]],CATEGORIAS!$M$3:$O$13,2,FALSE),"")</f>
        <v/>
      </c>
      <c r="P469" s="65"/>
      <c r="Q469" s="65"/>
    </row>
    <row r="470" spans="1:17" ht="18.75" x14ac:dyDescent="0.25">
      <c r="A470" s="11"/>
      <c r="B470" s="38">
        <v>479</v>
      </c>
      <c r="C470" s="65" t="s">
        <v>550</v>
      </c>
      <c r="D470" s="65" t="s">
        <v>916</v>
      </c>
      <c r="E470" s="47">
        <v>1006011260</v>
      </c>
      <c r="F470" s="87"/>
      <c r="G470" s="48">
        <v>2003</v>
      </c>
      <c r="H470" s="15">
        <f ca="1">IF(Tabla110[[#This Row],[FECHA DE NACIMIENTO]]="","",YEAR(NOW())-Tabla110[[#This Row],[FECHA DE NACIMIENTO]])</f>
        <v>23</v>
      </c>
      <c r="I470" s="65" t="s">
        <v>178</v>
      </c>
      <c r="J470" s="15" t="e">
        <f t="shared" si="14"/>
        <v>#N/A</v>
      </c>
      <c r="K470" s="15" t="e">
        <f>Tabla110[[#This Row],[FECHA DE NACIMIENTO]]&amp;J470</f>
        <v>#N/A</v>
      </c>
      <c r="L470" s="16" t="str">
        <f t="shared" si="15"/>
        <v/>
      </c>
      <c r="M470" s="65" t="s">
        <v>51</v>
      </c>
      <c r="N470" s="38">
        <v>479</v>
      </c>
      <c r="O470" s="19" t="str">
        <f>IFERROR(VLOOKUP(Tabla110[[#This Row],[NIVEL DE HABILIDAD]],CATEGORIAS!$M$3:$O$13,2,FALSE),"")</f>
        <v/>
      </c>
      <c r="P470" s="65"/>
      <c r="Q470" s="65"/>
    </row>
    <row r="471" spans="1:17" ht="18.75" x14ac:dyDescent="0.25">
      <c r="A471" s="11"/>
      <c r="B471" s="39">
        <v>480</v>
      </c>
      <c r="C471" s="65" t="s">
        <v>325</v>
      </c>
      <c r="D471" s="65" t="s">
        <v>917</v>
      </c>
      <c r="E471" s="47">
        <v>1149936219</v>
      </c>
      <c r="F471" s="87">
        <v>43573</v>
      </c>
      <c r="G471" s="48">
        <v>2009</v>
      </c>
      <c r="H471" s="15">
        <f ca="1">IF(Tabla110[[#This Row],[FECHA DE NACIMIENTO]]="","",YEAR(NOW())-Tabla110[[#This Row],[FECHA DE NACIMIENTO]])</f>
        <v>17</v>
      </c>
      <c r="I471" s="65" t="s">
        <v>178</v>
      </c>
      <c r="J471" s="15" t="e">
        <f t="shared" si="14"/>
        <v>#N/A</v>
      </c>
      <c r="K471" s="15" t="e">
        <f>Tabla110[[#This Row],[FECHA DE NACIMIENTO]]&amp;J471</f>
        <v>#N/A</v>
      </c>
      <c r="L471" s="16" t="str">
        <f t="shared" si="15"/>
        <v/>
      </c>
      <c r="M471" s="65" t="s">
        <v>51</v>
      </c>
      <c r="N471" s="39">
        <v>480</v>
      </c>
      <c r="O471" s="19" t="str">
        <f>IFERROR(VLOOKUP(Tabla110[[#This Row],[NIVEL DE HABILIDAD]],CATEGORIAS!$M$3:$O$13,2,FALSE),"")</f>
        <v/>
      </c>
      <c r="P471" s="65"/>
      <c r="Q471" s="65"/>
    </row>
    <row r="472" spans="1:17" ht="18.75" x14ac:dyDescent="0.25">
      <c r="A472" s="11"/>
      <c r="B472" s="38">
        <v>481</v>
      </c>
      <c r="C472" s="65" t="s">
        <v>918</v>
      </c>
      <c r="D472" s="65" t="s">
        <v>919</v>
      </c>
      <c r="E472" s="47">
        <v>1085272545</v>
      </c>
      <c r="F472" s="87"/>
      <c r="G472" s="48">
        <v>2005</v>
      </c>
      <c r="H472" s="15">
        <f ca="1">IF(Tabla110[[#This Row],[FECHA DE NACIMIENTO]]="","",YEAR(NOW())-Tabla110[[#This Row],[FECHA DE NACIMIENTO]])</f>
        <v>21</v>
      </c>
      <c r="I472" s="65" t="s">
        <v>178</v>
      </c>
      <c r="J472" s="15" t="e">
        <f t="shared" si="14"/>
        <v>#N/A</v>
      </c>
      <c r="K472" s="15" t="e">
        <f>Tabla110[[#This Row],[FECHA DE NACIMIENTO]]&amp;J472</f>
        <v>#N/A</v>
      </c>
      <c r="L472" s="16" t="str">
        <f t="shared" si="15"/>
        <v/>
      </c>
      <c r="M472" s="65" t="s">
        <v>51</v>
      </c>
      <c r="N472" s="38">
        <v>481</v>
      </c>
      <c r="O472" s="19" t="str">
        <f>IFERROR(VLOOKUP(Tabla110[[#This Row],[NIVEL DE HABILIDAD]],CATEGORIAS!$M$3:$O$13,2,FALSE),"")</f>
        <v/>
      </c>
      <c r="P472" s="65"/>
      <c r="Q472" s="65"/>
    </row>
    <row r="473" spans="1:17" ht="18.75" x14ac:dyDescent="0.25">
      <c r="A473" s="11"/>
      <c r="B473" s="39">
        <v>482</v>
      </c>
      <c r="C473" s="65" t="s">
        <v>920</v>
      </c>
      <c r="D473" s="65" t="s">
        <v>921</v>
      </c>
      <c r="E473" s="47">
        <v>89007669</v>
      </c>
      <c r="F473" s="87"/>
      <c r="G473" s="48">
        <v>1977</v>
      </c>
      <c r="H473" s="15">
        <f ca="1">IF(Tabla110[[#This Row],[FECHA DE NACIMIENTO]]="","",YEAR(NOW())-Tabla110[[#This Row],[FECHA DE NACIMIENTO]])</f>
        <v>49</v>
      </c>
      <c r="I473" s="65" t="s">
        <v>72</v>
      </c>
      <c r="J473" s="15" t="str">
        <f t="shared" si="14"/>
        <v>SM</v>
      </c>
      <c r="K473" s="15" t="str">
        <f>Tabla110[[#This Row],[FECHA DE NACIMIENTO]]&amp;J473</f>
        <v>1977SM</v>
      </c>
      <c r="L473" s="16" t="str">
        <f t="shared" si="15"/>
        <v>SENIOR MASTER</v>
      </c>
      <c r="M473" s="65" t="s">
        <v>85</v>
      </c>
      <c r="N473" s="39">
        <v>482</v>
      </c>
      <c r="O473" s="19">
        <f>IFERROR(VLOOKUP(Tabla110[[#This Row],[NIVEL DE HABILIDAD]],CATEGORIAS!$M$3:$O$13,2,FALSE),"")</f>
        <v>85000</v>
      </c>
      <c r="P473" s="65"/>
      <c r="Q473" s="65"/>
    </row>
    <row r="474" spans="1:17" ht="18.75" x14ac:dyDescent="0.25">
      <c r="A474" s="11"/>
      <c r="B474" s="38">
        <v>483</v>
      </c>
      <c r="C474" s="65" t="s">
        <v>922</v>
      </c>
      <c r="D474" s="65" t="s">
        <v>923</v>
      </c>
      <c r="E474" s="47">
        <v>1007914525</v>
      </c>
      <c r="F474" s="87"/>
      <c r="G474" s="48">
        <v>2001</v>
      </c>
      <c r="H474" s="15">
        <f ca="1">IF(Tabla110[[#This Row],[FECHA DE NACIMIENTO]]="","",YEAR(NOW())-Tabla110[[#This Row],[FECHA DE NACIMIENTO]])</f>
        <v>25</v>
      </c>
      <c r="I474" s="65" t="s">
        <v>15</v>
      </c>
      <c r="J474" s="15" t="str">
        <f t="shared" si="14"/>
        <v>EX</v>
      </c>
      <c r="K474" s="15" t="str">
        <f>Tabla110[[#This Row],[FECHA DE NACIMIENTO]]&amp;J474</f>
        <v>2001EX</v>
      </c>
      <c r="L474" s="16" t="str">
        <f t="shared" si="15"/>
        <v>EXPERTOS 17 AÑOS Y MAS</v>
      </c>
      <c r="M474" s="65" t="s">
        <v>46</v>
      </c>
      <c r="N474" s="38">
        <v>483</v>
      </c>
      <c r="O474" s="19">
        <f>IFERROR(VLOOKUP(Tabla110[[#This Row],[NIVEL DE HABILIDAD]],CATEGORIAS!$M$3:$O$13,2,FALSE),"")</f>
        <v>85000</v>
      </c>
      <c r="P474" s="65"/>
      <c r="Q474" s="65"/>
    </row>
    <row r="475" spans="1:17" ht="18.75" x14ac:dyDescent="0.25">
      <c r="A475" s="11"/>
      <c r="B475" s="39">
        <v>484</v>
      </c>
      <c r="C475" s="65" t="s">
        <v>354</v>
      </c>
      <c r="D475" s="65" t="s">
        <v>924</v>
      </c>
      <c r="E475" s="47">
        <v>1030140855</v>
      </c>
      <c r="F475" s="87"/>
      <c r="G475" s="48">
        <v>2009</v>
      </c>
      <c r="H475" s="15">
        <f ca="1">IF(Tabla110[[#This Row],[FECHA DE NACIMIENTO]]="","",YEAR(NOW())-Tabla110[[#This Row],[FECHA DE NACIMIENTO]])</f>
        <v>17</v>
      </c>
      <c r="I475" s="65" t="s">
        <v>15</v>
      </c>
      <c r="J475" s="15" t="str">
        <f t="shared" si="14"/>
        <v>EX</v>
      </c>
      <c r="K475" s="15" t="str">
        <f>Tabla110[[#This Row],[FECHA DE NACIMIENTO]]&amp;J475</f>
        <v>2009EX</v>
      </c>
      <c r="L475" s="16" t="str">
        <f t="shared" si="15"/>
        <v>EXPERTOS 17 AÑOS Y MAS</v>
      </c>
      <c r="M475" s="65" t="s">
        <v>74</v>
      </c>
      <c r="N475" s="39">
        <v>484</v>
      </c>
      <c r="O475" s="19">
        <f>IFERROR(VLOOKUP(Tabla110[[#This Row],[NIVEL DE HABILIDAD]],CATEGORIAS!$M$3:$O$13,2,FALSE),"")</f>
        <v>85000</v>
      </c>
      <c r="P475" s="65"/>
      <c r="Q475" s="65"/>
    </row>
    <row r="476" spans="1:17" ht="18.75" x14ac:dyDescent="0.25">
      <c r="A476" s="11"/>
      <c r="B476" s="38">
        <v>485</v>
      </c>
      <c r="C476" s="65" t="s">
        <v>301</v>
      </c>
      <c r="D476" s="65" t="s">
        <v>925</v>
      </c>
      <c r="E476" s="47"/>
      <c r="F476" s="87">
        <v>42867</v>
      </c>
      <c r="G476" s="48">
        <v>2017</v>
      </c>
      <c r="H476" s="15">
        <f ca="1">IF(Tabla110[[#This Row],[FECHA DE NACIMIENTO]]="","",YEAR(NOW())-Tabla110[[#This Row],[FECHA DE NACIMIENTO]])</f>
        <v>9</v>
      </c>
      <c r="I476" s="65" t="s">
        <v>15</v>
      </c>
      <c r="J476" s="15" t="str">
        <f t="shared" si="14"/>
        <v>EX</v>
      </c>
      <c r="K476" s="15" t="str">
        <f>Tabla110[[#This Row],[FECHA DE NACIMIENTO]]&amp;J476</f>
        <v>2017EX</v>
      </c>
      <c r="L476" s="16" t="str">
        <f t="shared" si="15"/>
        <v>EXPERTOS 9 Y 10 AÑOS</v>
      </c>
      <c r="M476" s="65" t="s">
        <v>110</v>
      </c>
      <c r="N476" s="38">
        <v>485</v>
      </c>
      <c r="O476" s="19">
        <f>IFERROR(VLOOKUP(Tabla110[[#This Row],[NIVEL DE HABILIDAD]],CATEGORIAS!$M$3:$O$13,2,FALSE),"")</f>
        <v>85000</v>
      </c>
      <c r="P476" s="65"/>
      <c r="Q476" s="65"/>
    </row>
    <row r="477" spans="1:17" ht="18.75" x14ac:dyDescent="0.25">
      <c r="A477" s="11"/>
      <c r="B477" s="39">
        <v>486</v>
      </c>
      <c r="C477" s="65" t="s">
        <v>709</v>
      </c>
      <c r="D477" s="65" t="s">
        <v>926</v>
      </c>
      <c r="E477" s="47">
        <v>1107856863</v>
      </c>
      <c r="F477" s="87">
        <v>39989</v>
      </c>
      <c r="G477" s="48">
        <v>2009</v>
      </c>
      <c r="H477" s="15">
        <f ca="1">IF(Tabla110[[#This Row],[FECHA DE NACIMIENTO]]="","",YEAR(NOW())-Tabla110[[#This Row],[FECHA DE NACIMIENTO]])</f>
        <v>17</v>
      </c>
      <c r="I477" s="65" t="s">
        <v>9</v>
      </c>
      <c r="J477" s="15" t="str">
        <f t="shared" si="14"/>
        <v>OD</v>
      </c>
      <c r="K477" s="15" t="str">
        <f>Tabla110[[#This Row],[FECHA DE NACIMIENTO]]&amp;J477</f>
        <v>2009OD</v>
      </c>
      <c r="L477" s="16" t="str">
        <f t="shared" si="15"/>
        <v>OPEN DAMAS</v>
      </c>
      <c r="M477" s="65" t="s">
        <v>46</v>
      </c>
      <c r="N477" s="39">
        <v>486</v>
      </c>
      <c r="O477" s="19">
        <f>IFERROR(VLOOKUP(Tabla110[[#This Row],[NIVEL DE HABILIDAD]],CATEGORIAS!$M$3:$O$13,2,FALSE),"")</f>
        <v>85000</v>
      </c>
      <c r="P477" s="65"/>
      <c r="Q477" s="65"/>
    </row>
    <row r="478" spans="1:17" ht="18.75" x14ac:dyDescent="0.25">
      <c r="A478" s="11"/>
      <c r="B478" s="38">
        <v>487</v>
      </c>
      <c r="C478" s="65" t="s">
        <v>760</v>
      </c>
      <c r="D478" s="65" t="s">
        <v>927</v>
      </c>
      <c r="E478" s="47"/>
      <c r="F478" s="87"/>
      <c r="G478" s="48">
        <v>2003</v>
      </c>
      <c r="H478" s="15">
        <f ca="1">IF(Tabla110[[#This Row],[FECHA DE NACIMIENTO]]="","",YEAR(NOW())-Tabla110[[#This Row],[FECHA DE NACIMIENTO]])</f>
        <v>23</v>
      </c>
      <c r="I478" s="65" t="s">
        <v>10</v>
      </c>
      <c r="J478" s="15" t="str">
        <f t="shared" si="14"/>
        <v>OV</v>
      </c>
      <c r="K478" s="15" t="str">
        <f>Tabla110[[#This Row],[FECHA DE NACIMIENTO]]&amp;J478</f>
        <v>2003OV</v>
      </c>
      <c r="L478" s="16" t="str">
        <f t="shared" si="15"/>
        <v>OPEN VARONES</v>
      </c>
      <c r="M478" s="65" t="s">
        <v>52</v>
      </c>
      <c r="N478" s="38">
        <v>487</v>
      </c>
      <c r="O478" s="19">
        <f>IFERROR(VLOOKUP(Tabla110[[#This Row],[NIVEL DE HABILIDAD]],CATEGORIAS!$M$3:$O$13,2,FALSE),"")</f>
        <v>85000</v>
      </c>
      <c r="P478" s="65"/>
      <c r="Q478" s="65"/>
    </row>
    <row r="479" spans="1:17" ht="18.75" x14ac:dyDescent="0.25">
      <c r="A479" s="11"/>
      <c r="B479" s="39">
        <v>488</v>
      </c>
      <c r="C479" s="65" t="s">
        <v>928</v>
      </c>
      <c r="D479" s="65" t="s">
        <v>929</v>
      </c>
      <c r="E479" s="47">
        <v>1120571216</v>
      </c>
      <c r="F479" s="87"/>
      <c r="G479" s="48">
        <v>2009</v>
      </c>
      <c r="H479" s="15">
        <f ca="1">IF(Tabla110[[#This Row],[FECHA DE NACIMIENTO]]="","",YEAR(NOW())-Tabla110[[#This Row],[FECHA DE NACIMIENTO]])</f>
        <v>17</v>
      </c>
      <c r="I479" s="65" t="s">
        <v>9</v>
      </c>
      <c r="J479" s="15" t="str">
        <f t="shared" si="14"/>
        <v>OD</v>
      </c>
      <c r="K479" s="15" t="str">
        <f>Tabla110[[#This Row],[FECHA DE NACIMIENTO]]&amp;J479</f>
        <v>2009OD</v>
      </c>
      <c r="L479" s="16" t="str">
        <f t="shared" si="15"/>
        <v>OPEN DAMAS</v>
      </c>
      <c r="M479" s="65" t="s">
        <v>46</v>
      </c>
      <c r="N479" s="39">
        <v>488</v>
      </c>
      <c r="O479" s="19">
        <f>IFERROR(VLOOKUP(Tabla110[[#This Row],[NIVEL DE HABILIDAD]],CATEGORIAS!$M$3:$O$13,2,FALSE),"")</f>
        <v>85000</v>
      </c>
      <c r="P479" s="65"/>
      <c r="Q479" s="65"/>
    </row>
    <row r="480" spans="1:17" ht="18.75" x14ac:dyDescent="0.25">
      <c r="A480" s="11"/>
      <c r="B480" s="38">
        <v>489</v>
      </c>
      <c r="C480" s="65" t="s">
        <v>930</v>
      </c>
      <c r="D480" s="65" t="s">
        <v>931</v>
      </c>
      <c r="E480" s="47">
        <v>5207106</v>
      </c>
      <c r="F480" s="87"/>
      <c r="G480" s="48">
        <v>1980</v>
      </c>
      <c r="H480" s="15">
        <f ca="1">IF(Tabla110[[#This Row],[FECHA DE NACIMIENTO]]="","",YEAR(NOW())-Tabla110[[#This Row],[FECHA DE NACIMIENTO]])</f>
        <v>46</v>
      </c>
      <c r="I480" s="65" t="s">
        <v>72</v>
      </c>
      <c r="J480" s="15" t="str">
        <f t="shared" si="14"/>
        <v>SM</v>
      </c>
      <c r="K480" s="15" t="str">
        <f>Tabla110[[#This Row],[FECHA DE NACIMIENTO]]&amp;J480</f>
        <v>1980SM</v>
      </c>
      <c r="L480" s="16" t="str">
        <f t="shared" si="15"/>
        <v>SENIOR MASTER</v>
      </c>
      <c r="M480" s="65" t="s">
        <v>184</v>
      </c>
      <c r="N480" s="38">
        <v>489</v>
      </c>
      <c r="O480" s="19">
        <f>IFERROR(VLOOKUP(Tabla110[[#This Row],[NIVEL DE HABILIDAD]],CATEGORIAS!$M$3:$O$13,2,FALSE),"")</f>
        <v>85000</v>
      </c>
      <c r="P480" s="65"/>
      <c r="Q480" s="65"/>
    </row>
    <row r="481" spans="1:17" ht="18.75" x14ac:dyDescent="0.25">
      <c r="A481" s="11"/>
      <c r="B481" s="39">
        <v>490</v>
      </c>
      <c r="C481" s="65" t="s">
        <v>455</v>
      </c>
      <c r="D481" s="65" t="s">
        <v>932</v>
      </c>
      <c r="E481" s="47">
        <v>1110372303</v>
      </c>
      <c r="F481" s="87">
        <v>40421</v>
      </c>
      <c r="G481" s="48">
        <v>2010</v>
      </c>
      <c r="H481" s="15">
        <f ca="1">IF(Tabla110[[#This Row],[FECHA DE NACIMIENTO]]="","",YEAR(NOW())-Tabla110[[#This Row],[FECHA DE NACIMIENTO]])</f>
        <v>16</v>
      </c>
      <c r="I481" s="65" t="s">
        <v>9</v>
      </c>
      <c r="J481" s="15" t="str">
        <f t="shared" si="14"/>
        <v>OD</v>
      </c>
      <c r="K481" s="15" t="str">
        <f>Tabla110[[#This Row],[FECHA DE NACIMIENTO]]&amp;J481</f>
        <v>2010OD</v>
      </c>
      <c r="L481" s="16" t="str">
        <f t="shared" si="15"/>
        <v>OPEN DAMAS</v>
      </c>
      <c r="M481" s="65" t="s">
        <v>41</v>
      </c>
      <c r="N481" s="39">
        <v>490</v>
      </c>
      <c r="O481" s="19">
        <f>IFERROR(VLOOKUP(Tabla110[[#This Row],[NIVEL DE HABILIDAD]],CATEGORIAS!$M$3:$O$13,2,FALSE),"")</f>
        <v>85000</v>
      </c>
      <c r="P481" s="65"/>
      <c r="Q481" s="65"/>
    </row>
    <row r="482" spans="1:17" ht="18.75" x14ac:dyDescent="0.25">
      <c r="A482" s="11"/>
      <c r="B482" s="38">
        <v>491</v>
      </c>
      <c r="C482" s="65" t="s">
        <v>364</v>
      </c>
      <c r="D482" s="65" t="s">
        <v>933</v>
      </c>
      <c r="E482" s="47">
        <v>1107849753</v>
      </c>
      <c r="F482" s="87">
        <v>39378</v>
      </c>
      <c r="G482" s="48">
        <v>2007</v>
      </c>
      <c r="H482" s="15">
        <f ca="1">IF(Tabla110[[#This Row],[FECHA DE NACIMIENTO]]="","",YEAR(NOW())-Tabla110[[#This Row],[FECHA DE NACIMIENTO]])</f>
        <v>19</v>
      </c>
      <c r="I482" s="65" t="s">
        <v>10</v>
      </c>
      <c r="J482" s="15" t="str">
        <f t="shared" si="14"/>
        <v>OV</v>
      </c>
      <c r="K482" s="15" t="str">
        <f>Tabla110[[#This Row],[FECHA DE NACIMIENTO]]&amp;J482</f>
        <v>2007OV</v>
      </c>
      <c r="L482" s="16" t="str">
        <f t="shared" si="15"/>
        <v>OPEN VARONES</v>
      </c>
      <c r="M482" s="65" t="s">
        <v>82</v>
      </c>
      <c r="N482" s="38">
        <v>491</v>
      </c>
      <c r="O482" s="19">
        <f>IFERROR(VLOOKUP(Tabla110[[#This Row],[NIVEL DE HABILIDAD]],CATEGORIAS!$M$3:$O$13,2,FALSE),"")</f>
        <v>85000</v>
      </c>
      <c r="P482" s="65"/>
      <c r="Q482" s="65"/>
    </row>
    <row r="483" spans="1:17" ht="18.75" x14ac:dyDescent="0.25">
      <c r="A483" s="11"/>
      <c r="B483" s="39">
        <v>492</v>
      </c>
      <c r="C483" s="65" t="s">
        <v>934</v>
      </c>
      <c r="D483" s="65" t="s">
        <v>935</v>
      </c>
      <c r="E483" s="47"/>
      <c r="F483" s="87"/>
      <c r="G483" s="48">
        <v>1980</v>
      </c>
      <c r="H483" s="15">
        <f ca="1">IF(Tabla110[[#This Row],[FECHA DE NACIMIENTO]]="","",YEAR(NOW())-Tabla110[[#This Row],[FECHA DE NACIMIENTO]])</f>
        <v>46</v>
      </c>
      <c r="I483" s="65" t="s">
        <v>72</v>
      </c>
      <c r="J483" s="15" t="str">
        <f t="shared" si="14"/>
        <v>SM</v>
      </c>
      <c r="K483" s="15" t="str">
        <f>Tabla110[[#This Row],[FECHA DE NACIMIENTO]]&amp;J483</f>
        <v>1980SM</v>
      </c>
      <c r="L483" s="16" t="str">
        <f t="shared" si="15"/>
        <v>SENIOR MASTER</v>
      </c>
      <c r="M483" s="65" t="s">
        <v>76</v>
      </c>
      <c r="N483" s="39">
        <v>492</v>
      </c>
      <c r="O483" s="19">
        <f>IFERROR(VLOOKUP(Tabla110[[#This Row],[NIVEL DE HABILIDAD]],CATEGORIAS!$M$3:$O$13,2,FALSE),"")</f>
        <v>85000</v>
      </c>
      <c r="P483" s="65"/>
      <c r="Q483" s="65"/>
    </row>
    <row r="484" spans="1:17" ht="18.75" x14ac:dyDescent="0.25">
      <c r="A484" s="11"/>
      <c r="B484" s="38">
        <v>493</v>
      </c>
      <c r="C484" s="65" t="s">
        <v>356</v>
      </c>
      <c r="D484" s="65" t="s">
        <v>936</v>
      </c>
      <c r="E484" s="47">
        <v>1060592984</v>
      </c>
      <c r="F484" s="87"/>
      <c r="G484" s="48">
        <v>2011</v>
      </c>
      <c r="H484" s="15">
        <f ca="1">IF(Tabla110[[#This Row],[FECHA DE NACIMIENTO]]="","",YEAR(NOW())-Tabla110[[#This Row],[FECHA DE NACIMIENTO]])</f>
        <v>15</v>
      </c>
      <c r="I484" s="65" t="s">
        <v>15</v>
      </c>
      <c r="J484" s="15" t="str">
        <f t="shared" si="14"/>
        <v>EX</v>
      </c>
      <c r="K484" s="15" t="str">
        <f>Tabla110[[#This Row],[FECHA DE NACIMIENTO]]&amp;J484</f>
        <v>2011EX</v>
      </c>
      <c r="L484" s="16" t="str">
        <f t="shared" si="15"/>
        <v>EXPERTOS 15 Y 16 AÑOS</v>
      </c>
      <c r="M484" s="65" t="s">
        <v>79</v>
      </c>
      <c r="N484" s="38">
        <v>493</v>
      </c>
      <c r="O484" s="19">
        <f>IFERROR(VLOOKUP(Tabla110[[#This Row],[NIVEL DE HABILIDAD]],CATEGORIAS!$M$3:$O$13,2,FALSE),"")</f>
        <v>85000</v>
      </c>
      <c r="P484" s="65"/>
      <c r="Q484" s="65"/>
    </row>
    <row r="485" spans="1:17" ht="18.75" x14ac:dyDescent="0.25">
      <c r="A485" s="11"/>
      <c r="B485" s="91">
        <v>494</v>
      </c>
      <c r="C485" s="65" t="s">
        <v>1175</v>
      </c>
      <c r="D485" s="65" t="s">
        <v>1176</v>
      </c>
      <c r="E485" s="65">
        <v>1035011037</v>
      </c>
      <c r="F485" s="87">
        <v>42967</v>
      </c>
      <c r="G485" s="48">
        <f>YEAR(Tabla110[[#This Row],[SEXO]])</f>
        <v>2017</v>
      </c>
      <c r="H485" s="15">
        <f ca="1">IF(Tabla110[[#This Row],[FECHA DE NACIMIENTO]]="","",YEAR(NOW())-Tabla110[[#This Row],[FECHA DE NACIMIENTO]])</f>
        <v>9</v>
      </c>
      <c r="I485" s="65" t="s">
        <v>14</v>
      </c>
      <c r="J485" s="15" t="str">
        <f t="shared" si="14"/>
        <v>D</v>
      </c>
      <c r="K485" s="15" t="str">
        <f>Tabla110[[#This Row],[FECHA DE NACIMIENTO]]&amp;J485</f>
        <v>2017D</v>
      </c>
      <c r="L485" s="16" t="str">
        <f t="shared" si="15"/>
        <v>DAMAS 9 Y 10 AÑOS</v>
      </c>
      <c r="M485" s="65" t="s">
        <v>1177</v>
      </c>
      <c r="N485" s="39">
        <v>494</v>
      </c>
      <c r="O485" s="19">
        <f>IFERROR(VLOOKUP(Tabla110[[#This Row],[NIVEL DE HABILIDAD]],CATEGORIAS!$M$3:$O$13,2,FALSE),"")</f>
        <v>85000</v>
      </c>
      <c r="P485" s="65"/>
      <c r="Q485" s="65"/>
    </row>
    <row r="486" spans="1:17" ht="18.75" x14ac:dyDescent="0.25">
      <c r="A486" s="11"/>
      <c r="B486" s="39">
        <v>495</v>
      </c>
      <c r="C486" s="65" t="s">
        <v>522</v>
      </c>
      <c r="D486" s="65" t="s">
        <v>937</v>
      </c>
      <c r="E486" s="47">
        <v>1059249435</v>
      </c>
      <c r="F486" s="87"/>
      <c r="G486" s="48">
        <v>2018</v>
      </c>
      <c r="H486" s="15">
        <f ca="1">IF(Tabla110[[#This Row],[FECHA DE NACIMIENTO]]="","",YEAR(NOW())-Tabla110[[#This Row],[FECHA DE NACIMIENTO]])</f>
        <v>8</v>
      </c>
      <c r="I486" s="65" t="s">
        <v>14</v>
      </c>
      <c r="J486" s="15" t="str">
        <f t="shared" si="14"/>
        <v>D</v>
      </c>
      <c r="K486" s="15" t="str">
        <f>Tabla110[[#This Row],[FECHA DE NACIMIENTO]]&amp;J486</f>
        <v>2018D</v>
      </c>
      <c r="L486" s="16" t="str">
        <f t="shared" si="15"/>
        <v>DAMAS 7 Y 8 AÑOS</v>
      </c>
      <c r="M486" s="65" t="s">
        <v>109</v>
      </c>
      <c r="N486" s="39">
        <v>495</v>
      </c>
      <c r="O486" s="19">
        <f>IFERROR(VLOOKUP(Tabla110[[#This Row],[NIVEL DE HABILIDAD]],CATEGORIAS!$M$3:$O$13,2,FALSE),"")</f>
        <v>85000</v>
      </c>
      <c r="P486" s="65"/>
      <c r="Q486" s="65"/>
    </row>
    <row r="487" spans="1:17" ht="18.75" x14ac:dyDescent="0.25">
      <c r="A487" s="11"/>
      <c r="B487" s="39">
        <v>496</v>
      </c>
      <c r="C487" s="65" t="s">
        <v>1166</v>
      </c>
      <c r="D487" s="65" t="s">
        <v>1170</v>
      </c>
      <c r="E487" s="47"/>
      <c r="F487" s="87"/>
      <c r="G487" s="48">
        <v>1996</v>
      </c>
      <c r="H487" s="15">
        <f ca="1">IF(Tabla110[[#This Row],[FECHA DE NACIMIENTO]]="","",YEAR(NOW())-Tabla110[[#This Row],[FECHA DE NACIMIENTO]])</f>
        <v>30</v>
      </c>
      <c r="I487" s="65" t="s">
        <v>10</v>
      </c>
      <c r="J487" s="15" t="str">
        <f t="shared" si="14"/>
        <v>OV</v>
      </c>
      <c r="K487" s="15" t="str">
        <f>Tabla110[[#This Row],[FECHA DE NACIMIENTO]]&amp;J487</f>
        <v>1996OV</v>
      </c>
      <c r="L487" s="16" t="str">
        <f t="shared" si="15"/>
        <v/>
      </c>
      <c r="M487" s="65" t="s">
        <v>79</v>
      </c>
      <c r="N487" s="39">
        <v>496</v>
      </c>
      <c r="O487" s="19">
        <f>IFERROR(VLOOKUP(Tabla110[[#This Row],[NIVEL DE HABILIDAD]],CATEGORIAS!$M$3:$O$13,2,FALSE),"")</f>
        <v>85000</v>
      </c>
      <c r="P487" s="65"/>
      <c r="Q487" s="65"/>
    </row>
    <row r="488" spans="1:17" ht="18.75" x14ac:dyDescent="0.25">
      <c r="A488" s="11"/>
      <c r="B488" s="91">
        <v>497</v>
      </c>
      <c r="C488" s="65" t="s">
        <v>701</v>
      </c>
      <c r="D488" s="65" t="s">
        <v>1226</v>
      </c>
      <c r="E488" s="65">
        <v>1092861383</v>
      </c>
      <c r="F488" s="87">
        <v>42986</v>
      </c>
      <c r="G488" s="48">
        <f>YEAR(Tabla110[[#This Row],[SEXO]])</f>
        <v>2017</v>
      </c>
      <c r="H488" s="15">
        <f ca="1">IF(Tabla110[[#This Row],[FECHA DE NACIMIENTO]]="","",YEAR(NOW())-Tabla110[[#This Row],[FECHA DE NACIMIENTO]])</f>
        <v>9</v>
      </c>
      <c r="I488" s="65" t="s">
        <v>14</v>
      </c>
      <c r="J488" s="15" t="str">
        <f t="shared" si="14"/>
        <v>D</v>
      </c>
      <c r="K488" s="15" t="str">
        <f>Tabla110[[#This Row],[FECHA DE NACIMIENTO]]&amp;J488</f>
        <v>2017D</v>
      </c>
      <c r="L488" s="16" t="str">
        <f t="shared" si="15"/>
        <v>DAMAS 9 Y 10 AÑOS</v>
      </c>
      <c r="M488" s="65" t="s">
        <v>1227</v>
      </c>
      <c r="N488" s="39">
        <v>497</v>
      </c>
      <c r="O488" s="19">
        <f>IFERROR(VLOOKUP(Tabla110[[#This Row],[NIVEL DE HABILIDAD]],CATEGORIAS!$M$3:$O$13,2,FALSE),"")</f>
        <v>85000</v>
      </c>
      <c r="P488" s="65"/>
      <c r="Q488" s="65"/>
    </row>
    <row r="489" spans="1:17" ht="18.75" x14ac:dyDescent="0.25">
      <c r="A489" s="11"/>
      <c r="B489" s="91">
        <v>498</v>
      </c>
      <c r="C489" s="65" t="s">
        <v>1243</v>
      </c>
      <c r="D489" s="65" t="s">
        <v>739</v>
      </c>
      <c r="E489" s="65">
        <v>1109678212</v>
      </c>
      <c r="F489" s="87">
        <v>41489</v>
      </c>
      <c r="G489" s="48">
        <f>YEAR(Tabla110[[#This Row],[SEXO]])</f>
        <v>2013</v>
      </c>
      <c r="H489" s="15">
        <f ca="1">IF(Tabla110[[#This Row],[FECHA DE NACIMIENTO]]="","",YEAR(NOW())-Tabla110[[#This Row],[FECHA DE NACIMIENTO]])</f>
        <v>13</v>
      </c>
      <c r="I489" s="65" t="s">
        <v>14</v>
      </c>
      <c r="J489" s="15" t="str">
        <f t="shared" si="14"/>
        <v>D</v>
      </c>
      <c r="K489" s="15" t="str">
        <f>Tabla110[[#This Row],[FECHA DE NACIMIENTO]]&amp;J489</f>
        <v>2013D</v>
      </c>
      <c r="L489" s="16" t="str">
        <f t="shared" si="15"/>
        <v>DAMAS 13 Y 14 AÑOS</v>
      </c>
      <c r="M489" s="65" t="s">
        <v>51</v>
      </c>
      <c r="N489" s="39">
        <v>498</v>
      </c>
      <c r="O489" s="19">
        <f>IFERROR(VLOOKUP(Tabla110[[#This Row],[NIVEL DE HABILIDAD]],CATEGORIAS!$M$3:$O$13,2,FALSE),"")</f>
        <v>85000</v>
      </c>
      <c r="P489" s="65"/>
      <c r="Q489" s="65"/>
    </row>
    <row r="490" spans="1:17" ht="18.75" x14ac:dyDescent="0.25">
      <c r="A490" s="11"/>
      <c r="B490" s="91">
        <v>499</v>
      </c>
      <c r="C490" s="65" t="s">
        <v>1274</v>
      </c>
      <c r="D490" s="65" t="s">
        <v>1316</v>
      </c>
      <c r="E490" s="65">
        <v>1106230078</v>
      </c>
      <c r="F490" s="87">
        <v>42152</v>
      </c>
      <c r="G490" s="48">
        <f>YEAR(Tabla110[[#This Row],[SEXO]])</f>
        <v>2015</v>
      </c>
      <c r="H490" s="15">
        <f ca="1">IF(Tabla110[[#This Row],[FECHA DE NACIMIENTO]]="","",YEAR(NOW())-Tabla110[[#This Row],[FECHA DE NACIMIENTO]])</f>
        <v>11</v>
      </c>
      <c r="I490" s="65" t="s">
        <v>14</v>
      </c>
      <c r="J490" s="15" t="str">
        <f t="shared" si="14"/>
        <v>D</v>
      </c>
      <c r="K490" s="15" t="str">
        <f>Tabla110[[#This Row],[FECHA DE NACIMIENTO]]&amp;J490</f>
        <v>2015D</v>
      </c>
      <c r="L490" s="16" t="str">
        <f t="shared" si="15"/>
        <v>DAMAS 11 Y 12 AÑOS</v>
      </c>
      <c r="M490" s="65" t="s">
        <v>1328</v>
      </c>
      <c r="N490" s="39">
        <v>499</v>
      </c>
      <c r="O490" s="19">
        <f>IFERROR(VLOOKUP(Tabla110[[#This Row],[NIVEL DE HABILIDAD]],CATEGORIAS!$M$3:$O$13,2,FALSE),"")</f>
        <v>85000</v>
      </c>
      <c r="P490" s="65"/>
      <c r="Q490" s="65"/>
    </row>
    <row r="491" spans="1:17" ht="21" x14ac:dyDescent="0.25">
      <c r="A491" s="11"/>
      <c r="B491" s="95">
        <v>500</v>
      </c>
      <c r="C491" s="65" t="s">
        <v>236</v>
      </c>
      <c r="D491" s="65" t="s">
        <v>1458</v>
      </c>
      <c r="E491" s="65">
        <v>1109574131</v>
      </c>
      <c r="F491" s="89">
        <v>44643</v>
      </c>
      <c r="G491" s="48">
        <f>YEAR(Tabla110[[#This Row],[SEXO]])</f>
        <v>2022</v>
      </c>
      <c r="H491" s="78">
        <f ca="1">IF(Tabla110[[#This Row],[FECHA DE NACIMIENTO]]="","",YEAR(NOW())-Tabla110[[#This Row],[FECHA DE NACIMIENTO]])</f>
        <v>4</v>
      </c>
      <c r="I491" s="65" t="s">
        <v>12</v>
      </c>
      <c r="J491" s="79" t="str">
        <f t="shared" si="14"/>
        <v>S</v>
      </c>
      <c r="K491" s="79" t="str">
        <f>Tabla110[[#This Row],[FECHA DE NACIMIENTO]]&amp;J491</f>
        <v>2022S</v>
      </c>
      <c r="L491" s="80" t="str">
        <f t="shared" si="15"/>
        <v>STRIDERS 4 AÑOS</v>
      </c>
      <c r="M491" s="65" t="s">
        <v>55</v>
      </c>
      <c r="N491" s="81">
        <v>500</v>
      </c>
      <c r="O491" s="82">
        <f>IFERROR(VLOOKUP(Tabla110[[#This Row],[NIVEL DE HABILIDAD]],CATEGORIAS!$M$3:$O$13,2,FALSE),"")</f>
        <v>85000</v>
      </c>
      <c r="P491" s="75"/>
      <c r="Q491" s="75"/>
    </row>
    <row r="492" spans="1:17" ht="18.75" x14ac:dyDescent="0.25">
      <c r="A492" s="11"/>
      <c r="B492" s="39">
        <v>501</v>
      </c>
      <c r="C492" s="65" t="s">
        <v>1164</v>
      </c>
      <c r="D492" s="65" t="s">
        <v>1169</v>
      </c>
      <c r="E492" s="47"/>
      <c r="F492" s="87"/>
      <c r="G492" s="48">
        <v>2022</v>
      </c>
      <c r="H492" s="15">
        <f ca="1">IF(Tabla110[[#This Row],[FECHA DE NACIMIENTO]]="","",YEAR(NOW())-Tabla110[[#This Row],[FECHA DE NACIMIENTO]])</f>
        <v>4</v>
      </c>
      <c r="I492" s="65" t="s">
        <v>12</v>
      </c>
      <c r="J492" s="15" t="str">
        <f t="shared" si="14"/>
        <v>S</v>
      </c>
      <c r="K492" s="15" t="str">
        <f>Tabla110[[#This Row],[FECHA DE NACIMIENTO]]&amp;J492</f>
        <v>2022S</v>
      </c>
      <c r="L492" s="16" t="str">
        <f t="shared" si="15"/>
        <v>STRIDERS 4 AÑOS</v>
      </c>
      <c r="M492" s="65" t="s">
        <v>55</v>
      </c>
      <c r="N492" s="39">
        <v>501</v>
      </c>
      <c r="O492" s="19">
        <f>IFERROR(VLOOKUP(Tabla110[[#This Row],[NIVEL DE HABILIDAD]],CATEGORIAS!$M$3:$O$13,2,FALSE),"")</f>
        <v>85000</v>
      </c>
      <c r="P492" s="65"/>
      <c r="Q492" s="65"/>
    </row>
    <row r="493" spans="1:17" ht="18.75" x14ac:dyDescent="0.25">
      <c r="A493" s="11"/>
      <c r="B493" s="39">
        <v>502</v>
      </c>
      <c r="C493" s="65" t="s">
        <v>1165</v>
      </c>
      <c r="D493" s="65" t="s">
        <v>296</v>
      </c>
      <c r="E493" s="47"/>
      <c r="F493" s="87">
        <v>44514</v>
      </c>
      <c r="G493" s="48">
        <v>2021</v>
      </c>
      <c r="H493" s="15">
        <f ca="1">IF(Tabla110[[#This Row],[FECHA DE NACIMIENTO]]="","",YEAR(NOW())-Tabla110[[#This Row],[FECHA DE NACIMIENTO]])</f>
        <v>5</v>
      </c>
      <c r="I493" s="65" t="s">
        <v>12</v>
      </c>
      <c r="J493" s="15" t="str">
        <f t="shared" si="14"/>
        <v>S</v>
      </c>
      <c r="K493" s="15" t="str">
        <f>Tabla110[[#This Row],[FECHA DE NACIMIENTO]]&amp;J493</f>
        <v>2021S</v>
      </c>
      <c r="L493" s="16" t="str">
        <f t="shared" si="15"/>
        <v>STRIDERS 5 AÑOS</v>
      </c>
      <c r="M493" s="65" t="s">
        <v>55</v>
      </c>
      <c r="N493" s="39">
        <v>502</v>
      </c>
      <c r="O493" s="19">
        <f>IFERROR(VLOOKUP(Tabla110[[#This Row],[NIVEL DE HABILIDAD]],CATEGORIAS!$M$3:$O$13,2,FALSE),"")</f>
        <v>85000</v>
      </c>
      <c r="P493" s="65"/>
      <c r="Q493" s="65"/>
    </row>
    <row r="494" spans="1:17" ht="18.75" x14ac:dyDescent="0.25">
      <c r="A494" s="11"/>
      <c r="B494" s="91">
        <v>521</v>
      </c>
      <c r="C494" s="65" t="s">
        <v>285</v>
      </c>
      <c r="D494" s="65" t="s">
        <v>1280</v>
      </c>
      <c r="E494" s="65">
        <v>1091914372</v>
      </c>
      <c r="F494" s="87">
        <v>41460</v>
      </c>
      <c r="G494" s="48">
        <f>YEAR(Tabla110[[#This Row],[SEXO]])</f>
        <v>2013</v>
      </c>
      <c r="H494" s="15">
        <f ca="1">IF(Tabla110[[#This Row],[FECHA DE NACIMIENTO]]="","",YEAR(NOW())-Tabla110[[#This Row],[FECHA DE NACIMIENTO]])</f>
        <v>13</v>
      </c>
      <c r="I494" s="65" t="s">
        <v>14</v>
      </c>
      <c r="J494" s="15" t="str">
        <f t="shared" si="14"/>
        <v>D</v>
      </c>
      <c r="K494" s="15" t="str">
        <f>Tabla110[[#This Row],[FECHA DE NACIMIENTO]]&amp;J494</f>
        <v>2013D</v>
      </c>
      <c r="L494" s="16" t="str">
        <f t="shared" si="15"/>
        <v>DAMAS 13 Y 14 AÑOS</v>
      </c>
      <c r="M494" s="65" t="s">
        <v>46</v>
      </c>
      <c r="N494" s="39">
        <v>521</v>
      </c>
      <c r="O494" s="19">
        <f>IFERROR(VLOOKUP(Tabla110[[#This Row],[NIVEL DE HABILIDAD]],CATEGORIAS!$M$3:$O$13,2,FALSE),"")</f>
        <v>85000</v>
      </c>
      <c r="P494" s="65"/>
      <c r="Q494" s="65"/>
    </row>
    <row r="495" spans="1:17" ht="18.75" x14ac:dyDescent="0.25">
      <c r="A495" s="11"/>
      <c r="B495" s="91">
        <v>531</v>
      </c>
      <c r="C495" s="65" t="s">
        <v>648</v>
      </c>
      <c r="D495" s="65" t="s">
        <v>1334</v>
      </c>
      <c r="E495" s="65">
        <v>1114892282</v>
      </c>
      <c r="F495" s="87">
        <v>41178</v>
      </c>
      <c r="G495" s="48">
        <f>YEAR(Tabla110[[#This Row],[SEXO]])</f>
        <v>2012</v>
      </c>
      <c r="H495" s="15">
        <f ca="1">IF(Tabla110[[#This Row],[FECHA DE NACIMIENTO]]="","",YEAR(NOW())-Tabla110[[#This Row],[FECHA DE NACIMIENTO]])</f>
        <v>14</v>
      </c>
      <c r="I495" s="65" t="s">
        <v>14</v>
      </c>
      <c r="J495" s="15" t="str">
        <f t="shared" si="14"/>
        <v>D</v>
      </c>
      <c r="K495" s="15" t="str">
        <f>Tabla110[[#This Row],[FECHA DE NACIMIENTO]]&amp;J495</f>
        <v>2012D</v>
      </c>
      <c r="L495" s="16" t="str">
        <f t="shared" si="15"/>
        <v>DAMAS 13 Y 14 AÑOS</v>
      </c>
      <c r="M495" s="65" t="s">
        <v>1344</v>
      </c>
      <c r="N495" s="39">
        <v>531</v>
      </c>
      <c r="O495" s="19">
        <f>IFERROR(VLOOKUP(Tabla110[[#This Row],[NIVEL DE HABILIDAD]],CATEGORIAS!$M$3:$O$13,2,FALSE),"")</f>
        <v>85000</v>
      </c>
      <c r="P495" s="65"/>
      <c r="Q495" s="65"/>
    </row>
    <row r="496" spans="1:17" ht="18.75" x14ac:dyDescent="0.25">
      <c r="A496" s="11"/>
      <c r="B496" s="91">
        <v>532</v>
      </c>
      <c r="C496" s="65" t="s">
        <v>369</v>
      </c>
      <c r="D496" s="65" t="s">
        <v>1358</v>
      </c>
      <c r="E496" s="65">
        <v>1113867795</v>
      </c>
      <c r="F496" s="87">
        <v>42254</v>
      </c>
      <c r="G496" s="48">
        <f>YEAR(Tabla110[[#This Row],[SEXO]])</f>
        <v>2015</v>
      </c>
      <c r="H496" s="15">
        <f ca="1">IF(Tabla110[[#This Row],[FECHA DE NACIMIENTO]]="","",YEAR(NOW())-Tabla110[[#This Row],[FECHA DE NACIMIENTO]])</f>
        <v>11</v>
      </c>
      <c r="I496" s="65" t="s">
        <v>14</v>
      </c>
      <c r="J496" s="15" t="str">
        <f t="shared" si="14"/>
        <v>D</v>
      </c>
      <c r="K496" s="15" t="str">
        <f>Tabla110[[#This Row],[FECHA DE NACIMIENTO]]&amp;J496</f>
        <v>2015D</v>
      </c>
      <c r="L496" s="16" t="str">
        <f t="shared" si="15"/>
        <v>DAMAS 11 Y 12 AÑOS</v>
      </c>
      <c r="M496" s="65" t="s">
        <v>70</v>
      </c>
      <c r="N496" s="39">
        <v>532</v>
      </c>
      <c r="O496" s="19">
        <f>IFERROR(VLOOKUP(Tabla110[[#This Row],[NIVEL DE HABILIDAD]],CATEGORIAS!$M$3:$O$13,2,FALSE),"")</f>
        <v>85000</v>
      </c>
      <c r="P496" s="65"/>
      <c r="Q496" s="65"/>
    </row>
    <row r="497" spans="1:17" ht="18.75" x14ac:dyDescent="0.25">
      <c r="A497" s="11"/>
      <c r="B497" s="92">
        <v>535</v>
      </c>
      <c r="C497" s="65" t="s">
        <v>1359</v>
      </c>
      <c r="D497" s="65" t="s">
        <v>269</v>
      </c>
      <c r="E497" s="65">
        <v>1109565426</v>
      </c>
      <c r="F497" s="87">
        <v>43101</v>
      </c>
      <c r="G497" s="48">
        <f>YEAR(Tabla110[[#This Row],[SEXO]])</f>
        <v>2018</v>
      </c>
      <c r="H497" s="15">
        <f ca="1">IF(Tabla110[[#This Row],[FECHA DE NACIMIENTO]]="","",YEAR(NOW())-Tabla110[[#This Row],[FECHA DE NACIMIENTO]])</f>
        <v>8</v>
      </c>
      <c r="I497" s="65" t="s">
        <v>14</v>
      </c>
      <c r="J497" s="15" t="str">
        <f t="shared" si="14"/>
        <v>D</v>
      </c>
      <c r="K497" s="15" t="str">
        <f>Tabla110[[#This Row],[FECHA DE NACIMIENTO]]&amp;J497</f>
        <v>2018D</v>
      </c>
      <c r="L497" s="16" t="str">
        <f t="shared" si="15"/>
        <v>DAMAS 7 Y 8 AÑOS</v>
      </c>
      <c r="M497" s="65" t="s">
        <v>52</v>
      </c>
      <c r="N497" s="39">
        <v>535</v>
      </c>
      <c r="O497" s="19">
        <f>IFERROR(VLOOKUP(Tabla110[[#This Row],[NIVEL DE HABILIDAD]],CATEGORIAS!$M$3:$O$13,2,FALSE),"")</f>
        <v>85000</v>
      </c>
      <c r="P497" s="65"/>
      <c r="Q497" s="65"/>
    </row>
    <row r="498" spans="1:17" ht="18.75" x14ac:dyDescent="0.25">
      <c r="A498" s="11"/>
      <c r="B498" s="91">
        <v>536</v>
      </c>
      <c r="C498" s="65" t="s">
        <v>837</v>
      </c>
      <c r="D498" s="65" t="s">
        <v>1179</v>
      </c>
      <c r="E498" s="65">
        <v>1142521095</v>
      </c>
      <c r="F498" s="87">
        <v>41790</v>
      </c>
      <c r="G498" s="48">
        <f>YEAR(Tabla110[[#This Row],[SEXO]])</f>
        <v>2014</v>
      </c>
      <c r="H498" s="15">
        <f ca="1">IF(Tabla110[[#This Row],[FECHA DE NACIMIENTO]]="","",YEAR(NOW())-Tabla110[[#This Row],[FECHA DE NACIMIENTO]])</f>
        <v>12</v>
      </c>
      <c r="I498" s="65" t="s">
        <v>15</v>
      </c>
      <c r="J498" s="15" t="str">
        <f t="shared" si="14"/>
        <v>EX</v>
      </c>
      <c r="K498" s="15" t="str">
        <f>Tabla110[[#This Row],[FECHA DE NACIMIENTO]]&amp;J498</f>
        <v>2014EX</v>
      </c>
      <c r="L498" s="16" t="str">
        <f t="shared" si="15"/>
        <v>EXPERTOS 11 Y 12 AÑOS</v>
      </c>
      <c r="M498" s="65" t="s">
        <v>1177</v>
      </c>
      <c r="N498" s="39">
        <v>536</v>
      </c>
      <c r="O498" s="19">
        <f>IFERROR(VLOOKUP(Tabla110[[#This Row],[NIVEL DE HABILIDAD]],CATEGORIAS!$M$3:$O$13,2,FALSE),"")</f>
        <v>85000</v>
      </c>
      <c r="P498" s="65"/>
      <c r="Q498" s="65"/>
    </row>
    <row r="499" spans="1:17" ht="18.75" x14ac:dyDescent="0.25">
      <c r="A499" s="11"/>
      <c r="B499" s="91">
        <v>537</v>
      </c>
      <c r="C499" s="65" t="s">
        <v>299</v>
      </c>
      <c r="D499" s="65" t="s">
        <v>1223</v>
      </c>
      <c r="E499" s="65" t="s">
        <v>1224</v>
      </c>
      <c r="F499" s="87">
        <v>42806</v>
      </c>
      <c r="G499" s="48">
        <f>YEAR(Tabla110[[#This Row],[SEXO]])</f>
        <v>2017</v>
      </c>
      <c r="H499" s="15">
        <f ca="1">IF(Tabla110[[#This Row],[FECHA DE NACIMIENTO]]="","",YEAR(NOW())-Tabla110[[#This Row],[FECHA DE NACIMIENTO]])</f>
        <v>9</v>
      </c>
      <c r="I499" s="65" t="s">
        <v>15</v>
      </c>
      <c r="J499" s="15" t="str">
        <f t="shared" si="14"/>
        <v>EX</v>
      </c>
      <c r="K499" s="15" t="str">
        <f>Tabla110[[#This Row],[FECHA DE NACIMIENTO]]&amp;J499</f>
        <v>2017EX</v>
      </c>
      <c r="L499" s="16" t="str">
        <f t="shared" si="15"/>
        <v>EXPERTOS 9 Y 10 AÑOS</v>
      </c>
      <c r="M499" s="65" t="s">
        <v>1227</v>
      </c>
      <c r="N499" s="39">
        <v>537</v>
      </c>
      <c r="O499" s="19">
        <f>IFERROR(VLOOKUP(Tabla110[[#This Row],[NIVEL DE HABILIDAD]],CATEGORIAS!$M$3:$O$13,2,FALSE),"")</f>
        <v>85000</v>
      </c>
      <c r="P499" s="65"/>
      <c r="Q499" s="65"/>
    </row>
    <row r="500" spans="1:17" ht="18.75" x14ac:dyDescent="0.25">
      <c r="A500" s="11"/>
      <c r="B500" s="91">
        <v>538</v>
      </c>
      <c r="C500" s="65" t="s">
        <v>303</v>
      </c>
      <c r="D500" s="65" t="s">
        <v>1229</v>
      </c>
      <c r="E500" s="65">
        <v>1142520916</v>
      </c>
      <c r="F500" s="87">
        <v>41719</v>
      </c>
      <c r="G500" s="48">
        <f>YEAR(Tabla110[[#This Row],[SEXO]])</f>
        <v>2014</v>
      </c>
      <c r="H500" s="15">
        <f ca="1">IF(Tabla110[[#This Row],[FECHA DE NACIMIENTO]]="","",YEAR(NOW())-Tabla110[[#This Row],[FECHA DE NACIMIENTO]])</f>
        <v>12</v>
      </c>
      <c r="I500" s="65" t="s">
        <v>15</v>
      </c>
      <c r="J500" s="15" t="str">
        <f t="shared" si="14"/>
        <v>EX</v>
      </c>
      <c r="K500" s="15" t="str">
        <f>Tabla110[[#This Row],[FECHA DE NACIMIENTO]]&amp;J500</f>
        <v>2014EX</v>
      </c>
      <c r="L500" s="16" t="str">
        <f t="shared" si="15"/>
        <v>EXPERTOS 11 Y 12 AÑOS</v>
      </c>
      <c r="M500" s="65" t="s">
        <v>1231</v>
      </c>
      <c r="N500" s="39">
        <v>538</v>
      </c>
      <c r="O500" s="19">
        <f>IFERROR(VLOOKUP(Tabla110[[#This Row],[NIVEL DE HABILIDAD]],CATEGORIAS!$M$3:$O$13,2,FALSE),"")</f>
        <v>85000</v>
      </c>
      <c r="P500" s="65"/>
      <c r="Q500" s="65"/>
    </row>
    <row r="501" spans="1:17" ht="18.75" x14ac:dyDescent="0.25">
      <c r="A501" s="11"/>
      <c r="B501" s="91">
        <v>539</v>
      </c>
      <c r="C501" s="65" t="s">
        <v>1238</v>
      </c>
      <c r="D501" s="65" t="s">
        <v>1239</v>
      </c>
      <c r="E501" s="65">
        <v>1097915248</v>
      </c>
      <c r="F501" s="87">
        <v>40669</v>
      </c>
      <c r="G501" s="48">
        <f>YEAR(Tabla110[[#This Row],[SEXO]])</f>
        <v>2011</v>
      </c>
      <c r="H501" s="15">
        <f ca="1">IF(Tabla110[[#This Row],[FECHA DE NACIMIENTO]]="","",YEAR(NOW())-Tabla110[[#This Row],[FECHA DE NACIMIENTO]])</f>
        <v>15</v>
      </c>
      <c r="I501" s="65" t="s">
        <v>15</v>
      </c>
      <c r="J501" s="15" t="str">
        <f t="shared" si="14"/>
        <v>EX</v>
      </c>
      <c r="K501" s="15" t="str">
        <f>Tabla110[[#This Row],[FECHA DE NACIMIENTO]]&amp;J501</f>
        <v>2011EX</v>
      </c>
      <c r="L501" s="16" t="str">
        <f t="shared" si="15"/>
        <v>EXPERTOS 15 Y 16 AÑOS</v>
      </c>
      <c r="M501" s="65" t="s">
        <v>1232</v>
      </c>
      <c r="N501" s="39">
        <v>539</v>
      </c>
      <c r="O501" s="19">
        <f>IFERROR(VLOOKUP(Tabla110[[#This Row],[NIVEL DE HABILIDAD]],CATEGORIAS!$M$3:$O$13,2,FALSE),"")</f>
        <v>85000</v>
      </c>
      <c r="P501" s="65"/>
      <c r="Q501" s="65"/>
    </row>
    <row r="502" spans="1:17" ht="18.75" x14ac:dyDescent="0.25">
      <c r="A502" s="11"/>
      <c r="B502" s="91">
        <v>540</v>
      </c>
      <c r="C502" s="65" t="s">
        <v>1307</v>
      </c>
      <c r="D502" s="65" t="s">
        <v>1308</v>
      </c>
      <c r="E502" s="65">
        <v>1201469801</v>
      </c>
      <c r="F502" s="87">
        <v>42255</v>
      </c>
      <c r="G502" s="48">
        <f>YEAR(Tabla110[[#This Row],[SEXO]])</f>
        <v>2015</v>
      </c>
      <c r="H502" s="15">
        <f ca="1">IF(Tabla110[[#This Row],[FECHA DE NACIMIENTO]]="","",YEAR(NOW())-Tabla110[[#This Row],[FECHA DE NACIMIENTO]])</f>
        <v>11</v>
      </c>
      <c r="I502" s="65" t="s">
        <v>15</v>
      </c>
      <c r="J502" s="15" t="str">
        <f t="shared" si="14"/>
        <v>EX</v>
      </c>
      <c r="K502" s="15" t="str">
        <f>Tabla110[[#This Row],[FECHA DE NACIMIENTO]]&amp;J502</f>
        <v>2015EX</v>
      </c>
      <c r="L502" s="16" t="str">
        <f t="shared" si="15"/>
        <v>EXPERTOS 11 Y 12 AÑOS</v>
      </c>
      <c r="M502" s="65" t="s">
        <v>1328</v>
      </c>
      <c r="N502" s="39">
        <v>540</v>
      </c>
      <c r="O502" s="19">
        <f>IFERROR(VLOOKUP(Tabla110[[#This Row],[NIVEL DE HABILIDAD]],CATEGORIAS!$M$3:$O$13,2,FALSE),"")</f>
        <v>85000</v>
      </c>
      <c r="P502" s="65"/>
      <c r="Q502" s="65"/>
    </row>
    <row r="503" spans="1:17" ht="18.75" x14ac:dyDescent="0.25">
      <c r="A503" s="11"/>
      <c r="B503" s="91">
        <v>541</v>
      </c>
      <c r="C503" s="65" t="s">
        <v>1309</v>
      </c>
      <c r="D503" s="65" t="s">
        <v>1310</v>
      </c>
      <c r="E503" s="65" t="s">
        <v>1271</v>
      </c>
      <c r="F503" s="87">
        <v>40550</v>
      </c>
      <c r="G503" s="48">
        <f>YEAR(Tabla110[[#This Row],[SEXO]])</f>
        <v>2011</v>
      </c>
      <c r="H503" s="15">
        <f ca="1">IF(Tabla110[[#This Row],[FECHA DE NACIMIENTO]]="","",YEAR(NOW())-Tabla110[[#This Row],[FECHA DE NACIMIENTO]])</f>
        <v>15</v>
      </c>
      <c r="I503" s="65" t="s">
        <v>15</v>
      </c>
      <c r="J503" s="15" t="str">
        <f t="shared" si="14"/>
        <v>EX</v>
      </c>
      <c r="K503" s="15" t="str">
        <f>Tabla110[[#This Row],[FECHA DE NACIMIENTO]]&amp;J503</f>
        <v>2011EX</v>
      </c>
      <c r="L503" s="16" t="str">
        <f t="shared" si="15"/>
        <v>EXPERTOS 15 Y 16 AÑOS</v>
      </c>
      <c r="M503" s="65" t="s">
        <v>1328</v>
      </c>
      <c r="N503" s="39">
        <v>541</v>
      </c>
      <c r="O503" s="19">
        <f>IFERROR(VLOOKUP(Tabla110[[#This Row],[NIVEL DE HABILIDAD]],CATEGORIAS!$M$3:$O$13,2,FALSE),"")</f>
        <v>85000</v>
      </c>
      <c r="P503" s="65"/>
      <c r="Q503" s="65"/>
    </row>
    <row r="504" spans="1:17" ht="18.75" x14ac:dyDescent="0.25">
      <c r="A504" s="11"/>
      <c r="B504" s="91">
        <v>542</v>
      </c>
      <c r="C504" s="65" t="s">
        <v>1314</v>
      </c>
      <c r="D504" s="65" t="s">
        <v>1272</v>
      </c>
      <c r="E504" s="65">
        <v>1030615197</v>
      </c>
      <c r="F504" s="87">
        <v>40431</v>
      </c>
      <c r="G504" s="48">
        <f>YEAR(Tabla110[[#This Row],[SEXO]])</f>
        <v>2010</v>
      </c>
      <c r="H504" s="15">
        <f ca="1">IF(Tabla110[[#This Row],[FECHA DE NACIMIENTO]]="","",YEAR(NOW())-Tabla110[[#This Row],[FECHA DE NACIMIENTO]])</f>
        <v>16</v>
      </c>
      <c r="I504" s="65" t="s">
        <v>15</v>
      </c>
      <c r="J504" s="15" t="str">
        <f t="shared" si="14"/>
        <v>EX</v>
      </c>
      <c r="K504" s="15" t="str">
        <f>Tabla110[[#This Row],[FECHA DE NACIMIENTO]]&amp;J504</f>
        <v>2010EX</v>
      </c>
      <c r="L504" s="16" t="str">
        <f t="shared" si="15"/>
        <v>EXPERTOS 15 Y 16 AÑOS</v>
      </c>
      <c r="M504" s="65" t="s">
        <v>1328</v>
      </c>
      <c r="N504" s="39">
        <v>542</v>
      </c>
      <c r="O504" s="19">
        <f>IFERROR(VLOOKUP(Tabla110[[#This Row],[NIVEL DE HABILIDAD]],CATEGORIAS!$M$3:$O$13,2,FALSE),"")</f>
        <v>85000</v>
      </c>
      <c r="P504" s="65"/>
      <c r="Q504" s="65"/>
    </row>
    <row r="505" spans="1:17" ht="18.75" x14ac:dyDescent="0.25">
      <c r="A505" s="11"/>
      <c r="B505" s="91">
        <v>543</v>
      </c>
      <c r="C505" s="65" t="s">
        <v>236</v>
      </c>
      <c r="D505" s="65" t="s">
        <v>1273</v>
      </c>
      <c r="E505" s="65">
        <v>1201463630</v>
      </c>
      <c r="F505" s="87">
        <v>40264</v>
      </c>
      <c r="G505" s="48">
        <f>YEAR(Tabla110[[#This Row],[SEXO]])</f>
        <v>2010</v>
      </c>
      <c r="H505" s="15">
        <f ca="1">IF(Tabla110[[#This Row],[FECHA DE NACIMIENTO]]="","",YEAR(NOW())-Tabla110[[#This Row],[FECHA DE NACIMIENTO]])</f>
        <v>16</v>
      </c>
      <c r="I505" s="65" t="s">
        <v>15</v>
      </c>
      <c r="J505" s="15" t="str">
        <f t="shared" si="14"/>
        <v>EX</v>
      </c>
      <c r="K505" s="15" t="str">
        <f>Tabla110[[#This Row],[FECHA DE NACIMIENTO]]&amp;J505</f>
        <v>2010EX</v>
      </c>
      <c r="L505" s="16" t="str">
        <f t="shared" si="15"/>
        <v>EXPERTOS 15 Y 16 AÑOS</v>
      </c>
      <c r="M505" s="65" t="s">
        <v>1328</v>
      </c>
      <c r="N505" s="39">
        <v>543</v>
      </c>
      <c r="O505" s="19">
        <f>IFERROR(VLOOKUP(Tabla110[[#This Row],[NIVEL DE HABILIDAD]],CATEGORIAS!$M$3:$O$13,2,FALSE),"")</f>
        <v>85000</v>
      </c>
      <c r="P505" s="65"/>
      <c r="Q505" s="65"/>
    </row>
    <row r="506" spans="1:17" ht="18.75" x14ac:dyDescent="0.25">
      <c r="A506" s="11"/>
      <c r="B506" s="91">
        <v>544</v>
      </c>
      <c r="C506" s="65" t="s">
        <v>429</v>
      </c>
      <c r="D506" s="65" t="s">
        <v>1281</v>
      </c>
      <c r="E506" s="65">
        <v>1043319385</v>
      </c>
      <c r="F506" s="87">
        <v>41938</v>
      </c>
      <c r="G506" s="48">
        <f>YEAR(Tabla110[[#This Row],[SEXO]])</f>
        <v>2014</v>
      </c>
      <c r="H506" s="15">
        <f ca="1">IF(Tabla110[[#This Row],[FECHA DE NACIMIENTO]]="","",YEAR(NOW())-Tabla110[[#This Row],[FECHA DE NACIMIENTO]])</f>
        <v>12</v>
      </c>
      <c r="I506" s="65" t="s">
        <v>15</v>
      </c>
      <c r="J506" s="15" t="str">
        <f t="shared" si="14"/>
        <v>EX</v>
      </c>
      <c r="K506" s="15" t="str">
        <f>Tabla110[[#This Row],[FECHA DE NACIMIENTO]]&amp;J506</f>
        <v>2014EX</v>
      </c>
      <c r="L506" s="16" t="str">
        <f t="shared" si="15"/>
        <v>EXPERTOS 11 Y 12 AÑOS</v>
      </c>
      <c r="M506" s="65" t="s">
        <v>1283</v>
      </c>
      <c r="N506" s="39">
        <v>544</v>
      </c>
      <c r="O506" s="19">
        <f>IFERROR(VLOOKUP(Tabla110[[#This Row],[NIVEL DE HABILIDAD]],CATEGORIAS!$M$3:$O$13,2,FALSE),"")</f>
        <v>85000</v>
      </c>
      <c r="P506" s="65"/>
      <c r="Q506" s="65"/>
    </row>
    <row r="507" spans="1:17" ht="18.75" x14ac:dyDescent="0.25">
      <c r="A507" s="11"/>
      <c r="B507" s="91">
        <v>545</v>
      </c>
      <c r="C507" s="65" t="s">
        <v>256</v>
      </c>
      <c r="D507" s="65" t="s">
        <v>1282</v>
      </c>
      <c r="E507" s="65">
        <v>1089613844</v>
      </c>
      <c r="F507" s="87">
        <v>40922</v>
      </c>
      <c r="G507" s="48">
        <f>YEAR(Tabla110[[#This Row],[SEXO]])</f>
        <v>2012</v>
      </c>
      <c r="H507" s="15">
        <f ca="1">IF(Tabla110[[#This Row],[FECHA DE NACIMIENTO]]="","",YEAR(NOW())-Tabla110[[#This Row],[FECHA DE NACIMIENTO]])</f>
        <v>14</v>
      </c>
      <c r="I507" s="65" t="s">
        <v>15</v>
      </c>
      <c r="J507" s="15" t="str">
        <f t="shared" si="14"/>
        <v>EX</v>
      </c>
      <c r="K507" s="15" t="str">
        <f>Tabla110[[#This Row],[FECHA DE NACIMIENTO]]&amp;J507</f>
        <v>2012EX</v>
      </c>
      <c r="L507" s="16" t="str">
        <f t="shared" si="15"/>
        <v>EXPERTOS 13 Y 14 AÑOS</v>
      </c>
      <c r="M507" s="65" t="s">
        <v>1283</v>
      </c>
      <c r="N507" s="39">
        <v>545</v>
      </c>
      <c r="O507" s="19">
        <f>IFERROR(VLOOKUP(Tabla110[[#This Row],[NIVEL DE HABILIDAD]],CATEGORIAS!$M$3:$O$13,2,FALSE),"")</f>
        <v>85000</v>
      </c>
      <c r="P507" s="65"/>
      <c r="Q507" s="65"/>
    </row>
    <row r="508" spans="1:17" ht="18.75" x14ac:dyDescent="0.25">
      <c r="A508" s="11"/>
      <c r="B508" s="83">
        <v>546</v>
      </c>
      <c r="C508" s="65" t="s">
        <v>1463</v>
      </c>
      <c r="D508" s="65" t="s">
        <v>1464</v>
      </c>
      <c r="E508" s="65">
        <v>1061720824</v>
      </c>
      <c r="F508" s="96">
        <v>32593</v>
      </c>
      <c r="G508" s="48">
        <f>YEAR(Tabla110[[#This Row],[SEXO]])</f>
        <v>1989</v>
      </c>
      <c r="H508" s="102">
        <f ca="1">IF(Tabla110[[#This Row],[FECHA DE NACIMIENTO]]="","",YEAR(NOW())-Tabla110[[#This Row],[FECHA DE NACIMIENTO]])</f>
        <v>37</v>
      </c>
      <c r="I508" s="65" t="s">
        <v>72</v>
      </c>
      <c r="J508" s="15" t="str">
        <f t="shared" si="14"/>
        <v>SM</v>
      </c>
      <c r="K508" s="15" t="str">
        <f>Tabla110[[#This Row],[FECHA DE NACIMIENTO]]&amp;J508</f>
        <v>1989SM</v>
      </c>
      <c r="L508" s="16" t="str">
        <f t="shared" si="15"/>
        <v>SENIOR MASTER</v>
      </c>
      <c r="M508" s="65" t="s">
        <v>111</v>
      </c>
      <c r="N508" s="81">
        <v>546</v>
      </c>
      <c r="O508" s="19">
        <f>IFERROR(VLOOKUP(Tabla110[[#This Row],[NIVEL DE HABILIDAD]],CATEGORIAS!$M$3:$O$13,2,FALSE),"")</f>
        <v>85000</v>
      </c>
      <c r="P508" s="65"/>
      <c r="Q508" s="65"/>
    </row>
    <row r="509" spans="1:17" ht="18.75" x14ac:dyDescent="0.25">
      <c r="A509" s="11"/>
      <c r="B509" s="91">
        <v>547</v>
      </c>
      <c r="C509" s="65" t="s">
        <v>1284</v>
      </c>
      <c r="D509" s="65" t="s">
        <v>1285</v>
      </c>
      <c r="E509" s="65">
        <v>1112403387</v>
      </c>
      <c r="F509" s="87">
        <v>40856</v>
      </c>
      <c r="G509" s="48">
        <f>YEAR(Tabla110[[#This Row],[SEXO]])</f>
        <v>2011</v>
      </c>
      <c r="H509" s="15">
        <f ca="1">IF(Tabla110[[#This Row],[FECHA DE NACIMIENTO]]="","",YEAR(NOW())-Tabla110[[#This Row],[FECHA DE NACIMIENTO]])</f>
        <v>15</v>
      </c>
      <c r="I509" s="65" t="s">
        <v>15</v>
      </c>
      <c r="J509" s="15" t="str">
        <f t="shared" si="14"/>
        <v>EX</v>
      </c>
      <c r="K509" s="15" t="str">
        <f>Tabla110[[#This Row],[FECHA DE NACIMIENTO]]&amp;J509</f>
        <v>2011EX</v>
      </c>
      <c r="L509" s="16" t="str">
        <f t="shared" si="15"/>
        <v>EXPERTOS 15 Y 16 AÑOS</v>
      </c>
      <c r="M509" s="65" t="s">
        <v>1283</v>
      </c>
      <c r="N509" s="39">
        <v>547</v>
      </c>
      <c r="O509" s="19">
        <f>IFERROR(VLOOKUP(Tabla110[[#This Row],[NIVEL DE HABILIDAD]],CATEGORIAS!$M$3:$O$13,2,FALSE),"")</f>
        <v>85000</v>
      </c>
      <c r="P509" s="65"/>
      <c r="Q509" s="65"/>
    </row>
    <row r="510" spans="1:17" ht="18.75" x14ac:dyDescent="0.25">
      <c r="A510" s="11"/>
      <c r="B510" s="91">
        <v>548</v>
      </c>
      <c r="C510" s="65" t="s">
        <v>1349</v>
      </c>
      <c r="D510" s="65" t="s">
        <v>1350</v>
      </c>
      <c r="E510" s="65">
        <v>1081280444</v>
      </c>
      <c r="F510" s="87">
        <v>40237</v>
      </c>
      <c r="G510" s="48">
        <f>YEAR(Tabla110[[#This Row],[SEXO]])</f>
        <v>2010</v>
      </c>
      <c r="H510" s="15">
        <f ca="1">IF(Tabla110[[#This Row],[FECHA DE NACIMIENTO]]="","",YEAR(NOW())-Tabla110[[#This Row],[FECHA DE NACIMIENTO]])</f>
        <v>16</v>
      </c>
      <c r="I510" s="65" t="s">
        <v>15</v>
      </c>
      <c r="J510" s="15" t="str">
        <f t="shared" si="14"/>
        <v>EX</v>
      </c>
      <c r="K510" s="15" t="str">
        <f>Tabla110[[#This Row],[FECHA DE NACIMIENTO]]&amp;J510</f>
        <v>2010EX</v>
      </c>
      <c r="L510" s="16" t="str">
        <f t="shared" si="15"/>
        <v>EXPERTOS 15 Y 16 AÑOS</v>
      </c>
      <c r="M510" s="65" t="s">
        <v>1352</v>
      </c>
      <c r="N510" s="39">
        <v>548</v>
      </c>
      <c r="O510" s="19">
        <f>IFERROR(VLOOKUP(Tabla110[[#This Row],[NIVEL DE HABILIDAD]],CATEGORIAS!$M$3:$O$13,2,FALSE),"")</f>
        <v>85000</v>
      </c>
      <c r="P510" s="65"/>
      <c r="Q510" s="65"/>
    </row>
    <row r="511" spans="1:17" ht="18.75" x14ac:dyDescent="0.25">
      <c r="A511" s="11"/>
      <c r="B511" s="91">
        <v>549</v>
      </c>
      <c r="C511" s="65" t="s">
        <v>789</v>
      </c>
      <c r="D511" s="65" t="s">
        <v>1367</v>
      </c>
      <c r="E511" s="65">
        <v>1107858475</v>
      </c>
      <c r="F511" s="87">
        <v>40121</v>
      </c>
      <c r="G511" s="48">
        <f>YEAR(Tabla110[[#This Row],[SEXO]])</f>
        <v>2009</v>
      </c>
      <c r="H511" s="15">
        <f ca="1">IF(Tabla110[[#This Row],[FECHA DE NACIMIENTO]]="","",YEAR(NOW())-Tabla110[[#This Row],[FECHA DE NACIMIENTO]])</f>
        <v>17</v>
      </c>
      <c r="I511" s="65" t="s">
        <v>15</v>
      </c>
      <c r="J511" s="15" t="str">
        <f t="shared" si="14"/>
        <v>EX</v>
      </c>
      <c r="K511" s="15" t="str">
        <f>Tabla110[[#This Row],[FECHA DE NACIMIENTO]]&amp;J511</f>
        <v>2009EX</v>
      </c>
      <c r="L511" s="16" t="str">
        <f t="shared" si="15"/>
        <v>EXPERTOS 17 AÑOS Y MAS</v>
      </c>
      <c r="M511" s="65" t="s">
        <v>112</v>
      </c>
      <c r="N511" s="39">
        <v>549</v>
      </c>
      <c r="O511" s="19">
        <f>IFERROR(VLOOKUP(Tabla110[[#This Row],[NIVEL DE HABILIDAD]],CATEGORIAS!$M$3:$O$13,2,FALSE),"")</f>
        <v>85000</v>
      </c>
      <c r="P511" s="65"/>
      <c r="Q511" s="65"/>
    </row>
    <row r="512" spans="1:17" ht="18.75" x14ac:dyDescent="0.25">
      <c r="A512" s="11"/>
      <c r="B512" s="92">
        <v>550</v>
      </c>
      <c r="C512" s="65" t="s">
        <v>1028</v>
      </c>
      <c r="D512" s="65" t="s">
        <v>1383</v>
      </c>
      <c r="E512" s="65">
        <v>0</v>
      </c>
      <c r="F512" s="87">
        <v>41637</v>
      </c>
      <c r="G512" s="48">
        <f>YEAR(Tabla110[[#This Row],[SEXO]])</f>
        <v>2013</v>
      </c>
      <c r="H512" s="15">
        <f ca="1">IF(Tabla110[[#This Row],[FECHA DE NACIMIENTO]]="","",YEAR(NOW())-Tabla110[[#This Row],[FECHA DE NACIMIENTO]])</f>
        <v>13</v>
      </c>
      <c r="I512" s="65" t="s">
        <v>15</v>
      </c>
      <c r="J512" s="15" t="str">
        <f t="shared" si="14"/>
        <v>EX</v>
      </c>
      <c r="K512" s="15" t="str">
        <f>Tabla110[[#This Row],[FECHA DE NACIMIENTO]]&amp;J512</f>
        <v>2013EX</v>
      </c>
      <c r="L512" s="16" t="str">
        <f t="shared" si="15"/>
        <v>EXPERTOS 13 Y 14 AÑOS</v>
      </c>
      <c r="M512" s="65" t="s">
        <v>1384</v>
      </c>
      <c r="N512" s="39">
        <v>550</v>
      </c>
      <c r="O512" s="19">
        <f>IFERROR(VLOOKUP(Tabla110[[#This Row],[NIVEL DE HABILIDAD]],CATEGORIAS!$M$3:$O$13,2,FALSE),"")</f>
        <v>85000</v>
      </c>
      <c r="P512" s="65"/>
      <c r="Q512" s="65"/>
    </row>
    <row r="513" spans="1:17" ht="18.75" x14ac:dyDescent="0.25">
      <c r="A513" s="11"/>
      <c r="B513" s="38">
        <v>555</v>
      </c>
      <c r="C513" s="65" t="s">
        <v>556</v>
      </c>
      <c r="D513" s="65" t="s">
        <v>938</v>
      </c>
      <c r="E513" s="47">
        <v>1023163268</v>
      </c>
      <c r="F513" s="87">
        <v>38718</v>
      </c>
      <c r="G513" s="48">
        <v>2005</v>
      </c>
      <c r="H513" s="15">
        <f ca="1">IF(Tabla110[[#This Row],[FECHA DE NACIMIENTO]]="","",YEAR(NOW())-Tabla110[[#This Row],[FECHA DE NACIMIENTO]])</f>
        <v>21</v>
      </c>
      <c r="I513" s="65" t="s">
        <v>15</v>
      </c>
      <c r="J513" s="15" t="str">
        <f t="shared" si="14"/>
        <v>EX</v>
      </c>
      <c r="K513" s="15" t="str">
        <f>Tabla110[[#This Row],[FECHA DE NACIMIENTO]]&amp;J513</f>
        <v>2005EX</v>
      </c>
      <c r="L513" s="16" t="str">
        <f t="shared" si="15"/>
        <v>EXPERTOS 17 AÑOS Y MAS</v>
      </c>
      <c r="M513" s="65" t="s">
        <v>55</v>
      </c>
      <c r="N513" s="38">
        <v>555</v>
      </c>
      <c r="O513" s="19">
        <f>IFERROR(VLOOKUP(Tabla110[[#This Row],[NIVEL DE HABILIDAD]],CATEGORIAS!$M$3:$O$13,2,FALSE),"")</f>
        <v>85000</v>
      </c>
      <c r="P513" s="65"/>
      <c r="Q513" s="65"/>
    </row>
    <row r="514" spans="1:17" ht="18.75" x14ac:dyDescent="0.25">
      <c r="A514" s="11"/>
      <c r="B514" s="91">
        <v>561</v>
      </c>
      <c r="C514" s="65" t="s">
        <v>1178</v>
      </c>
      <c r="D514" s="65" t="s">
        <v>1174</v>
      </c>
      <c r="E514" s="65">
        <v>13071816</v>
      </c>
      <c r="F514" s="87">
        <v>29884</v>
      </c>
      <c r="G514" s="48">
        <f>YEAR(Tabla110[[#This Row],[SEXO]])</f>
        <v>1981</v>
      </c>
      <c r="H514" s="15">
        <f ca="1">IF(Tabla110[[#This Row],[FECHA DE NACIMIENTO]]="","",YEAR(NOW())-Tabla110[[#This Row],[FECHA DE NACIMIENTO]])</f>
        <v>45</v>
      </c>
      <c r="I514" s="65" t="s">
        <v>72</v>
      </c>
      <c r="J514" s="15" t="str">
        <f t="shared" ref="J514:J577" si="16">VLOOKUP(I514,NH,2,0)</f>
        <v>SM</v>
      </c>
      <c r="K514" s="15" t="str">
        <f>Tabla110[[#This Row],[FECHA DE NACIMIENTO]]&amp;J514</f>
        <v>1981SM</v>
      </c>
      <c r="L514" s="16" t="str">
        <f t="shared" ref="L514:L577" si="17">IFERROR(VLOOKUP(K514,CATEGORIAS,2,0),"")</f>
        <v>SENIOR MASTER</v>
      </c>
      <c r="M514" s="65" t="s">
        <v>50</v>
      </c>
      <c r="N514" s="39">
        <v>561</v>
      </c>
      <c r="O514" s="19">
        <f>IFERROR(VLOOKUP(Tabla110[[#This Row],[NIVEL DE HABILIDAD]],CATEGORIAS!$M$3:$O$13,2,FALSE),"")</f>
        <v>85000</v>
      </c>
      <c r="P514" s="65"/>
      <c r="Q514" s="65"/>
    </row>
    <row r="515" spans="1:17" ht="18.75" x14ac:dyDescent="0.25">
      <c r="A515" s="11"/>
      <c r="B515" s="91">
        <v>562</v>
      </c>
      <c r="C515" s="65" t="s">
        <v>1181</v>
      </c>
      <c r="D515" s="65" t="s">
        <v>1182</v>
      </c>
      <c r="E515" s="65">
        <v>93235154</v>
      </c>
      <c r="F515" s="87">
        <v>30680</v>
      </c>
      <c r="G515" s="48">
        <f>YEAR(Tabla110[[#This Row],[SEXO]])</f>
        <v>1983</v>
      </c>
      <c r="H515" s="15">
        <f ca="1">IF(Tabla110[[#This Row],[FECHA DE NACIMIENTO]]="","",YEAR(NOW())-Tabla110[[#This Row],[FECHA DE NACIMIENTO]])</f>
        <v>43</v>
      </c>
      <c r="I515" s="65" t="s">
        <v>72</v>
      </c>
      <c r="J515" s="15" t="str">
        <f t="shared" si="16"/>
        <v>SM</v>
      </c>
      <c r="K515" s="15" t="str">
        <f>Tabla110[[#This Row],[FECHA DE NACIMIENTO]]&amp;J515</f>
        <v>1983SM</v>
      </c>
      <c r="L515" s="16" t="str">
        <f t="shared" si="17"/>
        <v>SENIOR MASTER</v>
      </c>
      <c r="M515" s="65" t="s">
        <v>79</v>
      </c>
      <c r="N515" s="39">
        <v>562</v>
      </c>
      <c r="O515" s="19">
        <f>IFERROR(VLOOKUP(Tabla110[[#This Row],[NIVEL DE HABILIDAD]],CATEGORIAS!$M$3:$O$13,2,FALSE),"")</f>
        <v>85000</v>
      </c>
      <c r="P515" s="65"/>
      <c r="Q515" s="65"/>
    </row>
    <row r="516" spans="1:17" ht="18.75" x14ac:dyDescent="0.25">
      <c r="A516" s="11"/>
      <c r="B516" s="91">
        <v>563</v>
      </c>
      <c r="C516" s="65" t="s">
        <v>1364</v>
      </c>
      <c r="D516" s="65" t="s">
        <v>1351</v>
      </c>
      <c r="E516" s="65">
        <v>98393450</v>
      </c>
      <c r="F516" s="87">
        <v>27183</v>
      </c>
      <c r="G516" s="48">
        <f>YEAR(Tabla110[[#This Row],[SEXO]])</f>
        <v>1974</v>
      </c>
      <c r="H516" s="15">
        <f ca="1">IF(Tabla110[[#This Row],[FECHA DE NACIMIENTO]]="","",YEAR(NOW())-Tabla110[[#This Row],[FECHA DE NACIMIENTO]])</f>
        <v>52</v>
      </c>
      <c r="I516" s="65" t="s">
        <v>72</v>
      </c>
      <c r="J516" s="15" t="str">
        <f t="shared" si="16"/>
        <v>SM</v>
      </c>
      <c r="K516" s="15" t="str">
        <f>Tabla110[[#This Row],[FECHA DE NACIMIENTO]]&amp;J516</f>
        <v>1974SM</v>
      </c>
      <c r="L516" s="16" t="str">
        <f t="shared" si="17"/>
        <v>SENIOR MASTER</v>
      </c>
      <c r="M516" s="65" t="s">
        <v>1352</v>
      </c>
      <c r="N516" s="39">
        <v>563</v>
      </c>
      <c r="O516" s="19">
        <f>IFERROR(VLOOKUP(Tabla110[[#This Row],[NIVEL DE HABILIDAD]],CATEGORIAS!$M$3:$O$13,2,FALSE),"")</f>
        <v>85000</v>
      </c>
      <c r="P516" s="65"/>
      <c r="Q516" s="65"/>
    </row>
    <row r="517" spans="1:17" ht="18.75" x14ac:dyDescent="0.25">
      <c r="A517" s="11"/>
      <c r="B517" s="91">
        <v>564</v>
      </c>
      <c r="C517" s="65" t="s">
        <v>1347</v>
      </c>
      <c r="D517" s="65" t="s">
        <v>1348</v>
      </c>
      <c r="E517" s="65">
        <v>1062956915</v>
      </c>
      <c r="F517" s="87">
        <v>36839</v>
      </c>
      <c r="G517" s="48">
        <f>YEAR(Tabla110[[#This Row],[SEXO]])</f>
        <v>2000</v>
      </c>
      <c r="H517" s="15">
        <f ca="1">IF(Tabla110[[#This Row],[FECHA DE NACIMIENTO]]="","",YEAR(NOW())-Tabla110[[#This Row],[FECHA DE NACIMIENTO]])</f>
        <v>26</v>
      </c>
      <c r="I517" s="65" t="s">
        <v>9</v>
      </c>
      <c r="J517" s="15" t="str">
        <f t="shared" si="16"/>
        <v>OD</v>
      </c>
      <c r="K517" s="15" t="str">
        <f>Tabla110[[#This Row],[FECHA DE NACIMIENTO]]&amp;J517</f>
        <v>2000OD</v>
      </c>
      <c r="L517" s="16" t="str">
        <f t="shared" si="17"/>
        <v>OPEN DAMAS</v>
      </c>
      <c r="M517" s="65" t="s">
        <v>111</v>
      </c>
      <c r="N517" s="39">
        <v>564</v>
      </c>
      <c r="O517" s="19">
        <f>IFERROR(VLOOKUP(Tabla110[[#This Row],[NIVEL DE HABILIDAD]],CATEGORIAS!$M$3:$O$13,2,FALSE),"")</f>
        <v>85000</v>
      </c>
      <c r="P517" s="65"/>
      <c r="Q517" s="65"/>
    </row>
    <row r="518" spans="1:17" ht="18.75" x14ac:dyDescent="0.25">
      <c r="A518" s="11"/>
      <c r="B518" s="91">
        <v>565</v>
      </c>
      <c r="C518" s="65" t="s">
        <v>356</v>
      </c>
      <c r="D518" s="65" t="s">
        <v>1197</v>
      </c>
      <c r="E518" s="65">
        <v>1019153754</v>
      </c>
      <c r="F518" s="87">
        <v>39630</v>
      </c>
      <c r="G518" s="48">
        <f>YEAR(Tabla110[[#This Row],[SEXO]])</f>
        <v>2008</v>
      </c>
      <c r="H518" s="15">
        <f ca="1">IF(Tabla110[[#This Row],[FECHA DE NACIMIENTO]]="","",YEAR(NOW())-Tabla110[[#This Row],[FECHA DE NACIMIENTO]])</f>
        <v>18</v>
      </c>
      <c r="I518" s="65" t="s">
        <v>10</v>
      </c>
      <c r="J518" s="15" t="str">
        <f t="shared" si="16"/>
        <v>OV</v>
      </c>
      <c r="K518" s="15" t="str">
        <f>Tabla110[[#This Row],[FECHA DE NACIMIENTO]]&amp;J518</f>
        <v>2008OV</v>
      </c>
      <c r="L518" s="16" t="str">
        <f t="shared" si="17"/>
        <v>OPEN VARONES</v>
      </c>
      <c r="M518" s="65" t="s">
        <v>1198</v>
      </c>
      <c r="N518" s="39">
        <v>565</v>
      </c>
      <c r="O518" s="19">
        <f>IFERROR(VLOOKUP(Tabla110[[#This Row],[NIVEL DE HABILIDAD]],CATEGORIAS!$M$3:$O$13,2,FALSE),"")</f>
        <v>85000</v>
      </c>
      <c r="P518" s="65"/>
      <c r="Q518" s="65"/>
    </row>
    <row r="519" spans="1:17" ht="18.75" x14ac:dyDescent="0.25">
      <c r="A519" s="11"/>
      <c r="B519" s="91">
        <v>566</v>
      </c>
      <c r="C519" s="65" t="s">
        <v>1365</v>
      </c>
      <c r="D519" s="65" t="s">
        <v>1366</v>
      </c>
      <c r="E519" s="65">
        <v>1110293056</v>
      </c>
      <c r="F519" s="87">
        <v>39026</v>
      </c>
      <c r="G519" s="48">
        <f>YEAR(Tabla110[[#This Row],[SEXO]])</f>
        <v>2006</v>
      </c>
      <c r="H519" s="15">
        <f ca="1">IF(Tabla110[[#This Row],[FECHA DE NACIMIENTO]]="","",YEAR(NOW())-Tabla110[[#This Row],[FECHA DE NACIMIENTO]])</f>
        <v>20</v>
      </c>
      <c r="I519" s="65" t="s">
        <v>10</v>
      </c>
      <c r="J519" s="15" t="str">
        <f t="shared" si="16"/>
        <v>OV</v>
      </c>
      <c r="K519" s="15" t="str">
        <f>Tabla110[[#This Row],[FECHA DE NACIMIENTO]]&amp;J519</f>
        <v>2006OV</v>
      </c>
      <c r="L519" s="16" t="str">
        <f t="shared" si="17"/>
        <v>OPEN VARONES</v>
      </c>
      <c r="M519" s="65" t="s">
        <v>112</v>
      </c>
      <c r="N519" s="39">
        <v>566</v>
      </c>
      <c r="O519" s="19">
        <f>IFERROR(VLOOKUP(Tabla110[[#This Row],[NIVEL DE HABILIDAD]],CATEGORIAS!$M$3:$O$13,2,FALSE),"")</f>
        <v>85000</v>
      </c>
      <c r="P519" s="65"/>
      <c r="Q519" s="65"/>
    </row>
    <row r="520" spans="1:17" ht="18.75" x14ac:dyDescent="0.25">
      <c r="A520" s="11"/>
      <c r="B520" s="91">
        <v>567</v>
      </c>
      <c r="C520" s="65" t="s">
        <v>470</v>
      </c>
      <c r="D520" s="65" t="s">
        <v>1381</v>
      </c>
      <c r="E520" s="65">
        <v>1023084712</v>
      </c>
      <c r="F520" s="87">
        <v>39591</v>
      </c>
      <c r="G520" s="48">
        <f>YEAR(Tabla110[[#This Row],[SEXO]])</f>
        <v>2008</v>
      </c>
      <c r="H520" s="15">
        <f ca="1">IF(Tabla110[[#This Row],[FECHA DE NACIMIENTO]]="","",YEAR(NOW())-Tabla110[[#This Row],[FECHA DE NACIMIENTO]])</f>
        <v>18</v>
      </c>
      <c r="I520" s="65" t="s">
        <v>10</v>
      </c>
      <c r="J520" s="15" t="str">
        <f t="shared" si="16"/>
        <v>OV</v>
      </c>
      <c r="K520" s="15" t="str">
        <f>Tabla110[[#This Row],[FECHA DE NACIMIENTO]]&amp;J520</f>
        <v>2008OV</v>
      </c>
      <c r="L520" s="16" t="str">
        <f t="shared" si="17"/>
        <v>OPEN VARONES</v>
      </c>
      <c r="M520" s="65" t="s">
        <v>1382</v>
      </c>
      <c r="N520" s="39">
        <v>567</v>
      </c>
      <c r="O520" s="19">
        <f>IFERROR(VLOOKUP(Tabla110[[#This Row],[NIVEL DE HABILIDAD]],CATEGORIAS!$M$3:$O$13,2,FALSE),"")</f>
        <v>85000</v>
      </c>
      <c r="P520" s="65"/>
      <c r="Q520" s="65"/>
    </row>
    <row r="521" spans="1:17" ht="18.75" x14ac:dyDescent="0.25">
      <c r="A521" s="11"/>
      <c r="B521" s="91">
        <v>568</v>
      </c>
      <c r="C521" s="65" t="s">
        <v>1127</v>
      </c>
      <c r="D521" s="65" t="s">
        <v>1082</v>
      </c>
      <c r="E521" s="65">
        <v>1006071554</v>
      </c>
      <c r="F521" s="87">
        <v>37427</v>
      </c>
      <c r="G521" s="48">
        <f>YEAR(Tabla110[[#This Row],[SEXO]])</f>
        <v>2002</v>
      </c>
      <c r="H521" s="15">
        <f ca="1">IF(Tabla110[[#This Row],[FECHA DE NACIMIENTO]]="","",YEAR(NOW())-Tabla110[[#This Row],[FECHA DE NACIMIENTO]])</f>
        <v>24</v>
      </c>
      <c r="I521" s="65" t="s">
        <v>10</v>
      </c>
      <c r="J521" s="15" t="str">
        <f t="shared" si="16"/>
        <v>OV</v>
      </c>
      <c r="K521" s="15" t="str">
        <f>Tabla110[[#This Row],[FECHA DE NACIMIENTO]]&amp;J521</f>
        <v>2002OV</v>
      </c>
      <c r="L521" s="16" t="str">
        <f t="shared" si="17"/>
        <v>OPEN VARONES</v>
      </c>
      <c r="M521" s="65" t="s">
        <v>77</v>
      </c>
      <c r="N521" s="39">
        <v>568</v>
      </c>
      <c r="O521" s="19">
        <f>IFERROR(VLOOKUP(Tabla110[[#This Row],[NIVEL DE HABILIDAD]],CATEGORIAS!$M$3:$O$13,2,FALSE),"")</f>
        <v>85000</v>
      </c>
      <c r="P521" s="65"/>
      <c r="Q521" s="65"/>
    </row>
    <row r="522" spans="1:17" ht="18.75" x14ac:dyDescent="0.25">
      <c r="A522" s="11"/>
      <c r="B522" s="91">
        <v>569</v>
      </c>
      <c r="C522" s="65" t="s">
        <v>766</v>
      </c>
      <c r="D522" s="65" t="s">
        <v>1386</v>
      </c>
      <c r="E522" s="65">
        <v>1081058574</v>
      </c>
      <c r="F522" s="87">
        <v>40627</v>
      </c>
      <c r="G522" s="48">
        <f>YEAR(Tabla110[[#This Row],[SEXO]])</f>
        <v>2011</v>
      </c>
      <c r="H522" s="15">
        <f ca="1">IF(Tabla110[[#This Row],[FECHA DE NACIMIENTO]]="","",YEAR(NOW())-Tabla110[[#This Row],[FECHA DE NACIMIENTO]])</f>
        <v>15</v>
      </c>
      <c r="I522" s="65" t="s">
        <v>1173</v>
      </c>
      <c r="J522" s="15" t="str">
        <f t="shared" si="16"/>
        <v>SR</v>
      </c>
      <c r="K522" s="15" t="str">
        <f>Tabla110[[#This Row],[FECHA DE NACIMIENTO]]&amp;J522</f>
        <v>2011SR</v>
      </c>
      <c r="L522" s="16" t="str">
        <f t="shared" si="17"/>
        <v>SUPER RACING</v>
      </c>
      <c r="M522" s="65" t="s">
        <v>1387</v>
      </c>
      <c r="N522" s="39">
        <v>569</v>
      </c>
      <c r="O522" s="19">
        <f>IFERROR(VLOOKUP(Tabla110[[#This Row],[NIVEL DE HABILIDAD]],CATEGORIAS!$M$3:$O$13,2,FALSE),"")</f>
        <v>85000</v>
      </c>
      <c r="P522" s="65"/>
      <c r="Q522" s="65"/>
    </row>
    <row r="523" spans="1:17" ht="18.75" x14ac:dyDescent="0.25">
      <c r="A523" s="11"/>
      <c r="B523" s="91">
        <v>570</v>
      </c>
      <c r="C523" s="65" t="s">
        <v>429</v>
      </c>
      <c r="D523" s="65" t="s">
        <v>1436</v>
      </c>
      <c r="E523" s="65">
        <v>1081288251</v>
      </c>
      <c r="F523" s="87">
        <v>44300</v>
      </c>
      <c r="G523" s="48">
        <f>YEAR(Tabla110[[#This Row],[SEXO]])</f>
        <v>2021</v>
      </c>
      <c r="H523" s="15">
        <f ca="1">IF(Tabla110[[#This Row],[FECHA DE NACIMIENTO]]="","",YEAR(NOW())-Tabla110[[#This Row],[FECHA DE NACIMIENTO]])</f>
        <v>5</v>
      </c>
      <c r="I523" s="65" t="s">
        <v>12</v>
      </c>
      <c r="J523" s="15" t="str">
        <f t="shared" si="16"/>
        <v>S</v>
      </c>
      <c r="K523" s="15" t="str">
        <f>Tabla110[[#This Row],[FECHA DE NACIMIENTO]]&amp;J523</f>
        <v>2021S</v>
      </c>
      <c r="L523" s="16" t="str">
        <f t="shared" si="17"/>
        <v>STRIDERS 5 AÑOS</v>
      </c>
      <c r="M523" s="65" t="s">
        <v>1437</v>
      </c>
      <c r="N523" s="39">
        <v>570</v>
      </c>
      <c r="O523" s="19">
        <f>IFERROR(VLOOKUP(Tabla110[[#This Row],[NIVEL DE HABILIDAD]],CATEGORIAS!$M$3:$O$13,2,FALSE),"")</f>
        <v>85000</v>
      </c>
      <c r="P523" s="65"/>
      <c r="Q523" s="65"/>
    </row>
    <row r="524" spans="1:17" ht="18.75" x14ac:dyDescent="0.25">
      <c r="A524" s="11"/>
      <c r="B524" s="39">
        <v>601</v>
      </c>
      <c r="C524" s="65" t="s">
        <v>312</v>
      </c>
      <c r="D524" s="65" t="s">
        <v>939</v>
      </c>
      <c r="E524" s="47">
        <v>1114011198</v>
      </c>
      <c r="F524" s="87">
        <v>42118</v>
      </c>
      <c r="G524" s="48">
        <v>2015</v>
      </c>
      <c r="H524" s="15">
        <f ca="1">IF(Tabla110[[#This Row],[FECHA DE NACIMIENTO]]="","",YEAR(NOW())-Tabla110[[#This Row],[FECHA DE NACIMIENTO]])</f>
        <v>11</v>
      </c>
      <c r="I524" s="65" t="s">
        <v>13</v>
      </c>
      <c r="J524" s="15" t="str">
        <f t="shared" si="16"/>
        <v>N</v>
      </c>
      <c r="K524" s="15" t="str">
        <f>Tabla110[[#This Row],[FECHA DE NACIMIENTO]]&amp;J524</f>
        <v>2015N</v>
      </c>
      <c r="L524" s="16" t="str">
        <f t="shared" si="17"/>
        <v>NOVATOS 11 Y 12 AÑOS</v>
      </c>
      <c r="M524" s="65" t="s">
        <v>44</v>
      </c>
      <c r="N524" s="39">
        <v>601</v>
      </c>
      <c r="O524" s="19">
        <f>IFERROR(VLOOKUP(Tabla110[[#This Row],[NIVEL DE HABILIDAD]],CATEGORIAS!$M$3:$O$13,2,FALSE),"")</f>
        <v>85000</v>
      </c>
      <c r="P524" s="65"/>
      <c r="Q524" s="65"/>
    </row>
    <row r="525" spans="1:17" ht="18.75" x14ac:dyDescent="0.25">
      <c r="A525" s="11"/>
      <c r="B525" s="38">
        <v>602</v>
      </c>
      <c r="C525" s="27" t="s">
        <v>339</v>
      </c>
      <c r="D525" s="27" t="s">
        <v>940</v>
      </c>
      <c r="E525" s="28">
        <v>1109121451</v>
      </c>
      <c r="F525" s="87">
        <v>43473</v>
      </c>
      <c r="G525" s="29">
        <v>2019</v>
      </c>
      <c r="H525" s="15">
        <f ca="1">IF(Tabla110[[#This Row],[FECHA DE NACIMIENTO]]="","",YEAR(NOW())-Tabla110[[#This Row],[FECHA DE NACIMIENTO]])</f>
        <v>7</v>
      </c>
      <c r="I525" s="65" t="s">
        <v>13</v>
      </c>
      <c r="J525" s="15" t="str">
        <f t="shared" si="16"/>
        <v>N</v>
      </c>
      <c r="K525" s="15" t="str">
        <f>Tabla110[[#This Row],[FECHA DE NACIMIENTO]]&amp;J525</f>
        <v>2019N</v>
      </c>
      <c r="L525" s="16" t="str">
        <f t="shared" si="17"/>
        <v>NOVATOS 7 Y 8 AÑOS</v>
      </c>
      <c r="M525" s="65" t="s">
        <v>51</v>
      </c>
      <c r="N525" s="38">
        <v>602</v>
      </c>
      <c r="O525" s="19">
        <f>IFERROR(VLOOKUP(Tabla110[[#This Row],[NIVEL DE HABILIDAD]],CATEGORIAS!$M$3:$O$13,2,FALSE),"")</f>
        <v>85000</v>
      </c>
      <c r="P525" s="27"/>
      <c r="Q525" s="27"/>
    </row>
    <row r="526" spans="1:17" ht="18.75" x14ac:dyDescent="0.25">
      <c r="A526" s="11"/>
      <c r="B526" s="39">
        <v>603</v>
      </c>
      <c r="C526" s="27" t="s">
        <v>941</v>
      </c>
      <c r="D526" s="27" t="s">
        <v>942</v>
      </c>
      <c r="E526" s="28">
        <v>1232803273</v>
      </c>
      <c r="F526" s="87">
        <v>43081</v>
      </c>
      <c r="G526" s="29">
        <v>2017</v>
      </c>
      <c r="H526" s="15">
        <f ca="1">IF(Tabla110[[#This Row],[FECHA DE NACIMIENTO]]="","",YEAR(NOW())-Tabla110[[#This Row],[FECHA DE NACIMIENTO]])</f>
        <v>9</v>
      </c>
      <c r="I526" s="65" t="s">
        <v>13</v>
      </c>
      <c r="J526" s="15" t="str">
        <f t="shared" si="16"/>
        <v>N</v>
      </c>
      <c r="K526" s="15" t="str">
        <f>Tabla110[[#This Row],[FECHA DE NACIMIENTO]]&amp;J526</f>
        <v>2017N</v>
      </c>
      <c r="L526" s="16" t="str">
        <f t="shared" si="17"/>
        <v>NOVATOS 9 Y 10 AÑOS</v>
      </c>
      <c r="M526" s="65" t="s">
        <v>46</v>
      </c>
      <c r="N526" s="39">
        <v>603</v>
      </c>
      <c r="O526" s="19">
        <f>IFERROR(VLOOKUP(Tabla110[[#This Row],[NIVEL DE HABILIDAD]],CATEGORIAS!$M$3:$O$13,2,FALSE),"")</f>
        <v>85000</v>
      </c>
      <c r="P526" s="27"/>
      <c r="Q526" s="27"/>
    </row>
    <row r="527" spans="1:17" ht="18.75" x14ac:dyDescent="0.25">
      <c r="A527" s="11"/>
      <c r="B527" s="38">
        <v>604</v>
      </c>
      <c r="C527" s="27" t="s">
        <v>380</v>
      </c>
      <c r="D527" s="27" t="s">
        <v>943</v>
      </c>
      <c r="E527" s="28">
        <v>1110302982</v>
      </c>
      <c r="F527" s="87"/>
      <c r="G527" s="29">
        <v>2016</v>
      </c>
      <c r="H527" s="15">
        <f ca="1">IF(Tabla110[[#This Row],[FECHA DE NACIMIENTO]]="","",YEAR(NOW())-Tabla110[[#This Row],[FECHA DE NACIMIENTO]])</f>
        <v>10</v>
      </c>
      <c r="I527" s="27" t="s">
        <v>67</v>
      </c>
      <c r="J527" s="15" t="str">
        <f t="shared" si="16"/>
        <v>P</v>
      </c>
      <c r="K527" s="15" t="str">
        <f>Tabla110[[#This Row],[FECHA DE NACIMIENTO]]&amp;J527</f>
        <v>2016P</v>
      </c>
      <c r="L527" s="16" t="str">
        <f t="shared" si="17"/>
        <v>PRINCIPIANTES 9 Y 10 AÑOS</v>
      </c>
      <c r="M527" s="65" t="s">
        <v>46</v>
      </c>
      <c r="N527" s="38">
        <v>604</v>
      </c>
      <c r="O527" s="19">
        <f>IFERROR(VLOOKUP(Tabla110[[#This Row],[NIVEL DE HABILIDAD]],CATEGORIAS!$M$3:$O$13,2,FALSE),"")</f>
        <v>85000</v>
      </c>
      <c r="P527" s="27"/>
      <c r="Q527" s="27"/>
    </row>
    <row r="528" spans="1:17" ht="18.75" x14ac:dyDescent="0.25">
      <c r="A528" s="11"/>
      <c r="B528" s="39">
        <v>605</v>
      </c>
      <c r="C528" s="65" t="s">
        <v>410</v>
      </c>
      <c r="D528" s="65" t="s">
        <v>944</v>
      </c>
      <c r="E528" s="28">
        <v>1111564623</v>
      </c>
      <c r="F528" s="87">
        <v>42465</v>
      </c>
      <c r="G528" s="29">
        <v>2016</v>
      </c>
      <c r="H528" s="15">
        <f ca="1">IF(Tabla110[[#This Row],[FECHA DE NACIMIENTO]]="","",YEAR(NOW())-Tabla110[[#This Row],[FECHA DE NACIMIENTO]])</f>
        <v>10</v>
      </c>
      <c r="I528" s="65" t="s">
        <v>67</v>
      </c>
      <c r="J528" s="15" t="str">
        <f t="shared" si="16"/>
        <v>P</v>
      </c>
      <c r="K528" s="15" t="str">
        <f>Tabla110[[#This Row],[FECHA DE NACIMIENTO]]&amp;J528</f>
        <v>2016P</v>
      </c>
      <c r="L528" s="16" t="str">
        <f t="shared" si="17"/>
        <v>PRINCIPIANTES 9 Y 10 AÑOS</v>
      </c>
      <c r="M528" s="65" t="s">
        <v>46</v>
      </c>
      <c r="N528" s="39">
        <v>605</v>
      </c>
      <c r="O528" s="19">
        <f>IFERROR(VLOOKUP(Tabla110[[#This Row],[NIVEL DE HABILIDAD]],CATEGORIAS!$M$3:$O$13,2,FALSE),"")</f>
        <v>85000</v>
      </c>
      <c r="P528" s="27"/>
      <c r="Q528" s="27"/>
    </row>
    <row r="529" spans="1:17" ht="18.75" x14ac:dyDescent="0.25">
      <c r="A529" s="11"/>
      <c r="B529" s="38">
        <v>606</v>
      </c>
      <c r="C529" s="27" t="s">
        <v>386</v>
      </c>
      <c r="D529" s="27" t="s">
        <v>945</v>
      </c>
      <c r="E529" s="28">
        <v>1109563969</v>
      </c>
      <c r="F529" s="87">
        <v>43035</v>
      </c>
      <c r="G529" s="29">
        <v>2017</v>
      </c>
      <c r="H529" s="15">
        <f ca="1">IF(Tabla110[[#This Row],[FECHA DE NACIMIENTO]]="","",YEAR(NOW())-Tabla110[[#This Row],[FECHA DE NACIMIENTO]])</f>
        <v>9</v>
      </c>
      <c r="I529" s="65" t="s">
        <v>13</v>
      </c>
      <c r="J529" s="15" t="str">
        <f t="shared" si="16"/>
        <v>N</v>
      </c>
      <c r="K529" s="15" t="str">
        <f>Tabla110[[#This Row],[FECHA DE NACIMIENTO]]&amp;J529</f>
        <v>2017N</v>
      </c>
      <c r="L529" s="16" t="str">
        <f t="shared" si="17"/>
        <v>NOVATOS 9 Y 10 AÑOS</v>
      </c>
      <c r="M529" s="65" t="s">
        <v>46</v>
      </c>
      <c r="N529" s="38">
        <v>606</v>
      </c>
      <c r="O529" s="19">
        <f>IFERROR(VLOOKUP(Tabla110[[#This Row],[NIVEL DE HABILIDAD]],CATEGORIAS!$M$3:$O$13,2,FALSE),"")</f>
        <v>85000</v>
      </c>
      <c r="P529" s="27"/>
      <c r="Q529" s="65" t="s">
        <v>214</v>
      </c>
    </row>
    <row r="530" spans="1:17" ht="18.75" x14ac:dyDescent="0.25">
      <c r="A530" s="11"/>
      <c r="B530" s="39">
        <v>607</v>
      </c>
      <c r="C530" s="27" t="s">
        <v>343</v>
      </c>
      <c r="D530" s="27" t="s">
        <v>946</v>
      </c>
      <c r="E530" s="28">
        <v>1109930170</v>
      </c>
      <c r="F530" s="87">
        <v>42066</v>
      </c>
      <c r="G530" s="29">
        <v>2014</v>
      </c>
      <c r="H530" s="15">
        <f ca="1">IF(Tabla110[[#This Row],[FECHA DE NACIMIENTO]]="","",YEAR(NOW())-Tabla110[[#This Row],[FECHA DE NACIMIENTO]])</f>
        <v>12</v>
      </c>
      <c r="I530" s="65" t="s">
        <v>13</v>
      </c>
      <c r="J530" s="15" t="str">
        <f t="shared" si="16"/>
        <v>N</v>
      </c>
      <c r="K530" s="15" t="str">
        <f>Tabla110[[#This Row],[FECHA DE NACIMIENTO]]&amp;J530</f>
        <v>2014N</v>
      </c>
      <c r="L530" s="16" t="str">
        <f t="shared" si="17"/>
        <v>NOVATOS 11 Y 12 AÑOS</v>
      </c>
      <c r="M530" s="65" t="s">
        <v>46</v>
      </c>
      <c r="N530" s="38">
        <v>607</v>
      </c>
      <c r="O530" s="19">
        <f>IFERROR(VLOOKUP(Tabla110[[#This Row],[NIVEL DE HABILIDAD]],CATEGORIAS!$M$3:$O$13,2,FALSE),"")</f>
        <v>85000</v>
      </c>
      <c r="P530" s="27"/>
      <c r="Q530" s="65"/>
    </row>
    <row r="531" spans="1:17" ht="18.75" x14ac:dyDescent="0.25">
      <c r="A531" s="11"/>
      <c r="B531" s="38">
        <v>608</v>
      </c>
      <c r="C531" s="27" t="s">
        <v>319</v>
      </c>
      <c r="D531" s="27" t="s">
        <v>947</v>
      </c>
      <c r="E531" s="28">
        <v>1109925915</v>
      </c>
      <c r="F531" s="87"/>
      <c r="G531" s="29">
        <v>2012</v>
      </c>
      <c r="H531" s="15">
        <f ca="1">IF(Tabla110[[#This Row],[FECHA DE NACIMIENTO]]="","",YEAR(NOW())-Tabla110[[#This Row],[FECHA DE NACIMIENTO]])</f>
        <v>14</v>
      </c>
      <c r="I531" s="65" t="s">
        <v>13</v>
      </c>
      <c r="J531" s="15" t="str">
        <f t="shared" si="16"/>
        <v>N</v>
      </c>
      <c r="K531" s="15" t="str">
        <f>Tabla110[[#This Row],[FECHA DE NACIMIENTO]]&amp;J531</f>
        <v>2012N</v>
      </c>
      <c r="L531" s="16" t="str">
        <f t="shared" si="17"/>
        <v>NOVATOS 13 Y 14 AÑOS</v>
      </c>
      <c r="M531" s="65" t="s">
        <v>46</v>
      </c>
      <c r="N531" s="38">
        <v>608</v>
      </c>
      <c r="O531" s="19">
        <f>IFERROR(VLOOKUP(Tabla110[[#This Row],[NIVEL DE HABILIDAD]],CATEGORIAS!$M$3:$O$13,2,FALSE),"")</f>
        <v>85000</v>
      </c>
      <c r="P531" s="27"/>
      <c r="Q531" s="27"/>
    </row>
    <row r="532" spans="1:17" ht="18.75" x14ac:dyDescent="0.25">
      <c r="A532" s="11"/>
      <c r="B532" s="39">
        <v>609</v>
      </c>
      <c r="C532" s="65" t="s">
        <v>948</v>
      </c>
      <c r="D532" s="65" t="s">
        <v>949</v>
      </c>
      <c r="E532" s="28">
        <v>1150939155</v>
      </c>
      <c r="F532" s="87">
        <v>40130</v>
      </c>
      <c r="G532" s="29">
        <v>2009</v>
      </c>
      <c r="H532" s="15">
        <f ca="1">IF(Tabla110[[#This Row],[FECHA DE NACIMIENTO]]="","",YEAR(NOW())-Tabla110[[#This Row],[FECHA DE NACIMIENTO]])</f>
        <v>17</v>
      </c>
      <c r="I532" s="65" t="s">
        <v>13</v>
      </c>
      <c r="J532" s="15" t="str">
        <f t="shared" si="16"/>
        <v>N</v>
      </c>
      <c r="K532" s="15" t="str">
        <f>Tabla110[[#This Row],[FECHA DE NACIMIENTO]]&amp;J532</f>
        <v>2009N</v>
      </c>
      <c r="L532" s="16" t="str">
        <f t="shared" si="17"/>
        <v>NOVATOS 15 AÑOS Y MAS</v>
      </c>
      <c r="M532" s="65" t="s">
        <v>46</v>
      </c>
      <c r="N532" s="39">
        <v>609</v>
      </c>
      <c r="O532" s="19">
        <f>IFERROR(VLOOKUP(Tabla110[[#This Row],[NIVEL DE HABILIDAD]],CATEGORIAS!$M$3:$O$13,2,FALSE),"")</f>
        <v>85000</v>
      </c>
      <c r="P532" s="27"/>
      <c r="Q532" s="27"/>
    </row>
    <row r="533" spans="1:17" ht="18.75" x14ac:dyDescent="0.25">
      <c r="A533" s="11"/>
      <c r="B533" s="38">
        <v>610</v>
      </c>
      <c r="C533" s="27" t="s">
        <v>753</v>
      </c>
      <c r="D533" s="27" t="s">
        <v>950</v>
      </c>
      <c r="E533" s="28">
        <v>1107522925</v>
      </c>
      <c r="F533" s="87"/>
      <c r="G533" s="29">
        <v>2017</v>
      </c>
      <c r="H533" s="15">
        <f ca="1">IF(Tabla110[[#This Row],[FECHA DE NACIMIENTO]]="","",YEAR(NOW())-Tabla110[[#This Row],[FECHA DE NACIMIENTO]])</f>
        <v>9</v>
      </c>
      <c r="I533" s="27" t="s">
        <v>13</v>
      </c>
      <c r="J533" s="15" t="str">
        <f t="shared" si="16"/>
        <v>N</v>
      </c>
      <c r="K533" s="15" t="str">
        <f>Tabla110[[#This Row],[FECHA DE NACIMIENTO]]&amp;J533</f>
        <v>2017N</v>
      </c>
      <c r="L533" s="16" t="str">
        <f t="shared" si="17"/>
        <v>NOVATOS 9 Y 10 AÑOS</v>
      </c>
      <c r="M533" s="27" t="s">
        <v>80</v>
      </c>
      <c r="N533" s="38">
        <v>610</v>
      </c>
      <c r="O533" s="19">
        <f>IFERROR(VLOOKUP(Tabla110[[#This Row],[NIVEL DE HABILIDAD]],CATEGORIAS!$M$3:$O$13,2,FALSE),"")</f>
        <v>85000</v>
      </c>
      <c r="P533" s="27"/>
      <c r="Q533" s="27"/>
    </row>
    <row r="534" spans="1:17" ht="18.75" x14ac:dyDescent="0.25">
      <c r="A534" s="11"/>
      <c r="B534" s="39">
        <v>611</v>
      </c>
      <c r="C534" s="27" t="s">
        <v>951</v>
      </c>
      <c r="D534" s="27" t="s">
        <v>952</v>
      </c>
      <c r="E534" s="28">
        <v>1013023609</v>
      </c>
      <c r="F534" s="87"/>
      <c r="G534" s="29">
        <v>2015</v>
      </c>
      <c r="H534" s="15">
        <f ca="1">IF(Tabla110[[#This Row],[FECHA DE NACIMIENTO]]="","",YEAR(NOW())-Tabla110[[#This Row],[FECHA DE NACIMIENTO]])</f>
        <v>11</v>
      </c>
      <c r="I534" s="27" t="s">
        <v>67</v>
      </c>
      <c r="J534" s="15" t="str">
        <f t="shared" si="16"/>
        <v>P</v>
      </c>
      <c r="K534" s="15" t="str">
        <f>Tabla110[[#This Row],[FECHA DE NACIMIENTO]]&amp;J534</f>
        <v>2015P</v>
      </c>
      <c r="L534" s="16" t="str">
        <f t="shared" si="17"/>
        <v>PRINCIPIANTES 11 Y 12 AÑOS</v>
      </c>
      <c r="M534" s="27" t="s">
        <v>166</v>
      </c>
      <c r="N534" s="39">
        <v>611</v>
      </c>
      <c r="O534" s="19">
        <f>IFERROR(VLOOKUP(Tabla110[[#This Row],[NIVEL DE HABILIDAD]],CATEGORIAS!$M$3:$O$13,2,FALSE),"")</f>
        <v>85000</v>
      </c>
      <c r="P534" s="27"/>
      <c r="Q534" s="27"/>
    </row>
    <row r="535" spans="1:17" ht="18.75" x14ac:dyDescent="0.25">
      <c r="A535" s="11"/>
      <c r="B535" s="38">
        <v>612</v>
      </c>
      <c r="C535" s="27" t="s">
        <v>236</v>
      </c>
      <c r="D535" s="27" t="s">
        <v>953</v>
      </c>
      <c r="E535" s="28">
        <v>1109674901</v>
      </c>
      <c r="F535" s="87">
        <v>40820</v>
      </c>
      <c r="G535" s="29">
        <v>2011</v>
      </c>
      <c r="H535" s="15">
        <f ca="1">IF(Tabla110[[#This Row],[FECHA DE NACIMIENTO]]="","",YEAR(NOW())-Tabla110[[#This Row],[FECHA DE NACIMIENTO]])</f>
        <v>15</v>
      </c>
      <c r="I535" s="27" t="s">
        <v>13</v>
      </c>
      <c r="J535" s="15" t="str">
        <f t="shared" si="16"/>
        <v>N</v>
      </c>
      <c r="K535" s="15" t="str">
        <f>Tabla110[[#This Row],[FECHA DE NACIMIENTO]]&amp;J535</f>
        <v>2011N</v>
      </c>
      <c r="L535" s="16" t="str">
        <f t="shared" si="17"/>
        <v>NOVATOS 15 AÑOS Y MAS</v>
      </c>
      <c r="M535" s="27" t="s">
        <v>77</v>
      </c>
      <c r="N535" s="38">
        <v>612</v>
      </c>
      <c r="O535" s="19">
        <f>IFERROR(VLOOKUP(Tabla110[[#This Row],[NIVEL DE HABILIDAD]],CATEGORIAS!$M$3:$O$13,2,FALSE),"")</f>
        <v>85000</v>
      </c>
      <c r="P535" s="27"/>
      <c r="Q535" s="27"/>
    </row>
    <row r="536" spans="1:17" ht="18.75" x14ac:dyDescent="0.25">
      <c r="A536" s="11"/>
      <c r="B536" s="36">
        <v>613</v>
      </c>
      <c r="C536" s="27" t="s">
        <v>954</v>
      </c>
      <c r="D536" s="65" t="s">
        <v>1444</v>
      </c>
      <c r="E536" s="28">
        <v>1109550545</v>
      </c>
      <c r="F536" s="87"/>
      <c r="G536" s="29">
        <v>2011</v>
      </c>
      <c r="H536" s="15">
        <f ca="1">IF(Tabla110[[#This Row],[FECHA DE NACIMIENTO]]="","",YEAR(NOW())-Tabla110[[#This Row],[FECHA DE NACIMIENTO]])</f>
        <v>15</v>
      </c>
      <c r="I536" s="65" t="s">
        <v>13</v>
      </c>
      <c r="J536" s="15" t="str">
        <f t="shared" si="16"/>
        <v>N</v>
      </c>
      <c r="K536" s="15" t="str">
        <f>Tabla110[[#This Row],[FECHA DE NACIMIENTO]]&amp;J536</f>
        <v>2011N</v>
      </c>
      <c r="L536" s="16" t="str">
        <f t="shared" si="17"/>
        <v>NOVATOS 15 AÑOS Y MAS</v>
      </c>
      <c r="M536" s="65" t="s">
        <v>167</v>
      </c>
      <c r="N536" s="39">
        <v>613</v>
      </c>
      <c r="O536" s="19">
        <f>IFERROR(VLOOKUP(Tabla110[[#This Row],[NIVEL DE HABILIDAD]],CATEGORIAS!$M$3:$O$13,2,FALSE),"")</f>
        <v>85000</v>
      </c>
      <c r="P536" s="27"/>
      <c r="Q536" s="27"/>
    </row>
    <row r="537" spans="1:17" ht="18.75" x14ac:dyDescent="0.25">
      <c r="A537" s="11"/>
      <c r="B537" s="36">
        <v>614</v>
      </c>
      <c r="C537" s="27" t="s">
        <v>319</v>
      </c>
      <c r="D537" s="27" t="s">
        <v>955</v>
      </c>
      <c r="E537" s="28"/>
      <c r="F537" s="87"/>
      <c r="G537" s="29">
        <v>2014</v>
      </c>
      <c r="H537" s="15">
        <f ca="1">IF(Tabla110[[#This Row],[FECHA DE NACIMIENTO]]="","",YEAR(NOW())-Tabla110[[#This Row],[FECHA DE NACIMIENTO]])</f>
        <v>12</v>
      </c>
      <c r="I537" s="65" t="s">
        <v>67</v>
      </c>
      <c r="J537" s="15" t="str">
        <f t="shared" si="16"/>
        <v>P</v>
      </c>
      <c r="K537" s="15" t="str">
        <f>Tabla110[[#This Row],[FECHA DE NACIMIENTO]]&amp;J537</f>
        <v>2014P</v>
      </c>
      <c r="L537" s="16" t="str">
        <f t="shared" si="17"/>
        <v>PRINCIPIANTES 11 Y 12 AÑOS</v>
      </c>
      <c r="M537" s="65" t="s">
        <v>167</v>
      </c>
      <c r="N537" s="38">
        <v>614</v>
      </c>
      <c r="O537" s="19">
        <f>IFERROR(VLOOKUP(Tabla110[[#This Row],[NIVEL DE HABILIDAD]],CATEGORIAS!$M$3:$O$13,2,FALSE),"")</f>
        <v>85000</v>
      </c>
      <c r="P537" s="27"/>
      <c r="Q537" s="27"/>
    </row>
    <row r="538" spans="1:17" ht="18.75" x14ac:dyDescent="0.25">
      <c r="A538" s="11"/>
      <c r="B538" s="36">
        <v>615</v>
      </c>
      <c r="C538" s="27" t="s">
        <v>570</v>
      </c>
      <c r="D538" s="27" t="s">
        <v>956</v>
      </c>
      <c r="E538" s="28"/>
      <c r="F538" s="87"/>
      <c r="G538" s="29">
        <v>2014</v>
      </c>
      <c r="H538" s="15">
        <f ca="1">IF(Tabla110[[#This Row],[FECHA DE NACIMIENTO]]="","",YEAR(NOW())-Tabla110[[#This Row],[FECHA DE NACIMIENTO]])</f>
        <v>12</v>
      </c>
      <c r="I538" s="65" t="s">
        <v>13</v>
      </c>
      <c r="J538" s="15" t="str">
        <f t="shared" si="16"/>
        <v>N</v>
      </c>
      <c r="K538" s="15" t="str">
        <f>Tabla110[[#This Row],[FECHA DE NACIMIENTO]]&amp;J538</f>
        <v>2014N</v>
      </c>
      <c r="L538" s="16" t="str">
        <f t="shared" si="17"/>
        <v>NOVATOS 11 Y 12 AÑOS</v>
      </c>
      <c r="M538" s="65" t="s">
        <v>50</v>
      </c>
      <c r="N538" s="39">
        <v>615</v>
      </c>
      <c r="O538" s="19">
        <f>IFERROR(VLOOKUP(Tabla110[[#This Row],[NIVEL DE HABILIDAD]],CATEGORIAS!$M$3:$O$13,2,FALSE),"")</f>
        <v>85000</v>
      </c>
      <c r="P538" s="27"/>
      <c r="Q538" s="27"/>
    </row>
    <row r="539" spans="1:17" ht="18.75" x14ac:dyDescent="0.25">
      <c r="A539" s="11"/>
      <c r="B539" s="38">
        <v>616</v>
      </c>
      <c r="C539" s="27" t="s">
        <v>957</v>
      </c>
      <c r="D539" s="27" t="s">
        <v>958</v>
      </c>
      <c r="E539" s="28"/>
      <c r="F539" s="87"/>
      <c r="G539" s="29">
        <v>2019</v>
      </c>
      <c r="H539" s="15">
        <f ca="1">IF(Tabla110[[#This Row],[FECHA DE NACIMIENTO]]="","",YEAR(NOW())-Tabla110[[#This Row],[FECHA DE NACIMIENTO]])</f>
        <v>7</v>
      </c>
      <c r="I539" s="27" t="s">
        <v>13</v>
      </c>
      <c r="J539" s="15" t="str">
        <f t="shared" si="16"/>
        <v>N</v>
      </c>
      <c r="K539" s="15" t="str">
        <f>Tabla110[[#This Row],[FECHA DE NACIMIENTO]]&amp;J539</f>
        <v>2019N</v>
      </c>
      <c r="L539" s="16" t="str">
        <f t="shared" si="17"/>
        <v>NOVATOS 7 Y 8 AÑOS</v>
      </c>
      <c r="M539" s="27" t="s">
        <v>43</v>
      </c>
      <c r="N539" s="38">
        <v>616</v>
      </c>
      <c r="O539" s="19">
        <f>IFERROR(VLOOKUP(Tabla110[[#This Row],[NIVEL DE HABILIDAD]],CATEGORIAS!$M$3:$O$13,2,FALSE),"")</f>
        <v>85000</v>
      </c>
      <c r="P539" s="27"/>
      <c r="Q539" s="27"/>
    </row>
    <row r="540" spans="1:17" ht="18.75" x14ac:dyDescent="0.25">
      <c r="A540" s="11"/>
      <c r="B540" s="39">
        <v>617</v>
      </c>
      <c r="C540" s="27" t="s">
        <v>436</v>
      </c>
      <c r="D540" s="27" t="s">
        <v>959</v>
      </c>
      <c r="E540" s="28"/>
      <c r="F540" s="87"/>
      <c r="G540" s="29">
        <v>2014</v>
      </c>
      <c r="H540" s="15">
        <f ca="1">IF(Tabla110[[#This Row],[FECHA DE NACIMIENTO]]="","",YEAR(NOW())-Tabla110[[#This Row],[FECHA DE NACIMIENTO]])</f>
        <v>12</v>
      </c>
      <c r="I540" s="27" t="s">
        <v>13</v>
      </c>
      <c r="J540" s="15" t="str">
        <f t="shared" si="16"/>
        <v>N</v>
      </c>
      <c r="K540" s="15" t="str">
        <f>Tabla110[[#This Row],[FECHA DE NACIMIENTO]]&amp;J540</f>
        <v>2014N</v>
      </c>
      <c r="L540" s="16" t="str">
        <f t="shared" si="17"/>
        <v>NOVATOS 11 Y 12 AÑOS</v>
      </c>
      <c r="M540" s="27" t="s">
        <v>43</v>
      </c>
      <c r="N540" s="39">
        <v>617</v>
      </c>
      <c r="O540" s="19">
        <f>IFERROR(VLOOKUP(Tabla110[[#This Row],[NIVEL DE HABILIDAD]],CATEGORIAS!$M$3:$O$13,2,FALSE),"")</f>
        <v>85000</v>
      </c>
      <c r="P540" s="27"/>
      <c r="Q540" s="27"/>
    </row>
    <row r="541" spans="1:17" ht="18.75" x14ac:dyDescent="0.25">
      <c r="A541" s="11"/>
      <c r="B541" s="38">
        <v>618</v>
      </c>
      <c r="C541" s="27" t="s">
        <v>960</v>
      </c>
      <c r="D541" s="27" t="s">
        <v>961</v>
      </c>
      <c r="E541" s="28">
        <v>1107869510</v>
      </c>
      <c r="F541" s="87">
        <v>42035</v>
      </c>
      <c r="G541" s="29">
        <v>2015</v>
      </c>
      <c r="H541" s="15">
        <f ca="1">IF(Tabla110[[#This Row],[FECHA DE NACIMIENTO]]="","",YEAR(NOW())-Tabla110[[#This Row],[FECHA DE NACIMIENTO]])</f>
        <v>11</v>
      </c>
      <c r="I541" s="27" t="s">
        <v>13</v>
      </c>
      <c r="J541" s="15" t="str">
        <f t="shared" si="16"/>
        <v>N</v>
      </c>
      <c r="K541" s="15" t="str">
        <f>Tabla110[[#This Row],[FECHA DE NACIMIENTO]]&amp;J541</f>
        <v>2015N</v>
      </c>
      <c r="L541" s="16" t="str">
        <f t="shared" si="17"/>
        <v>NOVATOS 11 Y 12 AÑOS</v>
      </c>
      <c r="M541" s="27" t="s">
        <v>89</v>
      </c>
      <c r="N541" s="38">
        <v>618</v>
      </c>
      <c r="O541" s="19">
        <f>IFERROR(VLOOKUP(Tabla110[[#This Row],[NIVEL DE HABILIDAD]],CATEGORIAS!$M$3:$O$13,2,FALSE),"")</f>
        <v>85000</v>
      </c>
      <c r="P541" s="27"/>
      <c r="Q541" s="27"/>
    </row>
    <row r="542" spans="1:17" ht="18.75" x14ac:dyDescent="0.25">
      <c r="A542" s="11"/>
      <c r="B542" s="39">
        <v>619</v>
      </c>
      <c r="C542" s="27" t="s">
        <v>1257</v>
      </c>
      <c r="D542" s="27" t="s">
        <v>1258</v>
      </c>
      <c r="E542" s="28">
        <v>1111423904</v>
      </c>
      <c r="F542" s="87">
        <v>40127</v>
      </c>
      <c r="G542" s="29">
        <v>2009</v>
      </c>
      <c r="H542" s="15">
        <f ca="1">IF(Tabla110[[#This Row],[FECHA DE NACIMIENTO]]="","",YEAR(NOW())-Tabla110[[#This Row],[FECHA DE NACIMIENTO]])</f>
        <v>17</v>
      </c>
      <c r="I542" s="65" t="s">
        <v>1173</v>
      </c>
      <c r="J542" s="15" t="str">
        <f t="shared" si="16"/>
        <v>SR</v>
      </c>
      <c r="K542" s="15" t="str">
        <f>Tabla110[[#This Row],[FECHA DE NACIMIENTO]]&amp;J542</f>
        <v>2009SR</v>
      </c>
      <c r="L542" s="16" t="str">
        <f t="shared" si="17"/>
        <v>SUPER RACING</v>
      </c>
      <c r="M542" s="27" t="s">
        <v>45</v>
      </c>
      <c r="N542" s="39">
        <v>619</v>
      </c>
      <c r="O542" s="19">
        <f>IFERROR(VLOOKUP(Tabla110[[#This Row],[NIVEL DE HABILIDAD]],CATEGORIAS!$M$3:$O$13,2,FALSE),"")</f>
        <v>85000</v>
      </c>
      <c r="P542" s="27"/>
      <c r="Q542" s="27"/>
    </row>
    <row r="543" spans="1:17" ht="18.75" x14ac:dyDescent="0.25">
      <c r="A543" s="11"/>
      <c r="B543" s="38">
        <v>620</v>
      </c>
      <c r="C543" s="27" t="s">
        <v>312</v>
      </c>
      <c r="D543" s="27" t="s">
        <v>964</v>
      </c>
      <c r="E543" s="28">
        <v>1061826083</v>
      </c>
      <c r="F543" s="87">
        <v>43676</v>
      </c>
      <c r="G543" s="29">
        <v>2019</v>
      </c>
      <c r="H543" s="15">
        <f ca="1">IF(Tabla110[[#This Row],[FECHA DE NACIMIENTO]]="","",YEAR(NOW())-Tabla110[[#This Row],[FECHA DE NACIMIENTO]])</f>
        <v>7</v>
      </c>
      <c r="I543" s="27" t="s">
        <v>13</v>
      </c>
      <c r="J543" s="15" t="str">
        <f t="shared" si="16"/>
        <v>N</v>
      </c>
      <c r="K543" s="15" t="str">
        <f>Tabla110[[#This Row],[FECHA DE NACIMIENTO]]&amp;J543</f>
        <v>2019N</v>
      </c>
      <c r="L543" s="16" t="str">
        <f t="shared" si="17"/>
        <v>NOVATOS 7 Y 8 AÑOS</v>
      </c>
      <c r="M543" s="27" t="s">
        <v>110</v>
      </c>
      <c r="N543" s="38">
        <v>620</v>
      </c>
      <c r="O543" s="19">
        <f>IFERROR(VLOOKUP(Tabla110[[#This Row],[NIVEL DE HABILIDAD]],CATEGORIAS!$M$3:$O$13,2,FALSE),"")</f>
        <v>85000</v>
      </c>
      <c r="P543" s="27"/>
      <c r="Q543" s="27"/>
    </row>
    <row r="544" spans="1:17" ht="18.75" x14ac:dyDescent="0.25">
      <c r="A544" s="11"/>
      <c r="B544" s="39">
        <v>621</v>
      </c>
      <c r="C544" s="27" t="s">
        <v>380</v>
      </c>
      <c r="D544" s="27" t="s">
        <v>965</v>
      </c>
      <c r="E544" s="28">
        <v>1114248423</v>
      </c>
      <c r="F544" s="87"/>
      <c r="G544" s="29">
        <v>2017</v>
      </c>
      <c r="H544" s="15">
        <f ca="1">IF(Tabla110[[#This Row],[FECHA DE NACIMIENTO]]="","",YEAR(NOW())-Tabla110[[#This Row],[FECHA DE NACIMIENTO]])</f>
        <v>9</v>
      </c>
      <c r="I544" s="27" t="s">
        <v>67</v>
      </c>
      <c r="J544" s="15" t="str">
        <f t="shared" si="16"/>
        <v>P</v>
      </c>
      <c r="K544" s="15" t="str">
        <f>Tabla110[[#This Row],[FECHA DE NACIMIENTO]]&amp;J544</f>
        <v>2017P</v>
      </c>
      <c r="L544" s="16" t="str">
        <f t="shared" si="17"/>
        <v>PRINCIPIANTES 9 Y 10 AÑOS</v>
      </c>
      <c r="M544" s="27" t="s">
        <v>82</v>
      </c>
      <c r="N544" s="39">
        <v>621</v>
      </c>
      <c r="O544" s="19">
        <f>IFERROR(VLOOKUP(Tabla110[[#This Row],[NIVEL DE HABILIDAD]],CATEGORIAS!$M$3:$O$13,2,FALSE),"")</f>
        <v>85000</v>
      </c>
      <c r="P544" s="27"/>
      <c r="Q544" s="27"/>
    </row>
    <row r="545" spans="1:17" ht="18.75" x14ac:dyDescent="0.25">
      <c r="A545" s="11"/>
      <c r="B545" s="38">
        <v>622</v>
      </c>
      <c r="C545" s="27" t="s">
        <v>966</v>
      </c>
      <c r="D545" s="27" t="s">
        <v>967</v>
      </c>
      <c r="E545" s="28">
        <v>1114012314</v>
      </c>
      <c r="F545" s="87"/>
      <c r="G545" s="29">
        <v>2018</v>
      </c>
      <c r="H545" s="15">
        <f ca="1">IF(Tabla110[[#This Row],[FECHA DE NACIMIENTO]]="","",YEAR(NOW())-Tabla110[[#This Row],[FECHA DE NACIMIENTO]])</f>
        <v>8</v>
      </c>
      <c r="I545" s="27" t="s">
        <v>67</v>
      </c>
      <c r="J545" s="15" t="str">
        <f t="shared" si="16"/>
        <v>P</v>
      </c>
      <c r="K545" s="15" t="str">
        <f>Tabla110[[#This Row],[FECHA DE NACIMIENTO]]&amp;J545</f>
        <v>2018P</v>
      </c>
      <c r="L545" s="16" t="str">
        <f t="shared" si="17"/>
        <v>PRINCIPIANTES 7 Y 8 AÑOS</v>
      </c>
      <c r="M545" s="27" t="s">
        <v>82</v>
      </c>
      <c r="N545" s="38">
        <v>622</v>
      </c>
      <c r="O545" s="19">
        <f>IFERROR(VLOOKUP(Tabla110[[#This Row],[NIVEL DE HABILIDAD]],CATEGORIAS!$M$3:$O$13,2,FALSE),"")</f>
        <v>85000</v>
      </c>
      <c r="P545" s="27"/>
      <c r="Q545" s="27"/>
    </row>
    <row r="546" spans="1:17" ht="18.75" x14ac:dyDescent="0.25">
      <c r="A546" s="11"/>
      <c r="B546" s="39">
        <v>623</v>
      </c>
      <c r="C546" s="27" t="s">
        <v>724</v>
      </c>
      <c r="D546" s="27" t="s">
        <v>968</v>
      </c>
      <c r="E546" s="28">
        <v>1114550587</v>
      </c>
      <c r="F546" s="87">
        <v>42034</v>
      </c>
      <c r="G546" s="29">
        <v>2015</v>
      </c>
      <c r="H546" s="15">
        <f ca="1">IF(Tabla110[[#This Row],[FECHA DE NACIMIENTO]]="","",YEAR(NOW())-Tabla110[[#This Row],[FECHA DE NACIMIENTO]])</f>
        <v>11</v>
      </c>
      <c r="I546" s="27" t="s">
        <v>13</v>
      </c>
      <c r="J546" s="15" t="str">
        <f t="shared" si="16"/>
        <v>N</v>
      </c>
      <c r="K546" s="15" t="str">
        <f>Tabla110[[#This Row],[FECHA DE NACIMIENTO]]&amp;J546</f>
        <v>2015N</v>
      </c>
      <c r="L546" s="16" t="str">
        <f t="shared" si="17"/>
        <v>NOVATOS 11 Y 12 AÑOS</v>
      </c>
      <c r="M546" s="27" t="s">
        <v>82</v>
      </c>
      <c r="N546" s="39">
        <v>623</v>
      </c>
      <c r="O546" s="19">
        <f>IFERROR(VLOOKUP(Tabla110[[#This Row],[NIVEL DE HABILIDAD]],CATEGORIAS!$M$3:$O$13,2,FALSE),"")</f>
        <v>85000</v>
      </c>
      <c r="P546" s="27"/>
      <c r="Q546" s="27"/>
    </row>
    <row r="547" spans="1:17" ht="18.75" x14ac:dyDescent="0.25">
      <c r="A547" s="11"/>
      <c r="B547" s="38">
        <v>624</v>
      </c>
      <c r="C547" s="27" t="s">
        <v>436</v>
      </c>
      <c r="D547" s="27" t="s">
        <v>969</v>
      </c>
      <c r="E547" s="28">
        <v>1114317114</v>
      </c>
      <c r="F547" s="87">
        <v>42218</v>
      </c>
      <c r="G547" s="29">
        <v>2015</v>
      </c>
      <c r="H547" s="15">
        <f ca="1">IF(Tabla110[[#This Row],[FECHA DE NACIMIENTO]]="","",YEAR(NOW())-Tabla110[[#This Row],[FECHA DE NACIMIENTO]])</f>
        <v>11</v>
      </c>
      <c r="I547" s="27" t="s">
        <v>13</v>
      </c>
      <c r="J547" s="15" t="str">
        <f t="shared" si="16"/>
        <v>N</v>
      </c>
      <c r="K547" s="15" t="str">
        <f>Tabla110[[#This Row],[FECHA DE NACIMIENTO]]&amp;J547</f>
        <v>2015N</v>
      </c>
      <c r="L547" s="16" t="str">
        <f t="shared" si="17"/>
        <v>NOVATOS 11 Y 12 AÑOS</v>
      </c>
      <c r="M547" s="27" t="s">
        <v>82</v>
      </c>
      <c r="N547" s="38">
        <v>624</v>
      </c>
      <c r="O547" s="19">
        <f>IFERROR(VLOOKUP(Tabla110[[#This Row],[NIVEL DE HABILIDAD]],CATEGORIAS!$M$3:$O$13,2,FALSE),"")</f>
        <v>85000</v>
      </c>
      <c r="P547" s="27"/>
      <c r="Q547" s="27"/>
    </row>
    <row r="548" spans="1:17" ht="18.75" x14ac:dyDescent="0.25">
      <c r="A548" s="11"/>
      <c r="B548" s="39">
        <v>625</v>
      </c>
      <c r="C548" s="27" t="s">
        <v>556</v>
      </c>
      <c r="D548" s="27" t="s">
        <v>970</v>
      </c>
      <c r="E548" s="28">
        <v>1110303615</v>
      </c>
      <c r="F548" s="87">
        <v>42811</v>
      </c>
      <c r="G548" s="29">
        <v>2017</v>
      </c>
      <c r="H548" s="15">
        <f ca="1">IF(Tabla110[[#This Row],[FECHA DE NACIMIENTO]]="","",YEAR(NOW())-Tabla110[[#This Row],[FECHA DE NACIMIENTO]])</f>
        <v>9</v>
      </c>
      <c r="I548" s="27" t="s">
        <v>15</v>
      </c>
      <c r="J548" s="15" t="str">
        <f t="shared" si="16"/>
        <v>EX</v>
      </c>
      <c r="K548" s="15" t="str">
        <f>Tabla110[[#This Row],[FECHA DE NACIMIENTO]]&amp;J548</f>
        <v>2017EX</v>
      </c>
      <c r="L548" s="16" t="str">
        <f t="shared" si="17"/>
        <v>EXPERTOS 9 Y 10 AÑOS</v>
      </c>
      <c r="M548" s="27" t="s">
        <v>45</v>
      </c>
      <c r="N548" s="39">
        <v>625</v>
      </c>
      <c r="O548" s="19">
        <f>IFERROR(VLOOKUP(Tabla110[[#This Row],[NIVEL DE HABILIDAD]],CATEGORIAS!$M$3:$O$13,2,FALSE),"")</f>
        <v>85000</v>
      </c>
      <c r="P548" s="27"/>
      <c r="Q548" s="27"/>
    </row>
    <row r="549" spans="1:17" ht="18.75" x14ac:dyDescent="0.25">
      <c r="A549" s="11"/>
      <c r="B549" s="38">
        <v>626</v>
      </c>
      <c r="C549" s="27" t="s">
        <v>717</v>
      </c>
      <c r="D549" s="27" t="s">
        <v>971</v>
      </c>
      <c r="E549" s="28">
        <v>1232804588</v>
      </c>
      <c r="F549" s="87">
        <v>43204</v>
      </c>
      <c r="G549" s="29">
        <v>2018</v>
      </c>
      <c r="H549" s="15">
        <f ca="1">IF(Tabla110[[#This Row],[FECHA DE NACIMIENTO]]="","",YEAR(NOW())-Tabla110[[#This Row],[FECHA DE NACIMIENTO]])</f>
        <v>8</v>
      </c>
      <c r="I549" s="27" t="s">
        <v>13</v>
      </c>
      <c r="J549" s="15" t="str">
        <f t="shared" si="16"/>
        <v>N</v>
      </c>
      <c r="K549" s="15" t="str">
        <f>Tabla110[[#This Row],[FECHA DE NACIMIENTO]]&amp;J549</f>
        <v>2018N</v>
      </c>
      <c r="L549" s="16" t="str">
        <f t="shared" si="17"/>
        <v>NOVATOS 7 Y 8 AÑOS</v>
      </c>
      <c r="M549" s="27" t="s">
        <v>45</v>
      </c>
      <c r="N549" s="38">
        <v>626</v>
      </c>
      <c r="O549" s="19">
        <f>IFERROR(VLOOKUP(Tabla110[[#This Row],[NIVEL DE HABILIDAD]],CATEGORIAS!$M$3:$O$13,2,FALSE),"")</f>
        <v>85000</v>
      </c>
      <c r="P549" s="27"/>
      <c r="Q549" s="27"/>
    </row>
    <row r="550" spans="1:17" ht="18.75" x14ac:dyDescent="0.25">
      <c r="A550" s="11"/>
      <c r="B550" s="39">
        <v>627</v>
      </c>
      <c r="C550" s="27" t="s">
        <v>364</v>
      </c>
      <c r="D550" s="27" t="s">
        <v>972</v>
      </c>
      <c r="E550" s="28">
        <v>1109561187</v>
      </c>
      <c r="F550" s="87">
        <v>42594</v>
      </c>
      <c r="G550" s="29">
        <v>2016</v>
      </c>
      <c r="H550" s="15">
        <f ca="1">IF(Tabla110[[#This Row],[FECHA DE NACIMIENTO]]="","",YEAR(NOW())-Tabla110[[#This Row],[FECHA DE NACIMIENTO]])</f>
        <v>10</v>
      </c>
      <c r="I550" s="27" t="s">
        <v>13</v>
      </c>
      <c r="J550" s="15" t="str">
        <f t="shared" si="16"/>
        <v>N</v>
      </c>
      <c r="K550" s="15" t="str">
        <f>Tabla110[[#This Row],[FECHA DE NACIMIENTO]]&amp;J550</f>
        <v>2016N</v>
      </c>
      <c r="L550" s="16" t="str">
        <f t="shared" si="17"/>
        <v>NOVATOS 9 Y 10 AÑOS</v>
      </c>
      <c r="M550" s="27" t="s">
        <v>45</v>
      </c>
      <c r="N550" s="39">
        <v>627</v>
      </c>
      <c r="O550" s="19">
        <f>IFERROR(VLOOKUP(Tabla110[[#This Row],[NIVEL DE HABILIDAD]],CATEGORIAS!$M$3:$O$13,2,FALSE),"")</f>
        <v>85000</v>
      </c>
      <c r="P550" s="27"/>
      <c r="Q550" s="27"/>
    </row>
    <row r="551" spans="1:17" ht="18.75" x14ac:dyDescent="0.25">
      <c r="A551" s="11"/>
      <c r="B551" s="38">
        <v>629</v>
      </c>
      <c r="C551" s="27" t="s">
        <v>303</v>
      </c>
      <c r="D551" s="27" t="s">
        <v>973</v>
      </c>
      <c r="E551" s="28">
        <v>1232788879</v>
      </c>
      <c r="F551" s="87">
        <v>41851</v>
      </c>
      <c r="G551" s="29">
        <v>2014</v>
      </c>
      <c r="H551" s="15">
        <f ca="1">IF(Tabla110[[#This Row],[FECHA DE NACIMIENTO]]="","",YEAR(NOW())-Tabla110[[#This Row],[FECHA DE NACIMIENTO]])</f>
        <v>12</v>
      </c>
      <c r="I551" s="27" t="s">
        <v>67</v>
      </c>
      <c r="J551" s="15" t="str">
        <f t="shared" si="16"/>
        <v>P</v>
      </c>
      <c r="K551" s="15" t="str">
        <f>Tabla110[[#This Row],[FECHA DE NACIMIENTO]]&amp;J551</f>
        <v>2014P</v>
      </c>
      <c r="L551" s="16" t="str">
        <f t="shared" si="17"/>
        <v>PRINCIPIANTES 11 Y 12 AÑOS</v>
      </c>
      <c r="M551" s="27" t="s">
        <v>45</v>
      </c>
      <c r="N551" s="38">
        <v>629</v>
      </c>
      <c r="O551" s="19">
        <f>IFERROR(VLOOKUP(Tabla110[[#This Row],[NIVEL DE HABILIDAD]],CATEGORIAS!$M$3:$O$13,2,FALSE),"")</f>
        <v>85000</v>
      </c>
      <c r="P551" s="27"/>
      <c r="Q551" s="27"/>
    </row>
    <row r="552" spans="1:17" ht="18.75" x14ac:dyDescent="0.25">
      <c r="A552" s="11"/>
      <c r="B552" s="39">
        <v>630</v>
      </c>
      <c r="C552" s="65" t="s">
        <v>259</v>
      </c>
      <c r="D552" s="65" t="s">
        <v>974</v>
      </c>
      <c r="E552" s="28">
        <v>1105389999</v>
      </c>
      <c r="F552" s="87"/>
      <c r="G552" s="29">
        <v>2014</v>
      </c>
      <c r="H552" s="15">
        <f ca="1">IF(Tabla110[[#This Row],[FECHA DE NACIMIENTO]]="","",YEAR(NOW())-Tabla110[[#This Row],[FECHA DE NACIMIENTO]])</f>
        <v>12</v>
      </c>
      <c r="I552" s="27" t="s">
        <v>67</v>
      </c>
      <c r="J552" s="15" t="str">
        <f t="shared" si="16"/>
        <v>P</v>
      </c>
      <c r="K552" s="15" t="str">
        <f>Tabla110[[#This Row],[FECHA DE NACIMIENTO]]&amp;J552</f>
        <v>2014P</v>
      </c>
      <c r="L552" s="16" t="str">
        <f t="shared" si="17"/>
        <v>PRINCIPIANTES 11 Y 12 AÑOS</v>
      </c>
      <c r="M552" s="27" t="s">
        <v>45</v>
      </c>
      <c r="N552" s="39">
        <v>630</v>
      </c>
      <c r="O552" s="19">
        <f>IFERROR(VLOOKUP(Tabla110[[#This Row],[NIVEL DE HABILIDAD]],CATEGORIAS!$M$3:$O$13,2,FALSE),"")</f>
        <v>85000</v>
      </c>
      <c r="P552" s="27"/>
      <c r="Q552" s="27"/>
    </row>
    <row r="553" spans="1:17" ht="18.75" x14ac:dyDescent="0.25">
      <c r="A553" s="11"/>
      <c r="B553" s="38">
        <v>631</v>
      </c>
      <c r="C553" s="27" t="s">
        <v>975</v>
      </c>
      <c r="D553" s="27" t="s">
        <v>976</v>
      </c>
      <c r="E553" s="28">
        <v>1105935050</v>
      </c>
      <c r="F553" s="87"/>
      <c r="G553" s="29">
        <v>2019</v>
      </c>
      <c r="H553" s="15">
        <f ca="1">IF(Tabla110[[#This Row],[FECHA DE NACIMIENTO]]="","",YEAR(NOW())-Tabla110[[#This Row],[FECHA DE NACIMIENTO]])</f>
        <v>7</v>
      </c>
      <c r="I553" s="27" t="s">
        <v>67</v>
      </c>
      <c r="J553" s="15" t="str">
        <f t="shared" si="16"/>
        <v>P</v>
      </c>
      <c r="K553" s="15" t="str">
        <f>Tabla110[[#This Row],[FECHA DE NACIMIENTO]]&amp;J553</f>
        <v>2019P</v>
      </c>
      <c r="L553" s="16" t="str">
        <f t="shared" si="17"/>
        <v>PRINCIPIANTES 7 Y 8 AÑOS</v>
      </c>
      <c r="M553" s="27" t="s">
        <v>49</v>
      </c>
      <c r="N553" s="38">
        <v>631</v>
      </c>
      <c r="O553" s="19">
        <f>IFERROR(VLOOKUP(Tabla110[[#This Row],[NIVEL DE HABILIDAD]],CATEGORIAS!$M$3:$O$13,2,FALSE),"")</f>
        <v>85000</v>
      </c>
      <c r="P553" s="27"/>
      <c r="Q553" s="27"/>
    </row>
    <row r="554" spans="1:17" ht="18.75" x14ac:dyDescent="0.25">
      <c r="A554" s="11"/>
      <c r="B554" s="39">
        <v>632</v>
      </c>
      <c r="C554" s="27" t="s">
        <v>285</v>
      </c>
      <c r="D554" s="27" t="s">
        <v>977</v>
      </c>
      <c r="E554" s="28">
        <v>1109194380</v>
      </c>
      <c r="F554" s="87">
        <v>41470</v>
      </c>
      <c r="G554" s="29">
        <v>2013</v>
      </c>
      <c r="H554" s="15">
        <f ca="1">IF(Tabla110[[#This Row],[FECHA DE NACIMIENTO]]="","",YEAR(NOW())-Tabla110[[#This Row],[FECHA DE NACIMIENTO]])</f>
        <v>13</v>
      </c>
      <c r="I554" s="27" t="s">
        <v>13</v>
      </c>
      <c r="J554" s="15" t="str">
        <f t="shared" si="16"/>
        <v>N</v>
      </c>
      <c r="K554" s="15" t="str">
        <f>Tabla110[[#This Row],[FECHA DE NACIMIENTO]]&amp;J554</f>
        <v>2013N</v>
      </c>
      <c r="L554" s="16" t="str">
        <f t="shared" si="17"/>
        <v>NOVATOS 13 Y 14 AÑOS</v>
      </c>
      <c r="M554" s="27" t="s">
        <v>49</v>
      </c>
      <c r="N554" s="39">
        <v>632</v>
      </c>
      <c r="O554" s="19">
        <f>IFERROR(VLOOKUP(Tabla110[[#This Row],[NIVEL DE HABILIDAD]],CATEGORIAS!$M$3:$O$13,2,FALSE),"")</f>
        <v>85000</v>
      </c>
      <c r="P554" s="27"/>
      <c r="Q554" s="27"/>
    </row>
    <row r="555" spans="1:17" ht="18.75" x14ac:dyDescent="0.25">
      <c r="A555" s="11"/>
      <c r="B555" s="38">
        <v>633</v>
      </c>
      <c r="C555" s="27" t="s">
        <v>978</v>
      </c>
      <c r="D555" s="27" t="s">
        <v>979</v>
      </c>
      <c r="E555" s="28">
        <v>1116381970</v>
      </c>
      <c r="F555" s="87"/>
      <c r="G555" s="29">
        <v>2019</v>
      </c>
      <c r="H555" s="15">
        <f ca="1">IF(Tabla110[[#This Row],[FECHA DE NACIMIENTO]]="","",YEAR(NOW())-Tabla110[[#This Row],[FECHA DE NACIMIENTO]])</f>
        <v>7</v>
      </c>
      <c r="I555" s="27" t="s">
        <v>13</v>
      </c>
      <c r="J555" s="15" t="str">
        <f t="shared" si="16"/>
        <v>N</v>
      </c>
      <c r="K555" s="15" t="str">
        <f>Tabla110[[#This Row],[FECHA DE NACIMIENTO]]&amp;J555</f>
        <v>2019N</v>
      </c>
      <c r="L555" s="16" t="str">
        <f t="shared" si="17"/>
        <v>NOVATOS 7 Y 8 AÑOS</v>
      </c>
      <c r="M555" s="27" t="s">
        <v>74</v>
      </c>
      <c r="N555" s="38">
        <v>633</v>
      </c>
      <c r="O555" s="19">
        <f>IFERROR(VLOOKUP(Tabla110[[#This Row],[NIVEL DE HABILIDAD]],CATEGORIAS!$M$3:$O$13,2,FALSE),"")</f>
        <v>85000</v>
      </c>
      <c r="P555" s="27"/>
      <c r="Q555" s="27"/>
    </row>
    <row r="556" spans="1:17" ht="18.75" x14ac:dyDescent="0.25">
      <c r="A556" s="11"/>
      <c r="B556" s="39">
        <v>634</v>
      </c>
      <c r="C556" s="27" t="s">
        <v>259</v>
      </c>
      <c r="D556" s="27" t="s">
        <v>980</v>
      </c>
      <c r="E556" s="28">
        <v>1104834225</v>
      </c>
      <c r="F556" s="87"/>
      <c r="G556" s="29">
        <v>2014</v>
      </c>
      <c r="H556" s="15">
        <f ca="1">IF(Tabla110[[#This Row],[FECHA DE NACIMIENTO]]="","",YEAR(NOW())-Tabla110[[#This Row],[FECHA DE NACIMIENTO]])</f>
        <v>12</v>
      </c>
      <c r="I556" s="27" t="s">
        <v>67</v>
      </c>
      <c r="J556" s="15" t="str">
        <f t="shared" si="16"/>
        <v>P</v>
      </c>
      <c r="K556" s="15" t="str">
        <f>Tabla110[[#This Row],[FECHA DE NACIMIENTO]]&amp;J556</f>
        <v>2014P</v>
      </c>
      <c r="L556" s="16" t="str">
        <f t="shared" si="17"/>
        <v>PRINCIPIANTES 11 Y 12 AÑOS</v>
      </c>
      <c r="M556" s="27" t="s">
        <v>74</v>
      </c>
      <c r="N556" s="39">
        <v>634</v>
      </c>
      <c r="O556" s="19">
        <f>IFERROR(VLOOKUP(Tabla110[[#This Row],[NIVEL DE HABILIDAD]],CATEGORIAS!$M$3:$O$13,2,FALSE),"")</f>
        <v>85000</v>
      </c>
      <c r="P556" s="27"/>
      <c r="Q556" s="27"/>
    </row>
    <row r="557" spans="1:17" ht="18.75" x14ac:dyDescent="0.25">
      <c r="A557" s="11"/>
      <c r="B557" s="38">
        <v>635</v>
      </c>
      <c r="C557" s="27" t="s">
        <v>981</v>
      </c>
      <c r="D557" s="27" t="s">
        <v>982</v>
      </c>
      <c r="E557" s="28">
        <v>1058939494</v>
      </c>
      <c r="F557" s="87">
        <v>43100</v>
      </c>
      <c r="G557" s="29">
        <v>2017</v>
      </c>
      <c r="H557" s="15">
        <f ca="1">IF(Tabla110[[#This Row],[FECHA DE NACIMIENTO]]="","",YEAR(NOW())-Tabla110[[#This Row],[FECHA DE NACIMIENTO]])</f>
        <v>9</v>
      </c>
      <c r="I557" s="27" t="s">
        <v>67</v>
      </c>
      <c r="J557" s="15" t="str">
        <f t="shared" si="16"/>
        <v>P</v>
      </c>
      <c r="K557" s="15" t="str">
        <f>Tabla110[[#This Row],[FECHA DE NACIMIENTO]]&amp;J557</f>
        <v>2017P</v>
      </c>
      <c r="L557" s="16" t="str">
        <f t="shared" si="17"/>
        <v>PRINCIPIANTES 9 Y 10 AÑOS</v>
      </c>
      <c r="M557" s="27" t="s">
        <v>52</v>
      </c>
      <c r="N557" s="38">
        <v>635</v>
      </c>
      <c r="O557" s="19">
        <f>IFERROR(VLOOKUP(Tabla110[[#This Row],[NIVEL DE HABILIDAD]],CATEGORIAS!$M$3:$O$13,2,FALSE),"")</f>
        <v>85000</v>
      </c>
      <c r="P557" s="27"/>
      <c r="Q557" s="27"/>
    </row>
    <row r="558" spans="1:17" ht="18.75" x14ac:dyDescent="0.25">
      <c r="A558" s="11"/>
      <c r="B558" s="39">
        <v>636</v>
      </c>
      <c r="C558" s="27" t="s">
        <v>356</v>
      </c>
      <c r="D558" s="27" t="s">
        <v>983</v>
      </c>
      <c r="E558" s="28"/>
      <c r="F558" s="87">
        <v>42370</v>
      </c>
      <c r="G558" s="29">
        <v>2016</v>
      </c>
      <c r="H558" s="15">
        <f ca="1">IF(Tabla110[[#This Row],[FECHA DE NACIMIENTO]]="","",YEAR(NOW())-Tabla110[[#This Row],[FECHA DE NACIMIENTO]])</f>
        <v>10</v>
      </c>
      <c r="I558" s="27" t="s">
        <v>13</v>
      </c>
      <c r="J558" s="15" t="str">
        <f t="shared" si="16"/>
        <v>N</v>
      </c>
      <c r="K558" s="15" t="str">
        <f>Tabla110[[#This Row],[FECHA DE NACIMIENTO]]&amp;J558</f>
        <v>2016N</v>
      </c>
      <c r="L558" s="16" t="str">
        <f t="shared" si="17"/>
        <v>NOVATOS 9 Y 10 AÑOS</v>
      </c>
      <c r="M558" s="27" t="s">
        <v>52</v>
      </c>
      <c r="N558" s="39">
        <v>636</v>
      </c>
      <c r="O558" s="19">
        <f>IFERROR(VLOOKUP(Tabla110[[#This Row],[NIVEL DE HABILIDAD]],CATEGORIAS!$M$3:$O$13,2,FALSE),"")</f>
        <v>85000</v>
      </c>
      <c r="P558" s="27"/>
      <c r="Q558" s="27"/>
    </row>
    <row r="559" spans="1:17" ht="18.75" x14ac:dyDescent="0.25">
      <c r="A559" s="11"/>
      <c r="B559" s="38">
        <v>637</v>
      </c>
      <c r="C559" s="27" t="s">
        <v>639</v>
      </c>
      <c r="D559" s="27" t="s">
        <v>984</v>
      </c>
      <c r="E559" s="28">
        <v>1058553035</v>
      </c>
      <c r="F559" s="87">
        <v>42769</v>
      </c>
      <c r="G559" s="29">
        <v>2017</v>
      </c>
      <c r="H559" s="15">
        <f ca="1">IF(Tabla110[[#This Row],[FECHA DE NACIMIENTO]]="","",YEAR(NOW())-Tabla110[[#This Row],[FECHA DE NACIMIENTO]])</f>
        <v>9</v>
      </c>
      <c r="I559" s="27" t="s">
        <v>15</v>
      </c>
      <c r="J559" s="15" t="str">
        <f t="shared" si="16"/>
        <v>EX</v>
      </c>
      <c r="K559" s="15" t="str">
        <f>Tabla110[[#This Row],[FECHA DE NACIMIENTO]]&amp;J559</f>
        <v>2017EX</v>
      </c>
      <c r="L559" s="16" t="str">
        <f t="shared" si="17"/>
        <v>EXPERTOS 9 Y 10 AÑOS</v>
      </c>
      <c r="M559" s="27" t="s">
        <v>52</v>
      </c>
      <c r="N559" s="38">
        <v>637</v>
      </c>
      <c r="O559" s="19">
        <f>IFERROR(VLOOKUP(Tabla110[[#This Row],[NIVEL DE HABILIDAD]],CATEGORIAS!$M$3:$O$13,2,FALSE),"")</f>
        <v>85000</v>
      </c>
      <c r="P559" s="27"/>
      <c r="Q559" s="27"/>
    </row>
    <row r="560" spans="1:17" ht="18.75" x14ac:dyDescent="0.25">
      <c r="A560" s="11"/>
      <c r="B560" s="39">
        <v>638</v>
      </c>
      <c r="C560" s="27" t="s">
        <v>985</v>
      </c>
      <c r="D560" s="27" t="s">
        <v>793</v>
      </c>
      <c r="E560" s="28">
        <v>1232804452</v>
      </c>
      <c r="F560" s="87">
        <v>43101</v>
      </c>
      <c r="G560" s="29">
        <v>2018</v>
      </c>
      <c r="H560" s="15">
        <f ca="1">IF(Tabla110[[#This Row],[FECHA DE NACIMIENTO]]="","",YEAR(NOW())-Tabla110[[#This Row],[FECHA DE NACIMIENTO]])</f>
        <v>8</v>
      </c>
      <c r="I560" s="27" t="s">
        <v>13</v>
      </c>
      <c r="J560" s="15" t="str">
        <f t="shared" si="16"/>
        <v>N</v>
      </c>
      <c r="K560" s="15" t="str">
        <f>Tabla110[[#This Row],[FECHA DE NACIMIENTO]]&amp;J560</f>
        <v>2018N</v>
      </c>
      <c r="L560" s="16" t="str">
        <f t="shared" si="17"/>
        <v>NOVATOS 7 Y 8 AÑOS</v>
      </c>
      <c r="M560" s="27" t="s">
        <v>51</v>
      </c>
      <c r="N560" s="39">
        <v>638</v>
      </c>
      <c r="O560" s="19">
        <f>IFERROR(VLOOKUP(Tabla110[[#This Row],[NIVEL DE HABILIDAD]],CATEGORIAS!$M$3:$O$13,2,FALSE),"")</f>
        <v>85000</v>
      </c>
      <c r="P560" s="27"/>
      <c r="Q560" s="27"/>
    </row>
    <row r="561" spans="1:17" ht="18.75" x14ac:dyDescent="0.25">
      <c r="A561" s="11"/>
      <c r="B561" s="38">
        <v>639</v>
      </c>
      <c r="C561" s="27" t="s">
        <v>986</v>
      </c>
      <c r="D561" s="27" t="s">
        <v>987</v>
      </c>
      <c r="E561" s="28">
        <v>1232805724</v>
      </c>
      <c r="F561" s="87">
        <v>43318</v>
      </c>
      <c r="G561" s="29">
        <v>2018</v>
      </c>
      <c r="H561" s="15">
        <f ca="1">IF(Tabla110[[#This Row],[FECHA DE NACIMIENTO]]="","",YEAR(NOW())-Tabla110[[#This Row],[FECHA DE NACIMIENTO]])</f>
        <v>8</v>
      </c>
      <c r="I561" s="27" t="s">
        <v>13</v>
      </c>
      <c r="J561" s="15" t="str">
        <f t="shared" si="16"/>
        <v>N</v>
      </c>
      <c r="K561" s="15" t="str">
        <f>Tabla110[[#This Row],[FECHA DE NACIMIENTO]]&amp;J561</f>
        <v>2018N</v>
      </c>
      <c r="L561" s="16" t="str">
        <f t="shared" si="17"/>
        <v>NOVATOS 7 Y 8 AÑOS</v>
      </c>
      <c r="M561" s="27" t="s">
        <v>51</v>
      </c>
      <c r="N561" s="38">
        <v>639</v>
      </c>
      <c r="O561" s="19">
        <f>IFERROR(VLOOKUP(Tabla110[[#This Row],[NIVEL DE HABILIDAD]],CATEGORIAS!$M$3:$O$13,2,FALSE),"")</f>
        <v>85000</v>
      </c>
      <c r="P561" s="27"/>
      <c r="Q561" s="27"/>
    </row>
    <row r="562" spans="1:17" ht="18.75" x14ac:dyDescent="0.25">
      <c r="A562" s="11"/>
      <c r="B562" s="39">
        <v>640</v>
      </c>
      <c r="C562" s="27" t="s">
        <v>236</v>
      </c>
      <c r="D562" s="27" t="s">
        <v>988</v>
      </c>
      <c r="E562" s="28">
        <v>1232805211</v>
      </c>
      <c r="F562" s="87">
        <v>43269</v>
      </c>
      <c r="G562" s="29">
        <v>2018</v>
      </c>
      <c r="H562" s="15">
        <f ca="1">IF(Tabla110[[#This Row],[FECHA DE NACIMIENTO]]="","",YEAR(NOW())-Tabla110[[#This Row],[FECHA DE NACIMIENTO]])</f>
        <v>8</v>
      </c>
      <c r="I562" s="27" t="s">
        <v>13</v>
      </c>
      <c r="J562" s="15" t="str">
        <f t="shared" si="16"/>
        <v>N</v>
      </c>
      <c r="K562" s="15" t="str">
        <f>Tabla110[[#This Row],[FECHA DE NACIMIENTO]]&amp;J562</f>
        <v>2018N</v>
      </c>
      <c r="L562" s="16" t="str">
        <f t="shared" si="17"/>
        <v>NOVATOS 7 Y 8 AÑOS</v>
      </c>
      <c r="M562" s="27" t="s">
        <v>51</v>
      </c>
      <c r="N562" s="39">
        <v>640</v>
      </c>
      <c r="O562" s="19">
        <f>IFERROR(VLOOKUP(Tabla110[[#This Row],[NIVEL DE HABILIDAD]],CATEGORIAS!$M$3:$O$13,2,FALSE),"")</f>
        <v>85000</v>
      </c>
      <c r="P562" s="27"/>
      <c r="Q562" s="27"/>
    </row>
    <row r="563" spans="1:17" ht="18.75" x14ac:dyDescent="0.25">
      <c r="A563" s="11"/>
      <c r="B563" s="38">
        <v>641</v>
      </c>
      <c r="C563" s="27" t="s">
        <v>236</v>
      </c>
      <c r="D563" s="27" t="s">
        <v>989</v>
      </c>
      <c r="E563" s="28">
        <v>1109935763</v>
      </c>
      <c r="F563" s="87"/>
      <c r="G563" s="29">
        <v>2017</v>
      </c>
      <c r="H563" s="15">
        <f ca="1">IF(Tabla110[[#This Row],[FECHA DE NACIMIENTO]]="","",YEAR(NOW())-Tabla110[[#This Row],[FECHA DE NACIMIENTO]])</f>
        <v>9</v>
      </c>
      <c r="I563" s="65" t="s">
        <v>67</v>
      </c>
      <c r="J563" s="15" t="str">
        <f t="shared" si="16"/>
        <v>P</v>
      </c>
      <c r="K563" s="15" t="str">
        <f>Tabla110[[#This Row],[FECHA DE NACIMIENTO]]&amp;J563</f>
        <v>2017P</v>
      </c>
      <c r="L563" s="16" t="str">
        <f t="shared" si="17"/>
        <v>PRINCIPIANTES 9 Y 10 AÑOS</v>
      </c>
      <c r="M563" s="27" t="s">
        <v>51</v>
      </c>
      <c r="N563" s="38">
        <v>641</v>
      </c>
      <c r="O563" s="19">
        <f>IFERROR(VLOOKUP(Tabla110[[#This Row],[NIVEL DE HABILIDAD]],CATEGORIAS!$M$3:$O$13,2,FALSE),"")</f>
        <v>85000</v>
      </c>
      <c r="P563" s="27"/>
      <c r="Q563" s="27"/>
    </row>
    <row r="564" spans="1:17" ht="18.75" x14ac:dyDescent="0.25">
      <c r="A564" s="11"/>
      <c r="B564" s="39">
        <v>642</v>
      </c>
      <c r="C564" s="27" t="s">
        <v>990</v>
      </c>
      <c r="D564" s="27" t="s">
        <v>991</v>
      </c>
      <c r="E564" s="28">
        <v>1112406080</v>
      </c>
      <c r="F564" s="87"/>
      <c r="G564" s="29">
        <v>2013</v>
      </c>
      <c r="H564" s="15">
        <f ca="1">IF(Tabla110[[#This Row],[FECHA DE NACIMIENTO]]="","",YEAR(NOW())-Tabla110[[#This Row],[FECHA DE NACIMIENTO]])</f>
        <v>13</v>
      </c>
      <c r="I564" s="27" t="s">
        <v>67</v>
      </c>
      <c r="J564" s="15" t="str">
        <f t="shared" si="16"/>
        <v>P</v>
      </c>
      <c r="K564" s="15" t="str">
        <f>Tabla110[[#This Row],[FECHA DE NACIMIENTO]]&amp;J564</f>
        <v>2013P</v>
      </c>
      <c r="L564" s="16" t="str">
        <f t="shared" si="17"/>
        <v>PRINCIPIANTES 13 Y 14 AÑOS</v>
      </c>
      <c r="M564" s="27" t="s">
        <v>85</v>
      </c>
      <c r="N564" s="39">
        <v>642</v>
      </c>
      <c r="O564" s="19">
        <f>IFERROR(VLOOKUP(Tabla110[[#This Row],[NIVEL DE HABILIDAD]],CATEGORIAS!$M$3:$O$13,2,FALSE),"")</f>
        <v>85000</v>
      </c>
      <c r="P564" s="27"/>
      <c r="Q564" s="27"/>
    </row>
    <row r="565" spans="1:17" ht="18.75" x14ac:dyDescent="0.25">
      <c r="A565" s="11"/>
      <c r="B565" s="38">
        <v>643</v>
      </c>
      <c r="C565" s="27" t="s">
        <v>301</v>
      </c>
      <c r="D565" s="27" t="s">
        <v>992</v>
      </c>
      <c r="E565" s="28">
        <v>1089619694</v>
      </c>
      <c r="F565" s="87">
        <v>41507</v>
      </c>
      <c r="G565" s="29">
        <v>2013</v>
      </c>
      <c r="H565" s="15">
        <f ca="1">IF(Tabla110[[#This Row],[FECHA DE NACIMIENTO]]="","",YEAR(NOW())-Tabla110[[#This Row],[FECHA DE NACIMIENTO]])</f>
        <v>13</v>
      </c>
      <c r="I565" s="65" t="s">
        <v>13</v>
      </c>
      <c r="J565" s="15" t="str">
        <f t="shared" si="16"/>
        <v>N</v>
      </c>
      <c r="K565" s="15" t="str">
        <f>Tabla110[[#This Row],[FECHA DE NACIMIENTO]]&amp;J565</f>
        <v>2013N</v>
      </c>
      <c r="L565" s="16" t="str">
        <f t="shared" si="17"/>
        <v>NOVATOS 13 Y 14 AÑOS</v>
      </c>
      <c r="M565" s="27" t="s">
        <v>41</v>
      </c>
      <c r="N565" s="38">
        <v>643</v>
      </c>
      <c r="O565" s="19">
        <f>IFERROR(VLOOKUP(Tabla110[[#This Row],[NIVEL DE HABILIDAD]],CATEGORIAS!$M$3:$O$13,2,FALSE),"")</f>
        <v>85000</v>
      </c>
      <c r="P565" s="27"/>
      <c r="Q565" s="27"/>
    </row>
    <row r="566" spans="1:17" ht="18.75" x14ac:dyDescent="0.25">
      <c r="A566" s="11"/>
      <c r="B566" s="39">
        <v>644</v>
      </c>
      <c r="C566" s="27" t="s">
        <v>993</v>
      </c>
      <c r="D566" s="27" t="s">
        <v>994</v>
      </c>
      <c r="E566" s="28">
        <v>1081065402</v>
      </c>
      <c r="F566" s="87">
        <v>43375</v>
      </c>
      <c r="G566" s="29">
        <v>2018</v>
      </c>
      <c r="H566" s="15">
        <f ca="1">IF(Tabla110[[#This Row],[FECHA DE NACIMIENTO]]="","",YEAR(NOW())-Tabla110[[#This Row],[FECHA DE NACIMIENTO]])</f>
        <v>8</v>
      </c>
      <c r="I566" s="27" t="s">
        <v>13</v>
      </c>
      <c r="J566" s="15" t="str">
        <f t="shared" si="16"/>
        <v>N</v>
      </c>
      <c r="K566" s="15" t="str">
        <f>Tabla110[[#This Row],[FECHA DE NACIMIENTO]]&amp;J566</f>
        <v>2018N</v>
      </c>
      <c r="L566" s="16" t="str">
        <f t="shared" si="17"/>
        <v>NOVATOS 7 Y 8 AÑOS</v>
      </c>
      <c r="M566" s="27" t="s">
        <v>45</v>
      </c>
      <c r="N566" s="39">
        <v>644</v>
      </c>
      <c r="O566" s="19">
        <f>IFERROR(VLOOKUP(Tabla110[[#This Row],[NIVEL DE HABILIDAD]],CATEGORIAS!$M$3:$O$13,2,FALSE),"")</f>
        <v>85000</v>
      </c>
      <c r="P566" s="27"/>
      <c r="Q566" s="27"/>
    </row>
    <row r="567" spans="1:17" ht="18.75" x14ac:dyDescent="0.25">
      <c r="A567" s="11"/>
      <c r="B567" s="38">
        <v>645</v>
      </c>
      <c r="C567" s="27" t="s">
        <v>995</v>
      </c>
      <c r="D567" s="27" t="s">
        <v>996</v>
      </c>
      <c r="E567" s="28">
        <v>1115091759</v>
      </c>
      <c r="F567" s="87">
        <v>42621</v>
      </c>
      <c r="G567" s="29">
        <v>2016</v>
      </c>
      <c r="H567" s="15">
        <f ca="1">IF(Tabla110[[#This Row],[FECHA DE NACIMIENTO]]="","",YEAR(NOW())-Tabla110[[#This Row],[FECHA DE NACIMIENTO]])</f>
        <v>10</v>
      </c>
      <c r="I567" s="27" t="s">
        <v>67</v>
      </c>
      <c r="J567" s="15" t="str">
        <f t="shared" si="16"/>
        <v>P</v>
      </c>
      <c r="K567" s="15" t="str">
        <f>Tabla110[[#This Row],[FECHA DE NACIMIENTO]]&amp;J567</f>
        <v>2016P</v>
      </c>
      <c r="L567" s="16" t="str">
        <f t="shared" si="17"/>
        <v>PRINCIPIANTES 9 Y 10 AÑOS</v>
      </c>
      <c r="M567" s="27" t="s">
        <v>76</v>
      </c>
      <c r="N567" s="38">
        <v>645</v>
      </c>
      <c r="O567" s="19">
        <f>IFERROR(VLOOKUP(Tabla110[[#This Row],[NIVEL DE HABILIDAD]],CATEGORIAS!$M$3:$O$13,2,FALSE),"")</f>
        <v>85000</v>
      </c>
      <c r="P567" s="27"/>
      <c r="Q567" s="27"/>
    </row>
    <row r="568" spans="1:17" ht="18.75" x14ac:dyDescent="0.25">
      <c r="A568" s="11"/>
      <c r="B568" s="39">
        <v>646</v>
      </c>
      <c r="C568" s="27" t="s">
        <v>753</v>
      </c>
      <c r="D568" s="27" t="s">
        <v>997</v>
      </c>
      <c r="E568" s="28">
        <v>1105389914</v>
      </c>
      <c r="F568" s="87">
        <v>41776</v>
      </c>
      <c r="G568" s="29">
        <v>2014</v>
      </c>
      <c r="H568" s="15">
        <f ca="1">IF(Tabla110[[#This Row],[FECHA DE NACIMIENTO]]="","",YEAR(NOW())-Tabla110[[#This Row],[FECHA DE NACIMIENTO]])</f>
        <v>12</v>
      </c>
      <c r="I568" s="27" t="s">
        <v>15</v>
      </c>
      <c r="J568" s="15" t="str">
        <f t="shared" si="16"/>
        <v>EX</v>
      </c>
      <c r="K568" s="15" t="str">
        <f>Tabla110[[#This Row],[FECHA DE NACIMIENTO]]&amp;J568</f>
        <v>2014EX</v>
      </c>
      <c r="L568" s="16" t="str">
        <f t="shared" si="17"/>
        <v>EXPERTOS 11 Y 12 AÑOS</v>
      </c>
      <c r="M568" s="27" t="s">
        <v>50</v>
      </c>
      <c r="N568" s="39">
        <v>646</v>
      </c>
      <c r="O568" s="19">
        <f>IFERROR(VLOOKUP(Tabla110[[#This Row],[NIVEL DE HABILIDAD]],CATEGORIAS!$M$3:$O$13,2,FALSE),"")</f>
        <v>85000</v>
      </c>
      <c r="P568" s="27"/>
      <c r="Q568" s="27"/>
    </row>
    <row r="569" spans="1:17" ht="18.75" x14ac:dyDescent="0.25">
      <c r="A569" s="11"/>
      <c r="B569" s="38">
        <v>647</v>
      </c>
      <c r="C569" s="27" t="s">
        <v>319</v>
      </c>
      <c r="D569" s="27" t="s">
        <v>998</v>
      </c>
      <c r="E569" s="28">
        <v>1109679213</v>
      </c>
      <c r="F569" s="87">
        <v>41736</v>
      </c>
      <c r="G569" s="29">
        <v>2014</v>
      </c>
      <c r="H569" s="15">
        <f ca="1">IF(Tabla110[[#This Row],[FECHA DE NACIMIENTO]]="","",YEAR(NOW())-Tabla110[[#This Row],[FECHA DE NACIMIENTO]])</f>
        <v>12</v>
      </c>
      <c r="I569" s="27" t="s">
        <v>15</v>
      </c>
      <c r="J569" s="15" t="str">
        <f t="shared" si="16"/>
        <v>EX</v>
      </c>
      <c r="K569" s="15" t="str">
        <f>Tabla110[[#This Row],[FECHA DE NACIMIENTO]]&amp;J569</f>
        <v>2014EX</v>
      </c>
      <c r="L569" s="16" t="str">
        <f t="shared" si="17"/>
        <v>EXPERTOS 11 Y 12 AÑOS</v>
      </c>
      <c r="M569" s="27" t="s">
        <v>50</v>
      </c>
      <c r="N569" s="38">
        <v>647</v>
      </c>
      <c r="O569" s="19">
        <f>IFERROR(VLOOKUP(Tabla110[[#This Row],[NIVEL DE HABILIDAD]],CATEGORIAS!$M$3:$O$13,2,FALSE),"")</f>
        <v>85000</v>
      </c>
      <c r="P569" s="27"/>
      <c r="Q569" s="27"/>
    </row>
    <row r="570" spans="1:17" ht="18.75" x14ac:dyDescent="0.25">
      <c r="A570" s="11"/>
      <c r="B570" s="39">
        <v>648</v>
      </c>
      <c r="C570" s="33" t="s">
        <v>999</v>
      </c>
      <c r="D570" s="33" t="s">
        <v>1000</v>
      </c>
      <c r="E570" s="34">
        <v>1131124498</v>
      </c>
      <c r="F570" s="87"/>
      <c r="G570" s="35">
        <v>2015</v>
      </c>
      <c r="H570" s="15">
        <f ca="1">IF(Tabla110[[#This Row],[FECHA DE NACIMIENTO]]="","",YEAR(NOW())-Tabla110[[#This Row],[FECHA DE NACIMIENTO]])</f>
        <v>11</v>
      </c>
      <c r="I570" s="33" t="s">
        <v>15</v>
      </c>
      <c r="J570" s="15" t="str">
        <f t="shared" si="16"/>
        <v>EX</v>
      </c>
      <c r="K570" s="15" t="str">
        <f>Tabla110[[#This Row],[FECHA DE NACIMIENTO]]&amp;J570</f>
        <v>2015EX</v>
      </c>
      <c r="L570" s="16" t="str">
        <f t="shared" si="17"/>
        <v>EXPERTOS 11 Y 12 AÑOS</v>
      </c>
      <c r="M570" s="33" t="s">
        <v>50</v>
      </c>
      <c r="N570" s="39">
        <v>648</v>
      </c>
      <c r="O570" s="19">
        <f>IFERROR(VLOOKUP(Tabla110[[#This Row],[NIVEL DE HABILIDAD]],CATEGORIAS!$M$3:$O$13,2,FALSE),"")</f>
        <v>85000</v>
      </c>
      <c r="P570" s="33"/>
      <c r="Q570" s="33"/>
    </row>
    <row r="571" spans="1:17" ht="18.75" x14ac:dyDescent="0.25">
      <c r="A571" s="11"/>
      <c r="B571" s="38">
        <v>649</v>
      </c>
      <c r="C571" s="33" t="s">
        <v>1001</v>
      </c>
      <c r="D571" s="33" t="s">
        <v>1002</v>
      </c>
      <c r="E571" s="34">
        <v>1113687816</v>
      </c>
      <c r="F571" s="87">
        <v>42269</v>
      </c>
      <c r="G571" s="35">
        <v>2015</v>
      </c>
      <c r="H571" s="15">
        <f ca="1">IF(Tabla110[[#This Row],[FECHA DE NACIMIENTO]]="","",YEAR(NOW())-Tabla110[[#This Row],[FECHA DE NACIMIENTO]])</f>
        <v>11</v>
      </c>
      <c r="I571" s="33" t="s">
        <v>15</v>
      </c>
      <c r="J571" s="15" t="str">
        <f t="shared" si="16"/>
        <v>EX</v>
      </c>
      <c r="K571" s="15" t="str">
        <f>Tabla110[[#This Row],[FECHA DE NACIMIENTO]]&amp;J571</f>
        <v>2015EX</v>
      </c>
      <c r="L571" s="16" t="str">
        <f t="shared" si="17"/>
        <v>EXPERTOS 11 Y 12 AÑOS</v>
      </c>
      <c r="M571" s="33" t="s">
        <v>44</v>
      </c>
      <c r="N571" s="38">
        <v>649</v>
      </c>
      <c r="O571" s="19">
        <f>IFERROR(VLOOKUP(Tabla110[[#This Row],[NIVEL DE HABILIDAD]],CATEGORIAS!$M$3:$O$13,2,FALSE),"")</f>
        <v>85000</v>
      </c>
      <c r="P571" s="33"/>
      <c r="Q571" s="33"/>
    </row>
    <row r="572" spans="1:17" ht="18.75" x14ac:dyDescent="0.25">
      <c r="A572" s="11"/>
      <c r="B572" s="39">
        <v>650</v>
      </c>
      <c r="C572" s="33" t="s">
        <v>1003</v>
      </c>
      <c r="D572" s="33" t="s">
        <v>1004</v>
      </c>
      <c r="E572" s="34">
        <v>1232800535</v>
      </c>
      <c r="F572" s="87">
        <v>42846</v>
      </c>
      <c r="G572" s="35">
        <v>2017</v>
      </c>
      <c r="H572" s="15">
        <f ca="1">IF(Tabla110[[#This Row],[FECHA DE NACIMIENTO]]="","",YEAR(NOW())-Tabla110[[#This Row],[FECHA DE NACIMIENTO]])</f>
        <v>9</v>
      </c>
      <c r="I572" s="33" t="s">
        <v>15</v>
      </c>
      <c r="J572" s="15" t="str">
        <f t="shared" si="16"/>
        <v>EX</v>
      </c>
      <c r="K572" s="15" t="str">
        <f>Tabla110[[#This Row],[FECHA DE NACIMIENTO]]&amp;J572</f>
        <v>2017EX</v>
      </c>
      <c r="L572" s="16" t="str">
        <f t="shared" si="17"/>
        <v>EXPERTOS 9 Y 10 AÑOS</v>
      </c>
      <c r="M572" s="33" t="s">
        <v>44</v>
      </c>
      <c r="N572" s="39">
        <v>650</v>
      </c>
      <c r="O572" s="19">
        <f>IFERROR(VLOOKUP(Tabla110[[#This Row],[NIVEL DE HABILIDAD]],CATEGORIAS!$M$3:$O$13,2,FALSE),"")</f>
        <v>85000</v>
      </c>
      <c r="P572" s="33"/>
      <c r="Q572" s="33"/>
    </row>
    <row r="573" spans="1:17" ht="18.75" x14ac:dyDescent="0.25">
      <c r="A573" s="11"/>
      <c r="B573" s="38">
        <v>651</v>
      </c>
      <c r="C573" s="33" t="s">
        <v>256</v>
      </c>
      <c r="D573" s="33" t="s">
        <v>1005</v>
      </c>
      <c r="E573" s="34">
        <v>1114548633</v>
      </c>
      <c r="F573" s="87">
        <v>41528</v>
      </c>
      <c r="G573" s="35">
        <v>2013</v>
      </c>
      <c r="H573" s="15">
        <f ca="1">IF(Tabla110[[#This Row],[FECHA DE NACIMIENTO]]="","",YEAR(NOW())-Tabla110[[#This Row],[FECHA DE NACIMIENTO]])</f>
        <v>13</v>
      </c>
      <c r="I573" s="33" t="s">
        <v>15</v>
      </c>
      <c r="J573" s="15" t="str">
        <f t="shared" si="16"/>
        <v>EX</v>
      </c>
      <c r="K573" s="15" t="str">
        <f>Tabla110[[#This Row],[FECHA DE NACIMIENTO]]&amp;J573</f>
        <v>2013EX</v>
      </c>
      <c r="L573" s="16" t="str">
        <f t="shared" si="17"/>
        <v>EXPERTOS 13 Y 14 AÑOS</v>
      </c>
      <c r="M573" s="33" t="s">
        <v>82</v>
      </c>
      <c r="N573" s="38">
        <v>651</v>
      </c>
      <c r="O573" s="19">
        <f>IFERROR(VLOOKUP(Tabla110[[#This Row],[NIVEL DE HABILIDAD]],CATEGORIAS!$M$3:$O$13,2,FALSE),"")</f>
        <v>85000</v>
      </c>
      <c r="P573" s="33"/>
      <c r="Q573" s="33"/>
    </row>
    <row r="574" spans="1:17" ht="18.75" x14ac:dyDescent="0.25">
      <c r="A574" s="11"/>
      <c r="B574" s="39">
        <v>652</v>
      </c>
      <c r="C574" s="65" t="s">
        <v>436</v>
      </c>
      <c r="D574" s="65" t="s">
        <v>1006</v>
      </c>
      <c r="E574" s="47">
        <v>1140052676</v>
      </c>
      <c r="F574" s="87"/>
      <c r="G574" s="48">
        <v>2011</v>
      </c>
      <c r="H574" s="15">
        <f ca="1">IF(Tabla110[[#This Row],[FECHA DE NACIMIENTO]]="","",YEAR(NOW())-Tabla110[[#This Row],[FECHA DE NACIMIENTO]])</f>
        <v>15</v>
      </c>
      <c r="I574" s="65" t="s">
        <v>15</v>
      </c>
      <c r="J574" s="15" t="str">
        <f t="shared" si="16"/>
        <v>EX</v>
      </c>
      <c r="K574" s="15" t="str">
        <f>Tabla110[[#This Row],[FECHA DE NACIMIENTO]]&amp;J574</f>
        <v>2011EX</v>
      </c>
      <c r="L574" s="16" t="str">
        <f t="shared" si="17"/>
        <v>EXPERTOS 15 Y 16 AÑOS</v>
      </c>
      <c r="M574" s="65" t="s">
        <v>44</v>
      </c>
      <c r="N574" s="39">
        <v>652</v>
      </c>
      <c r="O574" s="19">
        <f>IFERROR(VLOOKUP(Tabla110[[#This Row],[NIVEL DE HABILIDAD]],CATEGORIAS!$M$3:$O$13,2,FALSE),"")</f>
        <v>85000</v>
      </c>
      <c r="P574" s="65"/>
      <c r="Q574" s="65"/>
    </row>
    <row r="575" spans="1:17" ht="18.75" x14ac:dyDescent="0.25">
      <c r="A575" s="11"/>
      <c r="B575" s="38">
        <v>653</v>
      </c>
      <c r="C575" s="33" t="s">
        <v>766</v>
      </c>
      <c r="D575" s="33" t="s">
        <v>1007</v>
      </c>
      <c r="E575" s="34">
        <v>1107867374</v>
      </c>
      <c r="F575" s="87">
        <v>41062</v>
      </c>
      <c r="G575" s="35">
        <v>2012</v>
      </c>
      <c r="H575" s="15">
        <f ca="1">IF(Tabla110[[#This Row],[FECHA DE NACIMIENTO]]="","",YEAR(NOW())-Tabla110[[#This Row],[FECHA DE NACIMIENTO]])</f>
        <v>14</v>
      </c>
      <c r="I575" s="33" t="s">
        <v>13</v>
      </c>
      <c r="J575" s="15" t="str">
        <f t="shared" si="16"/>
        <v>N</v>
      </c>
      <c r="K575" s="15" t="str">
        <f>Tabla110[[#This Row],[FECHA DE NACIMIENTO]]&amp;J575</f>
        <v>2012N</v>
      </c>
      <c r="L575" s="16" t="str">
        <f t="shared" si="17"/>
        <v>NOVATOS 13 Y 14 AÑOS</v>
      </c>
      <c r="M575" s="33" t="s">
        <v>46</v>
      </c>
      <c r="N575" s="38">
        <v>653</v>
      </c>
      <c r="O575" s="19">
        <f>IFERROR(VLOOKUP(Tabla110[[#This Row],[NIVEL DE HABILIDAD]],CATEGORIAS!$M$3:$O$13,2,FALSE),"")</f>
        <v>85000</v>
      </c>
      <c r="P575" s="33"/>
      <c r="Q575" s="33"/>
    </row>
    <row r="576" spans="1:17" ht="18.75" x14ac:dyDescent="0.25">
      <c r="A576" s="11"/>
      <c r="B576" s="39">
        <v>654</v>
      </c>
      <c r="C576" s="33" t="s">
        <v>1008</v>
      </c>
      <c r="D576" s="33" t="s">
        <v>1009</v>
      </c>
      <c r="E576" s="34">
        <v>1104039573</v>
      </c>
      <c r="F576" s="87">
        <v>42641</v>
      </c>
      <c r="G576" s="35">
        <v>2016</v>
      </c>
      <c r="H576" s="15">
        <f ca="1">IF(Tabla110[[#This Row],[FECHA DE NACIMIENTO]]="","",YEAR(NOW())-Tabla110[[#This Row],[FECHA DE NACIMIENTO]])</f>
        <v>10</v>
      </c>
      <c r="I576" s="33" t="s">
        <v>15</v>
      </c>
      <c r="J576" s="15" t="str">
        <f t="shared" si="16"/>
        <v>EX</v>
      </c>
      <c r="K576" s="15" t="str">
        <f>Tabla110[[#This Row],[FECHA DE NACIMIENTO]]&amp;J576</f>
        <v>2016EX</v>
      </c>
      <c r="L576" s="16" t="str">
        <f t="shared" si="17"/>
        <v>EXPERTOS 9 Y 10 AÑOS</v>
      </c>
      <c r="M576" s="33" t="s">
        <v>167</v>
      </c>
      <c r="N576" s="39">
        <v>654</v>
      </c>
      <c r="O576" s="19">
        <f>IFERROR(VLOOKUP(Tabla110[[#This Row],[NIVEL DE HABILIDAD]],CATEGORIAS!$M$3:$O$13,2,FALSE),"")</f>
        <v>85000</v>
      </c>
      <c r="P576" s="33"/>
      <c r="Q576" s="33"/>
    </row>
    <row r="577" spans="1:17" ht="18.75" x14ac:dyDescent="0.25">
      <c r="A577" s="11"/>
      <c r="B577" s="38">
        <v>655</v>
      </c>
      <c r="C577" s="33" t="s">
        <v>470</v>
      </c>
      <c r="D577" s="33" t="s">
        <v>1010</v>
      </c>
      <c r="E577" s="34">
        <v>1232792372</v>
      </c>
      <c r="F577" s="87">
        <v>42122</v>
      </c>
      <c r="G577" s="35">
        <v>2015</v>
      </c>
      <c r="H577" s="15">
        <f ca="1">IF(Tabla110[[#This Row],[FECHA DE NACIMIENTO]]="","",YEAR(NOW())-Tabla110[[#This Row],[FECHA DE NACIMIENTO]])</f>
        <v>11</v>
      </c>
      <c r="I577" s="33" t="s">
        <v>15</v>
      </c>
      <c r="J577" s="15" t="str">
        <f t="shared" si="16"/>
        <v>EX</v>
      </c>
      <c r="K577" s="15" t="str">
        <f>Tabla110[[#This Row],[FECHA DE NACIMIENTO]]&amp;J577</f>
        <v>2015EX</v>
      </c>
      <c r="L577" s="16" t="str">
        <f t="shared" si="17"/>
        <v>EXPERTOS 11 Y 12 AÑOS</v>
      </c>
      <c r="M577" s="33" t="s">
        <v>46</v>
      </c>
      <c r="N577" s="38">
        <v>655</v>
      </c>
      <c r="O577" s="19">
        <f>IFERROR(VLOOKUP(Tabla110[[#This Row],[NIVEL DE HABILIDAD]],CATEGORIAS!$M$3:$O$13,2,FALSE),"")</f>
        <v>85000</v>
      </c>
      <c r="P577" s="33"/>
      <c r="Q577" s="33"/>
    </row>
    <row r="578" spans="1:17" ht="18.75" x14ac:dyDescent="0.25">
      <c r="A578" s="11"/>
      <c r="B578" s="39">
        <v>656</v>
      </c>
      <c r="C578" s="33" t="s">
        <v>339</v>
      </c>
      <c r="D578" s="33" t="s">
        <v>1011</v>
      </c>
      <c r="E578" s="34">
        <v>1104821353</v>
      </c>
      <c r="F578" s="87">
        <v>39908</v>
      </c>
      <c r="G578" s="35">
        <v>2009</v>
      </c>
      <c r="H578" s="15">
        <f ca="1">IF(Tabla110[[#This Row],[FECHA DE NACIMIENTO]]="","",YEAR(NOW())-Tabla110[[#This Row],[FECHA DE NACIMIENTO]])</f>
        <v>17</v>
      </c>
      <c r="I578" s="33" t="s">
        <v>15</v>
      </c>
      <c r="J578" s="15" t="str">
        <f t="shared" ref="J578:J641" si="18">VLOOKUP(I578,NH,2,0)</f>
        <v>EX</v>
      </c>
      <c r="K578" s="15" t="str">
        <f>Tabla110[[#This Row],[FECHA DE NACIMIENTO]]&amp;J578</f>
        <v>2009EX</v>
      </c>
      <c r="L578" s="16" t="str">
        <f t="shared" ref="L578:L641" si="19">IFERROR(VLOOKUP(K578,CATEGORIAS,2,0),"")</f>
        <v>EXPERTOS 17 AÑOS Y MAS</v>
      </c>
      <c r="M578" s="33" t="s">
        <v>46</v>
      </c>
      <c r="N578" s="39">
        <v>656</v>
      </c>
      <c r="O578" s="19">
        <f>IFERROR(VLOOKUP(Tabla110[[#This Row],[NIVEL DE HABILIDAD]],CATEGORIAS!$M$3:$O$13,2,FALSE),"")</f>
        <v>85000</v>
      </c>
      <c r="P578" s="33"/>
      <c r="Q578" s="33"/>
    </row>
    <row r="579" spans="1:17" ht="18.75" x14ac:dyDescent="0.25">
      <c r="A579" s="11"/>
      <c r="B579" s="38">
        <v>657</v>
      </c>
      <c r="C579" s="33" t="s">
        <v>436</v>
      </c>
      <c r="D579" s="33" t="s">
        <v>1012</v>
      </c>
      <c r="E579" s="34">
        <v>1112059954</v>
      </c>
      <c r="F579" s="90">
        <v>41870</v>
      </c>
      <c r="G579" s="35">
        <v>2014</v>
      </c>
      <c r="H579" s="15">
        <f ca="1">IF(Tabla110[[#This Row],[FECHA DE NACIMIENTO]]="","",YEAR(NOW())-Tabla110[[#This Row],[FECHA DE NACIMIENTO]])</f>
        <v>12</v>
      </c>
      <c r="I579" s="33" t="s">
        <v>15</v>
      </c>
      <c r="J579" s="15" t="str">
        <f t="shared" si="18"/>
        <v>EX</v>
      </c>
      <c r="K579" s="15" t="str">
        <f>Tabla110[[#This Row],[FECHA DE NACIMIENTO]]&amp;J579</f>
        <v>2014EX</v>
      </c>
      <c r="L579" s="16" t="str">
        <f t="shared" si="19"/>
        <v>EXPERTOS 11 Y 12 AÑOS</v>
      </c>
      <c r="M579" s="33" t="s">
        <v>46</v>
      </c>
      <c r="N579" s="38">
        <v>657</v>
      </c>
      <c r="O579" s="19">
        <f>IFERROR(VLOOKUP(Tabla110[[#This Row],[NIVEL DE HABILIDAD]],CATEGORIAS!$M$3:$O$13,2,FALSE),"")</f>
        <v>85000</v>
      </c>
      <c r="P579" s="33"/>
      <c r="Q579" s="33"/>
    </row>
    <row r="580" spans="1:17" ht="18.75" x14ac:dyDescent="0.25">
      <c r="A580" s="11"/>
      <c r="B580" s="39">
        <v>658</v>
      </c>
      <c r="C580" s="33" t="s">
        <v>472</v>
      </c>
      <c r="D580" s="33" t="s">
        <v>1013</v>
      </c>
      <c r="E580" s="34">
        <v>1061538752</v>
      </c>
      <c r="F580" s="87">
        <v>41024</v>
      </c>
      <c r="G580" s="35">
        <v>2012</v>
      </c>
      <c r="H580" s="15">
        <f ca="1">IF(Tabla110[[#This Row],[FECHA DE NACIMIENTO]]="","",YEAR(NOW())-Tabla110[[#This Row],[FECHA DE NACIMIENTO]])</f>
        <v>14</v>
      </c>
      <c r="I580" s="33" t="s">
        <v>15</v>
      </c>
      <c r="J580" s="15" t="str">
        <f t="shared" si="18"/>
        <v>EX</v>
      </c>
      <c r="K580" s="15" t="str">
        <f>Tabla110[[#This Row],[FECHA DE NACIMIENTO]]&amp;J580</f>
        <v>2012EX</v>
      </c>
      <c r="L580" s="16" t="str">
        <f t="shared" si="19"/>
        <v>EXPERTOS 13 Y 14 AÑOS</v>
      </c>
      <c r="M580" s="33" t="s">
        <v>80</v>
      </c>
      <c r="N580" s="39">
        <v>658</v>
      </c>
      <c r="O580" s="19">
        <f>IFERROR(VLOOKUP(Tabla110[[#This Row],[NIVEL DE HABILIDAD]],CATEGORIAS!$M$3:$O$13,2,FALSE),"")</f>
        <v>85000</v>
      </c>
      <c r="P580" s="33"/>
      <c r="Q580" s="33"/>
    </row>
    <row r="581" spans="1:17" ht="18.75" x14ac:dyDescent="0.25">
      <c r="A581" s="11"/>
      <c r="B581" s="38">
        <v>659</v>
      </c>
      <c r="C581" s="33" t="s">
        <v>1014</v>
      </c>
      <c r="D581" s="33" t="s">
        <v>672</v>
      </c>
      <c r="E581" s="34">
        <v>1061762184</v>
      </c>
      <c r="F581" s="87"/>
      <c r="G581" s="35">
        <v>2011</v>
      </c>
      <c r="H581" s="15">
        <f ca="1">IF(Tabla110[[#This Row],[FECHA DE NACIMIENTO]]="","",YEAR(NOW())-Tabla110[[#This Row],[FECHA DE NACIMIENTO]])</f>
        <v>15</v>
      </c>
      <c r="I581" s="33" t="s">
        <v>15</v>
      </c>
      <c r="J581" s="15" t="str">
        <f t="shared" si="18"/>
        <v>EX</v>
      </c>
      <c r="K581" s="15" t="str">
        <f>Tabla110[[#This Row],[FECHA DE NACIMIENTO]]&amp;J581</f>
        <v>2011EX</v>
      </c>
      <c r="L581" s="16" t="str">
        <f t="shared" si="19"/>
        <v>EXPERTOS 15 Y 16 AÑOS</v>
      </c>
      <c r="M581" s="33" t="s">
        <v>80</v>
      </c>
      <c r="N581" s="38">
        <v>659</v>
      </c>
      <c r="O581" s="19">
        <f>IFERROR(VLOOKUP(Tabla110[[#This Row],[NIVEL DE HABILIDAD]],CATEGORIAS!$M$3:$O$13,2,FALSE),"")</f>
        <v>85000</v>
      </c>
      <c r="P581" s="33"/>
      <c r="Q581" s="33"/>
    </row>
    <row r="582" spans="1:17" ht="18.75" x14ac:dyDescent="0.25">
      <c r="A582" s="11"/>
      <c r="B582" s="39">
        <v>660</v>
      </c>
      <c r="C582" s="33" t="s">
        <v>795</v>
      </c>
      <c r="D582" s="33" t="s">
        <v>1015</v>
      </c>
      <c r="E582" s="34"/>
      <c r="F582" s="87">
        <v>41066</v>
      </c>
      <c r="G582" s="35">
        <v>2012</v>
      </c>
      <c r="H582" s="15">
        <f ca="1">IF(Tabla110[[#This Row],[FECHA DE NACIMIENTO]]="","",YEAR(NOW())-Tabla110[[#This Row],[FECHA DE NACIMIENTO]])</f>
        <v>14</v>
      </c>
      <c r="I582" s="33" t="s">
        <v>15</v>
      </c>
      <c r="J582" s="15" t="str">
        <f t="shared" si="18"/>
        <v>EX</v>
      </c>
      <c r="K582" s="15" t="str">
        <f>Tabla110[[#This Row],[FECHA DE NACIMIENTO]]&amp;J582</f>
        <v>2012EX</v>
      </c>
      <c r="L582" s="16" t="str">
        <f t="shared" si="19"/>
        <v>EXPERTOS 13 Y 14 AÑOS</v>
      </c>
      <c r="M582" s="33" t="s">
        <v>167</v>
      </c>
      <c r="N582" s="39">
        <v>660</v>
      </c>
      <c r="O582" s="19">
        <f>IFERROR(VLOOKUP(Tabla110[[#This Row],[NIVEL DE HABILIDAD]],CATEGORIAS!$M$3:$O$13,2,FALSE),"")</f>
        <v>85000</v>
      </c>
      <c r="P582" s="33"/>
      <c r="Q582" s="33"/>
    </row>
    <row r="583" spans="1:17" ht="18.75" x14ac:dyDescent="0.25">
      <c r="A583" s="11"/>
      <c r="B583" s="38">
        <v>661</v>
      </c>
      <c r="C583" s="33" t="s">
        <v>1016</v>
      </c>
      <c r="D583" s="33" t="s">
        <v>1017</v>
      </c>
      <c r="E583" s="34">
        <v>1118367838</v>
      </c>
      <c r="F583" s="87"/>
      <c r="G583" s="35">
        <v>2007</v>
      </c>
      <c r="H583" s="15">
        <f ca="1">IF(Tabla110[[#This Row],[FECHA DE NACIMIENTO]]="","",YEAR(NOW())-Tabla110[[#This Row],[FECHA DE NACIMIENTO]])</f>
        <v>19</v>
      </c>
      <c r="I583" s="33" t="s">
        <v>15</v>
      </c>
      <c r="J583" s="15" t="str">
        <f t="shared" si="18"/>
        <v>EX</v>
      </c>
      <c r="K583" s="15" t="str">
        <f>Tabla110[[#This Row],[FECHA DE NACIMIENTO]]&amp;J583</f>
        <v>2007EX</v>
      </c>
      <c r="L583" s="16" t="str">
        <f t="shared" si="19"/>
        <v>EXPERTOS 17 AÑOS Y MAS</v>
      </c>
      <c r="M583" s="33" t="s">
        <v>89</v>
      </c>
      <c r="N583" s="38">
        <v>661</v>
      </c>
      <c r="O583" s="19">
        <f>IFERROR(VLOOKUP(Tabla110[[#This Row],[NIVEL DE HABILIDAD]],CATEGORIAS!$M$3:$O$13,2,FALSE),"")</f>
        <v>85000</v>
      </c>
      <c r="P583" s="33"/>
      <c r="Q583" s="33"/>
    </row>
    <row r="584" spans="1:17" ht="18.75" x14ac:dyDescent="0.25">
      <c r="A584" s="11"/>
      <c r="B584" s="39">
        <v>662</v>
      </c>
      <c r="C584" s="33" t="s">
        <v>859</v>
      </c>
      <c r="D584" s="33" t="s">
        <v>1018</v>
      </c>
      <c r="E584" s="34">
        <v>1110282661</v>
      </c>
      <c r="F584" s="87">
        <v>37986</v>
      </c>
      <c r="G584" s="35">
        <v>2003</v>
      </c>
      <c r="H584" s="15">
        <f ca="1">IF(Tabla110[[#This Row],[FECHA DE NACIMIENTO]]="","",YEAR(NOW())-Tabla110[[#This Row],[FECHA DE NACIMIENTO]])</f>
        <v>23</v>
      </c>
      <c r="I584" s="33" t="s">
        <v>15</v>
      </c>
      <c r="J584" s="15" t="str">
        <f t="shared" si="18"/>
        <v>EX</v>
      </c>
      <c r="K584" s="15" t="str">
        <f>Tabla110[[#This Row],[FECHA DE NACIMIENTO]]&amp;J584</f>
        <v>2003EX</v>
      </c>
      <c r="L584" s="16" t="str">
        <f t="shared" si="19"/>
        <v>EXPERTOS 17 AÑOS Y MAS</v>
      </c>
      <c r="M584" s="33" t="s">
        <v>89</v>
      </c>
      <c r="N584" s="39">
        <v>662</v>
      </c>
      <c r="O584" s="19">
        <f>IFERROR(VLOOKUP(Tabla110[[#This Row],[NIVEL DE HABILIDAD]],CATEGORIAS!$M$3:$O$13,2,FALSE),"")</f>
        <v>85000</v>
      </c>
      <c r="P584" s="33"/>
      <c r="Q584" s="33"/>
    </row>
    <row r="585" spans="1:17" ht="18.75" x14ac:dyDescent="0.25">
      <c r="A585" s="11"/>
      <c r="B585" s="38">
        <v>663</v>
      </c>
      <c r="C585" s="33" t="s">
        <v>837</v>
      </c>
      <c r="D585" s="33" t="s">
        <v>683</v>
      </c>
      <c r="E585" s="34">
        <v>1114010704</v>
      </c>
      <c r="F585" s="87">
        <v>42932</v>
      </c>
      <c r="G585" s="35">
        <v>2017</v>
      </c>
      <c r="H585" s="15">
        <f ca="1">IF(Tabla110[[#This Row],[FECHA DE NACIMIENTO]]="","",YEAR(NOW())-Tabla110[[#This Row],[FECHA DE NACIMIENTO]])</f>
        <v>9</v>
      </c>
      <c r="I585" s="33" t="s">
        <v>13</v>
      </c>
      <c r="J585" s="15" t="str">
        <f t="shared" si="18"/>
        <v>N</v>
      </c>
      <c r="K585" s="15" t="str">
        <f>Tabla110[[#This Row],[FECHA DE NACIMIENTO]]&amp;J585</f>
        <v>2017N</v>
      </c>
      <c r="L585" s="16" t="str">
        <f t="shared" si="19"/>
        <v>NOVATOS 9 Y 10 AÑOS</v>
      </c>
      <c r="M585" s="33" t="s">
        <v>82</v>
      </c>
      <c r="N585" s="38">
        <v>663</v>
      </c>
      <c r="O585" s="19">
        <f>IFERROR(VLOOKUP(Tabla110[[#This Row],[NIVEL DE HABILIDAD]],CATEGORIAS!$M$3:$O$13,2,FALSE),"")</f>
        <v>85000</v>
      </c>
      <c r="P585" s="33"/>
      <c r="Q585" s="33"/>
    </row>
    <row r="586" spans="1:17" ht="18.75" x14ac:dyDescent="0.25">
      <c r="A586" s="11"/>
      <c r="B586" s="39">
        <v>664</v>
      </c>
      <c r="C586" s="33" t="s">
        <v>1019</v>
      </c>
      <c r="D586" s="33" t="s">
        <v>1020</v>
      </c>
      <c r="E586" s="34">
        <v>1109931330</v>
      </c>
      <c r="F586" s="87">
        <v>41985</v>
      </c>
      <c r="G586" s="35">
        <v>2014</v>
      </c>
      <c r="H586" s="15">
        <f ca="1">IF(Tabla110[[#This Row],[FECHA DE NACIMIENTO]]="","",YEAR(NOW())-Tabla110[[#This Row],[FECHA DE NACIMIENTO]])</f>
        <v>12</v>
      </c>
      <c r="I586" s="33" t="s">
        <v>15</v>
      </c>
      <c r="J586" s="15" t="str">
        <f t="shared" si="18"/>
        <v>EX</v>
      </c>
      <c r="K586" s="15" t="str">
        <f>Tabla110[[#This Row],[FECHA DE NACIMIENTO]]&amp;J586</f>
        <v>2014EX</v>
      </c>
      <c r="L586" s="16" t="str">
        <f t="shared" si="19"/>
        <v>EXPERTOS 11 Y 12 AÑOS</v>
      </c>
      <c r="M586" s="33" t="s">
        <v>82</v>
      </c>
      <c r="N586" s="39">
        <v>664</v>
      </c>
      <c r="O586" s="19">
        <f>IFERROR(VLOOKUP(Tabla110[[#This Row],[NIVEL DE HABILIDAD]],CATEGORIAS!$M$3:$O$13,2,FALSE),"")</f>
        <v>85000</v>
      </c>
      <c r="P586" s="33"/>
      <c r="Q586" s="33"/>
    </row>
    <row r="587" spans="1:17" ht="18.75" x14ac:dyDescent="0.25">
      <c r="A587" s="11"/>
      <c r="B587" s="38">
        <v>665</v>
      </c>
      <c r="C587" s="33" t="s">
        <v>271</v>
      </c>
      <c r="D587" s="33" t="s">
        <v>1021</v>
      </c>
      <c r="E587" s="34">
        <v>1021636543</v>
      </c>
      <c r="F587" s="87">
        <v>42429</v>
      </c>
      <c r="G587" s="35">
        <v>2016</v>
      </c>
      <c r="H587" s="15">
        <f ca="1">IF(Tabla110[[#This Row],[FECHA DE NACIMIENTO]]="","",YEAR(NOW())-Tabla110[[#This Row],[FECHA DE NACIMIENTO]])</f>
        <v>10</v>
      </c>
      <c r="I587" s="33" t="s">
        <v>15</v>
      </c>
      <c r="J587" s="15" t="str">
        <f t="shared" si="18"/>
        <v>EX</v>
      </c>
      <c r="K587" s="15" t="str">
        <f>Tabla110[[#This Row],[FECHA DE NACIMIENTO]]&amp;J587</f>
        <v>2016EX</v>
      </c>
      <c r="L587" s="16" t="str">
        <f t="shared" si="19"/>
        <v>EXPERTOS 9 Y 10 AÑOS</v>
      </c>
      <c r="M587" s="33" t="s">
        <v>45</v>
      </c>
      <c r="N587" s="38">
        <v>665</v>
      </c>
      <c r="O587" s="19">
        <f>IFERROR(VLOOKUP(Tabla110[[#This Row],[NIVEL DE HABILIDAD]],CATEGORIAS!$M$3:$O$13,2,FALSE),"")</f>
        <v>85000</v>
      </c>
      <c r="P587" s="33"/>
      <c r="Q587" s="33"/>
    </row>
    <row r="588" spans="1:17" ht="18.75" x14ac:dyDescent="0.25">
      <c r="A588" s="11"/>
      <c r="B588" s="39">
        <v>666</v>
      </c>
      <c r="C588" s="33" t="s">
        <v>1022</v>
      </c>
      <c r="D588" s="33" t="s">
        <v>1023</v>
      </c>
      <c r="E588" s="34">
        <v>1116377704</v>
      </c>
      <c r="F588" s="87"/>
      <c r="G588" s="35">
        <v>2013</v>
      </c>
      <c r="H588" s="15">
        <f ca="1">IF(Tabla110[[#This Row],[FECHA DE NACIMIENTO]]="","",YEAR(NOW())-Tabla110[[#This Row],[FECHA DE NACIMIENTO]])</f>
        <v>13</v>
      </c>
      <c r="I588" s="33" t="s">
        <v>15</v>
      </c>
      <c r="J588" s="15" t="str">
        <f t="shared" si="18"/>
        <v>EX</v>
      </c>
      <c r="K588" s="15" t="str">
        <f>Tabla110[[#This Row],[FECHA DE NACIMIENTO]]&amp;J588</f>
        <v>2013EX</v>
      </c>
      <c r="L588" s="16" t="str">
        <f t="shared" si="19"/>
        <v>EXPERTOS 13 Y 14 AÑOS</v>
      </c>
      <c r="M588" s="33" t="s">
        <v>49</v>
      </c>
      <c r="N588" s="39">
        <v>666</v>
      </c>
      <c r="O588" s="19">
        <f>IFERROR(VLOOKUP(Tabla110[[#This Row],[NIVEL DE HABILIDAD]],CATEGORIAS!$M$3:$O$13,2,FALSE),"")</f>
        <v>85000</v>
      </c>
      <c r="P588" s="33"/>
      <c r="Q588" s="33"/>
    </row>
    <row r="589" spans="1:17" ht="18.75" x14ac:dyDescent="0.25">
      <c r="A589" s="11"/>
      <c r="B589" s="38">
        <v>667</v>
      </c>
      <c r="C589" s="33" t="s">
        <v>1024</v>
      </c>
      <c r="D589" s="33" t="s">
        <v>1025</v>
      </c>
      <c r="E589" s="34">
        <v>1116376623</v>
      </c>
      <c r="F589" s="87"/>
      <c r="G589" s="35">
        <v>2012</v>
      </c>
      <c r="H589" s="15">
        <f ca="1">IF(Tabla110[[#This Row],[FECHA DE NACIMIENTO]]="","",YEAR(NOW())-Tabla110[[#This Row],[FECHA DE NACIMIENTO]])</f>
        <v>14</v>
      </c>
      <c r="I589" s="33" t="s">
        <v>15</v>
      </c>
      <c r="J589" s="15" t="str">
        <f t="shared" si="18"/>
        <v>EX</v>
      </c>
      <c r="K589" s="15" t="str">
        <f>Tabla110[[#This Row],[FECHA DE NACIMIENTO]]&amp;J589</f>
        <v>2012EX</v>
      </c>
      <c r="L589" s="16" t="str">
        <f t="shared" si="19"/>
        <v>EXPERTOS 13 Y 14 AÑOS</v>
      </c>
      <c r="M589" s="33" t="s">
        <v>74</v>
      </c>
      <c r="N589" s="38">
        <v>667</v>
      </c>
      <c r="O589" s="19">
        <f>IFERROR(VLOOKUP(Tabla110[[#This Row],[NIVEL DE HABILIDAD]],CATEGORIAS!$M$3:$O$13,2,FALSE),"")</f>
        <v>85000</v>
      </c>
      <c r="P589" s="33"/>
      <c r="Q589" s="33"/>
    </row>
    <row r="590" spans="1:17" ht="18.75" x14ac:dyDescent="0.25">
      <c r="A590" s="11"/>
      <c r="B590" s="39">
        <v>668</v>
      </c>
      <c r="C590" s="33" t="s">
        <v>1026</v>
      </c>
      <c r="D590" s="33" t="s">
        <v>1027</v>
      </c>
      <c r="E590" s="34">
        <v>1104832489</v>
      </c>
      <c r="F590" s="87">
        <v>41385</v>
      </c>
      <c r="G590" s="35">
        <v>2013</v>
      </c>
      <c r="H590" s="15">
        <f ca="1">IF(Tabla110[[#This Row],[FECHA DE NACIMIENTO]]="","",YEAR(NOW())-Tabla110[[#This Row],[FECHA DE NACIMIENTO]])</f>
        <v>13</v>
      </c>
      <c r="I590" s="33" t="s">
        <v>15</v>
      </c>
      <c r="J590" s="15" t="str">
        <f t="shared" si="18"/>
        <v>EX</v>
      </c>
      <c r="K590" s="15" t="str">
        <f>Tabla110[[#This Row],[FECHA DE NACIMIENTO]]&amp;J590</f>
        <v>2013EX</v>
      </c>
      <c r="L590" s="16" t="str">
        <f t="shared" si="19"/>
        <v>EXPERTOS 13 Y 14 AÑOS</v>
      </c>
      <c r="M590" s="33" t="s">
        <v>51</v>
      </c>
      <c r="N590" s="39">
        <v>668</v>
      </c>
      <c r="O590" s="19">
        <f>IFERROR(VLOOKUP(Tabla110[[#This Row],[NIVEL DE HABILIDAD]],CATEGORIAS!$M$3:$O$13,2,FALSE),"")</f>
        <v>85000</v>
      </c>
      <c r="P590" s="33"/>
      <c r="Q590" s="33"/>
    </row>
    <row r="591" spans="1:17" ht="18.75" x14ac:dyDescent="0.25">
      <c r="A591" s="11"/>
      <c r="B591" s="40">
        <v>669</v>
      </c>
      <c r="C591" s="33" t="s">
        <v>1028</v>
      </c>
      <c r="D591" s="33" t="s">
        <v>1029</v>
      </c>
      <c r="E591" s="34">
        <v>1112061380</v>
      </c>
      <c r="F591" s="87">
        <v>42245</v>
      </c>
      <c r="G591" s="35">
        <v>2015</v>
      </c>
      <c r="H591" s="15">
        <f ca="1">IF(Tabla110[[#This Row],[FECHA DE NACIMIENTO]]="","",YEAR(NOW())-Tabla110[[#This Row],[FECHA DE NACIMIENTO]])</f>
        <v>11</v>
      </c>
      <c r="I591" s="33" t="s">
        <v>15</v>
      </c>
      <c r="J591" s="15" t="str">
        <f t="shared" si="18"/>
        <v>EX</v>
      </c>
      <c r="K591" s="15" t="str">
        <f>Tabla110[[#This Row],[FECHA DE NACIMIENTO]]&amp;J591</f>
        <v>2015EX</v>
      </c>
      <c r="L591" s="16" t="str">
        <f t="shared" si="19"/>
        <v>EXPERTOS 11 Y 12 AÑOS</v>
      </c>
      <c r="M591" s="65" t="s">
        <v>51</v>
      </c>
      <c r="N591" s="40">
        <v>669</v>
      </c>
      <c r="O591" s="19">
        <f>IFERROR(VLOOKUP(Tabla110[[#This Row],[NIVEL DE HABILIDAD]],CATEGORIAS!$M$3:$O$13,2,FALSE),"")</f>
        <v>85000</v>
      </c>
      <c r="P591" s="33"/>
      <c r="Q591" s="33"/>
    </row>
    <row r="592" spans="1:17" ht="18.75" x14ac:dyDescent="0.25">
      <c r="A592" s="11"/>
      <c r="B592" s="39">
        <v>670</v>
      </c>
      <c r="C592" s="33" t="s">
        <v>1030</v>
      </c>
      <c r="D592" s="33" t="s">
        <v>1031</v>
      </c>
      <c r="E592" s="34">
        <v>1150690950</v>
      </c>
      <c r="F592" s="87"/>
      <c r="G592" s="35">
        <v>2012</v>
      </c>
      <c r="H592" s="15">
        <f ca="1">IF(Tabla110[[#This Row],[FECHA DE NACIMIENTO]]="","",YEAR(NOW())-Tabla110[[#This Row],[FECHA DE NACIMIENTO]])</f>
        <v>14</v>
      </c>
      <c r="I592" s="33" t="s">
        <v>15</v>
      </c>
      <c r="J592" s="15" t="str">
        <f t="shared" si="18"/>
        <v>EX</v>
      </c>
      <c r="K592" s="15" t="str">
        <f>Tabla110[[#This Row],[FECHA DE NACIMIENTO]]&amp;J592</f>
        <v>2012EX</v>
      </c>
      <c r="L592" s="16" t="str">
        <f t="shared" si="19"/>
        <v>EXPERTOS 13 Y 14 AÑOS</v>
      </c>
      <c r="M592" s="33" t="s">
        <v>51</v>
      </c>
      <c r="N592" s="39">
        <v>670</v>
      </c>
      <c r="O592" s="19">
        <f>IFERROR(VLOOKUP(Tabla110[[#This Row],[NIVEL DE HABILIDAD]],CATEGORIAS!$M$3:$O$13,2,FALSE),"")</f>
        <v>85000</v>
      </c>
      <c r="P592" s="33"/>
      <c r="Q592" s="33"/>
    </row>
    <row r="593" spans="1:17" ht="18.75" x14ac:dyDescent="0.25">
      <c r="A593" s="11"/>
      <c r="B593" s="38">
        <v>671</v>
      </c>
      <c r="C593" s="33" t="s">
        <v>1032</v>
      </c>
      <c r="D593" s="33" t="s">
        <v>290</v>
      </c>
      <c r="E593" s="34">
        <v>1107869404</v>
      </c>
      <c r="F593" s="87"/>
      <c r="G593" s="35">
        <v>2014</v>
      </c>
      <c r="H593" s="15">
        <f ca="1">IF(Tabla110[[#This Row],[FECHA DE NACIMIENTO]]="","",YEAR(NOW())-Tabla110[[#This Row],[FECHA DE NACIMIENTO]])</f>
        <v>12</v>
      </c>
      <c r="I593" s="33" t="s">
        <v>13</v>
      </c>
      <c r="J593" s="15" t="str">
        <f t="shared" si="18"/>
        <v>N</v>
      </c>
      <c r="K593" s="15" t="str">
        <f>Tabla110[[#This Row],[FECHA DE NACIMIENTO]]&amp;J593</f>
        <v>2014N</v>
      </c>
      <c r="L593" s="16" t="str">
        <f t="shared" si="19"/>
        <v>NOVATOS 11 Y 12 AÑOS</v>
      </c>
      <c r="M593" s="33" t="s">
        <v>51</v>
      </c>
      <c r="N593" s="38">
        <v>671</v>
      </c>
      <c r="O593" s="19">
        <f>IFERROR(VLOOKUP(Tabla110[[#This Row],[NIVEL DE HABILIDAD]],CATEGORIAS!$M$3:$O$13,2,FALSE),"")</f>
        <v>85000</v>
      </c>
      <c r="P593" s="33"/>
      <c r="Q593" s="33"/>
    </row>
    <row r="594" spans="1:17" ht="18.75" x14ac:dyDescent="0.25">
      <c r="A594" s="11"/>
      <c r="B594" s="39">
        <v>672</v>
      </c>
      <c r="C594" s="33" t="s">
        <v>325</v>
      </c>
      <c r="D594" s="33" t="s">
        <v>1033</v>
      </c>
      <c r="E594" s="34">
        <v>1150693478</v>
      </c>
      <c r="F594" s="87">
        <v>42475</v>
      </c>
      <c r="G594" s="35">
        <v>2016</v>
      </c>
      <c r="H594" s="15">
        <f ca="1">IF(Tabla110[[#This Row],[FECHA DE NACIMIENTO]]="","",YEAR(NOW())-Tabla110[[#This Row],[FECHA DE NACIMIENTO]])</f>
        <v>10</v>
      </c>
      <c r="I594" s="33" t="s">
        <v>15</v>
      </c>
      <c r="J594" s="15" t="str">
        <f t="shared" si="18"/>
        <v>EX</v>
      </c>
      <c r="K594" s="15" t="str">
        <f>Tabla110[[#This Row],[FECHA DE NACIMIENTO]]&amp;J594</f>
        <v>2016EX</v>
      </c>
      <c r="L594" s="16" t="str">
        <f t="shared" si="19"/>
        <v>EXPERTOS 9 Y 10 AÑOS</v>
      </c>
      <c r="M594" s="33" t="s">
        <v>51</v>
      </c>
      <c r="N594" s="39">
        <v>672</v>
      </c>
      <c r="O594" s="19">
        <f>IFERROR(VLOOKUP(Tabla110[[#This Row],[NIVEL DE HABILIDAD]],CATEGORIAS!$M$3:$O$13,2,FALSE),"")</f>
        <v>85000</v>
      </c>
      <c r="P594" s="33"/>
      <c r="Q594" s="33"/>
    </row>
    <row r="595" spans="1:17" ht="18.75" x14ac:dyDescent="0.25">
      <c r="A595" s="11"/>
      <c r="B595" s="38">
        <v>673</v>
      </c>
      <c r="C595" s="33" t="s">
        <v>259</v>
      </c>
      <c r="D595" s="33" t="s">
        <v>1034</v>
      </c>
      <c r="E595" s="34">
        <v>1104832864</v>
      </c>
      <c r="F595" s="87"/>
      <c r="G595" s="35">
        <v>2013</v>
      </c>
      <c r="H595" s="15">
        <f ca="1">IF(Tabla110[[#This Row],[FECHA DE NACIMIENTO]]="","",YEAR(NOW())-Tabla110[[#This Row],[FECHA DE NACIMIENTO]])</f>
        <v>13</v>
      </c>
      <c r="I595" s="33" t="s">
        <v>13</v>
      </c>
      <c r="J595" s="15" t="str">
        <f t="shared" si="18"/>
        <v>N</v>
      </c>
      <c r="K595" s="15" t="str">
        <f>Tabla110[[#This Row],[FECHA DE NACIMIENTO]]&amp;J595</f>
        <v>2013N</v>
      </c>
      <c r="L595" s="16" t="str">
        <f t="shared" si="19"/>
        <v>NOVATOS 13 Y 14 AÑOS</v>
      </c>
      <c r="M595" s="33" t="s">
        <v>51</v>
      </c>
      <c r="N595" s="38">
        <v>673</v>
      </c>
      <c r="O595" s="19">
        <f>IFERROR(VLOOKUP(Tabla110[[#This Row],[NIVEL DE HABILIDAD]],CATEGORIAS!$M$3:$O$13,2,FALSE),"")</f>
        <v>85000</v>
      </c>
      <c r="P595" s="33"/>
      <c r="Q595" s="33"/>
    </row>
    <row r="596" spans="1:17" ht="18.75" x14ac:dyDescent="0.25">
      <c r="A596" s="11"/>
      <c r="B596" s="39">
        <v>674</v>
      </c>
      <c r="C596" s="33" t="s">
        <v>548</v>
      </c>
      <c r="D596" s="33" t="s">
        <v>1035</v>
      </c>
      <c r="E596" s="34">
        <v>1059244960</v>
      </c>
      <c r="F596" s="87">
        <v>40955</v>
      </c>
      <c r="G596" s="35">
        <v>2012</v>
      </c>
      <c r="H596" s="15">
        <f ca="1">IF(Tabla110[[#This Row],[FECHA DE NACIMIENTO]]="","",YEAR(NOW())-Tabla110[[#This Row],[FECHA DE NACIMIENTO]])</f>
        <v>14</v>
      </c>
      <c r="I596" s="33" t="s">
        <v>15</v>
      </c>
      <c r="J596" s="15" t="str">
        <f t="shared" si="18"/>
        <v>EX</v>
      </c>
      <c r="K596" s="15" t="str">
        <f>Tabla110[[#This Row],[FECHA DE NACIMIENTO]]&amp;J596</f>
        <v>2012EX</v>
      </c>
      <c r="L596" s="16" t="str">
        <f t="shared" si="19"/>
        <v>EXPERTOS 13 Y 14 AÑOS</v>
      </c>
      <c r="M596" s="33" t="s">
        <v>109</v>
      </c>
      <c r="N596" s="39">
        <v>674</v>
      </c>
      <c r="O596" s="19">
        <f>IFERROR(VLOOKUP(Tabla110[[#This Row],[NIVEL DE HABILIDAD]],CATEGORIAS!$M$3:$O$13,2,FALSE),"")</f>
        <v>85000</v>
      </c>
      <c r="P596" s="33"/>
      <c r="Q596" s="33"/>
    </row>
    <row r="597" spans="1:17" ht="18.75" x14ac:dyDescent="0.25">
      <c r="A597" s="11"/>
      <c r="B597" s="38">
        <v>675</v>
      </c>
      <c r="C597" s="33" t="s">
        <v>828</v>
      </c>
      <c r="D597" s="33" t="s">
        <v>1036</v>
      </c>
      <c r="E597" s="34">
        <v>1029625102</v>
      </c>
      <c r="F597" s="87">
        <v>42940</v>
      </c>
      <c r="G597" s="35">
        <v>2017</v>
      </c>
      <c r="H597" s="15">
        <f ca="1">IF(Tabla110[[#This Row],[FECHA DE NACIMIENTO]]="","",YEAR(NOW())-Tabla110[[#This Row],[FECHA DE NACIMIENTO]])</f>
        <v>9</v>
      </c>
      <c r="I597" s="33" t="s">
        <v>15</v>
      </c>
      <c r="J597" s="15" t="str">
        <f t="shared" si="18"/>
        <v>EX</v>
      </c>
      <c r="K597" s="15" t="str">
        <f>Tabla110[[#This Row],[FECHA DE NACIMIENTO]]&amp;J597</f>
        <v>2017EX</v>
      </c>
      <c r="L597" s="16" t="str">
        <f t="shared" si="19"/>
        <v>EXPERTOS 9 Y 10 AÑOS</v>
      </c>
      <c r="M597" s="33" t="s">
        <v>109</v>
      </c>
      <c r="N597" s="38">
        <v>675</v>
      </c>
      <c r="O597" s="19">
        <f>IFERROR(VLOOKUP(Tabla110[[#This Row],[NIVEL DE HABILIDAD]],CATEGORIAS!$M$3:$O$13,2,FALSE),"")</f>
        <v>85000</v>
      </c>
      <c r="P597" s="33"/>
      <c r="Q597" s="33"/>
    </row>
    <row r="598" spans="1:17" ht="18.75" x14ac:dyDescent="0.25">
      <c r="A598" s="11"/>
      <c r="B598" s="39">
        <v>676</v>
      </c>
      <c r="C598" s="33" t="s">
        <v>1037</v>
      </c>
      <c r="D598" s="33" t="s">
        <v>1038</v>
      </c>
      <c r="E598" s="34">
        <v>1166466628</v>
      </c>
      <c r="F598" s="87"/>
      <c r="G598" s="35">
        <v>2016</v>
      </c>
      <c r="H598" s="15">
        <f ca="1">IF(Tabla110[[#This Row],[FECHA DE NACIMIENTO]]="","",YEAR(NOW())-Tabla110[[#This Row],[FECHA DE NACIMIENTO]])</f>
        <v>10</v>
      </c>
      <c r="I598" s="33" t="s">
        <v>13</v>
      </c>
      <c r="J598" s="15" t="str">
        <f t="shared" si="18"/>
        <v>N</v>
      </c>
      <c r="K598" s="15" t="str">
        <f>Tabla110[[#This Row],[FECHA DE NACIMIENTO]]&amp;J598</f>
        <v>2016N</v>
      </c>
      <c r="L598" s="16" t="str">
        <f t="shared" si="19"/>
        <v>NOVATOS 9 Y 10 AÑOS</v>
      </c>
      <c r="M598" s="33" t="s">
        <v>109</v>
      </c>
      <c r="N598" s="39">
        <v>676</v>
      </c>
      <c r="O598" s="19">
        <f>IFERROR(VLOOKUP(Tabla110[[#This Row],[NIVEL DE HABILIDAD]],CATEGORIAS!$M$3:$O$13,2,FALSE),"")</f>
        <v>85000</v>
      </c>
      <c r="P598" s="33"/>
      <c r="Q598" s="33"/>
    </row>
    <row r="599" spans="1:17" ht="18.75" x14ac:dyDescent="0.25">
      <c r="A599" s="11"/>
      <c r="B599" s="38">
        <v>677</v>
      </c>
      <c r="C599" s="33" t="s">
        <v>729</v>
      </c>
      <c r="D599" s="33" t="s">
        <v>704</v>
      </c>
      <c r="E599" s="34">
        <v>1112409081</v>
      </c>
      <c r="F599" s="87">
        <v>41471</v>
      </c>
      <c r="G599" s="35">
        <v>2017</v>
      </c>
      <c r="H599" s="15">
        <f ca="1">IF(Tabla110[[#This Row],[FECHA DE NACIMIENTO]]="","",YEAR(NOW())-Tabla110[[#This Row],[FECHA DE NACIMIENTO]])</f>
        <v>9</v>
      </c>
      <c r="I599" s="33" t="s">
        <v>15</v>
      </c>
      <c r="J599" s="15" t="str">
        <f t="shared" si="18"/>
        <v>EX</v>
      </c>
      <c r="K599" s="15" t="str">
        <f>Tabla110[[#This Row],[FECHA DE NACIMIENTO]]&amp;J599</f>
        <v>2017EX</v>
      </c>
      <c r="L599" s="16" t="str">
        <f t="shared" si="19"/>
        <v>EXPERTOS 9 Y 10 AÑOS</v>
      </c>
      <c r="M599" s="33" t="s">
        <v>85</v>
      </c>
      <c r="N599" s="38">
        <v>677</v>
      </c>
      <c r="O599" s="19">
        <f>IFERROR(VLOOKUP(Tabla110[[#This Row],[NIVEL DE HABILIDAD]],CATEGORIAS!$M$3:$O$13,2,FALSE),"")</f>
        <v>85000</v>
      </c>
      <c r="P599" s="33"/>
      <c r="Q599" s="33"/>
    </row>
    <row r="600" spans="1:17" ht="18.75" x14ac:dyDescent="0.25">
      <c r="A600" s="11"/>
      <c r="B600" s="39">
        <v>678</v>
      </c>
      <c r="C600" s="33" t="s">
        <v>1039</v>
      </c>
      <c r="D600" s="33" t="s">
        <v>1040</v>
      </c>
      <c r="E600" s="34">
        <v>1110371208</v>
      </c>
      <c r="F600" s="87"/>
      <c r="G600" s="35">
        <v>2009</v>
      </c>
      <c r="H600" s="15">
        <f ca="1">IF(Tabla110[[#This Row],[FECHA DE NACIMIENTO]]="","",YEAR(NOW())-Tabla110[[#This Row],[FECHA DE NACIMIENTO]])</f>
        <v>17</v>
      </c>
      <c r="I600" s="33" t="s">
        <v>13</v>
      </c>
      <c r="J600" s="15" t="str">
        <f t="shared" si="18"/>
        <v>N</v>
      </c>
      <c r="K600" s="15" t="str">
        <f>Tabla110[[#This Row],[FECHA DE NACIMIENTO]]&amp;J600</f>
        <v>2009N</v>
      </c>
      <c r="L600" s="16" t="str">
        <f t="shared" si="19"/>
        <v>NOVATOS 15 AÑOS Y MAS</v>
      </c>
      <c r="M600" s="33" t="s">
        <v>41</v>
      </c>
      <c r="N600" s="39">
        <v>678</v>
      </c>
      <c r="O600" s="19">
        <f>IFERROR(VLOOKUP(Tabla110[[#This Row],[NIVEL DE HABILIDAD]],CATEGORIAS!$M$3:$O$13,2,FALSE),"")</f>
        <v>85000</v>
      </c>
      <c r="P600" s="33"/>
      <c r="Q600" s="33"/>
    </row>
    <row r="601" spans="1:17" ht="18.75" x14ac:dyDescent="0.25">
      <c r="A601" s="11"/>
      <c r="B601" s="38">
        <v>679</v>
      </c>
      <c r="C601" s="33" t="s">
        <v>356</v>
      </c>
      <c r="D601" s="33" t="s">
        <v>1041</v>
      </c>
      <c r="E601" s="34">
        <v>1110046451</v>
      </c>
      <c r="F601" s="87"/>
      <c r="G601" s="35">
        <v>2008</v>
      </c>
      <c r="H601" s="15">
        <f ca="1">IF(Tabla110[[#This Row],[FECHA DE NACIMIENTO]]="","",YEAR(NOW())-Tabla110[[#This Row],[FECHA DE NACIMIENTO]])</f>
        <v>18</v>
      </c>
      <c r="I601" s="33" t="s">
        <v>67</v>
      </c>
      <c r="J601" s="15" t="str">
        <f t="shared" si="18"/>
        <v>P</v>
      </c>
      <c r="K601" s="15" t="str">
        <f>Tabla110[[#This Row],[FECHA DE NACIMIENTO]]&amp;J601</f>
        <v>2008P</v>
      </c>
      <c r="L601" s="16" t="str">
        <f t="shared" si="19"/>
        <v>PRINCIPIANTES 15 AÑOS Y MAS</v>
      </c>
      <c r="M601" s="33" t="s">
        <v>41</v>
      </c>
      <c r="N601" s="38">
        <v>679</v>
      </c>
      <c r="O601" s="19">
        <f>IFERROR(VLOOKUP(Tabla110[[#This Row],[NIVEL DE HABILIDAD]],CATEGORIAS!$M$3:$O$13,2,FALSE),"")</f>
        <v>85000</v>
      </c>
      <c r="P601" s="33"/>
      <c r="Q601" s="33"/>
    </row>
    <row r="602" spans="1:17" ht="18.75" x14ac:dyDescent="0.25">
      <c r="A602" s="11"/>
      <c r="B602" s="39">
        <v>680</v>
      </c>
      <c r="C602" s="33" t="s">
        <v>325</v>
      </c>
      <c r="D602" s="33" t="s">
        <v>435</v>
      </c>
      <c r="E602" s="34">
        <v>1108564881</v>
      </c>
      <c r="F602" s="87">
        <v>38749</v>
      </c>
      <c r="G602" s="35">
        <v>2006</v>
      </c>
      <c r="H602" s="15">
        <f ca="1">IF(Tabla110[[#This Row],[FECHA DE NACIMIENTO]]="","",YEAR(NOW())-Tabla110[[#This Row],[FECHA DE NACIMIENTO]])</f>
        <v>20</v>
      </c>
      <c r="I602" s="33" t="s">
        <v>13</v>
      </c>
      <c r="J602" s="15" t="str">
        <f t="shared" si="18"/>
        <v>N</v>
      </c>
      <c r="K602" s="15" t="str">
        <f>Tabla110[[#This Row],[FECHA DE NACIMIENTO]]&amp;J602</f>
        <v>2006N</v>
      </c>
      <c r="L602" s="16" t="str">
        <f t="shared" si="19"/>
        <v>NOVATOS 15 AÑOS Y MAS</v>
      </c>
      <c r="M602" s="33" t="s">
        <v>55</v>
      </c>
      <c r="N602" s="39">
        <v>680</v>
      </c>
      <c r="O602" s="19">
        <f>IFERROR(VLOOKUP(Tabla110[[#This Row],[NIVEL DE HABILIDAD]],CATEGORIAS!$M$3:$O$13,2,FALSE),"")</f>
        <v>85000</v>
      </c>
      <c r="P602" s="33"/>
      <c r="Q602" s="33"/>
    </row>
    <row r="603" spans="1:17" ht="18.75" x14ac:dyDescent="0.25">
      <c r="A603" s="11"/>
      <c r="B603" s="38">
        <v>681</v>
      </c>
      <c r="C603" s="33" t="s">
        <v>258</v>
      </c>
      <c r="D603" s="33" t="s">
        <v>1042</v>
      </c>
      <c r="E603" s="34">
        <v>111564089</v>
      </c>
      <c r="F603" s="87"/>
      <c r="G603" s="35">
        <v>2016</v>
      </c>
      <c r="H603" s="15">
        <f ca="1">IF(Tabla110[[#This Row],[FECHA DE NACIMIENTO]]="","",YEAR(NOW())-Tabla110[[#This Row],[FECHA DE NACIMIENTO]])</f>
        <v>10</v>
      </c>
      <c r="I603" s="33" t="s">
        <v>13</v>
      </c>
      <c r="J603" s="15" t="str">
        <f t="shared" si="18"/>
        <v>N</v>
      </c>
      <c r="K603" s="15" t="str">
        <f>Tabla110[[#This Row],[FECHA DE NACIMIENTO]]&amp;J603</f>
        <v>2016N</v>
      </c>
      <c r="L603" s="16" t="str">
        <f t="shared" si="19"/>
        <v>NOVATOS 9 Y 10 AÑOS</v>
      </c>
      <c r="M603" s="33" t="s">
        <v>55</v>
      </c>
      <c r="N603" s="38">
        <v>681</v>
      </c>
      <c r="O603" s="19">
        <f>IFERROR(VLOOKUP(Tabla110[[#This Row],[NIVEL DE HABILIDAD]],CATEGORIAS!$M$3:$O$13,2,FALSE),"")</f>
        <v>85000</v>
      </c>
      <c r="P603" s="33"/>
      <c r="Q603" s="33"/>
    </row>
    <row r="604" spans="1:17" ht="18.75" x14ac:dyDescent="0.25">
      <c r="A604" s="11"/>
      <c r="B604" s="39">
        <v>682</v>
      </c>
      <c r="C604" s="33" t="s">
        <v>312</v>
      </c>
      <c r="D604" s="33" t="s">
        <v>1043</v>
      </c>
      <c r="E604" s="34">
        <v>1109197150</v>
      </c>
      <c r="F604" s="90">
        <v>43103</v>
      </c>
      <c r="G604" s="35">
        <v>2018</v>
      </c>
      <c r="H604" s="15">
        <f ca="1">IF(Tabla110[[#This Row],[FECHA DE NACIMIENTO]]="","",YEAR(NOW())-Tabla110[[#This Row],[FECHA DE NACIMIENTO]])</f>
        <v>8</v>
      </c>
      <c r="I604" s="33" t="s">
        <v>13</v>
      </c>
      <c r="J604" s="15" t="str">
        <f t="shared" si="18"/>
        <v>N</v>
      </c>
      <c r="K604" s="15" t="str">
        <f>Tabla110[[#This Row],[FECHA DE NACIMIENTO]]&amp;J604</f>
        <v>2018N</v>
      </c>
      <c r="L604" s="16" t="str">
        <f t="shared" si="19"/>
        <v>NOVATOS 7 Y 8 AÑOS</v>
      </c>
      <c r="M604" s="33" t="s">
        <v>55</v>
      </c>
      <c r="N604" s="39">
        <v>682</v>
      </c>
      <c r="O604" s="19">
        <f>IFERROR(VLOOKUP(Tabla110[[#This Row],[NIVEL DE HABILIDAD]],CATEGORIAS!$M$3:$O$13,2,FALSE),"")</f>
        <v>85000</v>
      </c>
      <c r="P604" s="33"/>
      <c r="Q604" s="33"/>
    </row>
    <row r="605" spans="1:17" ht="18.75" x14ac:dyDescent="0.25">
      <c r="A605" s="11"/>
      <c r="B605" s="38">
        <v>683</v>
      </c>
      <c r="C605" s="65" t="s">
        <v>828</v>
      </c>
      <c r="D605" s="65" t="s">
        <v>466</v>
      </c>
      <c r="E605" s="47">
        <v>1232808342</v>
      </c>
      <c r="F605" s="87">
        <v>43575</v>
      </c>
      <c r="G605" s="48">
        <v>2019</v>
      </c>
      <c r="H605" s="15">
        <f ca="1">IF(Tabla110[[#This Row],[FECHA DE NACIMIENTO]]="","",YEAR(NOW())-Tabla110[[#This Row],[FECHA DE NACIMIENTO]])</f>
        <v>7</v>
      </c>
      <c r="I605" s="65" t="s">
        <v>67</v>
      </c>
      <c r="J605" s="15" t="str">
        <f t="shared" si="18"/>
        <v>P</v>
      </c>
      <c r="K605" s="15" t="str">
        <f>Tabla110[[#This Row],[FECHA DE NACIMIENTO]]&amp;J605</f>
        <v>2019P</v>
      </c>
      <c r="L605" s="16" t="str">
        <f t="shared" si="19"/>
        <v>PRINCIPIANTES 7 Y 8 AÑOS</v>
      </c>
      <c r="M605" s="65" t="s">
        <v>55</v>
      </c>
      <c r="N605" s="38">
        <v>683</v>
      </c>
      <c r="O605" s="19">
        <f>IFERROR(VLOOKUP(Tabla110[[#This Row],[NIVEL DE HABILIDAD]],CATEGORIAS!$M$3:$O$13,2,FALSE),"")</f>
        <v>85000</v>
      </c>
      <c r="P605" s="65"/>
      <c r="Q605" s="65"/>
    </row>
    <row r="606" spans="1:17" ht="18.75" x14ac:dyDescent="0.25">
      <c r="A606" s="11"/>
      <c r="B606" s="39">
        <v>684</v>
      </c>
      <c r="C606" s="33" t="s">
        <v>1044</v>
      </c>
      <c r="D606" s="33" t="s">
        <v>1045</v>
      </c>
      <c r="E606" s="34">
        <v>1107855011</v>
      </c>
      <c r="F606" s="90"/>
      <c r="G606" s="35">
        <v>2009</v>
      </c>
      <c r="H606" s="15">
        <f ca="1">IF(Tabla110[[#This Row],[FECHA DE NACIMIENTO]]="","",YEAR(NOW())-Tabla110[[#This Row],[FECHA DE NACIMIENTO]])</f>
        <v>17</v>
      </c>
      <c r="I606" s="33" t="s">
        <v>13</v>
      </c>
      <c r="J606" s="15" t="str">
        <f t="shared" si="18"/>
        <v>N</v>
      </c>
      <c r="K606" s="15" t="str">
        <f>Tabla110[[#This Row],[FECHA DE NACIMIENTO]]&amp;J606</f>
        <v>2009N</v>
      </c>
      <c r="L606" s="16" t="str">
        <f t="shared" si="19"/>
        <v>NOVATOS 15 AÑOS Y MAS</v>
      </c>
      <c r="M606" s="33" t="s">
        <v>53</v>
      </c>
      <c r="N606" s="39">
        <v>684</v>
      </c>
      <c r="O606" s="19">
        <f>IFERROR(VLOOKUP(Tabla110[[#This Row],[NIVEL DE HABILIDAD]],CATEGORIAS!$M$3:$O$13,2,FALSE),"")</f>
        <v>85000</v>
      </c>
      <c r="P606" s="33"/>
      <c r="Q606" s="33"/>
    </row>
    <row r="607" spans="1:17" ht="18.75" x14ac:dyDescent="0.25">
      <c r="A607" s="11"/>
      <c r="B607" s="38">
        <v>685</v>
      </c>
      <c r="C607" s="33" t="s">
        <v>319</v>
      </c>
      <c r="D607" s="33" t="s">
        <v>1046</v>
      </c>
      <c r="E607" s="34">
        <v>1232803829</v>
      </c>
      <c r="F607" s="90"/>
      <c r="G607" s="35">
        <v>2018</v>
      </c>
      <c r="H607" s="15">
        <f ca="1">IF(Tabla110[[#This Row],[FECHA DE NACIMIENTO]]="","",YEAR(NOW())-Tabla110[[#This Row],[FECHA DE NACIMIENTO]])</f>
        <v>8</v>
      </c>
      <c r="I607" s="33" t="s">
        <v>67</v>
      </c>
      <c r="J607" s="15" t="str">
        <f t="shared" si="18"/>
        <v>P</v>
      </c>
      <c r="K607" s="15" t="str">
        <f>Tabla110[[#This Row],[FECHA DE NACIMIENTO]]&amp;J607</f>
        <v>2018P</v>
      </c>
      <c r="L607" s="16" t="str">
        <f t="shared" si="19"/>
        <v>PRINCIPIANTES 7 Y 8 AÑOS</v>
      </c>
      <c r="M607" s="33" t="s">
        <v>53</v>
      </c>
      <c r="N607" s="38">
        <v>685</v>
      </c>
      <c r="O607" s="19">
        <f>IFERROR(VLOOKUP(Tabla110[[#This Row],[NIVEL DE HABILIDAD]],CATEGORIAS!$M$3:$O$13,2,FALSE),"")</f>
        <v>85000</v>
      </c>
      <c r="P607" s="33"/>
      <c r="Q607" s="33"/>
    </row>
    <row r="608" spans="1:17" ht="18.75" x14ac:dyDescent="0.25">
      <c r="A608" s="11"/>
      <c r="B608" s="39">
        <v>686</v>
      </c>
      <c r="C608" s="33" t="s">
        <v>1047</v>
      </c>
      <c r="D608" s="33" t="s">
        <v>1048</v>
      </c>
      <c r="E608" s="34">
        <v>1105386185</v>
      </c>
      <c r="F608" s="90"/>
      <c r="G608" s="35">
        <v>2013</v>
      </c>
      <c r="H608" s="15">
        <f ca="1">IF(Tabla110[[#This Row],[FECHA DE NACIMIENTO]]="","",YEAR(NOW())-Tabla110[[#This Row],[FECHA DE NACIMIENTO]])</f>
        <v>13</v>
      </c>
      <c r="I608" s="33" t="s">
        <v>67</v>
      </c>
      <c r="J608" s="15" t="str">
        <f t="shared" si="18"/>
        <v>P</v>
      </c>
      <c r="K608" s="15" t="str">
        <f>Tabla110[[#This Row],[FECHA DE NACIMIENTO]]&amp;J608</f>
        <v>2013P</v>
      </c>
      <c r="L608" s="16" t="str">
        <f t="shared" si="19"/>
        <v>PRINCIPIANTES 13 Y 14 AÑOS</v>
      </c>
      <c r="M608" s="33" t="s">
        <v>53</v>
      </c>
      <c r="N608" s="39">
        <v>686</v>
      </c>
      <c r="O608" s="19">
        <f>IFERROR(VLOOKUP(Tabla110[[#This Row],[NIVEL DE HABILIDAD]],CATEGORIAS!$M$3:$O$13,2,FALSE),"")</f>
        <v>85000</v>
      </c>
      <c r="P608" s="33"/>
      <c r="Q608" s="33"/>
    </row>
    <row r="609" spans="1:17" ht="18.75" x14ac:dyDescent="0.25">
      <c r="A609" s="11"/>
      <c r="B609" s="38">
        <v>687</v>
      </c>
      <c r="C609" s="33" t="s">
        <v>1049</v>
      </c>
      <c r="D609" s="33" t="s">
        <v>1050</v>
      </c>
      <c r="E609" s="34">
        <v>1079100068</v>
      </c>
      <c r="F609" s="90">
        <v>40070</v>
      </c>
      <c r="G609" s="35">
        <v>2009</v>
      </c>
      <c r="H609" s="15">
        <f ca="1">IF(Tabla110[[#This Row],[FECHA DE NACIMIENTO]]="","",YEAR(NOW())-Tabla110[[#This Row],[FECHA DE NACIMIENTO]])</f>
        <v>17</v>
      </c>
      <c r="I609" s="33" t="s">
        <v>15</v>
      </c>
      <c r="J609" s="15" t="str">
        <f t="shared" si="18"/>
        <v>EX</v>
      </c>
      <c r="K609" s="15" t="str">
        <f>Tabla110[[#This Row],[FECHA DE NACIMIENTO]]&amp;J609</f>
        <v>2009EX</v>
      </c>
      <c r="L609" s="16" t="str">
        <f t="shared" si="19"/>
        <v>EXPERTOS 17 AÑOS Y MAS</v>
      </c>
      <c r="M609" s="33" t="s">
        <v>53</v>
      </c>
      <c r="N609" s="38">
        <v>687</v>
      </c>
      <c r="O609" s="19">
        <f>IFERROR(VLOOKUP(Tabla110[[#This Row],[NIVEL DE HABILIDAD]],CATEGORIAS!$M$3:$O$13,2,FALSE),"")</f>
        <v>85000</v>
      </c>
      <c r="P609" s="33"/>
      <c r="Q609" s="33"/>
    </row>
    <row r="610" spans="1:17" ht="18.75" x14ac:dyDescent="0.25">
      <c r="A610" s="11"/>
      <c r="B610" s="39">
        <v>689</v>
      </c>
      <c r="C610" s="33" t="s">
        <v>1051</v>
      </c>
      <c r="D610" s="33" t="s">
        <v>1052</v>
      </c>
      <c r="E610" s="34">
        <v>1104832843</v>
      </c>
      <c r="F610" s="90">
        <v>41445</v>
      </c>
      <c r="G610" s="35">
        <v>2013</v>
      </c>
      <c r="H610" s="15">
        <f ca="1">IF(Tabla110[[#This Row],[FECHA DE NACIMIENTO]]="","",YEAR(NOW())-Tabla110[[#This Row],[FECHA DE NACIMIENTO]])</f>
        <v>13</v>
      </c>
      <c r="I610" s="33" t="s">
        <v>15</v>
      </c>
      <c r="J610" s="15" t="str">
        <f t="shared" si="18"/>
        <v>EX</v>
      </c>
      <c r="K610" s="15" t="str">
        <f>Tabla110[[#This Row],[FECHA DE NACIMIENTO]]&amp;J610</f>
        <v>2013EX</v>
      </c>
      <c r="L610" s="16" t="str">
        <f t="shared" si="19"/>
        <v>EXPERTOS 13 Y 14 AÑOS</v>
      </c>
      <c r="M610" s="33" t="s">
        <v>53</v>
      </c>
      <c r="N610" s="39">
        <v>689</v>
      </c>
      <c r="O610" s="19">
        <f>IFERROR(VLOOKUP(Tabla110[[#This Row],[NIVEL DE HABILIDAD]],CATEGORIAS!$M$3:$O$13,2,FALSE),"")</f>
        <v>85000</v>
      </c>
      <c r="P610" s="33"/>
      <c r="Q610" s="33"/>
    </row>
    <row r="611" spans="1:17" ht="18.75" x14ac:dyDescent="0.25">
      <c r="A611" s="11"/>
      <c r="B611" s="38">
        <v>690</v>
      </c>
      <c r="C611" s="33" t="s">
        <v>319</v>
      </c>
      <c r="D611" s="33" t="s">
        <v>1053</v>
      </c>
      <c r="E611" s="34">
        <v>1110370625</v>
      </c>
      <c r="F611" s="90"/>
      <c r="G611" s="35">
        <v>2009</v>
      </c>
      <c r="H611" s="15">
        <f ca="1">IF(Tabla110[[#This Row],[FECHA DE NACIMIENTO]]="","",YEAR(NOW())-Tabla110[[#This Row],[FECHA DE NACIMIENTO]])</f>
        <v>17</v>
      </c>
      <c r="I611" s="33" t="s">
        <v>13</v>
      </c>
      <c r="J611" s="15" t="str">
        <f t="shared" si="18"/>
        <v>N</v>
      </c>
      <c r="K611" s="15" t="str">
        <f>Tabla110[[#This Row],[FECHA DE NACIMIENTO]]&amp;J611</f>
        <v>2009N</v>
      </c>
      <c r="L611" s="16" t="str">
        <f t="shared" si="19"/>
        <v>NOVATOS 15 AÑOS Y MAS</v>
      </c>
      <c r="M611" s="33" t="s">
        <v>53</v>
      </c>
      <c r="N611" s="38">
        <v>690</v>
      </c>
      <c r="O611" s="19">
        <f>IFERROR(VLOOKUP(Tabla110[[#This Row],[NIVEL DE HABILIDAD]],CATEGORIAS!$M$3:$O$13,2,FALSE),"")</f>
        <v>85000</v>
      </c>
      <c r="P611" s="33"/>
      <c r="Q611" s="33"/>
    </row>
    <row r="612" spans="1:17" ht="18.75" x14ac:dyDescent="0.25">
      <c r="A612" s="11"/>
      <c r="B612" s="39">
        <v>691</v>
      </c>
      <c r="C612" s="33" t="s">
        <v>259</v>
      </c>
      <c r="D612" s="33" t="s">
        <v>1054</v>
      </c>
      <c r="E612" s="34">
        <v>1108256435</v>
      </c>
      <c r="F612" s="90">
        <v>40462</v>
      </c>
      <c r="G612" s="35">
        <v>2010</v>
      </c>
      <c r="H612" s="15">
        <f ca="1">IF(Tabla110[[#This Row],[FECHA DE NACIMIENTO]]="","",YEAR(NOW())-Tabla110[[#This Row],[FECHA DE NACIMIENTO]])</f>
        <v>16</v>
      </c>
      <c r="I612" s="33" t="s">
        <v>13</v>
      </c>
      <c r="J612" s="15" t="str">
        <f t="shared" si="18"/>
        <v>N</v>
      </c>
      <c r="K612" s="15" t="str">
        <f>Tabla110[[#This Row],[FECHA DE NACIMIENTO]]&amp;J612</f>
        <v>2010N</v>
      </c>
      <c r="L612" s="16" t="str">
        <f t="shared" si="19"/>
        <v>NOVATOS 15 AÑOS Y MAS</v>
      </c>
      <c r="M612" s="33" t="s">
        <v>41</v>
      </c>
      <c r="N612" s="39">
        <v>691</v>
      </c>
      <c r="O612" s="19">
        <f>IFERROR(VLOOKUP(Tabla110[[#This Row],[NIVEL DE HABILIDAD]],CATEGORIAS!$M$3:$O$13,2,FALSE),"")</f>
        <v>85000</v>
      </c>
      <c r="P612" s="33"/>
      <c r="Q612" s="33"/>
    </row>
    <row r="613" spans="1:17" ht="18.75" x14ac:dyDescent="0.25">
      <c r="A613" s="11"/>
      <c r="B613" s="38">
        <v>692</v>
      </c>
      <c r="C613" s="33" t="s">
        <v>1055</v>
      </c>
      <c r="D613" s="33" t="s">
        <v>1056</v>
      </c>
      <c r="E613" s="34" t="s">
        <v>1057</v>
      </c>
      <c r="F613" s="90"/>
      <c r="G613" s="35">
        <v>2012</v>
      </c>
      <c r="H613" s="15">
        <f ca="1">IF(Tabla110[[#This Row],[FECHA DE NACIMIENTO]]="","",YEAR(NOW())-Tabla110[[#This Row],[FECHA DE NACIMIENTO]])</f>
        <v>14</v>
      </c>
      <c r="I613" s="33" t="s">
        <v>15</v>
      </c>
      <c r="J613" s="15" t="str">
        <f t="shared" si="18"/>
        <v>EX</v>
      </c>
      <c r="K613" s="15" t="str">
        <f>Tabla110[[#This Row],[FECHA DE NACIMIENTO]]&amp;J613</f>
        <v>2012EX</v>
      </c>
      <c r="L613" s="16" t="str">
        <f t="shared" si="19"/>
        <v>EXPERTOS 13 Y 14 AÑOS</v>
      </c>
      <c r="M613" s="33" t="s">
        <v>74</v>
      </c>
      <c r="N613" s="38">
        <v>692</v>
      </c>
      <c r="O613" s="19">
        <f>IFERROR(VLOOKUP(Tabla110[[#This Row],[NIVEL DE HABILIDAD]],CATEGORIAS!$M$3:$O$13,2,FALSE),"")</f>
        <v>85000</v>
      </c>
      <c r="P613" s="33"/>
      <c r="Q613" s="33"/>
    </row>
    <row r="614" spans="1:17" ht="18.75" x14ac:dyDescent="0.25">
      <c r="A614" s="11"/>
      <c r="B614" s="39">
        <v>693</v>
      </c>
      <c r="C614" s="33" t="s">
        <v>1058</v>
      </c>
      <c r="D614" s="33" t="s">
        <v>1059</v>
      </c>
      <c r="E614" s="34">
        <v>1058553996</v>
      </c>
      <c r="F614" s="90"/>
      <c r="G614" s="35">
        <v>2019</v>
      </c>
      <c r="H614" s="15">
        <f ca="1">IF(Tabla110[[#This Row],[FECHA DE NACIMIENTO]]="","",YEAR(NOW())-Tabla110[[#This Row],[FECHA DE NACIMIENTO]])</f>
        <v>7</v>
      </c>
      <c r="I614" s="33" t="s">
        <v>67</v>
      </c>
      <c r="J614" s="15" t="str">
        <f t="shared" si="18"/>
        <v>P</v>
      </c>
      <c r="K614" s="15" t="str">
        <f>Tabla110[[#This Row],[FECHA DE NACIMIENTO]]&amp;J614</f>
        <v>2019P</v>
      </c>
      <c r="L614" s="16" t="str">
        <f t="shared" si="19"/>
        <v>PRINCIPIANTES 7 Y 8 AÑOS</v>
      </c>
      <c r="M614" s="33" t="s">
        <v>111</v>
      </c>
      <c r="N614" s="39">
        <v>693</v>
      </c>
      <c r="O614" s="19">
        <f>IFERROR(VLOOKUP(Tabla110[[#This Row],[NIVEL DE HABILIDAD]],CATEGORIAS!$M$3:$O$13,2,FALSE),"")</f>
        <v>85000</v>
      </c>
      <c r="P614" s="33"/>
      <c r="Q614" s="33"/>
    </row>
    <row r="615" spans="1:17" ht="18.75" x14ac:dyDescent="0.25">
      <c r="A615" s="11"/>
      <c r="B615" s="38">
        <v>694</v>
      </c>
      <c r="C615" s="33" t="s">
        <v>1060</v>
      </c>
      <c r="D615" s="33" t="s">
        <v>1061</v>
      </c>
      <c r="E615" s="34">
        <v>1061795813</v>
      </c>
      <c r="F615" s="87"/>
      <c r="G615" s="35">
        <v>2014</v>
      </c>
      <c r="H615" s="15">
        <f ca="1">IF(Tabla110[[#This Row],[FECHA DE NACIMIENTO]]="","",YEAR(NOW())-Tabla110[[#This Row],[FECHA DE NACIMIENTO]])</f>
        <v>12</v>
      </c>
      <c r="I615" s="33" t="s">
        <v>13</v>
      </c>
      <c r="J615" s="15" t="str">
        <f t="shared" si="18"/>
        <v>N</v>
      </c>
      <c r="K615" s="15" t="str">
        <f>Tabla110[[#This Row],[FECHA DE NACIMIENTO]]&amp;J615</f>
        <v>2014N</v>
      </c>
      <c r="L615" s="16" t="str">
        <f t="shared" si="19"/>
        <v>NOVATOS 11 Y 12 AÑOS</v>
      </c>
      <c r="M615" s="33" t="s">
        <v>111</v>
      </c>
      <c r="N615" s="38">
        <v>694</v>
      </c>
      <c r="O615" s="19">
        <f>IFERROR(VLOOKUP(Tabla110[[#This Row],[NIVEL DE HABILIDAD]],CATEGORIAS!$M$3:$O$13,2,FALSE),"")</f>
        <v>85000</v>
      </c>
      <c r="P615" s="33"/>
      <c r="Q615" s="33"/>
    </row>
    <row r="616" spans="1:17" ht="18.75" x14ac:dyDescent="0.25">
      <c r="A616" s="11"/>
      <c r="B616" s="39">
        <v>695</v>
      </c>
      <c r="C616" s="33" t="s">
        <v>1062</v>
      </c>
      <c r="D616" s="33" t="s">
        <v>1063</v>
      </c>
      <c r="E616" s="34">
        <v>1108567081</v>
      </c>
      <c r="F616" s="90">
        <v>39448</v>
      </c>
      <c r="G616" s="35">
        <v>2008</v>
      </c>
      <c r="H616" s="15">
        <f ca="1">IF(Tabla110[[#This Row],[FECHA DE NACIMIENTO]]="","",YEAR(NOW())-Tabla110[[#This Row],[FECHA DE NACIMIENTO]])</f>
        <v>18</v>
      </c>
      <c r="I616" s="33" t="s">
        <v>15</v>
      </c>
      <c r="J616" s="15" t="str">
        <f t="shared" si="18"/>
        <v>EX</v>
      </c>
      <c r="K616" s="15" t="str">
        <f>Tabla110[[#This Row],[FECHA DE NACIMIENTO]]&amp;J616</f>
        <v>2008EX</v>
      </c>
      <c r="L616" s="16" t="str">
        <f t="shared" si="19"/>
        <v>EXPERTOS 17 AÑOS Y MAS</v>
      </c>
      <c r="M616" s="33" t="s">
        <v>55</v>
      </c>
      <c r="N616" s="39">
        <v>695</v>
      </c>
      <c r="O616" s="19">
        <f>IFERROR(VLOOKUP(Tabla110[[#This Row],[NIVEL DE HABILIDAD]],CATEGORIAS!$M$3:$O$13,2,FALSE),"")</f>
        <v>85000</v>
      </c>
      <c r="P616" s="33"/>
      <c r="Q616" s="33"/>
    </row>
    <row r="617" spans="1:17" ht="18.75" x14ac:dyDescent="0.25">
      <c r="A617" s="11"/>
      <c r="B617" s="38">
        <v>696</v>
      </c>
      <c r="C617" s="33" t="s">
        <v>795</v>
      </c>
      <c r="D617" s="33" t="s">
        <v>632</v>
      </c>
      <c r="E617" s="34">
        <v>1166467047</v>
      </c>
      <c r="F617" s="90">
        <v>42736</v>
      </c>
      <c r="G617" s="35">
        <v>2017</v>
      </c>
      <c r="H617" s="15">
        <f ca="1">IF(Tabla110[[#This Row],[FECHA DE NACIMIENTO]]="","",YEAR(NOW())-Tabla110[[#This Row],[FECHA DE NACIMIENTO]])</f>
        <v>9</v>
      </c>
      <c r="I617" s="33" t="s">
        <v>13</v>
      </c>
      <c r="J617" s="15" t="str">
        <f t="shared" si="18"/>
        <v>N</v>
      </c>
      <c r="K617" s="15" t="str">
        <f>Tabla110[[#This Row],[FECHA DE NACIMIENTO]]&amp;J617</f>
        <v>2017N</v>
      </c>
      <c r="L617" s="16" t="str">
        <f t="shared" si="19"/>
        <v>NOVATOS 9 Y 10 AÑOS</v>
      </c>
      <c r="M617" s="33" t="s">
        <v>52</v>
      </c>
      <c r="N617" s="38">
        <v>696</v>
      </c>
      <c r="O617" s="19">
        <f>IFERROR(VLOOKUP(Tabla110[[#This Row],[NIVEL DE HABILIDAD]],CATEGORIAS!$M$3:$O$13,2,FALSE),"")</f>
        <v>85000</v>
      </c>
      <c r="P617" s="33"/>
      <c r="Q617" s="33"/>
    </row>
    <row r="618" spans="1:17" ht="18.75" x14ac:dyDescent="0.25">
      <c r="A618" s="11"/>
      <c r="B618" s="39">
        <v>697</v>
      </c>
      <c r="C618" s="33" t="s">
        <v>1064</v>
      </c>
      <c r="D618" s="33" t="s">
        <v>1065</v>
      </c>
      <c r="E618" s="34">
        <v>1104846672</v>
      </c>
      <c r="F618" s="90"/>
      <c r="G618" s="35">
        <v>2019</v>
      </c>
      <c r="H618" s="15">
        <f ca="1">IF(Tabla110[[#This Row],[FECHA DE NACIMIENTO]]="","",YEAR(NOW())-Tabla110[[#This Row],[FECHA DE NACIMIENTO]])</f>
        <v>7</v>
      </c>
      <c r="I618" s="33" t="s">
        <v>67</v>
      </c>
      <c r="J618" s="15" t="str">
        <f t="shared" si="18"/>
        <v>P</v>
      </c>
      <c r="K618" s="15" t="str">
        <f>Tabla110[[#This Row],[FECHA DE NACIMIENTO]]&amp;J618</f>
        <v>2019P</v>
      </c>
      <c r="L618" s="16" t="str">
        <f t="shared" si="19"/>
        <v>PRINCIPIANTES 7 Y 8 AÑOS</v>
      </c>
      <c r="M618" s="33" t="s">
        <v>175</v>
      </c>
      <c r="N618" s="39">
        <v>697</v>
      </c>
      <c r="O618" s="19">
        <f>IFERROR(VLOOKUP(Tabla110[[#This Row],[NIVEL DE HABILIDAD]],CATEGORIAS!$M$3:$O$13,2,FALSE),"")</f>
        <v>85000</v>
      </c>
      <c r="P618" s="33"/>
      <c r="Q618" s="33"/>
    </row>
    <row r="619" spans="1:17" ht="18.75" x14ac:dyDescent="0.25">
      <c r="A619" s="11"/>
      <c r="B619" s="38">
        <v>698</v>
      </c>
      <c r="C619" s="33" t="s">
        <v>378</v>
      </c>
      <c r="D619" s="33" t="s">
        <v>461</v>
      </c>
      <c r="E619" s="34">
        <v>1109561974</v>
      </c>
      <c r="F619" s="87"/>
      <c r="G619" s="35">
        <v>2016</v>
      </c>
      <c r="H619" s="15">
        <f ca="1">IF(Tabla110[[#This Row],[FECHA DE NACIMIENTO]]="","",YEAR(NOW())-Tabla110[[#This Row],[FECHA DE NACIMIENTO]])</f>
        <v>10</v>
      </c>
      <c r="I619" s="33" t="s">
        <v>67</v>
      </c>
      <c r="J619" s="15" t="str">
        <f t="shared" si="18"/>
        <v>P</v>
      </c>
      <c r="K619" s="15" t="str">
        <f>Tabla110[[#This Row],[FECHA DE NACIMIENTO]]&amp;J619</f>
        <v>2016P</v>
      </c>
      <c r="L619" s="16" t="str">
        <f t="shared" si="19"/>
        <v>PRINCIPIANTES 9 Y 10 AÑOS</v>
      </c>
      <c r="M619" s="33" t="s">
        <v>43</v>
      </c>
      <c r="N619" s="38">
        <v>698</v>
      </c>
      <c r="O619" s="19">
        <f>IFERROR(VLOOKUP(Tabla110[[#This Row],[NIVEL DE HABILIDAD]],CATEGORIAS!$M$3:$O$13,2,FALSE),"")</f>
        <v>85000</v>
      </c>
      <c r="P619" s="33"/>
      <c r="Q619" s="33"/>
    </row>
    <row r="620" spans="1:17" ht="18.75" x14ac:dyDescent="0.25">
      <c r="A620" s="11"/>
      <c r="B620" s="39">
        <v>699</v>
      </c>
      <c r="C620" s="33" t="s">
        <v>1066</v>
      </c>
      <c r="D620" s="33" t="s">
        <v>1067</v>
      </c>
      <c r="E620" s="34">
        <v>1063817299</v>
      </c>
      <c r="F620" s="87"/>
      <c r="G620" s="35">
        <v>2016</v>
      </c>
      <c r="H620" s="15">
        <f ca="1">IF(Tabla110[[#This Row],[FECHA DE NACIMIENTO]]="","",YEAR(NOW())-Tabla110[[#This Row],[FECHA DE NACIMIENTO]])</f>
        <v>10</v>
      </c>
      <c r="I620" s="33" t="s">
        <v>13</v>
      </c>
      <c r="J620" s="15" t="str">
        <f t="shared" si="18"/>
        <v>N</v>
      </c>
      <c r="K620" s="15" t="str">
        <f>Tabla110[[#This Row],[FECHA DE NACIMIENTO]]&amp;J620</f>
        <v>2016N</v>
      </c>
      <c r="L620" s="16" t="str">
        <f t="shared" si="19"/>
        <v>NOVATOS 9 Y 10 AÑOS</v>
      </c>
      <c r="M620" s="33" t="s">
        <v>111</v>
      </c>
      <c r="N620" s="39">
        <v>699</v>
      </c>
      <c r="O620" s="19">
        <f>IFERROR(VLOOKUP(Tabla110[[#This Row],[NIVEL DE HABILIDAD]],CATEGORIAS!$M$3:$O$13,2,FALSE),"")</f>
        <v>85000</v>
      </c>
      <c r="P620" s="33"/>
      <c r="Q620" s="33"/>
    </row>
    <row r="621" spans="1:17" ht="18.75" x14ac:dyDescent="0.25">
      <c r="A621" s="11"/>
      <c r="B621" s="38">
        <v>700</v>
      </c>
      <c r="C621" s="33" t="s">
        <v>1068</v>
      </c>
      <c r="D621" s="33" t="s">
        <v>1069</v>
      </c>
      <c r="E621" s="34">
        <v>1059247317</v>
      </c>
      <c r="F621" s="87"/>
      <c r="G621" s="35">
        <v>2015</v>
      </c>
      <c r="H621" s="15">
        <f ca="1">IF(Tabla110[[#This Row],[FECHA DE NACIMIENTO]]="","",YEAR(NOW())-Tabla110[[#This Row],[FECHA DE NACIMIENTO]])</f>
        <v>11</v>
      </c>
      <c r="I621" s="65" t="s">
        <v>67</v>
      </c>
      <c r="J621" s="15" t="str">
        <f t="shared" si="18"/>
        <v>P</v>
      </c>
      <c r="K621" s="15" t="str">
        <f>Tabla110[[#This Row],[FECHA DE NACIMIENTO]]&amp;J621</f>
        <v>2015P</v>
      </c>
      <c r="L621" s="16" t="str">
        <f t="shared" si="19"/>
        <v>PRINCIPIANTES 11 Y 12 AÑOS</v>
      </c>
      <c r="M621" s="33" t="s">
        <v>110</v>
      </c>
      <c r="N621" s="38">
        <v>700</v>
      </c>
      <c r="O621" s="19">
        <f>IFERROR(VLOOKUP(Tabla110[[#This Row],[NIVEL DE HABILIDAD]],CATEGORIAS!$M$3:$O$13,2,FALSE),"")</f>
        <v>85000</v>
      </c>
      <c r="P621" s="33"/>
      <c r="Q621" s="33"/>
    </row>
    <row r="622" spans="1:17" ht="18.75" x14ac:dyDescent="0.25">
      <c r="A622" s="11"/>
      <c r="B622" s="39">
        <v>701</v>
      </c>
      <c r="C622" s="33" t="s">
        <v>766</v>
      </c>
      <c r="D622" s="33" t="s">
        <v>1070</v>
      </c>
      <c r="E622" s="34">
        <v>1089620711</v>
      </c>
      <c r="F622" s="87"/>
      <c r="G622" s="35">
        <v>2013</v>
      </c>
      <c r="H622" s="15">
        <f ca="1">IF(Tabla110[[#This Row],[FECHA DE NACIMIENTO]]="","",YEAR(NOW())-Tabla110[[#This Row],[FECHA DE NACIMIENTO]])</f>
        <v>13</v>
      </c>
      <c r="I622" s="33" t="s">
        <v>67</v>
      </c>
      <c r="J622" s="15" t="str">
        <f t="shared" si="18"/>
        <v>P</v>
      </c>
      <c r="K622" s="15" t="str">
        <f>Tabla110[[#This Row],[FECHA DE NACIMIENTO]]&amp;J622</f>
        <v>2013P</v>
      </c>
      <c r="L622" s="16" t="str">
        <f t="shared" si="19"/>
        <v>PRINCIPIANTES 13 Y 14 AÑOS</v>
      </c>
      <c r="M622" s="33" t="s">
        <v>85</v>
      </c>
      <c r="N622" s="39">
        <v>701</v>
      </c>
      <c r="O622" s="19">
        <f>IFERROR(VLOOKUP(Tabla110[[#This Row],[NIVEL DE HABILIDAD]],CATEGORIAS!$M$3:$O$13,2,FALSE),"")</f>
        <v>85000</v>
      </c>
      <c r="P622" s="33"/>
      <c r="Q622" s="33"/>
    </row>
    <row r="623" spans="1:17" ht="18.75" x14ac:dyDescent="0.25">
      <c r="A623" s="11"/>
      <c r="B623" s="38">
        <v>702</v>
      </c>
      <c r="C623" s="33" t="s">
        <v>1071</v>
      </c>
      <c r="D623" s="33" t="s">
        <v>1072</v>
      </c>
      <c r="E623" s="34">
        <v>1107869196</v>
      </c>
      <c r="F623" s="87"/>
      <c r="G623" s="35">
        <v>2013</v>
      </c>
      <c r="H623" s="15">
        <f ca="1">IF(Tabla110[[#This Row],[FECHA DE NACIMIENTO]]="","",YEAR(NOW())-Tabla110[[#This Row],[FECHA DE NACIMIENTO]])</f>
        <v>13</v>
      </c>
      <c r="I623" s="33" t="s">
        <v>67</v>
      </c>
      <c r="J623" s="15" t="str">
        <f t="shared" si="18"/>
        <v>P</v>
      </c>
      <c r="K623" s="15" t="str">
        <f>Tabla110[[#This Row],[FECHA DE NACIMIENTO]]&amp;J623</f>
        <v>2013P</v>
      </c>
      <c r="L623" s="16" t="str">
        <f t="shared" si="19"/>
        <v>PRINCIPIANTES 13 Y 14 AÑOS</v>
      </c>
      <c r="M623" s="33" t="s">
        <v>46</v>
      </c>
      <c r="N623" s="38">
        <v>702</v>
      </c>
      <c r="O623" s="19">
        <f>IFERROR(VLOOKUP(Tabla110[[#This Row],[NIVEL DE HABILIDAD]],CATEGORIAS!$M$3:$O$13,2,FALSE),"")</f>
        <v>85000</v>
      </c>
      <c r="P623" s="33"/>
      <c r="Q623" s="33"/>
    </row>
    <row r="624" spans="1:17" ht="18.75" x14ac:dyDescent="0.25">
      <c r="A624" s="11"/>
      <c r="B624" s="39">
        <v>703</v>
      </c>
      <c r="C624" s="65" t="s">
        <v>828</v>
      </c>
      <c r="D624" s="65" t="s">
        <v>1073</v>
      </c>
      <c r="E624" s="47">
        <v>1105384235</v>
      </c>
      <c r="F624" s="87">
        <v>41400</v>
      </c>
      <c r="G624" s="48">
        <v>2013</v>
      </c>
      <c r="H624" s="15">
        <f ca="1">IF(Tabla110[[#This Row],[FECHA DE NACIMIENTO]]="","",YEAR(NOW())-Tabla110[[#This Row],[FECHA DE NACIMIENTO]])</f>
        <v>13</v>
      </c>
      <c r="I624" s="65" t="s">
        <v>13</v>
      </c>
      <c r="J624" s="15" t="str">
        <f t="shared" si="18"/>
        <v>N</v>
      </c>
      <c r="K624" s="15" t="str">
        <f>Tabla110[[#This Row],[FECHA DE NACIMIENTO]]&amp;J624</f>
        <v>2013N</v>
      </c>
      <c r="L624" s="16" t="str">
        <f t="shared" si="19"/>
        <v>NOVATOS 13 Y 14 AÑOS</v>
      </c>
      <c r="M624" s="65" t="s">
        <v>46</v>
      </c>
      <c r="N624" s="39">
        <v>703</v>
      </c>
      <c r="O624" s="19">
        <f>IFERROR(VLOOKUP(Tabla110[[#This Row],[NIVEL DE HABILIDAD]],CATEGORIAS!$M$3:$O$13,2,FALSE),"")</f>
        <v>85000</v>
      </c>
      <c r="P624" s="65"/>
      <c r="Q624" s="65"/>
    </row>
    <row r="625" spans="1:17" ht="18.75" x14ac:dyDescent="0.25">
      <c r="A625" s="11"/>
      <c r="B625" s="38">
        <v>704</v>
      </c>
      <c r="C625" s="65" t="s">
        <v>259</v>
      </c>
      <c r="D625" s="65" t="s">
        <v>1074</v>
      </c>
      <c r="E625" s="47">
        <v>1108256435</v>
      </c>
      <c r="F625" s="87"/>
      <c r="G625" s="48">
        <v>2012</v>
      </c>
      <c r="H625" s="15">
        <f ca="1">IF(Tabla110[[#This Row],[FECHA DE NACIMIENTO]]="","",YEAR(NOW())-Tabla110[[#This Row],[FECHA DE NACIMIENTO]])</f>
        <v>14</v>
      </c>
      <c r="I625" s="65" t="s">
        <v>13</v>
      </c>
      <c r="J625" s="15" t="str">
        <f t="shared" si="18"/>
        <v>N</v>
      </c>
      <c r="K625" s="15" t="str">
        <f>Tabla110[[#This Row],[FECHA DE NACIMIENTO]]&amp;J625</f>
        <v>2012N</v>
      </c>
      <c r="L625" s="16" t="str">
        <f t="shared" si="19"/>
        <v>NOVATOS 13 Y 14 AÑOS</v>
      </c>
      <c r="M625" s="65" t="s">
        <v>53</v>
      </c>
      <c r="N625" s="38">
        <v>704</v>
      </c>
      <c r="O625" s="19">
        <f>IFERROR(VLOOKUP(Tabla110[[#This Row],[NIVEL DE HABILIDAD]],CATEGORIAS!$M$3:$O$13,2,FALSE),"")</f>
        <v>85000</v>
      </c>
      <c r="P625" s="65"/>
      <c r="Q625" s="65"/>
    </row>
    <row r="626" spans="1:17" ht="18.75" x14ac:dyDescent="0.25">
      <c r="A626" s="11"/>
      <c r="B626" s="39">
        <v>705</v>
      </c>
      <c r="C626" s="65" t="s">
        <v>548</v>
      </c>
      <c r="D626" s="65" t="s">
        <v>1075</v>
      </c>
      <c r="E626" s="47">
        <v>1061754428</v>
      </c>
      <c r="F626" s="87"/>
      <c r="G626" s="48">
        <v>2010</v>
      </c>
      <c r="H626" s="15">
        <f ca="1">IF(Tabla110[[#This Row],[FECHA DE NACIMIENTO]]="","",YEAR(NOW())-Tabla110[[#This Row],[FECHA DE NACIMIENTO]])</f>
        <v>16</v>
      </c>
      <c r="I626" s="65" t="s">
        <v>67</v>
      </c>
      <c r="J626" s="15" t="str">
        <f t="shared" si="18"/>
        <v>P</v>
      </c>
      <c r="K626" s="15" t="str">
        <f>Tabla110[[#This Row],[FECHA DE NACIMIENTO]]&amp;J626</f>
        <v>2010P</v>
      </c>
      <c r="L626" s="16" t="str">
        <f t="shared" si="19"/>
        <v>PRINCIPIANTES 15 AÑOS Y MAS</v>
      </c>
      <c r="M626" s="65" t="s">
        <v>111</v>
      </c>
      <c r="N626" s="39">
        <v>705</v>
      </c>
      <c r="O626" s="19">
        <f>IFERROR(VLOOKUP(Tabla110[[#This Row],[NIVEL DE HABILIDAD]],CATEGORIAS!$M$3:$O$13,2,FALSE),"")</f>
        <v>85000</v>
      </c>
      <c r="P626" s="65"/>
      <c r="Q626" s="65"/>
    </row>
    <row r="627" spans="1:17" ht="18.75" x14ac:dyDescent="0.25">
      <c r="A627" s="11"/>
      <c r="B627" s="38">
        <v>706</v>
      </c>
      <c r="C627" s="65" t="s">
        <v>1076</v>
      </c>
      <c r="D627" s="65" t="s">
        <v>1077</v>
      </c>
      <c r="E627" s="47">
        <v>1112405379</v>
      </c>
      <c r="F627" s="87"/>
      <c r="G627" s="48">
        <v>2012</v>
      </c>
      <c r="H627" s="15">
        <f ca="1">IF(Tabla110[[#This Row],[FECHA DE NACIMIENTO]]="","",YEAR(NOW())-Tabla110[[#This Row],[FECHA DE NACIMIENTO]])</f>
        <v>14</v>
      </c>
      <c r="I627" s="65" t="s">
        <v>13</v>
      </c>
      <c r="J627" s="15" t="str">
        <f t="shared" si="18"/>
        <v>N</v>
      </c>
      <c r="K627" s="15" t="str">
        <f>Tabla110[[#This Row],[FECHA DE NACIMIENTO]]&amp;J627</f>
        <v>2012N</v>
      </c>
      <c r="L627" s="16" t="str">
        <f t="shared" si="19"/>
        <v>NOVATOS 13 Y 14 AÑOS</v>
      </c>
      <c r="M627" s="65" t="s">
        <v>85</v>
      </c>
      <c r="N627" s="38">
        <v>706</v>
      </c>
      <c r="O627" s="19">
        <f>IFERROR(VLOOKUP(Tabla110[[#This Row],[NIVEL DE HABILIDAD]],CATEGORIAS!$M$3:$O$13,2,FALSE),"")</f>
        <v>85000</v>
      </c>
      <c r="P627" s="65"/>
      <c r="Q627" s="65"/>
    </row>
    <row r="628" spans="1:17" ht="18.75" x14ac:dyDescent="0.25">
      <c r="A628" s="11"/>
      <c r="B628" s="39">
        <v>707</v>
      </c>
      <c r="C628" s="65" t="s">
        <v>1078</v>
      </c>
      <c r="D628" s="65" t="s">
        <v>349</v>
      </c>
      <c r="E628" s="47">
        <v>1107868503</v>
      </c>
      <c r="F628" s="87">
        <v>41231</v>
      </c>
      <c r="G628" s="48">
        <v>2012</v>
      </c>
      <c r="H628" s="15">
        <f ca="1">IF(Tabla110[[#This Row],[FECHA DE NACIMIENTO]]="","",YEAR(NOW())-Tabla110[[#This Row],[FECHA DE NACIMIENTO]])</f>
        <v>14</v>
      </c>
      <c r="I628" s="65" t="s">
        <v>15</v>
      </c>
      <c r="J628" s="15" t="str">
        <f t="shared" si="18"/>
        <v>EX</v>
      </c>
      <c r="K628" s="15" t="str">
        <f>Tabla110[[#This Row],[FECHA DE NACIMIENTO]]&amp;J628</f>
        <v>2012EX</v>
      </c>
      <c r="L628" s="16" t="str">
        <f t="shared" si="19"/>
        <v>EXPERTOS 13 Y 14 AÑOS</v>
      </c>
      <c r="M628" s="65" t="s">
        <v>51</v>
      </c>
      <c r="N628" s="39">
        <v>707</v>
      </c>
      <c r="O628" s="19">
        <f>IFERROR(VLOOKUP(Tabla110[[#This Row],[NIVEL DE HABILIDAD]],CATEGORIAS!$M$3:$O$13,2,FALSE),"")</f>
        <v>85000</v>
      </c>
      <c r="P628" s="65"/>
      <c r="Q628" s="65"/>
    </row>
    <row r="629" spans="1:17" ht="18.75" x14ac:dyDescent="0.25">
      <c r="A629" s="11"/>
      <c r="B629" s="38">
        <v>708</v>
      </c>
      <c r="C629" s="65" t="s">
        <v>436</v>
      </c>
      <c r="D629" s="65" t="s">
        <v>1079</v>
      </c>
      <c r="E629" s="47">
        <v>1131124739</v>
      </c>
      <c r="F629" s="87"/>
      <c r="G629" s="48">
        <v>2016</v>
      </c>
      <c r="H629" s="15">
        <f ca="1">IF(Tabla110[[#This Row],[FECHA DE NACIMIENTO]]="","",YEAR(NOW())-Tabla110[[#This Row],[FECHA DE NACIMIENTO]])</f>
        <v>10</v>
      </c>
      <c r="I629" s="65" t="s">
        <v>13</v>
      </c>
      <c r="J629" s="15" t="str">
        <f t="shared" si="18"/>
        <v>N</v>
      </c>
      <c r="K629" s="15" t="str">
        <f>Tabla110[[#This Row],[FECHA DE NACIMIENTO]]&amp;J629</f>
        <v>2016N</v>
      </c>
      <c r="L629" s="16" t="str">
        <f t="shared" si="19"/>
        <v>NOVATOS 9 Y 10 AÑOS</v>
      </c>
      <c r="M629" s="65" t="s">
        <v>112</v>
      </c>
      <c r="N629" s="38">
        <v>708</v>
      </c>
      <c r="O629" s="19">
        <f>IFERROR(VLOOKUP(Tabla110[[#This Row],[NIVEL DE HABILIDAD]],CATEGORIAS!$M$3:$O$13,2,FALSE),"")</f>
        <v>85000</v>
      </c>
      <c r="P629" s="65"/>
      <c r="Q629" s="65"/>
    </row>
    <row r="630" spans="1:17" ht="18.75" x14ac:dyDescent="0.25">
      <c r="A630" s="11"/>
      <c r="B630" s="39">
        <v>709</v>
      </c>
      <c r="C630" s="65" t="s">
        <v>1080</v>
      </c>
      <c r="D630" s="65" t="s">
        <v>1081</v>
      </c>
      <c r="E630" s="47">
        <v>1112405584</v>
      </c>
      <c r="F630" s="87"/>
      <c r="G630" s="48">
        <v>2012</v>
      </c>
      <c r="H630" s="15">
        <f ca="1">IF(Tabla110[[#This Row],[FECHA DE NACIMIENTO]]="","",YEAR(NOW())-Tabla110[[#This Row],[FECHA DE NACIMIENTO]])</f>
        <v>14</v>
      </c>
      <c r="I630" s="65" t="s">
        <v>13</v>
      </c>
      <c r="J630" s="15" t="str">
        <f t="shared" si="18"/>
        <v>N</v>
      </c>
      <c r="K630" s="15" t="str">
        <f>Tabla110[[#This Row],[FECHA DE NACIMIENTO]]&amp;J630</f>
        <v>2012N</v>
      </c>
      <c r="L630" s="16" t="str">
        <f t="shared" si="19"/>
        <v>NOVATOS 13 Y 14 AÑOS</v>
      </c>
      <c r="M630" s="65" t="s">
        <v>76</v>
      </c>
      <c r="N630" s="39">
        <v>709</v>
      </c>
      <c r="O630" s="19">
        <f>IFERROR(VLOOKUP(Tabla110[[#This Row],[NIVEL DE HABILIDAD]],CATEGORIAS!$M$3:$O$13,2,FALSE),"")</f>
        <v>85000</v>
      </c>
      <c r="P630" s="65"/>
      <c r="Q630" s="65"/>
    </row>
    <row r="631" spans="1:17" ht="18.75" x14ac:dyDescent="0.25">
      <c r="A631" s="11"/>
      <c r="B631" s="38">
        <v>710</v>
      </c>
      <c r="C631" s="65" t="s">
        <v>258</v>
      </c>
      <c r="D631" s="65" t="s">
        <v>1082</v>
      </c>
      <c r="E631" s="47">
        <v>1112406228</v>
      </c>
      <c r="F631" s="87"/>
      <c r="G631" s="48">
        <v>2013</v>
      </c>
      <c r="H631" s="15">
        <f ca="1">IF(Tabla110[[#This Row],[FECHA DE NACIMIENTO]]="","",YEAR(NOW())-Tabla110[[#This Row],[FECHA DE NACIMIENTO]])</f>
        <v>13</v>
      </c>
      <c r="I631" s="65" t="s">
        <v>13</v>
      </c>
      <c r="J631" s="15" t="str">
        <f t="shared" si="18"/>
        <v>N</v>
      </c>
      <c r="K631" s="15" t="str">
        <f>Tabla110[[#This Row],[FECHA DE NACIMIENTO]]&amp;J631</f>
        <v>2013N</v>
      </c>
      <c r="L631" s="16" t="str">
        <f t="shared" si="19"/>
        <v>NOVATOS 13 Y 14 AÑOS</v>
      </c>
      <c r="M631" s="65" t="s">
        <v>76</v>
      </c>
      <c r="N631" s="38">
        <v>710</v>
      </c>
      <c r="O631" s="19">
        <f>IFERROR(VLOOKUP(Tabla110[[#This Row],[NIVEL DE HABILIDAD]],CATEGORIAS!$M$3:$O$13,2,FALSE),"")</f>
        <v>85000</v>
      </c>
      <c r="P631" s="65"/>
      <c r="Q631" s="65"/>
    </row>
    <row r="632" spans="1:17" ht="18.75" x14ac:dyDescent="0.25">
      <c r="A632" s="11"/>
      <c r="B632" s="39">
        <v>711</v>
      </c>
      <c r="C632" s="65" t="s">
        <v>717</v>
      </c>
      <c r="D632" s="65" t="s">
        <v>590</v>
      </c>
      <c r="E632" s="47">
        <v>1112408147</v>
      </c>
      <c r="F632" s="87"/>
      <c r="G632" s="48">
        <v>2015</v>
      </c>
      <c r="H632" s="15">
        <f ca="1">IF(Tabla110[[#This Row],[FECHA DE NACIMIENTO]]="","",YEAR(NOW())-Tabla110[[#This Row],[FECHA DE NACIMIENTO]])</f>
        <v>11</v>
      </c>
      <c r="I632" s="65" t="s">
        <v>13</v>
      </c>
      <c r="J632" s="15" t="str">
        <f t="shared" si="18"/>
        <v>N</v>
      </c>
      <c r="K632" s="15" t="str">
        <f>Tabla110[[#This Row],[FECHA DE NACIMIENTO]]&amp;J632</f>
        <v>2015N</v>
      </c>
      <c r="L632" s="16" t="str">
        <f t="shared" si="19"/>
        <v>NOVATOS 11 Y 12 AÑOS</v>
      </c>
      <c r="M632" s="65" t="s">
        <v>76</v>
      </c>
      <c r="N632" s="39">
        <v>711</v>
      </c>
      <c r="O632" s="19">
        <f>IFERROR(VLOOKUP(Tabla110[[#This Row],[NIVEL DE HABILIDAD]],CATEGORIAS!$M$3:$O$13,2,FALSE),"")</f>
        <v>85000</v>
      </c>
      <c r="P632" s="65"/>
      <c r="Q632" s="65"/>
    </row>
    <row r="633" spans="1:17" ht="18.75" x14ac:dyDescent="0.25">
      <c r="A633" s="11"/>
      <c r="B633" s="38">
        <v>712</v>
      </c>
      <c r="C633" s="65" t="s">
        <v>312</v>
      </c>
      <c r="D633" s="65" t="s">
        <v>1083</v>
      </c>
      <c r="E633" s="47">
        <v>1232794896</v>
      </c>
      <c r="F633" s="87"/>
      <c r="G633" s="48">
        <v>2015</v>
      </c>
      <c r="H633" s="15">
        <f ca="1">IF(Tabla110[[#This Row],[FECHA DE NACIMIENTO]]="","",YEAR(NOW())-Tabla110[[#This Row],[FECHA DE NACIMIENTO]])</f>
        <v>11</v>
      </c>
      <c r="I633" s="65" t="s">
        <v>15</v>
      </c>
      <c r="J633" s="15" t="str">
        <f t="shared" si="18"/>
        <v>EX</v>
      </c>
      <c r="K633" s="15" t="str">
        <f>Tabla110[[#This Row],[FECHA DE NACIMIENTO]]&amp;J633</f>
        <v>2015EX</v>
      </c>
      <c r="L633" s="16" t="str">
        <f t="shared" si="19"/>
        <v>EXPERTOS 11 Y 12 AÑOS</v>
      </c>
      <c r="M633" s="65" t="s">
        <v>76</v>
      </c>
      <c r="N633" s="38">
        <v>712</v>
      </c>
      <c r="O633" s="19">
        <f>IFERROR(VLOOKUP(Tabla110[[#This Row],[NIVEL DE HABILIDAD]],CATEGORIAS!$M$3:$O$13,2,FALSE),"")</f>
        <v>85000</v>
      </c>
      <c r="P633" s="65"/>
      <c r="Q633" s="65"/>
    </row>
    <row r="634" spans="1:17" ht="18.75" x14ac:dyDescent="0.25">
      <c r="A634" s="11"/>
      <c r="B634" s="39">
        <v>713</v>
      </c>
      <c r="C634" s="65" t="s">
        <v>766</v>
      </c>
      <c r="D634" s="65" t="s">
        <v>1084</v>
      </c>
      <c r="E634" s="47">
        <v>1080053461</v>
      </c>
      <c r="F634" s="87">
        <v>39737</v>
      </c>
      <c r="G634" s="48">
        <v>2008</v>
      </c>
      <c r="H634" s="15">
        <f ca="1">IF(Tabla110[[#This Row],[FECHA DE NACIMIENTO]]="","",YEAR(NOW())-Tabla110[[#This Row],[FECHA DE NACIMIENTO]])</f>
        <v>18</v>
      </c>
      <c r="I634" s="65" t="s">
        <v>1173</v>
      </c>
      <c r="J634" s="15" t="str">
        <f t="shared" si="18"/>
        <v>SR</v>
      </c>
      <c r="K634" s="15" t="str">
        <f>Tabla110[[#This Row],[FECHA DE NACIMIENTO]]&amp;J634</f>
        <v>2008SR</v>
      </c>
      <c r="L634" s="16" t="str">
        <f t="shared" si="19"/>
        <v>SUPER RACING</v>
      </c>
      <c r="M634" s="65" t="s">
        <v>46</v>
      </c>
      <c r="N634" s="39">
        <v>713</v>
      </c>
      <c r="O634" s="19">
        <f>IFERROR(VLOOKUP(Tabla110[[#This Row],[NIVEL DE HABILIDAD]],CATEGORIAS!$M$3:$O$13,2,FALSE),"")</f>
        <v>85000</v>
      </c>
      <c r="P634" s="65"/>
      <c r="Q634" s="65"/>
    </row>
    <row r="635" spans="1:17" ht="18.75" x14ac:dyDescent="0.25">
      <c r="A635" s="11"/>
      <c r="B635" s="38">
        <v>714</v>
      </c>
      <c r="C635" s="65" t="s">
        <v>709</v>
      </c>
      <c r="D635" s="65" t="s">
        <v>619</v>
      </c>
      <c r="E635" s="47">
        <v>1027812869</v>
      </c>
      <c r="F635" s="87"/>
      <c r="G635" s="48">
        <v>2013</v>
      </c>
      <c r="H635" s="15">
        <f ca="1">IF(Tabla110[[#This Row],[FECHA DE NACIMIENTO]]="","",YEAR(NOW())-Tabla110[[#This Row],[FECHA DE NACIMIENTO]])</f>
        <v>13</v>
      </c>
      <c r="I635" s="65" t="s">
        <v>67</v>
      </c>
      <c r="J635" s="15" t="str">
        <f t="shared" si="18"/>
        <v>P</v>
      </c>
      <c r="K635" s="15" t="str">
        <f>Tabla110[[#This Row],[FECHA DE NACIMIENTO]]&amp;J635</f>
        <v>2013P</v>
      </c>
      <c r="L635" s="16" t="str">
        <f t="shared" si="19"/>
        <v>PRINCIPIANTES 13 Y 14 AÑOS</v>
      </c>
      <c r="M635" s="65" t="s">
        <v>76</v>
      </c>
      <c r="N635" s="38">
        <v>714</v>
      </c>
      <c r="O635" s="19">
        <f>IFERROR(VLOOKUP(Tabla110[[#This Row],[NIVEL DE HABILIDAD]],CATEGORIAS!$M$3:$O$13,2,FALSE),"")</f>
        <v>85000</v>
      </c>
      <c r="P635" s="65"/>
      <c r="Q635" s="65"/>
    </row>
    <row r="636" spans="1:17" ht="18.75" x14ac:dyDescent="0.25">
      <c r="A636" s="11"/>
      <c r="B636" s="39">
        <v>715</v>
      </c>
      <c r="C636" s="65" t="s">
        <v>1085</v>
      </c>
      <c r="D636" s="65" t="s">
        <v>1086</v>
      </c>
      <c r="E636" s="47">
        <v>1114246403</v>
      </c>
      <c r="F636" s="87">
        <v>41207</v>
      </c>
      <c r="G636" s="48">
        <v>2012</v>
      </c>
      <c r="H636" s="15">
        <f ca="1">IF(Tabla110[[#This Row],[FECHA DE NACIMIENTO]]="","",YEAR(NOW())-Tabla110[[#This Row],[FECHA DE NACIMIENTO]])</f>
        <v>14</v>
      </c>
      <c r="I636" s="65" t="s">
        <v>13</v>
      </c>
      <c r="J636" s="15" t="str">
        <f t="shared" si="18"/>
        <v>N</v>
      </c>
      <c r="K636" s="15" t="str">
        <f>Tabla110[[#This Row],[FECHA DE NACIMIENTO]]&amp;J636</f>
        <v>2012N</v>
      </c>
      <c r="L636" s="16" t="str">
        <f t="shared" si="19"/>
        <v>NOVATOS 13 Y 14 AÑOS</v>
      </c>
      <c r="M636" s="65" t="s">
        <v>44</v>
      </c>
      <c r="N636" s="39">
        <v>715</v>
      </c>
      <c r="O636" s="19">
        <f>IFERROR(VLOOKUP(Tabla110[[#This Row],[NIVEL DE HABILIDAD]],CATEGORIAS!$M$3:$O$13,2,FALSE),"")</f>
        <v>85000</v>
      </c>
      <c r="P636" s="65"/>
      <c r="Q636" s="65"/>
    </row>
    <row r="637" spans="1:17" ht="18.75" x14ac:dyDescent="0.25">
      <c r="A637" s="11"/>
      <c r="B637" s="40">
        <v>716</v>
      </c>
      <c r="C637" s="65" t="s">
        <v>639</v>
      </c>
      <c r="D637" s="65" t="s">
        <v>1011</v>
      </c>
      <c r="E637" s="47">
        <v>11150685546</v>
      </c>
      <c r="F637" s="87"/>
      <c r="G637" s="48">
        <v>2009</v>
      </c>
      <c r="H637" s="15">
        <f ca="1">IF(Tabla110[[#This Row],[FECHA DE NACIMIENTO]]="","",YEAR(NOW())-Tabla110[[#This Row],[FECHA DE NACIMIENTO]])</f>
        <v>17</v>
      </c>
      <c r="I637" s="65" t="s">
        <v>13</v>
      </c>
      <c r="J637" s="15" t="str">
        <f t="shared" si="18"/>
        <v>N</v>
      </c>
      <c r="K637" s="15" t="str">
        <f>Tabla110[[#This Row],[FECHA DE NACIMIENTO]]&amp;J637</f>
        <v>2009N</v>
      </c>
      <c r="L637" s="16" t="str">
        <f t="shared" si="19"/>
        <v>NOVATOS 15 AÑOS Y MAS</v>
      </c>
      <c r="M637" s="65" t="s">
        <v>82</v>
      </c>
      <c r="N637" s="40">
        <v>716</v>
      </c>
      <c r="O637" s="19">
        <f>IFERROR(VLOOKUP(Tabla110[[#This Row],[NIVEL DE HABILIDAD]],CATEGORIAS!$M$3:$O$13,2,FALSE),"")</f>
        <v>85000</v>
      </c>
      <c r="P637" s="65"/>
      <c r="Q637" s="65"/>
    </row>
    <row r="638" spans="1:17" ht="18.75" x14ac:dyDescent="0.25">
      <c r="A638" s="11"/>
      <c r="B638" s="41">
        <v>717</v>
      </c>
      <c r="C638" s="65" t="s">
        <v>1087</v>
      </c>
      <c r="D638" s="65" t="s">
        <v>1088</v>
      </c>
      <c r="E638" s="47">
        <v>1077861002</v>
      </c>
      <c r="F638" s="87"/>
      <c r="G638" s="48">
        <v>2009</v>
      </c>
      <c r="H638" s="15">
        <f ca="1">IF(Tabla110[[#This Row],[FECHA DE NACIMIENTO]]="","",YEAR(NOW())-Tabla110[[#This Row],[FECHA DE NACIMIENTO]])</f>
        <v>17</v>
      </c>
      <c r="I638" s="65" t="s">
        <v>13</v>
      </c>
      <c r="J638" s="15" t="str">
        <f t="shared" si="18"/>
        <v>N</v>
      </c>
      <c r="K638" s="15" t="str">
        <f>Tabla110[[#This Row],[FECHA DE NACIMIENTO]]&amp;J638</f>
        <v>2009N</v>
      </c>
      <c r="L638" s="16" t="str">
        <f t="shared" si="19"/>
        <v>NOVATOS 15 AÑOS Y MAS</v>
      </c>
      <c r="M638" s="65" t="s">
        <v>111</v>
      </c>
      <c r="N638" s="41">
        <v>717</v>
      </c>
      <c r="O638" s="19">
        <f>IFERROR(VLOOKUP(Tabla110[[#This Row],[NIVEL DE HABILIDAD]],CATEGORIAS!$M$3:$O$13,2,FALSE),"")</f>
        <v>85000</v>
      </c>
      <c r="P638" s="65"/>
      <c r="Q638" s="65"/>
    </row>
    <row r="639" spans="1:17" ht="18.75" x14ac:dyDescent="0.25">
      <c r="A639" s="11"/>
      <c r="B639" s="40">
        <v>718</v>
      </c>
      <c r="C639" s="65" t="s">
        <v>356</v>
      </c>
      <c r="D639" s="65" t="s">
        <v>871</v>
      </c>
      <c r="E639" s="47">
        <v>1232789071</v>
      </c>
      <c r="F639" s="87"/>
      <c r="G639" s="48">
        <v>2014</v>
      </c>
      <c r="H639" s="15">
        <f ca="1">IF(Tabla110[[#This Row],[FECHA DE NACIMIENTO]]="","",YEAR(NOW())-Tabla110[[#This Row],[FECHA DE NACIMIENTO]])</f>
        <v>12</v>
      </c>
      <c r="I639" s="65" t="s">
        <v>67</v>
      </c>
      <c r="J639" s="15" t="str">
        <f t="shared" si="18"/>
        <v>P</v>
      </c>
      <c r="K639" s="15" t="str">
        <f>Tabla110[[#This Row],[FECHA DE NACIMIENTO]]&amp;J639</f>
        <v>2014P</v>
      </c>
      <c r="L639" s="16" t="str">
        <f t="shared" si="19"/>
        <v>PRINCIPIANTES 11 Y 12 AÑOS</v>
      </c>
      <c r="M639" s="65" t="s">
        <v>75</v>
      </c>
      <c r="N639" s="40">
        <v>718</v>
      </c>
      <c r="O639" s="19">
        <f>IFERROR(VLOOKUP(Tabla110[[#This Row],[NIVEL DE HABILIDAD]],CATEGORIAS!$M$3:$O$13,2,FALSE),"")</f>
        <v>85000</v>
      </c>
      <c r="P639" s="65"/>
      <c r="Q639" s="65"/>
    </row>
    <row r="640" spans="1:17" ht="18.75" x14ac:dyDescent="0.25">
      <c r="A640" s="11"/>
      <c r="B640" s="41">
        <v>719</v>
      </c>
      <c r="C640" s="65" t="s">
        <v>386</v>
      </c>
      <c r="D640" s="65" t="s">
        <v>449</v>
      </c>
      <c r="E640" s="47">
        <v>1109928677</v>
      </c>
      <c r="F640" s="87"/>
      <c r="G640" s="48">
        <v>2013</v>
      </c>
      <c r="H640" s="15">
        <f ca="1">IF(Tabla110[[#This Row],[FECHA DE NACIMIENTO]]="","",YEAR(NOW())-Tabla110[[#This Row],[FECHA DE NACIMIENTO]])</f>
        <v>13</v>
      </c>
      <c r="I640" s="65" t="s">
        <v>67</v>
      </c>
      <c r="J640" s="15" t="str">
        <f t="shared" si="18"/>
        <v>P</v>
      </c>
      <c r="K640" s="15" t="str">
        <f>Tabla110[[#This Row],[FECHA DE NACIMIENTO]]&amp;J640</f>
        <v>2013P</v>
      </c>
      <c r="L640" s="16" t="str">
        <f t="shared" si="19"/>
        <v>PRINCIPIANTES 13 Y 14 AÑOS</v>
      </c>
      <c r="M640" s="65" t="s">
        <v>74</v>
      </c>
      <c r="N640" s="41">
        <v>719</v>
      </c>
      <c r="O640" s="19">
        <f>IFERROR(VLOOKUP(Tabla110[[#This Row],[NIVEL DE HABILIDAD]],CATEGORIAS!$M$3:$O$13,2,FALSE),"")</f>
        <v>85000</v>
      </c>
      <c r="P640" s="65"/>
      <c r="Q640" s="65"/>
    </row>
    <row r="641" spans="1:17" ht="18.75" x14ac:dyDescent="0.25">
      <c r="A641" s="11"/>
      <c r="B641" s="40">
        <v>720</v>
      </c>
      <c r="C641" s="65" t="s">
        <v>1089</v>
      </c>
      <c r="D641" s="65" t="s">
        <v>1090</v>
      </c>
      <c r="E641" s="47">
        <v>1112405081</v>
      </c>
      <c r="F641" s="87"/>
      <c r="G641" s="48">
        <v>2012</v>
      </c>
      <c r="H641" s="15">
        <f ca="1">IF(Tabla110[[#This Row],[FECHA DE NACIMIENTO]]="","",YEAR(NOW())-Tabla110[[#This Row],[FECHA DE NACIMIENTO]])</f>
        <v>14</v>
      </c>
      <c r="I641" s="65" t="s">
        <v>13</v>
      </c>
      <c r="J641" s="15" t="str">
        <f t="shared" si="18"/>
        <v>N</v>
      </c>
      <c r="K641" s="15" t="str">
        <f>Tabla110[[#This Row],[FECHA DE NACIMIENTO]]&amp;J641</f>
        <v>2012N</v>
      </c>
      <c r="L641" s="16" t="str">
        <f t="shared" si="19"/>
        <v>NOVATOS 13 Y 14 AÑOS</v>
      </c>
      <c r="M641" s="65" t="s">
        <v>76</v>
      </c>
      <c r="N641" s="40">
        <v>720</v>
      </c>
      <c r="O641" s="19">
        <f>IFERROR(VLOOKUP(Tabla110[[#This Row],[NIVEL DE HABILIDAD]],CATEGORIAS!$M$3:$O$13,2,FALSE),"")</f>
        <v>85000</v>
      </c>
      <c r="P641" s="65"/>
      <c r="Q641" s="65"/>
    </row>
    <row r="642" spans="1:17" ht="18.75" x14ac:dyDescent="0.25">
      <c r="A642" s="11"/>
      <c r="B642" s="41">
        <v>721</v>
      </c>
      <c r="C642" s="65" t="s">
        <v>1091</v>
      </c>
      <c r="D642" s="65" t="s">
        <v>1092</v>
      </c>
      <c r="E642" s="47">
        <v>1191216974</v>
      </c>
      <c r="F642" s="87">
        <v>40524</v>
      </c>
      <c r="G642" s="48">
        <v>2010</v>
      </c>
      <c r="H642" s="15">
        <f ca="1">IF(Tabla110[[#This Row],[FECHA DE NACIMIENTO]]="","",YEAR(NOW())-Tabla110[[#This Row],[FECHA DE NACIMIENTO]])</f>
        <v>16</v>
      </c>
      <c r="I642" s="65" t="s">
        <v>13</v>
      </c>
      <c r="J642" s="15" t="str">
        <f t="shared" ref="J642:J704" si="20">VLOOKUP(I642,NH,2,0)</f>
        <v>N</v>
      </c>
      <c r="K642" s="15" t="str">
        <f>Tabla110[[#This Row],[FECHA DE NACIMIENTO]]&amp;J642</f>
        <v>2010N</v>
      </c>
      <c r="L642" s="16" t="str">
        <f t="shared" ref="L642:L704" si="21">IFERROR(VLOOKUP(K642,CATEGORIAS,2,0),"")</f>
        <v>NOVATOS 15 AÑOS Y MAS</v>
      </c>
      <c r="M642" s="65" t="s">
        <v>43</v>
      </c>
      <c r="N642" s="41">
        <v>721</v>
      </c>
      <c r="O642" s="19">
        <f>IFERROR(VLOOKUP(Tabla110[[#This Row],[NIVEL DE HABILIDAD]],CATEGORIAS!$M$3:$O$13,2,FALSE),"")</f>
        <v>85000</v>
      </c>
      <c r="P642" s="65"/>
      <c r="Q642" s="65"/>
    </row>
    <row r="643" spans="1:17" ht="18.75" x14ac:dyDescent="0.25">
      <c r="A643" s="11"/>
      <c r="B643" s="40">
        <v>722</v>
      </c>
      <c r="C643" s="65" t="s">
        <v>356</v>
      </c>
      <c r="D643" s="65" t="s">
        <v>1093</v>
      </c>
      <c r="E643" s="47" t="s">
        <v>1094</v>
      </c>
      <c r="F643" s="87">
        <v>39930</v>
      </c>
      <c r="G643" s="48">
        <v>2009</v>
      </c>
      <c r="H643" s="15">
        <f ca="1">IF(Tabla110[[#This Row],[FECHA DE NACIMIENTO]]="","",YEAR(NOW())-Tabla110[[#This Row],[FECHA DE NACIMIENTO]])</f>
        <v>17</v>
      </c>
      <c r="I643" s="65" t="s">
        <v>13</v>
      </c>
      <c r="J643" s="15" t="str">
        <f t="shared" si="20"/>
        <v>N</v>
      </c>
      <c r="K643" s="15" t="str">
        <f>Tabla110[[#This Row],[FECHA DE NACIMIENTO]]&amp;J643</f>
        <v>2009N</v>
      </c>
      <c r="L643" s="16" t="str">
        <f t="shared" si="21"/>
        <v>NOVATOS 15 AÑOS Y MAS</v>
      </c>
      <c r="M643" s="65" t="s">
        <v>43</v>
      </c>
      <c r="N643" s="40">
        <v>722</v>
      </c>
      <c r="O643" s="19">
        <f>IFERROR(VLOOKUP(Tabla110[[#This Row],[NIVEL DE HABILIDAD]],CATEGORIAS!$M$3:$O$13,2,FALSE),"")</f>
        <v>85000</v>
      </c>
      <c r="P643" s="65"/>
      <c r="Q643" s="65"/>
    </row>
    <row r="644" spans="1:17" ht="18.75" x14ac:dyDescent="0.25">
      <c r="A644" s="11"/>
      <c r="B644" s="41">
        <v>723</v>
      </c>
      <c r="C644" s="65" t="s">
        <v>259</v>
      </c>
      <c r="D644" s="65" t="s">
        <v>1095</v>
      </c>
      <c r="E644" s="47">
        <v>1110049772</v>
      </c>
      <c r="F644" s="87">
        <v>40623</v>
      </c>
      <c r="G644" s="48">
        <v>2011</v>
      </c>
      <c r="H644" s="15">
        <f ca="1">IF(Tabla110[[#This Row],[FECHA DE NACIMIENTO]]="","",YEAR(NOW())-Tabla110[[#This Row],[FECHA DE NACIMIENTO]])</f>
        <v>15</v>
      </c>
      <c r="I644" s="65" t="s">
        <v>13</v>
      </c>
      <c r="J644" s="15" t="str">
        <f t="shared" si="20"/>
        <v>N</v>
      </c>
      <c r="K644" s="15" t="str">
        <f>Tabla110[[#This Row],[FECHA DE NACIMIENTO]]&amp;J644</f>
        <v>2011N</v>
      </c>
      <c r="L644" s="16" t="str">
        <f t="shared" si="21"/>
        <v>NOVATOS 15 AÑOS Y MAS</v>
      </c>
      <c r="M644" s="65" t="s">
        <v>89</v>
      </c>
      <c r="N644" s="41">
        <v>723</v>
      </c>
      <c r="O644" s="19">
        <f>IFERROR(VLOOKUP(Tabla110[[#This Row],[NIVEL DE HABILIDAD]],CATEGORIAS!$M$3:$O$13,2,FALSE),"")</f>
        <v>85000</v>
      </c>
      <c r="P644" s="65"/>
      <c r="Q644" s="65"/>
    </row>
    <row r="645" spans="1:17" ht="18.75" x14ac:dyDescent="0.25">
      <c r="A645" s="11"/>
      <c r="B645" s="40">
        <v>724</v>
      </c>
      <c r="C645" s="65" t="s">
        <v>1096</v>
      </c>
      <c r="D645" s="65" t="s">
        <v>1097</v>
      </c>
      <c r="E645" s="47">
        <v>1112302471</v>
      </c>
      <c r="F645" s="87"/>
      <c r="G645" s="48">
        <v>2013</v>
      </c>
      <c r="H645" s="15">
        <f ca="1">IF(Tabla110[[#This Row],[FECHA DE NACIMIENTO]]="","",YEAR(NOW())-Tabla110[[#This Row],[FECHA DE NACIMIENTO]])</f>
        <v>13</v>
      </c>
      <c r="I645" s="65" t="s">
        <v>67</v>
      </c>
      <c r="J645" s="15" t="str">
        <f t="shared" si="20"/>
        <v>P</v>
      </c>
      <c r="K645" s="15" t="str">
        <f>Tabla110[[#This Row],[FECHA DE NACIMIENTO]]&amp;J645</f>
        <v>2013P</v>
      </c>
      <c r="L645" s="16" t="str">
        <f t="shared" si="21"/>
        <v>PRINCIPIANTES 13 Y 14 AÑOS</v>
      </c>
      <c r="M645" s="65" t="s">
        <v>49</v>
      </c>
      <c r="N645" s="40">
        <v>724</v>
      </c>
      <c r="O645" s="19">
        <f>IFERROR(VLOOKUP(Tabla110[[#This Row],[NIVEL DE HABILIDAD]],CATEGORIAS!$M$3:$O$13,2,FALSE),"")</f>
        <v>85000</v>
      </c>
      <c r="P645" s="65"/>
      <c r="Q645" s="65"/>
    </row>
    <row r="646" spans="1:17" ht="18.75" x14ac:dyDescent="0.25">
      <c r="A646" s="11"/>
      <c r="B646" s="41">
        <v>725</v>
      </c>
      <c r="C646" s="65" t="s">
        <v>1098</v>
      </c>
      <c r="D646" s="65" t="s">
        <v>1099</v>
      </c>
      <c r="E646" s="47">
        <v>1108567707</v>
      </c>
      <c r="F646" s="87"/>
      <c r="G646" s="48">
        <v>2010</v>
      </c>
      <c r="H646" s="15">
        <f ca="1">IF(Tabla110[[#This Row],[FECHA DE NACIMIENTO]]="","",YEAR(NOW())-Tabla110[[#This Row],[FECHA DE NACIMIENTO]])</f>
        <v>16</v>
      </c>
      <c r="I646" s="65" t="s">
        <v>67</v>
      </c>
      <c r="J646" s="15" t="str">
        <f t="shared" si="20"/>
        <v>P</v>
      </c>
      <c r="K646" s="15" t="str">
        <f>Tabla110[[#This Row],[FECHA DE NACIMIENTO]]&amp;J646</f>
        <v>2010P</v>
      </c>
      <c r="L646" s="16" t="str">
        <f t="shared" si="21"/>
        <v>PRINCIPIANTES 15 AÑOS Y MAS</v>
      </c>
      <c r="M646" s="65" t="s">
        <v>49</v>
      </c>
      <c r="N646" s="41">
        <v>725</v>
      </c>
      <c r="O646" s="19">
        <f>IFERROR(VLOOKUP(Tabla110[[#This Row],[NIVEL DE HABILIDAD]],CATEGORIAS!$M$3:$O$13,2,FALSE),"")</f>
        <v>85000</v>
      </c>
      <c r="P646" s="65"/>
      <c r="Q646" s="65"/>
    </row>
    <row r="647" spans="1:17" ht="18.75" x14ac:dyDescent="0.25">
      <c r="A647" s="11"/>
      <c r="B647" s="40">
        <v>726</v>
      </c>
      <c r="C647" s="65" t="s">
        <v>1100</v>
      </c>
      <c r="D647" s="65" t="s">
        <v>1101</v>
      </c>
      <c r="E647" s="47">
        <v>1112058296</v>
      </c>
      <c r="F647" s="87">
        <v>41453</v>
      </c>
      <c r="G647" s="48">
        <v>2013</v>
      </c>
      <c r="H647" s="15">
        <f ca="1">IF(Tabla110[[#This Row],[FECHA DE NACIMIENTO]]="","",YEAR(NOW())-Tabla110[[#This Row],[FECHA DE NACIMIENTO]])</f>
        <v>13</v>
      </c>
      <c r="I647" s="65" t="s">
        <v>13</v>
      </c>
      <c r="J647" s="15" t="str">
        <f t="shared" si="20"/>
        <v>N</v>
      </c>
      <c r="K647" s="15" t="str">
        <f>Tabla110[[#This Row],[FECHA DE NACIMIENTO]]&amp;J647</f>
        <v>2013N</v>
      </c>
      <c r="L647" s="16" t="str">
        <f t="shared" si="21"/>
        <v>NOVATOS 13 Y 14 AÑOS</v>
      </c>
      <c r="M647" s="65" t="s">
        <v>89</v>
      </c>
      <c r="N647" s="40">
        <v>726</v>
      </c>
      <c r="O647" s="19">
        <f>IFERROR(VLOOKUP(Tabla110[[#This Row],[NIVEL DE HABILIDAD]],CATEGORIAS!$M$3:$O$13,2,FALSE),"")</f>
        <v>85000</v>
      </c>
      <c r="P647" s="65"/>
      <c r="Q647" s="65"/>
    </row>
    <row r="648" spans="1:17" ht="18.75" x14ac:dyDescent="0.25">
      <c r="A648" s="11"/>
      <c r="B648" s="41">
        <v>727</v>
      </c>
      <c r="C648" s="65" t="s">
        <v>1102</v>
      </c>
      <c r="D648" s="65" t="s">
        <v>1103</v>
      </c>
      <c r="E648" s="47">
        <v>1191214585</v>
      </c>
      <c r="F648" s="87">
        <v>39987</v>
      </c>
      <c r="G648" s="48">
        <v>2009</v>
      </c>
      <c r="H648" s="15">
        <f ca="1">IF(Tabla110[[#This Row],[FECHA DE NACIMIENTO]]="","",YEAR(NOW())-Tabla110[[#This Row],[FECHA DE NACIMIENTO]])</f>
        <v>17</v>
      </c>
      <c r="I648" s="65" t="s">
        <v>13</v>
      </c>
      <c r="J648" s="15" t="str">
        <f t="shared" si="20"/>
        <v>N</v>
      </c>
      <c r="K648" s="15" t="str">
        <f>Tabla110[[#This Row],[FECHA DE NACIMIENTO]]&amp;J648</f>
        <v>2009N</v>
      </c>
      <c r="L648" s="16" t="str">
        <f t="shared" si="21"/>
        <v>NOVATOS 15 AÑOS Y MAS</v>
      </c>
      <c r="M648" s="65" t="s">
        <v>53</v>
      </c>
      <c r="N648" s="41">
        <v>727</v>
      </c>
      <c r="O648" s="19">
        <f>IFERROR(VLOOKUP(Tabla110[[#This Row],[NIVEL DE HABILIDAD]],CATEGORIAS!$M$3:$O$13,2,FALSE),"")</f>
        <v>85000</v>
      </c>
      <c r="P648" s="65"/>
      <c r="Q648" s="65"/>
    </row>
    <row r="649" spans="1:17" ht="18.75" x14ac:dyDescent="0.25">
      <c r="A649" s="11"/>
      <c r="B649" s="40">
        <v>728</v>
      </c>
      <c r="C649" s="65" t="s">
        <v>325</v>
      </c>
      <c r="D649" s="65" t="s">
        <v>1104</v>
      </c>
      <c r="E649" s="47">
        <v>1105388479</v>
      </c>
      <c r="F649" s="87"/>
      <c r="G649" s="48">
        <v>2014</v>
      </c>
      <c r="H649" s="15">
        <f ca="1">IF(Tabla110[[#This Row],[FECHA DE NACIMIENTO]]="","",YEAR(NOW())-Tabla110[[#This Row],[FECHA DE NACIMIENTO]])</f>
        <v>12</v>
      </c>
      <c r="I649" s="65" t="s">
        <v>67</v>
      </c>
      <c r="J649" s="15" t="str">
        <f t="shared" si="20"/>
        <v>P</v>
      </c>
      <c r="K649" s="15" t="str">
        <f>Tabla110[[#This Row],[FECHA DE NACIMIENTO]]&amp;J649</f>
        <v>2014P</v>
      </c>
      <c r="L649" s="16" t="str">
        <f t="shared" si="21"/>
        <v>PRINCIPIANTES 11 Y 12 AÑOS</v>
      </c>
      <c r="M649" s="65" t="s">
        <v>53</v>
      </c>
      <c r="N649" s="40">
        <v>728</v>
      </c>
      <c r="O649" s="19">
        <f>IFERROR(VLOOKUP(Tabla110[[#This Row],[NIVEL DE HABILIDAD]],CATEGORIAS!$M$3:$O$13,2,FALSE),"")</f>
        <v>85000</v>
      </c>
      <c r="P649" s="65"/>
      <c r="Q649" s="65"/>
    </row>
    <row r="650" spans="1:17" ht="18.75" x14ac:dyDescent="0.25">
      <c r="A650" s="11"/>
      <c r="B650" s="41">
        <v>729</v>
      </c>
      <c r="C650" s="65" t="s">
        <v>1105</v>
      </c>
      <c r="D650" s="65" t="s">
        <v>1104</v>
      </c>
      <c r="E650" s="47">
        <v>1105388470</v>
      </c>
      <c r="F650" s="87"/>
      <c r="G650" s="48">
        <v>2014</v>
      </c>
      <c r="H650" s="15">
        <f ca="1">IF(Tabla110[[#This Row],[FECHA DE NACIMIENTO]]="","",YEAR(NOW())-Tabla110[[#This Row],[FECHA DE NACIMIENTO]])</f>
        <v>12</v>
      </c>
      <c r="I650" s="65" t="s">
        <v>67</v>
      </c>
      <c r="J650" s="15" t="str">
        <f t="shared" si="20"/>
        <v>P</v>
      </c>
      <c r="K650" s="15" t="str">
        <f>Tabla110[[#This Row],[FECHA DE NACIMIENTO]]&amp;J650</f>
        <v>2014P</v>
      </c>
      <c r="L650" s="16" t="str">
        <f t="shared" si="21"/>
        <v>PRINCIPIANTES 11 Y 12 AÑOS</v>
      </c>
      <c r="M650" s="65" t="s">
        <v>53</v>
      </c>
      <c r="N650" s="41">
        <v>729</v>
      </c>
      <c r="O650" s="19">
        <f>IFERROR(VLOOKUP(Tabla110[[#This Row],[NIVEL DE HABILIDAD]],CATEGORIAS!$M$3:$O$13,2,FALSE),"")</f>
        <v>85000</v>
      </c>
      <c r="P650" s="65"/>
      <c r="Q650" s="65"/>
    </row>
    <row r="651" spans="1:17" ht="18.75" x14ac:dyDescent="0.25">
      <c r="A651" s="11"/>
      <c r="B651" s="40">
        <v>730</v>
      </c>
      <c r="C651" s="65" t="s">
        <v>1106</v>
      </c>
      <c r="D651" s="65" t="s">
        <v>1107</v>
      </c>
      <c r="E651" s="47">
        <v>1108569887</v>
      </c>
      <c r="F651" s="87"/>
      <c r="G651" s="48">
        <v>2014</v>
      </c>
      <c r="H651" s="15">
        <f ca="1">IF(Tabla110[[#This Row],[FECHA DE NACIMIENTO]]="","",YEAR(NOW())-Tabla110[[#This Row],[FECHA DE NACIMIENTO]])</f>
        <v>12</v>
      </c>
      <c r="I651" s="65" t="s">
        <v>67</v>
      </c>
      <c r="J651" s="15" t="str">
        <f t="shared" si="20"/>
        <v>P</v>
      </c>
      <c r="K651" s="15" t="str">
        <f>Tabla110[[#This Row],[FECHA DE NACIMIENTO]]&amp;J651</f>
        <v>2014P</v>
      </c>
      <c r="L651" s="16" t="str">
        <f t="shared" si="21"/>
        <v>PRINCIPIANTES 11 Y 12 AÑOS</v>
      </c>
      <c r="M651" s="65" t="s">
        <v>53</v>
      </c>
      <c r="N651" s="40">
        <v>730</v>
      </c>
      <c r="O651" s="19">
        <f>IFERROR(VLOOKUP(Tabla110[[#This Row],[NIVEL DE HABILIDAD]],CATEGORIAS!$M$3:$O$13,2,FALSE),"")</f>
        <v>85000</v>
      </c>
      <c r="P651" s="65"/>
      <c r="Q651" s="65"/>
    </row>
    <row r="652" spans="1:17" ht="18.75" x14ac:dyDescent="0.25">
      <c r="A652" s="11"/>
      <c r="B652" s="41">
        <v>731</v>
      </c>
      <c r="C652" s="65" t="s">
        <v>1108</v>
      </c>
      <c r="D652" s="65" t="s">
        <v>511</v>
      </c>
      <c r="E652" s="47">
        <v>1109549267</v>
      </c>
      <c r="F652" s="87"/>
      <c r="G652" s="48">
        <v>2010</v>
      </c>
      <c r="H652" s="15">
        <f ca="1">IF(Tabla110[[#This Row],[FECHA DE NACIMIENTO]]="","",YEAR(NOW())-Tabla110[[#This Row],[FECHA DE NACIMIENTO]])</f>
        <v>16</v>
      </c>
      <c r="I652" s="65" t="s">
        <v>67</v>
      </c>
      <c r="J652" s="15" t="str">
        <f t="shared" si="20"/>
        <v>P</v>
      </c>
      <c r="K652" s="15" t="str">
        <f>Tabla110[[#This Row],[FECHA DE NACIMIENTO]]&amp;J652</f>
        <v>2010P</v>
      </c>
      <c r="L652" s="16" t="str">
        <f t="shared" si="21"/>
        <v>PRINCIPIANTES 15 AÑOS Y MAS</v>
      </c>
      <c r="M652" s="65" t="s">
        <v>53</v>
      </c>
      <c r="N652" s="41">
        <v>731</v>
      </c>
      <c r="O652" s="19">
        <f>IFERROR(VLOOKUP(Tabla110[[#This Row],[NIVEL DE HABILIDAD]],CATEGORIAS!$M$3:$O$13,2,FALSE),"")</f>
        <v>85000</v>
      </c>
      <c r="P652" s="65"/>
      <c r="Q652" s="65"/>
    </row>
    <row r="653" spans="1:17" ht="18.75" x14ac:dyDescent="0.25">
      <c r="A653" s="11"/>
      <c r="B653" s="40">
        <v>732</v>
      </c>
      <c r="C653" s="33" t="s">
        <v>1109</v>
      </c>
      <c r="D653" s="33" t="s">
        <v>1110</v>
      </c>
      <c r="E653" s="34">
        <v>1112301033</v>
      </c>
      <c r="F653" s="87">
        <v>40025</v>
      </c>
      <c r="G653" s="35">
        <v>2009</v>
      </c>
      <c r="H653" s="15">
        <f ca="1">IF(Tabla110[[#This Row],[FECHA DE NACIMIENTO]]="","",YEAR(NOW())-Tabla110[[#This Row],[FECHA DE NACIMIENTO]])</f>
        <v>17</v>
      </c>
      <c r="I653" s="33" t="s">
        <v>15</v>
      </c>
      <c r="J653" s="15" t="str">
        <f t="shared" si="20"/>
        <v>EX</v>
      </c>
      <c r="K653" s="15" t="str">
        <f>Tabla110[[#This Row],[FECHA DE NACIMIENTO]]&amp;J653</f>
        <v>2009EX</v>
      </c>
      <c r="L653" s="16" t="str">
        <f t="shared" si="21"/>
        <v>EXPERTOS 17 AÑOS Y MAS</v>
      </c>
      <c r="M653" s="65" t="s">
        <v>45</v>
      </c>
      <c r="N653" s="40">
        <v>732</v>
      </c>
      <c r="O653" s="19">
        <f>IFERROR(VLOOKUP(Tabla110[[#This Row],[NIVEL DE HABILIDAD]],CATEGORIAS!$M$3:$O$13,2,FALSE),"")</f>
        <v>85000</v>
      </c>
      <c r="P653" s="33"/>
      <c r="Q653" s="33"/>
    </row>
    <row r="654" spans="1:17" ht="18.75" x14ac:dyDescent="0.25">
      <c r="A654" s="11"/>
      <c r="B654" s="41">
        <v>733</v>
      </c>
      <c r="C654" s="33" t="s">
        <v>308</v>
      </c>
      <c r="D654" s="33" t="s">
        <v>1111</v>
      </c>
      <c r="E654" s="34">
        <v>1104832455</v>
      </c>
      <c r="F654" s="87">
        <v>41275</v>
      </c>
      <c r="G654" s="35">
        <v>2013</v>
      </c>
      <c r="H654" s="15">
        <f ca="1">IF(Tabla110[[#This Row],[FECHA DE NACIMIENTO]]="","",YEAR(NOW())-Tabla110[[#This Row],[FECHA DE NACIMIENTO]])</f>
        <v>13</v>
      </c>
      <c r="I654" s="33" t="s">
        <v>13</v>
      </c>
      <c r="J654" s="15" t="str">
        <f t="shared" si="20"/>
        <v>N</v>
      </c>
      <c r="K654" s="15" t="str">
        <f>Tabla110[[#This Row],[FECHA DE NACIMIENTO]]&amp;J654</f>
        <v>2013N</v>
      </c>
      <c r="L654" s="16" t="str">
        <f t="shared" si="21"/>
        <v>NOVATOS 13 Y 14 AÑOS</v>
      </c>
      <c r="M654" s="33" t="s">
        <v>51</v>
      </c>
      <c r="N654" s="41">
        <v>733</v>
      </c>
      <c r="O654" s="19">
        <f>IFERROR(VLOOKUP(Tabla110[[#This Row],[NIVEL DE HABILIDAD]],CATEGORIAS!$M$3:$O$13,2,FALSE),"")</f>
        <v>85000</v>
      </c>
      <c r="P654" s="33"/>
      <c r="Q654" s="65" t="s">
        <v>205</v>
      </c>
    </row>
    <row r="655" spans="1:17" ht="18.75" x14ac:dyDescent="0.25">
      <c r="A655" s="11"/>
      <c r="B655" s="40">
        <v>734</v>
      </c>
      <c r="C655" s="33" t="s">
        <v>308</v>
      </c>
      <c r="D655" s="33" t="s">
        <v>1112</v>
      </c>
      <c r="E655" s="34">
        <v>1118259594</v>
      </c>
      <c r="F655" s="87"/>
      <c r="G655" s="35">
        <v>2013</v>
      </c>
      <c r="H655" s="15">
        <f ca="1">IF(Tabla110[[#This Row],[FECHA DE NACIMIENTO]]="","",YEAR(NOW())-Tabla110[[#This Row],[FECHA DE NACIMIENTO]])</f>
        <v>13</v>
      </c>
      <c r="I655" s="65" t="s">
        <v>67</v>
      </c>
      <c r="J655" s="15" t="str">
        <f t="shared" si="20"/>
        <v>P</v>
      </c>
      <c r="K655" s="15" t="str">
        <f>Tabla110[[#This Row],[FECHA DE NACIMIENTO]]&amp;J655</f>
        <v>2013P</v>
      </c>
      <c r="L655" s="16" t="str">
        <f t="shared" si="21"/>
        <v>PRINCIPIANTES 13 Y 14 AÑOS</v>
      </c>
      <c r="M655" s="65" t="s">
        <v>74</v>
      </c>
      <c r="N655" s="40">
        <v>734</v>
      </c>
      <c r="O655" s="19">
        <f>IFERROR(VLOOKUP(Tabla110[[#This Row],[NIVEL DE HABILIDAD]],CATEGORIAS!$M$3:$O$13,2,FALSE),"")</f>
        <v>85000</v>
      </c>
      <c r="P655" s="33"/>
      <c r="Q655" s="33"/>
    </row>
    <row r="656" spans="1:17" ht="18.75" x14ac:dyDescent="0.25">
      <c r="A656" s="11"/>
      <c r="B656" s="41">
        <v>735</v>
      </c>
      <c r="C656" s="33" t="s">
        <v>1113</v>
      </c>
      <c r="D656" s="33" t="s">
        <v>1114</v>
      </c>
      <c r="E656" s="34">
        <v>1116377235</v>
      </c>
      <c r="F656" s="87"/>
      <c r="G656" s="35">
        <v>2013</v>
      </c>
      <c r="H656" s="15">
        <f ca="1">IF(Tabla110[[#This Row],[FECHA DE NACIMIENTO]]="","",YEAR(NOW())-Tabla110[[#This Row],[FECHA DE NACIMIENTO]])</f>
        <v>13</v>
      </c>
      <c r="I656" s="33" t="s">
        <v>67</v>
      </c>
      <c r="J656" s="15" t="str">
        <f t="shared" si="20"/>
        <v>P</v>
      </c>
      <c r="K656" s="15" t="str">
        <f>Tabla110[[#This Row],[FECHA DE NACIMIENTO]]&amp;J656</f>
        <v>2013P</v>
      </c>
      <c r="L656" s="16" t="str">
        <f t="shared" si="21"/>
        <v>PRINCIPIANTES 13 Y 14 AÑOS</v>
      </c>
      <c r="M656" s="33" t="s">
        <v>74</v>
      </c>
      <c r="N656" s="41">
        <v>735</v>
      </c>
      <c r="O656" s="19">
        <f>IFERROR(VLOOKUP(Tabla110[[#This Row],[NIVEL DE HABILIDAD]],CATEGORIAS!$M$3:$O$13,2,FALSE),"")</f>
        <v>85000</v>
      </c>
      <c r="P656" s="33"/>
      <c r="Q656" s="33"/>
    </row>
    <row r="657" spans="1:17" ht="18.75" x14ac:dyDescent="0.25">
      <c r="A657" s="11"/>
      <c r="B657" s="40">
        <v>736</v>
      </c>
      <c r="C657" s="33" t="s">
        <v>1115</v>
      </c>
      <c r="D657" s="33" t="s">
        <v>1116</v>
      </c>
      <c r="E657" s="34">
        <v>1059243344</v>
      </c>
      <c r="F657" s="87"/>
      <c r="G657" s="35">
        <v>2010</v>
      </c>
      <c r="H657" s="15">
        <f ca="1">IF(Tabla110[[#This Row],[FECHA DE NACIMIENTO]]="","",YEAR(NOW())-Tabla110[[#This Row],[FECHA DE NACIMIENTO]])</f>
        <v>16</v>
      </c>
      <c r="I657" s="33" t="s">
        <v>13</v>
      </c>
      <c r="J657" s="15" t="str">
        <f t="shared" si="20"/>
        <v>N</v>
      </c>
      <c r="K657" s="15" t="str">
        <f>Tabla110[[#This Row],[FECHA DE NACIMIENTO]]&amp;J657</f>
        <v>2010N</v>
      </c>
      <c r="L657" s="16" t="str">
        <f t="shared" si="21"/>
        <v>NOVATOS 15 AÑOS Y MAS</v>
      </c>
      <c r="M657" s="33" t="s">
        <v>52</v>
      </c>
      <c r="N657" s="40">
        <v>736</v>
      </c>
      <c r="O657" s="19">
        <f>IFERROR(VLOOKUP(Tabla110[[#This Row],[NIVEL DE HABILIDAD]],CATEGORIAS!$M$3:$O$13,2,FALSE),"")</f>
        <v>85000</v>
      </c>
      <c r="P657" s="33"/>
      <c r="Q657" s="33"/>
    </row>
    <row r="658" spans="1:17" ht="18.75" x14ac:dyDescent="0.25">
      <c r="A658" s="11"/>
      <c r="B658" s="41">
        <v>737</v>
      </c>
      <c r="C658" s="33" t="s">
        <v>1117</v>
      </c>
      <c r="D658" s="33" t="s">
        <v>1118</v>
      </c>
      <c r="E658" s="34">
        <v>1061750961</v>
      </c>
      <c r="F658" s="87"/>
      <c r="G658" s="35">
        <v>2010</v>
      </c>
      <c r="H658" s="15">
        <f ca="1">IF(Tabla110[[#This Row],[FECHA DE NACIMIENTO]]="","",YEAR(NOW())-Tabla110[[#This Row],[FECHA DE NACIMIENTO]])</f>
        <v>16</v>
      </c>
      <c r="I658" s="33" t="s">
        <v>67</v>
      </c>
      <c r="J658" s="15" t="str">
        <f t="shared" si="20"/>
        <v>P</v>
      </c>
      <c r="K658" s="15" t="str">
        <f>Tabla110[[#This Row],[FECHA DE NACIMIENTO]]&amp;J658</f>
        <v>2010P</v>
      </c>
      <c r="L658" s="16" t="str">
        <f t="shared" si="21"/>
        <v>PRINCIPIANTES 15 AÑOS Y MAS</v>
      </c>
      <c r="M658" s="33" t="s">
        <v>52</v>
      </c>
      <c r="N658" s="41">
        <v>737</v>
      </c>
      <c r="O658" s="19">
        <f>IFERROR(VLOOKUP(Tabla110[[#This Row],[NIVEL DE HABILIDAD]],CATEGORIAS!$M$3:$O$13,2,FALSE),"")</f>
        <v>85000</v>
      </c>
      <c r="P658" s="33"/>
      <c r="Q658" s="33"/>
    </row>
    <row r="659" spans="1:17" ht="18.75" x14ac:dyDescent="0.25">
      <c r="A659" s="11"/>
      <c r="B659" s="40">
        <v>738</v>
      </c>
      <c r="C659" s="33" t="s">
        <v>1119</v>
      </c>
      <c r="D659" s="33" t="s">
        <v>1120</v>
      </c>
      <c r="E659" s="34">
        <v>1113700222</v>
      </c>
      <c r="F659" s="87">
        <v>43134</v>
      </c>
      <c r="G659" s="35">
        <v>2018</v>
      </c>
      <c r="H659" s="15">
        <f ca="1">IF(Tabla110[[#This Row],[FECHA DE NACIMIENTO]]="","",YEAR(NOW())-Tabla110[[#This Row],[FECHA DE NACIMIENTO]])</f>
        <v>8</v>
      </c>
      <c r="I659" s="33" t="s">
        <v>67</v>
      </c>
      <c r="J659" s="15" t="str">
        <f t="shared" si="20"/>
        <v>P</v>
      </c>
      <c r="K659" s="15" t="str">
        <f>Tabla110[[#This Row],[FECHA DE NACIMIENTO]]&amp;J659</f>
        <v>2018P</v>
      </c>
      <c r="L659" s="16" t="str">
        <f t="shared" si="21"/>
        <v>PRINCIPIANTES 7 Y 8 AÑOS</v>
      </c>
      <c r="M659" s="33" t="s">
        <v>82</v>
      </c>
      <c r="N659" s="40">
        <v>738</v>
      </c>
      <c r="O659" s="19">
        <f>IFERROR(VLOOKUP(Tabla110[[#This Row],[NIVEL DE HABILIDAD]],CATEGORIAS!$M$3:$O$13,2,FALSE),"")</f>
        <v>85000</v>
      </c>
      <c r="P659" s="33"/>
      <c r="Q659" s="65" t="s">
        <v>206</v>
      </c>
    </row>
    <row r="660" spans="1:17" ht="18.75" x14ac:dyDescent="0.25">
      <c r="A660" s="11"/>
      <c r="B660" s="41">
        <v>739</v>
      </c>
      <c r="C660" s="33" t="s">
        <v>1121</v>
      </c>
      <c r="D660" s="33" t="s">
        <v>1122</v>
      </c>
      <c r="E660" s="34">
        <v>1112058430</v>
      </c>
      <c r="F660" s="87">
        <v>41485</v>
      </c>
      <c r="G660" s="35">
        <v>2013</v>
      </c>
      <c r="H660" s="15">
        <f ca="1">IF(Tabla110[[#This Row],[FECHA DE NACIMIENTO]]="","",YEAR(NOW())-Tabla110[[#This Row],[FECHA DE NACIMIENTO]])</f>
        <v>13</v>
      </c>
      <c r="I660" s="33" t="s">
        <v>67</v>
      </c>
      <c r="J660" s="15" t="str">
        <f t="shared" si="20"/>
        <v>P</v>
      </c>
      <c r="K660" s="15" t="str">
        <f>Tabla110[[#This Row],[FECHA DE NACIMIENTO]]&amp;J660</f>
        <v>2013P</v>
      </c>
      <c r="L660" s="16" t="str">
        <f t="shared" si="21"/>
        <v>PRINCIPIANTES 13 Y 14 AÑOS</v>
      </c>
      <c r="M660" s="33" t="s">
        <v>46</v>
      </c>
      <c r="N660" s="41">
        <v>739</v>
      </c>
      <c r="O660" s="19">
        <f>IFERROR(VLOOKUP(Tabla110[[#This Row],[NIVEL DE HABILIDAD]],CATEGORIAS!$M$3:$O$13,2,FALSE),"")</f>
        <v>85000</v>
      </c>
      <c r="P660" s="33"/>
      <c r="Q660" s="65" t="s">
        <v>208</v>
      </c>
    </row>
    <row r="661" spans="1:17" ht="18.75" x14ac:dyDescent="0.25">
      <c r="A661" s="11"/>
      <c r="B661" s="40">
        <v>740</v>
      </c>
      <c r="C661" s="33" t="s">
        <v>1123</v>
      </c>
      <c r="D661" s="33" t="s">
        <v>1124</v>
      </c>
      <c r="E661" s="34">
        <v>1114247145</v>
      </c>
      <c r="F661" s="87">
        <v>41590</v>
      </c>
      <c r="G661" s="35">
        <v>2013</v>
      </c>
      <c r="H661" s="15">
        <f ca="1">IF(Tabla110[[#This Row],[FECHA DE NACIMIENTO]]="","",YEAR(NOW())-Tabla110[[#This Row],[FECHA DE NACIMIENTO]])</f>
        <v>13</v>
      </c>
      <c r="I661" s="65" t="s">
        <v>67</v>
      </c>
      <c r="J661" s="15" t="str">
        <f t="shared" si="20"/>
        <v>P</v>
      </c>
      <c r="K661" s="15" t="str">
        <f>Tabla110[[#This Row],[FECHA DE NACIMIENTO]]&amp;J661</f>
        <v>2013P</v>
      </c>
      <c r="L661" s="16" t="str">
        <f t="shared" si="21"/>
        <v>PRINCIPIANTES 13 Y 14 AÑOS</v>
      </c>
      <c r="M661" s="33" t="s">
        <v>44</v>
      </c>
      <c r="N661" s="40">
        <v>740</v>
      </c>
      <c r="O661" s="19">
        <f>IFERROR(VLOOKUP(Tabla110[[#This Row],[NIVEL DE HABILIDAD]],CATEGORIAS!$M$3:$O$13,2,FALSE),"")</f>
        <v>85000</v>
      </c>
      <c r="P661" s="33"/>
      <c r="Q661" s="33"/>
    </row>
    <row r="662" spans="1:17" ht="18.75" x14ac:dyDescent="0.25">
      <c r="A662" s="11"/>
      <c r="B662" s="41">
        <v>741</v>
      </c>
      <c r="C662" s="33" t="s">
        <v>308</v>
      </c>
      <c r="D662" s="33" t="s">
        <v>1125</v>
      </c>
      <c r="E662" s="34">
        <v>1110295391</v>
      </c>
      <c r="F662" s="87">
        <v>39473</v>
      </c>
      <c r="G662" s="35">
        <v>2008</v>
      </c>
      <c r="H662" s="15">
        <f ca="1">IF(Tabla110[[#This Row],[FECHA DE NACIMIENTO]]="","",YEAR(NOW())-Tabla110[[#This Row],[FECHA DE NACIMIENTO]])</f>
        <v>18</v>
      </c>
      <c r="I662" s="33" t="s">
        <v>15</v>
      </c>
      <c r="J662" s="15" t="str">
        <f t="shared" si="20"/>
        <v>EX</v>
      </c>
      <c r="K662" s="15" t="str">
        <f>Tabla110[[#This Row],[FECHA DE NACIMIENTO]]&amp;J662</f>
        <v>2008EX</v>
      </c>
      <c r="L662" s="16" t="str">
        <f t="shared" si="21"/>
        <v>EXPERTOS 17 AÑOS Y MAS</v>
      </c>
      <c r="M662" s="33" t="s">
        <v>112</v>
      </c>
      <c r="N662" s="41">
        <v>741</v>
      </c>
      <c r="O662" s="19">
        <f>IFERROR(VLOOKUP(Tabla110[[#This Row],[NIVEL DE HABILIDAD]],CATEGORIAS!$M$3:$O$13,2,FALSE),"")</f>
        <v>85000</v>
      </c>
      <c r="P662" s="33"/>
      <c r="Q662" s="33"/>
    </row>
    <row r="663" spans="1:17" ht="18.75" x14ac:dyDescent="0.25">
      <c r="A663" s="11"/>
      <c r="B663" s="40">
        <v>742</v>
      </c>
      <c r="C663" s="33" t="s">
        <v>261</v>
      </c>
      <c r="D663" s="33" t="s">
        <v>1126</v>
      </c>
      <c r="E663" s="34">
        <v>1081285054</v>
      </c>
      <c r="F663" s="87"/>
      <c r="G663" s="35">
        <v>2015</v>
      </c>
      <c r="H663" s="15">
        <f ca="1">IF(Tabla110[[#This Row],[FECHA DE NACIMIENTO]]="","",YEAR(NOW())-Tabla110[[#This Row],[FECHA DE NACIMIENTO]])</f>
        <v>11</v>
      </c>
      <c r="I663" s="33" t="s">
        <v>13</v>
      </c>
      <c r="J663" s="15" t="str">
        <f t="shared" si="20"/>
        <v>N</v>
      </c>
      <c r="K663" s="15" t="str">
        <f>Tabla110[[#This Row],[FECHA DE NACIMIENTO]]&amp;J663</f>
        <v>2015N</v>
      </c>
      <c r="L663" s="16" t="str">
        <f t="shared" si="21"/>
        <v>NOVATOS 11 Y 12 AÑOS</v>
      </c>
      <c r="M663" s="33" t="s">
        <v>183</v>
      </c>
      <c r="N663" s="40">
        <v>742</v>
      </c>
      <c r="O663" s="19">
        <f>IFERROR(VLOOKUP(Tabla110[[#This Row],[NIVEL DE HABILIDAD]],CATEGORIAS!$M$3:$O$13,2,FALSE),"")</f>
        <v>85000</v>
      </c>
      <c r="P663" s="33"/>
      <c r="Q663" s="33"/>
    </row>
    <row r="664" spans="1:17" ht="18.75" x14ac:dyDescent="0.25">
      <c r="A664" s="11"/>
      <c r="B664" s="81">
        <v>743</v>
      </c>
      <c r="C664" s="75" t="s">
        <v>1127</v>
      </c>
      <c r="D664" s="75" t="s">
        <v>1128</v>
      </c>
      <c r="E664" s="76">
        <v>1108335865</v>
      </c>
      <c r="F664" s="89"/>
      <c r="G664" s="77">
        <v>2008</v>
      </c>
      <c r="H664" s="78">
        <f ca="1">IF(Tabla110[[#This Row],[FECHA DE NACIMIENTO]]="","",YEAR(NOW())-Tabla110[[#This Row],[FECHA DE NACIMIENTO]])</f>
        <v>18</v>
      </c>
      <c r="I664" s="75" t="s">
        <v>13</v>
      </c>
      <c r="J664" s="79" t="str">
        <f t="shared" si="20"/>
        <v>N</v>
      </c>
      <c r="K664" s="79" t="str">
        <f>Tabla110[[#This Row],[FECHA DE NACIMIENTO]]&amp;J664</f>
        <v>2008N</v>
      </c>
      <c r="L664" s="16" t="str">
        <f t="shared" si="21"/>
        <v>NOVATOS 15 AÑOS Y MAS</v>
      </c>
      <c r="M664" s="75" t="s">
        <v>89</v>
      </c>
      <c r="N664" s="81">
        <v>743</v>
      </c>
      <c r="O664" s="82">
        <f>IFERROR(VLOOKUP(Tabla110[[#This Row],[NIVEL DE HABILIDAD]],CATEGORIAS!$M$3:$O$13,2,FALSE),"")</f>
        <v>85000</v>
      </c>
      <c r="P664" s="75"/>
      <c r="Q664" s="75"/>
    </row>
    <row r="665" spans="1:17" ht="18.75" x14ac:dyDescent="0.25">
      <c r="A665" s="11"/>
      <c r="B665" s="40">
        <v>744</v>
      </c>
      <c r="C665" s="33" t="s">
        <v>732</v>
      </c>
      <c r="D665" s="33" t="s">
        <v>1129</v>
      </c>
      <c r="E665" s="34">
        <v>1105378071</v>
      </c>
      <c r="F665" s="87">
        <v>40367</v>
      </c>
      <c r="G665" s="35">
        <v>2010</v>
      </c>
      <c r="H665" s="15">
        <f ca="1">IF(Tabla110[[#This Row],[FECHA DE NACIMIENTO]]="","",YEAR(NOW())-Tabla110[[#This Row],[FECHA DE NACIMIENTO]])</f>
        <v>16</v>
      </c>
      <c r="I665" s="33" t="s">
        <v>13</v>
      </c>
      <c r="J665" s="15" t="str">
        <f t="shared" si="20"/>
        <v>N</v>
      </c>
      <c r="K665" s="15" t="str">
        <f>Tabla110[[#This Row],[FECHA DE NACIMIENTO]]&amp;J665</f>
        <v>2010N</v>
      </c>
      <c r="L665" s="16" t="str">
        <f t="shared" si="21"/>
        <v>NOVATOS 15 AÑOS Y MAS</v>
      </c>
      <c r="M665" s="33" t="s">
        <v>112</v>
      </c>
      <c r="N665" s="40">
        <v>744</v>
      </c>
      <c r="O665" s="19">
        <f>IFERROR(VLOOKUP(Tabla110[[#This Row],[NIVEL DE HABILIDAD]],CATEGORIAS!$M$3:$O$13,2,FALSE),"")</f>
        <v>85000</v>
      </c>
      <c r="P665" s="33"/>
      <c r="Q665" s="33"/>
    </row>
    <row r="666" spans="1:17" ht="18.75" x14ac:dyDescent="0.25">
      <c r="A666" s="11"/>
      <c r="B666" s="41">
        <v>745</v>
      </c>
      <c r="C666" s="33" t="s">
        <v>1130</v>
      </c>
      <c r="D666" s="33" t="s">
        <v>555</v>
      </c>
      <c r="E666" s="34">
        <v>1112407348</v>
      </c>
      <c r="F666" s="87"/>
      <c r="G666" s="35">
        <v>2014</v>
      </c>
      <c r="H666" s="15">
        <f ca="1">IF(Tabla110[[#This Row],[FECHA DE NACIMIENTO]]="","",YEAR(NOW())-Tabla110[[#This Row],[FECHA DE NACIMIENTO]])</f>
        <v>12</v>
      </c>
      <c r="I666" s="33" t="s">
        <v>67</v>
      </c>
      <c r="J666" s="15" t="str">
        <f t="shared" si="20"/>
        <v>P</v>
      </c>
      <c r="K666" s="15" t="str">
        <f>Tabla110[[#This Row],[FECHA DE NACIMIENTO]]&amp;J666</f>
        <v>2014P</v>
      </c>
      <c r="L666" s="16" t="str">
        <f t="shared" si="21"/>
        <v>PRINCIPIANTES 11 Y 12 AÑOS</v>
      </c>
      <c r="M666" s="33" t="s">
        <v>76</v>
      </c>
      <c r="N666" s="41">
        <v>745</v>
      </c>
      <c r="O666" s="19">
        <f>IFERROR(VLOOKUP(Tabla110[[#This Row],[NIVEL DE HABILIDAD]],CATEGORIAS!$M$3:$O$13,2,FALSE),"")</f>
        <v>85000</v>
      </c>
      <c r="P666" s="33"/>
      <c r="Q666" s="33"/>
    </row>
    <row r="667" spans="1:17" ht="18.75" x14ac:dyDescent="0.25">
      <c r="A667" s="11"/>
      <c r="B667" s="40">
        <v>746</v>
      </c>
      <c r="C667" s="33" t="s">
        <v>325</v>
      </c>
      <c r="D667" s="33" t="s">
        <v>304</v>
      </c>
      <c r="E667" s="34">
        <v>1112405703</v>
      </c>
      <c r="F667" s="87"/>
      <c r="G667" s="35">
        <v>2012</v>
      </c>
      <c r="H667" s="15">
        <f ca="1">IF(Tabla110[[#This Row],[FECHA DE NACIMIENTO]]="","",YEAR(NOW())-Tabla110[[#This Row],[FECHA DE NACIMIENTO]])</f>
        <v>14</v>
      </c>
      <c r="I667" s="33" t="s">
        <v>67</v>
      </c>
      <c r="J667" s="15" t="str">
        <f t="shared" si="20"/>
        <v>P</v>
      </c>
      <c r="K667" s="15" t="str">
        <f>Tabla110[[#This Row],[FECHA DE NACIMIENTO]]&amp;J667</f>
        <v>2012P</v>
      </c>
      <c r="L667" s="16" t="str">
        <f t="shared" si="21"/>
        <v>PRINCIPIANTES 13 Y 14 AÑOS</v>
      </c>
      <c r="M667" s="33" t="s">
        <v>76</v>
      </c>
      <c r="N667" s="40">
        <v>746</v>
      </c>
      <c r="O667" s="19">
        <f>IFERROR(VLOOKUP(Tabla110[[#This Row],[NIVEL DE HABILIDAD]],CATEGORIAS!$M$3:$O$13,2,FALSE),"")</f>
        <v>85000</v>
      </c>
      <c r="P667" s="33"/>
      <c r="Q667" s="33"/>
    </row>
    <row r="668" spans="1:17" ht="18.75" x14ac:dyDescent="0.25">
      <c r="A668" s="11"/>
      <c r="B668" s="41">
        <v>747</v>
      </c>
      <c r="C668" s="33" t="s">
        <v>1131</v>
      </c>
      <c r="D668" s="33" t="s">
        <v>1132</v>
      </c>
      <c r="E668" s="34">
        <v>1058935981</v>
      </c>
      <c r="F668" s="87"/>
      <c r="G668" s="35">
        <v>2012</v>
      </c>
      <c r="H668" s="15">
        <f ca="1">IF(Tabla110[[#This Row],[FECHA DE NACIMIENTO]]="","",YEAR(NOW())-Tabla110[[#This Row],[FECHA DE NACIMIENTO]])</f>
        <v>14</v>
      </c>
      <c r="I668" s="33" t="s">
        <v>67</v>
      </c>
      <c r="J668" s="15" t="str">
        <f t="shared" si="20"/>
        <v>P</v>
      </c>
      <c r="K668" s="15" t="str">
        <f>Tabla110[[#This Row],[FECHA DE NACIMIENTO]]&amp;J668</f>
        <v>2012P</v>
      </c>
      <c r="L668" s="16" t="str">
        <f t="shared" si="21"/>
        <v>PRINCIPIANTES 13 Y 14 AÑOS</v>
      </c>
      <c r="M668" s="33" t="s">
        <v>229</v>
      </c>
      <c r="N668" s="41">
        <v>747</v>
      </c>
      <c r="O668" s="19">
        <f>IFERROR(VLOOKUP(Tabla110[[#This Row],[NIVEL DE HABILIDAD]],CATEGORIAS!$M$3:$O$13,2,FALSE),"")</f>
        <v>85000</v>
      </c>
      <c r="P668" s="33"/>
      <c r="Q668" s="65" t="s">
        <v>209</v>
      </c>
    </row>
    <row r="669" spans="1:17" ht="18.75" x14ac:dyDescent="0.25">
      <c r="A669" s="11"/>
      <c r="B669" s="40">
        <v>748</v>
      </c>
      <c r="C669" s="33" t="s">
        <v>795</v>
      </c>
      <c r="D669" s="33" t="s">
        <v>1133</v>
      </c>
      <c r="E669" s="34">
        <v>1059245106</v>
      </c>
      <c r="F669" s="87">
        <v>40977</v>
      </c>
      <c r="G669" s="35">
        <v>2012</v>
      </c>
      <c r="H669" s="15">
        <f ca="1">IF(Tabla110[[#This Row],[FECHA DE NACIMIENTO]]="","",YEAR(NOW())-Tabla110[[#This Row],[FECHA DE NACIMIENTO]])</f>
        <v>14</v>
      </c>
      <c r="I669" s="33" t="s">
        <v>67</v>
      </c>
      <c r="J669" s="15" t="str">
        <f t="shared" si="20"/>
        <v>P</v>
      </c>
      <c r="K669" s="15" t="str">
        <f>Tabla110[[#This Row],[FECHA DE NACIMIENTO]]&amp;J669</f>
        <v>2012P</v>
      </c>
      <c r="L669" s="16" t="str">
        <f t="shared" si="21"/>
        <v>PRINCIPIANTES 13 Y 14 AÑOS</v>
      </c>
      <c r="M669" s="33" t="s">
        <v>229</v>
      </c>
      <c r="N669" s="40">
        <v>748</v>
      </c>
      <c r="O669" s="19">
        <f>IFERROR(VLOOKUP(Tabla110[[#This Row],[NIVEL DE HABILIDAD]],CATEGORIAS!$M$3:$O$13,2,FALSE),"")</f>
        <v>85000</v>
      </c>
      <c r="P669" s="33"/>
      <c r="Q669" s="65" t="s">
        <v>203</v>
      </c>
    </row>
    <row r="670" spans="1:17" ht="18.75" x14ac:dyDescent="0.25">
      <c r="A670" s="11"/>
      <c r="B670" s="41">
        <v>749</v>
      </c>
      <c r="C670" s="33" t="s">
        <v>1134</v>
      </c>
      <c r="D670" s="33" t="s">
        <v>1135</v>
      </c>
      <c r="E670" s="34">
        <v>1006015177</v>
      </c>
      <c r="F670" s="87"/>
      <c r="G670" s="35">
        <v>2000</v>
      </c>
      <c r="H670" s="15">
        <f ca="1">IF(Tabla110[[#This Row],[FECHA DE NACIMIENTO]]="","",YEAR(NOW())-Tabla110[[#This Row],[FECHA DE NACIMIENTO]])</f>
        <v>26</v>
      </c>
      <c r="I670" s="33" t="s">
        <v>67</v>
      </c>
      <c r="J670" s="15" t="str">
        <f t="shared" si="20"/>
        <v>P</v>
      </c>
      <c r="K670" s="15" t="str">
        <f>Tabla110[[#This Row],[FECHA DE NACIMIENTO]]&amp;J670</f>
        <v>2000P</v>
      </c>
      <c r="L670" s="16" t="str">
        <f t="shared" si="21"/>
        <v>PRINCIPIANTES 15 AÑOS Y MAS</v>
      </c>
      <c r="M670" s="33" t="s">
        <v>167</v>
      </c>
      <c r="N670" s="41">
        <v>749</v>
      </c>
      <c r="O670" s="19">
        <f>IFERROR(VLOOKUP(Tabla110[[#This Row],[NIVEL DE HABILIDAD]],CATEGORIAS!$M$3:$O$13,2,FALSE),"")</f>
        <v>85000</v>
      </c>
      <c r="P670" s="33"/>
      <c r="Q670" s="33"/>
    </row>
    <row r="671" spans="1:17" ht="18.75" x14ac:dyDescent="0.25">
      <c r="A671" s="11"/>
      <c r="B671" s="40">
        <v>750</v>
      </c>
      <c r="C671" s="33" t="s">
        <v>356</v>
      </c>
      <c r="D671" s="33" t="s">
        <v>1135</v>
      </c>
      <c r="E671" s="34">
        <v>1104828982</v>
      </c>
      <c r="F671" s="87"/>
      <c r="G671" s="35">
        <v>2011</v>
      </c>
      <c r="H671" s="15">
        <f ca="1">IF(Tabla110[[#This Row],[FECHA DE NACIMIENTO]]="","",YEAR(NOW())-Tabla110[[#This Row],[FECHA DE NACIMIENTO]])</f>
        <v>15</v>
      </c>
      <c r="I671" s="33" t="s">
        <v>13</v>
      </c>
      <c r="J671" s="15" t="str">
        <f t="shared" si="20"/>
        <v>N</v>
      </c>
      <c r="K671" s="15" t="str">
        <f>Tabla110[[#This Row],[FECHA DE NACIMIENTO]]&amp;J671</f>
        <v>2011N</v>
      </c>
      <c r="L671" s="16" t="str">
        <f t="shared" si="21"/>
        <v>NOVATOS 15 AÑOS Y MAS</v>
      </c>
      <c r="M671" s="33" t="s">
        <v>167</v>
      </c>
      <c r="N671" s="40">
        <v>750</v>
      </c>
      <c r="O671" s="19">
        <f>IFERROR(VLOOKUP(Tabla110[[#This Row],[NIVEL DE HABILIDAD]],CATEGORIAS!$M$3:$O$13,2,FALSE),"")</f>
        <v>85000</v>
      </c>
      <c r="P671" s="33"/>
      <c r="Q671" s="33"/>
    </row>
    <row r="672" spans="1:17" ht="18.75" x14ac:dyDescent="0.25">
      <c r="A672" s="11"/>
      <c r="B672" s="41">
        <v>751</v>
      </c>
      <c r="C672" s="33" t="s">
        <v>321</v>
      </c>
      <c r="D672" s="33" t="s">
        <v>1136</v>
      </c>
      <c r="E672" s="34">
        <v>1109923411</v>
      </c>
      <c r="F672" s="87"/>
      <c r="G672" s="35">
        <v>2011</v>
      </c>
      <c r="H672" s="15">
        <f ca="1">IF(Tabla110[[#This Row],[FECHA DE NACIMIENTO]]="","",YEAR(NOW())-Tabla110[[#This Row],[FECHA DE NACIMIENTO]])</f>
        <v>15</v>
      </c>
      <c r="I672" s="65" t="s">
        <v>67</v>
      </c>
      <c r="J672" s="15" t="str">
        <f t="shared" si="20"/>
        <v>P</v>
      </c>
      <c r="K672" s="15" t="str">
        <f>Tabla110[[#This Row],[FECHA DE NACIMIENTO]]&amp;J672</f>
        <v>2011P</v>
      </c>
      <c r="L672" s="16" t="str">
        <f t="shared" si="21"/>
        <v>PRINCIPIANTES 15 AÑOS Y MAS</v>
      </c>
      <c r="M672" s="33" t="s">
        <v>53</v>
      </c>
      <c r="N672" s="41">
        <v>751</v>
      </c>
      <c r="O672" s="19">
        <f>IFERROR(VLOOKUP(Tabla110[[#This Row],[NIVEL DE HABILIDAD]],CATEGORIAS!$M$3:$O$13,2,FALSE),"")</f>
        <v>85000</v>
      </c>
      <c r="P672" s="33"/>
      <c r="Q672" s="33"/>
    </row>
    <row r="673" spans="1:17" ht="18.75" x14ac:dyDescent="0.25">
      <c r="A673" s="11"/>
      <c r="B673" s="40">
        <v>752</v>
      </c>
      <c r="C673" s="33" t="s">
        <v>753</v>
      </c>
      <c r="D673" s="33" t="s">
        <v>1137</v>
      </c>
      <c r="E673" s="34">
        <v>1191217432</v>
      </c>
      <c r="F673" s="87"/>
      <c r="G673" s="35">
        <v>2011</v>
      </c>
      <c r="H673" s="15">
        <f ca="1">IF(Tabla110[[#This Row],[FECHA DE NACIMIENTO]]="","",YEAR(NOW())-Tabla110[[#This Row],[FECHA DE NACIMIENTO]])</f>
        <v>15</v>
      </c>
      <c r="I673" s="65" t="s">
        <v>67</v>
      </c>
      <c r="J673" s="15" t="str">
        <f t="shared" si="20"/>
        <v>P</v>
      </c>
      <c r="K673" s="15" t="str">
        <f>Tabla110[[#This Row],[FECHA DE NACIMIENTO]]&amp;J673</f>
        <v>2011P</v>
      </c>
      <c r="L673" s="16" t="str">
        <f t="shared" si="21"/>
        <v>PRINCIPIANTES 15 AÑOS Y MAS</v>
      </c>
      <c r="M673" s="33" t="s">
        <v>229</v>
      </c>
      <c r="N673" s="40">
        <v>752</v>
      </c>
      <c r="O673" s="19">
        <f>IFERROR(VLOOKUP(Tabla110[[#This Row],[NIVEL DE HABILIDAD]],CATEGORIAS!$M$3:$O$13,2,FALSE),"")</f>
        <v>85000</v>
      </c>
      <c r="P673" s="33"/>
      <c r="Q673" s="33"/>
    </row>
    <row r="674" spans="1:17" ht="18.75" x14ac:dyDescent="0.25">
      <c r="A674" s="11"/>
      <c r="B674" s="41">
        <v>753</v>
      </c>
      <c r="C674" s="33" t="s">
        <v>1138</v>
      </c>
      <c r="D674" s="33" t="s">
        <v>461</v>
      </c>
      <c r="E674" s="34"/>
      <c r="F674" s="87"/>
      <c r="G674" s="35">
        <v>2007</v>
      </c>
      <c r="H674" s="15">
        <f ca="1">IF(Tabla110[[#This Row],[FECHA DE NACIMIENTO]]="","",YEAR(NOW())-Tabla110[[#This Row],[FECHA DE NACIMIENTO]])</f>
        <v>19</v>
      </c>
      <c r="I674" s="33" t="s">
        <v>13</v>
      </c>
      <c r="J674" s="15" t="str">
        <f t="shared" si="20"/>
        <v>N</v>
      </c>
      <c r="K674" s="15" t="str">
        <f>Tabla110[[#This Row],[FECHA DE NACIMIENTO]]&amp;J674</f>
        <v>2007N</v>
      </c>
      <c r="L674" s="16" t="str">
        <f t="shared" si="21"/>
        <v>NOVATOS 15 AÑOS Y MAS</v>
      </c>
      <c r="M674" s="33" t="s">
        <v>52</v>
      </c>
      <c r="N674" s="41">
        <v>753</v>
      </c>
      <c r="O674" s="19">
        <f>IFERROR(VLOOKUP(Tabla110[[#This Row],[NIVEL DE HABILIDAD]],CATEGORIAS!$M$3:$O$13,2,FALSE),"")</f>
        <v>85000</v>
      </c>
      <c r="P674" s="33"/>
      <c r="Q674" s="33"/>
    </row>
    <row r="675" spans="1:17" ht="18.75" x14ac:dyDescent="0.25">
      <c r="A675" s="11"/>
      <c r="B675" s="40">
        <v>754</v>
      </c>
      <c r="C675" s="33" t="s">
        <v>236</v>
      </c>
      <c r="D675" s="33" t="s">
        <v>1139</v>
      </c>
      <c r="E675" s="34">
        <v>1109561509</v>
      </c>
      <c r="F675" s="87">
        <v>42647</v>
      </c>
      <c r="G675" s="35">
        <v>2016</v>
      </c>
      <c r="H675" s="15">
        <f ca="1">IF(Tabla110[[#This Row],[FECHA DE NACIMIENTO]]="","",YEAR(NOW())-Tabla110[[#This Row],[FECHA DE NACIMIENTO]])</f>
        <v>10</v>
      </c>
      <c r="I675" s="33" t="s">
        <v>67</v>
      </c>
      <c r="J675" s="15" t="str">
        <f t="shared" si="20"/>
        <v>P</v>
      </c>
      <c r="K675" s="15" t="str">
        <f>Tabla110[[#This Row],[FECHA DE NACIMIENTO]]&amp;J675</f>
        <v>2016P</v>
      </c>
      <c r="L675" s="16" t="str">
        <f t="shared" si="21"/>
        <v>PRINCIPIANTES 9 Y 10 AÑOS</v>
      </c>
      <c r="M675" s="33" t="s">
        <v>46</v>
      </c>
      <c r="N675" s="40">
        <v>754</v>
      </c>
      <c r="O675" s="19">
        <f>IFERROR(VLOOKUP(Tabla110[[#This Row],[NIVEL DE HABILIDAD]],CATEGORIAS!$M$3:$O$13,2,FALSE),"")</f>
        <v>85000</v>
      </c>
      <c r="P675" s="33"/>
      <c r="Q675" s="33"/>
    </row>
    <row r="676" spans="1:17" ht="18.75" x14ac:dyDescent="0.25">
      <c r="A676" s="11"/>
      <c r="B676" s="41">
        <v>755</v>
      </c>
      <c r="C676" s="33" t="s">
        <v>256</v>
      </c>
      <c r="D676" s="33" t="s">
        <v>1140</v>
      </c>
      <c r="E676" s="34">
        <v>1191214820</v>
      </c>
      <c r="F676" s="87">
        <v>40026</v>
      </c>
      <c r="G676" s="35">
        <v>2009</v>
      </c>
      <c r="H676" s="15">
        <f ca="1">IF(Tabla110[[#This Row],[FECHA DE NACIMIENTO]]="","",YEAR(NOW())-Tabla110[[#This Row],[FECHA DE NACIMIENTO]])</f>
        <v>17</v>
      </c>
      <c r="I676" s="33" t="s">
        <v>13</v>
      </c>
      <c r="J676" s="15" t="str">
        <f t="shared" si="20"/>
        <v>N</v>
      </c>
      <c r="K676" s="15" t="str">
        <f>Tabla110[[#This Row],[FECHA DE NACIMIENTO]]&amp;J676</f>
        <v>2009N</v>
      </c>
      <c r="L676" s="16" t="str">
        <f t="shared" si="21"/>
        <v>NOVATOS 15 AÑOS Y MAS</v>
      </c>
      <c r="M676" s="33" t="s">
        <v>46</v>
      </c>
      <c r="N676" s="41">
        <v>755</v>
      </c>
      <c r="O676" s="19">
        <f>IFERROR(VLOOKUP(Tabla110[[#This Row],[NIVEL DE HABILIDAD]],CATEGORIAS!$M$3:$O$13,2,FALSE),"")</f>
        <v>85000</v>
      </c>
      <c r="P676" s="33"/>
      <c r="Q676" s="33"/>
    </row>
    <row r="677" spans="1:17" ht="18.75" x14ac:dyDescent="0.25">
      <c r="A677" s="11"/>
      <c r="B677" s="40">
        <v>756</v>
      </c>
      <c r="C677" s="33" t="s">
        <v>1141</v>
      </c>
      <c r="D677" s="33" t="s">
        <v>1142</v>
      </c>
      <c r="E677" s="34">
        <v>1059248438</v>
      </c>
      <c r="F677" s="87">
        <v>42965</v>
      </c>
      <c r="G677" s="35">
        <v>2017</v>
      </c>
      <c r="H677" s="15">
        <f ca="1">IF(Tabla110[[#This Row],[FECHA DE NACIMIENTO]]="","",YEAR(NOW())-Tabla110[[#This Row],[FECHA DE NACIMIENTO]])</f>
        <v>9</v>
      </c>
      <c r="I677" s="33" t="s">
        <v>67</v>
      </c>
      <c r="J677" s="15" t="str">
        <f t="shared" si="20"/>
        <v>P</v>
      </c>
      <c r="K677" s="15" t="str">
        <f>Tabla110[[#This Row],[FECHA DE NACIMIENTO]]&amp;J677</f>
        <v>2017P</v>
      </c>
      <c r="L677" s="16" t="str">
        <f t="shared" si="21"/>
        <v>PRINCIPIANTES 9 Y 10 AÑOS</v>
      </c>
      <c r="M677" s="33" t="s">
        <v>52</v>
      </c>
      <c r="N677" s="40">
        <v>756</v>
      </c>
      <c r="O677" s="19">
        <f>IFERROR(VLOOKUP(Tabla110[[#This Row],[NIVEL DE HABILIDAD]],CATEGORIAS!$M$3:$O$13,2,FALSE),"")</f>
        <v>85000</v>
      </c>
      <c r="P677" s="33"/>
      <c r="Q677" s="33"/>
    </row>
    <row r="678" spans="1:17" ht="18.75" x14ac:dyDescent="0.25">
      <c r="A678" s="11"/>
      <c r="B678" s="93">
        <v>757</v>
      </c>
      <c r="C678" s="65" t="s">
        <v>1190</v>
      </c>
      <c r="D678" s="65" t="s">
        <v>1191</v>
      </c>
      <c r="E678" s="65">
        <v>1114321630</v>
      </c>
      <c r="F678" s="87">
        <v>44344</v>
      </c>
      <c r="G678" s="48">
        <f>YEAR(Tabla110[[#This Row],[SEXO]])</f>
        <v>2021</v>
      </c>
      <c r="H678" s="15">
        <f ca="1">IF(Tabla110[[#This Row],[FECHA DE NACIMIENTO]]="","",YEAR(NOW())-Tabla110[[#This Row],[FECHA DE NACIMIENTO]])</f>
        <v>5</v>
      </c>
      <c r="I678" s="65" t="s">
        <v>12</v>
      </c>
      <c r="J678" s="15" t="str">
        <f t="shared" si="20"/>
        <v>S</v>
      </c>
      <c r="K678" s="15" t="str">
        <f>Tabla110[[#This Row],[FECHA DE NACIMIENTO]]&amp;J678</f>
        <v>2021S</v>
      </c>
      <c r="L678" s="16" t="str">
        <f t="shared" si="21"/>
        <v>STRIDERS 5 AÑOS</v>
      </c>
      <c r="M678" s="65" t="s">
        <v>44</v>
      </c>
      <c r="N678" s="39">
        <v>757</v>
      </c>
      <c r="O678" s="19">
        <f>IFERROR(VLOOKUP(Tabla110[[#This Row],[NIVEL DE HABILIDAD]],CATEGORIAS!$M$3:$O$13,2,FALSE),"")</f>
        <v>85000</v>
      </c>
      <c r="P678" s="65"/>
      <c r="Q678" s="65"/>
    </row>
    <row r="679" spans="1:17" ht="18.75" x14ac:dyDescent="0.25">
      <c r="A679" s="11"/>
      <c r="B679" s="93">
        <v>758</v>
      </c>
      <c r="C679" s="65" t="s">
        <v>301</v>
      </c>
      <c r="D679" s="65" t="s">
        <v>1192</v>
      </c>
      <c r="E679" s="65">
        <v>1114559142</v>
      </c>
      <c r="F679" s="87">
        <v>44482</v>
      </c>
      <c r="G679" s="48">
        <f>YEAR(Tabla110[[#This Row],[SEXO]])</f>
        <v>2021</v>
      </c>
      <c r="H679" s="15">
        <f ca="1">IF(Tabla110[[#This Row],[FECHA DE NACIMIENTO]]="","",YEAR(NOW())-Tabla110[[#This Row],[FECHA DE NACIMIENTO]])</f>
        <v>5</v>
      </c>
      <c r="I679" s="65" t="s">
        <v>12</v>
      </c>
      <c r="J679" s="15" t="str">
        <f t="shared" si="20"/>
        <v>S</v>
      </c>
      <c r="K679" s="15" t="str">
        <f>Tabla110[[#This Row],[FECHA DE NACIMIENTO]]&amp;J679</f>
        <v>2021S</v>
      </c>
      <c r="L679" s="16" t="str">
        <f t="shared" si="21"/>
        <v>STRIDERS 5 AÑOS</v>
      </c>
      <c r="M679" s="65" t="s">
        <v>44</v>
      </c>
      <c r="N679" s="39">
        <v>758</v>
      </c>
      <c r="O679" s="19">
        <f>IFERROR(VLOOKUP(Tabla110[[#This Row],[NIVEL DE HABILIDAD]],CATEGORIAS!$M$3:$O$13,2,FALSE),"")</f>
        <v>85000</v>
      </c>
      <c r="P679" s="65"/>
      <c r="Q679" s="65"/>
    </row>
    <row r="680" spans="1:17" ht="18.75" x14ac:dyDescent="0.25">
      <c r="A680" s="11"/>
      <c r="B680" s="93">
        <v>759</v>
      </c>
      <c r="C680" s="65" t="s">
        <v>639</v>
      </c>
      <c r="D680" s="65" t="s">
        <v>1193</v>
      </c>
      <c r="E680" s="65">
        <v>1115196239</v>
      </c>
      <c r="F680" s="87">
        <v>44731</v>
      </c>
      <c r="G680" s="48">
        <f>YEAR(Tabla110[[#This Row],[SEXO]])</f>
        <v>2022</v>
      </c>
      <c r="H680" s="15">
        <f ca="1">IF(Tabla110[[#This Row],[FECHA DE NACIMIENTO]]="","",YEAR(NOW())-Tabla110[[#This Row],[FECHA DE NACIMIENTO]])</f>
        <v>4</v>
      </c>
      <c r="I680" s="65" t="s">
        <v>12</v>
      </c>
      <c r="J680" s="15" t="str">
        <f t="shared" si="20"/>
        <v>S</v>
      </c>
      <c r="K680" s="15" t="str">
        <f>Tabla110[[#This Row],[FECHA DE NACIMIENTO]]&amp;J680</f>
        <v>2022S</v>
      </c>
      <c r="L680" s="16" t="str">
        <f t="shared" si="21"/>
        <v>STRIDERS 4 AÑOS</v>
      </c>
      <c r="M680" s="65" t="s">
        <v>44</v>
      </c>
      <c r="N680" s="39">
        <v>759</v>
      </c>
      <c r="O680" s="19">
        <f>IFERROR(VLOOKUP(Tabla110[[#This Row],[NIVEL DE HABILIDAD]],CATEGORIAS!$M$3:$O$13,2,FALSE),"")</f>
        <v>85000</v>
      </c>
      <c r="P680" s="65"/>
      <c r="Q680" s="65"/>
    </row>
    <row r="681" spans="1:17" ht="18.75" x14ac:dyDescent="0.25">
      <c r="A681" s="11"/>
      <c r="B681" s="93">
        <v>760</v>
      </c>
      <c r="C681" s="65" t="s">
        <v>729</v>
      </c>
      <c r="D681" s="65" t="s">
        <v>1209</v>
      </c>
      <c r="E681" s="65">
        <v>1232822233</v>
      </c>
      <c r="F681" s="87">
        <v>44881</v>
      </c>
      <c r="G681" s="48">
        <f>YEAR(Tabla110[[#This Row],[SEXO]])</f>
        <v>2022</v>
      </c>
      <c r="H681" s="15">
        <f ca="1">IF(Tabla110[[#This Row],[FECHA DE NACIMIENTO]]="","",YEAR(NOW())-Tabla110[[#This Row],[FECHA DE NACIMIENTO]])</f>
        <v>4</v>
      </c>
      <c r="I681" s="65" t="s">
        <v>12</v>
      </c>
      <c r="J681" s="15" t="str">
        <f t="shared" si="20"/>
        <v>S</v>
      </c>
      <c r="K681" s="15" t="str">
        <f>Tabla110[[#This Row],[FECHA DE NACIMIENTO]]&amp;J681</f>
        <v>2022S</v>
      </c>
      <c r="L681" s="16" t="str">
        <f t="shared" si="21"/>
        <v>STRIDERS 4 AÑOS</v>
      </c>
      <c r="M681" s="65" t="s">
        <v>45</v>
      </c>
      <c r="N681" s="39">
        <v>760</v>
      </c>
      <c r="O681" s="19">
        <f>IFERROR(VLOOKUP(Tabla110[[#This Row],[NIVEL DE HABILIDAD]],CATEGORIAS!$M$3:$O$13,2,FALSE),"")</f>
        <v>85000</v>
      </c>
      <c r="P681" s="65"/>
      <c r="Q681" s="65"/>
    </row>
    <row r="682" spans="1:17" ht="18.75" x14ac:dyDescent="0.25">
      <c r="A682" s="11"/>
      <c r="B682" s="93">
        <v>761</v>
      </c>
      <c r="C682" s="65" t="s">
        <v>760</v>
      </c>
      <c r="D682" s="65" t="s">
        <v>1237</v>
      </c>
      <c r="E682" s="65">
        <v>1111488701</v>
      </c>
      <c r="F682" s="87">
        <v>44527</v>
      </c>
      <c r="G682" s="48">
        <f>YEAR(Tabla110[[#This Row],[SEXO]])</f>
        <v>2021</v>
      </c>
      <c r="H682" s="15">
        <f ca="1">IF(Tabla110[[#This Row],[FECHA DE NACIMIENTO]]="","",YEAR(NOW())-Tabla110[[#This Row],[FECHA DE NACIMIENTO]])</f>
        <v>5</v>
      </c>
      <c r="I682" s="65" t="s">
        <v>12</v>
      </c>
      <c r="J682" s="15" t="str">
        <f t="shared" si="20"/>
        <v>S</v>
      </c>
      <c r="K682" s="15" t="str">
        <f>Tabla110[[#This Row],[FECHA DE NACIMIENTO]]&amp;J682</f>
        <v>2021S</v>
      </c>
      <c r="L682" s="16" t="str">
        <f t="shared" si="21"/>
        <v>STRIDERS 5 AÑOS</v>
      </c>
      <c r="M682" s="65" t="s">
        <v>80</v>
      </c>
      <c r="N682" s="39">
        <v>761</v>
      </c>
      <c r="O682" s="19">
        <f>IFERROR(VLOOKUP(Tabla110[[#This Row],[NIVEL DE HABILIDAD]],CATEGORIAS!$M$3:$O$13,2,FALSE),"")</f>
        <v>85000</v>
      </c>
      <c r="P682" s="65"/>
      <c r="Q682" s="65"/>
    </row>
    <row r="683" spans="1:17" ht="18.75" x14ac:dyDescent="0.25">
      <c r="A683" s="11"/>
      <c r="B683" s="93">
        <v>762</v>
      </c>
      <c r="C683" s="65" t="s">
        <v>240</v>
      </c>
      <c r="D683" s="65" t="s">
        <v>267</v>
      </c>
      <c r="E683" s="65">
        <v>1112071016</v>
      </c>
      <c r="F683" s="87">
        <v>44847</v>
      </c>
      <c r="G683" s="48">
        <f>YEAR(Tabla110[[#This Row],[SEXO]])</f>
        <v>2022</v>
      </c>
      <c r="H683" s="15">
        <f ca="1">IF(Tabla110[[#This Row],[FECHA DE NACIMIENTO]]="","",YEAR(NOW())-Tabla110[[#This Row],[FECHA DE NACIMIENTO]])</f>
        <v>4</v>
      </c>
      <c r="I683" s="65" t="s">
        <v>12</v>
      </c>
      <c r="J683" s="15" t="str">
        <f t="shared" si="20"/>
        <v>S</v>
      </c>
      <c r="K683" s="15" t="str">
        <f>Tabla110[[#This Row],[FECHA DE NACIMIENTO]]&amp;J683</f>
        <v>2022S</v>
      </c>
      <c r="L683" s="16" t="str">
        <f t="shared" si="21"/>
        <v>STRIDERS 4 AÑOS</v>
      </c>
      <c r="M683" s="65" t="s">
        <v>45</v>
      </c>
      <c r="N683" s="39">
        <v>762</v>
      </c>
      <c r="O683" s="19">
        <f>IFERROR(VLOOKUP(Tabla110[[#This Row],[NIVEL DE HABILIDAD]],CATEGORIAS!$M$3:$O$13,2,FALSE),"")</f>
        <v>85000</v>
      </c>
      <c r="P683" s="65"/>
      <c r="Q683" s="65"/>
    </row>
    <row r="684" spans="1:17" ht="18.75" x14ac:dyDescent="0.25">
      <c r="A684" s="11"/>
      <c r="B684" s="93">
        <v>763</v>
      </c>
      <c r="C684" s="65" t="s">
        <v>299</v>
      </c>
      <c r="D684" s="65" t="s">
        <v>1251</v>
      </c>
      <c r="E684" s="65">
        <v>1232821862</v>
      </c>
      <c r="F684" s="87">
        <v>44853</v>
      </c>
      <c r="G684" s="48">
        <f>YEAR(Tabla110[[#This Row],[SEXO]])</f>
        <v>2022</v>
      </c>
      <c r="H684" s="15">
        <f ca="1">IF(Tabla110[[#This Row],[FECHA DE NACIMIENTO]]="","",YEAR(NOW())-Tabla110[[#This Row],[FECHA DE NACIMIENTO]])</f>
        <v>4</v>
      </c>
      <c r="I684" s="65" t="s">
        <v>12</v>
      </c>
      <c r="J684" s="15" t="str">
        <f t="shared" si="20"/>
        <v>S</v>
      </c>
      <c r="K684" s="15" t="str">
        <f>Tabla110[[#This Row],[FECHA DE NACIMIENTO]]&amp;J684</f>
        <v>2022S</v>
      </c>
      <c r="L684" s="16" t="str">
        <f t="shared" si="21"/>
        <v>STRIDERS 4 AÑOS</v>
      </c>
      <c r="M684" s="65" t="s">
        <v>45</v>
      </c>
      <c r="N684" s="39">
        <v>763</v>
      </c>
      <c r="O684" s="19">
        <f>IFERROR(VLOOKUP(Tabla110[[#This Row],[NIVEL DE HABILIDAD]],CATEGORIAS!$M$3:$O$13,2,FALSE),"")</f>
        <v>85000</v>
      </c>
      <c r="P684" s="65"/>
      <c r="Q684" s="65"/>
    </row>
    <row r="685" spans="1:17" ht="18.75" x14ac:dyDescent="0.25">
      <c r="A685" s="11"/>
      <c r="B685" s="93">
        <v>764</v>
      </c>
      <c r="C685" s="65" t="s">
        <v>271</v>
      </c>
      <c r="D685" s="65" t="s">
        <v>1263</v>
      </c>
      <c r="E685" s="65">
        <v>1109571774</v>
      </c>
      <c r="F685" s="87">
        <v>44318</v>
      </c>
      <c r="G685" s="48">
        <f>YEAR(Tabla110[[#This Row],[SEXO]])</f>
        <v>2021</v>
      </c>
      <c r="H685" s="15">
        <f ca="1">IF(Tabla110[[#This Row],[FECHA DE NACIMIENTO]]="","",YEAR(NOW())-Tabla110[[#This Row],[FECHA DE NACIMIENTO]])</f>
        <v>5</v>
      </c>
      <c r="I685" s="65" t="s">
        <v>12</v>
      </c>
      <c r="J685" s="15" t="str">
        <f t="shared" si="20"/>
        <v>S</v>
      </c>
      <c r="K685" s="15" t="str">
        <f>Tabla110[[#This Row],[FECHA DE NACIMIENTO]]&amp;J685</f>
        <v>2021S</v>
      </c>
      <c r="L685" s="16" t="str">
        <f t="shared" si="21"/>
        <v>STRIDERS 5 AÑOS</v>
      </c>
      <c r="M685" s="65" t="s">
        <v>1268</v>
      </c>
      <c r="N685" s="39">
        <v>764</v>
      </c>
      <c r="O685" s="19">
        <f>IFERROR(VLOOKUP(Tabla110[[#This Row],[NIVEL DE HABILIDAD]],CATEGORIAS!$M$3:$O$13,2,FALSE),"")</f>
        <v>85000</v>
      </c>
      <c r="P685" s="65"/>
      <c r="Q685" s="65"/>
    </row>
    <row r="686" spans="1:17" ht="18.75" x14ac:dyDescent="0.25">
      <c r="A686" s="11"/>
      <c r="B686" s="93">
        <v>765</v>
      </c>
      <c r="C686" s="65" t="s">
        <v>1434</v>
      </c>
      <c r="D686" s="65" t="s">
        <v>1435</v>
      </c>
      <c r="E686" s="65">
        <v>1232792403</v>
      </c>
      <c r="F686" s="89">
        <v>42125</v>
      </c>
      <c r="G686" s="48">
        <f>YEAR(Tabla110[[#This Row],[SEXO]])</f>
        <v>2015</v>
      </c>
      <c r="H686" s="78">
        <f ca="1">IF(Tabla110[[#This Row],[FECHA DE NACIMIENTO]]="","",YEAR(NOW())-Tabla110[[#This Row],[FECHA DE NACIMIENTO]])</f>
        <v>11</v>
      </c>
      <c r="I686" s="65" t="s">
        <v>67</v>
      </c>
      <c r="J686" s="79" t="str">
        <f t="shared" si="20"/>
        <v>P</v>
      </c>
      <c r="K686" s="79" t="str">
        <f>Tabla110[[#This Row],[FECHA DE NACIMIENTO]]&amp;J686</f>
        <v>2015P</v>
      </c>
      <c r="L686" s="80" t="str">
        <f t="shared" si="21"/>
        <v>PRINCIPIANTES 11 Y 12 AÑOS</v>
      </c>
      <c r="M686" s="65" t="s">
        <v>41</v>
      </c>
      <c r="N686" s="81">
        <v>765</v>
      </c>
      <c r="O686" s="82">
        <f>IFERROR(VLOOKUP(Tabla110[[#This Row],[NIVEL DE HABILIDAD]],CATEGORIAS!$M$3:$O$13,2,FALSE),"")</f>
        <v>85000</v>
      </c>
      <c r="P686" s="75"/>
      <c r="Q686" s="75"/>
    </row>
    <row r="687" spans="1:17" ht="18.75" x14ac:dyDescent="0.25">
      <c r="A687" s="11"/>
      <c r="B687" s="93">
        <v>766</v>
      </c>
      <c r="C687" s="65" t="s">
        <v>1295</v>
      </c>
      <c r="D687" s="65" t="s">
        <v>1296</v>
      </c>
      <c r="E687" s="65">
        <v>1232816254</v>
      </c>
      <c r="F687" s="87">
        <v>44276</v>
      </c>
      <c r="G687" s="48">
        <f>YEAR(Tabla110[[#This Row],[SEXO]])</f>
        <v>2021</v>
      </c>
      <c r="H687" s="15">
        <f ca="1">IF(Tabla110[[#This Row],[FECHA DE NACIMIENTO]]="","",YEAR(NOW())-Tabla110[[#This Row],[FECHA DE NACIMIENTO]])</f>
        <v>5</v>
      </c>
      <c r="I687" s="65" t="s">
        <v>12</v>
      </c>
      <c r="J687" s="15" t="str">
        <f t="shared" si="20"/>
        <v>S</v>
      </c>
      <c r="K687" s="15" t="str">
        <f>Tabla110[[#This Row],[FECHA DE NACIMIENTO]]&amp;J687</f>
        <v>2021S</v>
      </c>
      <c r="L687" s="16" t="str">
        <f t="shared" si="21"/>
        <v>STRIDERS 5 AÑOS</v>
      </c>
      <c r="M687" s="65" t="s">
        <v>53</v>
      </c>
      <c r="N687" s="39">
        <v>766</v>
      </c>
      <c r="O687" s="19">
        <f>IFERROR(VLOOKUP(Tabla110[[#This Row],[NIVEL DE HABILIDAD]],CATEGORIAS!$M$3:$O$13,2,FALSE),"")</f>
        <v>85000</v>
      </c>
      <c r="P687" s="65"/>
      <c r="Q687" s="65"/>
    </row>
    <row r="688" spans="1:17" ht="18.75" x14ac:dyDescent="0.25">
      <c r="A688" s="11"/>
      <c r="B688" s="93">
        <v>767</v>
      </c>
      <c r="C688" s="65" t="s">
        <v>1332</v>
      </c>
      <c r="D688" s="65" t="s">
        <v>1333</v>
      </c>
      <c r="E688" s="65">
        <v>1112061359</v>
      </c>
      <c r="F688" s="89">
        <v>42241</v>
      </c>
      <c r="G688" s="48">
        <f>YEAR(Tabla110[[#This Row],[SEXO]])</f>
        <v>2015</v>
      </c>
      <c r="H688" s="78">
        <f ca="1">IF(Tabla110[[#This Row],[FECHA DE NACIMIENTO]]="","",YEAR(NOW())-Tabla110[[#This Row],[FECHA DE NACIMIENTO]])</f>
        <v>11</v>
      </c>
      <c r="I688" s="65" t="s">
        <v>67</v>
      </c>
      <c r="J688" s="79" t="str">
        <f t="shared" si="20"/>
        <v>P</v>
      </c>
      <c r="K688" s="79" t="str">
        <f>Tabla110[[#This Row],[FECHA DE NACIMIENTO]]&amp;J688</f>
        <v>2015P</v>
      </c>
      <c r="L688" s="80" t="str">
        <f t="shared" si="21"/>
        <v>PRINCIPIANTES 11 Y 12 AÑOS</v>
      </c>
      <c r="M688" s="65" t="s">
        <v>1344</v>
      </c>
      <c r="N688" s="81">
        <v>767</v>
      </c>
      <c r="O688" s="82">
        <f>IFERROR(VLOOKUP(Tabla110[[#This Row],[NIVEL DE HABILIDAD]],CATEGORIAS!$M$3:$O$13,2,FALSE),"")</f>
        <v>85000</v>
      </c>
      <c r="P688" s="75"/>
      <c r="Q688" s="75"/>
    </row>
    <row r="689" spans="1:17" ht="18.75" x14ac:dyDescent="0.25">
      <c r="A689" s="11"/>
      <c r="B689" s="93">
        <v>768</v>
      </c>
      <c r="C689" s="65" t="s">
        <v>1297</v>
      </c>
      <c r="D689" s="65" t="s">
        <v>1298</v>
      </c>
      <c r="E689" s="65">
        <v>1109122634</v>
      </c>
      <c r="F689" s="87">
        <v>44884</v>
      </c>
      <c r="G689" s="48">
        <f>YEAR(Tabla110[[#This Row],[SEXO]])</f>
        <v>2022</v>
      </c>
      <c r="H689" s="15">
        <f ca="1">IF(Tabla110[[#This Row],[FECHA DE NACIMIENTO]]="","",YEAR(NOW())-Tabla110[[#This Row],[FECHA DE NACIMIENTO]])</f>
        <v>4</v>
      </c>
      <c r="I689" s="65" t="s">
        <v>12</v>
      </c>
      <c r="J689" s="15" t="str">
        <f t="shared" si="20"/>
        <v>S</v>
      </c>
      <c r="K689" s="15" t="str">
        <f>Tabla110[[#This Row],[FECHA DE NACIMIENTO]]&amp;J689</f>
        <v>2022S</v>
      </c>
      <c r="L689" s="16" t="str">
        <f t="shared" si="21"/>
        <v>STRIDERS 4 AÑOS</v>
      </c>
      <c r="M689" s="65" t="s">
        <v>53</v>
      </c>
      <c r="N689" s="39">
        <v>768</v>
      </c>
      <c r="O689" s="19">
        <f>IFERROR(VLOOKUP(Tabla110[[#This Row],[NIVEL DE HABILIDAD]],CATEGORIAS!$M$3:$O$13,2,FALSE),"")</f>
        <v>85000</v>
      </c>
      <c r="P689" s="65"/>
      <c r="Q689" s="65"/>
    </row>
    <row r="690" spans="1:17" ht="18.75" x14ac:dyDescent="0.25">
      <c r="A690" s="11"/>
      <c r="B690" s="93">
        <v>769</v>
      </c>
      <c r="C690" s="65" t="s">
        <v>614</v>
      </c>
      <c r="D690" s="65" t="s">
        <v>615</v>
      </c>
      <c r="E690" s="65">
        <v>1123282948</v>
      </c>
      <c r="F690" s="87">
        <v>44905</v>
      </c>
      <c r="G690" s="48">
        <f>YEAR(Tabla110[[#This Row],[SEXO]])</f>
        <v>2022</v>
      </c>
      <c r="H690" s="15">
        <f ca="1">IF(Tabla110[[#This Row],[FECHA DE NACIMIENTO]]="","",YEAR(NOW())-Tabla110[[#This Row],[FECHA DE NACIMIENTO]])</f>
        <v>4</v>
      </c>
      <c r="I690" s="65" t="s">
        <v>12</v>
      </c>
      <c r="J690" s="15" t="str">
        <f t="shared" si="20"/>
        <v>S</v>
      </c>
      <c r="K690" s="15" t="str">
        <f>Tabla110[[#This Row],[FECHA DE NACIMIENTO]]&amp;J690</f>
        <v>2022S</v>
      </c>
      <c r="L690" s="16" t="str">
        <f t="shared" si="21"/>
        <v>STRIDERS 4 AÑOS</v>
      </c>
      <c r="M690" s="65" t="s">
        <v>53</v>
      </c>
      <c r="N690" s="39">
        <v>769</v>
      </c>
      <c r="O690" s="19">
        <f>IFERROR(VLOOKUP(Tabla110[[#This Row],[NIVEL DE HABILIDAD]],CATEGORIAS!$M$3:$O$13,2,FALSE),"")</f>
        <v>85000</v>
      </c>
      <c r="P690" s="65"/>
      <c r="Q690" s="65"/>
    </row>
    <row r="691" spans="1:17" ht="18.75" x14ac:dyDescent="0.25">
      <c r="A691" s="11"/>
      <c r="B691" s="93">
        <v>770</v>
      </c>
      <c r="C691" s="65" t="s">
        <v>1338</v>
      </c>
      <c r="D691" s="65" t="s">
        <v>1339</v>
      </c>
      <c r="E691" s="65">
        <v>1114897024</v>
      </c>
      <c r="F691" s="89">
        <v>42107</v>
      </c>
      <c r="G691" s="48">
        <f>YEAR(Tabla110[[#This Row],[SEXO]])</f>
        <v>2015</v>
      </c>
      <c r="H691" s="78">
        <f ca="1">IF(Tabla110[[#This Row],[FECHA DE NACIMIENTO]]="","",YEAR(NOW())-Tabla110[[#This Row],[FECHA DE NACIMIENTO]])</f>
        <v>11</v>
      </c>
      <c r="I691" s="65" t="s">
        <v>67</v>
      </c>
      <c r="J691" s="79" t="str">
        <f t="shared" si="20"/>
        <v>P</v>
      </c>
      <c r="K691" s="79" t="str">
        <f>Tabla110[[#This Row],[FECHA DE NACIMIENTO]]&amp;J691</f>
        <v>2015P</v>
      </c>
      <c r="L691" s="80" t="str">
        <f t="shared" si="21"/>
        <v>PRINCIPIANTES 11 Y 12 AÑOS</v>
      </c>
      <c r="M691" s="65" t="s">
        <v>1344</v>
      </c>
      <c r="N691" s="81">
        <v>770</v>
      </c>
      <c r="O691" s="82">
        <f>IFERROR(VLOOKUP(Tabla110[[#This Row],[NIVEL DE HABILIDAD]],CATEGORIAS!$M$3:$O$13,2,FALSE),"")</f>
        <v>85000</v>
      </c>
      <c r="P691" s="75"/>
      <c r="Q691" s="75"/>
    </row>
    <row r="692" spans="1:17" ht="18.75" x14ac:dyDescent="0.25">
      <c r="A692" s="11"/>
      <c r="B692" s="93">
        <v>771</v>
      </c>
      <c r="C692" s="65" t="s">
        <v>472</v>
      </c>
      <c r="D692" s="65" t="s">
        <v>1180</v>
      </c>
      <c r="E692" s="65">
        <v>1110608001</v>
      </c>
      <c r="F692" s="87">
        <v>44181</v>
      </c>
      <c r="G692" s="48">
        <f>YEAR(Tabla110[[#This Row],[SEXO]])</f>
        <v>2020</v>
      </c>
      <c r="H692" s="15">
        <f ca="1">IF(Tabla110[[#This Row],[FECHA DE NACIMIENTO]]="","",YEAR(NOW())-Tabla110[[#This Row],[FECHA DE NACIMIENTO]])</f>
        <v>6</v>
      </c>
      <c r="I692" s="65" t="s">
        <v>67</v>
      </c>
      <c r="J692" s="15" t="str">
        <f t="shared" si="20"/>
        <v>P</v>
      </c>
      <c r="K692" s="15" t="str">
        <f>Tabla110[[#This Row],[FECHA DE NACIMIENTO]]&amp;J692</f>
        <v>2020P</v>
      </c>
      <c r="L692" s="16" t="str">
        <f t="shared" si="21"/>
        <v>PRINCIPIANTES 6 AÑOS Y MENOS</v>
      </c>
      <c r="M692" s="65" t="s">
        <v>79</v>
      </c>
      <c r="N692" s="39">
        <v>771</v>
      </c>
      <c r="O692" s="19">
        <f>IFERROR(VLOOKUP(Tabla110[[#This Row],[NIVEL DE HABILIDAD]],CATEGORIAS!$M$3:$O$13,2,FALSE),"")</f>
        <v>85000</v>
      </c>
      <c r="P692" s="27"/>
      <c r="Q692" s="27"/>
    </row>
    <row r="693" spans="1:17" ht="18.75" x14ac:dyDescent="0.25">
      <c r="A693" s="11"/>
      <c r="B693" s="93">
        <v>772</v>
      </c>
      <c r="C693" s="65" t="s">
        <v>1305</v>
      </c>
      <c r="D693" s="65" t="s">
        <v>1306</v>
      </c>
      <c r="E693" s="65">
        <v>1105474989</v>
      </c>
      <c r="F693" s="90">
        <v>42109</v>
      </c>
      <c r="G693" s="48">
        <f>YEAR(Tabla110[[#This Row],[SEXO]])</f>
        <v>2015</v>
      </c>
      <c r="H693" s="15">
        <f ca="1">IF(Tabla110[[#This Row],[FECHA DE NACIMIENTO]]="","",YEAR(NOW())-Tabla110[[#This Row],[FECHA DE NACIMIENTO]])</f>
        <v>11</v>
      </c>
      <c r="I693" s="65" t="s">
        <v>67</v>
      </c>
      <c r="J693" s="15" t="str">
        <f t="shared" si="20"/>
        <v>P</v>
      </c>
      <c r="K693" s="15" t="str">
        <f>Tabla110[[#This Row],[FECHA DE NACIMIENTO]]&amp;J693</f>
        <v>2015P</v>
      </c>
      <c r="L693" s="16" t="str">
        <f t="shared" si="21"/>
        <v>PRINCIPIANTES 11 Y 12 AÑOS</v>
      </c>
      <c r="M693" s="65" t="s">
        <v>1328</v>
      </c>
      <c r="N693" s="38">
        <v>772</v>
      </c>
      <c r="O693" s="19">
        <f>IFERROR(VLOOKUP(Tabla110[[#This Row],[NIVEL DE HABILIDAD]],CATEGORIAS!$M$3:$O$13,2,FALSE),"")</f>
        <v>85000</v>
      </c>
      <c r="P693" s="33"/>
      <c r="Q693" s="33"/>
    </row>
    <row r="694" spans="1:17" ht="18.75" x14ac:dyDescent="0.25">
      <c r="A694" s="11"/>
      <c r="B694" s="93">
        <v>773</v>
      </c>
      <c r="C694" s="65" t="s">
        <v>303</v>
      </c>
      <c r="D694" s="65" t="s">
        <v>1311</v>
      </c>
      <c r="E694" s="65">
        <v>1107990595</v>
      </c>
      <c r="F694" s="96">
        <v>43635</v>
      </c>
      <c r="G694" s="48">
        <f>YEAR(Tabla110[[#This Row],[SEXO]])</f>
        <v>2019</v>
      </c>
      <c r="H694" s="97">
        <f ca="1">IF(Tabla110[[#This Row],[FECHA DE NACIMIENTO]]="","",YEAR(NOW())-Tabla110[[#This Row],[FECHA DE NACIMIENTO]])</f>
        <v>7</v>
      </c>
      <c r="I694" s="65" t="s">
        <v>67</v>
      </c>
      <c r="J694" s="98" t="str">
        <f t="shared" si="20"/>
        <v>P</v>
      </c>
      <c r="K694" s="98" t="str">
        <f>Tabla110[[#This Row],[FECHA DE NACIMIENTO]]&amp;J694</f>
        <v>2019P</v>
      </c>
      <c r="L694" s="99" t="str">
        <f t="shared" si="21"/>
        <v>PRINCIPIANTES 7 Y 8 AÑOS</v>
      </c>
      <c r="M694" s="65" t="s">
        <v>1328</v>
      </c>
      <c r="N694" s="100">
        <v>773</v>
      </c>
      <c r="O694" s="101">
        <f>IFERROR(VLOOKUP(Tabla110[[#This Row],[NIVEL DE HABILIDAD]],CATEGORIAS!$M$3:$O$13,2,FALSE),"")</f>
        <v>85000</v>
      </c>
      <c r="P694" s="86"/>
      <c r="Q694" s="86"/>
    </row>
    <row r="695" spans="1:17" ht="18.75" x14ac:dyDescent="0.25">
      <c r="A695" s="11"/>
      <c r="B695" s="93">
        <v>774</v>
      </c>
      <c r="C695" s="65" t="s">
        <v>760</v>
      </c>
      <c r="D695" s="65" t="s">
        <v>1312</v>
      </c>
      <c r="E695" s="65">
        <v>1107987824</v>
      </c>
      <c r="F695" s="96">
        <v>42642</v>
      </c>
      <c r="G695" s="48">
        <f>YEAR(Tabla110[[#This Row],[SEXO]])</f>
        <v>2016</v>
      </c>
      <c r="H695" s="97">
        <f ca="1">IF(Tabla110[[#This Row],[FECHA DE NACIMIENTO]]="","",YEAR(NOW())-Tabla110[[#This Row],[FECHA DE NACIMIENTO]])</f>
        <v>10</v>
      </c>
      <c r="I695" s="65" t="s">
        <v>67</v>
      </c>
      <c r="J695" s="98" t="str">
        <f t="shared" si="20"/>
        <v>P</v>
      </c>
      <c r="K695" s="98" t="str">
        <f>Tabla110[[#This Row],[FECHA DE NACIMIENTO]]&amp;J695</f>
        <v>2016P</v>
      </c>
      <c r="L695" s="99" t="str">
        <f t="shared" si="21"/>
        <v>PRINCIPIANTES 9 Y 10 AÑOS</v>
      </c>
      <c r="M695" s="65" t="s">
        <v>1328</v>
      </c>
      <c r="N695" s="100">
        <v>774</v>
      </c>
      <c r="O695" s="101">
        <f>IFERROR(VLOOKUP(Tabla110[[#This Row],[NIVEL DE HABILIDAD]],CATEGORIAS!$M$3:$O$13,2,FALSE),"")</f>
        <v>85000</v>
      </c>
      <c r="P695" s="86"/>
      <c r="Q695" s="86"/>
    </row>
    <row r="696" spans="1:17" ht="18.75" x14ac:dyDescent="0.25">
      <c r="A696" s="11"/>
      <c r="B696" s="93">
        <v>775</v>
      </c>
      <c r="C696" s="65" t="s">
        <v>825</v>
      </c>
      <c r="D696" s="65" t="s">
        <v>1313</v>
      </c>
      <c r="E696" s="65">
        <v>1106638899</v>
      </c>
      <c r="F696" s="96">
        <v>43439</v>
      </c>
      <c r="G696" s="48">
        <f>YEAR(Tabla110[[#This Row],[SEXO]])</f>
        <v>2018</v>
      </c>
      <c r="H696" s="97">
        <f ca="1">IF(Tabla110[[#This Row],[FECHA DE NACIMIENTO]]="","",YEAR(NOW())-Tabla110[[#This Row],[FECHA DE NACIMIENTO]])</f>
        <v>8</v>
      </c>
      <c r="I696" s="65" t="s">
        <v>67</v>
      </c>
      <c r="J696" s="98" t="str">
        <f t="shared" si="20"/>
        <v>P</v>
      </c>
      <c r="K696" s="98" t="str">
        <f>Tabla110[[#This Row],[FECHA DE NACIMIENTO]]&amp;J696</f>
        <v>2018P</v>
      </c>
      <c r="L696" s="99" t="str">
        <f t="shared" si="21"/>
        <v>PRINCIPIANTES 7 Y 8 AÑOS</v>
      </c>
      <c r="M696" s="65" t="s">
        <v>1328</v>
      </c>
      <c r="N696" s="100">
        <v>775</v>
      </c>
      <c r="O696" s="101">
        <f>IFERROR(VLOOKUP(Tabla110[[#This Row],[NIVEL DE HABILIDAD]],CATEGORIAS!$M$3:$O$13,2,FALSE),"")</f>
        <v>85000</v>
      </c>
      <c r="P696" s="86"/>
      <c r="Q696" s="86"/>
    </row>
    <row r="697" spans="1:17" ht="18.75" x14ac:dyDescent="0.25">
      <c r="A697" s="11"/>
      <c r="B697" s="93">
        <v>776</v>
      </c>
      <c r="C697" s="65" t="s">
        <v>356</v>
      </c>
      <c r="D697" s="65" t="s">
        <v>1315</v>
      </c>
      <c r="E697" s="65">
        <v>1201230953</v>
      </c>
      <c r="F697" s="96">
        <v>41147</v>
      </c>
      <c r="G697" s="48">
        <f>YEAR(Tabla110[[#This Row],[SEXO]])</f>
        <v>2012</v>
      </c>
      <c r="H697" s="97">
        <f ca="1">IF(Tabla110[[#This Row],[FECHA DE NACIMIENTO]]="","",YEAR(NOW())-Tabla110[[#This Row],[FECHA DE NACIMIENTO]])</f>
        <v>14</v>
      </c>
      <c r="I697" s="65" t="s">
        <v>67</v>
      </c>
      <c r="J697" s="98" t="str">
        <f t="shared" si="20"/>
        <v>P</v>
      </c>
      <c r="K697" s="98" t="str">
        <f>Tabla110[[#This Row],[FECHA DE NACIMIENTO]]&amp;J697</f>
        <v>2012P</v>
      </c>
      <c r="L697" s="99" t="str">
        <f t="shared" si="21"/>
        <v>PRINCIPIANTES 13 Y 14 AÑOS</v>
      </c>
      <c r="M697" s="65" t="s">
        <v>1328</v>
      </c>
      <c r="N697" s="100">
        <v>776</v>
      </c>
      <c r="O697" s="101">
        <f>IFERROR(VLOOKUP(Tabla110[[#This Row],[NIVEL DE HABILIDAD]],CATEGORIAS!$M$3:$O$13,2,FALSE),"")</f>
        <v>85000</v>
      </c>
      <c r="P697" s="86"/>
      <c r="Q697" s="86"/>
    </row>
    <row r="698" spans="1:17" ht="18.75" x14ac:dyDescent="0.25">
      <c r="A698" s="11"/>
      <c r="B698" s="41">
        <v>777</v>
      </c>
      <c r="C698" s="33" t="s">
        <v>1143</v>
      </c>
      <c r="D698" s="33" t="s">
        <v>1144</v>
      </c>
      <c r="E698" s="34">
        <v>3425254</v>
      </c>
      <c r="F698" s="87"/>
      <c r="G698" s="35">
        <v>1999</v>
      </c>
      <c r="H698" s="15">
        <f ca="1">IF(Tabla110[[#This Row],[FECHA DE NACIMIENTO]]="","",YEAR(NOW())-Tabla110[[#This Row],[FECHA DE NACIMIENTO]])</f>
        <v>27</v>
      </c>
      <c r="I698" s="33" t="s">
        <v>13</v>
      </c>
      <c r="J698" s="15" t="str">
        <f t="shared" si="20"/>
        <v>N</v>
      </c>
      <c r="K698" s="15" t="str">
        <f>Tabla110[[#This Row],[FECHA DE NACIMIENTO]]&amp;J698</f>
        <v>1999N</v>
      </c>
      <c r="L698" s="16" t="str">
        <f t="shared" si="21"/>
        <v>NOVATOS 15 AÑOS Y MAS</v>
      </c>
      <c r="M698" s="33" t="s">
        <v>55</v>
      </c>
      <c r="N698" s="41">
        <v>777</v>
      </c>
      <c r="O698" s="19">
        <f>IFERROR(VLOOKUP(Tabla110[[#This Row],[NIVEL DE HABILIDAD]],CATEGORIAS!$M$3:$O$13,2,FALSE),"")</f>
        <v>85000</v>
      </c>
      <c r="P698" s="33"/>
      <c r="Q698" s="33"/>
    </row>
    <row r="699" spans="1:17" ht="18.75" x14ac:dyDescent="0.25">
      <c r="A699" s="11"/>
      <c r="B699" s="93">
        <v>778</v>
      </c>
      <c r="C699" s="65" t="s">
        <v>436</v>
      </c>
      <c r="D699" s="65" t="s">
        <v>1315</v>
      </c>
      <c r="E699" s="65">
        <v>1197471867</v>
      </c>
      <c r="F699" s="96">
        <v>42843</v>
      </c>
      <c r="G699" s="48">
        <f>YEAR(Tabla110[[#This Row],[SEXO]])</f>
        <v>2017</v>
      </c>
      <c r="H699" s="97">
        <f ca="1">IF(Tabla110[[#This Row],[FECHA DE NACIMIENTO]]="","",YEAR(NOW())-Tabla110[[#This Row],[FECHA DE NACIMIENTO]])</f>
        <v>9</v>
      </c>
      <c r="I699" s="65" t="s">
        <v>67</v>
      </c>
      <c r="J699" s="98" t="str">
        <f t="shared" si="20"/>
        <v>P</v>
      </c>
      <c r="K699" s="98" t="str">
        <f>Tabla110[[#This Row],[FECHA DE NACIMIENTO]]&amp;J699</f>
        <v>2017P</v>
      </c>
      <c r="L699" s="99" t="str">
        <f t="shared" si="21"/>
        <v>PRINCIPIANTES 9 Y 10 AÑOS</v>
      </c>
      <c r="M699" s="65" t="s">
        <v>1328</v>
      </c>
      <c r="N699" s="100">
        <v>778</v>
      </c>
      <c r="O699" s="101">
        <f>IFERROR(VLOOKUP(Tabla110[[#This Row],[NIVEL DE HABILIDAD]],CATEGORIAS!$M$3:$O$13,2,FALSE),"")</f>
        <v>85000</v>
      </c>
      <c r="P699" s="86"/>
      <c r="Q699" s="86"/>
    </row>
    <row r="700" spans="1:17" ht="18.75" x14ac:dyDescent="0.25">
      <c r="A700" s="11"/>
      <c r="B700" s="93">
        <v>779</v>
      </c>
      <c r="C700" s="65" t="s">
        <v>1355</v>
      </c>
      <c r="D700" s="65" t="s">
        <v>864</v>
      </c>
      <c r="E700" s="65">
        <v>1112065357</v>
      </c>
      <c r="F700" s="96">
        <v>43253</v>
      </c>
      <c r="G700" s="48">
        <f>YEAR(Tabla110[[#This Row],[SEXO]])</f>
        <v>2018</v>
      </c>
      <c r="H700" s="97">
        <f ca="1">IF(Tabla110[[#This Row],[FECHA DE NACIMIENTO]]="","",YEAR(NOW())-Tabla110[[#This Row],[FECHA DE NACIMIENTO]])</f>
        <v>8</v>
      </c>
      <c r="I700" s="65" t="s">
        <v>67</v>
      </c>
      <c r="J700" s="98" t="str">
        <f t="shared" si="20"/>
        <v>P</v>
      </c>
      <c r="K700" s="98" t="str">
        <f>Tabla110[[#This Row],[FECHA DE NACIMIENTO]]&amp;J700</f>
        <v>2018P</v>
      </c>
      <c r="L700" s="99" t="str">
        <f t="shared" si="21"/>
        <v>PRINCIPIANTES 7 Y 8 AÑOS</v>
      </c>
      <c r="M700" s="65" t="s">
        <v>167</v>
      </c>
      <c r="N700" s="100">
        <v>779</v>
      </c>
      <c r="O700" s="101">
        <f>IFERROR(VLOOKUP(Tabla110[[#This Row],[NIVEL DE HABILIDAD]],CATEGORIAS!$M$3:$O$13,2,FALSE),"")</f>
        <v>85000</v>
      </c>
      <c r="P700" s="86"/>
      <c r="Q700" s="86"/>
    </row>
    <row r="701" spans="1:17" ht="18.75" x14ac:dyDescent="0.25">
      <c r="A701" s="11"/>
      <c r="B701" s="93">
        <v>780</v>
      </c>
      <c r="C701" s="65" t="s">
        <v>468</v>
      </c>
      <c r="D701" s="65" t="s">
        <v>1269</v>
      </c>
      <c r="E701" s="65">
        <v>1109576639</v>
      </c>
      <c r="F701" s="87">
        <v>45202</v>
      </c>
      <c r="G701" s="48">
        <f>YEAR(Tabla110[[#This Row],[SEXO]])</f>
        <v>2023</v>
      </c>
      <c r="H701" s="15">
        <f ca="1">IF(Tabla110[[#This Row],[FECHA DE NACIMIENTO]]="","",YEAR(NOW())-Tabla110[[#This Row],[FECHA DE NACIMIENTO]])</f>
        <v>3</v>
      </c>
      <c r="I701" s="65" t="s">
        <v>12</v>
      </c>
      <c r="J701" s="15" t="str">
        <f t="shared" si="20"/>
        <v>S</v>
      </c>
      <c r="K701" s="15" t="str">
        <f>Tabla110[[#This Row],[FECHA DE NACIMIENTO]]&amp;J701</f>
        <v>2023S</v>
      </c>
      <c r="L701" s="16" t="str">
        <f t="shared" si="21"/>
        <v>STRIDERS 2 Y 3 AÑOS</v>
      </c>
      <c r="M701" s="65" t="s">
        <v>53</v>
      </c>
      <c r="N701" s="39">
        <v>780</v>
      </c>
      <c r="O701" s="19">
        <f>IFERROR(VLOOKUP(Tabla110[[#This Row],[NIVEL DE HABILIDAD]],CATEGORIAS!$M$3:$O$13,2,FALSE),"")</f>
        <v>85000</v>
      </c>
      <c r="P701" s="65"/>
      <c r="Q701" s="65"/>
    </row>
    <row r="702" spans="1:17" ht="18.75" x14ac:dyDescent="0.25">
      <c r="A702" s="11"/>
      <c r="B702" s="93">
        <v>781</v>
      </c>
      <c r="C702" s="65" t="s">
        <v>644</v>
      </c>
      <c r="D702" s="65" t="s">
        <v>1302</v>
      </c>
      <c r="E702" s="65" t="s">
        <v>1270</v>
      </c>
      <c r="F702" s="87">
        <v>44681</v>
      </c>
      <c r="G702" s="48">
        <f>YEAR(Tabla110[[#This Row],[SEXO]])</f>
        <v>2022</v>
      </c>
      <c r="H702" s="15">
        <f ca="1">IF(Tabla110[[#This Row],[FECHA DE NACIMIENTO]]="","",YEAR(NOW())-Tabla110[[#This Row],[FECHA DE NACIMIENTO]])</f>
        <v>4</v>
      </c>
      <c r="I702" s="65" t="s">
        <v>12</v>
      </c>
      <c r="J702" s="15" t="str">
        <f t="shared" si="20"/>
        <v>S</v>
      </c>
      <c r="K702" s="15" t="str">
        <f>Tabla110[[#This Row],[FECHA DE NACIMIENTO]]&amp;J702</f>
        <v>2022S</v>
      </c>
      <c r="L702" s="16" t="str">
        <f t="shared" si="21"/>
        <v>STRIDERS 4 AÑOS</v>
      </c>
      <c r="M702" s="65" t="s">
        <v>53</v>
      </c>
      <c r="N702" s="39">
        <v>781</v>
      </c>
      <c r="O702" s="19">
        <f>IFERROR(VLOOKUP(Tabla110[[#This Row],[NIVEL DE HABILIDAD]],CATEGORIAS!$M$3:$O$13,2,FALSE),"")</f>
        <v>85000</v>
      </c>
      <c r="P702" s="65"/>
      <c r="Q702" s="65"/>
    </row>
    <row r="703" spans="1:17" ht="18.75" x14ac:dyDescent="0.25">
      <c r="A703" s="11"/>
      <c r="B703" s="93">
        <v>782</v>
      </c>
      <c r="C703" s="65" t="s">
        <v>378</v>
      </c>
      <c r="D703" s="65" t="s">
        <v>1303</v>
      </c>
      <c r="E703" s="65">
        <v>1110381202</v>
      </c>
      <c r="F703" s="87">
        <v>44813</v>
      </c>
      <c r="G703" s="48">
        <f>YEAR(Tabla110[[#This Row],[SEXO]])</f>
        <v>2022</v>
      </c>
      <c r="H703" s="15">
        <f ca="1">IF(Tabla110[[#This Row],[FECHA DE NACIMIENTO]]="","",YEAR(NOW())-Tabla110[[#This Row],[FECHA DE NACIMIENTO]])</f>
        <v>4</v>
      </c>
      <c r="I703" s="65" t="s">
        <v>12</v>
      </c>
      <c r="J703" s="15" t="str">
        <f t="shared" si="20"/>
        <v>S</v>
      </c>
      <c r="K703" s="15" t="str">
        <f>Tabla110[[#This Row],[FECHA DE NACIMIENTO]]&amp;J703</f>
        <v>2022S</v>
      </c>
      <c r="L703" s="16" t="str">
        <f t="shared" si="21"/>
        <v>STRIDERS 4 AÑOS</v>
      </c>
      <c r="M703" s="65" t="s">
        <v>53</v>
      </c>
      <c r="N703" s="39">
        <v>782</v>
      </c>
      <c r="O703" s="19">
        <f>IFERROR(VLOOKUP(Tabla110[[#This Row],[NIVEL DE HABILIDAD]],CATEGORIAS!$M$3:$O$13,2,FALSE),"")</f>
        <v>85000</v>
      </c>
      <c r="P703" s="65"/>
      <c r="Q703" s="65"/>
    </row>
    <row r="704" spans="1:17" ht="18.75" x14ac:dyDescent="0.25">
      <c r="A704" s="11"/>
      <c r="B704" s="94">
        <v>783</v>
      </c>
      <c r="C704" s="65" t="s">
        <v>602</v>
      </c>
      <c r="D704" s="65" t="s">
        <v>1275</v>
      </c>
      <c r="E704" s="65">
        <v>1232822957</v>
      </c>
      <c r="F704" s="87">
        <v>44928</v>
      </c>
      <c r="G704" s="48">
        <f>YEAR(Tabla110[[#This Row],[SEXO]])</f>
        <v>2023</v>
      </c>
      <c r="H704" s="15">
        <f ca="1">IF(Tabla110[[#This Row],[FECHA DE NACIMIENTO]]="","",YEAR(NOW())-Tabla110[[#This Row],[FECHA DE NACIMIENTO]])</f>
        <v>3</v>
      </c>
      <c r="I704" s="65" t="s">
        <v>12</v>
      </c>
      <c r="J704" s="15" t="str">
        <f t="shared" si="20"/>
        <v>S</v>
      </c>
      <c r="K704" s="15" t="str">
        <f>Tabla110[[#This Row],[FECHA DE NACIMIENTO]]&amp;J704</f>
        <v>2023S</v>
      </c>
      <c r="L704" s="16" t="str">
        <f t="shared" si="21"/>
        <v>STRIDERS 2 Y 3 AÑOS</v>
      </c>
      <c r="M704" s="65" t="s">
        <v>78</v>
      </c>
      <c r="N704" s="39">
        <v>783</v>
      </c>
      <c r="O704" s="19">
        <f>IFERROR(VLOOKUP(Tabla110[[#This Row],[NIVEL DE HABILIDAD]],CATEGORIAS!$M$3:$O$13,2,FALSE),"")</f>
        <v>85000</v>
      </c>
      <c r="P704" s="65"/>
      <c r="Q704" s="65"/>
    </row>
    <row r="705" spans="1:17" ht="18.75" x14ac:dyDescent="0.25">
      <c r="A705" s="11"/>
      <c r="B705" s="94">
        <v>784</v>
      </c>
      <c r="C705" s="65" t="s">
        <v>275</v>
      </c>
      <c r="D705" s="65" t="s">
        <v>1276</v>
      </c>
      <c r="E705" s="65">
        <v>1232823238</v>
      </c>
      <c r="F705" s="89">
        <v>44931</v>
      </c>
      <c r="G705" s="48">
        <f>YEAR(Tabla110[[#This Row],[SEXO]])</f>
        <v>2023</v>
      </c>
      <c r="H705" s="78"/>
      <c r="I705" s="65" t="s">
        <v>12</v>
      </c>
      <c r="J705" s="79"/>
      <c r="K705" s="79"/>
      <c r="L705" s="80"/>
      <c r="M705" s="65" t="s">
        <v>78</v>
      </c>
      <c r="N705" s="81">
        <v>784</v>
      </c>
      <c r="O705" s="82"/>
      <c r="P705" s="75"/>
      <c r="Q705" s="75"/>
    </row>
    <row r="706" spans="1:17" ht="18.75" x14ac:dyDescent="0.25">
      <c r="A706" s="11"/>
      <c r="B706" s="93">
        <v>785</v>
      </c>
      <c r="C706" s="65" t="s">
        <v>319</v>
      </c>
      <c r="D706" s="65" t="s">
        <v>1356</v>
      </c>
      <c r="E706" s="65">
        <v>1019844745</v>
      </c>
      <c r="F706" s="96">
        <v>40623</v>
      </c>
      <c r="G706" s="48">
        <f>YEAR(Tabla110[[#This Row],[SEXO]])</f>
        <v>2011</v>
      </c>
      <c r="H706" s="97">
        <f ca="1">IF(Tabla110[[#This Row],[FECHA DE NACIMIENTO]]="","",YEAR(NOW())-Tabla110[[#This Row],[FECHA DE NACIMIENTO]])</f>
        <v>15</v>
      </c>
      <c r="I706" s="65" t="s">
        <v>67</v>
      </c>
      <c r="J706" s="98" t="str">
        <f t="shared" ref="J706:J737" si="22">VLOOKUP(I706,NH,2,0)</f>
        <v>P</v>
      </c>
      <c r="K706" s="98" t="str">
        <f>Tabla110[[#This Row],[FECHA DE NACIMIENTO]]&amp;J706</f>
        <v>2011P</v>
      </c>
      <c r="L706" s="99" t="str">
        <f t="shared" ref="L706:L737" si="23">IFERROR(VLOOKUP(K706,CATEGORIAS,2,0),"")</f>
        <v>PRINCIPIANTES 15 AÑOS Y MAS</v>
      </c>
      <c r="M706" s="65" t="s">
        <v>167</v>
      </c>
      <c r="N706" s="100">
        <v>785</v>
      </c>
      <c r="O706" s="101">
        <f>IFERROR(VLOOKUP(Tabla110[[#This Row],[NIVEL DE HABILIDAD]],CATEGORIAS!$M$3:$O$13,2,FALSE),"")</f>
        <v>85000</v>
      </c>
      <c r="P706" s="86"/>
      <c r="Q706" s="86"/>
    </row>
    <row r="707" spans="1:17" ht="18.75" x14ac:dyDescent="0.25">
      <c r="A707" s="11"/>
      <c r="B707" s="94">
        <v>787</v>
      </c>
      <c r="C707" s="65" t="e">
        <v>#N/A</v>
      </c>
      <c r="D707" s="65" t="e">
        <v>#N/A</v>
      </c>
      <c r="E707" s="65" t="e">
        <v>#N/A</v>
      </c>
      <c r="F707" s="89"/>
      <c r="G707" s="48">
        <f>YEAR(Tabla110[[#This Row],[SEXO]])</f>
        <v>1900</v>
      </c>
      <c r="H707" s="78">
        <f ca="1">IF(Tabla110[[#This Row],[FECHA DE NACIMIENTO]]="","",YEAR(NOW())-Tabla110[[#This Row],[FECHA DE NACIMIENTO]])</f>
        <v>126</v>
      </c>
      <c r="I707" s="65" t="e">
        <v>#N/A</v>
      </c>
      <c r="J707" s="79" t="e">
        <f t="shared" si="22"/>
        <v>#N/A</v>
      </c>
      <c r="K707" s="79" t="e">
        <f>Tabla110[[#This Row],[FECHA DE NACIMIENTO]]&amp;J707</f>
        <v>#N/A</v>
      </c>
      <c r="L707" s="80" t="str">
        <f t="shared" si="23"/>
        <v/>
      </c>
      <c r="M707" s="65" t="e">
        <v>#N/A</v>
      </c>
      <c r="N707" s="81">
        <v>787</v>
      </c>
      <c r="O707" s="82" t="str">
        <f>IFERROR(VLOOKUP(Tabla110[[#This Row],[NIVEL DE HABILIDAD]],CATEGORIAS!$M$3:$O$13,2,FALSE),"")</f>
        <v/>
      </c>
      <c r="P707" s="75"/>
      <c r="Q707" s="75"/>
    </row>
    <row r="708" spans="1:17" ht="18.75" x14ac:dyDescent="0.25">
      <c r="A708" s="11"/>
      <c r="B708" s="94">
        <v>788</v>
      </c>
      <c r="C708" s="65" t="s">
        <v>1335</v>
      </c>
      <c r="D708" s="65" t="s">
        <v>1336</v>
      </c>
      <c r="E708" s="65">
        <v>1114905533</v>
      </c>
      <c r="F708" s="89">
        <v>44727</v>
      </c>
      <c r="G708" s="48">
        <f>YEAR(Tabla110[[#This Row],[SEXO]])</f>
        <v>2022</v>
      </c>
      <c r="H708" s="78">
        <f ca="1">IF(Tabla110[[#This Row],[FECHA DE NACIMIENTO]]="","",YEAR(NOW())-Tabla110[[#This Row],[FECHA DE NACIMIENTO]])</f>
        <v>4</v>
      </c>
      <c r="I708" s="65" t="s">
        <v>12</v>
      </c>
      <c r="J708" s="79" t="str">
        <f t="shared" si="22"/>
        <v>S</v>
      </c>
      <c r="K708" s="79" t="str">
        <f>Tabla110[[#This Row],[FECHA DE NACIMIENTO]]&amp;J708</f>
        <v>2022S</v>
      </c>
      <c r="L708" s="80" t="str">
        <f t="shared" si="23"/>
        <v>STRIDERS 4 AÑOS</v>
      </c>
      <c r="M708" s="65" t="s">
        <v>1344</v>
      </c>
      <c r="N708" s="81">
        <v>788</v>
      </c>
      <c r="O708" s="82">
        <f>IFERROR(VLOOKUP(Tabla110[[#This Row],[NIVEL DE HABILIDAD]],CATEGORIAS!$M$3:$O$13,2,FALSE),"")</f>
        <v>85000</v>
      </c>
      <c r="P708" s="75"/>
      <c r="Q708" s="75"/>
    </row>
    <row r="709" spans="1:17" ht="18.75" x14ac:dyDescent="0.25">
      <c r="A709" s="11"/>
      <c r="B709" s="93">
        <v>789</v>
      </c>
      <c r="C709" s="65" t="s">
        <v>544</v>
      </c>
      <c r="D709" s="65" t="s">
        <v>1337</v>
      </c>
      <c r="E709" s="65">
        <v>1232817142</v>
      </c>
      <c r="F709" s="89">
        <v>44422</v>
      </c>
      <c r="G709" s="48">
        <f>YEAR(Tabla110[[#This Row],[SEXO]])</f>
        <v>2021</v>
      </c>
      <c r="H709" s="78">
        <f ca="1">IF(Tabla110[[#This Row],[FECHA DE NACIMIENTO]]="","",YEAR(NOW())-Tabla110[[#This Row],[FECHA DE NACIMIENTO]])</f>
        <v>5</v>
      </c>
      <c r="I709" s="65" t="s">
        <v>12</v>
      </c>
      <c r="J709" s="79" t="str">
        <f t="shared" si="22"/>
        <v>S</v>
      </c>
      <c r="K709" s="79" t="str">
        <f>Tabla110[[#This Row],[FECHA DE NACIMIENTO]]&amp;J709</f>
        <v>2021S</v>
      </c>
      <c r="L709" s="80" t="str">
        <f t="shared" si="23"/>
        <v>STRIDERS 5 AÑOS</v>
      </c>
      <c r="M709" s="65" t="s">
        <v>1344</v>
      </c>
      <c r="N709" s="81">
        <v>789</v>
      </c>
      <c r="O709" s="82">
        <f>IFERROR(VLOOKUP(Tabla110[[#This Row],[NIVEL DE HABILIDAD]],CATEGORIAS!$M$3:$O$13,2,FALSE),"")</f>
        <v>85000</v>
      </c>
      <c r="P709" s="75"/>
      <c r="Q709" s="75"/>
    </row>
    <row r="710" spans="1:17" ht="18.75" x14ac:dyDescent="0.25">
      <c r="A710" s="11"/>
      <c r="B710" s="93">
        <v>790</v>
      </c>
      <c r="C710" s="65" t="s">
        <v>314</v>
      </c>
      <c r="D710" s="65" t="s">
        <v>1357</v>
      </c>
      <c r="E710" s="65">
        <v>10331117379</v>
      </c>
      <c r="F710" s="96">
        <v>42222</v>
      </c>
      <c r="G710" s="48">
        <f>YEAR(Tabla110[[#This Row],[SEXO]])</f>
        <v>2015</v>
      </c>
      <c r="H710" s="97">
        <f ca="1">IF(Tabla110[[#This Row],[FECHA DE NACIMIENTO]]="","",YEAR(NOW())-Tabla110[[#This Row],[FECHA DE NACIMIENTO]])</f>
        <v>11</v>
      </c>
      <c r="I710" s="65" t="s">
        <v>67</v>
      </c>
      <c r="J710" s="98" t="str">
        <f t="shared" si="22"/>
        <v>P</v>
      </c>
      <c r="K710" s="98" t="str">
        <f>Tabla110[[#This Row],[FECHA DE NACIMIENTO]]&amp;J710</f>
        <v>2015P</v>
      </c>
      <c r="L710" s="99" t="str">
        <f t="shared" si="23"/>
        <v>PRINCIPIANTES 11 Y 12 AÑOS</v>
      </c>
      <c r="M710" s="65" t="s">
        <v>167</v>
      </c>
      <c r="N710" s="100">
        <v>790</v>
      </c>
      <c r="O710" s="101">
        <f>IFERROR(VLOOKUP(Tabla110[[#This Row],[NIVEL DE HABILIDAD]],CATEGORIAS!$M$3:$O$13,2,FALSE),"")</f>
        <v>85000</v>
      </c>
      <c r="P710" s="86"/>
      <c r="Q710" s="86"/>
    </row>
    <row r="711" spans="1:17" ht="18.75" x14ac:dyDescent="0.25">
      <c r="A711" s="11"/>
      <c r="B711" s="94">
        <v>791</v>
      </c>
      <c r="C711" s="65" t="s">
        <v>236</v>
      </c>
      <c r="D711" s="65" t="s">
        <v>1417</v>
      </c>
      <c r="E711" s="65">
        <v>1105381226</v>
      </c>
      <c r="F711" s="96">
        <v>40868</v>
      </c>
      <c r="G711" s="48">
        <f>YEAR(Tabla110[[#This Row],[SEXO]])</f>
        <v>2011</v>
      </c>
      <c r="H711" s="97">
        <f ca="1">IF(Tabla110[[#This Row],[FECHA DE NACIMIENTO]]="","",YEAR(NOW())-Tabla110[[#This Row],[FECHA DE NACIMIENTO]])</f>
        <v>15</v>
      </c>
      <c r="I711" s="65" t="s">
        <v>67</v>
      </c>
      <c r="J711" s="98" t="str">
        <f t="shared" si="22"/>
        <v>P</v>
      </c>
      <c r="K711" s="98" t="str">
        <f>Tabla110[[#This Row],[FECHA DE NACIMIENTO]]&amp;J711</f>
        <v>2011P</v>
      </c>
      <c r="L711" s="99" t="str">
        <f t="shared" si="23"/>
        <v>PRINCIPIANTES 15 AÑOS Y MAS</v>
      </c>
      <c r="M711" s="65" t="s">
        <v>168</v>
      </c>
      <c r="N711" s="100">
        <v>791</v>
      </c>
      <c r="O711" s="101">
        <f>IFERROR(VLOOKUP(Tabla110[[#This Row],[NIVEL DE HABILIDAD]],CATEGORIAS!$M$3:$O$13,2,FALSE),"")</f>
        <v>85000</v>
      </c>
      <c r="P711" s="86"/>
      <c r="Q711" s="86"/>
    </row>
    <row r="712" spans="1:17" ht="18.75" x14ac:dyDescent="0.25">
      <c r="A712" s="11"/>
      <c r="B712" s="93">
        <v>792</v>
      </c>
      <c r="C712" s="65" t="s">
        <v>303</v>
      </c>
      <c r="D712" s="65" t="s">
        <v>1413</v>
      </c>
      <c r="E712" s="65">
        <v>1109560006</v>
      </c>
      <c r="F712" s="96">
        <v>42390</v>
      </c>
      <c r="G712" s="48">
        <f>YEAR(Tabla110[[#This Row],[SEXO]])</f>
        <v>2016</v>
      </c>
      <c r="H712" s="97">
        <f ca="1">IF(Tabla110[[#This Row],[FECHA DE NACIMIENTO]]="","",YEAR(NOW())-Tabla110[[#This Row],[FECHA DE NACIMIENTO]])</f>
        <v>10</v>
      </c>
      <c r="I712" s="65" t="s">
        <v>67</v>
      </c>
      <c r="J712" s="98" t="str">
        <f t="shared" si="22"/>
        <v>P</v>
      </c>
      <c r="K712" s="98" t="str">
        <f>Tabla110[[#This Row],[FECHA DE NACIMIENTO]]&amp;J712</f>
        <v>2016P</v>
      </c>
      <c r="L712" s="99" t="str">
        <f t="shared" si="23"/>
        <v>PRINCIPIANTES 9 Y 10 AÑOS</v>
      </c>
      <c r="M712" s="65" t="s">
        <v>77</v>
      </c>
      <c r="N712" s="100">
        <v>792</v>
      </c>
      <c r="O712" s="101">
        <f>IFERROR(VLOOKUP(Tabla110[[#This Row],[NIVEL DE HABILIDAD]],CATEGORIAS!$M$3:$O$13,2,FALSE),"")</f>
        <v>85000</v>
      </c>
      <c r="P712" s="86"/>
      <c r="Q712" s="86"/>
    </row>
    <row r="713" spans="1:17" ht="18.75" x14ac:dyDescent="0.25">
      <c r="A713" s="11"/>
      <c r="B713" s="93">
        <v>793</v>
      </c>
      <c r="C713" s="65" t="s">
        <v>236</v>
      </c>
      <c r="D713" s="65" t="s">
        <v>504</v>
      </c>
      <c r="E713" s="65">
        <v>1110055627</v>
      </c>
      <c r="F713" s="96">
        <v>42249</v>
      </c>
      <c r="G713" s="48">
        <f>YEAR(Tabla110[[#This Row],[SEXO]])</f>
        <v>2015</v>
      </c>
      <c r="H713" s="97">
        <f ca="1">IF(Tabla110[[#This Row],[FECHA DE NACIMIENTO]]="","",YEAR(NOW())-Tabla110[[#This Row],[FECHA DE NACIMIENTO]])</f>
        <v>11</v>
      </c>
      <c r="I713" s="65" t="s">
        <v>67</v>
      </c>
      <c r="J713" s="98" t="str">
        <f t="shared" si="22"/>
        <v>P</v>
      </c>
      <c r="K713" s="98" t="str">
        <f>Tabla110[[#This Row],[FECHA DE NACIMIENTO]]&amp;J713</f>
        <v>2015P</v>
      </c>
      <c r="L713" s="99" t="str">
        <f t="shared" si="23"/>
        <v>PRINCIPIANTES 11 Y 12 AÑOS</v>
      </c>
      <c r="M713" s="65" t="s">
        <v>77</v>
      </c>
      <c r="N713" s="100">
        <v>793</v>
      </c>
      <c r="O713" s="101">
        <f>IFERROR(VLOOKUP(Tabla110[[#This Row],[NIVEL DE HABILIDAD]],CATEGORIAS!$M$3:$O$13,2,FALSE),"")</f>
        <v>85000</v>
      </c>
      <c r="P713" s="86"/>
      <c r="Q713" s="86"/>
    </row>
    <row r="714" spans="1:17" ht="18.75" x14ac:dyDescent="0.25">
      <c r="A714" s="11"/>
      <c r="B714" s="93">
        <v>794</v>
      </c>
      <c r="C714" s="65" t="s">
        <v>303</v>
      </c>
      <c r="D714" s="65" t="s">
        <v>1286</v>
      </c>
      <c r="E714" s="65">
        <v>1080065514</v>
      </c>
      <c r="F714" s="96">
        <v>42418</v>
      </c>
      <c r="G714" s="48">
        <f>YEAR(Tabla110[[#This Row],[SEXO]])</f>
        <v>2016</v>
      </c>
      <c r="H714" s="97">
        <f ca="1">IF(Tabla110[[#This Row],[FECHA DE NACIMIENTO]]="","",YEAR(NOW())-Tabla110[[#This Row],[FECHA DE NACIMIENTO]])</f>
        <v>10</v>
      </c>
      <c r="I714" s="65" t="s">
        <v>67</v>
      </c>
      <c r="J714" s="98" t="str">
        <f t="shared" si="22"/>
        <v>P</v>
      </c>
      <c r="K714" s="98" t="str">
        <f>Tabla110[[#This Row],[FECHA DE NACIMIENTO]]&amp;J714</f>
        <v>2016P</v>
      </c>
      <c r="L714" s="99" t="str">
        <f t="shared" si="23"/>
        <v>PRINCIPIANTES 9 Y 10 AÑOS</v>
      </c>
      <c r="M714" s="65" t="s">
        <v>1329</v>
      </c>
      <c r="N714" s="100">
        <v>794</v>
      </c>
      <c r="O714" s="101">
        <f>IFERROR(VLOOKUP(Tabla110[[#This Row],[NIVEL DE HABILIDAD]],CATEGORIAS!$M$3:$O$13,2,FALSE),"")</f>
        <v>85000</v>
      </c>
      <c r="P714" s="86"/>
      <c r="Q714" s="86"/>
    </row>
    <row r="715" spans="1:17" ht="18.75" x14ac:dyDescent="0.25">
      <c r="A715" s="11"/>
      <c r="B715" s="93">
        <v>795</v>
      </c>
      <c r="C715" s="65" t="s">
        <v>436</v>
      </c>
      <c r="D715" s="65" t="s">
        <v>1207</v>
      </c>
      <c r="E715" s="65">
        <v>1110302936</v>
      </c>
      <c r="F715" s="96">
        <v>42344</v>
      </c>
      <c r="G715" s="48">
        <f>YEAR(Tabla110[[#This Row],[SEXO]])</f>
        <v>2015</v>
      </c>
      <c r="H715" s="97">
        <f ca="1">IF(Tabla110[[#This Row],[FECHA DE NACIMIENTO]]="","",YEAR(NOW())-Tabla110[[#This Row],[FECHA DE NACIMIENTO]])</f>
        <v>11</v>
      </c>
      <c r="I715" s="65" t="s">
        <v>67</v>
      </c>
      <c r="J715" s="98" t="str">
        <f t="shared" si="22"/>
        <v>P</v>
      </c>
      <c r="K715" s="98" t="str">
        <f>Tabla110[[#This Row],[FECHA DE NACIMIENTO]]&amp;J715</f>
        <v>2015P</v>
      </c>
      <c r="L715" s="99" t="str">
        <f t="shared" si="23"/>
        <v>PRINCIPIANTES 11 Y 12 AÑOS</v>
      </c>
      <c r="M715" s="65" t="s">
        <v>45</v>
      </c>
      <c r="N715" s="100">
        <v>795</v>
      </c>
      <c r="O715" s="101">
        <f>IFERROR(VLOOKUP(Tabla110[[#This Row],[NIVEL DE HABILIDAD]],CATEGORIAS!$M$3:$O$13,2,FALSE),"")</f>
        <v>85000</v>
      </c>
      <c r="P715" s="86"/>
      <c r="Q715" s="86"/>
    </row>
    <row r="716" spans="1:17" ht="18.75" x14ac:dyDescent="0.25">
      <c r="A716" s="11"/>
      <c r="B716" s="93">
        <v>796</v>
      </c>
      <c r="C716" s="65" t="s">
        <v>308</v>
      </c>
      <c r="D716" s="65" t="s">
        <v>1213</v>
      </c>
      <c r="E716" s="65">
        <v>1114247705</v>
      </c>
      <c r="F716" s="96">
        <v>42179</v>
      </c>
      <c r="G716" s="48">
        <f>YEAR(Tabla110[[#This Row],[SEXO]])</f>
        <v>2015</v>
      </c>
      <c r="H716" s="97">
        <f ca="1">IF(Tabla110[[#This Row],[FECHA DE NACIMIENTO]]="","",YEAR(NOW())-Tabla110[[#This Row],[FECHA DE NACIMIENTO]])</f>
        <v>11</v>
      </c>
      <c r="I716" s="65" t="s">
        <v>67</v>
      </c>
      <c r="J716" s="98" t="str">
        <f t="shared" si="22"/>
        <v>P</v>
      </c>
      <c r="K716" s="98" t="str">
        <f>Tabla110[[#This Row],[FECHA DE NACIMIENTO]]&amp;J716</f>
        <v>2015P</v>
      </c>
      <c r="L716" s="99" t="str">
        <f t="shared" si="23"/>
        <v>PRINCIPIANTES 11 Y 12 AÑOS</v>
      </c>
      <c r="M716" s="65" t="s">
        <v>45</v>
      </c>
      <c r="N716" s="100">
        <v>796</v>
      </c>
      <c r="O716" s="101">
        <f>IFERROR(VLOOKUP(Tabla110[[#This Row],[NIVEL DE HABILIDAD]],CATEGORIAS!$M$3:$O$13,2,FALSE),"")</f>
        <v>85000</v>
      </c>
      <c r="P716" s="86"/>
      <c r="Q716" s="86"/>
    </row>
    <row r="717" spans="1:17" ht="18.75" x14ac:dyDescent="0.25">
      <c r="A717" s="11"/>
      <c r="B717" s="93">
        <v>797</v>
      </c>
      <c r="C717" s="65" t="s">
        <v>429</v>
      </c>
      <c r="D717" s="65" t="s">
        <v>1249</v>
      </c>
      <c r="E717" s="65">
        <v>1232790401</v>
      </c>
      <c r="F717" s="96">
        <v>41966</v>
      </c>
      <c r="G717" s="48">
        <f>YEAR(Tabla110[[#This Row],[SEXO]])</f>
        <v>2014</v>
      </c>
      <c r="H717" s="97">
        <f ca="1">IF(Tabla110[[#This Row],[FECHA DE NACIMIENTO]]="","",YEAR(NOW())-Tabla110[[#This Row],[FECHA DE NACIMIENTO]])</f>
        <v>12</v>
      </c>
      <c r="I717" s="65" t="s">
        <v>67</v>
      </c>
      <c r="J717" s="98" t="str">
        <f t="shared" si="22"/>
        <v>P</v>
      </c>
      <c r="K717" s="98" t="str">
        <f>Tabla110[[#This Row],[FECHA DE NACIMIENTO]]&amp;J717</f>
        <v>2014P</v>
      </c>
      <c r="L717" s="99" t="str">
        <f t="shared" si="23"/>
        <v>PRINCIPIANTES 11 Y 12 AÑOS</v>
      </c>
      <c r="M717" s="65" t="s">
        <v>45</v>
      </c>
      <c r="N717" s="100">
        <v>797</v>
      </c>
      <c r="O717" s="101">
        <f>IFERROR(VLOOKUP(Tabla110[[#This Row],[NIVEL DE HABILIDAD]],CATEGORIAS!$M$3:$O$13,2,FALSE),"")</f>
        <v>85000</v>
      </c>
      <c r="P717" s="86"/>
      <c r="Q717" s="86"/>
    </row>
    <row r="718" spans="1:17" ht="18.75" x14ac:dyDescent="0.25">
      <c r="A718" s="11"/>
      <c r="B718" s="93">
        <v>798</v>
      </c>
      <c r="C718" s="65" t="s">
        <v>1255</v>
      </c>
      <c r="D718" s="65" t="s">
        <v>1256</v>
      </c>
      <c r="E718" s="65">
        <v>1111486914</v>
      </c>
      <c r="F718" s="96">
        <v>41424</v>
      </c>
      <c r="G718" s="48">
        <f>YEAR(Tabla110[[#This Row],[SEXO]])</f>
        <v>2013</v>
      </c>
      <c r="H718" s="97">
        <f ca="1">IF(Tabla110[[#This Row],[FECHA DE NACIMIENTO]]="","",YEAR(NOW())-Tabla110[[#This Row],[FECHA DE NACIMIENTO]])</f>
        <v>13</v>
      </c>
      <c r="I718" s="65" t="s">
        <v>67</v>
      </c>
      <c r="J718" s="98" t="str">
        <f t="shared" si="22"/>
        <v>P</v>
      </c>
      <c r="K718" s="98" t="str">
        <f>Tabla110[[#This Row],[FECHA DE NACIMIENTO]]&amp;J718</f>
        <v>2013P</v>
      </c>
      <c r="L718" s="99" t="str">
        <f t="shared" si="23"/>
        <v>PRINCIPIANTES 13 Y 14 AÑOS</v>
      </c>
      <c r="M718" s="65" t="s">
        <v>45</v>
      </c>
      <c r="N718" s="100">
        <v>798</v>
      </c>
      <c r="O718" s="101">
        <f>IFERROR(VLOOKUP(Tabla110[[#This Row],[NIVEL DE HABILIDAD]],CATEGORIAS!$M$3:$O$13,2,FALSE),"")</f>
        <v>85000</v>
      </c>
      <c r="P718" s="86"/>
      <c r="Q718" s="86"/>
    </row>
    <row r="719" spans="1:17" ht="18.75" x14ac:dyDescent="0.25">
      <c r="A719" s="11"/>
      <c r="B719" s="93">
        <v>799</v>
      </c>
      <c r="C719" s="65" t="s">
        <v>271</v>
      </c>
      <c r="D719" s="65" t="s">
        <v>1011</v>
      </c>
      <c r="E719" s="65">
        <v>1112055482</v>
      </c>
      <c r="F719" s="96">
        <v>40780</v>
      </c>
      <c r="G719" s="48">
        <f>YEAR(Tabla110[[#This Row],[SEXO]])</f>
        <v>2011</v>
      </c>
      <c r="H719" s="97">
        <f ca="1">IF(Tabla110[[#This Row],[FECHA DE NACIMIENTO]]="","",YEAR(NOW())-Tabla110[[#This Row],[FECHA DE NACIMIENTO]])</f>
        <v>15</v>
      </c>
      <c r="I719" s="65" t="s">
        <v>67</v>
      </c>
      <c r="J719" s="98" t="str">
        <f t="shared" si="22"/>
        <v>P</v>
      </c>
      <c r="K719" s="98" t="str">
        <f>Tabla110[[#This Row],[FECHA DE NACIMIENTO]]&amp;J719</f>
        <v>2011P</v>
      </c>
      <c r="L719" s="99" t="str">
        <f t="shared" si="23"/>
        <v>PRINCIPIANTES 15 AÑOS Y MAS</v>
      </c>
      <c r="M719" s="65" t="s">
        <v>55</v>
      </c>
      <c r="N719" s="100">
        <v>799</v>
      </c>
      <c r="O719" s="101">
        <f>IFERROR(VLOOKUP(Tabla110[[#This Row],[NIVEL DE HABILIDAD]],CATEGORIAS!$M$3:$O$13,2,FALSE),"")</f>
        <v>85000</v>
      </c>
      <c r="P719" s="86"/>
      <c r="Q719" s="86"/>
    </row>
    <row r="720" spans="1:17" ht="18.75" x14ac:dyDescent="0.25">
      <c r="A720" s="11"/>
      <c r="B720" s="93">
        <v>800</v>
      </c>
      <c r="C720" s="65" t="s">
        <v>319</v>
      </c>
      <c r="D720" s="65" t="s">
        <v>1230</v>
      </c>
      <c r="E720" s="65">
        <v>1089942394</v>
      </c>
      <c r="F720" s="96">
        <v>43721</v>
      </c>
      <c r="G720" s="48">
        <f>YEAR(Tabla110[[#This Row],[SEXO]])</f>
        <v>2019</v>
      </c>
      <c r="H720" s="97">
        <f ca="1">IF(Tabla110[[#This Row],[FECHA DE NACIMIENTO]]="","",YEAR(NOW())-Tabla110[[#This Row],[FECHA DE NACIMIENTO]])</f>
        <v>7</v>
      </c>
      <c r="I720" s="65" t="s">
        <v>13</v>
      </c>
      <c r="J720" s="98" t="str">
        <f t="shared" si="22"/>
        <v>N</v>
      </c>
      <c r="K720" s="98" t="str">
        <f>Tabla110[[#This Row],[FECHA DE NACIMIENTO]]&amp;J720</f>
        <v>2019N</v>
      </c>
      <c r="L720" s="99" t="str">
        <f t="shared" si="23"/>
        <v>NOVATOS 7 Y 8 AÑOS</v>
      </c>
      <c r="M720" s="65" t="s">
        <v>1231</v>
      </c>
      <c r="N720" s="100">
        <v>800</v>
      </c>
      <c r="O720" s="101">
        <f>IFERROR(VLOOKUP(Tabla110[[#This Row],[NIVEL DE HABILIDAD]],CATEGORIAS!$M$3:$O$13,2,FALSE),"")</f>
        <v>85000</v>
      </c>
      <c r="P720" s="86"/>
      <c r="Q720" s="86"/>
    </row>
    <row r="721" spans="1:17" ht="18.75" x14ac:dyDescent="0.25">
      <c r="A721" s="11"/>
      <c r="B721" s="93">
        <v>801</v>
      </c>
      <c r="C721" s="65" t="s">
        <v>1319</v>
      </c>
      <c r="D721" s="65" t="s">
        <v>1320</v>
      </c>
      <c r="E721" s="65">
        <v>1080064259</v>
      </c>
      <c r="F721" s="96">
        <v>42055</v>
      </c>
      <c r="G721" s="48">
        <f>YEAR(Tabla110[[#This Row],[SEXO]])</f>
        <v>2015</v>
      </c>
      <c r="H721" s="97">
        <f ca="1">IF(Tabla110[[#This Row],[FECHA DE NACIMIENTO]]="","",YEAR(NOW())-Tabla110[[#This Row],[FECHA DE NACIMIENTO]])</f>
        <v>11</v>
      </c>
      <c r="I721" s="65" t="s">
        <v>13</v>
      </c>
      <c r="J721" s="98" t="str">
        <f t="shared" si="22"/>
        <v>N</v>
      </c>
      <c r="K721" s="98" t="str">
        <f>Tabla110[[#This Row],[FECHA DE NACIMIENTO]]&amp;J721</f>
        <v>2015N</v>
      </c>
      <c r="L721" s="99" t="str">
        <f t="shared" si="23"/>
        <v>NOVATOS 11 Y 12 AÑOS</v>
      </c>
      <c r="M721" s="65" t="s">
        <v>1330</v>
      </c>
      <c r="N721" s="100">
        <v>801</v>
      </c>
      <c r="O721" s="101">
        <f>IFERROR(VLOOKUP(Tabla110[[#This Row],[NIVEL DE HABILIDAD]],CATEGORIAS!$M$3:$O$13,2,FALSE),"")</f>
        <v>85000</v>
      </c>
      <c r="P721" s="86"/>
      <c r="Q721" s="86"/>
    </row>
    <row r="722" spans="1:17" ht="18.75" x14ac:dyDescent="0.25">
      <c r="A722" s="11"/>
      <c r="B722" s="93">
        <v>802</v>
      </c>
      <c r="C722" s="65" t="s">
        <v>259</v>
      </c>
      <c r="D722" s="65" t="s">
        <v>1199</v>
      </c>
      <c r="E722" s="65">
        <v>1109927661</v>
      </c>
      <c r="F722" s="96">
        <v>41282</v>
      </c>
      <c r="G722" s="48">
        <f>YEAR(Tabla110[[#This Row],[SEXO]])</f>
        <v>2013</v>
      </c>
      <c r="H722" s="97">
        <f ca="1">IF(Tabla110[[#This Row],[FECHA DE NACIMIENTO]]="","",YEAR(NOW())-Tabla110[[#This Row],[FECHA DE NACIMIENTO]])</f>
        <v>13</v>
      </c>
      <c r="I722" s="65" t="s">
        <v>13</v>
      </c>
      <c r="J722" s="98" t="str">
        <f t="shared" si="22"/>
        <v>N</v>
      </c>
      <c r="K722" s="98" t="str">
        <f>Tabla110[[#This Row],[FECHA DE NACIMIENTO]]&amp;J722</f>
        <v>2013N</v>
      </c>
      <c r="L722" s="99" t="str">
        <f t="shared" si="23"/>
        <v>NOVATOS 13 Y 14 AÑOS</v>
      </c>
      <c r="M722" s="65" t="s">
        <v>79</v>
      </c>
      <c r="N722" s="100">
        <v>802</v>
      </c>
      <c r="O722" s="101">
        <f>IFERROR(VLOOKUP(Tabla110[[#This Row],[NIVEL DE HABILIDAD]],CATEGORIAS!$M$3:$O$13,2,FALSE),"")</f>
        <v>85000</v>
      </c>
      <c r="P722" s="86"/>
      <c r="Q722" s="86"/>
    </row>
    <row r="723" spans="1:17" ht="18.75" x14ac:dyDescent="0.25">
      <c r="A723" s="11"/>
      <c r="B723" s="93">
        <v>803</v>
      </c>
      <c r="C723" s="65" t="s">
        <v>236</v>
      </c>
      <c r="D723" s="65" t="s">
        <v>1225</v>
      </c>
      <c r="E723" s="65">
        <v>1091206979</v>
      </c>
      <c r="F723" s="96">
        <v>42837</v>
      </c>
      <c r="G723" s="48">
        <f>YEAR(Tabla110[[#This Row],[SEXO]])</f>
        <v>2017</v>
      </c>
      <c r="H723" s="97">
        <f ca="1">IF(Tabla110[[#This Row],[FECHA DE NACIMIENTO]]="","",YEAR(NOW())-Tabla110[[#This Row],[FECHA DE NACIMIENTO]])</f>
        <v>9</v>
      </c>
      <c r="I723" s="65" t="s">
        <v>13</v>
      </c>
      <c r="J723" s="98" t="str">
        <f t="shared" si="22"/>
        <v>N</v>
      </c>
      <c r="K723" s="98" t="str">
        <f>Tabla110[[#This Row],[FECHA DE NACIMIENTO]]&amp;J723</f>
        <v>2017N</v>
      </c>
      <c r="L723" s="99" t="str">
        <f t="shared" si="23"/>
        <v>NOVATOS 9 Y 10 AÑOS</v>
      </c>
      <c r="M723" s="65" t="s">
        <v>1227</v>
      </c>
      <c r="N723" s="100">
        <v>803</v>
      </c>
      <c r="O723" s="101">
        <f>IFERROR(VLOOKUP(Tabla110[[#This Row],[NIVEL DE HABILIDAD]],CATEGORIAS!$M$3:$O$13,2,FALSE),"")</f>
        <v>85000</v>
      </c>
      <c r="P723" s="86"/>
      <c r="Q723" s="86"/>
    </row>
    <row r="724" spans="1:17" ht="18.75" x14ac:dyDescent="0.25">
      <c r="A724" s="11"/>
      <c r="B724" s="93">
        <v>804</v>
      </c>
      <c r="C724" s="65" t="s">
        <v>1362</v>
      </c>
      <c r="D724" s="65" t="s">
        <v>1363</v>
      </c>
      <c r="E724" s="65" t="s">
        <v>1343</v>
      </c>
      <c r="F724" s="89">
        <v>44247</v>
      </c>
      <c r="G724" s="48">
        <f>YEAR(Tabla110[[#This Row],[SEXO]])</f>
        <v>2021</v>
      </c>
      <c r="H724" s="78">
        <f ca="1">IF(Tabla110[[#This Row],[FECHA DE NACIMIENTO]]="","",YEAR(NOW())-Tabla110[[#This Row],[FECHA DE NACIMIENTO]])</f>
        <v>5</v>
      </c>
      <c r="I724" s="65" t="s">
        <v>12</v>
      </c>
      <c r="J724" s="79" t="str">
        <f t="shared" si="22"/>
        <v>S</v>
      </c>
      <c r="K724" s="79" t="str">
        <f>Tabla110[[#This Row],[FECHA DE NACIMIENTO]]&amp;J724</f>
        <v>2021S</v>
      </c>
      <c r="L724" s="80" t="str">
        <f t="shared" si="23"/>
        <v>STRIDERS 5 AÑOS</v>
      </c>
      <c r="M724" s="65" t="s">
        <v>1344</v>
      </c>
      <c r="N724" s="81">
        <v>804</v>
      </c>
      <c r="O724" s="82">
        <f>IFERROR(VLOOKUP(Tabla110[[#This Row],[NIVEL DE HABILIDAD]],CATEGORIAS!$M$3:$O$13,2,FALSE),"")</f>
        <v>85000</v>
      </c>
      <c r="P724" s="75"/>
      <c r="Q724" s="75"/>
    </row>
    <row r="725" spans="1:17" ht="18.75" x14ac:dyDescent="0.25">
      <c r="A725" s="11"/>
      <c r="B725" s="93">
        <v>806</v>
      </c>
      <c r="C725" s="65" t="s">
        <v>301</v>
      </c>
      <c r="D725" s="65" t="s">
        <v>1443</v>
      </c>
      <c r="E725" s="65">
        <v>123803233</v>
      </c>
      <c r="F725" s="96">
        <v>42370</v>
      </c>
      <c r="G725" s="48">
        <f>YEAR(Tabla110[[#This Row],[SEXO]])</f>
        <v>2016</v>
      </c>
      <c r="H725" s="97">
        <f ca="1">IF(Tabla110[[#This Row],[FECHA DE NACIMIENTO]]="","",YEAR(NOW())-Tabla110[[#This Row],[FECHA DE NACIMIENTO]])</f>
        <v>10</v>
      </c>
      <c r="I725" s="65" t="s">
        <v>100</v>
      </c>
      <c r="J725" s="98" t="str">
        <f t="shared" si="22"/>
        <v>E</v>
      </c>
      <c r="K725" s="98" t="str">
        <f>Tabla110[[#This Row],[FECHA DE NACIMIENTO]]&amp;J725</f>
        <v>2016E</v>
      </c>
      <c r="L725" s="99" t="str">
        <f t="shared" si="23"/>
        <v>MINIRIDERS 9 Y 10 AÑOS</v>
      </c>
      <c r="M725" s="65" t="s">
        <v>1268</v>
      </c>
      <c r="N725" s="100">
        <v>806</v>
      </c>
      <c r="O725" s="101">
        <f>IFERROR(VLOOKUP(Tabla110[[#This Row],[NIVEL DE HABILIDAD]],CATEGORIAS!$M$3:$O$13,2,FALSE),"")</f>
        <v>85000</v>
      </c>
      <c r="P725" s="86"/>
      <c r="Q725" s="86"/>
    </row>
    <row r="726" spans="1:17" ht="18.75" x14ac:dyDescent="0.25">
      <c r="A726" s="11"/>
      <c r="B726" s="93">
        <v>807</v>
      </c>
      <c r="C726" s="65" t="s">
        <v>378</v>
      </c>
      <c r="D726" s="65" t="s">
        <v>1345</v>
      </c>
      <c r="E726" s="65">
        <v>1058943184</v>
      </c>
      <c r="F726" s="89">
        <v>44848</v>
      </c>
      <c r="G726" s="48">
        <f>YEAR(Tabla110[[#This Row],[SEXO]])</f>
        <v>2022</v>
      </c>
      <c r="H726" s="78">
        <f ca="1">IF(Tabla110[[#This Row],[FECHA DE NACIMIENTO]]="","",YEAR(NOW())-Tabla110[[#This Row],[FECHA DE NACIMIENTO]])</f>
        <v>4</v>
      </c>
      <c r="I726" s="65" t="s">
        <v>12</v>
      </c>
      <c r="J726" s="79" t="str">
        <f t="shared" si="22"/>
        <v>S</v>
      </c>
      <c r="K726" s="79" t="str">
        <f>Tabla110[[#This Row],[FECHA DE NACIMIENTO]]&amp;J726</f>
        <v>2022S</v>
      </c>
      <c r="L726" s="80" t="str">
        <f t="shared" si="23"/>
        <v>STRIDERS 4 AÑOS</v>
      </c>
      <c r="M726" s="65" t="s">
        <v>110</v>
      </c>
      <c r="N726" s="81">
        <v>807</v>
      </c>
      <c r="O726" s="82">
        <f>IFERROR(VLOOKUP(Tabla110[[#This Row],[NIVEL DE HABILIDAD]],CATEGORIAS!$M$3:$O$13,2,FALSE),"")</f>
        <v>85000</v>
      </c>
      <c r="P726" s="75"/>
      <c r="Q726" s="75"/>
    </row>
    <row r="727" spans="1:17" ht="18.75" x14ac:dyDescent="0.25">
      <c r="A727" s="11"/>
      <c r="B727" s="93">
        <v>808</v>
      </c>
      <c r="C727" s="65" t="s">
        <v>1401</v>
      </c>
      <c r="D727" s="65" t="s">
        <v>1402</v>
      </c>
      <c r="E727" s="65">
        <v>1112165455</v>
      </c>
      <c r="F727" s="89">
        <v>44436</v>
      </c>
      <c r="G727" s="48">
        <f>YEAR(Tabla110[[#This Row],[SEXO]])</f>
        <v>2021</v>
      </c>
      <c r="H727" s="78">
        <f ca="1">IF(Tabla110[[#This Row],[FECHA DE NACIMIENTO]]="","",YEAR(NOW())-Tabla110[[#This Row],[FECHA DE NACIMIENTO]])</f>
        <v>5</v>
      </c>
      <c r="I727" s="65" t="s">
        <v>12</v>
      </c>
      <c r="J727" s="79" t="str">
        <f t="shared" si="22"/>
        <v>S</v>
      </c>
      <c r="K727" s="79" t="str">
        <f>Tabla110[[#This Row],[FECHA DE NACIMIENTO]]&amp;J727</f>
        <v>2021S</v>
      </c>
      <c r="L727" s="80" t="str">
        <f t="shared" si="23"/>
        <v>STRIDERS 5 AÑOS</v>
      </c>
      <c r="M727" s="65" t="s">
        <v>85</v>
      </c>
      <c r="N727" s="81">
        <v>808</v>
      </c>
      <c r="O727" s="82">
        <f>IFERROR(VLOOKUP(Tabla110[[#This Row],[NIVEL DE HABILIDAD]],CATEGORIAS!$M$3:$O$13,2,FALSE),"")</f>
        <v>85000</v>
      </c>
      <c r="P727" s="75"/>
      <c r="Q727" s="75"/>
    </row>
    <row r="728" spans="1:17" ht="18.75" x14ac:dyDescent="0.25">
      <c r="A728" s="11"/>
      <c r="B728" s="93">
        <v>809</v>
      </c>
      <c r="C728" s="65" t="s">
        <v>1438</v>
      </c>
      <c r="D728" s="65" t="s">
        <v>1439</v>
      </c>
      <c r="E728" s="65">
        <v>450416144</v>
      </c>
      <c r="F728" s="96">
        <v>43895</v>
      </c>
      <c r="G728" s="48">
        <f>YEAR(Tabla110[[#This Row],[SEXO]])</f>
        <v>2020</v>
      </c>
      <c r="H728" s="97">
        <f ca="1">IF(Tabla110[[#This Row],[FECHA DE NACIMIENTO]]="","",YEAR(NOW())-Tabla110[[#This Row],[FECHA DE NACIMIENTO]])</f>
        <v>6</v>
      </c>
      <c r="I728" s="65" t="s">
        <v>100</v>
      </c>
      <c r="J728" s="98" t="str">
        <f t="shared" si="22"/>
        <v>E</v>
      </c>
      <c r="K728" s="98" t="str">
        <f>Tabla110[[#This Row],[FECHA DE NACIMIENTO]]&amp;J728</f>
        <v>2020E</v>
      </c>
      <c r="L728" s="99" t="str">
        <f t="shared" si="23"/>
        <v>MINIRIDERS 6 AÑOS</v>
      </c>
      <c r="M728" s="65" t="s">
        <v>1440</v>
      </c>
      <c r="N728" s="100">
        <v>809</v>
      </c>
      <c r="O728" s="101">
        <f>IFERROR(VLOOKUP(Tabla110[[#This Row],[NIVEL DE HABILIDAD]],CATEGORIAS!$M$3:$O$13,2,FALSE),"")</f>
        <v>85000</v>
      </c>
      <c r="P728" s="86"/>
      <c r="Q728" s="86"/>
    </row>
    <row r="729" spans="1:17" ht="18.75" x14ac:dyDescent="0.25">
      <c r="A729" s="11"/>
      <c r="B729" s="93">
        <v>810</v>
      </c>
      <c r="C729" s="65" t="s">
        <v>1409</v>
      </c>
      <c r="D729" s="65" t="s">
        <v>1410</v>
      </c>
      <c r="E729" s="65">
        <v>1150696290</v>
      </c>
      <c r="F729" s="89">
        <v>44274</v>
      </c>
      <c r="G729" s="48">
        <f>YEAR(Tabla110[[#This Row],[SEXO]])</f>
        <v>2021</v>
      </c>
      <c r="H729" s="78">
        <f ca="1">IF(Tabla110[[#This Row],[FECHA DE NACIMIENTO]]="","",YEAR(NOW())-Tabla110[[#This Row],[FECHA DE NACIMIENTO]])</f>
        <v>5</v>
      </c>
      <c r="I729" s="65" t="s">
        <v>12</v>
      </c>
      <c r="J729" s="79" t="str">
        <f t="shared" si="22"/>
        <v>S</v>
      </c>
      <c r="K729" s="79" t="str">
        <f>Tabla110[[#This Row],[FECHA DE NACIMIENTO]]&amp;J729</f>
        <v>2021S</v>
      </c>
      <c r="L729" s="80" t="str">
        <f t="shared" si="23"/>
        <v>STRIDERS 5 AÑOS</v>
      </c>
      <c r="M729" s="65" t="s">
        <v>77</v>
      </c>
      <c r="N729" s="81">
        <v>810</v>
      </c>
      <c r="O729" s="82">
        <f>IFERROR(VLOOKUP(Tabla110[[#This Row],[NIVEL DE HABILIDAD]],CATEGORIAS!$M$3:$O$13,2,FALSE),"")</f>
        <v>85000</v>
      </c>
      <c r="P729" s="75"/>
      <c r="Q729" s="75"/>
    </row>
    <row r="730" spans="1:17" ht="18.75" x14ac:dyDescent="0.25">
      <c r="A730" s="11"/>
      <c r="B730" s="93">
        <v>811</v>
      </c>
      <c r="C730" s="65" t="s">
        <v>1418</v>
      </c>
      <c r="D730" s="65" t="s">
        <v>1419</v>
      </c>
      <c r="E730" s="65">
        <v>1108572797</v>
      </c>
      <c r="F730" s="89">
        <v>44738</v>
      </c>
      <c r="G730" s="48">
        <f>YEAR(Tabla110[[#This Row],[SEXO]])</f>
        <v>2022</v>
      </c>
      <c r="H730" s="78">
        <f ca="1">IF(Tabla110[[#This Row],[FECHA DE NACIMIENTO]]="","",YEAR(NOW())-Tabla110[[#This Row],[FECHA DE NACIMIENTO]])</f>
        <v>4</v>
      </c>
      <c r="I730" s="65" t="s">
        <v>12</v>
      </c>
      <c r="J730" s="79" t="str">
        <f t="shared" si="22"/>
        <v>S</v>
      </c>
      <c r="K730" s="79" t="str">
        <f>Tabla110[[#This Row],[FECHA DE NACIMIENTO]]&amp;J730</f>
        <v>2022S</v>
      </c>
      <c r="L730" s="80" t="str">
        <f t="shared" si="23"/>
        <v>STRIDERS 4 AÑOS</v>
      </c>
      <c r="M730" s="65" t="s">
        <v>168</v>
      </c>
      <c r="N730" s="81">
        <v>811</v>
      </c>
      <c r="O730" s="82">
        <f>IFERROR(VLOOKUP(Tabla110[[#This Row],[NIVEL DE HABILIDAD]],CATEGORIAS!$M$3:$O$13,2,FALSE),"")</f>
        <v>85000</v>
      </c>
      <c r="P730" s="75"/>
      <c r="Q730" s="75"/>
    </row>
    <row r="731" spans="1:17" ht="18.75" x14ac:dyDescent="0.25">
      <c r="A731" s="11"/>
      <c r="B731" s="93">
        <v>812</v>
      </c>
      <c r="C731" s="65" t="s">
        <v>1420</v>
      </c>
      <c r="D731" s="65" t="s">
        <v>1421</v>
      </c>
      <c r="E731" s="65">
        <v>1109571828</v>
      </c>
      <c r="F731" s="89">
        <v>44326</v>
      </c>
      <c r="G731" s="48">
        <f>YEAR(Tabla110[[#This Row],[SEXO]])</f>
        <v>2021</v>
      </c>
      <c r="H731" s="78">
        <f ca="1">IF(Tabla110[[#This Row],[FECHA DE NACIMIENTO]]="","",YEAR(NOW())-Tabla110[[#This Row],[FECHA DE NACIMIENTO]])</f>
        <v>5</v>
      </c>
      <c r="I731" s="65" t="s">
        <v>12</v>
      </c>
      <c r="J731" s="79" t="str">
        <f t="shared" si="22"/>
        <v>S</v>
      </c>
      <c r="K731" s="79" t="str">
        <f>Tabla110[[#This Row],[FECHA DE NACIMIENTO]]&amp;J731</f>
        <v>2021S</v>
      </c>
      <c r="L731" s="80" t="str">
        <f t="shared" si="23"/>
        <v>STRIDERS 5 AÑOS</v>
      </c>
      <c r="M731" s="65" t="s">
        <v>168</v>
      </c>
      <c r="N731" s="81">
        <v>812</v>
      </c>
      <c r="O731" s="82">
        <f>IFERROR(VLOOKUP(Tabla110[[#This Row],[NIVEL DE HABILIDAD]],CATEGORIAS!$M$3:$O$13,2,FALSE),"")</f>
        <v>85000</v>
      </c>
      <c r="P731" s="75"/>
      <c r="Q731" s="75"/>
    </row>
    <row r="732" spans="1:17" ht="18.75" x14ac:dyDescent="0.25">
      <c r="A732" s="11"/>
      <c r="B732" s="93">
        <v>813</v>
      </c>
      <c r="C732" s="65" t="s">
        <v>1422</v>
      </c>
      <c r="D732" s="65" t="s">
        <v>1423</v>
      </c>
      <c r="E732" s="65">
        <v>1114015721</v>
      </c>
      <c r="F732" s="89">
        <v>45003</v>
      </c>
      <c r="G732" s="48">
        <f>YEAR(Tabla110[[#This Row],[SEXO]])</f>
        <v>2023</v>
      </c>
      <c r="H732" s="78">
        <f ca="1">IF(Tabla110[[#This Row],[FECHA DE NACIMIENTO]]="","",YEAR(NOW())-Tabla110[[#This Row],[FECHA DE NACIMIENTO]])</f>
        <v>3</v>
      </c>
      <c r="I732" s="65" t="s">
        <v>12</v>
      </c>
      <c r="J732" s="79" t="str">
        <f t="shared" si="22"/>
        <v>S</v>
      </c>
      <c r="K732" s="79" t="str">
        <f>Tabla110[[#This Row],[FECHA DE NACIMIENTO]]&amp;J732</f>
        <v>2023S</v>
      </c>
      <c r="L732" s="80" t="str">
        <f t="shared" si="23"/>
        <v>STRIDERS 2 Y 3 AÑOS</v>
      </c>
      <c r="M732" s="65" t="s">
        <v>82</v>
      </c>
      <c r="N732" s="81">
        <v>813</v>
      </c>
      <c r="O732" s="82">
        <f>IFERROR(VLOOKUP(Tabla110[[#This Row],[NIVEL DE HABILIDAD]],CATEGORIAS!$M$3:$O$13,2,FALSE),"")</f>
        <v>85000</v>
      </c>
      <c r="P732" s="75"/>
      <c r="Q732" s="75"/>
    </row>
    <row r="733" spans="1:17" ht="18.75" x14ac:dyDescent="0.25">
      <c r="A733" s="11"/>
      <c r="B733" s="93">
        <v>814</v>
      </c>
      <c r="C733" s="65" t="s">
        <v>1424</v>
      </c>
      <c r="D733" s="65" t="s">
        <v>1425</v>
      </c>
      <c r="E733" s="65">
        <v>1092865149</v>
      </c>
      <c r="F733" s="89">
        <v>44440</v>
      </c>
      <c r="G733" s="48">
        <f>YEAR(Tabla110[[#This Row],[SEXO]])</f>
        <v>2021</v>
      </c>
      <c r="H733" s="78">
        <f ca="1">IF(Tabla110[[#This Row],[FECHA DE NACIMIENTO]]="","",YEAR(NOW())-Tabla110[[#This Row],[FECHA DE NACIMIENTO]])</f>
        <v>5</v>
      </c>
      <c r="I733" s="65" t="s">
        <v>12</v>
      </c>
      <c r="J733" s="79" t="str">
        <f t="shared" si="22"/>
        <v>S</v>
      </c>
      <c r="K733" s="79" t="str">
        <f>Tabla110[[#This Row],[FECHA DE NACIMIENTO]]&amp;J733</f>
        <v>2021S</v>
      </c>
      <c r="L733" s="80" t="str">
        <f t="shared" si="23"/>
        <v>STRIDERS 5 AÑOS</v>
      </c>
      <c r="M733" s="65" t="s">
        <v>82</v>
      </c>
      <c r="N733" s="81">
        <v>814</v>
      </c>
      <c r="O733" s="82">
        <f>IFERROR(VLOOKUP(Tabla110[[#This Row],[NIVEL DE HABILIDAD]],CATEGORIAS!$M$3:$O$13,2,FALSE),"")</f>
        <v>85000</v>
      </c>
      <c r="P733" s="75"/>
      <c r="Q733" s="75"/>
    </row>
    <row r="734" spans="1:17" ht="18.75" x14ac:dyDescent="0.25">
      <c r="A734" s="11"/>
      <c r="B734" s="93">
        <v>815</v>
      </c>
      <c r="C734" s="65" t="s">
        <v>837</v>
      </c>
      <c r="D734" s="65" t="s">
        <v>1188</v>
      </c>
      <c r="E734" s="65">
        <v>1114320088</v>
      </c>
      <c r="F734" s="89">
        <v>43762</v>
      </c>
      <c r="G734" s="48">
        <f>YEAR(Tabla110[[#This Row],[SEXO]])</f>
        <v>2019</v>
      </c>
      <c r="H734" s="78">
        <f ca="1">IF(Tabla110[[#This Row],[FECHA DE NACIMIENTO]]="","",YEAR(NOW())-Tabla110[[#This Row],[FECHA DE NACIMIENTO]])</f>
        <v>7</v>
      </c>
      <c r="I734" s="65" t="s">
        <v>100</v>
      </c>
      <c r="J734" s="79" t="str">
        <f t="shared" si="22"/>
        <v>E</v>
      </c>
      <c r="K734" s="79" t="str">
        <f>Tabla110[[#This Row],[FECHA DE NACIMIENTO]]&amp;J734</f>
        <v>2019E</v>
      </c>
      <c r="L734" s="80" t="str">
        <f t="shared" si="23"/>
        <v>MINIRIDERS 7 Y 8 AÑOS</v>
      </c>
      <c r="M734" s="65" t="s">
        <v>44</v>
      </c>
      <c r="N734" s="81">
        <v>815</v>
      </c>
      <c r="O734" s="82">
        <f>IFERROR(VLOOKUP(Tabla110[[#This Row],[NIVEL DE HABILIDAD]],CATEGORIAS!$M$3:$O$13,2,FALSE),"")</f>
        <v>85000</v>
      </c>
      <c r="P734" s="75"/>
      <c r="Q734" s="75"/>
    </row>
    <row r="735" spans="1:17" ht="18.75" x14ac:dyDescent="0.25">
      <c r="A735" s="11"/>
      <c r="B735" s="93">
        <v>816</v>
      </c>
      <c r="C735" s="65" t="s">
        <v>928</v>
      </c>
      <c r="D735" s="65" t="s">
        <v>1189</v>
      </c>
      <c r="E735" s="65">
        <v>1114320574</v>
      </c>
      <c r="F735" s="89">
        <v>43962</v>
      </c>
      <c r="G735" s="48">
        <f>YEAR(Tabla110[[#This Row],[SEXO]])</f>
        <v>2020</v>
      </c>
      <c r="H735" s="78">
        <f ca="1">IF(Tabla110[[#This Row],[FECHA DE NACIMIENTO]]="","",YEAR(NOW())-Tabla110[[#This Row],[FECHA DE NACIMIENTO]])</f>
        <v>6</v>
      </c>
      <c r="I735" s="65" t="s">
        <v>100</v>
      </c>
      <c r="J735" s="79" t="str">
        <f t="shared" si="22"/>
        <v>E</v>
      </c>
      <c r="K735" s="79" t="str">
        <f>Tabla110[[#This Row],[FECHA DE NACIMIENTO]]&amp;J735</f>
        <v>2020E</v>
      </c>
      <c r="L735" s="80" t="str">
        <f t="shared" si="23"/>
        <v>MINIRIDERS 6 AÑOS</v>
      </c>
      <c r="M735" s="65" t="s">
        <v>44</v>
      </c>
      <c r="N735" s="81">
        <v>816</v>
      </c>
      <c r="O735" s="82">
        <f>IFERROR(VLOOKUP(Tabla110[[#This Row],[NIVEL DE HABILIDAD]],CATEGORIAS!$M$3:$O$13,2,FALSE),"")</f>
        <v>85000</v>
      </c>
      <c r="P735" s="75"/>
      <c r="Q735" s="75"/>
    </row>
    <row r="736" spans="1:17" ht="18.75" x14ac:dyDescent="0.25">
      <c r="A736" s="11"/>
      <c r="B736" s="93">
        <v>817</v>
      </c>
      <c r="C736" s="65" t="s">
        <v>842</v>
      </c>
      <c r="D736" s="65" t="s">
        <v>1194</v>
      </c>
      <c r="E736" s="65">
        <v>1112068409</v>
      </c>
      <c r="F736" s="89">
        <v>44004</v>
      </c>
      <c r="G736" s="48">
        <f>YEAR(Tabla110[[#This Row],[SEXO]])</f>
        <v>2020</v>
      </c>
      <c r="H736" s="78">
        <f ca="1">IF(Tabla110[[#This Row],[FECHA DE NACIMIENTO]]="","",YEAR(NOW())-Tabla110[[#This Row],[FECHA DE NACIMIENTO]])</f>
        <v>6</v>
      </c>
      <c r="I736" s="65" t="s">
        <v>100</v>
      </c>
      <c r="J736" s="79" t="str">
        <f t="shared" si="22"/>
        <v>E</v>
      </c>
      <c r="K736" s="79" t="str">
        <f>Tabla110[[#This Row],[FECHA DE NACIMIENTO]]&amp;J736</f>
        <v>2020E</v>
      </c>
      <c r="L736" s="80" t="str">
        <f t="shared" si="23"/>
        <v>MINIRIDERS 6 AÑOS</v>
      </c>
      <c r="M736" s="65" t="s">
        <v>44</v>
      </c>
      <c r="N736" s="81">
        <v>817</v>
      </c>
      <c r="O736" s="82">
        <f>IFERROR(VLOOKUP(Tabla110[[#This Row],[NIVEL DE HABILIDAD]],CATEGORIAS!$M$3:$O$13,2,FALSE),"")</f>
        <v>85000</v>
      </c>
      <c r="P736" s="75"/>
      <c r="Q736" s="75"/>
    </row>
    <row r="737" spans="1:17" ht="18.75" x14ac:dyDescent="0.25">
      <c r="A737" s="11"/>
      <c r="B737" s="94">
        <v>818</v>
      </c>
      <c r="C737" s="65" t="s">
        <v>236</v>
      </c>
      <c r="D737" s="65" t="s">
        <v>1217</v>
      </c>
      <c r="E737" s="65">
        <v>1111564696</v>
      </c>
      <c r="F737" s="89">
        <v>42472</v>
      </c>
      <c r="G737" s="48">
        <f>YEAR(Tabla110[[#This Row],[SEXO]])</f>
        <v>2016</v>
      </c>
      <c r="H737" s="78">
        <f ca="1">IF(Tabla110[[#This Row],[FECHA DE NACIMIENTO]]="","",YEAR(NOW())-Tabla110[[#This Row],[FECHA DE NACIMIENTO]])</f>
        <v>10</v>
      </c>
      <c r="I737" s="65" t="s">
        <v>100</v>
      </c>
      <c r="J737" s="79" t="str">
        <f t="shared" si="22"/>
        <v>E</v>
      </c>
      <c r="K737" s="79" t="str">
        <f>Tabla110[[#This Row],[FECHA DE NACIMIENTO]]&amp;J737</f>
        <v>2016E</v>
      </c>
      <c r="L737" s="80" t="str">
        <f t="shared" si="23"/>
        <v>MINIRIDERS 9 Y 10 AÑOS</v>
      </c>
      <c r="M737" s="65" t="s">
        <v>45</v>
      </c>
      <c r="N737" s="81">
        <v>818</v>
      </c>
      <c r="O737" s="82">
        <f>IFERROR(VLOOKUP(Tabla110[[#This Row],[NIVEL DE HABILIDAD]],CATEGORIAS!$M$3:$O$13,2,FALSE),"")</f>
        <v>85000</v>
      </c>
      <c r="P737" s="75"/>
      <c r="Q737" s="75"/>
    </row>
    <row r="738" spans="1:17" ht="18.75" x14ac:dyDescent="0.25">
      <c r="A738" s="11"/>
      <c r="B738" s="94">
        <v>819</v>
      </c>
      <c r="C738" s="65" t="s">
        <v>642</v>
      </c>
      <c r="D738" s="65" t="s">
        <v>1158</v>
      </c>
      <c r="E738" s="65">
        <v>1111565292</v>
      </c>
      <c r="F738" s="89">
        <v>42557</v>
      </c>
      <c r="G738" s="48">
        <f>YEAR(Tabla110[[#This Row],[SEXO]])</f>
        <v>2016</v>
      </c>
      <c r="H738" s="78">
        <f ca="1">IF(Tabla110[[#This Row],[FECHA DE NACIMIENTO]]="","",YEAR(NOW())-Tabla110[[#This Row],[FECHA DE NACIMIENTO]])</f>
        <v>10</v>
      </c>
      <c r="I738" s="65" t="s">
        <v>100</v>
      </c>
      <c r="J738" s="79" t="str">
        <f t="shared" ref="J738:J769" si="24">VLOOKUP(I738,NH,2,0)</f>
        <v>E</v>
      </c>
      <c r="K738" s="79" t="str">
        <f>Tabla110[[#This Row],[FECHA DE NACIMIENTO]]&amp;J738</f>
        <v>2016E</v>
      </c>
      <c r="L738" s="80" t="str">
        <f t="shared" ref="L738:L769" si="25">IFERROR(VLOOKUP(K738,CATEGORIAS,2,0),"")</f>
        <v>MINIRIDERS 9 Y 10 AÑOS</v>
      </c>
      <c r="M738" s="65" t="s">
        <v>45</v>
      </c>
      <c r="N738" s="81">
        <v>819</v>
      </c>
      <c r="O738" s="82">
        <f>IFERROR(VLOOKUP(Tabla110[[#This Row],[NIVEL DE HABILIDAD]],CATEGORIAS!$M$3:$O$13,2,FALSE),"")</f>
        <v>85000</v>
      </c>
      <c r="P738" s="75"/>
      <c r="Q738" s="75"/>
    </row>
    <row r="739" spans="1:17" ht="18.75" x14ac:dyDescent="0.25">
      <c r="A739" s="11"/>
      <c r="B739" s="94">
        <v>820</v>
      </c>
      <c r="C739" s="65" t="e">
        <v>#N/A</v>
      </c>
      <c r="D739" s="65" t="e">
        <v>#N/A</v>
      </c>
      <c r="E739" s="65" t="e">
        <v>#N/A</v>
      </c>
      <c r="F739" s="89"/>
      <c r="G739" s="48">
        <f>YEAR(Tabla110[[#This Row],[SEXO]])</f>
        <v>1900</v>
      </c>
      <c r="H739" s="78">
        <f ca="1">IF(Tabla110[[#This Row],[FECHA DE NACIMIENTO]]="","",YEAR(NOW())-Tabla110[[#This Row],[FECHA DE NACIMIENTO]])</f>
        <v>126</v>
      </c>
      <c r="I739" s="65" t="e">
        <v>#N/A</v>
      </c>
      <c r="J739" s="79" t="e">
        <f t="shared" si="24"/>
        <v>#N/A</v>
      </c>
      <c r="K739" s="79" t="e">
        <f>Tabla110[[#This Row],[FECHA DE NACIMIENTO]]&amp;J739</f>
        <v>#N/A</v>
      </c>
      <c r="L739" s="80" t="str">
        <f t="shared" si="25"/>
        <v/>
      </c>
      <c r="M739" s="65" t="e">
        <v>#N/A</v>
      </c>
      <c r="N739" s="81">
        <v>820</v>
      </c>
      <c r="O739" s="82" t="str">
        <f>IFERROR(VLOOKUP(Tabla110[[#This Row],[NIVEL DE HABILIDAD]],CATEGORIAS!$M$3:$O$13,2,FALSE),"")</f>
        <v/>
      </c>
      <c r="P739" s="75"/>
      <c r="Q739" s="75"/>
    </row>
    <row r="740" spans="1:17" ht="18.75" x14ac:dyDescent="0.25">
      <c r="A740" s="11"/>
      <c r="B740" s="93">
        <v>821</v>
      </c>
      <c r="C740" s="65" t="s">
        <v>1457</v>
      </c>
      <c r="D740" s="65" t="s">
        <v>1043</v>
      </c>
      <c r="E740" s="65">
        <v>0</v>
      </c>
      <c r="F740" s="96">
        <v>43163</v>
      </c>
      <c r="G740" s="48">
        <f>YEAR(Tabla110[[#This Row],[SEXO]])</f>
        <v>2018</v>
      </c>
      <c r="H740" s="97">
        <f ca="1">IF(Tabla110[[#This Row],[FECHA DE NACIMIENTO]]="","",YEAR(NOW())-Tabla110[[#This Row],[FECHA DE NACIMIENTO]])</f>
        <v>8</v>
      </c>
      <c r="I740" s="65" t="s">
        <v>100</v>
      </c>
      <c r="J740" s="98" t="str">
        <f t="shared" si="24"/>
        <v>E</v>
      </c>
      <c r="K740" s="98" t="str">
        <f>Tabla110[[#This Row],[FECHA DE NACIMIENTO]]&amp;J740</f>
        <v>2018E</v>
      </c>
      <c r="L740" s="99" t="str">
        <f t="shared" si="25"/>
        <v>MINIRIDERS 7 Y 8 AÑOS</v>
      </c>
      <c r="M740" s="65" t="s">
        <v>55</v>
      </c>
      <c r="N740" s="100">
        <v>821</v>
      </c>
      <c r="O740" s="101">
        <f>IFERROR(VLOOKUP(Tabla110[[#This Row],[NIVEL DE HABILIDAD]],CATEGORIAS!$M$3:$O$13,2,FALSE),"")</f>
        <v>85000</v>
      </c>
      <c r="P740" s="86"/>
      <c r="Q740" s="86"/>
    </row>
    <row r="741" spans="1:17" ht="18.75" x14ac:dyDescent="0.25">
      <c r="A741" s="11"/>
      <c r="B741" s="94">
        <v>822</v>
      </c>
      <c r="C741" s="65" t="s">
        <v>1434</v>
      </c>
      <c r="D741" s="65" t="s">
        <v>1445</v>
      </c>
      <c r="E741" s="65">
        <v>1109573451</v>
      </c>
      <c r="F741" s="96">
        <v>44545</v>
      </c>
      <c r="G741" s="48">
        <f>YEAR(Tabla110[[#This Row],[SEXO]])</f>
        <v>2021</v>
      </c>
      <c r="H741" s="97">
        <f ca="1">IF(Tabla110[[#This Row],[FECHA DE NACIMIENTO]]="","",YEAR(NOW())-Tabla110[[#This Row],[FECHA DE NACIMIENTO]])</f>
        <v>5</v>
      </c>
      <c r="I741" s="65" t="s">
        <v>12</v>
      </c>
      <c r="J741" s="98" t="str">
        <f t="shared" si="24"/>
        <v>S</v>
      </c>
      <c r="K741" s="98" t="str">
        <f>Tabla110[[#This Row],[FECHA DE NACIMIENTO]]&amp;J741</f>
        <v>2021S</v>
      </c>
      <c r="L741" s="99" t="str">
        <f t="shared" si="25"/>
        <v>STRIDERS 5 AÑOS</v>
      </c>
      <c r="M741" s="65" t="s">
        <v>55</v>
      </c>
      <c r="N741" s="100">
        <v>822</v>
      </c>
      <c r="O741" s="101">
        <f>IFERROR(VLOOKUP(Tabla110[[#This Row],[NIVEL DE HABILIDAD]],CATEGORIAS!$M$3:$O$13,2,FALSE),"")</f>
        <v>85000</v>
      </c>
      <c r="P741" s="86"/>
      <c r="Q741" s="86"/>
    </row>
    <row r="742" spans="1:17" ht="18.75" x14ac:dyDescent="0.25">
      <c r="A742" s="11"/>
      <c r="B742" s="93">
        <v>823</v>
      </c>
      <c r="C742" s="65" t="s">
        <v>1456</v>
      </c>
      <c r="D742" s="65" t="s">
        <v>1445</v>
      </c>
      <c r="E742" s="65">
        <v>1109573452</v>
      </c>
      <c r="F742" s="96">
        <v>44545</v>
      </c>
      <c r="G742" s="48">
        <f>YEAR(Tabla110[[#This Row],[SEXO]])</f>
        <v>2021</v>
      </c>
      <c r="H742" s="97">
        <f ca="1">IF(Tabla110[[#This Row],[FECHA DE NACIMIENTO]]="","",YEAR(NOW())-Tabla110[[#This Row],[FECHA DE NACIMIENTO]])</f>
        <v>5</v>
      </c>
      <c r="I742" s="65" t="s">
        <v>12</v>
      </c>
      <c r="J742" s="98" t="str">
        <f t="shared" si="24"/>
        <v>S</v>
      </c>
      <c r="K742" s="98" t="str">
        <f>Tabla110[[#This Row],[FECHA DE NACIMIENTO]]&amp;J742</f>
        <v>2021S</v>
      </c>
      <c r="L742" s="99" t="str">
        <f t="shared" si="25"/>
        <v>STRIDERS 5 AÑOS</v>
      </c>
      <c r="M742" s="65" t="s">
        <v>55</v>
      </c>
      <c r="N742" s="100">
        <v>823</v>
      </c>
      <c r="O742" s="101">
        <f>IFERROR(VLOOKUP(Tabla110[[#This Row],[NIVEL DE HABILIDAD]],CATEGORIAS!$M$3:$O$13,2,FALSE),"")</f>
        <v>85000</v>
      </c>
      <c r="P742" s="86"/>
      <c r="Q742" s="86"/>
    </row>
    <row r="743" spans="1:17" ht="18.75" x14ac:dyDescent="0.25">
      <c r="A743" s="11"/>
      <c r="B743" s="93">
        <v>824</v>
      </c>
      <c r="C743" s="65" t="s">
        <v>236</v>
      </c>
      <c r="D743" s="65" t="s">
        <v>1116</v>
      </c>
      <c r="E743" s="65">
        <v>1114737550</v>
      </c>
      <c r="F743" s="96">
        <v>44268</v>
      </c>
      <c r="G743" s="48">
        <f>YEAR(Tabla110[[#This Row],[SEXO]])</f>
        <v>2021</v>
      </c>
      <c r="H743" s="97">
        <f ca="1">IF(Tabla110[[#This Row],[FECHA DE NACIMIENTO]]="","",YEAR(NOW())-Tabla110[[#This Row],[FECHA DE NACIMIENTO]])</f>
        <v>5</v>
      </c>
      <c r="I743" s="65" t="s">
        <v>12</v>
      </c>
      <c r="J743" s="98" t="str">
        <f t="shared" si="24"/>
        <v>S</v>
      </c>
      <c r="K743" s="98" t="str">
        <f>Tabla110[[#This Row],[FECHA DE NACIMIENTO]]&amp;J743</f>
        <v>2021S</v>
      </c>
      <c r="L743" s="99" t="str">
        <f t="shared" si="25"/>
        <v>STRIDERS 5 AÑOS</v>
      </c>
      <c r="M743" s="65" t="s">
        <v>55</v>
      </c>
      <c r="N743" s="100">
        <v>824</v>
      </c>
      <c r="O743" s="101">
        <f>IFERROR(VLOOKUP(Tabla110[[#This Row],[NIVEL DE HABILIDAD]],CATEGORIAS!$M$3:$O$13,2,FALSE),"")</f>
        <v>85000</v>
      </c>
      <c r="P743" s="86"/>
      <c r="Q743" s="86"/>
    </row>
    <row r="744" spans="1:17" ht="18.75" x14ac:dyDescent="0.25">
      <c r="A744" s="11"/>
      <c r="B744" s="93">
        <v>825</v>
      </c>
      <c r="C744" s="65" t="s">
        <v>436</v>
      </c>
      <c r="D744" s="65" t="s">
        <v>1459</v>
      </c>
      <c r="E744" s="65">
        <v>1111488348</v>
      </c>
      <c r="F744" s="96">
        <v>44243</v>
      </c>
      <c r="G744" s="48">
        <f>YEAR(Tabla110[[#This Row],[SEXO]])</f>
        <v>2021</v>
      </c>
      <c r="H744" s="97">
        <f ca="1">IF(Tabla110[[#This Row],[FECHA DE NACIMIENTO]]="","",YEAR(NOW())-Tabla110[[#This Row],[FECHA DE NACIMIENTO]])</f>
        <v>5</v>
      </c>
      <c r="I744" s="65" t="s">
        <v>12</v>
      </c>
      <c r="J744" s="98" t="str">
        <f t="shared" si="24"/>
        <v>S</v>
      </c>
      <c r="K744" s="98" t="str">
        <f>Tabla110[[#This Row],[FECHA DE NACIMIENTO]]&amp;J744</f>
        <v>2021S</v>
      </c>
      <c r="L744" s="99" t="str">
        <f t="shared" si="25"/>
        <v>STRIDERS 5 AÑOS</v>
      </c>
      <c r="M744" s="65" t="s">
        <v>55</v>
      </c>
      <c r="N744" s="100">
        <v>825</v>
      </c>
      <c r="O744" s="101">
        <f>IFERROR(VLOOKUP(Tabla110[[#This Row],[NIVEL DE HABILIDAD]],CATEGORIAS!$M$3:$O$13,2,FALSE),"")</f>
        <v>85000</v>
      </c>
      <c r="P744" s="86"/>
      <c r="Q744" s="86"/>
    </row>
    <row r="745" spans="1:17" ht="18.75" x14ac:dyDescent="0.25">
      <c r="A745" s="11"/>
      <c r="B745" s="93">
        <v>826</v>
      </c>
      <c r="C745" s="65" t="s">
        <v>1448</v>
      </c>
      <c r="D745" s="65" t="s">
        <v>1449</v>
      </c>
      <c r="E745" s="65">
        <v>1058942582</v>
      </c>
      <c r="F745" s="96">
        <v>44530</v>
      </c>
      <c r="G745" s="48">
        <f>YEAR(Tabla110[[#This Row],[SEXO]])</f>
        <v>2021</v>
      </c>
      <c r="H745" s="97">
        <f ca="1">IF(Tabla110[[#This Row],[FECHA DE NACIMIENTO]]="","",YEAR(NOW())-Tabla110[[#This Row],[FECHA DE NACIMIENTO]])</f>
        <v>5</v>
      </c>
      <c r="I745" s="65" t="s">
        <v>12</v>
      </c>
      <c r="J745" s="98" t="str">
        <f t="shared" si="24"/>
        <v>S</v>
      </c>
      <c r="K745" s="98" t="str">
        <f>Tabla110[[#This Row],[FECHA DE NACIMIENTO]]&amp;J745</f>
        <v>2021S</v>
      </c>
      <c r="L745" s="99" t="str">
        <f t="shared" si="25"/>
        <v>STRIDERS 5 AÑOS</v>
      </c>
      <c r="M745" s="65" t="s">
        <v>55</v>
      </c>
      <c r="N745" s="100">
        <v>826</v>
      </c>
      <c r="O745" s="101">
        <f>IFERROR(VLOOKUP(Tabla110[[#This Row],[NIVEL DE HABILIDAD]],CATEGORIAS!$M$3:$O$13,2,FALSE),"")</f>
        <v>85000</v>
      </c>
      <c r="P745" s="86"/>
      <c r="Q745" s="86"/>
    </row>
    <row r="746" spans="1:17" ht="18.75" x14ac:dyDescent="0.25">
      <c r="A746" s="11"/>
      <c r="B746" s="93">
        <v>827</v>
      </c>
      <c r="C746" s="65" t="s">
        <v>319</v>
      </c>
      <c r="D746" s="65" t="s">
        <v>1450</v>
      </c>
      <c r="E746" s="65">
        <v>1107541367</v>
      </c>
      <c r="F746" s="96">
        <v>44921</v>
      </c>
      <c r="G746" s="48">
        <f>YEAR(Tabla110[[#This Row],[SEXO]])</f>
        <v>2022</v>
      </c>
      <c r="H746" s="97">
        <f ca="1">IF(Tabla110[[#This Row],[FECHA DE NACIMIENTO]]="","",YEAR(NOW())-Tabla110[[#This Row],[FECHA DE NACIMIENTO]])</f>
        <v>4</v>
      </c>
      <c r="I746" s="65" t="s">
        <v>12</v>
      </c>
      <c r="J746" s="98" t="str">
        <f t="shared" si="24"/>
        <v>S</v>
      </c>
      <c r="K746" s="98" t="str">
        <f>Tabla110[[#This Row],[FECHA DE NACIMIENTO]]&amp;J746</f>
        <v>2022S</v>
      </c>
      <c r="L746" s="99" t="str">
        <f t="shared" si="25"/>
        <v>STRIDERS 4 AÑOS</v>
      </c>
      <c r="M746" s="65" t="s">
        <v>55</v>
      </c>
      <c r="N746" s="100">
        <v>827</v>
      </c>
      <c r="O746" s="101">
        <f>IFERROR(VLOOKUP(Tabla110[[#This Row],[NIVEL DE HABILIDAD]],CATEGORIAS!$M$3:$O$13,2,FALSE),"")</f>
        <v>85000</v>
      </c>
      <c r="P746" s="86"/>
      <c r="Q746" s="86"/>
    </row>
    <row r="747" spans="1:17" ht="18.75" x14ac:dyDescent="0.25">
      <c r="A747" s="11"/>
      <c r="B747" s="93">
        <v>828</v>
      </c>
      <c r="C747" s="65" t="s">
        <v>472</v>
      </c>
      <c r="D747" s="65" t="s">
        <v>1451</v>
      </c>
      <c r="E747" s="65">
        <v>1232821622</v>
      </c>
      <c r="F747" s="96">
        <v>44830</v>
      </c>
      <c r="G747" s="48">
        <f>YEAR(Tabla110[[#This Row],[SEXO]])</f>
        <v>2022</v>
      </c>
      <c r="H747" s="97">
        <f ca="1">IF(Tabla110[[#This Row],[FECHA DE NACIMIENTO]]="","",YEAR(NOW())-Tabla110[[#This Row],[FECHA DE NACIMIENTO]])</f>
        <v>4</v>
      </c>
      <c r="I747" s="65" t="s">
        <v>12</v>
      </c>
      <c r="J747" s="98" t="str">
        <f t="shared" si="24"/>
        <v>S</v>
      </c>
      <c r="K747" s="98" t="str">
        <f>Tabla110[[#This Row],[FECHA DE NACIMIENTO]]&amp;J747</f>
        <v>2022S</v>
      </c>
      <c r="L747" s="99" t="str">
        <f t="shared" si="25"/>
        <v>STRIDERS 4 AÑOS</v>
      </c>
      <c r="M747" s="65" t="s">
        <v>55</v>
      </c>
      <c r="N747" s="100">
        <v>828</v>
      </c>
      <c r="O747" s="101">
        <f>IFERROR(VLOOKUP(Tabla110[[#This Row],[NIVEL DE HABILIDAD]],CATEGORIAS!$M$3:$O$13,2,FALSE),"")</f>
        <v>85000</v>
      </c>
      <c r="P747" s="86"/>
      <c r="Q747" s="86"/>
    </row>
    <row r="748" spans="1:17" ht="18.75" x14ac:dyDescent="0.25">
      <c r="A748" s="11"/>
      <c r="B748" s="93">
        <v>829</v>
      </c>
      <c r="C748" s="65" t="s">
        <v>1446</v>
      </c>
      <c r="D748" s="65" t="s">
        <v>504</v>
      </c>
      <c r="E748" s="65">
        <v>1232823565</v>
      </c>
      <c r="F748" s="96">
        <v>44962</v>
      </c>
      <c r="G748" s="48">
        <f>YEAR(Tabla110[[#This Row],[SEXO]])</f>
        <v>2023</v>
      </c>
      <c r="H748" s="97">
        <f ca="1">IF(Tabla110[[#This Row],[FECHA DE NACIMIENTO]]="","",YEAR(NOW())-Tabla110[[#This Row],[FECHA DE NACIMIENTO]])</f>
        <v>3</v>
      </c>
      <c r="I748" s="65" t="s">
        <v>12</v>
      </c>
      <c r="J748" s="98" t="str">
        <f t="shared" si="24"/>
        <v>S</v>
      </c>
      <c r="K748" s="98" t="str">
        <f>Tabla110[[#This Row],[FECHA DE NACIMIENTO]]&amp;J748</f>
        <v>2023S</v>
      </c>
      <c r="L748" s="99" t="str">
        <f t="shared" si="25"/>
        <v>STRIDERS 2 Y 3 AÑOS</v>
      </c>
      <c r="M748" s="65" t="s">
        <v>55</v>
      </c>
      <c r="N748" s="100">
        <v>829</v>
      </c>
      <c r="O748" s="101">
        <f>IFERROR(VLOOKUP(Tabla110[[#This Row],[NIVEL DE HABILIDAD]],CATEGORIAS!$M$3:$O$13,2,FALSE),"")</f>
        <v>85000</v>
      </c>
      <c r="P748" s="86"/>
      <c r="Q748" s="86"/>
    </row>
    <row r="749" spans="1:17" ht="18.75" x14ac:dyDescent="0.25">
      <c r="A749" s="11"/>
      <c r="B749" s="94">
        <v>830</v>
      </c>
      <c r="C749" s="65" t="s">
        <v>357</v>
      </c>
      <c r="D749" s="65" t="s">
        <v>1210</v>
      </c>
      <c r="E749" s="65">
        <v>1232803606</v>
      </c>
      <c r="F749" s="89">
        <v>43111</v>
      </c>
      <c r="G749" s="48">
        <f>YEAR(Tabla110[[#This Row],[SEXO]])</f>
        <v>2018</v>
      </c>
      <c r="H749" s="78">
        <f ca="1">IF(Tabla110[[#This Row],[FECHA DE NACIMIENTO]]="","",YEAR(NOW())-Tabla110[[#This Row],[FECHA DE NACIMIENTO]])</f>
        <v>8</v>
      </c>
      <c r="I749" s="65" t="s">
        <v>100</v>
      </c>
      <c r="J749" s="79" t="str">
        <f t="shared" si="24"/>
        <v>E</v>
      </c>
      <c r="K749" s="79" t="str">
        <f>Tabla110[[#This Row],[FECHA DE NACIMIENTO]]&amp;J749</f>
        <v>2018E</v>
      </c>
      <c r="L749" s="80" t="str">
        <f t="shared" si="25"/>
        <v>MINIRIDERS 7 Y 8 AÑOS</v>
      </c>
      <c r="M749" s="65" t="s">
        <v>45</v>
      </c>
      <c r="N749" s="81">
        <v>830</v>
      </c>
      <c r="O749" s="82">
        <f>IFERROR(VLOOKUP(Tabla110[[#This Row],[NIVEL DE HABILIDAD]],CATEGORIAS!$M$3:$O$13,2,FALSE),"")</f>
        <v>85000</v>
      </c>
      <c r="P749" s="75"/>
      <c r="Q749" s="75"/>
    </row>
    <row r="750" spans="1:17" ht="18.75" x14ac:dyDescent="0.25">
      <c r="A750" s="11"/>
      <c r="B750" s="93">
        <v>831</v>
      </c>
      <c r="C750" s="65" t="s">
        <v>1221</v>
      </c>
      <c r="D750" s="65" t="s">
        <v>1214</v>
      </c>
      <c r="E750" s="65">
        <v>1014903055</v>
      </c>
      <c r="F750" s="89">
        <v>44054</v>
      </c>
      <c r="G750" s="48">
        <f>YEAR(Tabla110[[#This Row],[SEXO]])</f>
        <v>2020</v>
      </c>
      <c r="H750" s="78">
        <f ca="1">IF(Tabla110[[#This Row],[FECHA DE NACIMIENTO]]="","",YEAR(NOW())-Tabla110[[#This Row],[FECHA DE NACIMIENTO]])</f>
        <v>6</v>
      </c>
      <c r="I750" s="65" t="s">
        <v>100</v>
      </c>
      <c r="J750" s="79" t="str">
        <f t="shared" si="24"/>
        <v>E</v>
      </c>
      <c r="K750" s="79" t="str">
        <f>Tabla110[[#This Row],[FECHA DE NACIMIENTO]]&amp;J750</f>
        <v>2020E</v>
      </c>
      <c r="L750" s="80" t="str">
        <f t="shared" si="25"/>
        <v>MINIRIDERS 6 AÑOS</v>
      </c>
      <c r="M750" s="65" t="s">
        <v>45</v>
      </c>
      <c r="N750" s="81">
        <v>831</v>
      </c>
      <c r="O750" s="82">
        <f>IFERROR(VLOOKUP(Tabla110[[#This Row],[NIVEL DE HABILIDAD]],CATEGORIAS!$M$3:$O$13,2,FALSE),"")</f>
        <v>85000</v>
      </c>
      <c r="P750" s="75"/>
      <c r="Q750" s="75"/>
    </row>
    <row r="751" spans="1:17" ht="18.75" x14ac:dyDescent="0.25">
      <c r="A751" s="11"/>
      <c r="B751" s="93">
        <v>832</v>
      </c>
      <c r="C751" s="65" t="s">
        <v>455</v>
      </c>
      <c r="D751" s="65" t="s">
        <v>1222</v>
      </c>
      <c r="E751" s="65">
        <v>1109564490</v>
      </c>
      <c r="F751" s="89">
        <v>43118</v>
      </c>
      <c r="G751" s="48">
        <f>YEAR(Tabla110[[#This Row],[SEXO]])</f>
        <v>2018</v>
      </c>
      <c r="H751" s="78">
        <f ca="1">IF(Tabla110[[#This Row],[FECHA DE NACIMIENTO]]="","",YEAR(NOW())-Tabla110[[#This Row],[FECHA DE NACIMIENTO]])</f>
        <v>8</v>
      </c>
      <c r="I751" s="65" t="s">
        <v>100</v>
      </c>
      <c r="J751" s="79" t="str">
        <f t="shared" si="24"/>
        <v>E</v>
      </c>
      <c r="K751" s="79" t="str">
        <f>Tabla110[[#This Row],[FECHA DE NACIMIENTO]]&amp;J751</f>
        <v>2018E</v>
      </c>
      <c r="L751" s="80" t="str">
        <f t="shared" si="25"/>
        <v>MINIRIDERS 7 Y 8 AÑOS</v>
      </c>
      <c r="M751" s="65" t="s">
        <v>75</v>
      </c>
      <c r="N751" s="81">
        <v>832</v>
      </c>
      <c r="O751" s="82">
        <f>IFERROR(VLOOKUP(Tabla110[[#This Row],[NIVEL DE HABILIDAD]],CATEGORIAS!$M$3:$O$13,2,FALSE),"")</f>
        <v>85000</v>
      </c>
      <c r="P751" s="75"/>
      <c r="Q751" s="75"/>
    </row>
    <row r="752" spans="1:17" ht="18.75" x14ac:dyDescent="0.25">
      <c r="A752" s="11"/>
      <c r="B752" s="93">
        <v>833</v>
      </c>
      <c r="C752" s="65" t="s">
        <v>1233</v>
      </c>
      <c r="D752" s="65" t="s">
        <v>1234</v>
      </c>
      <c r="E752" s="65">
        <v>1166468009</v>
      </c>
      <c r="F752" s="89">
        <v>43705</v>
      </c>
      <c r="G752" s="48">
        <f>YEAR(Tabla110[[#This Row],[SEXO]])</f>
        <v>2019</v>
      </c>
      <c r="H752" s="78">
        <f ca="1">IF(Tabla110[[#This Row],[FECHA DE NACIMIENTO]]="","",YEAR(NOW())-Tabla110[[#This Row],[FECHA DE NACIMIENTO]])</f>
        <v>7</v>
      </c>
      <c r="I752" s="65" t="s">
        <v>100</v>
      </c>
      <c r="J752" s="79" t="str">
        <f t="shared" si="24"/>
        <v>E</v>
      </c>
      <c r="K752" s="79" t="str">
        <f>Tabla110[[#This Row],[FECHA DE NACIMIENTO]]&amp;J752</f>
        <v>2019E</v>
      </c>
      <c r="L752" s="80" t="str">
        <f t="shared" si="25"/>
        <v>MINIRIDERS 7 Y 8 AÑOS</v>
      </c>
      <c r="M752" s="65" t="s">
        <v>80</v>
      </c>
      <c r="N752" s="81">
        <v>833</v>
      </c>
      <c r="O752" s="82">
        <f>IFERROR(VLOOKUP(Tabla110[[#This Row],[NIVEL DE HABILIDAD]],CATEGORIAS!$M$3:$O$13,2,FALSE),"")</f>
        <v>85000</v>
      </c>
      <c r="P752" s="75"/>
      <c r="Q752" s="75"/>
    </row>
    <row r="753" spans="2:17" ht="18.75" x14ac:dyDescent="0.25">
      <c r="B753" s="93">
        <v>834</v>
      </c>
      <c r="C753" s="65" t="s">
        <v>1235</v>
      </c>
      <c r="D753" s="65" t="s">
        <v>1236</v>
      </c>
      <c r="E753" s="65">
        <v>1241988515</v>
      </c>
      <c r="F753" s="89">
        <v>44285</v>
      </c>
      <c r="G753" s="48">
        <f>YEAR(Tabla110[[#This Row],[SEXO]])</f>
        <v>2021</v>
      </c>
      <c r="H753" s="78">
        <f ca="1">IF(Tabla110[[#This Row],[FECHA DE NACIMIENTO]]="","",YEAR(NOW())-Tabla110[[#This Row],[FECHA DE NACIMIENTO]])</f>
        <v>5</v>
      </c>
      <c r="I753" s="65" t="s">
        <v>100</v>
      </c>
      <c r="J753" s="79" t="str">
        <f t="shared" si="24"/>
        <v>E</v>
      </c>
      <c r="K753" s="79" t="str">
        <f>Tabla110[[#This Row],[FECHA DE NACIMIENTO]]&amp;J753</f>
        <v>2021E</v>
      </c>
      <c r="L753" s="80" t="str">
        <f t="shared" si="25"/>
        <v>MINIRIDERS 4 Y 5 AÑOS</v>
      </c>
      <c r="M753" s="65" t="s">
        <v>80</v>
      </c>
      <c r="N753" s="81">
        <v>834</v>
      </c>
      <c r="O753" s="82">
        <f>IFERROR(VLOOKUP(Tabla110[[#This Row],[NIVEL DE HABILIDAD]],CATEGORIAS!$M$3:$O$13,2,FALSE),"")</f>
        <v>85000</v>
      </c>
      <c r="P753" s="75"/>
      <c r="Q753" s="75"/>
    </row>
    <row r="754" spans="2:17" ht="18.75" x14ac:dyDescent="0.25">
      <c r="B754" s="93">
        <v>835</v>
      </c>
      <c r="C754" s="65" t="s">
        <v>308</v>
      </c>
      <c r="D754" s="65" t="s">
        <v>1240</v>
      </c>
      <c r="E754" s="65">
        <v>1150696176</v>
      </c>
      <c r="F754" s="89">
        <v>44157</v>
      </c>
      <c r="G754" s="48">
        <f>YEAR(Tabla110[[#This Row],[SEXO]])</f>
        <v>2020</v>
      </c>
      <c r="H754" s="78">
        <f ca="1">IF(Tabla110[[#This Row],[FECHA DE NACIMIENTO]]="","",YEAR(NOW())-Tabla110[[#This Row],[FECHA DE NACIMIENTO]])</f>
        <v>6</v>
      </c>
      <c r="I754" s="65" t="s">
        <v>100</v>
      </c>
      <c r="J754" s="79" t="str">
        <f t="shared" si="24"/>
        <v>E</v>
      </c>
      <c r="K754" s="79" t="str">
        <f>Tabla110[[#This Row],[FECHA DE NACIMIENTO]]&amp;J754</f>
        <v>2020E</v>
      </c>
      <c r="L754" s="80" t="str">
        <f t="shared" si="25"/>
        <v>MINIRIDERS 6 AÑOS</v>
      </c>
      <c r="M754" s="65" t="s">
        <v>51</v>
      </c>
      <c r="N754" s="81">
        <v>835</v>
      </c>
      <c r="O754" s="82">
        <f>IFERROR(VLOOKUP(Tabla110[[#This Row],[NIVEL DE HABILIDAD]],CATEGORIAS!$M$3:$O$13,2,FALSE),"")</f>
        <v>85000</v>
      </c>
      <c r="P754" s="75"/>
      <c r="Q754" s="75"/>
    </row>
    <row r="755" spans="2:17" ht="18.75" x14ac:dyDescent="0.25">
      <c r="B755" s="93">
        <v>836</v>
      </c>
      <c r="C755" s="65" t="s">
        <v>380</v>
      </c>
      <c r="D755" s="65" t="s">
        <v>1241</v>
      </c>
      <c r="E755" s="65">
        <v>1109570963</v>
      </c>
      <c r="F755" s="89">
        <v>44176</v>
      </c>
      <c r="G755" s="48">
        <f>YEAR(Tabla110[[#This Row],[SEXO]])</f>
        <v>2020</v>
      </c>
      <c r="H755" s="78">
        <f ca="1">IF(Tabla110[[#This Row],[FECHA DE NACIMIENTO]]="","",YEAR(NOW())-Tabla110[[#This Row],[FECHA DE NACIMIENTO]])</f>
        <v>6</v>
      </c>
      <c r="I755" s="65" t="s">
        <v>100</v>
      </c>
      <c r="J755" s="79" t="str">
        <f t="shared" si="24"/>
        <v>E</v>
      </c>
      <c r="K755" s="79" t="str">
        <f>Tabla110[[#This Row],[FECHA DE NACIMIENTO]]&amp;J755</f>
        <v>2020E</v>
      </c>
      <c r="L755" s="80" t="str">
        <f t="shared" si="25"/>
        <v>MINIRIDERS 6 AÑOS</v>
      </c>
      <c r="M755" s="65" t="s">
        <v>51</v>
      </c>
      <c r="N755" s="81">
        <v>836</v>
      </c>
      <c r="O755" s="82">
        <f>IFERROR(VLOOKUP(Tabla110[[#This Row],[NIVEL DE HABILIDAD]],CATEGORIAS!$M$3:$O$13,2,FALSE),"")</f>
        <v>85000</v>
      </c>
      <c r="P755" s="75"/>
      <c r="Q755" s="75"/>
    </row>
    <row r="756" spans="2:17" ht="18.75" x14ac:dyDescent="0.25">
      <c r="B756" s="94">
        <v>837</v>
      </c>
      <c r="C756" s="65" t="s">
        <v>1323</v>
      </c>
      <c r="D756" s="65" t="s">
        <v>1324</v>
      </c>
      <c r="E756" s="65">
        <v>1080707315</v>
      </c>
      <c r="F756" s="89">
        <v>43868</v>
      </c>
      <c r="G756" s="48">
        <f>YEAR(Tabla110[[#This Row],[SEXO]])</f>
        <v>2020</v>
      </c>
      <c r="H756" s="78">
        <f ca="1">IF(Tabla110[[#This Row],[FECHA DE NACIMIENTO]]="","",YEAR(NOW())-Tabla110[[#This Row],[FECHA DE NACIMIENTO]])</f>
        <v>6</v>
      </c>
      <c r="I756" s="65" t="s">
        <v>67</v>
      </c>
      <c r="J756" s="79" t="str">
        <f t="shared" si="24"/>
        <v>P</v>
      </c>
      <c r="K756" s="79" t="str">
        <f>Tabla110[[#This Row],[FECHA DE NACIMIENTO]]&amp;J756</f>
        <v>2020P</v>
      </c>
      <c r="L756" s="80" t="str">
        <f t="shared" si="25"/>
        <v>PRINCIPIANTES 6 AÑOS Y MENOS</v>
      </c>
      <c r="M756" s="65" t="s">
        <v>1287</v>
      </c>
      <c r="N756" s="81">
        <v>837</v>
      </c>
      <c r="O756" s="82">
        <f>IFERROR(VLOOKUP(Tabla110[[#This Row],[NIVEL DE HABILIDAD]],CATEGORIAS!$M$3:$O$13,2,FALSE),"")</f>
        <v>85000</v>
      </c>
      <c r="P756" s="75"/>
      <c r="Q756" s="75"/>
    </row>
    <row r="757" spans="2:17" ht="18.75" x14ac:dyDescent="0.25">
      <c r="B757" s="93">
        <v>839</v>
      </c>
      <c r="C757" s="65" t="s">
        <v>436</v>
      </c>
      <c r="D757" s="65" t="s">
        <v>1242</v>
      </c>
      <c r="E757" s="65">
        <v>1232797094</v>
      </c>
      <c r="F757" s="89">
        <v>42516</v>
      </c>
      <c r="G757" s="48">
        <f>YEAR(Tabla110[[#This Row],[SEXO]])</f>
        <v>2016</v>
      </c>
      <c r="H757" s="78">
        <f ca="1">IF(Tabla110[[#This Row],[FECHA DE NACIMIENTO]]="","",YEAR(NOW())-Tabla110[[#This Row],[FECHA DE NACIMIENTO]])</f>
        <v>10</v>
      </c>
      <c r="I757" s="65" t="s">
        <v>100</v>
      </c>
      <c r="J757" s="79" t="str">
        <f t="shared" si="24"/>
        <v>E</v>
      </c>
      <c r="K757" s="79" t="str">
        <f>Tabla110[[#This Row],[FECHA DE NACIMIENTO]]&amp;J757</f>
        <v>2016E</v>
      </c>
      <c r="L757" s="80" t="str">
        <f t="shared" si="25"/>
        <v>MINIRIDERS 9 Y 10 AÑOS</v>
      </c>
      <c r="M757" s="65" t="s">
        <v>51</v>
      </c>
      <c r="N757" s="81">
        <v>839</v>
      </c>
      <c r="O757" s="82">
        <f>IFERROR(VLOOKUP(Tabla110[[#This Row],[NIVEL DE HABILIDAD]],CATEGORIAS!$M$3:$O$13,2,FALSE),"")</f>
        <v>85000</v>
      </c>
      <c r="P757" s="75"/>
      <c r="Q757" s="75"/>
    </row>
    <row r="758" spans="2:17" ht="18.75" x14ac:dyDescent="0.25">
      <c r="B758" s="93">
        <v>870</v>
      </c>
      <c r="C758" s="65" t="s">
        <v>236</v>
      </c>
      <c r="D758" s="65" t="s">
        <v>1244</v>
      </c>
      <c r="E758" s="65">
        <v>1149943006</v>
      </c>
      <c r="F758" s="89">
        <v>43777</v>
      </c>
      <c r="G758" s="48">
        <f>YEAR(Tabla110[[#This Row],[SEXO]])</f>
        <v>2019</v>
      </c>
      <c r="H758" s="78">
        <f ca="1">IF(Tabla110[[#This Row],[FECHA DE NACIMIENTO]]="","",YEAR(NOW())-Tabla110[[#This Row],[FECHA DE NACIMIENTO]])</f>
        <v>7</v>
      </c>
      <c r="I758" s="65" t="s">
        <v>100</v>
      </c>
      <c r="J758" s="79" t="str">
        <f t="shared" si="24"/>
        <v>E</v>
      </c>
      <c r="K758" s="79" t="str">
        <f>Tabla110[[#This Row],[FECHA DE NACIMIENTO]]&amp;J758</f>
        <v>2019E</v>
      </c>
      <c r="L758" s="80" t="str">
        <f t="shared" si="25"/>
        <v>MINIRIDERS 7 Y 8 AÑOS</v>
      </c>
      <c r="M758" s="65" t="s">
        <v>51</v>
      </c>
      <c r="N758" s="81">
        <v>870</v>
      </c>
      <c r="O758" s="82">
        <f>IFERROR(VLOOKUP(Tabla110[[#This Row],[NIVEL DE HABILIDAD]],CATEGORIAS!$M$3:$O$13,2,FALSE),"")</f>
        <v>85000</v>
      </c>
      <c r="P758" s="75"/>
      <c r="Q758" s="75"/>
    </row>
    <row r="759" spans="2:17" ht="18.75" x14ac:dyDescent="0.25">
      <c r="B759" s="93">
        <v>871</v>
      </c>
      <c r="C759" s="65" t="s">
        <v>306</v>
      </c>
      <c r="D759" s="65" t="s">
        <v>1245</v>
      </c>
      <c r="E759" s="65">
        <v>1111697804</v>
      </c>
      <c r="F759" s="89">
        <v>42645</v>
      </c>
      <c r="G759" s="48">
        <f>YEAR(Tabla110[[#This Row],[SEXO]])</f>
        <v>2016</v>
      </c>
      <c r="H759" s="78">
        <f ca="1">IF(Tabla110[[#This Row],[FECHA DE NACIMIENTO]]="","",YEAR(NOW())-Tabla110[[#This Row],[FECHA DE NACIMIENTO]])</f>
        <v>10</v>
      </c>
      <c r="I759" s="65" t="s">
        <v>100</v>
      </c>
      <c r="J759" s="79" t="str">
        <f t="shared" si="24"/>
        <v>E</v>
      </c>
      <c r="K759" s="79" t="str">
        <f>Tabla110[[#This Row],[FECHA DE NACIMIENTO]]&amp;J759</f>
        <v>2016E</v>
      </c>
      <c r="L759" s="80" t="str">
        <f t="shared" si="25"/>
        <v>MINIRIDERS 9 Y 10 AÑOS</v>
      </c>
      <c r="M759" s="65" t="s">
        <v>51</v>
      </c>
      <c r="N759" s="81">
        <v>871</v>
      </c>
      <c r="O759" s="82">
        <f>IFERROR(VLOOKUP(Tabla110[[#This Row],[NIVEL DE HABILIDAD]],CATEGORIAS!$M$3:$O$13,2,FALSE),"")</f>
        <v>85000</v>
      </c>
      <c r="P759" s="75"/>
      <c r="Q759" s="75"/>
    </row>
    <row r="760" spans="2:17" ht="18.75" x14ac:dyDescent="0.25">
      <c r="B760" s="93">
        <v>872</v>
      </c>
      <c r="C760" s="65" t="s">
        <v>273</v>
      </c>
      <c r="D760" s="65" t="s">
        <v>1247</v>
      </c>
      <c r="E760" s="65">
        <v>1108259561</v>
      </c>
      <c r="F760" s="89">
        <v>43255</v>
      </c>
      <c r="G760" s="48">
        <f>YEAR(Tabla110[[#This Row],[SEXO]])</f>
        <v>2018</v>
      </c>
      <c r="H760" s="78">
        <f ca="1">IF(Tabla110[[#This Row],[FECHA DE NACIMIENTO]]="","",YEAR(NOW())-Tabla110[[#This Row],[FECHA DE NACIMIENTO]])</f>
        <v>8</v>
      </c>
      <c r="I760" s="65" t="s">
        <v>100</v>
      </c>
      <c r="J760" s="79" t="str">
        <f t="shared" si="24"/>
        <v>E</v>
      </c>
      <c r="K760" s="79" t="str">
        <f>Tabla110[[#This Row],[FECHA DE NACIMIENTO]]&amp;J760</f>
        <v>2018E</v>
      </c>
      <c r="L760" s="80" t="str">
        <f t="shared" si="25"/>
        <v>MINIRIDERS 7 Y 8 AÑOS</v>
      </c>
      <c r="M760" s="65" t="s">
        <v>45</v>
      </c>
      <c r="N760" s="81">
        <v>872</v>
      </c>
      <c r="O760" s="82">
        <f>IFERROR(VLOOKUP(Tabla110[[#This Row],[NIVEL DE HABILIDAD]],CATEGORIAS!$M$3:$O$13,2,FALSE),"")</f>
        <v>85000</v>
      </c>
      <c r="P760" s="75"/>
      <c r="Q760" s="75"/>
    </row>
    <row r="761" spans="2:17" ht="18.75" x14ac:dyDescent="0.25">
      <c r="B761" s="93">
        <v>873</v>
      </c>
      <c r="C761" s="65" t="s">
        <v>1288</v>
      </c>
      <c r="D761" s="65" t="s">
        <v>1250</v>
      </c>
      <c r="E761" s="65">
        <v>1109565401</v>
      </c>
      <c r="F761" s="89">
        <v>43268</v>
      </c>
      <c r="G761" s="48">
        <f>YEAR(Tabla110[[#This Row],[SEXO]])</f>
        <v>2018</v>
      </c>
      <c r="H761" s="78">
        <f ca="1">IF(Tabla110[[#This Row],[FECHA DE NACIMIENTO]]="","",YEAR(NOW())-Tabla110[[#This Row],[FECHA DE NACIMIENTO]])</f>
        <v>8</v>
      </c>
      <c r="I761" s="65" t="s">
        <v>100</v>
      </c>
      <c r="J761" s="79" t="str">
        <f t="shared" si="24"/>
        <v>E</v>
      </c>
      <c r="K761" s="79" t="str">
        <f>Tabla110[[#This Row],[FECHA DE NACIMIENTO]]&amp;J761</f>
        <v>2018E</v>
      </c>
      <c r="L761" s="80" t="str">
        <f t="shared" si="25"/>
        <v>MINIRIDERS 7 Y 8 AÑOS</v>
      </c>
      <c r="M761" s="65" t="s">
        <v>45</v>
      </c>
      <c r="N761" s="81">
        <v>873</v>
      </c>
      <c r="O761" s="82">
        <f>IFERROR(VLOOKUP(Tabla110[[#This Row],[NIVEL DE HABILIDAD]],CATEGORIAS!$M$3:$O$13,2,FALSE),"")</f>
        <v>85000</v>
      </c>
      <c r="P761" s="75"/>
      <c r="Q761" s="75"/>
    </row>
    <row r="762" spans="2:17" ht="18.75" x14ac:dyDescent="0.25">
      <c r="B762" s="93">
        <v>874</v>
      </c>
      <c r="C762" s="65" t="s">
        <v>1252</v>
      </c>
      <c r="D762" s="65" t="s">
        <v>1253</v>
      </c>
      <c r="E762" s="65">
        <v>1232803987</v>
      </c>
      <c r="F762" s="89">
        <v>43143</v>
      </c>
      <c r="G762" s="48">
        <f>YEAR(Tabla110[[#This Row],[SEXO]])</f>
        <v>2018</v>
      </c>
      <c r="H762" s="78">
        <f ca="1">IF(Tabla110[[#This Row],[FECHA DE NACIMIENTO]]="","",YEAR(NOW())-Tabla110[[#This Row],[FECHA DE NACIMIENTO]])</f>
        <v>8</v>
      </c>
      <c r="I762" s="65" t="s">
        <v>100</v>
      </c>
      <c r="J762" s="79" t="str">
        <f t="shared" si="24"/>
        <v>E</v>
      </c>
      <c r="K762" s="79" t="str">
        <f>Tabla110[[#This Row],[FECHA DE NACIMIENTO]]&amp;J762</f>
        <v>2018E</v>
      </c>
      <c r="L762" s="80" t="str">
        <f t="shared" si="25"/>
        <v>MINIRIDERS 7 Y 8 AÑOS</v>
      </c>
      <c r="M762" s="65" t="s">
        <v>45</v>
      </c>
      <c r="N762" s="81">
        <v>874</v>
      </c>
      <c r="O762" s="82">
        <f>IFERROR(VLOOKUP(Tabla110[[#This Row],[NIVEL DE HABILIDAD]],CATEGORIAS!$M$3:$O$13,2,FALSE),"")</f>
        <v>85000</v>
      </c>
      <c r="P762" s="75"/>
      <c r="Q762" s="75"/>
    </row>
    <row r="763" spans="2:17" ht="18.75" x14ac:dyDescent="0.25">
      <c r="B763" s="94">
        <v>875</v>
      </c>
      <c r="C763" s="65" t="s">
        <v>717</v>
      </c>
      <c r="D763" s="65" t="s">
        <v>1289</v>
      </c>
      <c r="E763" s="65">
        <v>1109937469</v>
      </c>
      <c r="F763" s="89">
        <v>43276</v>
      </c>
      <c r="G763" s="48">
        <f>YEAR(Tabla110[[#This Row],[SEXO]])</f>
        <v>2018</v>
      </c>
      <c r="H763" s="78">
        <f ca="1">IF(Tabla110[[#This Row],[FECHA DE NACIMIENTO]]="","",YEAR(NOW())-Tabla110[[#This Row],[FECHA DE NACIMIENTO]])</f>
        <v>8</v>
      </c>
      <c r="I763" s="65" t="s">
        <v>100</v>
      </c>
      <c r="J763" s="79" t="str">
        <f t="shared" si="24"/>
        <v>E</v>
      </c>
      <c r="K763" s="79" t="str">
        <f>Tabla110[[#This Row],[FECHA DE NACIMIENTO]]&amp;J763</f>
        <v>2018E</v>
      </c>
      <c r="L763" s="80" t="str">
        <f t="shared" si="25"/>
        <v>MINIRIDERS 7 Y 8 AÑOS</v>
      </c>
      <c r="M763" s="65" t="s">
        <v>45</v>
      </c>
      <c r="N763" s="81">
        <v>875</v>
      </c>
      <c r="O763" s="82">
        <f>IFERROR(VLOOKUP(Tabla110[[#This Row],[NIVEL DE HABILIDAD]],CATEGORIAS!$M$3:$O$13,2,FALSE),"")</f>
        <v>85000</v>
      </c>
      <c r="P763" s="75"/>
      <c r="Q763" s="75"/>
    </row>
    <row r="764" spans="2:17" ht="18.75" x14ac:dyDescent="0.25">
      <c r="B764" s="94">
        <v>876</v>
      </c>
      <c r="C764" s="65" t="s">
        <v>259</v>
      </c>
      <c r="D764" s="65" t="s">
        <v>1259</v>
      </c>
      <c r="E764" s="65">
        <v>1110378554</v>
      </c>
      <c r="F764" s="89">
        <v>43222</v>
      </c>
      <c r="G764" s="48">
        <f>YEAR(Tabla110[[#This Row],[SEXO]])</f>
        <v>2018</v>
      </c>
      <c r="H764" s="78">
        <f ca="1">IF(Tabla110[[#This Row],[FECHA DE NACIMIENTO]]="","",YEAR(NOW())-Tabla110[[#This Row],[FECHA DE NACIMIENTO]])</f>
        <v>8</v>
      </c>
      <c r="I764" s="65" t="s">
        <v>100</v>
      </c>
      <c r="J764" s="79" t="str">
        <f t="shared" si="24"/>
        <v>E</v>
      </c>
      <c r="K764" s="79" t="str">
        <f>Tabla110[[#This Row],[FECHA DE NACIMIENTO]]&amp;J764</f>
        <v>2018E</v>
      </c>
      <c r="L764" s="80" t="str">
        <f t="shared" si="25"/>
        <v>MINIRIDERS 7 Y 8 AÑOS</v>
      </c>
      <c r="M764" s="65" t="s">
        <v>45</v>
      </c>
      <c r="N764" s="81">
        <v>876</v>
      </c>
      <c r="O764" s="82">
        <f>IFERROR(VLOOKUP(Tabla110[[#This Row],[NIVEL DE HABILIDAD]],CATEGORIAS!$M$3:$O$13,2,FALSE),"")</f>
        <v>85000</v>
      </c>
      <c r="P764" s="75"/>
      <c r="Q764" s="75"/>
    </row>
    <row r="765" spans="2:17" ht="18.75" x14ac:dyDescent="0.25">
      <c r="B765" s="94">
        <v>877</v>
      </c>
      <c r="C765" s="65" t="s">
        <v>1291</v>
      </c>
      <c r="D765" s="65" t="s">
        <v>1012</v>
      </c>
      <c r="E765" s="65">
        <v>1112068557</v>
      </c>
      <c r="F765" s="89">
        <v>44088</v>
      </c>
      <c r="G765" s="48">
        <f>YEAR(Tabla110[[#This Row],[SEXO]])</f>
        <v>2020</v>
      </c>
      <c r="H765" s="78">
        <f ca="1">IF(Tabla110[[#This Row],[FECHA DE NACIMIENTO]]="","",YEAR(NOW())-Tabla110[[#This Row],[FECHA DE NACIMIENTO]])</f>
        <v>6</v>
      </c>
      <c r="I765" s="65" t="s">
        <v>100</v>
      </c>
      <c r="J765" s="79" t="str">
        <f t="shared" si="24"/>
        <v>E</v>
      </c>
      <c r="K765" s="79" t="str">
        <f>Tabla110[[#This Row],[FECHA DE NACIMIENTO]]&amp;J765</f>
        <v>2020E</v>
      </c>
      <c r="L765" s="80" t="str">
        <f t="shared" si="25"/>
        <v>MINIRIDERS 6 AÑOS</v>
      </c>
      <c r="M765" s="65" t="s">
        <v>1268</v>
      </c>
      <c r="N765" s="81">
        <v>877</v>
      </c>
      <c r="O765" s="82">
        <f>IFERROR(VLOOKUP(Tabla110[[#This Row],[NIVEL DE HABILIDAD]],CATEGORIAS!$M$3:$O$13,2,FALSE),"")</f>
        <v>85000</v>
      </c>
      <c r="P765" s="75"/>
      <c r="Q765" s="75"/>
    </row>
    <row r="766" spans="2:17" ht="18.75" x14ac:dyDescent="0.25">
      <c r="B766" s="94">
        <v>878</v>
      </c>
      <c r="C766" s="65" t="s">
        <v>455</v>
      </c>
      <c r="D766" s="65" t="s">
        <v>1264</v>
      </c>
      <c r="E766" s="65">
        <v>1104848135</v>
      </c>
      <c r="F766" s="89">
        <v>43894</v>
      </c>
      <c r="G766" s="48">
        <f>YEAR(Tabla110[[#This Row],[SEXO]])</f>
        <v>2020</v>
      </c>
      <c r="H766" s="78">
        <f ca="1">IF(Tabla110[[#This Row],[FECHA DE NACIMIENTO]]="","",YEAR(NOW())-Tabla110[[#This Row],[FECHA DE NACIMIENTO]])</f>
        <v>6</v>
      </c>
      <c r="I766" s="65" t="s">
        <v>100</v>
      </c>
      <c r="J766" s="79" t="str">
        <f t="shared" si="24"/>
        <v>E</v>
      </c>
      <c r="K766" s="79" t="str">
        <f>Tabla110[[#This Row],[FECHA DE NACIMIENTO]]&amp;J766</f>
        <v>2020E</v>
      </c>
      <c r="L766" s="80" t="str">
        <f t="shared" si="25"/>
        <v>MINIRIDERS 6 AÑOS</v>
      </c>
      <c r="M766" s="65" t="s">
        <v>1268</v>
      </c>
      <c r="N766" s="81">
        <v>878</v>
      </c>
      <c r="O766" s="82">
        <f>IFERROR(VLOOKUP(Tabla110[[#This Row],[NIVEL DE HABILIDAD]],CATEGORIAS!$M$3:$O$13,2,FALSE),"")</f>
        <v>85000</v>
      </c>
      <c r="P766" s="75"/>
      <c r="Q766" s="75"/>
    </row>
    <row r="767" spans="2:17" ht="18.75" x14ac:dyDescent="0.25">
      <c r="B767" s="93">
        <v>879</v>
      </c>
      <c r="C767" s="65" t="s">
        <v>436</v>
      </c>
      <c r="D767" s="65" t="s">
        <v>1265</v>
      </c>
      <c r="E767" s="65">
        <v>1232799206</v>
      </c>
      <c r="F767" s="89">
        <v>42710</v>
      </c>
      <c r="G767" s="48">
        <f>YEAR(Tabla110[[#This Row],[SEXO]])</f>
        <v>2016</v>
      </c>
      <c r="H767" s="78">
        <f ca="1">IF(Tabla110[[#This Row],[FECHA DE NACIMIENTO]]="","",YEAR(NOW())-Tabla110[[#This Row],[FECHA DE NACIMIENTO]])</f>
        <v>10</v>
      </c>
      <c r="I767" s="65" t="s">
        <v>100</v>
      </c>
      <c r="J767" s="79" t="str">
        <f t="shared" si="24"/>
        <v>E</v>
      </c>
      <c r="K767" s="79" t="str">
        <f>Tabla110[[#This Row],[FECHA DE NACIMIENTO]]&amp;J767</f>
        <v>2016E</v>
      </c>
      <c r="L767" s="80" t="str">
        <f t="shared" si="25"/>
        <v>MINIRIDERS 9 Y 10 AÑOS</v>
      </c>
      <c r="M767" s="65" t="s">
        <v>1268</v>
      </c>
      <c r="N767" s="81">
        <v>879</v>
      </c>
      <c r="O767" s="82">
        <f>IFERROR(VLOOKUP(Tabla110[[#This Row],[NIVEL DE HABILIDAD]],CATEGORIAS!$M$3:$O$13,2,FALSE),"")</f>
        <v>85000</v>
      </c>
      <c r="P767" s="75"/>
      <c r="Q767" s="75"/>
    </row>
    <row r="768" spans="2:17" ht="18.75" x14ac:dyDescent="0.25">
      <c r="B768" s="93">
        <v>880</v>
      </c>
      <c r="C768" s="65" t="s">
        <v>386</v>
      </c>
      <c r="D768" s="65" t="s">
        <v>1266</v>
      </c>
      <c r="E768" s="65">
        <v>1106524038</v>
      </c>
      <c r="F768" s="89">
        <v>43417</v>
      </c>
      <c r="G768" s="48">
        <f>YEAR(Tabla110[[#This Row],[SEXO]])</f>
        <v>2018</v>
      </c>
      <c r="H768" s="78">
        <f ca="1">IF(Tabla110[[#This Row],[FECHA DE NACIMIENTO]]="","",YEAR(NOW())-Tabla110[[#This Row],[FECHA DE NACIMIENTO]])</f>
        <v>8</v>
      </c>
      <c r="I768" s="65" t="s">
        <v>100</v>
      </c>
      <c r="J768" s="79" t="str">
        <f t="shared" si="24"/>
        <v>E</v>
      </c>
      <c r="K768" s="79" t="str">
        <f>Tabla110[[#This Row],[FECHA DE NACIMIENTO]]&amp;J768</f>
        <v>2018E</v>
      </c>
      <c r="L768" s="80" t="str">
        <f t="shared" si="25"/>
        <v>MINIRIDERS 7 Y 8 AÑOS</v>
      </c>
      <c r="M768" s="65" t="s">
        <v>1268</v>
      </c>
      <c r="N768" s="81">
        <v>880</v>
      </c>
      <c r="O768" s="82">
        <f>IFERROR(VLOOKUP(Tabla110[[#This Row],[NIVEL DE HABILIDAD]],CATEGORIAS!$M$3:$O$13,2,FALSE),"")</f>
        <v>85000</v>
      </c>
      <c r="P768" s="75"/>
      <c r="Q768" s="75"/>
    </row>
    <row r="769" spans="2:17" ht="18.75" x14ac:dyDescent="0.25">
      <c r="B769" s="93">
        <v>885</v>
      </c>
      <c r="C769" s="65" t="s">
        <v>236</v>
      </c>
      <c r="D769" s="65" t="s">
        <v>1267</v>
      </c>
      <c r="E769" s="65">
        <v>1108258984</v>
      </c>
      <c r="F769" s="89">
        <v>43007</v>
      </c>
      <c r="G769" s="48">
        <f>YEAR(Tabla110[[#This Row],[SEXO]])</f>
        <v>2017</v>
      </c>
      <c r="H769" s="78">
        <f ca="1">IF(Tabla110[[#This Row],[FECHA DE NACIMIENTO]]="","",YEAR(NOW())-Tabla110[[#This Row],[FECHA DE NACIMIENTO]])</f>
        <v>9</v>
      </c>
      <c r="I769" s="65" t="s">
        <v>100</v>
      </c>
      <c r="J769" s="79" t="str">
        <f t="shared" si="24"/>
        <v>E</v>
      </c>
      <c r="K769" s="79" t="str">
        <f>Tabla110[[#This Row],[FECHA DE NACIMIENTO]]&amp;J769</f>
        <v>2017E</v>
      </c>
      <c r="L769" s="80" t="str">
        <f t="shared" si="25"/>
        <v>MINIRIDERS 9 Y 10 AÑOS</v>
      </c>
      <c r="M769" s="65" t="s">
        <v>1268</v>
      </c>
      <c r="N769" s="81">
        <v>885</v>
      </c>
      <c r="O769" s="82">
        <f>IFERROR(VLOOKUP(Tabla110[[#This Row],[NIVEL DE HABILIDAD]],CATEGORIAS!$M$3:$O$13,2,FALSE),"")</f>
        <v>85000</v>
      </c>
      <c r="P769" s="75"/>
      <c r="Q769" s="75"/>
    </row>
    <row r="770" spans="2:17" ht="18.75" x14ac:dyDescent="0.25">
      <c r="B770" s="40">
        <v>888</v>
      </c>
      <c r="C770" s="33" t="s">
        <v>1145</v>
      </c>
      <c r="D770" s="33" t="s">
        <v>1093</v>
      </c>
      <c r="E770" s="34">
        <v>1000163982</v>
      </c>
      <c r="F770" s="87">
        <v>37115</v>
      </c>
      <c r="G770" s="35">
        <v>2001</v>
      </c>
      <c r="H770" s="15">
        <f ca="1">IF(Tabla110[[#This Row],[FECHA DE NACIMIENTO]]="","",YEAR(NOW())-Tabla110[[#This Row],[FECHA DE NACIMIENTO]])</f>
        <v>25</v>
      </c>
      <c r="I770" s="33" t="s">
        <v>15</v>
      </c>
      <c r="J770" s="15" t="str">
        <f t="shared" ref="J770:J785" si="26">VLOOKUP(I770,NH,2,0)</f>
        <v>EX</v>
      </c>
      <c r="K770" s="15" t="str">
        <f>Tabla110[[#This Row],[FECHA DE NACIMIENTO]]&amp;J770</f>
        <v>2001EX</v>
      </c>
      <c r="L770" s="16" t="str">
        <f t="shared" ref="L770:L785" si="27">IFERROR(VLOOKUP(K770,CATEGORIAS,2,0),"")</f>
        <v>EXPERTOS 17 AÑOS Y MAS</v>
      </c>
      <c r="M770" s="33" t="s">
        <v>55</v>
      </c>
      <c r="N770" s="40">
        <v>888</v>
      </c>
      <c r="O770" s="19">
        <f>IFERROR(VLOOKUP(Tabla110[[#This Row],[NIVEL DE HABILIDAD]],CATEGORIAS!$M$3:$O$13,2,FALSE),"")</f>
        <v>85000</v>
      </c>
      <c r="P770" s="33"/>
      <c r="Q770" s="33"/>
    </row>
    <row r="771" spans="2:17" ht="18.75" x14ac:dyDescent="0.25">
      <c r="B771" s="93">
        <v>889</v>
      </c>
      <c r="C771" s="65" t="s">
        <v>1293</v>
      </c>
      <c r="D771" s="65" t="s">
        <v>1294</v>
      </c>
      <c r="E771" s="65">
        <v>1110378418</v>
      </c>
      <c r="F771" s="89">
        <v>43499</v>
      </c>
      <c r="G771" s="48">
        <f>YEAR(Tabla110[[#This Row],[SEXO]])</f>
        <v>2019</v>
      </c>
      <c r="H771" s="78">
        <f ca="1">IF(Tabla110[[#This Row],[FECHA DE NACIMIENTO]]="","",YEAR(NOW())-Tabla110[[#This Row],[FECHA DE NACIMIENTO]])</f>
        <v>7</v>
      </c>
      <c r="I771" s="65" t="s">
        <v>100</v>
      </c>
      <c r="J771" s="79" t="str">
        <f t="shared" si="26"/>
        <v>E</v>
      </c>
      <c r="K771" s="79" t="str">
        <f>Tabla110[[#This Row],[FECHA DE NACIMIENTO]]&amp;J771</f>
        <v>2019E</v>
      </c>
      <c r="L771" s="80" t="str">
        <f t="shared" si="27"/>
        <v>MINIRIDERS 7 Y 8 AÑOS</v>
      </c>
      <c r="M771" s="65" t="s">
        <v>53</v>
      </c>
      <c r="N771" s="81">
        <v>889</v>
      </c>
      <c r="O771" s="82">
        <f>IFERROR(VLOOKUP(Tabla110[[#This Row],[NIVEL DE HABILIDAD]],CATEGORIAS!$M$3:$O$13,2,FALSE),"")</f>
        <v>85000</v>
      </c>
      <c r="P771" s="75"/>
      <c r="Q771" s="75"/>
    </row>
    <row r="772" spans="2:17" ht="18.75" x14ac:dyDescent="0.25">
      <c r="B772" s="93">
        <v>890</v>
      </c>
      <c r="C772" s="65" t="s">
        <v>303</v>
      </c>
      <c r="D772" s="65" t="s">
        <v>1279</v>
      </c>
      <c r="E772" s="65">
        <v>1232808471</v>
      </c>
      <c r="F772" s="89">
        <v>43585</v>
      </c>
      <c r="G772" s="48">
        <f>YEAR(Tabla110[[#This Row],[SEXO]])</f>
        <v>2019</v>
      </c>
      <c r="H772" s="78">
        <f ca="1">IF(Tabla110[[#This Row],[FECHA DE NACIMIENTO]]="","",YEAR(NOW())-Tabla110[[#This Row],[FECHA DE NACIMIENTO]])</f>
        <v>7</v>
      </c>
      <c r="I772" s="65" t="s">
        <v>100</v>
      </c>
      <c r="J772" s="79" t="str">
        <f t="shared" si="26"/>
        <v>E</v>
      </c>
      <c r="K772" s="79" t="str">
        <f>Tabla110[[#This Row],[FECHA DE NACIMIENTO]]&amp;J772</f>
        <v>2019E</v>
      </c>
      <c r="L772" s="80" t="str">
        <f t="shared" si="27"/>
        <v>MINIRIDERS 7 Y 8 AÑOS</v>
      </c>
      <c r="M772" s="65" t="s">
        <v>46</v>
      </c>
      <c r="N772" s="81">
        <v>890</v>
      </c>
      <c r="O772" s="82">
        <f>IFERROR(VLOOKUP(Tabla110[[#This Row],[NIVEL DE HABILIDAD]],CATEGORIAS!$M$3:$O$13,2,FALSE),"")</f>
        <v>85000</v>
      </c>
      <c r="P772" s="75"/>
      <c r="Q772" s="75"/>
    </row>
    <row r="773" spans="2:17" ht="18.75" x14ac:dyDescent="0.25">
      <c r="B773" s="93">
        <v>891</v>
      </c>
      <c r="C773" s="65" t="s">
        <v>1325</v>
      </c>
      <c r="D773" s="65" t="s">
        <v>1326</v>
      </c>
      <c r="E773" s="65">
        <v>1080707477</v>
      </c>
      <c r="F773" s="89">
        <v>43905</v>
      </c>
      <c r="G773" s="48">
        <f>YEAR(Tabla110[[#This Row],[SEXO]])</f>
        <v>2020</v>
      </c>
      <c r="H773" s="78">
        <f ca="1">IF(Tabla110[[#This Row],[FECHA DE NACIMIENTO]]="","",YEAR(NOW())-Tabla110[[#This Row],[FECHA DE NACIMIENTO]])</f>
        <v>6</v>
      </c>
      <c r="I773" s="65" t="s">
        <v>100</v>
      </c>
      <c r="J773" s="79" t="str">
        <f t="shared" si="26"/>
        <v>E</v>
      </c>
      <c r="K773" s="79" t="str">
        <f>Tabla110[[#This Row],[FECHA DE NACIMIENTO]]&amp;J773</f>
        <v>2020E</v>
      </c>
      <c r="L773" s="80" t="str">
        <f t="shared" si="27"/>
        <v>MINIRIDERS 6 AÑOS</v>
      </c>
      <c r="M773" s="65" t="s">
        <v>1287</v>
      </c>
      <c r="N773" s="81">
        <v>891</v>
      </c>
      <c r="O773" s="82">
        <f>IFERROR(VLOOKUP(Tabla110[[#This Row],[NIVEL DE HABILIDAD]],CATEGORIAS!$M$3:$O$13,2,FALSE),"")</f>
        <v>85000</v>
      </c>
      <c r="P773" s="75"/>
      <c r="Q773" s="75"/>
    </row>
    <row r="774" spans="2:17" ht="18.75" x14ac:dyDescent="0.25">
      <c r="B774" s="93">
        <v>892</v>
      </c>
      <c r="C774" s="65" t="s">
        <v>312</v>
      </c>
      <c r="D774" s="65" t="s">
        <v>1327</v>
      </c>
      <c r="E774" s="65">
        <v>1080707911</v>
      </c>
      <c r="F774" s="89">
        <v>44048</v>
      </c>
      <c r="G774" s="48">
        <f>YEAR(Tabla110[[#This Row],[SEXO]])</f>
        <v>2020</v>
      </c>
      <c r="H774" s="78">
        <f ca="1">IF(Tabla110[[#This Row],[FECHA DE NACIMIENTO]]="","",YEAR(NOW())-Tabla110[[#This Row],[FECHA DE NACIMIENTO]])</f>
        <v>6</v>
      </c>
      <c r="I774" s="65" t="s">
        <v>100</v>
      </c>
      <c r="J774" s="79" t="str">
        <f t="shared" si="26"/>
        <v>E</v>
      </c>
      <c r="K774" s="79" t="str">
        <f>Tabla110[[#This Row],[FECHA DE NACIMIENTO]]&amp;J774</f>
        <v>2020E</v>
      </c>
      <c r="L774" s="80" t="str">
        <f t="shared" si="27"/>
        <v>MINIRIDERS 6 AÑOS</v>
      </c>
      <c r="M774" s="65" t="s">
        <v>1287</v>
      </c>
      <c r="N774" s="81">
        <v>892</v>
      </c>
      <c r="O774" s="82">
        <f>IFERROR(VLOOKUP(Tabla110[[#This Row],[NIVEL DE HABILIDAD]],CATEGORIAS!$M$3:$O$13,2,FALSE),"")</f>
        <v>85000</v>
      </c>
      <c r="P774" s="75"/>
      <c r="Q774" s="75"/>
    </row>
    <row r="775" spans="2:17" ht="18.75" x14ac:dyDescent="0.25">
      <c r="B775" s="93">
        <v>893</v>
      </c>
      <c r="C775" s="65" t="s">
        <v>271</v>
      </c>
      <c r="D775" s="65" t="s">
        <v>1340</v>
      </c>
      <c r="E775" s="65">
        <v>1114902456</v>
      </c>
      <c r="F775" s="89">
        <v>43320</v>
      </c>
      <c r="G775" s="48">
        <f>YEAR(Tabla110[[#This Row],[SEXO]])</f>
        <v>2018</v>
      </c>
      <c r="H775" s="78">
        <f ca="1">IF(Tabla110[[#This Row],[FECHA DE NACIMIENTO]]="","",YEAR(NOW())-Tabla110[[#This Row],[FECHA DE NACIMIENTO]])</f>
        <v>8</v>
      </c>
      <c r="I775" s="65" t="s">
        <v>100</v>
      </c>
      <c r="J775" s="79" t="str">
        <f t="shared" si="26"/>
        <v>E</v>
      </c>
      <c r="K775" s="79" t="str">
        <f>Tabla110[[#This Row],[FECHA DE NACIMIENTO]]&amp;J775</f>
        <v>2018E</v>
      </c>
      <c r="L775" s="80" t="str">
        <f t="shared" si="27"/>
        <v>MINIRIDERS 7 Y 8 AÑOS</v>
      </c>
      <c r="M775" s="65" t="s">
        <v>1344</v>
      </c>
      <c r="N775" s="81">
        <v>893</v>
      </c>
      <c r="O775" s="82">
        <f>IFERROR(VLOOKUP(Tabla110[[#This Row],[NIVEL DE HABILIDAD]],CATEGORIAS!$M$3:$O$13,2,FALSE),"")</f>
        <v>85000</v>
      </c>
      <c r="P775" s="75"/>
      <c r="Q775" s="75"/>
    </row>
    <row r="776" spans="2:17" ht="18.75" x14ac:dyDescent="0.25">
      <c r="B776" s="93">
        <v>895</v>
      </c>
      <c r="C776" s="65" t="s">
        <v>1341</v>
      </c>
      <c r="D776" s="65" t="s">
        <v>1342</v>
      </c>
      <c r="E776" s="65">
        <v>1114901535</v>
      </c>
      <c r="F776" s="89">
        <v>43079</v>
      </c>
      <c r="G776" s="48">
        <f>YEAR(Tabla110[[#This Row],[SEXO]])</f>
        <v>2017</v>
      </c>
      <c r="H776" s="78">
        <f ca="1">IF(Tabla110[[#This Row],[FECHA DE NACIMIENTO]]="","",YEAR(NOW())-Tabla110[[#This Row],[FECHA DE NACIMIENTO]])</f>
        <v>9</v>
      </c>
      <c r="I776" s="65" t="s">
        <v>100</v>
      </c>
      <c r="J776" s="79" t="str">
        <f t="shared" si="26"/>
        <v>E</v>
      </c>
      <c r="K776" s="79" t="str">
        <f>Tabla110[[#This Row],[FECHA DE NACIMIENTO]]&amp;J776</f>
        <v>2017E</v>
      </c>
      <c r="L776" s="80" t="str">
        <f t="shared" si="27"/>
        <v>MINIRIDERS 9 Y 10 AÑOS</v>
      </c>
      <c r="M776" s="65" t="s">
        <v>1344</v>
      </c>
      <c r="N776" s="81">
        <v>895</v>
      </c>
      <c r="O776" s="82">
        <f>IFERROR(VLOOKUP(Tabla110[[#This Row],[NIVEL DE HABILIDAD]],CATEGORIAS!$M$3:$O$13,2,FALSE),"")</f>
        <v>85000</v>
      </c>
      <c r="P776" s="75"/>
      <c r="Q776" s="75"/>
    </row>
    <row r="777" spans="2:17" ht="18.75" x14ac:dyDescent="0.25">
      <c r="B777" s="93">
        <v>896</v>
      </c>
      <c r="C777" s="65" t="s">
        <v>268</v>
      </c>
      <c r="D777" s="65" t="s">
        <v>269</v>
      </c>
      <c r="E777" s="65">
        <v>1063819685</v>
      </c>
      <c r="F777" s="89">
        <v>44197</v>
      </c>
      <c r="G777" s="48">
        <f>YEAR(Tabla110[[#This Row],[SEXO]])</f>
        <v>2021</v>
      </c>
      <c r="H777" s="78">
        <f ca="1">IF(Tabla110[[#This Row],[FECHA DE NACIMIENTO]]="","",YEAR(NOW())-Tabla110[[#This Row],[FECHA DE NACIMIENTO]])</f>
        <v>5</v>
      </c>
      <c r="I777" s="65" t="s">
        <v>100</v>
      </c>
      <c r="J777" s="79" t="str">
        <f t="shared" si="26"/>
        <v>E</v>
      </c>
      <c r="K777" s="79" t="str">
        <f>Tabla110[[#This Row],[FECHA DE NACIMIENTO]]&amp;J777</f>
        <v>2021E</v>
      </c>
      <c r="L777" s="80" t="str">
        <f t="shared" si="27"/>
        <v>MINIRIDERS 4 Y 5 AÑOS</v>
      </c>
      <c r="M777" s="65" t="s">
        <v>52</v>
      </c>
      <c r="N777" s="81">
        <v>896</v>
      </c>
      <c r="O777" s="82">
        <f>IFERROR(VLOOKUP(Tabla110[[#This Row],[NIVEL DE HABILIDAD]],CATEGORIAS!$M$3:$O$13,2,FALSE),"")</f>
        <v>85000</v>
      </c>
      <c r="P777" s="75"/>
      <c r="Q777" s="75"/>
    </row>
    <row r="778" spans="2:17" ht="18.75" x14ac:dyDescent="0.25">
      <c r="B778" s="93">
        <v>897</v>
      </c>
      <c r="C778" s="65" t="s">
        <v>710</v>
      </c>
      <c r="D778" s="65" t="s">
        <v>1403</v>
      </c>
      <c r="E778" s="65">
        <v>1112162236</v>
      </c>
      <c r="F778" s="89">
        <v>43363</v>
      </c>
      <c r="G778" s="48">
        <f>YEAR(Tabla110[[#This Row],[SEXO]])</f>
        <v>2018</v>
      </c>
      <c r="H778" s="78">
        <f ca="1">IF(Tabla110[[#This Row],[FECHA DE NACIMIENTO]]="","",YEAR(NOW())-Tabla110[[#This Row],[FECHA DE NACIMIENTO]])</f>
        <v>8</v>
      </c>
      <c r="I778" s="65" t="s">
        <v>100</v>
      </c>
      <c r="J778" s="79" t="str">
        <f t="shared" si="26"/>
        <v>E</v>
      </c>
      <c r="K778" s="79" t="str">
        <f>Tabla110[[#This Row],[FECHA DE NACIMIENTO]]&amp;J778</f>
        <v>2018E</v>
      </c>
      <c r="L778" s="80" t="str">
        <f t="shared" si="27"/>
        <v>MINIRIDERS 7 Y 8 AÑOS</v>
      </c>
      <c r="M778" s="65" t="s">
        <v>85</v>
      </c>
      <c r="N778" s="81">
        <v>897</v>
      </c>
      <c r="O778" s="82">
        <f>IFERROR(VLOOKUP(Tabla110[[#This Row],[NIVEL DE HABILIDAD]],CATEGORIAS!$M$3:$O$13,2,FALSE),"")</f>
        <v>85000</v>
      </c>
      <c r="P778" s="75"/>
      <c r="Q778" s="75"/>
    </row>
    <row r="779" spans="2:17" ht="18.75" x14ac:dyDescent="0.25">
      <c r="B779" s="93">
        <v>898</v>
      </c>
      <c r="C779" s="65" t="s">
        <v>1405</v>
      </c>
      <c r="D779" s="65" t="s">
        <v>1406</v>
      </c>
      <c r="E779" s="65">
        <v>1131124709</v>
      </c>
      <c r="F779" s="89">
        <v>42482</v>
      </c>
      <c r="G779" s="48">
        <f>YEAR(Tabla110[[#This Row],[SEXO]])</f>
        <v>2016</v>
      </c>
      <c r="H779" s="78">
        <f ca="1">IF(Tabla110[[#This Row],[FECHA DE NACIMIENTO]]="","",YEAR(NOW())-Tabla110[[#This Row],[FECHA DE NACIMIENTO]])</f>
        <v>10</v>
      </c>
      <c r="I779" s="65" t="s">
        <v>100</v>
      </c>
      <c r="J779" s="79" t="str">
        <f t="shared" si="26"/>
        <v>E</v>
      </c>
      <c r="K779" s="79" t="str">
        <f>Tabla110[[#This Row],[FECHA DE NACIMIENTO]]&amp;J779</f>
        <v>2016E</v>
      </c>
      <c r="L779" s="80" t="str">
        <f t="shared" si="27"/>
        <v>MINIRIDERS 9 Y 10 AÑOS</v>
      </c>
      <c r="M779" s="65" t="s">
        <v>51</v>
      </c>
      <c r="N779" s="81">
        <v>898</v>
      </c>
      <c r="O779" s="82">
        <f>IFERROR(VLOOKUP(Tabla110[[#This Row],[NIVEL DE HABILIDAD]],CATEGORIAS!$M$3:$O$13,2,FALSE),"")</f>
        <v>85000</v>
      </c>
      <c r="P779" s="75"/>
      <c r="Q779" s="75"/>
    </row>
    <row r="780" spans="2:17" ht="18.75" x14ac:dyDescent="0.25">
      <c r="B780" s="94">
        <v>899</v>
      </c>
      <c r="C780" s="65" t="s">
        <v>369</v>
      </c>
      <c r="D780" s="65" t="s">
        <v>1412</v>
      </c>
      <c r="E780" s="65">
        <v>1104852535</v>
      </c>
      <c r="F780" s="89">
        <v>43690</v>
      </c>
      <c r="G780" s="48">
        <f>YEAR(Tabla110[[#This Row],[SEXO]])</f>
        <v>2019</v>
      </c>
      <c r="H780" s="78">
        <f ca="1">IF(Tabla110[[#This Row],[FECHA DE NACIMIENTO]]="","",YEAR(NOW())-Tabla110[[#This Row],[FECHA DE NACIMIENTO]])</f>
        <v>7</v>
      </c>
      <c r="I780" s="65" t="s">
        <v>100</v>
      </c>
      <c r="J780" s="79" t="str">
        <f t="shared" si="26"/>
        <v>E</v>
      </c>
      <c r="K780" s="79" t="str">
        <f>Tabla110[[#This Row],[FECHA DE NACIMIENTO]]&amp;J780</f>
        <v>2019E</v>
      </c>
      <c r="L780" s="80" t="str">
        <f t="shared" si="27"/>
        <v>MINIRIDERS 7 Y 8 AÑOS</v>
      </c>
      <c r="M780" s="65" t="s">
        <v>77</v>
      </c>
      <c r="N780" s="81">
        <v>899</v>
      </c>
      <c r="O780" s="82">
        <f>IFERROR(VLOOKUP(Tabla110[[#This Row],[NIVEL DE HABILIDAD]],CATEGORIAS!$M$3:$O$13,2,FALSE),"")</f>
        <v>85000</v>
      </c>
      <c r="P780" s="75"/>
      <c r="Q780" s="75"/>
    </row>
    <row r="781" spans="2:17" ht="18.75" x14ac:dyDescent="0.25">
      <c r="B781" s="94">
        <v>900</v>
      </c>
      <c r="C781" s="65" t="s">
        <v>312</v>
      </c>
      <c r="D781" s="65" t="s">
        <v>1427</v>
      </c>
      <c r="E781" s="65">
        <v>1232815310</v>
      </c>
      <c r="F781" s="89">
        <v>44251</v>
      </c>
      <c r="G781" s="48">
        <f>YEAR(Tabla110[[#This Row],[SEXO]])</f>
        <v>2021</v>
      </c>
      <c r="H781" s="78">
        <f ca="1">IF(Tabla110[[#This Row],[FECHA DE NACIMIENTO]]="","",YEAR(NOW())-Tabla110[[#This Row],[FECHA DE NACIMIENTO]])</f>
        <v>5</v>
      </c>
      <c r="I781" s="65" t="s">
        <v>100</v>
      </c>
      <c r="J781" s="79" t="str">
        <f t="shared" si="26"/>
        <v>E</v>
      </c>
      <c r="K781" s="79" t="str">
        <f>Tabla110[[#This Row],[FECHA DE NACIMIENTO]]&amp;J781</f>
        <v>2021E</v>
      </c>
      <c r="L781" s="80" t="str">
        <f t="shared" si="27"/>
        <v>MINIRIDERS 4 Y 5 AÑOS</v>
      </c>
      <c r="M781" s="65" t="s">
        <v>82</v>
      </c>
      <c r="N781" s="81">
        <v>900</v>
      </c>
      <c r="O781" s="82">
        <f>IFERROR(VLOOKUP(Tabla110[[#This Row],[NIVEL DE HABILIDAD]],CATEGORIAS!$M$3:$O$13,2,FALSE),"")</f>
        <v>85000</v>
      </c>
      <c r="P781" s="75"/>
      <c r="Q781" s="75"/>
    </row>
    <row r="782" spans="2:17" ht="18.75" x14ac:dyDescent="0.25">
      <c r="B782" s="41" t="s">
        <v>1147</v>
      </c>
      <c r="C782" s="33" t="s">
        <v>259</v>
      </c>
      <c r="D782" s="33" t="s">
        <v>1146</v>
      </c>
      <c r="E782" s="34"/>
      <c r="F782" s="87"/>
      <c r="G782" s="35">
        <v>2005</v>
      </c>
      <c r="H782" s="15">
        <f ca="1">IF(Tabla110[[#This Row],[FECHA DE NACIMIENTO]]="","",YEAR(NOW())-Tabla110[[#This Row],[FECHA DE NACIMIENTO]])</f>
        <v>21</v>
      </c>
      <c r="I782" s="33" t="s">
        <v>10</v>
      </c>
      <c r="J782" s="15" t="str">
        <f t="shared" si="26"/>
        <v>OV</v>
      </c>
      <c r="K782" s="15" t="str">
        <f>Tabla110[[#This Row],[FECHA DE NACIMIENTO]]&amp;J782</f>
        <v>2005OV</v>
      </c>
      <c r="L782" s="16" t="str">
        <f t="shared" si="27"/>
        <v>OPEN VARONES</v>
      </c>
      <c r="M782" s="65" t="s">
        <v>187</v>
      </c>
      <c r="N782" s="41">
        <v>222</v>
      </c>
      <c r="O782" s="19">
        <f>IFERROR(VLOOKUP(Tabla110[[#This Row],[NIVEL DE HABILIDAD]],CATEGORIAS!$M$3:$O$13,2,FALSE),"")</f>
        <v>85000</v>
      </c>
      <c r="P782" s="33"/>
      <c r="Q782" s="65" t="s">
        <v>204</v>
      </c>
    </row>
    <row r="783" spans="2:17" ht="18.75" x14ac:dyDescent="0.25">
      <c r="B783" s="41" t="s">
        <v>1149</v>
      </c>
      <c r="C783" s="33" t="s">
        <v>705</v>
      </c>
      <c r="D783" s="33" t="s">
        <v>706</v>
      </c>
      <c r="E783" s="34">
        <v>1112406877</v>
      </c>
      <c r="F783" s="87">
        <v>41710</v>
      </c>
      <c r="G783" s="35">
        <v>2014</v>
      </c>
      <c r="H783" s="15">
        <f ca="1">IF(Tabla110[[#This Row],[FECHA DE NACIMIENTO]]="","",YEAR(NOW())-Tabla110[[#This Row],[FECHA DE NACIMIENTO]])</f>
        <v>12</v>
      </c>
      <c r="I783" s="33" t="s">
        <v>15</v>
      </c>
      <c r="J783" s="15" t="str">
        <f t="shared" si="26"/>
        <v>EX</v>
      </c>
      <c r="K783" s="15" t="str">
        <f>Tabla110[[#This Row],[FECHA DE NACIMIENTO]]&amp;J783</f>
        <v>2014EX</v>
      </c>
      <c r="L783" s="16" t="str">
        <f t="shared" si="27"/>
        <v>EXPERTOS 11 Y 12 AÑOS</v>
      </c>
      <c r="M783" s="33" t="s">
        <v>85</v>
      </c>
      <c r="N783" s="41">
        <v>327</v>
      </c>
      <c r="O783" s="19">
        <f>IFERROR(VLOOKUP(Tabla110[[#This Row],[NIVEL DE HABILIDAD]],CATEGORIAS!$M$3:$O$13,2,FALSE),"")</f>
        <v>85000</v>
      </c>
      <c r="P783" s="33"/>
      <c r="Q783" s="33"/>
    </row>
    <row r="784" spans="2:17" ht="18.75" x14ac:dyDescent="0.25">
      <c r="B784" s="38" t="s">
        <v>1152</v>
      </c>
      <c r="C784" s="65" t="s">
        <v>369</v>
      </c>
      <c r="D784" s="65" t="s">
        <v>818</v>
      </c>
      <c r="E784" s="47">
        <v>1105376012</v>
      </c>
      <c r="F784" s="87">
        <v>40063</v>
      </c>
      <c r="G784" s="48">
        <v>2009</v>
      </c>
      <c r="H784" s="15">
        <f ca="1">IF(Tabla110[[#This Row],[FECHA DE NACIMIENTO]]="","",YEAR(NOW())-Tabla110[[#This Row],[FECHA DE NACIMIENTO]])</f>
        <v>17</v>
      </c>
      <c r="I784" s="65" t="s">
        <v>9</v>
      </c>
      <c r="J784" s="15" t="str">
        <f t="shared" si="26"/>
        <v>OD</v>
      </c>
      <c r="K784" s="15" t="str">
        <f>Tabla110[[#This Row],[FECHA DE NACIMIENTO]]&amp;J784</f>
        <v>2009OD</v>
      </c>
      <c r="L784" s="16" t="str">
        <f t="shared" si="27"/>
        <v>OPEN DAMAS</v>
      </c>
      <c r="M784" s="65" t="s">
        <v>50</v>
      </c>
      <c r="N784" s="38" t="s">
        <v>1152</v>
      </c>
      <c r="O784" s="19">
        <f>IFERROR(VLOOKUP(Tabla110[[#This Row],[NIVEL DE HABILIDAD]],CATEGORIAS!$M$3:$O$13,2,FALSE),"")</f>
        <v>85000</v>
      </c>
      <c r="P784" s="65"/>
      <c r="Q784" s="65"/>
    </row>
    <row r="785" spans="2:17" ht="18.75" x14ac:dyDescent="0.25">
      <c r="B785" s="39" t="s">
        <v>1151</v>
      </c>
      <c r="C785" s="65" t="s">
        <v>773</v>
      </c>
      <c r="D785" s="65" t="s">
        <v>774</v>
      </c>
      <c r="E785" s="47">
        <v>1108568468</v>
      </c>
      <c r="F785" s="87"/>
      <c r="G785" s="48">
        <v>2012</v>
      </c>
      <c r="H785" s="15">
        <f ca="1">IF(Tabla110[[#This Row],[FECHA DE NACIMIENTO]]="","",YEAR(NOW())-Tabla110[[#This Row],[FECHA DE NACIMIENTO]])</f>
        <v>14</v>
      </c>
      <c r="I785" s="65" t="s">
        <v>1173</v>
      </c>
      <c r="J785" s="15" t="str">
        <f t="shared" si="26"/>
        <v>SR</v>
      </c>
      <c r="K785" s="15" t="str">
        <f>Tabla110[[#This Row],[FECHA DE NACIMIENTO]]&amp;J785</f>
        <v>2012SR</v>
      </c>
      <c r="L785" s="16" t="str">
        <f t="shared" si="27"/>
        <v>SUPER RACING</v>
      </c>
      <c r="M785" s="65" t="s">
        <v>45</v>
      </c>
      <c r="N785" s="39" t="s">
        <v>1151</v>
      </c>
      <c r="O785" s="19">
        <f>IFERROR(VLOOKUP(Tabla110[[#This Row],[NIVEL DE HABILIDAD]],CATEGORIAS!$M$3:$O$13,2,FALSE),"")</f>
        <v>85000</v>
      </c>
      <c r="P785" s="65"/>
      <c r="Q785" s="65"/>
    </row>
  </sheetData>
  <sheetProtection formatCells="0" autoFilter="0"/>
  <mergeCells count="1">
    <mergeCell ref="B1:O1"/>
  </mergeCells>
  <conditionalFormatting sqref="B309">
    <cfRule type="duplicateValues" dxfId="65" priority="8"/>
  </conditionalFormatting>
  <conditionalFormatting sqref="B375">
    <cfRule type="duplicateValues" dxfId="64" priority="4"/>
  </conditionalFormatting>
  <conditionalFormatting sqref="B593:B649 B310:B374 B376:B537 B547 B3:B308">
    <cfRule type="duplicateValues" dxfId="63" priority="5205"/>
  </conditionalFormatting>
  <conditionalFormatting sqref="B650:B745">
    <cfRule type="duplicateValues" dxfId="62" priority="1"/>
  </conditionalFormatting>
  <conditionalFormatting sqref="B785:B1048576 B593:B649 B547 B1:B537">
    <cfRule type="duplicateValues" dxfId="61" priority="20"/>
  </conditionalFormatting>
  <conditionalFormatting sqref="E52:E94 E3:E50">
    <cfRule type="duplicateValues" dxfId="60" priority="17"/>
  </conditionalFormatting>
  <conditionalFormatting sqref="E309">
    <cfRule type="duplicateValues" dxfId="59" priority="6"/>
    <cfRule type="duplicateValues" dxfId="58" priority="7"/>
  </conditionalFormatting>
  <conditionalFormatting sqref="E375">
    <cfRule type="duplicateValues" dxfId="57" priority="2"/>
    <cfRule type="duplicateValues" dxfId="56" priority="3"/>
  </conditionalFormatting>
  <conditionalFormatting sqref="E394">
    <cfRule type="duplicateValues" dxfId="55" priority="13"/>
    <cfRule type="duplicateValues" dxfId="54" priority="14"/>
  </conditionalFormatting>
  <conditionalFormatting sqref="E448">
    <cfRule type="duplicateValues" dxfId="53" priority="10"/>
    <cfRule type="duplicateValues" dxfId="52" priority="11"/>
  </conditionalFormatting>
  <conditionalFormatting sqref="E547 E395:E447 E3:E50 E449:E537 E310:E374 E376:E393 E52:E308 E594:E649">
    <cfRule type="duplicateValues" dxfId="51" priority="5219"/>
  </conditionalFormatting>
  <conditionalFormatting sqref="E547 E395:E447 E449:E537 E310:E374 E376:E393 E95:E308 E594:E649">
    <cfRule type="duplicateValues" dxfId="50" priority="5211"/>
  </conditionalFormatting>
  <conditionalFormatting sqref="E593">
    <cfRule type="duplicateValues" dxfId="49" priority="12"/>
  </conditionalFormatting>
  <conditionalFormatting sqref="N3:N297">
    <cfRule type="duplicateValues" dxfId="48" priority="18"/>
  </conditionalFormatting>
  <conditionalFormatting sqref="N298">
    <cfRule type="duplicateValues" dxfId="47" priority="16"/>
  </conditionalFormatting>
  <conditionalFormatting sqref="N309">
    <cfRule type="duplicateValues" dxfId="46" priority="9"/>
  </conditionalFormatting>
  <conditionalFormatting sqref="N375">
    <cfRule type="duplicateValues" dxfId="45" priority="5"/>
  </conditionalFormatting>
  <conditionalFormatting sqref="N547 N593:N705 N299:N308 N310:N374 N376:N537">
    <cfRule type="duplicateValues" dxfId="44" priority="5199"/>
  </conditionalFormatting>
  <conditionalFormatting sqref="N706">
    <cfRule type="duplicateValues" dxfId="43" priority="15"/>
  </conditionalFormatting>
  <conditionalFormatting sqref="N707:N784">
    <cfRule type="duplicateValues" dxfId="42" priority="21"/>
  </conditionalFormatting>
  <pageMargins left="0.70866141732283472" right="0.70866141732283472" top="0.74803149606299213" bottom="0.74803149606299213" header="0.31496062992125984" footer="0.31496062992125984"/>
  <pageSetup scale="46" fitToHeight="0" orientation="landscape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Q652"/>
  <sheetViews>
    <sheetView zoomScale="70" zoomScaleNormal="70" workbookViewId="0">
      <pane ySplit="2" topLeftCell="A3" activePane="bottomLeft" state="frozen"/>
      <selection pane="bottomLeft" activeCell="B323" sqref="B323:E323"/>
    </sheetView>
  </sheetViews>
  <sheetFormatPr baseColWidth="10" defaultColWidth="10.7109375" defaultRowHeight="15" x14ac:dyDescent="0.25"/>
  <cols>
    <col min="1" max="1" width="6" style="10" bestFit="1" customWidth="1"/>
    <col min="2" max="2" width="8.7109375" style="10" bestFit="1" customWidth="1"/>
    <col min="3" max="3" width="23.85546875" style="10" bestFit="1" customWidth="1"/>
    <col min="4" max="4" width="27.28515625" style="10" bestFit="1" customWidth="1"/>
    <col min="5" max="5" width="30.5703125" style="10" bestFit="1" customWidth="1"/>
    <col min="6" max="6" width="11.42578125" style="17" bestFit="1" customWidth="1"/>
    <col min="7" max="7" width="29.140625" style="18" bestFit="1" customWidth="1"/>
    <col min="8" max="8" width="11.7109375" style="10" bestFit="1" customWidth="1"/>
    <col min="9" max="9" width="28.140625" style="10" bestFit="1" customWidth="1"/>
    <col min="10" max="10" width="10.28515625" style="10" bestFit="1" customWidth="1"/>
    <col min="11" max="11" width="11.140625" style="10" bestFit="1" customWidth="1"/>
    <col min="12" max="12" width="32.28515625" style="10" bestFit="1" customWidth="1"/>
    <col min="13" max="13" width="37.5703125" style="10" bestFit="1" customWidth="1"/>
    <col min="14" max="14" width="15.5703125" style="10" bestFit="1" customWidth="1"/>
    <col min="15" max="15" width="27.28515625" style="10" bestFit="1" customWidth="1"/>
    <col min="16" max="16" width="23.5703125" style="10" bestFit="1" customWidth="1"/>
    <col min="17" max="17" width="23.28515625" style="10" bestFit="1" customWidth="1"/>
    <col min="18" max="16384" width="10.7109375" style="10"/>
  </cols>
  <sheetData>
    <row r="1" spans="1:17" ht="104.25" customHeight="1" x14ac:dyDescent="0.25">
      <c r="B1" s="227" t="s">
        <v>1482</v>
      </c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</row>
    <row r="2" spans="1:17" s="11" customFormat="1" ht="13.5" x14ac:dyDescent="0.25">
      <c r="B2" s="20" t="s">
        <v>54</v>
      </c>
      <c r="C2" s="20" t="s">
        <v>34</v>
      </c>
      <c r="D2" s="20" t="s">
        <v>35</v>
      </c>
      <c r="E2" s="20" t="s">
        <v>42</v>
      </c>
      <c r="F2" s="21" t="s">
        <v>48</v>
      </c>
      <c r="G2" s="20" t="s">
        <v>234</v>
      </c>
      <c r="H2" s="20" t="s">
        <v>22</v>
      </c>
      <c r="I2" s="20" t="s">
        <v>36</v>
      </c>
      <c r="J2" s="20" t="s">
        <v>37</v>
      </c>
      <c r="K2" s="20" t="s">
        <v>38</v>
      </c>
      <c r="L2" s="20" t="s">
        <v>18</v>
      </c>
      <c r="M2" s="20" t="s">
        <v>40</v>
      </c>
      <c r="N2" s="20" t="s">
        <v>71</v>
      </c>
      <c r="O2" s="20" t="s">
        <v>39</v>
      </c>
      <c r="P2" s="20" t="s">
        <v>47</v>
      </c>
      <c r="Q2" s="20" t="s">
        <v>84</v>
      </c>
    </row>
    <row r="3" spans="1:17" s="11" customFormat="1" ht="18.75" hidden="1" x14ac:dyDescent="0.25">
      <c r="A3" s="11">
        <f>_xlfn.IFNA(_xlfn.XLOOKUP(Tabla1[[#This Row],[ID]],'BASE DE DATOS 2026'!$B$3:$B$895,'BASE DE DATOS 2026'!$N$3:$N$895),"")</f>
        <v>10</v>
      </c>
      <c r="B3" s="36">
        <v>10</v>
      </c>
      <c r="C3" s="65" t="s">
        <v>236</v>
      </c>
      <c r="D3" s="65" t="s">
        <v>237</v>
      </c>
      <c r="E3" s="47">
        <v>1010849944</v>
      </c>
      <c r="F3" s="32"/>
      <c r="G3" s="48">
        <v>2021</v>
      </c>
      <c r="H3" s="15">
        <f ca="1">IF(Tabla1[[#This Row],[FECHA DE NACIMIENTO]]="","",YEAR(NOW())-Tabla1[[#This Row],[FECHA DE NACIMIENTO]])</f>
        <v>5</v>
      </c>
      <c r="I3" s="65" t="s">
        <v>12</v>
      </c>
      <c r="J3" s="15" t="str">
        <f t="shared" ref="J3:J66" si="0">VLOOKUP(I3,NH,2,0)</f>
        <v>S</v>
      </c>
      <c r="K3" s="15" t="str">
        <f>Tabla1[[#This Row],[FECHA DE NACIMIENTO]]&amp;J3</f>
        <v>2021S</v>
      </c>
      <c r="L3" s="16" t="str">
        <f t="shared" ref="L3:L66" si="1">IFERROR(VLOOKUP(K3,CATEGORIAS,2,0),"")</f>
        <v>STRIDERS 5 AÑOS</v>
      </c>
      <c r="M3" s="65" t="s">
        <v>165</v>
      </c>
      <c r="N3" s="36">
        <v>10</v>
      </c>
      <c r="O3" s="19">
        <f>IFERROR(VLOOKUP(Tabla1[[#This Row],[NIVEL DE HABILIDAD]],CATEGORIAS!$M$3:$O$13,2,FALSE),"")</f>
        <v>85000</v>
      </c>
      <c r="P3" s="65"/>
      <c r="Q3" s="65"/>
    </row>
    <row r="4" spans="1:17" s="11" customFormat="1" ht="18.75" hidden="1" x14ac:dyDescent="0.25">
      <c r="A4" s="11">
        <f>_xlfn.IFNA(_xlfn.XLOOKUP(Tabla1[[#This Row],[ID]],'BASE DE DATOS 2026'!$B$3:$B$895,'BASE DE DATOS 2026'!$N$3:$N$895),"")</f>
        <v>0</v>
      </c>
      <c r="B4" s="36">
        <v>11</v>
      </c>
      <c r="C4" s="12" t="s">
        <v>238</v>
      </c>
      <c r="D4" s="12" t="s">
        <v>239</v>
      </c>
      <c r="E4" s="13">
        <v>1144321051</v>
      </c>
      <c r="F4" s="32"/>
      <c r="G4" s="32">
        <v>2021</v>
      </c>
      <c r="H4" s="15">
        <f ca="1">IF(Tabla1[[#This Row],[FECHA DE NACIMIENTO]]="","",YEAR(NOW())-Tabla1[[#This Row],[FECHA DE NACIMIENTO]])</f>
        <v>5</v>
      </c>
      <c r="I4" s="12" t="s">
        <v>12</v>
      </c>
      <c r="J4" s="15" t="str">
        <f t="shared" si="0"/>
        <v>S</v>
      </c>
      <c r="K4" s="15" t="str">
        <f>Tabla1[[#This Row],[FECHA DE NACIMIENTO]]&amp;J4</f>
        <v>2021S</v>
      </c>
      <c r="L4" s="16" t="str">
        <f t="shared" si="1"/>
        <v>STRIDERS 5 AÑOS</v>
      </c>
      <c r="M4" s="12" t="s">
        <v>44</v>
      </c>
      <c r="N4" s="37">
        <v>11</v>
      </c>
      <c r="O4" s="19">
        <f>IFERROR(VLOOKUP(Tabla1[[#This Row],[NIVEL DE HABILIDAD]],CATEGORIAS!$M$3:$O$13,2,FALSE),"")</f>
        <v>85000</v>
      </c>
      <c r="P4" s="12"/>
      <c r="Q4" s="12"/>
    </row>
    <row r="5" spans="1:17" s="11" customFormat="1" ht="18.75" hidden="1" x14ac:dyDescent="0.25">
      <c r="A5" s="11">
        <f>_xlfn.IFNA(_xlfn.XLOOKUP(Tabla1[[#This Row],[ID]],'BASE DE DATOS 2026'!$B$3:$B$895,'BASE DE DATOS 2026'!$N$3:$N$895),"")</f>
        <v>0</v>
      </c>
      <c r="B5" s="36">
        <v>12</v>
      </c>
      <c r="C5" s="12" t="s">
        <v>240</v>
      </c>
      <c r="D5" s="12" t="s">
        <v>241</v>
      </c>
      <c r="E5" s="13">
        <v>1114249418</v>
      </c>
      <c r="F5" s="32"/>
      <c r="G5" s="32">
        <v>2020</v>
      </c>
      <c r="H5" s="15">
        <f ca="1">IF(Tabla1[[#This Row],[FECHA DE NACIMIENTO]]="","",YEAR(NOW())-Tabla1[[#This Row],[FECHA DE NACIMIENTO]])</f>
        <v>6</v>
      </c>
      <c r="I5" s="12" t="s">
        <v>100</v>
      </c>
      <c r="J5" s="15" t="str">
        <f t="shared" si="0"/>
        <v>E</v>
      </c>
      <c r="K5" s="15" t="str">
        <f>Tabla1[[#This Row],[FECHA DE NACIMIENTO]]&amp;J5</f>
        <v>2020E</v>
      </c>
      <c r="L5" s="16" t="str">
        <f t="shared" si="1"/>
        <v>MINIRIDERS 6 AÑOS</v>
      </c>
      <c r="M5" s="12" t="s">
        <v>82</v>
      </c>
      <c r="N5" s="36">
        <v>12</v>
      </c>
      <c r="O5" s="19">
        <f>IFERROR(VLOOKUP(Tabla1[[#This Row],[NIVEL DE HABILIDAD]],CATEGORIAS!$M$3:$O$13,2,FALSE),"")</f>
        <v>85000</v>
      </c>
      <c r="P5" s="12"/>
      <c r="Q5" s="12"/>
    </row>
    <row r="6" spans="1:17" s="11" customFormat="1" ht="18.75" hidden="1" x14ac:dyDescent="0.25">
      <c r="A6" s="11">
        <f>_xlfn.IFNA(_xlfn.XLOOKUP(Tabla1[[#This Row],[ID]],'BASE DE DATOS 2026'!$B$3:$B$895,'BASE DE DATOS 2026'!$N$3:$N$895),"")</f>
        <v>13</v>
      </c>
      <c r="B6" s="36">
        <v>13</v>
      </c>
      <c r="C6" s="65" t="s">
        <v>242</v>
      </c>
      <c r="D6" s="65" t="s">
        <v>243</v>
      </c>
      <c r="E6" s="47">
        <v>1144112260</v>
      </c>
      <c r="F6" s="32"/>
      <c r="G6" s="48">
        <v>2021</v>
      </c>
      <c r="H6" s="15">
        <f ca="1">IF(Tabla1[[#This Row],[FECHA DE NACIMIENTO]]="","",YEAR(NOW())-Tabla1[[#This Row],[FECHA DE NACIMIENTO]])</f>
        <v>5</v>
      </c>
      <c r="I6" s="65" t="s">
        <v>12</v>
      </c>
      <c r="J6" s="15" t="str">
        <f t="shared" si="0"/>
        <v>S</v>
      </c>
      <c r="K6" s="15" t="str">
        <f>Tabla1[[#This Row],[FECHA DE NACIMIENTO]]&amp;J6</f>
        <v>2021S</v>
      </c>
      <c r="L6" s="16" t="str">
        <f t="shared" si="1"/>
        <v>STRIDERS 5 AÑOS</v>
      </c>
      <c r="M6" s="65" t="s">
        <v>75</v>
      </c>
      <c r="N6" s="37">
        <v>13</v>
      </c>
      <c r="O6" s="19">
        <f>IFERROR(VLOOKUP(Tabla1[[#This Row],[NIVEL DE HABILIDAD]],CATEGORIAS!$M$3:$O$13,2,FALSE),"")</f>
        <v>85000</v>
      </c>
      <c r="P6" s="65"/>
      <c r="Q6" s="65"/>
    </row>
    <row r="7" spans="1:17" s="11" customFormat="1" ht="18.75" hidden="1" x14ac:dyDescent="0.25">
      <c r="A7" s="11">
        <f>_xlfn.IFNA(_xlfn.XLOOKUP(Tabla1[[#This Row],[ID]],'BASE DE DATOS 2026'!$B$3:$B$895,'BASE DE DATOS 2026'!$N$3:$N$895),"")</f>
        <v>14</v>
      </c>
      <c r="B7" s="36">
        <v>14</v>
      </c>
      <c r="C7" s="12" t="s">
        <v>244</v>
      </c>
      <c r="D7" s="12" t="s">
        <v>245</v>
      </c>
      <c r="E7" s="13">
        <v>1059251369</v>
      </c>
      <c r="F7" s="32"/>
      <c r="G7" s="32">
        <v>2021</v>
      </c>
      <c r="H7" s="15">
        <f ca="1">IF(Tabla1[[#This Row],[FECHA DE NACIMIENTO]]="","",YEAR(NOW())-Tabla1[[#This Row],[FECHA DE NACIMIENTO]])</f>
        <v>5</v>
      </c>
      <c r="I7" s="12" t="s">
        <v>12</v>
      </c>
      <c r="J7" s="15" t="str">
        <f t="shared" si="0"/>
        <v>S</v>
      </c>
      <c r="K7" s="15" t="str">
        <f>Tabla1[[#This Row],[FECHA DE NACIMIENTO]]&amp;J7</f>
        <v>2021S</v>
      </c>
      <c r="L7" s="16" t="str">
        <f t="shared" si="1"/>
        <v>STRIDERS 5 AÑOS</v>
      </c>
      <c r="M7" s="12" t="s">
        <v>110</v>
      </c>
      <c r="N7" s="36">
        <v>14</v>
      </c>
      <c r="O7" s="19">
        <f>IFERROR(VLOOKUP(Tabla1[[#This Row],[NIVEL DE HABILIDAD]],CATEGORIAS!$M$3:$O$13,2,FALSE),"")</f>
        <v>85000</v>
      </c>
      <c r="P7" s="12"/>
      <c r="Q7" s="12" t="s">
        <v>220</v>
      </c>
    </row>
    <row r="8" spans="1:17" s="11" customFormat="1" ht="18.75" hidden="1" x14ac:dyDescent="0.25">
      <c r="A8" s="11">
        <f>_xlfn.IFNA(_xlfn.XLOOKUP(Tabla1[[#This Row],[ID]],'BASE DE DATOS 2026'!$B$3:$B$895,'BASE DE DATOS 2026'!$N$3:$N$895),"")</f>
        <v>15</v>
      </c>
      <c r="B8" s="36">
        <v>15</v>
      </c>
      <c r="C8" s="65" t="s">
        <v>246</v>
      </c>
      <c r="D8" s="65" t="s">
        <v>247</v>
      </c>
      <c r="E8" s="47">
        <v>1059250630</v>
      </c>
      <c r="F8" s="48"/>
      <c r="G8" s="48">
        <v>2020</v>
      </c>
      <c r="H8" s="15">
        <f ca="1">IF(Tabla1[[#This Row],[FECHA DE NACIMIENTO]]="","",YEAR(NOW())-Tabla1[[#This Row],[FECHA DE NACIMIENTO]])</f>
        <v>6</v>
      </c>
      <c r="I8" s="65" t="s">
        <v>100</v>
      </c>
      <c r="J8" s="15" t="str">
        <f t="shared" si="0"/>
        <v>E</v>
      </c>
      <c r="K8" s="15" t="str">
        <f>Tabla1[[#This Row],[FECHA DE NACIMIENTO]]&amp;J8</f>
        <v>2020E</v>
      </c>
      <c r="L8" s="16" t="str">
        <f t="shared" si="1"/>
        <v>MINIRIDERS 6 AÑOS</v>
      </c>
      <c r="M8" s="65" t="s">
        <v>110</v>
      </c>
      <c r="N8" s="37">
        <v>15</v>
      </c>
      <c r="O8" s="19">
        <f>IFERROR(VLOOKUP(Tabla1[[#This Row],[NIVEL DE HABILIDAD]],CATEGORIAS!$M$3:$O$13,2,FALSE),"")</f>
        <v>85000</v>
      </c>
      <c r="P8" s="65"/>
      <c r="Q8" s="65"/>
    </row>
    <row r="9" spans="1:17" s="11" customFormat="1" ht="18.75" hidden="1" x14ac:dyDescent="0.25">
      <c r="A9" s="11">
        <f>_xlfn.IFNA(_xlfn.XLOOKUP(Tabla1[[#This Row],[ID]],'BASE DE DATOS 2026'!$B$3:$B$895,'BASE DE DATOS 2026'!$N$3:$N$895),"")</f>
        <v>16</v>
      </c>
      <c r="B9" s="36">
        <v>16</v>
      </c>
      <c r="C9" s="65" t="s">
        <v>248</v>
      </c>
      <c r="D9" s="65" t="s">
        <v>249</v>
      </c>
      <c r="E9" s="47">
        <v>1059251408</v>
      </c>
      <c r="F9" s="48"/>
      <c r="G9" s="48">
        <v>2021</v>
      </c>
      <c r="H9" s="15">
        <f ca="1">IF(Tabla1[[#This Row],[FECHA DE NACIMIENTO]]="","",YEAR(NOW())-Tabla1[[#This Row],[FECHA DE NACIMIENTO]])</f>
        <v>5</v>
      </c>
      <c r="I9" s="65" t="s">
        <v>12</v>
      </c>
      <c r="J9" s="15" t="str">
        <f t="shared" si="0"/>
        <v>S</v>
      </c>
      <c r="K9" s="15" t="str">
        <f>Tabla1[[#This Row],[FECHA DE NACIMIENTO]]&amp;J9</f>
        <v>2021S</v>
      </c>
      <c r="L9" s="16" t="str">
        <f t="shared" si="1"/>
        <v>STRIDERS 5 AÑOS</v>
      </c>
      <c r="M9" s="65" t="s">
        <v>110</v>
      </c>
      <c r="N9" s="36">
        <v>16</v>
      </c>
      <c r="O9" s="19">
        <f>IFERROR(VLOOKUP(Tabla1[[#This Row],[NIVEL DE HABILIDAD]],CATEGORIAS!$M$3:$O$13,2,FALSE),"")</f>
        <v>85000</v>
      </c>
      <c r="P9" s="65"/>
      <c r="Q9" s="65" t="s">
        <v>219</v>
      </c>
    </row>
    <row r="10" spans="1:17" s="11" customFormat="1" ht="18.75" hidden="1" x14ac:dyDescent="0.25">
      <c r="A10" s="11">
        <f>_xlfn.IFNA(_xlfn.XLOOKUP(Tabla1[[#This Row],[ID]],'BASE DE DATOS 2026'!$B$3:$B$895,'BASE DE DATOS 2026'!$N$3:$N$895),"")</f>
        <v>17</v>
      </c>
      <c r="B10" s="36">
        <v>17</v>
      </c>
      <c r="C10" s="12" t="s">
        <v>250</v>
      </c>
      <c r="D10" s="12" t="s">
        <v>251</v>
      </c>
      <c r="E10" s="13">
        <v>1232812815</v>
      </c>
      <c r="F10" s="32"/>
      <c r="G10" s="32">
        <v>2020</v>
      </c>
      <c r="H10" s="15">
        <f ca="1">IF(Tabla1[[#This Row],[FECHA DE NACIMIENTO]]="","",YEAR(NOW())-Tabla1[[#This Row],[FECHA DE NACIMIENTO]])</f>
        <v>6</v>
      </c>
      <c r="I10" s="12" t="s">
        <v>100</v>
      </c>
      <c r="J10" s="15" t="str">
        <f t="shared" si="0"/>
        <v>E</v>
      </c>
      <c r="K10" s="15" t="str">
        <f>Tabla1[[#This Row],[FECHA DE NACIMIENTO]]&amp;J10</f>
        <v>2020E</v>
      </c>
      <c r="L10" s="16" t="str">
        <f t="shared" si="1"/>
        <v>MINIRIDERS 6 AÑOS</v>
      </c>
      <c r="M10" s="12" t="s">
        <v>45</v>
      </c>
      <c r="N10" s="37">
        <v>17</v>
      </c>
      <c r="O10" s="19">
        <f>IFERROR(VLOOKUP(Tabla1[[#This Row],[NIVEL DE HABILIDAD]],CATEGORIAS!$M$3:$O$13,2,FALSE),"")</f>
        <v>85000</v>
      </c>
      <c r="P10" s="12"/>
      <c r="Q10" s="12" t="s">
        <v>227</v>
      </c>
    </row>
    <row r="11" spans="1:17" s="11" customFormat="1" ht="18.75" hidden="1" x14ac:dyDescent="0.25">
      <c r="A11" s="11">
        <f>_xlfn.IFNA(_xlfn.XLOOKUP(Tabla1[[#This Row],[ID]],'BASE DE DATOS 2026'!$B$3:$B$895,'BASE DE DATOS 2026'!$N$3:$N$895),"")</f>
        <v>18</v>
      </c>
      <c r="B11" s="36">
        <v>18</v>
      </c>
      <c r="C11" s="65" t="s">
        <v>252</v>
      </c>
      <c r="D11" s="65" t="s">
        <v>253</v>
      </c>
      <c r="E11" s="47">
        <v>1111572364</v>
      </c>
      <c r="F11" s="32"/>
      <c r="G11" s="48">
        <v>2021</v>
      </c>
      <c r="H11" s="15">
        <f ca="1">IF(Tabla1[[#This Row],[FECHA DE NACIMIENTO]]="","",YEAR(NOW())-Tabla1[[#This Row],[FECHA DE NACIMIENTO]])</f>
        <v>5</v>
      </c>
      <c r="I11" s="65" t="s">
        <v>12</v>
      </c>
      <c r="J11" s="15" t="str">
        <f t="shared" si="0"/>
        <v>S</v>
      </c>
      <c r="K11" s="15" t="str">
        <f>Tabla1[[#This Row],[FECHA DE NACIMIENTO]]&amp;J11</f>
        <v>2021S</v>
      </c>
      <c r="L11" s="16" t="str">
        <f t="shared" si="1"/>
        <v>STRIDERS 5 AÑOS</v>
      </c>
      <c r="M11" s="65" t="s">
        <v>45</v>
      </c>
      <c r="N11" s="36">
        <v>18</v>
      </c>
      <c r="O11" s="19">
        <f>IFERROR(VLOOKUP(Tabla1[[#This Row],[NIVEL DE HABILIDAD]],CATEGORIAS!$M$3:$O$13,2,FALSE),"")</f>
        <v>85000</v>
      </c>
      <c r="P11" s="65"/>
      <c r="Q11" s="65"/>
    </row>
    <row r="12" spans="1:17" s="11" customFormat="1" ht="18.75" hidden="1" x14ac:dyDescent="0.25">
      <c r="A12" s="11">
        <f>_xlfn.IFNA(_xlfn.XLOOKUP(Tabla1[[#This Row],[ID]],'BASE DE DATOS 2026'!$B$3:$B$895,'BASE DE DATOS 2026'!$N$3:$N$895),"")</f>
        <v>19</v>
      </c>
      <c r="B12" s="36">
        <v>19</v>
      </c>
      <c r="C12" s="12" t="s">
        <v>254</v>
      </c>
      <c r="D12" s="12" t="s">
        <v>255</v>
      </c>
      <c r="E12" s="13">
        <v>1109569655</v>
      </c>
      <c r="F12" s="32"/>
      <c r="G12" s="32">
        <v>2020</v>
      </c>
      <c r="H12" s="15">
        <f ca="1">IF(Tabla1[[#This Row],[FECHA DE NACIMIENTO]]="","",YEAR(NOW())-Tabla1[[#This Row],[FECHA DE NACIMIENTO]])</f>
        <v>6</v>
      </c>
      <c r="I12" s="12" t="s">
        <v>100</v>
      </c>
      <c r="J12" s="15" t="str">
        <f t="shared" si="0"/>
        <v>E</v>
      </c>
      <c r="K12" s="15" t="str">
        <f>Tabla1[[#This Row],[FECHA DE NACIMIENTO]]&amp;J12</f>
        <v>2020E</v>
      </c>
      <c r="L12" s="16" t="str">
        <f t="shared" si="1"/>
        <v>MINIRIDERS 6 AÑOS</v>
      </c>
      <c r="M12" s="12" t="s">
        <v>45</v>
      </c>
      <c r="N12" s="37">
        <v>19</v>
      </c>
      <c r="O12" s="19">
        <f>IFERROR(VLOOKUP(Tabla1[[#This Row],[NIVEL DE HABILIDAD]],CATEGORIAS!$M$3:$O$13,2,FALSE),"")</f>
        <v>85000</v>
      </c>
      <c r="P12" s="12"/>
      <c r="Q12" s="12" t="s">
        <v>223</v>
      </c>
    </row>
    <row r="13" spans="1:17" s="11" customFormat="1" ht="18.75" hidden="1" x14ac:dyDescent="0.25">
      <c r="A13" s="11">
        <f>_xlfn.IFNA(_xlfn.XLOOKUP(Tabla1[[#This Row],[ID]],'BASE DE DATOS 2026'!$B$3:$B$895,'BASE DE DATOS 2026'!$N$3:$N$895),"")</f>
        <v>20</v>
      </c>
      <c r="B13" s="36">
        <v>20</v>
      </c>
      <c r="C13" s="12" t="s">
        <v>256</v>
      </c>
      <c r="D13" s="12" t="s">
        <v>257</v>
      </c>
      <c r="E13" s="13">
        <v>1232810806</v>
      </c>
      <c r="F13" s="32"/>
      <c r="G13" s="32">
        <v>2020</v>
      </c>
      <c r="H13" s="15">
        <f ca="1">IF(Tabla1[[#This Row],[FECHA DE NACIMIENTO]]="","",YEAR(NOW())-Tabla1[[#This Row],[FECHA DE NACIMIENTO]])</f>
        <v>6</v>
      </c>
      <c r="I13" s="12" t="s">
        <v>100</v>
      </c>
      <c r="J13" s="15" t="str">
        <f t="shared" si="0"/>
        <v>E</v>
      </c>
      <c r="K13" s="15" t="str">
        <f>Tabla1[[#This Row],[FECHA DE NACIMIENTO]]&amp;J13</f>
        <v>2020E</v>
      </c>
      <c r="L13" s="16" t="str">
        <f t="shared" si="1"/>
        <v>MINIRIDERS 6 AÑOS</v>
      </c>
      <c r="M13" s="12" t="s">
        <v>45</v>
      </c>
      <c r="N13" s="36">
        <v>20</v>
      </c>
      <c r="O13" s="19">
        <f>IFERROR(VLOOKUP(Tabla1[[#This Row],[NIVEL DE HABILIDAD]],CATEGORIAS!$M$3:$O$13,2,FALSE),"")</f>
        <v>85000</v>
      </c>
      <c r="P13" s="12"/>
      <c r="Q13" s="12"/>
    </row>
    <row r="14" spans="1:17" s="11" customFormat="1" ht="18.75" hidden="1" x14ac:dyDescent="0.25">
      <c r="A14" s="11">
        <f>_xlfn.IFNA(_xlfn.XLOOKUP(Tabla1[[#This Row],[ID]],'BASE DE DATOS 2026'!$B$3:$B$895,'BASE DE DATOS 2026'!$N$3:$N$895),"")</f>
        <v>21</v>
      </c>
      <c r="B14" s="36">
        <v>21</v>
      </c>
      <c r="C14" s="12" t="s">
        <v>258</v>
      </c>
      <c r="D14" s="12" t="s">
        <v>257</v>
      </c>
      <c r="E14" s="13">
        <v>1232810807</v>
      </c>
      <c r="F14" s="32"/>
      <c r="G14" s="32">
        <v>2020</v>
      </c>
      <c r="H14" s="15">
        <f ca="1">IF(Tabla1[[#This Row],[FECHA DE NACIMIENTO]]="","",YEAR(NOW())-Tabla1[[#This Row],[FECHA DE NACIMIENTO]])</f>
        <v>6</v>
      </c>
      <c r="I14" s="12" t="s">
        <v>100</v>
      </c>
      <c r="J14" s="15" t="str">
        <f t="shared" si="0"/>
        <v>E</v>
      </c>
      <c r="K14" s="15" t="str">
        <f>Tabla1[[#This Row],[FECHA DE NACIMIENTO]]&amp;J14</f>
        <v>2020E</v>
      </c>
      <c r="L14" s="16" t="str">
        <f t="shared" si="1"/>
        <v>MINIRIDERS 6 AÑOS</v>
      </c>
      <c r="M14" s="12" t="s">
        <v>45</v>
      </c>
      <c r="N14" s="37">
        <v>21</v>
      </c>
      <c r="O14" s="19">
        <f>IFERROR(VLOOKUP(Tabla1[[#This Row],[NIVEL DE HABILIDAD]],CATEGORIAS!$M$3:$O$13,2,FALSE),"")</f>
        <v>85000</v>
      </c>
      <c r="P14" s="12"/>
      <c r="Q14" s="12"/>
    </row>
    <row r="15" spans="1:17" s="11" customFormat="1" ht="18.75" hidden="1" x14ac:dyDescent="0.25">
      <c r="A15" s="11">
        <f>_xlfn.IFNA(_xlfn.XLOOKUP(Tabla1[[#This Row],[ID]],'BASE DE DATOS 2026'!$B$3:$B$895,'BASE DE DATOS 2026'!$N$3:$N$895),"")</f>
        <v>22</v>
      </c>
      <c r="B15" s="36">
        <v>22</v>
      </c>
      <c r="C15" s="12" t="s">
        <v>259</v>
      </c>
      <c r="D15" s="12" t="s">
        <v>260</v>
      </c>
      <c r="E15" s="13">
        <v>1110379478</v>
      </c>
      <c r="F15" s="32"/>
      <c r="G15" s="32">
        <v>2020</v>
      </c>
      <c r="H15" s="15">
        <f ca="1">IF(Tabla1[[#This Row],[FECHA DE NACIMIENTO]]="","",YEAR(NOW())-Tabla1[[#This Row],[FECHA DE NACIMIENTO]])</f>
        <v>6</v>
      </c>
      <c r="I15" s="12" t="s">
        <v>100</v>
      </c>
      <c r="J15" s="15" t="str">
        <f t="shared" si="0"/>
        <v>E</v>
      </c>
      <c r="K15" s="15" t="str">
        <f>Tabla1[[#This Row],[FECHA DE NACIMIENTO]]&amp;J15</f>
        <v>2020E</v>
      </c>
      <c r="L15" s="16" t="str">
        <f t="shared" si="1"/>
        <v>MINIRIDERS 6 AÑOS</v>
      </c>
      <c r="M15" s="12" t="s">
        <v>45</v>
      </c>
      <c r="N15" s="36">
        <v>22</v>
      </c>
      <c r="O15" s="19">
        <f>IFERROR(VLOOKUP(Tabla1[[#This Row],[NIVEL DE HABILIDAD]],CATEGORIAS!$M$3:$O$13,2,FALSE),"")</f>
        <v>85000</v>
      </c>
      <c r="P15" s="12"/>
      <c r="Q15" s="12"/>
    </row>
    <row r="16" spans="1:17" s="11" customFormat="1" ht="18.75" hidden="1" x14ac:dyDescent="0.25">
      <c r="A16" s="11">
        <f>_xlfn.IFNA(_xlfn.XLOOKUP(Tabla1[[#This Row],[ID]],'BASE DE DATOS 2026'!$B$3:$B$895,'BASE DE DATOS 2026'!$N$3:$N$895),"")</f>
        <v>23</v>
      </c>
      <c r="B16" s="36">
        <v>23</v>
      </c>
      <c r="C16" s="65" t="s">
        <v>261</v>
      </c>
      <c r="D16" s="65" t="s">
        <v>262</v>
      </c>
      <c r="E16" s="47">
        <v>1109572622</v>
      </c>
      <c r="F16" s="32"/>
      <c r="G16" s="48">
        <v>2021</v>
      </c>
      <c r="H16" s="15">
        <f ca="1">IF(Tabla1[[#This Row],[FECHA DE NACIMIENTO]]="","",YEAR(NOW())-Tabla1[[#This Row],[FECHA DE NACIMIENTO]])</f>
        <v>5</v>
      </c>
      <c r="I16" s="12" t="s">
        <v>12</v>
      </c>
      <c r="J16" s="15" t="str">
        <f t="shared" si="0"/>
        <v>S</v>
      </c>
      <c r="K16" s="15" t="str">
        <f>Tabla1[[#This Row],[FECHA DE NACIMIENTO]]&amp;J16</f>
        <v>2021S</v>
      </c>
      <c r="L16" s="16" t="str">
        <f t="shared" si="1"/>
        <v>STRIDERS 5 AÑOS</v>
      </c>
      <c r="M16" s="65" t="s">
        <v>45</v>
      </c>
      <c r="N16" s="37">
        <v>23</v>
      </c>
      <c r="O16" s="19">
        <f>IFERROR(VLOOKUP(Tabla1[[#This Row],[NIVEL DE HABILIDAD]],CATEGORIAS!$M$3:$O$13,2,FALSE),"")</f>
        <v>85000</v>
      </c>
      <c r="P16" s="65"/>
      <c r="Q16" s="65"/>
    </row>
    <row r="17" spans="1:17" s="11" customFormat="1" ht="18.75" hidden="1" x14ac:dyDescent="0.25">
      <c r="A17" s="11">
        <f>_xlfn.IFNA(_xlfn.XLOOKUP(Tabla1[[#This Row],[ID]],'BASE DE DATOS 2026'!$B$3:$B$895,'BASE DE DATOS 2026'!$N$3:$N$895),"")</f>
        <v>0</v>
      </c>
      <c r="B17" s="36">
        <v>24</v>
      </c>
      <c r="C17" s="12" t="s">
        <v>263</v>
      </c>
      <c r="D17" s="12" t="s">
        <v>264</v>
      </c>
      <c r="E17" s="13">
        <v>1232812077</v>
      </c>
      <c r="F17" s="32"/>
      <c r="G17" s="32">
        <v>2020</v>
      </c>
      <c r="H17" s="15">
        <f ca="1">IF(Tabla1[[#This Row],[FECHA DE NACIMIENTO]]="","",YEAR(NOW())-Tabla1[[#This Row],[FECHA DE NACIMIENTO]])</f>
        <v>6</v>
      </c>
      <c r="I17" s="12" t="s">
        <v>100</v>
      </c>
      <c r="J17" s="15" t="str">
        <f t="shared" si="0"/>
        <v>E</v>
      </c>
      <c r="K17" s="15" t="str">
        <f>Tabla1[[#This Row],[FECHA DE NACIMIENTO]]&amp;J17</f>
        <v>2020E</v>
      </c>
      <c r="L17" s="16" t="str">
        <f t="shared" si="1"/>
        <v>MINIRIDERS 6 AÑOS</v>
      </c>
      <c r="M17" s="12" t="s">
        <v>45</v>
      </c>
      <c r="N17" s="36">
        <v>24</v>
      </c>
      <c r="O17" s="19">
        <f>IFERROR(VLOOKUP(Tabla1[[#This Row],[NIVEL DE HABILIDAD]],CATEGORIAS!$M$3:$O$13,2,FALSE),"")</f>
        <v>85000</v>
      </c>
      <c r="P17" s="12"/>
      <c r="Q17" s="12"/>
    </row>
    <row r="18" spans="1:17" s="11" customFormat="1" ht="18.75" hidden="1" x14ac:dyDescent="0.25">
      <c r="A18" s="11">
        <f>_xlfn.IFNA(_xlfn.XLOOKUP(Tabla1[[#This Row],[ID]],'BASE DE DATOS 2026'!$B$3:$B$895,'BASE DE DATOS 2026'!$N$3:$N$895),"")</f>
        <v>25</v>
      </c>
      <c r="B18" s="36">
        <v>25</v>
      </c>
      <c r="C18" s="12" t="s">
        <v>252</v>
      </c>
      <c r="D18" s="12" t="s">
        <v>265</v>
      </c>
      <c r="E18" s="13">
        <v>1109569542</v>
      </c>
      <c r="F18" s="32"/>
      <c r="G18" s="32">
        <v>2020</v>
      </c>
      <c r="H18" s="15">
        <f ca="1">IF(Tabla1[[#This Row],[FECHA DE NACIMIENTO]]="","",YEAR(NOW())-Tabla1[[#This Row],[FECHA DE NACIMIENTO]])</f>
        <v>6</v>
      </c>
      <c r="I18" s="12" t="s">
        <v>100</v>
      </c>
      <c r="J18" s="15" t="str">
        <f t="shared" si="0"/>
        <v>E</v>
      </c>
      <c r="K18" s="15" t="str">
        <f>Tabla1[[#This Row],[FECHA DE NACIMIENTO]]&amp;J18</f>
        <v>2020E</v>
      </c>
      <c r="L18" s="16" t="str">
        <f t="shared" si="1"/>
        <v>MINIRIDERS 6 AÑOS</v>
      </c>
      <c r="M18" s="12" t="s">
        <v>45</v>
      </c>
      <c r="N18" s="37">
        <v>25</v>
      </c>
      <c r="O18" s="19">
        <f>IFERROR(VLOOKUP(Tabla1[[#This Row],[NIVEL DE HABILIDAD]],CATEGORIAS!$M$3:$O$13,2,FALSE),"")</f>
        <v>85000</v>
      </c>
      <c r="P18" s="12"/>
      <c r="Q18" s="12" t="s">
        <v>224</v>
      </c>
    </row>
    <row r="19" spans="1:17" s="11" customFormat="1" ht="18.75" hidden="1" x14ac:dyDescent="0.25">
      <c r="A19" s="11">
        <f>_xlfn.IFNA(_xlfn.XLOOKUP(Tabla1[[#This Row],[ID]],'BASE DE DATOS 2026'!$B$3:$B$895,'BASE DE DATOS 2026'!$N$3:$N$895),"")</f>
        <v>26</v>
      </c>
      <c r="B19" s="36">
        <v>26</v>
      </c>
      <c r="C19" s="12" t="s">
        <v>266</v>
      </c>
      <c r="D19" s="12" t="s">
        <v>267</v>
      </c>
      <c r="E19" s="13">
        <v>1232815236</v>
      </c>
      <c r="F19" s="32"/>
      <c r="G19" s="32">
        <v>2021</v>
      </c>
      <c r="H19" s="15">
        <f ca="1">IF(Tabla1[[#This Row],[FECHA DE NACIMIENTO]]="","",YEAR(NOW())-Tabla1[[#This Row],[FECHA DE NACIMIENTO]])</f>
        <v>5</v>
      </c>
      <c r="I19" s="12" t="s">
        <v>12</v>
      </c>
      <c r="J19" s="15" t="str">
        <f t="shared" si="0"/>
        <v>S</v>
      </c>
      <c r="K19" s="15" t="str">
        <f>Tabla1[[#This Row],[FECHA DE NACIMIENTO]]&amp;J19</f>
        <v>2021S</v>
      </c>
      <c r="L19" s="16" t="str">
        <f t="shared" si="1"/>
        <v>STRIDERS 5 AÑOS</v>
      </c>
      <c r="M19" s="12" t="s">
        <v>45</v>
      </c>
      <c r="N19" s="36">
        <v>26</v>
      </c>
      <c r="O19" s="19">
        <f>IFERROR(VLOOKUP(Tabla1[[#This Row],[NIVEL DE HABILIDAD]],CATEGORIAS!$M$3:$O$13,2,FALSE),"")</f>
        <v>85000</v>
      </c>
      <c r="P19" s="12"/>
      <c r="Q19" s="12"/>
    </row>
    <row r="20" spans="1:17" s="11" customFormat="1" ht="18.75" hidden="1" x14ac:dyDescent="0.25">
      <c r="A20" s="11">
        <f>_xlfn.IFNA(_xlfn.XLOOKUP(Tabla1[[#This Row],[ID]],'BASE DE DATOS 2026'!$B$3:$B$895,'BASE DE DATOS 2026'!$N$3:$N$895),"")</f>
        <v>0</v>
      </c>
      <c r="B20" s="36">
        <v>27</v>
      </c>
      <c r="C20" s="12" t="s">
        <v>268</v>
      </c>
      <c r="D20" s="12" t="s">
        <v>269</v>
      </c>
      <c r="E20" s="13">
        <v>1063819685</v>
      </c>
      <c r="F20" s="32"/>
      <c r="G20" s="32">
        <v>2021</v>
      </c>
      <c r="H20" s="15">
        <f ca="1">IF(Tabla1[[#This Row],[FECHA DE NACIMIENTO]]="","",YEAR(NOW())-Tabla1[[#This Row],[FECHA DE NACIMIENTO]])</f>
        <v>5</v>
      </c>
      <c r="I20" s="12" t="s">
        <v>12</v>
      </c>
      <c r="J20" s="15" t="str">
        <f t="shared" si="0"/>
        <v>S</v>
      </c>
      <c r="K20" s="15" t="str">
        <f>Tabla1[[#This Row],[FECHA DE NACIMIENTO]]&amp;J20</f>
        <v>2021S</v>
      </c>
      <c r="L20" s="16" t="str">
        <f t="shared" si="1"/>
        <v>STRIDERS 5 AÑOS</v>
      </c>
      <c r="M20" s="12" t="s">
        <v>52</v>
      </c>
      <c r="N20" s="37">
        <v>27</v>
      </c>
      <c r="O20" s="19">
        <f>IFERROR(VLOOKUP(Tabla1[[#This Row],[NIVEL DE HABILIDAD]],CATEGORIAS!$M$3:$O$13,2,FALSE),"")</f>
        <v>85000</v>
      </c>
      <c r="P20" s="12"/>
      <c r="Q20" s="12"/>
    </row>
    <row r="21" spans="1:17" s="11" customFormat="1" ht="18.75" hidden="1" x14ac:dyDescent="0.25">
      <c r="A21" s="11">
        <f>_xlfn.IFNA(_xlfn.XLOOKUP(Tabla1[[#This Row],[ID]],'BASE DE DATOS 2026'!$B$3:$B$895,'BASE DE DATOS 2026'!$N$3:$N$895),"")</f>
        <v>28</v>
      </c>
      <c r="B21" s="36">
        <v>28</v>
      </c>
      <c r="C21" s="12" t="s">
        <v>244</v>
      </c>
      <c r="D21" s="12" t="s">
        <v>270</v>
      </c>
      <c r="E21" s="13">
        <v>1058554558</v>
      </c>
      <c r="F21" s="32"/>
      <c r="G21" s="32">
        <v>2021</v>
      </c>
      <c r="H21" s="15">
        <f ca="1">IF(Tabla1[[#This Row],[FECHA DE NACIMIENTO]]="","",YEAR(NOW())-Tabla1[[#This Row],[FECHA DE NACIMIENTO]])</f>
        <v>5</v>
      </c>
      <c r="I21" s="12" t="s">
        <v>12</v>
      </c>
      <c r="J21" s="15" t="str">
        <f t="shared" si="0"/>
        <v>S</v>
      </c>
      <c r="K21" s="15" t="str">
        <f>Tabla1[[#This Row],[FECHA DE NACIMIENTO]]&amp;J21</f>
        <v>2021S</v>
      </c>
      <c r="L21" s="16" t="str">
        <f t="shared" si="1"/>
        <v>STRIDERS 5 AÑOS</v>
      </c>
      <c r="M21" s="12" t="s">
        <v>109</v>
      </c>
      <c r="N21" s="36">
        <v>28</v>
      </c>
      <c r="O21" s="19">
        <f>IFERROR(VLOOKUP(Tabla1[[#This Row],[NIVEL DE HABILIDAD]],CATEGORIAS!$M$3:$O$13,2,FALSE),"")</f>
        <v>85000</v>
      </c>
      <c r="P21" s="12"/>
      <c r="Q21" s="12" t="s">
        <v>221</v>
      </c>
    </row>
    <row r="22" spans="1:17" s="11" customFormat="1" ht="18.75" hidden="1" x14ac:dyDescent="0.25">
      <c r="A22" s="11">
        <f>_xlfn.IFNA(_xlfn.XLOOKUP(Tabla1[[#This Row],[ID]],'BASE DE DATOS 2026'!$B$3:$B$895,'BASE DE DATOS 2026'!$N$3:$N$895),"")</f>
        <v>0</v>
      </c>
      <c r="B22" s="36">
        <v>29</v>
      </c>
      <c r="C22" s="12" t="s">
        <v>271</v>
      </c>
      <c r="D22" s="12" t="s">
        <v>272</v>
      </c>
      <c r="E22" s="13">
        <v>1112164681</v>
      </c>
      <c r="F22" s="32"/>
      <c r="G22" s="32">
        <v>2020</v>
      </c>
      <c r="H22" s="15">
        <f ca="1">IF(Tabla1[[#This Row],[FECHA DE NACIMIENTO]]="","",YEAR(NOW())-Tabla1[[#This Row],[FECHA DE NACIMIENTO]])</f>
        <v>6</v>
      </c>
      <c r="I22" s="12" t="s">
        <v>100</v>
      </c>
      <c r="J22" s="15" t="str">
        <f t="shared" si="0"/>
        <v>E</v>
      </c>
      <c r="K22" s="15" t="str">
        <f>Tabla1[[#This Row],[FECHA DE NACIMIENTO]]&amp;J22</f>
        <v>2020E</v>
      </c>
      <c r="L22" s="16" t="str">
        <f t="shared" si="1"/>
        <v>MINIRIDERS 6 AÑOS</v>
      </c>
      <c r="M22" s="12" t="s">
        <v>85</v>
      </c>
      <c r="N22" s="37">
        <v>29</v>
      </c>
      <c r="O22" s="19">
        <f>IFERROR(VLOOKUP(Tabla1[[#This Row],[NIVEL DE HABILIDAD]],CATEGORIAS!$M$3:$O$13,2,FALSE),"")</f>
        <v>85000</v>
      </c>
      <c r="P22" s="12"/>
      <c r="Q22" s="12"/>
    </row>
    <row r="23" spans="1:17" s="11" customFormat="1" ht="18.75" hidden="1" x14ac:dyDescent="0.25">
      <c r="A23" s="11">
        <f>_xlfn.IFNA(_xlfn.XLOOKUP(Tabla1[[#This Row],[ID]],'BASE DE DATOS 2026'!$B$3:$B$895,'BASE DE DATOS 2026'!$N$3:$N$895),"")</f>
        <v>30</v>
      </c>
      <c r="B23" s="36">
        <v>30</v>
      </c>
      <c r="C23" s="65" t="s">
        <v>273</v>
      </c>
      <c r="D23" s="65" t="s">
        <v>274</v>
      </c>
      <c r="E23" s="47">
        <v>1109938537</v>
      </c>
      <c r="F23" s="32"/>
      <c r="G23" s="48">
        <v>2020</v>
      </c>
      <c r="H23" s="15">
        <f ca="1">IF(Tabla1[[#This Row],[FECHA DE NACIMIENTO]]="","",YEAR(NOW())-Tabla1[[#This Row],[FECHA DE NACIMIENTO]])</f>
        <v>6</v>
      </c>
      <c r="I23" s="65" t="s">
        <v>100</v>
      </c>
      <c r="J23" s="15" t="str">
        <f t="shared" si="0"/>
        <v>E</v>
      </c>
      <c r="K23" s="15" t="str">
        <f>Tabla1[[#This Row],[FECHA DE NACIMIENTO]]&amp;J23</f>
        <v>2020E</v>
      </c>
      <c r="L23" s="16" t="str">
        <f t="shared" si="1"/>
        <v>MINIRIDERS 6 AÑOS</v>
      </c>
      <c r="M23" s="65" t="s">
        <v>112</v>
      </c>
      <c r="N23" s="36">
        <v>30</v>
      </c>
      <c r="O23" s="19">
        <f>IFERROR(VLOOKUP(Tabla1[[#This Row],[NIVEL DE HABILIDAD]],CATEGORIAS!$M$3:$O$13,2,FALSE),"")</f>
        <v>85000</v>
      </c>
      <c r="P23" s="65"/>
      <c r="Q23" s="65"/>
    </row>
    <row r="24" spans="1:17" s="11" customFormat="1" ht="18.75" hidden="1" x14ac:dyDescent="0.25">
      <c r="A24" s="11">
        <f>_xlfn.IFNA(_xlfn.XLOOKUP(Tabla1[[#This Row],[ID]],'BASE DE DATOS 2026'!$B$3:$B$895,'BASE DE DATOS 2026'!$N$3:$N$895),"")</f>
        <v>31</v>
      </c>
      <c r="B24" s="36">
        <v>31</v>
      </c>
      <c r="C24" s="12" t="s">
        <v>275</v>
      </c>
      <c r="D24" s="12" t="s">
        <v>276</v>
      </c>
      <c r="E24" s="13">
        <v>1109121860</v>
      </c>
      <c r="F24" s="32"/>
      <c r="G24" s="32">
        <v>2020</v>
      </c>
      <c r="H24" s="15">
        <f ca="1">IF(Tabla1[[#This Row],[FECHA DE NACIMIENTO]]="","",YEAR(NOW())-Tabla1[[#This Row],[FECHA DE NACIMIENTO]])</f>
        <v>6</v>
      </c>
      <c r="I24" s="12" t="s">
        <v>100</v>
      </c>
      <c r="J24" s="15" t="str">
        <f t="shared" si="0"/>
        <v>E</v>
      </c>
      <c r="K24" s="15" t="str">
        <f>Tabla1[[#This Row],[FECHA DE NACIMIENTO]]&amp;J24</f>
        <v>2020E</v>
      </c>
      <c r="L24" s="16" t="str">
        <f t="shared" si="1"/>
        <v>MINIRIDERS 6 AÑOS</v>
      </c>
      <c r="M24" s="12" t="s">
        <v>112</v>
      </c>
      <c r="N24" s="37">
        <v>31</v>
      </c>
      <c r="O24" s="19">
        <f>IFERROR(VLOOKUP(Tabla1[[#This Row],[NIVEL DE HABILIDAD]],CATEGORIAS!$M$3:$O$13,2,FALSE),"")</f>
        <v>85000</v>
      </c>
      <c r="P24" s="12"/>
      <c r="Q24" s="12"/>
    </row>
    <row r="25" spans="1:17" s="11" customFormat="1" ht="18.75" hidden="1" x14ac:dyDescent="0.25">
      <c r="A25" s="11">
        <f>_xlfn.IFNA(_xlfn.XLOOKUP(Tabla1[[#This Row],[ID]],'BASE DE DATOS 2026'!$B$3:$B$895,'BASE DE DATOS 2026'!$N$3:$N$895),"")</f>
        <v>0</v>
      </c>
      <c r="B25" s="36">
        <v>32</v>
      </c>
      <c r="C25" s="65" t="s">
        <v>277</v>
      </c>
      <c r="D25" s="65" t="s">
        <v>278</v>
      </c>
      <c r="E25" s="47">
        <v>1105936574</v>
      </c>
      <c r="F25" s="32"/>
      <c r="G25" s="48">
        <v>2021</v>
      </c>
      <c r="H25" s="15">
        <f ca="1">IF(Tabla1[[#This Row],[FECHA DE NACIMIENTO]]="","",YEAR(NOW())-Tabla1[[#This Row],[FECHA DE NACIMIENTO]])</f>
        <v>5</v>
      </c>
      <c r="I25" s="65" t="s">
        <v>12</v>
      </c>
      <c r="J25" s="15" t="str">
        <f t="shared" si="0"/>
        <v>S</v>
      </c>
      <c r="K25" s="15" t="str">
        <f>Tabla1[[#This Row],[FECHA DE NACIMIENTO]]&amp;J25</f>
        <v>2021S</v>
      </c>
      <c r="L25" s="16" t="str">
        <f t="shared" si="1"/>
        <v>STRIDERS 5 AÑOS</v>
      </c>
      <c r="M25" s="65" t="s">
        <v>112</v>
      </c>
      <c r="N25" s="36">
        <v>32</v>
      </c>
      <c r="O25" s="19">
        <f>IFERROR(VLOOKUP(Tabla1[[#This Row],[NIVEL DE HABILIDAD]],CATEGORIAS!$M$3:$O$13,2,FALSE),"")</f>
        <v>85000</v>
      </c>
      <c r="P25" s="65"/>
      <c r="Q25" s="65"/>
    </row>
    <row r="26" spans="1:17" s="11" customFormat="1" ht="18.75" hidden="1" x14ac:dyDescent="0.25">
      <c r="A26" s="11">
        <f>_xlfn.IFNA(_xlfn.XLOOKUP(Tabla1[[#This Row],[ID]],'BASE DE DATOS 2026'!$B$3:$B$895,'BASE DE DATOS 2026'!$N$3:$N$895),"")</f>
        <v>0</v>
      </c>
      <c r="B26" s="36">
        <v>33</v>
      </c>
      <c r="C26" s="65" t="s">
        <v>279</v>
      </c>
      <c r="D26" s="65" t="s">
        <v>280</v>
      </c>
      <c r="E26" s="47">
        <v>1232818158</v>
      </c>
      <c r="F26" s="32"/>
      <c r="G26" s="48">
        <v>2021</v>
      </c>
      <c r="H26" s="15">
        <f ca="1">IF(Tabla1[[#This Row],[FECHA DE NACIMIENTO]]="","",YEAR(NOW())-Tabla1[[#This Row],[FECHA DE NACIMIENTO]])</f>
        <v>5</v>
      </c>
      <c r="I26" s="65" t="s">
        <v>12</v>
      </c>
      <c r="J26" s="15" t="str">
        <f t="shared" si="0"/>
        <v>S</v>
      </c>
      <c r="K26" s="15" t="str">
        <f>Tabla1[[#This Row],[FECHA DE NACIMIENTO]]&amp;J26</f>
        <v>2021S</v>
      </c>
      <c r="L26" s="16" t="str">
        <f t="shared" si="1"/>
        <v>STRIDERS 5 AÑOS</v>
      </c>
      <c r="M26" s="65" t="s">
        <v>112</v>
      </c>
      <c r="N26" s="37">
        <v>33</v>
      </c>
      <c r="O26" s="19">
        <f>IFERROR(VLOOKUP(Tabla1[[#This Row],[NIVEL DE HABILIDAD]],CATEGORIAS!$M$3:$O$13,2,FALSE),"")</f>
        <v>85000</v>
      </c>
      <c r="P26" s="65"/>
      <c r="Q26" s="65"/>
    </row>
    <row r="27" spans="1:17" s="11" customFormat="1" ht="18.75" hidden="1" x14ac:dyDescent="0.25">
      <c r="A27" s="11">
        <f>_xlfn.IFNA(_xlfn.XLOOKUP(Tabla1[[#This Row],[ID]],'BASE DE DATOS 2026'!$B$3:$B$895,'BASE DE DATOS 2026'!$N$3:$N$895),"")</f>
        <v>0</v>
      </c>
      <c r="B27" s="36">
        <v>34</v>
      </c>
      <c r="C27" s="65" t="s">
        <v>279</v>
      </c>
      <c r="D27" s="65" t="s">
        <v>281</v>
      </c>
      <c r="E27" s="47">
        <v>1106524664</v>
      </c>
      <c r="F27" s="32"/>
      <c r="G27" s="48">
        <v>2020</v>
      </c>
      <c r="H27" s="15">
        <f ca="1">IF(Tabla1[[#This Row],[FECHA DE NACIMIENTO]]="","",YEAR(NOW())-Tabla1[[#This Row],[FECHA DE NACIMIENTO]])</f>
        <v>6</v>
      </c>
      <c r="I27" s="65" t="s">
        <v>100</v>
      </c>
      <c r="J27" s="15" t="str">
        <f t="shared" si="0"/>
        <v>E</v>
      </c>
      <c r="K27" s="15" t="str">
        <f>Tabla1[[#This Row],[FECHA DE NACIMIENTO]]&amp;J27</f>
        <v>2020E</v>
      </c>
      <c r="L27" s="16" t="str">
        <f t="shared" si="1"/>
        <v>MINIRIDERS 6 AÑOS</v>
      </c>
      <c r="M27" s="65" t="s">
        <v>49</v>
      </c>
      <c r="N27" s="36">
        <v>34</v>
      </c>
      <c r="O27" s="19">
        <f>IFERROR(VLOOKUP(Tabla1[[#This Row],[NIVEL DE HABILIDAD]],CATEGORIAS!$M$3:$O$13,2,FALSE),"")</f>
        <v>85000</v>
      </c>
      <c r="P27" s="65"/>
      <c r="Q27" s="65" t="s">
        <v>198</v>
      </c>
    </row>
    <row r="28" spans="1:17" s="11" customFormat="1" ht="18.75" hidden="1" x14ac:dyDescent="0.25">
      <c r="A28" s="11">
        <f>_xlfn.IFNA(_xlfn.XLOOKUP(Tabla1[[#This Row],[ID]],'BASE DE DATOS 2026'!$B$3:$B$895,'BASE DE DATOS 2026'!$N$3:$N$895),"")</f>
        <v>0</v>
      </c>
      <c r="B28" s="36">
        <v>35</v>
      </c>
      <c r="C28" s="12" t="s">
        <v>258</v>
      </c>
      <c r="D28" s="12" t="s">
        <v>282</v>
      </c>
      <c r="E28" s="13">
        <v>1108572247</v>
      </c>
      <c r="F28" s="32"/>
      <c r="G28" s="32">
        <v>2020</v>
      </c>
      <c r="H28" s="15">
        <f ca="1">IF(Tabla1[[#This Row],[FECHA DE NACIMIENTO]]="","",YEAR(NOW())-Tabla1[[#This Row],[FECHA DE NACIMIENTO]])</f>
        <v>6</v>
      </c>
      <c r="I28" s="12" t="s">
        <v>100</v>
      </c>
      <c r="J28" s="15" t="str">
        <f t="shared" si="0"/>
        <v>E</v>
      </c>
      <c r="K28" s="15" t="str">
        <f>Tabla1[[#This Row],[FECHA DE NACIMIENTO]]&amp;J28</f>
        <v>2020E</v>
      </c>
      <c r="L28" s="16" t="str">
        <f t="shared" si="1"/>
        <v>MINIRIDERS 6 AÑOS</v>
      </c>
      <c r="M28" s="12" t="s">
        <v>112</v>
      </c>
      <c r="N28" s="37">
        <v>35</v>
      </c>
      <c r="O28" s="19">
        <f>IFERROR(VLOOKUP(Tabla1[[#This Row],[NIVEL DE HABILIDAD]],CATEGORIAS!$M$3:$O$13,2,FALSE),"")</f>
        <v>85000</v>
      </c>
      <c r="P28" s="12"/>
      <c r="Q28" s="12"/>
    </row>
    <row r="29" spans="1:17" s="11" customFormat="1" ht="18.75" hidden="1" x14ac:dyDescent="0.25">
      <c r="A29" s="11">
        <f>_xlfn.IFNA(_xlfn.XLOOKUP(Tabla1[[#This Row],[ID]],'BASE DE DATOS 2026'!$B$3:$B$895,'BASE DE DATOS 2026'!$N$3:$N$895),"")</f>
        <v>36</v>
      </c>
      <c r="B29" s="36">
        <v>36</v>
      </c>
      <c r="C29" s="12" t="s">
        <v>244</v>
      </c>
      <c r="D29" s="12" t="s">
        <v>276</v>
      </c>
      <c r="E29" s="13">
        <v>1109121861</v>
      </c>
      <c r="F29" s="32"/>
      <c r="G29" s="32">
        <v>2020</v>
      </c>
      <c r="H29" s="15">
        <f ca="1">IF(Tabla1[[#This Row],[FECHA DE NACIMIENTO]]="","",YEAR(NOW())-Tabla1[[#This Row],[FECHA DE NACIMIENTO]])</f>
        <v>6</v>
      </c>
      <c r="I29" s="12" t="s">
        <v>100</v>
      </c>
      <c r="J29" s="15" t="str">
        <f t="shared" si="0"/>
        <v>E</v>
      </c>
      <c r="K29" s="15" t="str">
        <f>Tabla1[[#This Row],[FECHA DE NACIMIENTO]]&amp;J29</f>
        <v>2020E</v>
      </c>
      <c r="L29" s="16" t="str">
        <f t="shared" si="1"/>
        <v>MINIRIDERS 6 AÑOS</v>
      </c>
      <c r="M29" s="12" t="s">
        <v>112</v>
      </c>
      <c r="N29" s="36">
        <v>36</v>
      </c>
      <c r="O29" s="19">
        <f>IFERROR(VLOOKUP(Tabla1[[#This Row],[NIVEL DE HABILIDAD]],CATEGORIAS!$M$3:$O$13,2,FALSE),"")</f>
        <v>85000</v>
      </c>
      <c r="P29" s="12"/>
      <c r="Q29" s="12"/>
    </row>
    <row r="30" spans="1:17" s="11" customFormat="1" ht="18.75" hidden="1" x14ac:dyDescent="0.25">
      <c r="A30" s="11">
        <f>_xlfn.IFNA(_xlfn.XLOOKUP(Tabla1[[#This Row],[ID]],'BASE DE DATOS 2026'!$B$3:$B$895,'BASE DE DATOS 2026'!$N$3:$N$895),"")</f>
        <v>37</v>
      </c>
      <c r="B30" s="36">
        <v>37</v>
      </c>
      <c r="C30" s="12" t="s">
        <v>283</v>
      </c>
      <c r="D30" s="12" t="s">
        <v>284</v>
      </c>
      <c r="E30" s="13">
        <v>1114012296</v>
      </c>
      <c r="F30" s="32"/>
      <c r="G30" s="32">
        <v>2018</v>
      </c>
      <c r="H30" s="15">
        <f ca="1">IF(Tabla1[[#This Row],[FECHA DE NACIMIENTO]]="","",YEAR(NOW())-Tabla1[[#This Row],[FECHA DE NACIMIENTO]])</f>
        <v>8</v>
      </c>
      <c r="I30" s="12" t="s">
        <v>67</v>
      </c>
      <c r="J30" s="15" t="str">
        <f t="shared" si="0"/>
        <v>P</v>
      </c>
      <c r="K30" s="15" t="str">
        <f>Tabla1[[#This Row],[FECHA DE NACIMIENTO]]&amp;J30</f>
        <v>2018P</v>
      </c>
      <c r="L30" s="16" t="str">
        <f t="shared" si="1"/>
        <v>PRINCIPIANTES 7 Y 8 AÑOS</v>
      </c>
      <c r="M30" s="12" t="s">
        <v>44</v>
      </c>
      <c r="N30" s="37">
        <v>37</v>
      </c>
      <c r="O30" s="19">
        <f>IFERROR(VLOOKUP(Tabla1[[#This Row],[NIVEL DE HABILIDAD]],CATEGORIAS!$M$3:$O$13,2,FALSE),"")</f>
        <v>85000</v>
      </c>
      <c r="P30" s="12"/>
      <c r="Q30" s="12"/>
    </row>
    <row r="31" spans="1:17" s="11" customFormat="1" ht="18.75" hidden="1" x14ac:dyDescent="0.25">
      <c r="A31" s="11">
        <f>_xlfn.IFNA(_xlfn.XLOOKUP(Tabla1[[#This Row],[ID]],'BASE DE DATOS 2026'!$B$3:$B$895,'BASE DE DATOS 2026'!$N$3:$N$895),"")</f>
        <v>38</v>
      </c>
      <c r="B31" s="36">
        <v>38</v>
      </c>
      <c r="C31" s="12" t="s">
        <v>285</v>
      </c>
      <c r="D31" s="12" t="s">
        <v>286</v>
      </c>
      <c r="E31" s="13">
        <v>1114249166</v>
      </c>
      <c r="F31" s="32"/>
      <c r="G31" s="32">
        <v>2019</v>
      </c>
      <c r="H31" s="15">
        <f ca="1">IF(Tabla1[[#This Row],[FECHA DE NACIMIENTO]]="","",YEAR(NOW())-Tabla1[[#This Row],[FECHA DE NACIMIENTO]])</f>
        <v>7</v>
      </c>
      <c r="I31" s="12" t="s">
        <v>67</v>
      </c>
      <c r="J31" s="15" t="str">
        <f t="shared" si="0"/>
        <v>P</v>
      </c>
      <c r="K31" s="15" t="str">
        <f>Tabla1[[#This Row],[FECHA DE NACIMIENTO]]&amp;J31</f>
        <v>2019P</v>
      </c>
      <c r="L31" s="16" t="str">
        <f t="shared" si="1"/>
        <v>PRINCIPIANTES 7 Y 8 AÑOS</v>
      </c>
      <c r="M31" s="12" t="s">
        <v>44</v>
      </c>
      <c r="N31" s="36">
        <v>38</v>
      </c>
      <c r="O31" s="19">
        <f>IFERROR(VLOOKUP(Tabla1[[#This Row],[NIVEL DE HABILIDAD]],CATEGORIAS!$M$3:$O$13,2,FALSE),"")</f>
        <v>85000</v>
      </c>
      <c r="P31" s="12"/>
      <c r="Q31" s="12"/>
    </row>
    <row r="32" spans="1:17" s="11" customFormat="1" ht="18.75" hidden="1" x14ac:dyDescent="0.25">
      <c r="A32" s="11">
        <f>_xlfn.IFNA(_xlfn.XLOOKUP(Tabla1[[#This Row],[ID]],'BASE DE DATOS 2026'!$B$3:$B$895,'BASE DE DATOS 2026'!$N$3:$N$895),"")</f>
        <v>39</v>
      </c>
      <c r="B32" s="36">
        <v>39</v>
      </c>
      <c r="C32" s="12" t="s">
        <v>287</v>
      </c>
      <c r="D32" s="12" t="s">
        <v>288</v>
      </c>
      <c r="E32" s="13">
        <v>1114249319</v>
      </c>
      <c r="F32" s="32"/>
      <c r="G32" s="32">
        <v>2020</v>
      </c>
      <c r="H32" s="15">
        <f ca="1">IF(Tabla1[[#This Row],[FECHA DE NACIMIENTO]]="","",YEAR(NOW())-Tabla1[[#This Row],[FECHA DE NACIMIENTO]])</f>
        <v>6</v>
      </c>
      <c r="I32" s="12" t="s">
        <v>100</v>
      </c>
      <c r="J32" s="15" t="str">
        <f t="shared" si="0"/>
        <v>E</v>
      </c>
      <c r="K32" s="15" t="str">
        <f>Tabla1[[#This Row],[FECHA DE NACIMIENTO]]&amp;J32</f>
        <v>2020E</v>
      </c>
      <c r="L32" s="16" t="str">
        <f t="shared" si="1"/>
        <v>MINIRIDERS 6 AÑOS</v>
      </c>
      <c r="M32" s="12" t="s">
        <v>44</v>
      </c>
      <c r="N32" s="37">
        <v>39</v>
      </c>
      <c r="O32" s="19">
        <f>IFERROR(VLOOKUP(Tabla1[[#This Row],[NIVEL DE HABILIDAD]],CATEGORIAS!$M$3:$O$13,2,FALSE),"")</f>
        <v>85000</v>
      </c>
      <c r="P32" s="12"/>
      <c r="Q32" s="12"/>
    </row>
    <row r="33" spans="1:17" s="11" customFormat="1" ht="18.75" hidden="1" x14ac:dyDescent="0.25">
      <c r="A33" s="11">
        <f>_xlfn.IFNA(_xlfn.XLOOKUP(Tabla1[[#This Row],[ID]],'BASE DE DATOS 2026'!$B$3:$B$895,'BASE DE DATOS 2026'!$N$3:$N$895),"")</f>
        <v>0</v>
      </c>
      <c r="B33" s="36">
        <v>40</v>
      </c>
      <c r="C33" s="65" t="s">
        <v>289</v>
      </c>
      <c r="D33" s="65" t="s">
        <v>290</v>
      </c>
      <c r="E33" s="47">
        <v>1114320217</v>
      </c>
      <c r="F33" s="32"/>
      <c r="G33" s="48">
        <v>2019</v>
      </c>
      <c r="H33" s="15">
        <f ca="1">IF(Tabla1[[#This Row],[FECHA DE NACIMIENTO]]="","",YEAR(NOW())-Tabla1[[#This Row],[FECHA DE NACIMIENTO]])</f>
        <v>7</v>
      </c>
      <c r="I33" s="65" t="s">
        <v>100</v>
      </c>
      <c r="J33" s="15" t="str">
        <f t="shared" si="0"/>
        <v>E</v>
      </c>
      <c r="K33" s="15" t="str">
        <f>Tabla1[[#This Row],[FECHA DE NACIMIENTO]]&amp;J33</f>
        <v>2019E</v>
      </c>
      <c r="L33" s="16" t="str">
        <f t="shared" si="1"/>
        <v>MINIRIDERS 7 Y 8 AÑOS</v>
      </c>
      <c r="M33" s="65" t="s">
        <v>44</v>
      </c>
      <c r="N33" s="36">
        <v>40</v>
      </c>
      <c r="O33" s="19">
        <f>IFERROR(VLOOKUP(Tabla1[[#This Row],[NIVEL DE HABILIDAD]],CATEGORIAS!$M$3:$O$13,2,FALSE),"")</f>
        <v>85000</v>
      </c>
      <c r="P33" s="65"/>
      <c r="Q33" s="65"/>
    </row>
    <row r="34" spans="1:17" s="11" customFormat="1" ht="18.75" hidden="1" x14ac:dyDescent="0.25">
      <c r="A34" s="11">
        <f>_xlfn.IFNA(_xlfn.XLOOKUP(Tabla1[[#This Row],[ID]],'BASE DE DATOS 2026'!$B$3:$B$895,'BASE DE DATOS 2026'!$N$3:$N$895),"")</f>
        <v>41</v>
      </c>
      <c r="B34" s="36">
        <v>41</v>
      </c>
      <c r="C34" s="12" t="s">
        <v>291</v>
      </c>
      <c r="D34" s="12" t="s">
        <v>292</v>
      </c>
      <c r="E34" s="13">
        <v>1061546676</v>
      </c>
      <c r="F34" s="32"/>
      <c r="G34" s="32">
        <v>2019</v>
      </c>
      <c r="H34" s="15">
        <f ca="1">IF(Tabla1[[#This Row],[FECHA DE NACIMIENTO]]="","",YEAR(NOW())-Tabla1[[#This Row],[FECHA DE NACIMIENTO]])</f>
        <v>7</v>
      </c>
      <c r="I34" s="12" t="s">
        <v>67</v>
      </c>
      <c r="J34" s="15" t="str">
        <f t="shared" si="0"/>
        <v>P</v>
      </c>
      <c r="K34" s="15" t="str">
        <f>Tabla1[[#This Row],[FECHA DE NACIMIENTO]]&amp;J34</f>
        <v>2019P</v>
      </c>
      <c r="L34" s="16" t="str">
        <f t="shared" si="1"/>
        <v>PRINCIPIANTES 7 Y 8 AÑOS</v>
      </c>
      <c r="M34" s="12" t="s">
        <v>52</v>
      </c>
      <c r="N34" s="37">
        <v>41</v>
      </c>
      <c r="O34" s="19">
        <f>IFERROR(VLOOKUP(Tabla1[[#This Row],[NIVEL DE HABILIDAD]],CATEGORIAS!$M$3:$O$13,2,FALSE),"")</f>
        <v>85000</v>
      </c>
      <c r="P34" s="12"/>
      <c r="Q34" s="12"/>
    </row>
    <row r="35" spans="1:17" s="11" customFormat="1" ht="18.75" hidden="1" x14ac:dyDescent="0.25">
      <c r="A35" s="11">
        <f>_xlfn.IFNA(_xlfn.XLOOKUP(Tabla1[[#This Row],[ID]],'BASE DE DATOS 2026'!$B$3:$B$895,'BASE DE DATOS 2026'!$N$3:$N$895),"")</f>
        <v>42</v>
      </c>
      <c r="B35" s="36">
        <v>42</v>
      </c>
      <c r="C35" s="12" t="s">
        <v>293</v>
      </c>
      <c r="D35" s="12" t="s">
        <v>294</v>
      </c>
      <c r="E35" s="13">
        <v>1104837479</v>
      </c>
      <c r="F35" s="32"/>
      <c r="G35" s="32">
        <v>2015</v>
      </c>
      <c r="H35" s="15">
        <f ca="1">IF(Tabla1[[#This Row],[FECHA DE NACIMIENTO]]="","",YEAR(NOW())-Tabla1[[#This Row],[FECHA DE NACIMIENTO]])</f>
        <v>11</v>
      </c>
      <c r="I35" s="12" t="s">
        <v>67</v>
      </c>
      <c r="J35" s="15" t="str">
        <f t="shared" si="0"/>
        <v>P</v>
      </c>
      <c r="K35" s="15" t="str">
        <f>Tabla1[[#This Row],[FECHA DE NACIMIENTO]]&amp;J35</f>
        <v>2015P</v>
      </c>
      <c r="L35" s="16" t="str">
        <f t="shared" si="1"/>
        <v>PRINCIPIANTES 11 Y 12 AÑOS</v>
      </c>
      <c r="M35" s="12" t="s">
        <v>80</v>
      </c>
      <c r="N35" s="36">
        <v>42</v>
      </c>
      <c r="O35" s="19">
        <f>IFERROR(VLOOKUP(Tabla1[[#This Row],[NIVEL DE HABILIDAD]],CATEGORIAS!$M$3:$O$13,2,FALSE),"")</f>
        <v>85000</v>
      </c>
      <c r="P35" s="12"/>
      <c r="Q35" s="12"/>
    </row>
    <row r="36" spans="1:17" s="11" customFormat="1" ht="18.75" hidden="1" x14ac:dyDescent="0.25">
      <c r="A36" s="11">
        <f>_xlfn.IFNA(_xlfn.XLOOKUP(Tabla1[[#This Row],[ID]],'BASE DE DATOS 2026'!$B$3:$B$895,'BASE DE DATOS 2026'!$N$3:$N$895),"")</f>
        <v>0</v>
      </c>
      <c r="B36" s="36">
        <v>43</v>
      </c>
      <c r="C36" s="65" t="s">
        <v>295</v>
      </c>
      <c r="D36" s="65" t="s">
        <v>296</v>
      </c>
      <c r="E36" s="47">
        <v>1151968614</v>
      </c>
      <c r="F36" s="32"/>
      <c r="G36" s="48">
        <v>2018</v>
      </c>
      <c r="H36" s="15">
        <f ca="1">IF(Tabla1[[#This Row],[FECHA DE NACIMIENTO]]="","",YEAR(NOW())-Tabla1[[#This Row],[FECHA DE NACIMIENTO]])</f>
        <v>8</v>
      </c>
      <c r="I36" s="12" t="s">
        <v>100</v>
      </c>
      <c r="J36" s="15" t="str">
        <f t="shared" si="0"/>
        <v>E</v>
      </c>
      <c r="K36" s="15" t="str">
        <f>Tabla1[[#This Row],[FECHA DE NACIMIENTO]]&amp;J36</f>
        <v>2018E</v>
      </c>
      <c r="L36" s="16" t="str">
        <f t="shared" si="1"/>
        <v>MINIRIDERS 7 Y 8 AÑOS</v>
      </c>
      <c r="M36" s="65" t="s">
        <v>89</v>
      </c>
      <c r="N36" s="37">
        <v>43</v>
      </c>
      <c r="O36" s="19">
        <f>IFERROR(VLOOKUP(Tabla1[[#This Row],[NIVEL DE HABILIDAD]],CATEGORIAS!$M$3:$O$13,2,FALSE),"")</f>
        <v>85000</v>
      </c>
      <c r="P36" s="65"/>
      <c r="Q36" s="65"/>
    </row>
    <row r="37" spans="1:17" s="11" customFormat="1" ht="18.75" hidden="1" x14ac:dyDescent="0.25">
      <c r="A37" s="11">
        <f>_xlfn.IFNA(_xlfn.XLOOKUP(Tabla1[[#This Row],[ID]],'BASE DE DATOS 2026'!$B$3:$B$895,'BASE DE DATOS 2026'!$N$3:$N$895),"")</f>
        <v>0</v>
      </c>
      <c r="B37" s="36">
        <v>44</v>
      </c>
      <c r="C37" s="12" t="s">
        <v>297</v>
      </c>
      <c r="D37" s="12" t="s">
        <v>298</v>
      </c>
      <c r="E37" s="13">
        <v>1112060927</v>
      </c>
      <c r="F37" s="32"/>
      <c r="G37" s="32">
        <v>2015</v>
      </c>
      <c r="H37" s="15">
        <f ca="1">IF(Tabla1[[#This Row],[FECHA DE NACIMIENTO]]="","",YEAR(NOW())-Tabla1[[#This Row],[FECHA DE NACIMIENTO]])</f>
        <v>11</v>
      </c>
      <c r="I37" s="12" t="s">
        <v>67</v>
      </c>
      <c r="J37" s="15" t="str">
        <f t="shared" si="0"/>
        <v>P</v>
      </c>
      <c r="K37" s="15" t="str">
        <f>Tabla1[[#This Row],[FECHA DE NACIMIENTO]]&amp;J37</f>
        <v>2015P</v>
      </c>
      <c r="L37" s="16" t="str">
        <f t="shared" si="1"/>
        <v>PRINCIPIANTES 11 Y 12 AÑOS</v>
      </c>
      <c r="M37" s="12" t="s">
        <v>89</v>
      </c>
      <c r="N37" s="36">
        <v>44</v>
      </c>
      <c r="O37" s="19">
        <f>IFERROR(VLOOKUP(Tabla1[[#This Row],[NIVEL DE HABILIDAD]],CATEGORIAS!$M$3:$O$13,2,FALSE),"")</f>
        <v>85000</v>
      </c>
      <c r="P37" s="12"/>
      <c r="Q37" s="12"/>
    </row>
    <row r="38" spans="1:17" s="11" customFormat="1" ht="18.75" hidden="1" x14ac:dyDescent="0.25">
      <c r="A38" s="11">
        <f>_xlfn.IFNA(_xlfn.XLOOKUP(Tabla1[[#This Row],[ID]],'BASE DE DATOS 2026'!$B$3:$B$895,'BASE DE DATOS 2026'!$N$3:$N$895),"")</f>
        <v>45</v>
      </c>
      <c r="B38" s="36">
        <v>45</v>
      </c>
      <c r="C38" s="12" t="s">
        <v>299</v>
      </c>
      <c r="D38" s="12" t="s">
        <v>300</v>
      </c>
      <c r="E38" s="13">
        <v>1150692727</v>
      </c>
      <c r="F38" s="32"/>
      <c r="G38" s="32">
        <v>2015</v>
      </c>
      <c r="H38" s="15">
        <f ca="1">IF(Tabla1[[#This Row],[FECHA DE NACIMIENTO]]="","",YEAR(NOW())-Tabla1[[#This Row],[FECHA DE NACIMIENTO]])</f>
        <v>11</v>
      </c>
      <c r="I38" s="12" t="s">
        <v>67</v>
      </c>
      <c r="J38" s="15" t="str">
        <f t="shared" si="0"/>
        <v>P</v>
      </c>
      <c r="K38" s="15" t="str">
        <f>Tabla1[[#This Row],[FECHA DE NACIMIENTO]]&amp;J38</f>
        <v>2015P</v>
      </c>
      <c r="L38" s="16" t="str">
        <f t="shared" si="1"/>
        <v>PRINCIPIANTES 11 Y 12 AÑOS</v>
      </c>
      <c r="M38" s="12" t="s">
        <v>89</v>
      </c>
      <c r="N38" s="37">
        <v>45</v>
      </c>
      <c r="O38" s="19">
        <f>IFERROR(VLOOKUP(Tabla1[[#This Row],[NIVEL DE HABILIDAD]],CATEGORIAS!$M$3:$O$13,2,FALSE),"")</f>
        <v>85000</v>
      </c>
      <c r="P38" s="12"/>
      <c r="Q38" s="12"/>
    </row>
    <row r="39" spans="1:17" s="11" customFormat="1" ht="18.75" hidden="1" x14ac:dyDescent="0.25">
      <c r="A39" s="11">
        <f>_xlfn.IFNA(_xlfn.XLOOKUP(Tabla1[[#This Row],[ID]],'BASE DE DATOS 2026'!$B$3:$B$895,'BASE DE DATOS 2026'!$N$3:$N$895),"")</f>
        <v>46</v>
      </c>
      <c r="B39" s="36">
        <v>46</v>
      </c>
      <c r="C39" s="12" t="s">
        <v>301</v>
      </c>
      <c r="D39" s="12" t="s">
        <v>302</v>
      </c>
      <c r="E39" s="13">
        <v>1058554342</v>
      </c>
      <c r="F39" s="32"/>
      <c r="G39" s="32">
        <v>2020</v>
      </c>
      <c r="H39" s="15">
        <f ca="1">IF(Tabla1[[#This Row],[FECHA DE NACIMIENTO]]="","",YEAR(NOW())-Tabla1[[#This Row],[FECHA DE NACIMIENTO]])</f>
        <v>6</v>
      </c>
      <c r="I39" s="12" t="s">
        <v>67</v>
      </c>
      <c r="J39" s="15" t="str">
        <f t="shared" si="0"/>
        <v>P</v>
      </c>
      <c r="K39" s="15" t="str">
        <f>Tabla1[[#This Row],[FECHA DE NACIMIENTO]]&amp;J39</f>
        <v>2020P</v>
      </c>
      <c r="L39" s="16" t="str">
        <f t="shared" si="1"/>
        <v>PRINCIPIANTES 6 AÑOS Y MENOS</v>
      </c>
      <c r="M39" s="12" t="s">
        <v>110</v>
      </c>
      <c r="N39" s="36">
        <v>46</v>
      </c>
      <c r="O39" s="19">
        <f>IFERROR(VLOOKUP(Tabla1[[#This Row],[NIVEL DE HABILIDAD]],CATEGORIAS!$M$3:$O$13,2,FALSE),"")</f>
        <v>85000</v>
      </c>
      <c r="P39" s="12"/>
      <c r="Q39" s="12"/>
    </row>
    <row r="40" spans="1:17" s="11" customFormat="1" ht="18.75" hidden="1" x14ac:dyDescent="0.25">
      <c r="A40" s="11">
        <f>_xlfn.IFNA(_xlfn.XLOOKUP(Tabla1[[#This Row],[ID]],'BASE DE DATOS 2026'!$B$3:$B$895,'BASE DE DATOS 2026'!$N$3:$N$895),"")</f>
        <v>47</v>
      </c>
      <c r="B40" s="36">
        <v>47</v>
      </c>
      <c r="C40" s="65" t="s">
        <v>303</v>
      </c>
      <c r="D40" s="65" t="s">
        <v>302</v>
      </c>
      <c r="E40" s="47">
        <v>1058554341</v>
      </c>
      <c r="F40" s="32"/>
      <c r="G40" s="48">
        <v>2020</v>
      </c>
      <c r="H40" s="15">
        <f ca="1">IF(Tabla1[[#This Row],[FECHA DE NACIMIENTO]]="","",YEAR(NOW())-Tabla1[[#This Row],[FECHA DE NACIMIENTO]])</f>
        <v>6</v>
      </c>
      <c r="I40" s="65" t="s">
        <v>67</v>
      </c>
      <c r="J40" s="15" t="str">
        <f t="shared" si="0"/>
        <v>P</v>
      </c>
      <c r="K40" s="15" t="str">
        <f>Tabla1[[#This Row],[FECHA DE NACIMIENTO]]&amp;J40</f>
        <v>2020P</v>
      </c>
      <c r="L40" s="16" t="str">
        <f t="shared" si="1"/>
        <v>PRINCIPIANTES 6 AÑOS Y MENOS</v>
      </c>
      <c r="M40" s="65" t="s">
        <v>110</v>
      </c>
      <c r="N40" s="37">
        <v>47</v>
      </c>
      <c r="O40" s="19">
        <f>IFERROR(VLOOKUP(Tabla1[[#This Row],[NIVEL DE HABILIDAD]],CATEGORIAS!$M$3:$O$13,2,FALSE),"")</f>
        <v>85000</v>
      </c>
      <c r="P40" s="65"/>
      <c r="Q40" s="65"/>
    </row>
    <row r="41" spans="1:17" s="11" customFormat="1" ht="18.75" hidden="1" x14ac:dyDescent="0.25">
      <c r="A41" s="11">
        <f>_xlfn.IFNA(_xlfn.XLOOKUP(Tabla1[[#This Row],[ID]],'BASE DE DATOS 2026'!$B$3:$B$895,'BASE DE DATOS 2026'!$N$3:$N$895),"")</f>
        <v>48</v>
      </c>
      <c r="B41" s="36">
        <v>48</v>
      </c>
      <c r="C41" s="12" t="s">
        <v>275</v>
      </c>
      <c r="D41" s="12" t="s">
        <v>304</v>
      </c>
      <c r="E41" s="13">
        <v>1114319153</v>
      </c>
      <c r="F41" s="32"/>
      <c r="G41" s="32">
        <v>2018</v>
      </c>
      <c r="H41" s="15">
        <f ca="1">IF(Tabla1[[#This Row],[FECHA DE NACIMIENTO]]="","",YEAR(NOW())-Tabla1[[#This Row],[FECHA DE NACIMIENTO]])</f>
        <v>8</v>
      </c>
      <c r="I41" s="12" t="s">
        <v>100</v>
      </c>
      <c r="J41" s="15" t="str">
        <f t="shared" si="0"/>
        <v>E</v>
      </c>
      <c r="K41" s="15" t="str">
        <f>Tabla1[[#This Row],[FECHA DE NACIMIENTO]]&amp;J41</f>
        <v>2018E</v>
      </c>
      <c r="L41" s="16" t="str">
        <f t="shared" si="1"/>
        <v>MINIRIDERS 7 Y 8 AÑOS</v>
      </c>
      <c r="M41" s="12" t="s">
        <v>82</v>
      </c>
      <c r="N41" s="36">
        <v>48</v>
      </c>
      <c r="O41" s="19">
        <f>IFERROR(VLOOKUP(Tabla1[[#This Row],[NIVEL DE HABILIDAD]],CATEGORIAS!$M$3:$O$13,2,FALSE),"")</f>
        <v>85000</v>
      </c>
      <c r="P41" s="12"/>
      <c r="Q41" s="12"/>
    </row>
    <row r="42" spans="1:17" s="11" customFormat="1" ht="18.75" hidden="1" x14ac:dyDescent="0.25">
      <c r="A42" s="11">
        <f>_xlfn.IFNA(_xlfn.XLOOKUP(Tabla1[[#This Row],[ID]],'BASE DE DATOS 2026'!$B$3:$B$895,'BASE DE DATOS 2026'!$N$3:$N$895),"")</f>
        <v>49</v>
      </c>
      <c r="B42" s="36">
        <v>49</v>
      </c>
      <c r="C42" s="12" t="s">
        <v>303</v>
      </c>
      <c r="D42" s="12" t="s">
        <v>305</v>
      </c>
      <c r="E42" s="13">
        <v>1114558215</v>
      </c>
      <c r="F42" s="32"/>
      <c r="G42" s="32">
        <v>2020</v>
      </c>
      <c r="H42" s="15">
        <f ca="1">IF(Tabla1[[#This Row],[FECHA DE NACIMIENTO]]="","",YEAR(NOW())-Tabla1[[#This Row],[FECHA DE NACIMIENTO]])</f>
        <v>6</v>
      </c>
      <c r="I42" s="12" t="s">
        <v>67</v>
      </c>
      <c r="J42" s="15" t="str">
        <f t="shared" si="0"/>
        <v>P</v>
      </c>
      <c r="K42" s="15" t="str">
        <f>Tabla1[[#This Row],[FECHA DE NACIMIENTO]]&amp;J42</f>
        <v>2020P</v>
      </c>
      <c r="L42" s="16" t="str">
        <f t="shared" si="1"/>
        <v>PRINCIPIANTES 6 AÑOS Y MENOS</v>
      </c>
      <c r="M42" s="12" t="s">
        <v>82</v>
      </c>
      <c r="N42" s="37">
        <v>49</v>
      </c>
      <c r="O42" s="19">
        <f>IFERROR(VLOOKUP(Tabla1[[#This Row],[NIVEL DE HABILIDAD]],CATEGORIAS!$M$3:$O$13,2,FALSE),"")</f>
        <v>85000</v>
      </c>
      <c r="P42" s="12"/>
      <c r="Q42" s="12"/>
    </row>
    <row r="43" spans="1:17" s="11" customFormat="1" ht="18.75" hidden="1" x14ac:dyDescent="0.25">
      <c r="A43" s="11">
        <f>_xlfn.IFNA(_xlfn.XLOOKUP(Tabla1[[#This Row],[ID]],'BASE DE DATOS 2026'!$B$3:$B$895,'BASE DE DATOS 2026'!$N$3:$N$895),"")</f>
        <v>50</v>
      </c>
      <c r="B43" s="36">
        <v>50</v>
      </c>
      <c r="C43" s="12" t="s">
        <v>306</v>
      </c>
      <c r="D43" s="12" t="s">
        <v>307</v>
      </c>
      <c r="E43" s="13">
        <v>1114555506</v>
      </c>
      <c r="F43" s="32"/>
      <c r="G43" s="32">
        <v>2018</v>
      </c>
      <c r="H43" s="15">
        <f ca="1">IF(Tabla1[[#This Row],[FECHA DE NACIMIENTO]]="","",YEAR(NOW())-Tabla1[[#This Row],[FECHA DE NACIMIENTO]])</f>
        <v>8</v>
      </c>
      <c r="I43" s="12" t="s">
        <v>67</v>
      </c>
      <c r="J43" s="15" t="str">
        <f t="shared" si="0"/>
        <v>P</v>
      </c>
      <c r="K43" s="15" t="str">
        <f>Tabla1[[#This Row],[FECHA DE NACIMIENTO]]&amp;J43</f>
        <v>2018P</v>
      </c>
      <c r="L43" s="16" t="str">
        <f t="shared" si="1"/>
        <v>PRINCIPIANTES 7 Y 8 AÑOS</v>
      </c>
      <c r="M43" s="12" t="s">
        <v>82</v>
      </c>
      <c r="N43" s="36">
        <v>50</v>
      </c>
      <c r="O43" s="19">
        <f>IFERROR(VLOOKUP(Tabla1[[#This Row],[NIVEL DE HABILIDAD]],CATEGORIAS!$M$3:$O$13,2,FALSE),"")</f>
        <v>85000</v>
      </c>
      <c r="P43" s="12"/>
      <c r="Q43" s="12" t="s">
        <v>189</v>
      </c>
    </row>
    <row r="44" spans="1:17" s="11" customFormat="1" ht="18.75" hidden="1" x14ac:dyDescent="0.25">
      <c r="A44" s="11">
        <f>_xlfn.IFNA(_xlfn.XLOOKUP(Tabla1[[#This Row],[ID]],'BASE DE DATOS 2026'!$B$3:$B$895,'BASE DE DATOS 2026'!$N$3:$N$895),"")</f>
        <v>0</v>
      </c>
      <c r="B44" s="36">
        <v>51</v>
      </c>
      <c r="C44" s="12" t="s">
        <v>308</v>
      </c>
      <c r="D44" s="12" t="s">
        <v>309</v>
      </c>
      <c r="E44" s="13">
        <v>1107870160</v>
      </c>
      <c r="F44" s="32"/>
      <c r="G44" s="32">
        <v>2019</v>
      </c>
      <c r="H44" s="15">
        <f ca="1">IF(Tabla1[[#This Row],[FECHA DE NACIMIENTO]]="","",YEAR(NOW())-Tabla1[[#This Row],[FECHA DE NACIMIENTO]])</f>
        <v>7</v>
      </c>
      <c r="I44" s="12" t="s">
        <v>67</v>
      </c>
      <c r="J44" s="15" t="str">
        <f t="shared" si="0"/>
        <v>P</v>
      </c>
      <c r="K44" s="15" t="str">
        <f>Tabla1[[#This Row],[FECHA DE NACIMIENTO]]&amp;J44</f>
        <v>2019P</v>
      </c>
      <c r="L44" s="16" t="str">
        <f t="shared" si="1"/>
        <v>PRINCIPIANTES 7 Y 8 AÑOS</v>
      </c>
      <c r="M44" s="12" t="s">
        <v>45</v>
      </c>
      <c r="N44" s="37">
        <v>51</v>
      </c>
      <c r="O44" s="19">
        <f>IFERROR(VLOOKUP(Tabla1[[#This Row],[NIVEL DE HABILIDAD]],CATEGORIAS!$M$3:$O$13,2,FALSE),"")</f>
        <v>85000</v>
      </c>
      <c r="P44" s="12"/>
      <c r="Q44" s="12" t="s">
        <v>200</v>
      </c>
    </row>
    <row r="45" spans="1:17" s="11" customFormat="1" ht="18.75" hidden="1" x14ac:dyDescent="0.25">
      <c r="A45" s="11">
        <f>_xlfn.IFNA(_xlfn.XLOOKUP(Tabla1[[#This Row],[ID]],'BASE DE DATOS 2026'!$B$3:$B$895,'BASE DE DATOS 2026'!$N$3:$N$895),"")</f>
        <v>0</v>
      </c>
      <c r="B45" s="36">
        <v>52</v>
      </c>
      <c r="C45" s="12" t="s">
        <v>310</v>
      </c>
      <c r="D45" s="12" t="s">
        <v>311</v>
      </c>
      <c r="E45" s="13">
        <v>1109937001</v>
      </c>
      <c r="F45" s="32"/>
      <c r="G45" s="32">
        <v>2018</v>
      </c>
      <c r="H45" s="15">
        <f ca="1">IF(Tabla1[[#This Row],[FECHA DE NACIMIENTO]]="","",YEAR(NOW())-Tabla1[[#This Row],[FECHA DE NACIMIENTO]])</f>
        <v>8</v>
      </c>
      <c r="I45" s="12" t="s">
        <v>100</v>
      </c>
      <c r="J45" s="15" t="str">
        <f t="shared" si="0"/>
        <v>E</v>
      </c>
      <c r="K45" s="15" t="str">
        <f>Tabla1[[#This Row],[FECHA DE NACIMIENTO]]&amp;J45</f>
        <v>2018E</v>
      </c>
      <c r="L45" s="16" t="str">
        <f t="shared" si="1"/>
        <v>MINIRIDERS 7 Y 8 AÑOS</v>
      </c>
      <c r="M45" s="12" t="s">
        <v>45</v>
      </c>
      <c r="N45" s="36">
        <v>52</v>
      </c>
      <c r="O45" s="19">
        <f>IFERROR(VLOOKUP(Tabla1[[#This Row],[NIVEL DE HABILIDAD]],CATEGORIAS!$M$3:$O$13,2,FALSE),"")</f>
        <v>85000</v>
      </c>
      <c r="P45" s="12"/>
      <c r="Q45" s="12"/>
    </row>
    <row r="46" spans="1:17" s="11" customFormat="1" ht="18.75" hidden="1" x14ac:dyDescent="0.25">
      <c r="A46" s="11">
        <f>_xlfn.IFNA(_xlfn.XLOOKUP(Tabla1[[#This Row],[ID]],'BASE DE DATOS 2026'!$B$3:$B$895,'BASE DE DATOS 2026'!$N$3:$N$895),"")</f>
        <v>53</v>
      </c>
      <c r="B46" s="36">
        <v>53</v>
      </c>
      <c r="C46" s="12" t="s">
        <v>312</v>
      </c>
      <c r="D46" s="12" t="s">
        <v>313</v>
      </c>
      <c r="E46" s="13">
        <v>1104842612</v>
      </c>
      <c r="F46" s="32"/>
      <c r="G46" s="32">
        <v>2018</v>
      </c>
      <c r="H46" s="15">
        <f ca="1">IF(Tabla1[[#This Row],[FECHA DE NACIMIENTO]]="","",YEAR(NOW())-Tabla1[[#This Row],[FECHA DE NACIMIENTO]])</f>
        <v>8</v>
      </c>
      <c r="I46" s="12" t="s">
        <v>67</v>
      </c>
      <c r="J46" s="15" t="str">
        <f t="shared" si="0"/>
        <v>P</v>
      </c>
      <c r="K46" s="15" t="str">
        <f>Tabla1[[#This Row],[FECHA DE NACIMIENTO]]&amp;J46</f>
        <v>2018P</v>
      </c>
      <c r="L46" s="16" t="str">
        <f t="shared" si="1"/>
        <v>PRINCIPIANTES 7 Y 8 AÑOS</v>
      </c>
      <c r="M46" s="12" t="s">
        <v>45</v>
      </c>
      <c r="N46" s="37">
        <v>53</v>
      </c>
      <c r="O46" s="19">
        <f>IFERROR(VLOOKUP(Tabla1[[#This Row],[NIVEL DE HABILIDAD]],CATEGORIAS!$M$3:$O$13,2,FALSE),"")</f>
        <v>85000</v>
      </c>
      <c r="P46" s="12"/>
      <c r="Q46" s="12" t="s">
        <v>190</v>
      </c>
    </row>
    <row r="47" spans="1:17" s="11" customFormat="1" ht="18.75" hidden="1" x14ac:dyDescent="0.25">
      <c r="A47" s="11">
        <f>_xlfn.IFNA(_xlfn.XLOOKUP(Tabla1[[#This Row],[ID]],'BASE DE DATOS 2026'!$B$3:$B$895,'BASE DE DATOS 2026'!$N$3:$N$895),"")</f>
        <v>54</v>
      </c>
      <c r="B47" s="36">
        <v>54</v>
      </c>
      <c r="C47" s="12" t="s">
        <v>314</v>
      </c>
      <c r="D47" s="12" t="s">
        <v>315</v>
      </c>
      <c r="E47" s="13">
        <v>1109568418</v>
      </c>
      <c r="F47" s="32"/>
      <c r="G47" s="32">
        <v>2019</v>
      </c>
      <c r="H47" s="15">
        <f ca="1">IF(Tabla1[[#This Row],[FECHA DE NACIMIENTO]]="","",YEAR(NOW())-Tabla1[[#This Row],[FECHA DE NACIMIENTO]])</f>
        <v>7</v>
      </c>
      <c r="I47" s="12" t="s">
        <v>67</v>
      </c>
      <c r="J47" s="15" t="str">
        <f t="shared" si="0"/>
        <v>P</v>
      </c>
      <c r="K47" s="15" t="str">
        <f>Tabla1[[#This Row],[FECHA DE NACIMIENTO]]&amp;J47</f>
        <v>2019P</v>
      </c>
      <c r="L47" s="16" t="str">
        <f t="shared" si="1"/>
        <v>PRINCIPIANTES 7 Y 8 AÑOS</v>
      </c>
      <c r="M47" s="12" t="s">
        <v>45</v>
      </c>
      <c r="N47" s="36">
        <v>54</v>
      </c>
      <c r="O47" s="19">
        <f>IFERROR(VLOOKUP(Tabla1[[#This Row],[NIVEL DE HABILIDAD]],CATEGORIAS!$M$3:$O$13,2,FALSE),"")</f>
        <v>85000</v>
      </c>
      <c r="P47" s="12"/>
      <c r="Q47" s="12" t="s">
        <v>199</v>
      </c>
    </row>
    <row r="48" spans="1:17" s="11" customFormat="1" ht="18.75" hidden="1" x14ac:dyDescent="0.25">
      <c r="A48" s="11">
        <f>_xlfn.IFNA(_xlfn.XLOOKUP(Tabla1[[#This Row],[ID]],'BASE DE DATOS 2026'!$B$3:$B$895,'BASE DE DATOS 2026'!$N$3:$N$895),"")</f>
        <v>0</v>
      </c>
      <c r="B48" s="36">
        <v>55</v>
      </c>
      <c r="C48" s="12" t="s">
        <v>316</v>
      </c>
      <c r="D48" s="12" t="s">
        <v>317</v>
      </c>
      <c r="E48" s="13">
        <v>1013693603</v>
      </c>
      <c r="F48" s="32"/>
      <c r="G48" s="32">
        <v>2018</v>
      </c>
      <c r="H48" s="15">
        <f ca="1">IF(Tabla1[[#This Row],[FECHA DE NACIMIENTO]]="","",YEAR(NOW())-Tabla1[[#This Row],[FECHA DE NACIMIENTO]])</f>
        <v>8</v>
      </c>
      <c r="I48" s="12" t="s">
        <v>67</v>
      </c>
      <c r="J48" s="15" t="str">
        <f t="shared" si="0"/>
        <v>P</v>
      </c>
      <c r="K48" s="15" t="str">
        <f>Tabla1[[#This Row],[FECHA DE NACIMIENTO]]&amp;J48</f>
        <v>2018P</v>
      </c>
      <c r="L48" s="16" t="str">
        <f t="shared" si="1"/>
        <v>PRINCIPIANTES 7 Y 8 AÑOS</v>
      </c>
      <c r="M48" s="12" t="s">
        <v>51</v>
      </c>
      <c r="N48" s="37">
        <v>55</v>
      </c>
      <c r="O48" s="19">
        <f>IFERROR(VLOOKUP(Tabla1[[#This Row],[NIVEL DE HABILIDAD]],CATEGORIAS!$M$3:$O$13,2,FALSE),"")</f>
        <v>85000</v>
      </c>
      <c r="P48" s="12"/>
      <c r="Q48" s="12"/>
    </row>
    <row r="49" spans="1:17" s="11" customFormat="1" ht="18.75" hidden="1" x14ac:dyDescent="0.25">
      <c r="A49" s="11">
        <f>_xlfn.IFNA(_xlfn.XLOOKUP(Tabla1[[#This Row],[ID]],'BASE DE DATOS 2026'!$B$3:$B$895,'BASE DE DATOS 2026'!$N$3:$N$895),"")</f>
        <v>56</v>
      </c>
      <c r="B49" s="36">
        <v>56</v>
      </c>
      <c r="C49" s="65" t="s">
        <v>258</v>
      </c>
      <c r="D49" s="65" t="s">
        <v>318</v>
      </c>
      <c r="E49" s="47">
        <v>1109560767</v>
      </c>
      <c r="F49" s="32"/>
      <c r="G49" s="48">
        <v>2016</v>
      </c>
      <c r="H49" s="15">
        <f ca="1">IF(Tabla1[[#This Row],[FECHA DE NACIMIENTO]]="","",YEAR(NOW())-Tabla1[[#This Row],[FECHA DE NACIMIENTO]])</f>
        <v>10</v>
      </c>
      <c r="I49" s="65" t="s">
        <v>100</v>
      </c>
      <c r="J49" s="15" t="str">
        <f t="shared" si="0"/>
        <v>E</v>
      </c>
      <c r="K49" s="15" t="str">
        <f>Tabla1[[#This Row],[FECHA DE NACIMIENTO]]&amp;J49</f>
        <v>2016E</v>
      </c>
      <c r="L49" s="16" t="str">
        <f t="shared" si="1"/>
        <v>MINIRIDERS 9 Y 10 AÑOS</v>
      </c>
      <c r="M49" s="65" t="s">
        <v>45</v>
      </c>
      <c r="N49" s="36">
        <v>56</v>
      </c>
      <c r="O49" s="19">
        <f>IFERROR(VLOOKUP(Tabla1[[#This Row],[NIVEL DE HABILIDAD]],CATEGORIAS!$M$3:$O$13,2,FALSE),"")</f>
        <v>85000</v>
      </c>
      <c r="P49" s="65"/>
      <c r="Q49" s="65"/>
    </row>
    <row r="50" spans="1:17" s="11" customFormat="1" ht="18.75" hidden="1" x14ac:dyDescent="0.25">
      <c r="A50" s="11">
        <f>_xlfn.IFNA(_xlfn.XLOOKUP(Tabla1[[#This Row],[ID]],'BASE DE DATOS 2026'!$B$3:$B$895,'BASE DE DATOS 2026'!$N$3:$N$895),"")</f>
        <v>57</v>
      </c>
      <c r="B50" s="36">
        <v>57</v>
      </c>
      <c r="C50" s="65"/>
      <c r="D50" s="65"/>
      <c r="E50" s="47"/>
      <c r="F50" s="48"/>
      <c r="G50" s="48"/>
      <c r="H50" s="15" t="str">
        <f ca="1">IF(Tabla1[[#This Row],[FECHA DE NACIMIENTO]]="","",YEAR(NOW())-Tabla1[[#This Row],[FECHA DE NACIMIENTO]])</f>
        <v/>
      </c>
      <c r="I50" s="65"/>
      <c r="J50" s="15" t="e">
        <f t="shared" si="0"/>
        <v>#N/A</v>
      </c>
      <c r="K50" s="15" t="e">
        <f>Tabla1[[#This Row],[FECHA DE NACIMIENTO]]&amp;J50</f>
        <v>#N/A</v>
      </c>
      <c r="L50" s="16" t="str">
        <f t="shared" si="1"/>
        <v/>
      </c>
      <c r="M50" s="65"/>
      <c r="N50" s="36"/>
      <c r="O50" s="19" t="str">
        <f>IFERROR(VLOOKUP(Tabla1[[#This Row],[NIVEL DE HABILIDAD]],CATEGORIAS!$M$3:$O$13,2,FALSE),"")</f>
        <v/>
      </c>
      <c r="P50" s="65"/>
      <c r="Q50" s="65"/>
    </row>
    <row r="51" spans="1:17" s="11" customFormat="1" ht="18.75" hidden="1" x14ac:dyDescent="0.25">
      <c r="A51" s="11">
        <f>_xlfn.IFNA(_xlfn.XLOOKUP(Tabla1[[#This Row],[ID]],'BASE DE DATOS 2026'!$B$3:$B$895,'BASE DE DATOS 2026'!$N$3:$N$895),"")</f>
        <v>0</v>
      </c>
      <c r="B51" s="36">
        <v>58</v>
      </c>
      <c r="C51" s="12" t="s">
        <v>319</v>
      </c>
      <c r="D51" s="12" t="s">
        <v>320</v>
      </c>
      <c r="E51" s="42">
        <v>1110057718</v>
      </c>
      <c r="F51" s="32"/>
      <c r="G51" s="32">
        <v>2016</v>
      </c>
      <c r="H51" s="15">
        <f ca="1">IF(Tabla1[[#This Row],[FECHA DE NACIMIENTO]]="","",YEAR(NOW())-Tabla1[[#This Row],[FECHA DE NACIMIENTO]])</f>
        <v>10</v>
      </c>
      <c r="I51" s="12" t="s">
        <v>100</v>
      </c>
      <c r="J51" s="15" t="str">
        <f t="shared" si="0"/>
        <v>E</v>
      </c>
      <c r="K51" s="15" t="str">
        <f>Tabla1[[#This Row],[FECHA DE NACIMIENTO]]&amp;J51</f>
        <v>2016E</v>
      </c>
      <c r="L51" s="16" t="str">
        <f t="shared" si="1"/>
        <v>MINIRIDERS 9 Y 10 AÑOS</v>
      </c>
      <c r="M51" s="12" t="s">
        <v>45</v>
      </c>
      <c r="N51" s="37">
        <v>58</v>
      </c>
      <c r="O51" s="19">
        <f>IFERROR(VLOOKUP(Tabla1[[#This Row],[NIVEL DE HABILIDAD]],CATEGORIAS!$M$3:$O$13,2,FALSE),"")</f>
        <v>85000</v>
      </c>
      <c r="P51" s="12"/>
      <c r="Q51" s="12"/>
    </row>
    <row r="52" spans="1:17" s="11" customFormat="1" ht="18.75" hidden="1" x14ac:dyDescent="0.25">
      <c r="A52" s="11">
        <f>_xlfn.IFNA(_xlfn.XLOOKUP(Tabla1[[#This Row],[ID]],'BASE DE DATOS 2026'!$B$3:$B$895,'BASE DE DATOS 2026'!$N$3:$N$895),"")</f>
        <v>0</v>
      </c>
      <c r="B52" s="36">
        <v>59</v>
      </c>
      <c r="C52" s="12" t="s">
        <v>321</v>
      </c>
      <c r="D52" s="12" t="s">
        <v>322</v>
      </c>
      <c r="E52" s="13">
        <v>1014898864</v>
      </c>
      <c r="F52" s="32"/>
      <c r="G52" s="32">
        <v>2018</v>
      </c>
      <c r="H52" s="15">
        <f ca="1">IF(Tabla1[[#This Row],[FECHA DE NACIMIENTO]]="","",YEAR(NOW())-Tabla1[[#This Row],[FECHA DE NACIMIENTO]])</f>
        <v>8</v>
      </c>
      <c r="I52" s="12" t="s">
        <v>100</v>
      </c>
      <c r="J52" s="15" t="str">
        <f t="shared" si="0"/>
        <v>E</v>
      </c>
      <c r="K52" s="15" t="str">
        <f>Tabla1[[#This Row],[FECHA DE NACIMIENTO]]&amp;J52</f>
        <v>2018E</v>
      </c>
      <c r="L52" s="16" t="str">
        <f t="shared" si="1"/>
        <v>MINIRIDERS 7 Y 8 AÑOS</v>
      </c>
      <c r="M52" s="12" t="s">
        <v>45</v>
      </c>
      <c r="N52" s="36">
        <v>59</v>
      </c>
      <c r="O52" s="19">
        <f>IFERROR(VLOOKUP(Tabla1[[#This Row],[NIVEL DE HABILIDAD]],CATEGORIAS!$M$3:$O$13,2,FALSE),"")</f>
        <v>85000</v>
      </c>
      <c r="P52" s="12"/>
      <c r="Q52" s="12"/>
    </row>
    <row r="53" spans="1:17" s="11" customFormat="1" ht="18.75" hidden="1" x14ac:dyDescent="0.25">
      <c r="A53" s="11">
        <f>_xlfn.IFNA(_xlfn.XLOOKUP(Tabla1[[#This Row],[ID]],'BASE DE DATOS 2026'!$B$3:$B$895,'BASE DE DATOS 2026'!$N$3:$N$895),"")</f>
        <v>0</v>
      </c>
      <c r="B53" s="36">
        <v>60</v>
      </c>
      <c r="C53" s="12" t="s">
        <v>323</v>
      </c>
      <c r="D53" s="12" t="s">
        <v>324</v>
      </c>
      <c r="E53" s="13">
        <v>1150695054</v>
      </c>
      <c r="F53" s="32"/>
      <c r="G53" s="32">
        <v>2018</v>
      </c>
      <c r="H53" s="15">
        <f ca="1">IF(Tabla1[[#This Row],[FECHA DE NACIMIENTO]]="","",YEAR(NOW())-Tabla1[[#This Row],[FECHA DE NACIMIENTO]])</f>
        <v>8</v>
      </c>
      <c r="I53" s="12" t="s">
        <v>100</v>
      </c>
      <c r="J53" s="15" t="str">
        <f t="shared" si="0"/>
        <v>E</v>
      </c>
      <c r="K53" s="15" t="str">
        <f>Tabla1[[#This Row],[FECHA DE NACIMIENTO]]&amp;J53</f>
        <v>2018E</v>
      </c>
      <c r="L53" s="16" t="str">
        <f t="shared" si="1"/>
        <v>MINIRIDERS 7 Y 8 AÑOS</v>
      </c>
      <c r="M53" s="12" t="s">
        <v>45</v>
      </c>
      <c r="N53" s="37">
        <v>60</v>
      </c>
      <c r="O53" s="19">
        <f>IFERROR(VLOOKUP(Tabla1[[#This Row],[NIVEL DE HABILIDAD]],CATEGORIAS!$M$3:$O$13,2,FALSE),"")</f>
        <v>85000</v>
      </c>
      <c r="P53" s="12"/>
      <c r="Q53" s="12" t="s">
        <v>193</v>
      </c>
    </row>
    <row r="54" spans="1:17" s="11" customFormat="1" ht="18.75" hidden="1" x14ac:dyDescent="0.25">
      <c r="A54" s="11">
        <f>_xlfn.IFNA(_xlfn.XLOOKUP(Tabla1[[#This Row],[ID]],'BASE DE DATOS 2026'!$B$3:$B$895,'BASE DE DATOS 2026'!$N$3:$N$895),"")</f>
        <v>0</v>
      </c>
      <c r="B54" s="36">
        <v>61</v>
      </c>
      <c r="C54" s="12" t="s">
        <v>325</v>
      </c>
      <c r="D54" s="12" t="s">
        <v>326</v>
      </c>
      <c r="E54" s="13">
        <v>1232804828</v>
      </c>
      <c r="F54" s="32"/>
      <c r="G54" s="32">
        <v>2018</v>
      </c>
      <c r="H54" s="15">
        <f ca="1">IF(Tabla1[[#This Row],[FECHA DE NACIMIENTO]]="","",YEAR(NOW())-Tabla1[[#This Row],[FECHA DE NACIMIENTO]])</f>
        <v>8</v>
      </c>
      <c r="I54" s="12" t="s">
        <v>100</v>
      </c>
      <c r="J54" s="15" t="str">
        <f t="shared" si="0"/>
        <v>E</v>
      </c>
      <c r="K54" s="15" t="str">
        <f>Tabla1[[#This Row],[FECHA DE NACIMIENTO]]&amp;J54</f>
        <v>2018E</v>
      </c>
      <c r="L54" s="16" t="str">
        <f t="shared" si="1"/>
        <v>MINIRIDERS 7 Y 8 AÑOS</v>
      </c>
      <c r="M54" s="12" t="s">
        <v>45</v>
      </c>
      <c r="N54" s="36">
        <v>61</v>
      </c>
      <c r="O54" s="19">
        <f>IFERROR(VLOOKUP(Tabla1[[#This Row],[NIVEL DE HABILIDAD]],CATEGORIAS!$M$3:$O$13,2,FALSE),"")</f>
        <v>85000</v>
      </c>
      <c r="P54" s="12"/>
      <c r="Q54" s="12"/>
    </row>
    <row r="55" spans="1:17" s="11" customFormat="1" ht="18.75" hidden="1" x14ac:dyDescent="0.25">
      <c r="A55" s="11">
        <f>_xlfn.IFNA(_xlfn.XLOOKUP(Tabla1[[#This Row],[ID]],'BASE DE DATOS 2026'!$B$3:$B$895,'BASE DE DATOS 2026'!$N$3:$N$895),"")</f>
        <v>62</v>
      </c>
      <c r="B55" s="36">
        <v>62</v>
      </c>
      <c r="C55" s="65" t="s">
        <v>327</v>
      </c>
      <c r="D55" s="65" t="s">
        <v>328</v>
      </c>
      <c r="E55" s="47">
        <v>1114013078</v>
      </c>
      <c r="F55" s="32"/>
      <c r="G55" s="48">
        <v>2019</v>
      </c>
      <c r="H55" s="15">
        <f ca="1">IF(Tabla1[[#This Row],[FECHA DE NACIMIENTO]]="","",YEAR(NOW())-Tabla1[[#This Row],[FECHA DE NACIMIENTO]])</f>
        <v>7</v>
      </c>
      <c r="I55" s="65" t="s">
        <v>67</v>
      </c>
      <c r="J55" s="15" t="str">
        <f t="shared" si="0"/>
        <v>P</v>
      </c>
      <c r="K55" s="15" t="str">
        <f>Tabla1[[#This Row],[FECHA DE NACIMIENTO]]&amp;J55</f>
        <v>2019P</v>
      </c>
      <c r="L55" s="16" t="str">
        <f t="shared" si="1"/>
        <v>PRINCIPIANTES 7 Y 8 AÑOS</v>
      </c>
      <c r="M55" s="65" t="s">
        <v>45</v>
      </c>
      <c r="N55" s="37">
        <v>62</v>
      </c>
      <c r="O55" s="19">
        <f>IFERROR(VLOOKUP(Tabla1[[#This Row],[NIVEL DE HABILIDAD]],CATEGORIAS!$M$3:$O$13,2,FALSE),"")</f>
        <v>85000</v>
      </c>
      <c r="P55" s="65"/>
      <c r="Q55" s="65"/>
    </row>
    <row r="56" spans="1:17" s="11" customFormat="1" ht="18.75" hidden="1" x14ac:dyDescent="0.25">
      <c r="A56" s="11">
        <f>_xlfn.IFNA(_xlfn.XLOOKUP(Tabla1[[#This Row],[ID]],'BASE DE DATOS 2026'!$B$3:$B$895,'BASE DE DATOS 2026'!$N$3:$N$895),"")</f>
        <v>0</v>
      </c>
      <c r="B56" s="36">
        <v>63</v>
      </c>
      <c r="C56" s="65" t="s">
        <v>1155</v>
      </c>
      <c r="D56" s="65" t="s">
        <v>970</v>
      </c>
      <c r="E56" s="47"/>
      <c r="F56" s="48"/>
      <c r="G56" s="48">
        <v>2020</v>
      </c>
      <c r="H56" s="15">
        <f ca="1">IF(Tabla1[[#This Row],[FECHA DE NACIMIENTO]]="","",YEAR(NOW())-Tabla1[[#This Row],[FECHA DE NACIMIENTO]])</f>
        <v>6</v>
      </c>
      <c r="I56" s="65" t="s">
        <v>12</v>
      </c>
      <c r="J56" s="15" t="str">
        <f t="shared" si="0"/>
        <v>S</v>
      </c>
      <c r="K56" s="15" t="str">
        <f>Tabla1[[#This Row],[FECHA DE NACIMIENTO]]&amp;J56</f>
        <v>2020S</v>
      </c>
      <c r="L56" s="16" t="str">
        <f t="shared" si="1"/>
        <v/>
      </c>
      <c r="M56" s="65" t="s">
        <v>79</v>
      </c>
      <c r="N56" s="37"/>
      <c r="O56" s="19">
        <f>IFERROR(VLOOKUP(Tabla1[[#This Row],[NIVEL DE HABILIDAD]],CATEGORIAS!$M$3:$O$13,2,FALSE),"")</f>
        <v>85000</v>
      </c>
      <c r="P56" s="65"/>
      <c r="Q56" s="65"/>
    </row>
    <row r="57" spans="1:17" s="11" customFormat="1" ht="18.75" hidden="1" x14ac:dyDescent="0.25">
      <c r="A57" s="11">
        <f>_xlfn.IFNA(_xlfn.XLOOKUP(Tabla1[[#This Row],[ID]],'BASE DE DATOS 2026'!$B$3:$B$895,'BASE DE DATOS 2026'!$N$3:$N$895),"")</f>
        <v>0</v>
      </c>
      <c r="B57" s="36">
        <v>64</v>
      </c>
      <c r="C57" s="65" t="s">
        <v>329</v>
      </c>
      <c r="D57" s="65" t="s">
        <v>330</v>
      </c>
      <c r="E57" s="47">
        <v>1109120826</v>
      </c>
      <c r="F57" s="32"/>
      <c r="G57" s="48">
        <v>2015</v>
      </c>
      <c r="H57" s="15">
        <f ca="1">IF(Tabla1[[#This Row],[FECHA DE NACIMIENTO]]="","",YEAR(NOW())-Tabla1[[#This Row],[FECHA DE NACIMIENTO]])</f>
        <v>11</v>
      </c>
      <c r="I57" s="65" t="s">
        <v>67</v>
      </c>
      <c r="J57" s="15" t="str">
        <f t="shared" si="0"/>
        <v>P</v>
      </c>
      <c r="K57" s="15" t="str">
        <f>Tabla1[[#This Row],[FECHA DE NACIMIENTO]]&amp;J57</f>
        <v>2015P</v>
      </c>
      <c r="L57" s="16" t="str">
        <f t="shared" si="1"/>
        <v>PRINCIPIANTES 11 Y 12 AÑOS</v>
      </c>
      <c r="M57" s="65" t="s">
        <v>74</v>
      </c>
      <c r="N57" s="36">
        <v>64</v>
      </c>
      <c r="O57" s="19">
        <f>IFERROR(VLOOKUP(Tabla1[[#This Row],[NIVEL DE HABILIDAD]],CATEGORIAS!$M$3:$O$13,2,FALSE),"")</f>
        <v>85000</v>
      </c>
      <c r="P57" s="65"/>
      <c r="Q57" s="65"/>
    </row>
    <row r="58" spans="1:17" s="11" customFormat="1" ht="18.75" hidden="1" x14ac:dyDescent="0.25">
      <c r="A58" s="11">
        <f>_xlfn.IFNA(_xlfn.XLOOKUP(Tabla1[[#This Row],[ID]],'BASE DE DATOS 2026'!$B$3:$B$895,'BASE DE DATOS 2026'!$N$3:$N$895),"")</f>
        <v>0</v>
      </c>
      <c r="B58" s="36">
        <v>65</v>
      </c>
      <c r="C58" s="12" t="s">
        <v>331</v>
      </c>
      <c r="D58" s="12" t="s">
        <v>332</v>
      </c>
      <c r="E58" s="13">
        <v>1116380338</v>
      </c>
      <c r="F58" s="32"/>
      <c r="G58" s="32">
        <v>2016</v>
      </c>
      <c r="H58" s="15">
        <f ca="1">IF(Tabla1[[#This Row],[FECHA DE NACIMIENTO]]="","",YEAR(NOW())-Tabla1[[#This Row],[FECHA DE NACIMIENTO]])</f>
        <v>10</v>
      </c>
      <c r="I58" s="12" t="s">
        <v>100</v>
      </c>
      <c r="J58" s="15" t="str">
        <f t="shared" si="0"/>
        <v>E</v>
      </c>
      <c r="K58" s="15" t="str">
        <f>Tabla1[[#This Row],[FECHA DE NACIMIENTO]]&amp;J58</f>
        <v>2016E</v>
      </c>
      <c r="L58" s="16" t="str">
        <f t="shared" si="1"/>
        <v>MINIRIDERS 9 Y 10 AÑOS</v>
      </c>
      <c r="M58" s="12" t="s">
        <v>74</v>
      </c>
      <c r="N58" s="37">
        <v>65</v>
      </c>
      <c r="O58" s="19">
        <f>IFERROR(VLOOKUP(Tabla1[[#This Row],[NIVEL DE HABILIDAD]],CATEGORIAS!$M$3:$O$13,2,FALSE),"")</f>
        <v>85000</v>
      </c>
      <c r="P58" s="12"/>
      <c r="Q58" s="12"/>
    </row>
    <row r="59" spans="1:17" s="11" customFormat="1" ht="18.75" hidden="1" x14ac:dyDescent="0.25">
      <c r="A59" s="11">
        <f>_xlfn.IFNA(_xlfn.XLOOKUP(Tabla1[[#This Row],[ID]],'BASE DE DATOS 2026'!$B$3:$B$895,'BASE DE DATOS 2026'!$N$3:$N$895),"")</f>
        <v>0</v>
      </c>
      <c r="B59" s="36">
        <v>66</v>
      </c>
      <c r="C59" s="12" t="s">
        <v>333</v>
      </c>
      <c r="D59" s="12" t="s">
        <v>334</v>
      </c>
      <c r="E59" s="13">
        <v>1112630859</v>
      </c>
      <c r="F59" s="32"/>
      <c r="G59" s="32">
        <v>2015</v>
      </c>
      <c r="H59" s="15">
        <f ca="1">IF(Tabla1[[#This Row],[FECHA DE NACIMIENTO]]="","",YEAR(NOW())-Tabla1[[#This Row],[FECHA DE NACIMIENTO]])</f>
        <v>11</v>
      </c>
      <c r="I59" s="12" t="s">
        <v>67</v>
      </c>
      <c r="J59" s="15" t="str">
        <f t="shared" si="0"/>
        <v>P</v>
      </c>
      <c r="K59" s="15" t="str">
        <f>Tabla1[[#This Row],[FECHA DE NACIMIENTO]]&amp;J59</f>
        <v>2015P</v>
      </c>
      <c r="L59" s="16" t="str">
        <f t="shared" si="1"/>
        <v>PRINCIPIANTES 11 Y 12 AÑOS</v>
      </c>
      <c r="M59" s="12" t="s">
        <v>74</v>
      </c>
      <c r="N59" s="36">
        <v>66</v>
      </c>
      <c r="O59" s="19">
        <f>IFERROR(VLOOKUP(Tabla1[[#This Row],[NIVEL DE HABILIDAD]],CATEGORIAS!$M$3:$O$13,2,FALSE),"")</f>
        <v>85000</v>
      </c>
      <c r="P59" s="12"/>
      <c r="Q59" s="12"/>
    </row>
    <row r="60" spans="1:17" s="11" customFormat="1" ht="18.75" hidden="1" x14ac:dyDescent="0.25">
      <c r="A60" s="11">
        <f>_xlfn.IFNA(_xlfn.XLOOKUP(Tabla1[[#This Row],[ID]],'BASE DE DATOS 2026'!$B$3:$B$895,'BASE DE DATOS 2026'!$N$3:$N$895),"")</f>
        <v>67</v>
      </c>
      <c r="B60" s="36">
        <v>67</v>
      </c>
      <c r="C60" s="65" t="s">
        <v>312</v>
      </c>
      <c r="D60" s="65" t="s">
        <v>335</v>
      </c>
      <c r="E60" s="47">
        <v>1232793740</v>
      </c>
      <c r="F60" s="32"/>
      <c r="G60" s="48">
        <v>2015</v>
      </c>
      <c r="H60" s="15">
        <f ca="1">IF(Tabla1[[#This Row],[FECHA DE NACIMIENTO]]="","",YEAR(NOW())-Tabla1[[#This Row],[FECHA DE NACIMIENTO]])</f>
        <v>11</v>
      </c>
      <c r="I60" s="65" t="s">
        <v>67</v>
      </c>
      <c r="J60" s="15" t="str">
        <f t="shared" si="0"/>
        <v>P</v>
      </c>
      <c r="K60" s="15" t="str">
        <f>Tabla1[[#This Row],[FECHA DE NACIMIENTO]]&amp;J60</f>
        <v>2015P</v>
      </c>
      <c r="L60" s="16" t="str">
        <f t="shared" si="1"/>
        <v>PRINCIPIANTES 11 Y 12 AÑOS</v>
      </c>
      <c r="M60" s="65" t="s">
        <v>74</v>
      </c>
      <c r="N60" s="37">
        <v>67</v>
      </c>
      <c r="O60" s="19">
        <f>IFERROR(VLOOKUP(Tabla1[[#This Row],[NIVEL DE HABILIDAD]],CATEGORIAS!$M$3:$O$13,2,FALSE),"")</f>
        <v>85000</v>
      </c>
      <c r="P60" s="65"/>
      <c r="Q60" s="65"/>
    </row>
    <row r="61" spans="1:17" s="11" customFormat="1" ht="18.75" hidden="1" x14ac:dyDescent="0.25">
      <c r="A61" s="11">
        <f>_xlfn.IFNA(_xlfn.XLOOKUP(Tabla1[[#This Row],[ID]],'BASE DE DATOS 2026'!$B$3:$B$895,'BASE DE DATOS 2026'!$N$3:$N$895),"")</f>
        <v>68</v>
      </c>
      <c r="B61" s="36">
        <v>68</v>
      </c>
      <c r="C61" s="12" t="s">
        <v>336</v>
      </c>
      <c r="D61" s="12" t="s">
        <v>337</v>
      </c>
      <c r="E61" s="13">
        <v>1116379565</v>
      </c>
      <c r="F61" s="32"/>
      <c r="G61" s="32">
        <v>2015</v>
      </c>
      <c r="H61" s="15">
        <f ca="1">IF(Tabla1[[#This Row],[FECHA DE NACIMIENTO]]="","",YEAR(NOW())-Tabla1[[#This Row],[FECHA DE NACIMIENTO]])</f>
        <v>11</v>
      </c>
      <c r="I61" s="12" t="s">
        <v>67</v>
      </c>
      <c r="J61" s="15" t="str">
        <f t="shared" si="0"/>
        <v>P</v>
      </c>
      <c r="K61" s="15" t="str">
        <f>Tabla1[[#This Row],[FECHA DE NACIMIENTO]]&amp;J61</f>
        <v>2015P</v>
      </c>
      <c r="L61" s="16" t="str">
        <f t="shared" si="1"/>
        <v>PRINCIPIANTES 11 Y 12 AÑOS</v>
      </c>
      <c r="M61" s="12" t="s">
        <v>74</v>
      </c>
      <c r="N61" s="36">
        <v>68</v>
      </c>
      <c r="O61" s="19">
        <f>IFERROR(VLOOKUP(Tabla1[[#This Row],[NIVEL DE HABILIDAD]],CATEGORIAS!$M$3:$O$13,2,FALSE),"")</f>
        <v>85000</v>
      </c>
      <c r="P61" s="12"/>
      <c r="Q61" s="12" t="s">
        <v>201</v>
      </c>
    </row>
    <row r="62" spans="1:17" s="11" customFormat="1" ht="18.75" hidden="1" x14ac:dyDescent="0.25">
      <c r="A62" s="11">
        <f>_xlfn.IFNA(_xlfn.XLOOKUP(Tabla1[[#This Row],[ID]],'BASE DE DATOS 2026'!$B$3:$B$895,'BASE DE DATOS 2026'!$N$3:$N$895),"")</f>
        <v>69</v>
      </c>
      <c r="B62" s="36">
        <v>69</v>
      </c>
      <c r="C62" s="65" t="s">
        <v>299</v>
      </c>
      <c r="D62" s="65" t="s">
        <v>338</v>
      </c>
      <c r="E62" s="47">
        <v>1061824772</v>
      </c>
      <c r="F62" s="32"/>
      <c r="G62" s="48">
        <v>2018</v>
      </c>
      <c r="H62" s="15">
        <f ca="1">IF(Tabla1[[#This Row],[FECHA DE NACIMIENTO]]="","",YEAR(NOW())-Tabla1[[#This Row],[FECHA DE NACIMIENTO]])</f>
        <v>8</v>
      </c>
      <c r="I62" s="65" t="s">
        <v>100</v>
      </c>
      <c r="J62" s="15" t="str">
        <f t="shared" si="0"/>
        <v>E</v>
      </c>
      <c r="K62" s="15" t="str">
        <f>Tabla1[[#This Row],[FECHA DE NACIMIENTO]]&amp;J62</f>
        <v>2018E</v>
      </c>
      <c r="L62" s="16" t="str">
        <f t="shared" si="1"/>
        <v>MINIRIDERS 7 Y 8 AÑOS</v>
      </c>
      <c r="M62" s="65" t="s">
        <v>52</v>
      </c>
      <c r="N62" s="37">
        <v>69</v>
      </c>
      <c r="O62" s="19">
        <f>IFERROR(VLOOKUP(Tabla1[[#This Row],[NIVEL DE HABILIDAD]],CATEGORIAS!$M$3:$O$13,2,FALSE),"")</f>
        <v>85000</v>
      </c>
      <c r="P62" s="65"/>
      <c r="Q62" s="65" t="s">
        <v>207</v>
      </c>
    </row>
    <row r="63" spans="1:17" s="11" customFormat="1" ht="18.75" x14ac:dyDescent="0.25">
      <c r="A63" s="11">
        <f>_xlfn.IFNA(_xlfn.XLOOKUP(Tabla1[[#This Row],[ID]],'BASE DE DATOS 2026'!$B$3:$B$895,'BASE DE DATOS 2026'!$N$3:$N$895),"")</f>
        <v>70</v>
      </c>
      <c r="B63" s="36">
        <v>70</v>
      </c>
      <c r="C63" s="12" t="s">
        <v>339</v>
      </c>
      <c r="D63" s="12" t="s">
        <v>340</v>
      </c>
      <c r="E63" s="13">
        <v>1029626480</v>
      </c>
      <c r="F63" s="32"/>
      <c r="G63" s="32">
        <v>2019</v>
      </c>
      <c r="H63" s="15">
        <f ca="1">IF(Tabla1[[#This Row],[FECHA DE NACIMIENTO]]="","",YEAR(NOW())-Tabla1[[#This Row],[FECHA DE NACIMIENTO]])</f>
        <v>7</v>
      </c>
      <c r="I63" s="12" t="s">
        <v>67</v>
      </c>
      <c r="J63" s="15" t="str">
        <f t="shared" si="0"/>
        <v>P</v>
      </c>
      <c r="K63" s="15" t="str">
        <f>Tabla1[[#This Row],[FECHA DE NACIMIENTO]]&amp;J63</f>
        <v>2019P</v>
      </c>
      <c r="L63" s="16" t="str">
        <f t="shared" si="1"/>
        <v>PRINCIPIANTES 7 Y 8 AÑOS</v>
      </c>
      <c r="M63" s="12" t="s">
        <v>52</v>
      </c>
      <c r="N63" s="36">
        <v>70</v>
      </c>
      <c r="O63" s="19">
        <f>IFERROR(VLOOKUP(Tabla1[[#This Row],[NIVEL DE HABILIDAD]],CATEGORIAS!$M$3:$O$13,2,FALSE),"")</f>
        <v>85000</v>
      </c>
      <c r="P63" s="12"/>
      <c r="Q63" s="12" t="s">
        <v>202</v>
      </c>
    </row>
    <row r="64" spans="1:17" s="11" customFormat="1" ht="18.75" hidden="1" x14ac:dyDescent="0.25">
      <c r="A64" s="11">
        <f>_xlfn.IFNA(_xlfn.XLOOKUP(Tabla1[[#This Row],[ID]],'BASE DE DATOS 2026'!$B$3:$B$895,'BASE DE DATOS 2026'!$N$3:$N$895),"")</f>
        <v>71</v>
      </c>
      <c r="B64" s="36">
        <v>71</v>
      </c>
      <c r="C64" s="65" t="s">
        <v>341</v>
      </c>
      <c r="D64" s="65" t="s">
        <v>342</v>
      </c>
      <c r="E64" s="47">
        <v>1058553703</v>
      </c>
      <c r="F64" s="48"/>
      <c r="G64" s="48">
        <v>2018</v>
      </c>
      <c r="H64" s="15">
        <f ca="1">IF(Tabla1[[#This Row],[FECHA DE NACIMIENTO]]="","",YEAR(NOW())-Tabla1[[#This Row],[FECHA DE NACIMIENTO]])</f>
        <v>8</v>
      </c>
      <c r="I64" s="12" t="s">
        <v>100</v>
      </c>
      <c r="J64" s="15" t="str">
        <f t="shared" si="0"/>
        <v>E</v>
      </c>
      <c r="K64" s="15" t="str">
        <f>Tabla1[[#This Row],[FECHA DE NACIMIENTO]]&amp;J64</f>
        <v>2018E</v>
      </c>
      <c r="L64" s="16" t="str">
        <f t="shared" si="1"/>
        <v>MINIRIDERS 7 Y 8 AÑOS</v>
      </c>
      <c r="M64" s="65" t="s">
        <v>52</v>
      </c>
      <c r="N64" s="37">
        <v>71</v>
      </c>
      <c r="O64" s="19">
        <f>IFERROR(VLOOKUP(Tabla1[[#This Row],[NIVEL DE HABILIDAD]],CATEGORIAS!$M$3:$O$13,2,FALSE),"")</f>
        <v>85000</v>
      </c>
      <c r="P64" s="65"/>
      <c r="Q64" s="65"/>
    </row>
    <row r="65" spans="1:17" s="11" customFormat="1" ht="18.75" hidden="1" x14ac:dyDescent="0.25">
      <c r="A65" s="11">
        <f>_xlfn.IFNA(_xlfn.XLOOKUP(Tabla1[[#This Row],[ID]],'BASE DE DATOS 2026'!$B$3:$B$895,'BASE DE DATOS 2026'!$N$3:$N$895),"")</f>
        <v>72</v>
      </c>
      <c r="B65" s="36">
        <v>72</v>
      </c>
      <c r="C65" s="65" t="s">
        <v>343</v>
      </c>
      <c r="D65" s="65" t="s">
        <v>344</v>
      </c>
      <c r="E65" s="47">
        <v>1140214441</v>
      </c>
      <c r="F65" s="48"/>
      <c r="G65" s="48">
        <v>2021</v>
      </c>
      <c r="H65" s="15">
        <f ca="1">IF(Tabla1[[#This Row],[FECHA DE NACIMIENTO]]="","",YEAR(NOW())-Tabla1[[#This Row],[FECHA DE NACIMIENTO]])</f>
        <v>5</v>
      </c>
      <c r="I65" s="65" t="s">
        <v>12</v>
      </c>
      <c r="J65" s="15" t="str">
        <f t="shared" si="0"/>
        <v>S</v>
      </c>
      <c r="K65" s="15" t="str">
        <f>Tabla1[[#This Row],[FECHA DE NACIMIENTO]]&amp;J65</f>
        <v>2021S</v>
      </c>
      <c r="L65" s="16" t="str">
        <f t="shared" si="1"/>
        <v>STRIDERS 5 AÑOS</v>
      </c>
      <c r="M65" s="65" t="s">
        <v>45</v>
      </c>
      <c r="N65" s="36">
        <v>72</v>
      </c>
      <c r="O65" s="19">
        <f>IFERROR(VLOOKUP(Tabla1[[#This Row],[NIVEL DE HABILIDAD]],CATEGORIAS!$M$3:$O$13,2,FALSE),"")</f>
        <v>85000</v>
      </c>
      <c r="P65" s="65"/>
      <c r="Q65" s="65"/>
    </row>
    <row r="66" spans="1:17" s="11" customFormat="1" ht="18.75" hidden="1" x14ac:dyDescent="0.25">
      <c r="A66" s="11">
        <f>_xlfn.IFNA(_xlfn.XLOOKUP(Tabla1[[#This Row],[ID]],'BASE DE DATOS 2026'!$B$3:$B$895,'BASE DE DATOS 2026'!$N$3:$N$895),"")</f>
        <v>73</v>
      </c>
      <c r="B66" s="36">
        <v>73</v>
      </c>
      <c r="C66" s="12" t="s">
        <v>345</v>
      </c>
      <c r="D66" s="12" t="s">
        <v>346</v>
      </c>
      <c r="E66" s="13">
        <v>1109563342</v>
      </c>
      <c r="F66" s="32"/>
      <c r="G66" s="32">
        <v>2017</v>
      </c>
      <c r="H66" s="15">
        <f ca="1">IF(Tabla1[[#This Row],[FECHA DE NACIMIENTO]]="","",YEAR(NOW())-Tabla1[[#This Row],[FECHA DE NACIMIENTO]])</f>
        <v>9</v>
      </c>
      <c r="I66" s="12" t="s">
        <v>67</v>
      </c>
      <c r="J66" s="15" t="str">
        <f t="shared" si="0"/>
        <v>P</v>
      </c>
      <c r="K66" s="15" t="str">
        <f>Tabla1[[#This Row],[FECHA DE NACIMIENTO]]&amp;J66</f>
        <v>2017P</v>
      </c>
      <c r="L66" s="16" t="str">
        <f t="shared" si="1"/>
        <v>PRINCIPIANTES 9 Y 10 AÑOS</v>
      </c>
      <c r="M66" s="12" t="s">
        <v>51</v>
      </c>
      <c r="N66" s="37">
        <v>73</v>
      </c>
      <c r="O66" s="19">
        <f>IFERROR(VLOOKUP(Tabla1[[#This Row],[NIVEL DE HABILIDAD]],CATEGORIAS!$M$3:$O$13,2,FALSE),"")</f>
        <v>85000</v>
      </c>
      <c r="P66" s="12"/>
      <c r="Q66" s="12"/>
    </row>
    <row r="67" spans="1:17" s="11" customFormat="1" ht="18.75" hidden="1" x14ac:dyDescent="0.25">
      <c r="A67" s="11">
        <f>_xlfn.IFNA(_xlfn.XLOOKUP(Tabla1[[#This Row],[ID]],'BASE DE DATOS 2026'!$B$3:$B$895,'BASE DE DATOS 2026'!$N$3:$N$895),"")</f>
        <v>74</v>
      </c>
      <c r="B67" s="36">
        <v>74</v>
      </c>
      <c r="C67" s="12" t="s">
        <v>347</v>
      </c>
      <c r="D67" s="12" t="s">
        <v>348</v>
      </c>
      <c r="E67" s="13">
        <v>1150694085</v>
      </c>
      <c r="F67" s="32"/>
      <c r="G67" s="32">
        <v>2017</v>
      </c>
      <c r="H67" s="15">
        <f ca="1">IF(Tabla1[[#This Row],[FECHA DE NACIMIENTO]]="","",YEAR(NOW())-Tabla1[[#This Row],[FECHA DE NACIMIENTO]])</f>
        <v>9</v>
      </c>
      <c r="I67" s="12" t="s">
        <v>67</v>
      </c>
      <c r="J67" s="15" t="str">
        <f t="shared" ref="J67:J130" si="2">VLOOKUP(I67,NH,2,0)</f>
        <v>P</v>
      </c>
      <c r="K67" s="15" t="str">
        <f>Tabla1[[#This Row],[FECHA DE NACIMIENTO]]&amp;J67</f>
        <v>2017P</v>
      </c>
      <c r="L67" s="16" t="str">
        <f t="shared" ref="L67:L130" si="3">IFERROR(VLOOKUP(K67,CATEGORIAS,2,0),"")</f>
        <v>PRINCIPIANTES 9 Y 10 AÑOS</v>
      </c>
      <c r="M67" s="12" t="s">
        <v>51</v>
      </c>
      <c r="N67" s="36">
        <v>74</v>
      </c>
      <c r="O67" s="19">
        <f>IFERROR(VLOOKUP(Tabla1[[#This Row],[NIVEL DE HABILIDAD]],CATEGORIAS!$M$3:$O$13,2,FALSE),"")</f>
        <v>85000</v>
      </c>
      <c r="P67" s="12"/>
      <c r="Q67" s="12"/>
    </row>
    <row r="68" spans="1:17" s="11" customFormat="1" ht="18.75" hidden="1" x14ac:dyDescent="0.25">
      <c r="A68" s="11">
        <f>_xlfn.IFNA(_xlfn.XLOOKUP(Tabla1[[#This Row],[ID]],'BASE DE DATOS 2026'!$B$3:$B$895,'BASE DE DATOS 2026'!$N$3:$N$895),"")</f>
        <v>75</v>
      </c>
      <c r="B68" s="36">
        <v>75</v>
      </c>
      <c r="C68" s="65" t="s">
        <v>271</v>
      </c>
      <c r="D68" s="65" t="s">
        <v>349</v>
      </c>
      <c r="E68" s="47">
        <v>11077870096</v>
      </c>
      <c r="F68" s="32"/>
      <c r="G68" s="48">
        <v>2018</v>
      </c>
      <c r="H68" s="15">
        <f ca="1">IF(Tabla1[[#This Row],[FECHA DE NACIMIENTO]]="","",YEAR(NOW())-Tabla1[[#This Row],[FECHA DE NACIMIENTO]])</f>
        <v>8</v>
      </c>
      <c r="I68" s="65" t="s">
        <v>67</v>
      </c>
      <c r="J68" s="15" t="str">
        <f t="shared" si="2"/>
        <v>P</v>
      </c>
      <c r="K68" s="15" t="str">
        <f>Tabla1[[#This Row],[FECHA DE NACIMIENTO]]&amp;J68</f>
        <v>2018P</v>
      </c>
      <c r="L68" s="16" t="str">
        <f t="shared" si="3"/>
        <v>PRINCIPIANTES 7 Y 8 AÑOS</v>
      </c>
      <c r="M68" s="65" t="s">
        <v>51</v>
      </c>
      <c r="N68" s="37">
        <v>75</v>
      </c>
      <c r="O68" s="19">
        <f>IFERROR(VLOOKUP(Tabla1[[#This Row],[NIVEL DE HABILIDAD]],CATEGORIAS!$M$3:$O$13,2,FALSE),"")</f>
        <v>85000</v>
      </c>
      <c r="P68" s="65"/>
      <c r="Q68" s="65" t="s">
        <v>194</v>
      </c>
    </row>
    <row r="69" spans="1:17" s="11" customFormat="1" ht="18.75" hidden="1" x14ac:dyDescent="0.25">
      <c r="A69" s="11">
        <f>_xlfn.IFNA(_xlfn.XLOOKUP(Tabla1[[#This Row],[ID]],'BASE DE DATOS 2026'!$B$3:$B$895,'BASE DE DATOS 2026'!$N$3:$N$895),"")</f>
        <v>76</v>
      </c>
      <c r="B69" s="36">
        <v>76</v>
      </c>
      <c r="C69" s="12" t="s">
        <v>350</v>
      </c>
      <c r="D69" s="12" t="s">
        <v>351</v>
      </c>
      <c r="E69" s="13">
        <v>1058940876</v>
      </c>
      <c r="F69" s="32"/>
      <c r="G69" s="32">
        <v>2019</v>
      </c>
      <c r="H69" s="15">
        <f ca="1">IF(Tabla1[[#This Row],[FECHA DE NACIMIENTO]]="","",YEAR(NOW())-Tabla1[[#This Row],[FECHA DE NACIMIENTO]])</f>
        <v>7</v>
      </c>
      <c r="I69" s="12" t="s">
        <v>67</v>
      </c>
      <c r="J69" s="15" t="str">
        <f t="shared" si="2"/>
        <v>P</v>
      </c>
      <c r="K69" s="15" t="str">
        <f>Tabla1[[#This Row],[FECHA DE NACIMIENTO]]&amp;J69</f>
        <v>2019P</v>
      </c>
      <c r="L69" s="16" t="str">
        <f t="shared" si="3"/>
        <v>PRINCIPIANTES 7 Y 8 AÑOS</v>
      </c>
      <c r="M69" s="12" t="s">
        <v>109</v>
      </c>
      <c r="N69" s="36">
        <v>76</v>
      </c>
      <c r="O69" s="19">
        <f>IFERROR(VLOOKUP(Tabla1[[#This Row],[NIVEL DE HABILIDAD]],CATEGORIAS!$M$3:$O$13,2,FALSE),"")</f>
        <v>85000</v>
      </c>
      <c r="P69" s="12"/>
      <c r="Q69" s="12"/>
    </row>
    <row r="70" spans="1:17" s="11" customFormat="1" ht="18.75" hidden="1" x14ac:dyDescent="0.25">
      <c r="A70" s="11">
        <f>_xlfn.IFNA(_xlfn.XLOOKUP(Tabla1[[#This Row],[ID]],'BASE DE DATOS 2026'!$B$3:$B$895,'BASE DE DATOS 2026'!$N$3:$N$895),"")</f>
        <v>0</v>
      </c>
      <c r="B70" s="36">
        <v>77</v>
      </c>
      <c r="C70" s="12" t="s">
        <v>352</v>
      </c>
      <c r="D70" s="12" t="s">
        <v>353</v>
      </c>
      <c r="E70" s="13">
        <v>1061827367</v>
      </c>
      <c r="F70" s="32"/>
      <c r="G70" s="32">
        <v>2020</v>
      </c>
      <c r="H70" s="15">
        <f ca="1">IF(Tabla1[[#This Row],[FECHA DE NACIMIENTO]]="","",YEAR(NOW())-Tabla1[[#This Row],[FECHA DE NACIMIENTO]])</f>
        <v>6</v>
      </c>
      <c r="I70" s="12" t="s">
        <v>67</v>
      </c>
      <c r="J70" s="15" t="str">
        <f t="shared" si="2"/>
        <v>P</v>
      </c>
      <c r="K70" s="15" t="str">
        <f>Tabla1[[#This Row],[FECHA DE NACIMIENTO]]&amp;J70</f>
        <v>2020P</v>
      </c>
      <c r="L70" s="16" t="str">
        <f t="shared" si="3"/>
        <v>PRINCIPIANTES 6 AÑOS Y MENOS</v>
      </c>
      <c r="M70" s="12" t="s">
        <v>109</v>
      </c>
      <c r="N70" s="37">
        <v>77</v>
      </c>
      <c r="O70" s="19">
        <f>IFERROR(VLOOKUP(Tabla1[[#This Row],[NIVEL DE HABILIDAD]],CATEGORIAS!$M$3:$O$13,2,FALSE),"")</f>
        <v>85000</v>
      </c>
      <c r="P70" s="12"/>
      <c r="Q70" s="12" t="s">
        <v>191</v>
      </c>
    </row>
    <row r="71" spans="1:17" s="11" customFormat="1" ht="18.75" hidden="1" x14ac:dyDescent="0.25">
      <c r="A71" s="11">
        <f>_xlfn.IFNA(_xlfn.XLOOKUP(Tabla1[[#This Row],[ID]],'BASE DE DATOS 2026'!$B$3:$B$895,'BASE DE DATOS 2026'!$N$3:$N$895),"")</f>
        <v>78</v>
      </c>
      <c r="B71" s="36">
        <v>78</v>
      </c>
      <c r="C71" s="65" t="s">
        <v>354</v>
      </c>
      <c r="D71" s="65" t="s">
        <v>355</v>
      </c>
      <c r="E71" s="47">
        <v>1232802768</v>
      </c>
      <c r="F71" s="32"/>
      <c r="G71" s="48">
        <v>2017</v>
      </c>
      <c r="H71" s="15">
        <f ca="1">IF(Tabla1[[#This Row],[FECHA DE NACIMIENTO]]="","",YEAR(NOW())-Tabla1[[#This Row],[FECHA DE NACIMIENTO]])</f>
        <v>9</v>
      </c>
      <c r="I71" s="65" t="s">
        <v>100</v>
      </c>
      <c r="J71" s="15" t="str">
        <f t="shared" si="2"/>
        <v>E</v>
      </c>
      <c r="K71" s="15" t="str">
        <f>Tabla1[[#This Row],[FECHA DE NACIMIENTO]]&amp;J71</f>
        <v>2017E</v>
      </c>
      <c r="L71" s="16" t="str">
        <f t="shared" si="3"/>
        <v>MINIRIDERS 9 Y 10 AÑOS</v>
      </c>
      <c r="M71" s="65" t="s">
        <v>85</v>
      </c>
      <c r="N71" s="36">
        <v>78</v>
      </c>
      <c r="O71" s="19">
        <f>IFERROR(VLOOKUP(Tabla1[[#This Row],[NIVEL DE HABILIDAD]],CATEGORIAS!$M$3:$O$13,2,FALSE),"")</f>
        <v>85000</v>
      </c>
      <c r="P71" s="65"/>
      <c r="Q71" s="65"/>
    </row>
    <row r="72" spans="1:17" s="11" customFormat="1" ht="18.75" hidden="1" x14ac:dyDescent="0.25">
      <c r="A72" s="11">
        <f>_xlfn.IFNA(_xlfn.XLOOKUP(Tabla1[[#This Row],[ID]],'BASE DE DATOS 2026'!$B$3:$B$895,'BASE DE DATOS 2026'!$N$3:$N$895),"")</f>
        <v>79</v>
      </c>
      <c r="B72" s="36">
        <v>79</v>
      </c>
      <c r="C72" s="12" t="s">
        <v>356</v>
      </c>
      <c r="D72" s="12" t="s">
        <v>355</v>
      </c>
      <c r="E72" s="13">
        <v>1232809992</v>
      </c>
      <c r="F72" s="32"/>
      <c r="G72" s="32">
        <v>2019</v>
      </c>
      <c r="H72" s="15">
        <f ca="1">IF(Tabla1[[#This Row],[FECHA DE NACIMIENTO]]="","",YEAR(NOW())-Tabla1[[#This Row],[FECHA DE NACIMIENTO]])</f>
        <v>7</v>
      </c>
      <c r="I72" s="12" t="s">
        <v>100</v>
      </c>
      <c r="J72" s="15" t="str">
        <f t="shared" si="2"/>
        <v>E</v>
      </c>
      <c r="K72" s="15" t="str">
        <f>Tabla1[[#This Row],[FECHA DE NACIMIENTO]]&amp;J72</f>
        <v>2019E</v>
      </c>
      <c r="L72" s="16" t="str">
        <f t="shared" si="3"/>
        <v>MINIRIDERS 7 Y 8 AÑOS</v>
      </c>
      <c r="M72" s="12" t="s">
        <v>85</v>
      </c>
      <c r="N72" s="37">
        <v>79</v>
      </c>
      <c r="O72" s="19">
        <f>IFERROR(VLOOKUP(Tabla1[[#This Row],[NIVEL DE HABILIDAD]],CATEGORIAS!$M$3:$O$13,2,FALSE),"")</f>
        <v>85000</v>
      </c>
      <c r="P72" s="12"/>
      <c r="Q72" s="12"/>
    </row>
    <row r="73" spans="1:17" s="11" customFormat="1" ht="18.75" hidden="1" x14ac:dyDescent="0.25">
      <c r="A73" s="11">
        <f>_xlfn.IFNA(_xlfn.XLOOKUP(Tabla1[[#This Row],[ID]],'BASE DE DATOS 2026'!$B$3:$B$895,'BASE DE DATOS 2026'!$N$3:$N$895),"")</f>
        <v>0</v>
      </c>
      <c r="B73" s="36">
        <v>80</v>
      </c>
      <c r="C73" s="12" t="s">
        <v>357</v>
      </c>
      <c r="D73" s="12" t="s">
        <v>358</v>
      </c>
      <c r="E73" s="13">
        <v>1112067267</v>
      </c>
      <c r="F73" s="32"/>
      <c r="G73" s="32">
        <v>2019</v>
      </c>
      <c r="H73" s="15">
        <f ca="1">IF(Tabla1[[#This Row],[FECHA DE NACIMIENTO]]="","",YEAR(NOW())-Tabla1[[#This Row],[FECHA DE NACIMIENTO]])</f>
        <v>7</v>
      </c>
      <c r="I73" s="12" t="s">
        <v>100</v>
      </c>
      <c r="J73" s="15" t="str">
        <f t="shared" si="2"/>
        <v>E</v>
      </c>
      <c r="K73" s="15" t="str">
        <f>Tabla1[[#This Row],[FECHA DE NACIMIENTO]]&amp;J73</f>
        <v>2019E</v>
      </c>
      <c r="L73" s="16" t="str">
        <f t="shared" si="3"/>
        <v>MINIRIDERS 7 Y 8 AÑOS</v>
      </c>
      <c r="M73" s="12" t="s">
        <v>112</v>
      </c>
      <c r="N73" s="36">
        <v>80</v>
      </c>
      <c r="O73" s="19">
        <f>IFERROR(VLOOKUP(Tabla1[[#This Row],[NIVEL DE HABILIDAD]],CATEGORIAS!$M$3:$O$13,2,FALSE),"")</f>
        <v>85000</v>
      </c>
      <c r="P73" s="12"/>
      <c r="Q73" s="12"/>
    </row>
    <row r="74" spans="1:17" s="11" customFormat="1" ht="18.75" hidden="1" x14ac:dyDescent="0.25">
      <c r="A74" s="11">
        <f>_xlfn.IFNA(_xlfn.XLOOKUP(Tabla1[[#This Row],[ID]],'BASE DE DATOS 2026'!$B$3:$B$895,'BASE DE DATOS 2026'!$N$3:$N$895),"")</f>
        <v>0</v>
      </c>
      <c r="B74" s="36">
        <v>81</v>
      </c>
      <c r="C74" s="12" t="s">
        <v>275</v>
      </c>
      <c r="D74" s="12" t="s">
        <v>359</v>
      </c>
      <c r="E74" s="13">
        <v>1232803224</v>
      </c>
      <c r="F74" s="32"/>
      <c r="G74" s="32">
        <v>2017</v>
      </c>
      <c r="H74" s="15">
        <f ca="1">IF(Tabla1[[#This Row],[FECHA DE NACIMIENTO]]="","",YEAR(NOW())-Tabla1[[#This Row],[FECHA DE NACIMIENTO]])</f>
        <v>9</v>
      </c>
      <c r="I74" s="12" t="s">
        <v>100</v>
      </c>
      <c r="J74" s="15" t="str">
        <f t="shared" si="2"/>
        <v>E</v>
      </c>
      <c r="K74" s="15" t="str">
        <f>Tabla1[[#This Row],[FECHA DE NACIMIENTO]]&amp;J74</f>
        <v>2017E</v>
      </c>
      <c r="L74" s="16" t="str">
        <f t="shared" si="3"/>
        <v>MINIRIDERS 9 Y 10 AÑOS</v>
      </c>
      <c r="M74" s="12" t="s">
        <v>112</v>
      </c>
      <c r="N74" s="37">
        <v>81</v>
      </c>
      <c r="O74" s="19">
        <f>IFERROR(VLOOKUP(Tabla1[[#This Row],[NIVEL DE HABILIDAD]],CATEGORIAS!$M$3:$O$13,2,FALSE),"")</f>
        <v>85000</v>
      </c>
      <c r="P74" s="12"/>
      <c r="Q74" s="12"/>
    </row>
    <row r="75" spans="1:17" s="11" customFormat="1" ht="18.75" hidden="1" x14ac:dyDescent="0.25">
      <c r="A75" s="11">
        <f>_xlfn.IFNA(_xlfn.XLOOKUP(Tabla1[[#This Row],[ID]],'BASE DE DATOS 2026'!$B$3:$B$895,'BASE DE DATOS 2026'!$N$3:$N$895),"")</f>
        <v>0</v>
      </c>
      <c r="B75" s="36">
        <v>82</v>
      </c>
      <c r="C75" s="12" t="s">
        <v>301</v>
      </c>
      <c r="D75" s="12" t="s">
        <v>360</v>
      </c>
      <c r="E75" s="13">
        <v>1108259157</v>
      </c>
      <c r="F75" s="32"/>
      <c r="G75" s="32">
        <v>2017</v>
      </c>
      <c r="H75" s="15">
        <f ca="1">IF(Tabla1[[#This Row],[FECHA DE NACIMIENTO]]="","",YEAR(NOW())-Tabla1[[#This Row],[FECHA DE NACIMIENTO]])</f>
        <v>9</v>
      </c>
      <c r="I75" s="12" t="s">
        <v>100</v>
      </c>
      <c r="J75" s="15" t="str">
        <f t="shared" si="2"/>
        <v>E</v>
      </c>
      <c r="K75" s="15" t="str">
        <f>Tabla1[[#This Row],[FECHA DE NACIMIENTO]]&amp;J75</f>
        <v>2017E</v>
      </c>
      <c r="L75" s="16" t="str">
        <f t="shared" si="3"/>
        <v>MINIRIDERS 9 Y 10 AÑOS</v>
      </c>
      <c r="M75" s="12" t="s">
        <v>112</v>
      </c>
      <c r="N75" s="36">
        <v>82</v>
      </c>
      <c r="O75" s="19">
        <f>IFERROR(VLOOKUP(Tabla1[[#This Row],[NIVEL DE HABILIDAD]],CATEGORIAS!$M$3:$O$13,2,FALSE),"")</f>
        <v>85000</v>
      </c>
      <c r="P75" s="12"/>
      <c r="Q75" s="12"/>
    </row>
    <row r="76" spans="1:17" s="11" customFormat="1" ht="18.75" hidden="1" x14ac:dyDescent="0.25">
      <c r="A76" s="11">
        <f>_xlfn.IFNA(_xlfn.XLOOKUP(Tabla1[[#This Row],[ID]],'BASE DE DATOS 2026'!$B$3:$B$895,'BASE DE DATOS 2026'!$N$3:$N$895),"")</f>
        <v>0</v>
      </c>
      <c r="B76" s="36">
        <v>83</v>
      </c>
      <c r="C76" s="12" t="s">
        <v>361</v>
      </c>
      <c r="D76" s="12" t="s">
        <v>362</v>
      </c>
      <c r="E76" s="13">
        <v>1109685223</v>
      </c>
      <c r="F76" s="32"/>
      <c r="G76" s="32">
        <v>2018</v>
      </c>
      <c r="H76" s="15">
        <f ca="1">IF(Tabla1[[#This Row],[FECHA DE NACIMIENTO]]="","",YEAR(NOW())-Tabla1[[#This Row],[FECHA DE NACIMIENTO]])</f>
        <v>8</v>
      </c>
      <c r="I76" s="12" t="s">
        <v>67</v>
      </c>
      <c r="J76" s="15" t="str">
        <f t="shared" si="2"/>
        <v>P</v>
      </c>
      <c r="K76" s="15" t="str">
        <f>Tabla1[[#This Row],[FECHA DE NACIMIENTO]]&amp;J76</f>
        <v>2018P</v>
      </c>
      <c r="L76" s="16" t="str">
        <f t="shared" si="3"/>
        <v>PRINCIPIANTES 7 Y 8 AÑOS</v>
      </c>
      <c r="M76" s="12" t="s">
        <v>112</v>
      </c>
      <c r="N76" s="37">
        <v>83</v>
      </c>
      <c r="O76" s="19">
        <f>IFERROR(VLOOKUP(Tabla1[[#This Row],[NIVEL DE HABILIDAD]],CATEGORIAS!$M$3:$O$13,2,FALSE),"")</f>
        <v>85000</v>
      </c>
      <c r="P76" s="12"/>
      <c r="Q76" s="12"/>
    </row>
    <row r="77" spans="1:17" s="11" customFormat="1" ht="18.75" hidden="1" x14ac:dyDescent="0.25">
      <c r="A77" s="11">
        <f>_xlfn.IFNA(_xlfn.XLOOKUP(Tabla1[[#This Row],[ID]],'BASE DE DATOS 2026'!$B$3:$B$895,'BASE DE DATOS 2026'!$N$3:$N$895),"")</f>
        <v>0</v>
      </c>
      <c r="B77" s="36">
        <v>84</v>
      </c>
      <c r="C77" s="65" t="s">
        <v>354</v>
      </c>
      <c r="D77" s="65" t="s">
        <v>363</v>
      </c>
      <c r="E77" s="47">
        <v>1104841870</v>
      </c>
      <c r="F77" s="32"/>
      <c r="G77" s="48">
        <v>2017</v>
      </c>
      <c r="H77" s="15">
        <f ca="1">IF(Tabla1[[#This Row],[FECHA DE NACIMIENTO]]="","",YEAR(NOW())-Tabla1[[#This Row],[FECHA DE NACIMIENTO]])</f>
        <v>9</v>
      </c>
      <c r="I77" s="65" t="s">
        <v>100</v>
      </c>
      <c r="J77" s="15" t="str">
        <f t="shared" si="2"/>
        <v>E</v>
      </c>
      <c r="K77" s="15" t="str">
        <f>Tabla1[[#This Row],[FECHA DE NACIMIENTO]]&amp;J77</f>
        <v>2017E</v>
      </c>
      <c r="L77" s="16" t="str">
        <f t="shared" si="3"/>
        <v>MINIRIDERS 9 Y 10 AÑOS</v>
      </c>
      <c r="M77" s="65" t="s">
        <v>112</v>
      </c>
      <c r="N77" s="36">
        <v>84</v>
      </c>
      <c r="O77" s="19">
        <f>IFERROR(VLOOKUP(Tabla1[[#This Row],[NIVEL DE HABILIDAD]],CATEGORIAS!$M$3:$O$13,2,FALSE),"")</f>
        <v>85000</v>
      </c>
      <c r="P77" s="65"/>
      <c r="Q77" s="65" t="s">
        <v>192</v>
      </c>
    </row>
    <row r="78" spans="1:17" s="11" customFormat="1" ht="18.75" hidden="1" x14ac:dyDescent="0.25">
      <c r="A78" s="11">
        <f>_xlfn.IFNA(_xlfn.XLOOKUP(Tabla1[[#This Row],[ID]],'BASE DE DATOS 2026'!$B$3:$B$895,'BASE DE DATOS 2026'!$N$3:$N$895),"")</f>
        <v>0</v>
      </c>
      <c r="B78" s="36">
        <v>85</v>
      </c>
      <c r="C78" s="65" t="s">
        <v>364</v>
      </c>
      <c r="D78" s="65" t="s">
        <v>365</v>
      </c>
      <c r="E78" s="47">
        <v>1232807736</v>
      </c>
      <c r="F78" s="32"/>
      <c r="G78" s="48">
        <v>2019</v>
      </c>
      <c r="H78" s="15">
        <f ca="1">IF(Tabla1[[#This Row],[FECHA DE NACIMIENTO]]="","",YEAR(NOW())-Tabla1[[#This Row],[FECHA DE NACIMIENTO]])</f>
        <v>7</v>
      </c>
      <c r="I78" s="12" t="s">
        <v>100</v>
      </c>
      <c r="J78" s="15" t="str">
        <f t="shared" si="2"/>
        <v>E</v>
      </c>
      <c r="K78" s="15" t="str">
        <f>Tabla1[[#This Row],[FECHA DE NACIMIENTO]]&amp;J78</f>
        <v>2019E</v>
      </c>
      <c r="L78" s="16" t="str">
        <f t="shared" si="3"/>
        <v>MINIRIDERS 7 Y 8 AÑOS</v>
      </c>
      <c r="M78" s="65" t="s">
        <v>112</v>
      </c>
      <c r="N78" s="37">
        <v>85</v>
      </c>
      <c r="O78" s="19">
        <f>IFERROR(VLOOKUP(Tabla1[[#This Row],[NIVEL DE HABILIDAD]],CATEGORIAS!$M$3:$O$13,2,FALSE),"")</f>
        <v>85000</v>
      </c>
      <c r="P78" s="65"/>
      <c r="Q78" s="65"/>
    </row>
    <row r="79" spans="1:17" s="11" customFormat="1" ht="18.75" hidden="1" x14ac:dyDescent="0.25">
      <c r="A79" s="11">
        <f>_xlfn.IFNA(_xlfn.XLOOKUP(Tabla1[[#This Row],[ID]],'BASE DE DATOS 2026'!$B$3:$B$895,'BASE DE DATOS 2026'!$N$3:$N$895),"")</f>
        <v>0</v>
      </c>
      <c r="B79" s="36">
        <v>86</v>
      </c>
      <c r="C79" s="12" t="s">
        <v>366</v>
      </c>
      <c r="D79" s="12" t="s">
        <v>367</v>
      </c>
      <c r="E79" s="13" t="s">
        <v>368</v>
      </c>
      <c r="F79" s="32"/>
      <c r="G79" s="32">
        <v>2020</v>
      </c>
      <c r="H79" s="15">
        <f ca="1">IF(Tabla1[[#This Row],[FECHA DE NACIMIENTO]]="","",YEAR(NOW())-Tabla1[[#This Row],[FECHA DE NACIMIENTO]])</f>
        <v>6</v>
      </c>
      <c r="I79" s="12" t="s">
        <v>67</v>
      </c>
      <c r="J79" s="15" t="str">
        <f t="shared" si="2"/>
        <v>P</v>
      </c>
      <c r="K79" s="15" t="str">
        <f>Tabla1[[#This Row],[FECHA DE NACIMIENTO]]&amp;J79</f>
        <v>2020P</v>
      </c>
      <c r="L79" s="16" t="str">
        <f t="shared" si="3"/>
        <v>PRINCIPIANTES 6 AÑOS Y MENOS</v>
      </c>
      <c r="M79" s="12" t="s">
        <v>49</v>
      </c>
      <c r="N79" s="36">
        <v>86</v>
      </c>
      <c r="O79" s="19">
        <f>IFERROR(VLOOKUP(Tabla1[[#This Row],[NIVEL DE HABILIDAD]],CATEGORIAS!$M$3:$O$13,2,FALSE),"")</f>
        <v>85000</v>
      </c>
      <c r="P79" s="12"/>
      <c r="Q79" s="12"/>
    </row>
    <row r="80" spans="1:17" s="11" customFormat="1" ht="18.75" hidden="1" x14ac:dyDescent="0.25">
      <c r="A80" s="11">
        <f>_xlfn.IFNA(_xlfn.XLOOKUP(Tabla1[[#This Row],[ID]],'BASE DE DATOS 2026'!$B$3:$B$895,'BASE DE DATOS 2026'!$N$3:$N$895),"")</f>
        <v>87</v>
      </c>
      <c r="B80" s="36">
        <v>87</v>
      </c>
      <c r="C80" s="12" t="s">
        <v>369</v>
      </c>
      <c r="D80" s="12" t="s">
        <v>370</v>
      </c>
      <c r="E80" s="13">
        <v>1144111488</v>
      </c>
      <c r="F80" s="32"/>
      <c r="G80" s="32">
        <v>2020</v>
      </c>
      <c r="H80" s="15">
        <f ca="1">IF(Tabla1[[#This Row],[FECHA DE NACIMIENTO]]="","",YEAR(NOW())-Tabla1[[#This Row],[FECHA DE NACIMIENTO]])</f>
        <v>6</v>
      </c>
      <c r="I80" s="12" t="s">
        <v>100</v>
      </c>
      <c r="J80" s="15" t="str">
        <f t="shared" si="2"/>
        <v>E</v>
      </c>
      <c r="K80" s="15" t="str">
        <f>Tabla1[[#This Row],[FECHA DE NACIMIENTO]]&amp;J80</f>
        <v>2020E</v>
      </c>
      <c r="L80" s="16" t="str">
        <f t="shared" si="3"/>
        <v>MINIRIDERS 6 AÑOS</v>
      </c>
      <c r="M80" s="12" t="s">
        <v>55</v>
      </c>
      <c r="N80" s="37">
        <v>87</v>
      </c>
      <c r="O80" s="19">
        <f>IFERROR(VLOOKUP(Tabla1[[#This Row],[NIVEL DE HABILIDAD]],CATEGORIAS!$M$3:$O$13,2,FALSE),"")</f>
        <v>85000</v>
      </c>
      <c r="P80" s="12"/>
      <c r="Q80" s="12"/>
    </row>
    <row r="81" spans="1:17" s="11" customFormat="1" ht="18.75" hidden="1" x14ac:dyDescent="0.25">
      <c r="A81" s="11">
        <f>_xlfn.IFNA(_xlfn.XLOOKUP(Tabla1[[#This Row],[ID]],'BASE DE DATOS 2026'!$B$3:$B$895,'BASE DE DATOS 2026'!$N$3:$N$895),"")</f>
        <v>88</v>
      </c>
      <c r="B81" s="36">
        <v>88</v>
      </c>
      <c r="C81" s="12" t="s">
        <v>371</v>
      </c>
      <c r="D81" s="12" t="s">
        <v>372</v>
      </c>
      <c r="E81" s="13">
        <v>1232812973</v>
      </c>
      <c r="F81" s="32"/>
      <c r="G81" s="32">
        <v>2020</v>
      </c>
      <c r="H81" s="15">
        <f ca="1">IF(Tabla1[[#This Row],[FECHA DE NACIMIENTO]]="","",YEAR(NOW())-Tabla1[[#This Row],[FECHA DE NACIMIENTO]])</f>
        <v>6</v>
      </c>
      <c r="I81" s="12" t="s">
        <v>100</v>
      </c>
      <c r="J81" s="15" t="str">
        <f t="shared" si="2"/>
        <v>E</v>
      </c>
      <c r="K81" s="15" t="str">
        <f>Tabla1[[#This Row],[FECHA DE NACIMIENTO]]&amp;J81</f>
        <v>2020E</v>
      </c>
      <c r="L81" s="16" t="str">
        <f t="shared" si="3"/>
        <v>MINIRIDERS 6 AÑOS</v>
      </c>
      <c r="M81" s="12" t="s">
        <v>55</v>
      </c>
      <c r="N81" s="36">
        <v>88</v>
      </c>
      <c r="O81" s="19">
        <f>IFERROR(VLOOKUP(Tabla1[[#This Row],[NIVEL DE HABILIDAD]],CATEGORIAS!$M$3:$O$13,2,FALSE),"")</f>
        <v>85000</v>
      </c>
      <c r="P81" s="12"/>
      <c r="Q81" s="12"/>
    </row>
    <row r="82" spans="1:17" s="11" customFormat="1" ht="18.75" hidden="1" x14ac:dyDescent="0.25">
      <c r="A82" s="11">
        <f>_xlfn.IFNA(_xlfn.XLOOKUP(Tabla1[[#This Row],[ID]],'BASE DE DATOS 2026'!$B$3:$B$895,'BASE DE DATOS 2026'!$N$3:$N$895),"")</f>
        <v>0</v>
      </c>
      <c r="B82" s="36">
        <v>89</v>
      </c>
      <c r="C82" s="12" t="s">
        <v>373</v>
      </c>
      <c r="D82" s="12" t="s">
        <v>374</v>
      </c>
      <c r="E82" s="13">
        <v>1232817079</v>
      </c>
      <c r="F82" s="32"/>
      <c r="G82" s="32">
        <v>2021</v>
      </c>
      <c r="H82" s="15">
        <f ca="1">IF(Tabla1[[#This Row],[FECHA DE NACIMIENTO]]="","",YEAR(NOW())-Tabla1[[#This Row],[FECHA DE NACIMIENTO]])</f>
        <v>5</v>
      </c>
      <c r="I82" s="12" t="s">
        <v>12</v>
      </c>
      <c r="J82" s="15" t="str">
        <f t="shared" si="2"/>
        <v>S</v>
      </c>
      <c r="K82" s="15" t="str">
        <f>Tabla1[[#This Row],[FECHA DE NACIMIENTO]]&amp;J82</f>
        <v>2021S</v>
      </c>
      <c r="L82" s="16" t="str">
        <f t="shared" si="3"/>
        <v>STRIDERS 5 AÑOS</v>
      </c>
      <c r="M82" s="12" t="s">
        <v>55</v>
      </c>
      <c r="N82" s="37">
        <v>89</v>
      </c>
      <c r="O82" s="19">
        <f>IFERROR(VLOOKUP(Tabla1[[#This Row],[NIVEL DE HABILIDAD]],CATEGORIAS!$M$3:$O$13,2,FALSE),"")</f>
        <v>85000</v>
      </c>
      <c r="P82" s="12"/>
      <c r="Q82" s="12" t="s">
        <v>225</v>
      </c>
    </row>
    <row r="83" spans="1:17" s="11" customFormat="1" ht="18.75" hidden="1" x14ac:dyDescent="0.25">
      <c r="A83" s="11">
        <f>_xlfn.IFNA(_xlfn.XLOOKUP(Tabla1[[#This Row],[ID]],'BASE DE DATOS 2026'!$B$3:$B$895,'BASE DE DATOS 2026'!$N$3:$N$895),"")</f>
        <v>0</v>
      </c>
      <c r="B83" s="36">
        <v>90</v>
      </c>
      <c r="C83" s="12" t="s">
        <v>314</v>
      </c>
      <c r="D83" s="12" t="s">
        <v>375</v>
      </c>
      <c r="E83" s="13">
        <v>1150695921</v>
      </c>
      <c r="F83" s="32"/>
      <c r="G83" s="32">
        <v>2020</v>
      </c>
      <c r="H83" s="15">
        <f ca="1">IF(Tabla1[[#This Row],[FECHA DE NACIMIENTO]]="","",YEAR(NOW())-Tabla1[[#This Row],[FECHA DE NACIMIENTO]])</f>
        <v>6</v>
      </c>
      <c r="I83" s="12" t="s">
        <v>100</v>
      </c>
      <c r="J83" s="15" t="str">
        <f t="shared" si="2"/>
        <v>E</v>
      </c>
      <c r="K83" s="15" t="str">
        <f>Tabla1[[#This Row],[FECHA DE NACIMIENTO]]&amp;J83</f>
        <v>2020E</v>
      </c>
      <c r="L83" s="16" t="str">
        <f t="shared" si="3"/>
        <v>MINIRIDERS 6 AÑOS</v>
      </c>
      <c r="M83" s="12" t="s">
        <v>55</v>
      </c>
      <c r="N83" s="36">
        <v>90</v>
      </c>
      <c r="O83" s="19">
        <f>IFERROR(VLOOKUP(Tabla1[[#This Row],[NIVEL DE HABILIDAD]],CATEGORIAS!$M$3:$O$13,2,FALSE),"")</f>
        <v>85000</v>
      </c>
      <c r="P83" s="12"/>
      <c r="Q83" s="12"/>
    </row>
    <row r="84" spans="1:17" s="11" customFormat="1" ht="18.75" hidden="1" x14ac:dyDescent="0.25">
      <c r="A84" s="11">
        <f>_xlfn.IFNA(_xlfn.XLOOKUP(Tabla1[[#This Row],[ID]],'BASE DE DATOS 2026'!$B$3:$B$895,'BASE DE DATOS 2026'!$N$3:$N$895),"")</f>
        <v>0</v>
      </c>
      <c r="B84" s="36">
        <v>91</v>
      </c>
      <c r="C84" s="12" t="s">
        <v>376</v>
      </c>
      <c r="D84" s="12" t="s">
        <v>377</v>
      </c>
      <c r="E84" s="13">
        <v>1232813514</v>
      </c>
      <c r="F84" s="32"/>
      <c r="G84" s="32">
        <v>2020</v>
      </c>
      <c r="H84" s="15">
        <f ca="1">IF(Tabla1[[#This Row],[FECHA DE NACIMIENTO]]="","",YEAR(NOW())-Tabla1[[#This Row],[FECHA DE NACIMIENTO]])</f>
        <v>6</v>
      </c>
      <c r="I84" s="12" t="s">
        <v>100</v>
      </c>
      <c r="J84" s="15" t="str">
        <f t="shared" si="2"/>
        <v>E</v>
      </c>
      <c r="K84" s="15" t="str">
        <f>Tabla1[[#This Row],[FECHA DE NACIMIENTO]]&amp;J84</f>
        <v>2020E</v>
      </c>
      <c r="L84" s="16" t="str">
        <f t="shared" si="3"/>
        <v>MINIRIDERS 6 AÑOS</v>
      </c>
      <c r="M84" s="12" t="s">
        <v>55</v>
      </c>
      <c r="N84" s="37">
        <v>91</v>
      </c>
      <c r="O84" s="19">
        <f>IFERROR(VLOOKUP(Tabla1[[#This Row],[NIVEL DE HABILIDAD]],CATEGORIAS!$M$3:$O$13,2,FALSE),"")</f>
        <v>85000</v>
      </c>
      <c r="P84" s="12"/>
      <c r="Q84" s="12"/>
    </row>
    <row r="85" spans="1:17" s="11" customFormat="1" ht="18.75" hidden="1" x14ac:dyDescent="0.25">
      <c r="A85" s="11">
        <f>_xlfn.IFNA(_xlfn.XLOOKUP(Tabla1[[#This Row],[ID]],'BASE DE DATOS 2026'!$B$3:$B$895,'BASE DE DATOS 2026'!$N$3:$N$895),"")</f>
        <v>0</v>
      </c>
      <c r="B85" s="36">
        <v>92</v>
      </c>
      <c r="C85" s="65" t="s">
        <v>378</v>
      </c>
      <c r="D85" s="65" t="s">
        <v>372</v>
      </c>
      <c r="E85" s="47">
        <v>1111488099</v>
      </c>
      <c r="F85" s="32"/>
      <c r="G85" s="48">
        <v>2020</v>
      </c>
      <c r="H85" s="15">
        <f ca="1">IF(Tabla1[[#This Row],[FECHA DE NACIMIENTO]]="","",YEAR(NOW())-Tabla1[[#This Row],[FECHA DE NACIMIENTO]])</f>
        <v>6</v>
      </c>
      <c r="I85" s="65" t="s">
        <v>100</v>
      </c>
      <c r="J85" s="15" t="str">
        <f t="shared" si="2"/>
        <v>E</v>
      </c>
      <c r="K85" s="15" t="str">
        <f>Tabla1[[#This Row],[FECHA DE NACIMIENTO]]&amp;J85</f>
        <v>2020E</v>
      </c>
      <c r="L85" s="16" t="str">
        <f t="shared" si="3"/>
        <v>MINIRIDERS 6 AÑOS</v>
      </c>
      <c r="M85" s="65" t="s">
        <v>55</v>
      </c>
      <c r="N85" s="36">
        <v>92</v>
      </c>
      <c r="O85" s="19">
        <f>IFERROR(VLOOKUP(Tabla1[[#This Row],[NIVEL DE HABILIDAD]],CATEGORIAS!$M$3:$O$13,2,FALSE),"")</f>
        <v>85000</v>
      </c>
      <c r="P85" s="65"/>
      <c r="Q85" s="65"/>
    </row>
    <row r="86" spans="1:17" s="11" customFormat="1" ht="18.75" hidden="1" x14ac:dyDescent="0.25">
      <c r="A86" s="11">
        <f>_xlfn.IFNA(_xlfn.XLOOKUP(Tabla1[[#This Row],[ID]],'BASE DE DATOS 2026'!$B$3:$B$895,'BASE DE DATOS 2026'!$N$3:$N$895),"")</f>
        <v>0</v>
      </c>
      <c r="B86" s="36">
        <v>93</v>
      </c>
      <c r="C86" s="12" t="s">
        <v>299</v>
      </c>
      <c r="D86" s="12" t="s">
        <v>379</v>
      </c>
      <c r="E86" s="13">
        <v>1232816153</v>
      </c>
      <c r="F86" s="32"/>
      <c r="G86" s="32">
        <v>2021</v>
      </c>
      <c r="H86" s="15">
        <f ca="1">IF(Tabla1[[#This Row],[FECHA DE NACIMIENTO]]="","",YEAR(NOW())-Tabla1[[#This Row],[FECHA DE NACIMIENTO]])</f>
        <v>5</v>
      </c>
      <c r="I86" s="12" t="s">
        <v>12</v>
      </c>
      <c r="J86" s="15" t="str">
        <f t="shared" si="2"/>
        <v>S</v>
      </c>
      <c r="K86" s="15" t="str">
        <f>Tabla1[[#This Row],[FECHA DE NACIMIENTO]]&amp;J86</f>
        <v>2021S</v>
      </c>
      <c r="L86" s="16" t="str">
        <f t="shared" si="3"/>
        <v>STRIDERS 5 AÑOS</v>
      </c>
      <c r="M86" s="12" t="s">
        <v>55</v>
      </c>
      <c r="N86" s="37">
        <v>93</v>
      </c>
      <c r="O86" s="19">
        <f>IFERROR(VLOOKUP(Tabla1[[#This Row],[NIVEL DE HABILIDAD]],CATEGORIAS!$M$3:$O$13,2,FALSE),"")</f>
        <v>85000</v>
      </c>
      <c r="P86" s="12"/>
      <c r="Q86" s="12"/>
    </row>
    <row r="87" spans="1:17" s="11" customFormat="1" ht="18.75" hidden="1" x14ac:dyDescent="0.25">
      <c r="A87" s="11">
        <f>_xlfn.IFNA(_xlfn.XLOOKUP(Tabla1[[#This Row],[ID]],'BASE DE DATOS 2026'!$B$3:$B$895,'BASE DE DATOS 2026'!$N$3:$N$895),"")</f>
        <v>94</v>
      </c>
      <c r="B87" s="36">
        <v>94</v>
      </c>
      <c r="C87" s="12" t="s">
        <v>380</v>
      </c>
      <c r="D87" s="12" t="s">
        <v>381</v>
      </c>
      <c r="E87" s="13">
        <v>1232816122</v>
      </c>
      <c r="F87" s="32"/>
      <c r="G87" s="32">
        <v>2021</v>
      </c>
      <c r="H87" s="15">
        <f ca="1">IF(Tabla1[[#This Row],[FECHA DE NACIMIENTO]]="","",YEAR(NOW())-Tabla1[[#This Row],[FECHA DE NACIMIENTO]])</f>
        <v>5</v>
      </c>
      <c r="I87" s="12" t="s">
        <v>12</v>
      </c>
      <c r="J87" s="15" t="str">
        <f t="shared" si="2"/>
        <v>S</v>
      </c>
      <c r="K87" s="15" t="str">
        <f>Tabla1[[#This Row],[FECHA DE NACIMIENTO]]&amp;J87</f>
        <v>2021S</v>
      </c>
      <c r="L87" s="16" t="str">
        <f t="shared" si="3"/>
        <v>STRIDERS 5 AÑOS</v>
      </c>
      <c r="M87" s="12" t="s">
        <v>55</v>
      </c>
      <c r="N87" s="36">
        <v>94</v>
      </c>
      <c r="O87" s="19">
        <f>IFERROR(VLOOKUP(Tabla1[[#This Row],[NIVEL DE HABILIDAD]],CATEGORIAS!$M$3:$O$13,2,FALSE),"")</f>
        <v>85000</v>
      </c>
      <c r="P87" s="12"/>
      <c r="Q87" s="12"/>
    </row>
    <row r="88" spans="1:17" s="11" customFormat="1" ht="18.75" hidden="1" x14ac:dyDescent="0.25">
      <c r="A88" s="11">
        <f>_xlfn.IFNA(_xlfn.XLOOKUP(Tabla1[[#This Row],[ID]],'BASE DE DATOS 2026'!$B$3:$B$895,'BASE DE DATOS 2026'!$N$3:$N$895),"")</f>
        <v>95</v>
      </c>
      <c r="B88" s="36">
        <v>95</v>
      </c>
      <c r="C88" s="12" t="s">
        <v>252</v>
      </c>
      <c r="D88" s="12" t="s">
        <v>382</v>
      </c>
      <c r="E88" s="13">
        <v>1232814442</v>
      </c>
      <c r="F88" s="32"/>
      <c r="G88" s="32">
        <v>2020</v>
      </c>
      <c r="H88" s="15">
        <f ca="1">IF(Tabla1[[#This Row],[FECHA DE NACIMIENTO]]="","",YEAR(NOW())-Tabla1[[#This Row],[FECHA DE NACIMIENTO]])</f>
        <v>6</v>
      </c>
      <c r="I88" s="12" t="s">
        <v>100</v>
      </c>
      <c r="J88" s="15" t="str">
        <f t="shared" si="2"/>
        <v>E</v>
      </c>
      <c r="K88" s="15" t="str">
        <f>Tabla1[[#This Row],[FECHA DE NACIMIENTO]]&amp;J88</f>
        <v>2020E</v>
      </c>
      <c r="L88" s="16" t="str">
        <f t="shared" si="3"/>
        <v>MINIRIDERS 6 AÑOS</v>
      </c>
      <c r="M88" s="12" t="s">
        <v>55</v>
      </c>
      <c r="N88" s="37">
        <v>95</v>
      </c>
      <c r="O88" s="19">
        <f>IFERROR(VLOOKUP(Tabla1[[#This Row],[NIVEL DE HABILIDAD]],CATEGORIAS!$M$3:$O$13,2,FALSE),"")</f>
        <v>85000</v>
      </c>
      <c r="P88" s="12"/>
      <c r="Q88" s="12"/>
    </row>
    <row r="89" spans="1:17" s="11" customFormat="1" ht="18.75" hidden="1" x14ac:dyDescent="0.25">
      <c r="A89" s="11">
        <f>_xlfn.IFNA(_xlfn.XLOOKUP(Tabla1[[#This Row],[ID]],'BASE DE DATOS 2026'!$B$3:$B$895,'BASE DE DATOS 2026'!$N$3:$N$895),"")</f>
        <v>0</v>
      </c>
      <c r="B89" s="36">
        <v>96</v>
      </c>
      <c r="C89" s="12" t="s">
        <v>383</v>
      </c>
      <c r="D89" s="12" t="s">
        <v>384</v>
      </c>
      <c r="E89" s="13">
        <v>1232813006</v>
      </c>
      <c r="F89" s="32"/>
      <c r="G89" s="32">
        <v>2020</v>
      </c>
      <c r="H89" s="15">
        <f ca="1">IF(Tabla1[[#This Row],[FECHA DE NACIMIENTO]]="","",YEAR(NOW())-Tabla1[[#This Row],[FECHA DE NACIMIENTO]])</f>
        <v>6</v>
      </c>
      <c r="I89" s="12" t="s">
        <v>100</v>
      </c>
      <c r="J89" s="15" t="str">
        <f t="shared" si="2"/>
        <v>E</v>
      </c>
      <c r="K89" s="15" t="str">
        <f>Tabla1[[#This Row],[FECHA DE NACIMIENTO]]&amp;J89</f>
        <v>2020E</v>
      </c>
      <c r="L89" s="16" t="str">
        <f t="shared" si="3"/>
        <v>MINIRIDERS 6 AÑOS</v>
      </c>
      <c r="M89" s="12" t="s">
        <v>55</v>
      </c>
      <c r="N89" s="36">
        <v>96</v>
      </c>
      <c r="O89" s="19">
        <f>IFERROR(VLOOKUP(Tabla1[[#This Row],[NIVEL DE HABILIDAD]],CATEGORIAS!$M$3:$O$13,2,FALSE),"")</f>
        <v>85000</v>
      </c>
      <c r="P89" s="12"/>
      <c r="Q89" s="12"/>
    </row>
    <row r="90" spans="1:17" s="11" customFormat="1" ht="18.75" hidden="1" x14ac:dyDescent="0.25">
      <c r="A90" s="11">
        <f>_xlfn.IFNA(_xlfn.XLOOKUP(Tabla1[[#This Row],[ID]],'BASE DE DATOS 2026'!$B$3:$B$895,'BASE DE DATOS 2026'!$N$3:$N$895),"")</f>
        <v>97</v>
      </c>
      <c r="B90" s="36">
        <v>97</v>
      </c>
      <c r="C90" s="12" t="s">
        <v>361</v>
      </c>
      <c r="D90" s="12" t="s">
        <v>385</v>
      </c>
      <c r="E90" s="13">
        <v>1109566887</v>
      </c>
      <c r="F90" s="32"/>
      <c r="G90" s="32">
        <v>2019</v>
      </c>
      <c r="H90" s="15">
        <f ca="1">IF(Tabla1[[#This Row],[FECHA DE NACIMIENTO]]="","",YEAR(NOW())-Tabla1[[#This Row],[FECHA DE NACIMIENTO]])</f>
        <v>7</v>
      </c>
      <c r="I90" s="12" t="s">
        <v>67</v>
      </c>
      <c r="J90" s="15" t="str">
        <f t="shared" si="2"/>
        <v>P</v>
      </c>
      <c r="K90" s="15" t="str">
        <f>Tabla1[[#This Row],[FECHA DE NACIMIENTO]]&amp;J90</f>
        <v>2019P</v>
      </c>
      <c r="L90" s="16" t="str">
        <f t="shared" si="3"/>
        <v>PRINCIPIANTES 7 Y 8 AÑOS</v>
      </c>
      <c r="M90" s="12" t="s">
        <v>55</v>
      </c>
      <c r="N90" s="37">
        <v>97</v>
      </c>
      <c r="O90" s="19">
        <f>IFERROR(VLOOKUP(Tabla1[[#This Row],[NIVEL DE HABILIDAD]],CATEGORIAS!$M$3:$O$13,2,FALSE),"")</f>
        <v>85000</v>
      </c>
      <c r="P90" s="12"/>
      <c r="Q90" s="12"/>
    </row>
    <row r="91" spans="1:17" s="11" customFormat="1" ht="18.75" hidden="1" x14ac:dyDescent="0.25">
      <c r="A91" s="11">
        <f>_xlfn.IFNA(_xlfn.XLOOKUP(Tabla1[[#This Row],[ID]],'BASE DE DATOS 2026'!$B$3:$B$895,'BASE DE DATOS 2026'!$N$3:$N$895),"")</f>
        <v>98</v>
      </c>
      <c r="B91" s="36">
        <v>98</v>
      </c>
      <c r="C91" s="12" t="s">
        <v>386</v>
      </c>
      <c r="D91" s="12" t="s">
        <v>387</v>
      </c>
      <c r="E91" s="13">
        <v>1232810736</v>
      </c>
      <c r="F91" s="32"/>
      <c r="G91" s="32">
        <v>2019</v>
      </c>
      <c r="H91" s="15">
        <f ca="1">IF(Tabla1[[#This Row],[FECHA DE NACIMIENTO]]="","",YEAR(NOW())-Tabla1[[#This Row],[FECHA DE NACIMIENTO]])</f>
        <v>7</v>
      </c>
      <c r="I91" s="12" t="s">
        <v>67</v>
      </c>
      <c r="J91" s="15" t="str">
        <f t="shared" si="2"/>
        <v>P</v>
      </c>
      <c r="K91" s="15" t="str">
        <f>Tabla1[[#This Row],[FECHA DE NACIMIENTO]]&amp;J91</f>
        <v>2019P</v>
      </c>
      <c r="L91" s="16" t="str">
        <f t="shared" si="3"/>
        <v>PRINCIPIANTES 7 Y 8 AÑOS</v>
      </c>
      <c r="M91" s="12" t="s">
        <v>55</v>
      </c>
      <c r="N91" s="36">
        <v>98</v>
      </c>
      <c r="O91" s="19">
        <f>IFERROR(VLOOKUP(Tabla1[[#This Row],[NIVEL DE HABILIDAD]],CATEGORIAS!$M$3:$O$13,2,FALSE),"")</f>
        <v>85000</v>
      </c>
      <c r="P91" s="12"/>
      <c r="Q91" s="12" t="s">
        <v>228</v>
      </c>
    </row>
    <row r="92" spans="1:17" s="11" customFormat="1" ht="18.75" hidden="1" x14ac:dyDescent="0.25">
      <c r="A92" s="11">
        <f>_xlfn.IFNA(_xlfn.XLOOKUP(Tabla1[[#This Row],[ID]],'BASE DE DATOS 2026'!$B$3:$B$895,'BASE DE DATOS 2026'!$N$3:$N$895),"")</f>
        <v>99</v>
      </c>
      <c r="B92" s="36">
        <v>99</v>
      </c>
      <c r="C92" s="12" t="s">
        <v>258</v>
      </c>
      <c r="D92" s="12" t="s">
        <v>388</v>
      </c>
      <c r="E92" s="13">
        <v>1109567753</v>
      </c>
      <c r="F92" s="32"/>
      <c r="G92" s="32">
        <v>2019</v>
      </c>
      <c r="H92" s="15">
        <f ca="1">IF(Tabla1[[#This Row],[FECHA DE NACIMIENTO]]="","",YEAR(NOW())-Tabla1[[#This Row],[FECHA DE NACIMIENTO]])</f>
        <v>7</v>
      </c>
      <c r="I92" s="12" t="s">
        <v>67</v>
      </c>
      <c r="J92" s="15" t="str">
        <f t="shared" si="2"/>
        <v>P</v>
      </c>
      <c r="K92" s="15" t="str">
        <f>Tabla1[[#This Row],[FECHA DE NACIMIENTO]]&amp;J92</f>
        <v>2019P</v>
      </c>
      <c r="L92" s="16" t="str">
        <f t="shared" si="3"/>
        <v>PRINCIPIANTES 7 Y 8 AÑOS</v>
      </c>
      <c r="M92" s="12" t="s">
        <v>55</v>
      </c>
      <c r="N92" s="37">
        <v>99</v>
      </c>
      <c r="O92" s="19">
        <f>IFERROR(VLOOKUP(Tabla1[[#This Row],[NIVEL DE HABILIDAD]],CATEGORIAS!$M$3:$O$13,2,FALSE),"")</f>
        <v>85000</v>
      </c>
      <c r="P92" s="12"/>
      <c r="Q92" s="12"/>
    </row>
    <row r="93" spans="1:17" ht="18.75" hidden="1" x14ac:dyDescent="0.25">
      <c r="A93" s="11">
        <f>_xlfn.IFNA(_xlfn.XLOOKUP(Tabla1[[#This Row],[ID]],'BASE DE DATOS 2026'!$B$3:$B$895,'BASE DE DATOS 2026'!$N$3:$N$895),"")</f>
        <v>100</v>
      </c>
      <c r="B93" s="36">
        <v>100</v>
      </c>
      <c r="C93" s="12" t="s">
        <v>275</v>
      </c>
      <c r="D93" s="12" t="s">
        <v>389</v>
      </c>
      <c r="E93" s="13">
        <v>1108259825</v>
      </c>
      <c r="F93" s="32"/>
      <c r="G93" s="32">
        <v>2018</v>
      </c>
      <c r="H93" s="15">
        <f ca="1">IF(Tabla1[[#This Row],[FECHA DE NACIMIENTO]]="","",YEAR(NOW())-Tabla1[[#This Row],[FECHA DE NACIMIENTO]])</f>
        <v>8</v>
      </c>
      <c r="I93" s="12" t="s">
        <v>67</v>
      </c>
      <c r="J93" s="15" t="str">
        <f t="shared" si="2"/>
        <v>P</v>
      </c>
      <c r="K93" s="15" t="str">
        <f>Tabla1[[#This Row],[FECHA DE NACIMIENTO]]&amp;J93</f>
        <v>2018P</v>
      </c>
      <c r="L93" s="16" t="str">
        <f t="shared" si="3"/>
        <v>PRINCIPIANTES 7 Y 8 AÑOS</v>
      </c>
      <c r="M93" s="12" t="s">
        <v>55</v>
      </c>
      <c r="N93" s="36">
        <v>100</v>
      </c>
      <c r="O93" s="19">
        <f>IFERROR(VLOOKUP(Tabla1[[#This Row],[NIVEL DE HABILIDAD]],CATEGORIAS!$M$3:$O$13,2,FALSE),"")</f>
        <v>85000</v>
      </c>
      <c r="P93" s="12"/>
      <c r="Q93" s="12"/>
    </row>
    <row r="94" spans="1:17" ht="18.75" hidden="1" x14ac:dyDescent="0.25">
      <c r="A94" s="11">
        <f>_xlfn.IFNA(_xlfn.XLOOKUP(Tabla1[[#This Row],[ID]],'BASE DE DATOS 2026'!$B$3:$B$895,'BASE DE DATOS 2026'!$N$3:$N$895),"")</f>
        <v>101</v>
      </c>
      <c r="B94" s="36">
        <v>101</v>
      </c>
      <c r="C94" s="12" t="s">
        <v>319</v>
      </c>
      <c r="D94" s="12" t="s">
        <v>390</v>
      </c>
      <c r="E94" s="13">
        <v>1110376811</v>
      </c>
      <c r="F94" s="32"/>
      <c r="G94" s="32">
        <v>2016</v>
      </c>
      <c r="H94" s="15">
        <f ca="1">IF(Tabla1[[#This Row],[FECHA DE NACIMIENTO]]="","",YEAR(NOW())-Tabla1[[#This Row],[FECHA DE NACIMIENTO]])</f>
        <v>10</v>
      </c>
      <c r="I94" s="12" t="s">
        <v>67</v>
      </c>
      <c r="J94" s="15" t="str">
        <f t="shared" si="2"/>
        <v>P</v>
      </c>
      <c r="K94" s="15" t="str">
        <f>Tabla1[[#This Row],[FECHA DE NACIMIENTO]]&amp;J94</f>
        <v>2016P</v>
      </c>
      <c r="L94" s="16" t="str">
        <f t="shared" si="3"/>
        <v>PRINCIPIANTES 9 Y 10 AÑOS</v>
      </c>
      <c r="M94" s="12" t="s">
        <v>55</v>
      </c>
      <c r="N94" s="37">
        <v>101</v>
      </c>
      <c r="O94" s="19">
        <f>IFERROR(VLOOKUP(Tabla1[[#This Row],[NIVEL DE HABILIDAD]],CATEGORIAS!$M$3:$O$13,2,FALSE),"")</f>
        <v>85000</v>
      </c>
      <c r="P94" s="12"/>
      <c r="Q94" s="12"/>
    </row>
    <row r="95" spans="1:17" ht="18.75" hidden="1" x14ac:dyDescent="0.25">
      <c r="A95" s="11">
        <f>_xlfn.IFNA(_xlfn.XLOOKUP(Tabla1[[#This Row],[ID]],'BASE DE DATOS 2026'!$B$3:$B$895,'BASE DE DATOS 2026'!$N$3:$N$895),"")</f>
        <v>102</v>
      </c>
      <c r="B95" s="36">
        <v>102</v>
      </c>
      <c r="C95" s="12" t="s">
        <v>350</v>
      </c>
      <c r="D95" s="12" t="s">
        <v>391</v>
      </c>
      <c r="E95" s="13">
        <v>1106524594</v>
      </c>
      <c r="F95" s="14"/>
      <c r="G95" s="14">
        <v>2020</v>
      </c>
      <c r="H95" s="15">
        <f ca="1">IF(Tabla1[[#This Row],[FECHA DE NACIMIENTO]]="","",YEAR(NOW())-Tabla1[[#This Row],[FECHA DE NACIMIENTO]])</f>
        <v>6</v>
      </c>
      <c r="I95" s="12" t="s">
        <v>67</v>
      </c>
      <c r="J95" s="15" t="str">
        <f t="shared" si="2"/>
        <v>P</v>
      </c>
      <c r="K95" s="15" t="str">
        <f>Tabla1[[#This Row],[FECHA DE NACIMIENTO]]&amp;J95</f>
        <v>2020P</v>
      </c>
      <c r="L95" s="16" t="str">
        <f t="shared" si="3"/>
        <v>PRINCIPIANTES 6 AÑOS Y MENOS</v>
      </c>
      <c r="M95" s="12" t="s">
        <v>55</v>
      </c>
      <c r="N95" s="36">
        <v>102</v>
      </c>
      <c r="O95" s="19">
        <f>IFERROR(VLOOKUP(Tabla1[[#This Row],[NIVEL DE HABILIDAD]],CATEGORIAS!$M$3:$O$13,2,FALSE),"")</f>
        <v>85000</v>
      </c>
      <c r="P95" s="12"/>
      <c r="Q95" s="12"/>
    </row>
    <row r="96" spans="1:17" ht="18.75" hidden="1" x14ac:dyDescent="0.25">
      <c r="A96" s="11">
        <f>_xlfn.IFNA(_xlfn.XLOOKUP(Tabla1[[#This Row],[ID]],'BASE DE DATOS 2026'!$B$3:$B$895,'BASE DE DATOS 2026'!$N$3:$N$895),"")</f>
        <v>0</v>
      </c>
      <c r="B96" s="36">
        <v>103</v>
      </c>
      <c r="C96" s="12" t="s">
        <v>392</v>
      </c>
      <c r="D96" s="12" t="s">
        <v>393</v>
      </c>
      <c r="E96" s="13">
        <v>1149941670</v>
      </c>
      <c r="F96" s="14"/>
      <c r="G96" s="14">
        <v>2018</v>
      </c>
      <c r="H96" s="15">
        <f ca="1">IF(Tabla1[[#This Row],[FECHA DE NACIMIENTO]]="","",YEAR(NOW())-Tabla1[[#This Row],[FECHA DE NACIMIENTO]])</f>
        <v>8</v>
      </c>
      <c r="I96" s="12" t="s">
        <v>67</v>
      </c>
      <c r="J96" s="15" t="str">
        <f t="shared" si="2"/>
        <v>P</v>
      </c>
      <c r="K96" s="15" t="str">
        <f>Tabla1[[#This Row],[FECHA DE NACIMIENTO]]&amp;J96</f>
        <v>2018P</v>
      </c>
      <c r="L96" s="16" t="str">
        <f t="shared" si="3"/>
        <v>PRINCIPIANTES 7 Y 8 AÑOS</v>
      </c>
      <c r="M96" s="12" t="s">
        <v>55</v>
      </c>
      <c r="N96" s="37">
        <v>103</v>
      </c>
      <c r="O96" s="19">
        <f>IFERROR(VLOOKUP(Tabla1[[#This Row],[NIVEL DE HABILIDAD]],CATEGORIAS!$M$3:$O$13,2,FALSE),"")</f>
        <v>85000</v>
      </c>
      <c r="P96" s="12"/>
      <c r="Q96" s="12"/>
    </row>
    <row r="97" spans="1:17" ht="18.75" hidden="1" x14ac:dyDescent="0.25">
      <c r="A97" s="11">
        <f>_xlfn.IFNA(_xlfn.XLOOKUP(Tabla1[[#This Row],[ID]],'BASE DE DATOS 2026'!$B$3:$B$895,'BASE DE DATOS 2026'!$N$3:$N$895),"")</f>
        <v>104</v>
      </c>
      <c r="B97" s="36">
        <v>104</v>
      </c>
      <c r="C97" s="12" t="s">
        <v>394</v>
      </c>
      <c r="D97" s="12" t="s">
        <v>395</v>
      </c>
      <c r="E97" s="13">
        <v>1112062020</v>
      </c>
      <c r="F97" s="14"/>
      <c r="G97" s="14">
        <v>2016</v>
      </c>
      <c r="H97" s="15">
        <f ca="1">IF(Tabla1[[#This Row],[FECHA DE NACIMIENTO]]="","",YEAR(NOW())-Tabla1[[#This Row],[FECHA DE NACIMIENTO]])</f>
        <v>10</v>
      </c>
      <c r="I97" s="12" t="s">
        <v>67</v>
      </c>
      <c r="J97" s="15" t="str">
        <f t="shared" si="2"/>
        <v>P</v>
      </c>
      <c r="K97" s="15" t="str">
        <f>Tabla1[[#This Row],[FECHA DE NACIMIENTO]]&amp;J97</f>
        <v>2016P</v>
      </c>
      <c r="L97" s="16" t="str">
        <f t="shared" si="3"/>
        <v>PRINCIPIANTES 9 Y 10 AÑOS</v>
      </c>
      <c r="M97" s="12" t="s">
        <v>53</v>
      </c>
      <c r="N97" s="36">
        <v>104</v>
      </c>
      <c r="O97" s="19">
        <f>IFERROR(VLOOKUP(Tabla1[[#This Row],[NIVEL DE HABILIDAD]],CATEGORIAS!$M$3:$O$13,2,FALSE),"")</f>
        <v>85000</v>
      </c>
      <c r="P97" s="12"/>
      <c r="Q97" s="12"/>
    </row>
    <row r="98" spans="1:17" ht="18.75" hidden="1" x14ac:dyDescent="0.25">
      <c r="A98" s="11">
        <f>_xlfn.IFNA(_xlfn.XLOOKUP(Tabla1[[#This Row],[ID]],'BASE DE DATOS 2026'!$B$3:$B$895,'BASE DE DATOS 2026'!$N$3:$N$895),"")</f>
        <v>105</v>
      </c>
      <c r="B98" s="36">
        <v>105</v>
      </c>
      <c r="C98" s="12" t="s">
        <v>396</v>
      </c>
      <c r="D98" s="12" t="s">
        <v>397</v>
      </c>
      <c r="E98" s="13">
        <v>1063819176</v>
      </c>
      <c r="F98" s="14"/>
      <c r="G98" s="14">
        <v>2020</v>
      </c>
      <c r="H98" s="15">
        <f ca="1">IF(Tabla1[[#This Row],[FECHA DE NACIMIENTO]]="","",YEAR(NOW())-Tabla1[[#This Row],[FECHA DE NACIMIENTO]])</f>
        <v>6</v>
      </c>
      <c r="I98" s="12" t="s">
        <v>67</v>
      </c>
      <c r="J98" s="15" t="str">
        <f t="shared" si="2"/>
        <v>P</v>
      </c>
      <c r="K98" s="15" t="str">
        <f>Tabla1[[#This Row],[FECHA DE NACIMIENTO]]&amp;J98</f>
        <v>2020P</v>
      </c>
      <c r="L98" s="16" t="str">
        <f t="shared" si="3"/>
        <v>PRINCIPIANTES 6 AÑOS Y MENOS</v>
      </c>
      <c r="M98" s="12" t="s">
        <v>111</v>
      </c>
      <c r="N98" s="37">
        <v>105</v>
      </c>
      <c r="O98" s="19">
        <f>IFERROR(VLOOKUP(Tabla1[[#This Row],[NIVEL DE HABILIDAD]],CATEGORIAS!$M$3:$O$13,2,FALSE),"")</f>
        <v>85000</v>
      </c>
      <c r="P98" s="12"/>
      <c r="Q98" s="12"/>
    </row>
    <row r="99" spans="1:17" ht="18.75" hidden="1" x14ac:dyDescent="0.25">
      <c r="A99" s="11">
        <f>_xlfn.IFNA(_xlfn.XLOOKUP(Tabla1[[#This Row],[ID]],'BASE DE DATOS 2026'!$B$3:$B$895,'BASE DE DATOS 2026'!$N$3:$N$895),"")</f>
        <v>106</v>
      </c>
      <c r="B99" s="36">
        <v>106</v>
      </c>
      <c r="C99" s="12" t="s">
        <v>398</v>
      </c>
      <c r="D99" s="12" t="s">
        <v>399</v>
      </c>
      <c r="E99" s="13">
        <v>1166466694</v>
      </c>
      <c r="F99" s="14"/>
      <c r="G99" s="14">
        <v>2016</v>
      </c>
      <c r="H99" s="15">
        <f ca="1">IF(Tabla1[[#This Row],[FECHA DE NACIMIENTO]]="","",YEAR(NOW())-Tabla1[[#This Row],[FECHA DE NACIMIENTO]])</f>
        <v>10</v>
      </c>
      <c r="I99" s="12" t="s">
        <v>67</v>
      </c>
      <c r="J99" s="15" t="str">
        <f t="shared" si="2"/>
        <v>P</v>
      </c>
      <c r="K99" s="15" t="str">
        <f>Tabla1[[#This Row],[FECHA DE NACIMIENTO]]&amp;J99</f>
        <v>2016P</v>
      </c>
      <c r="L99" s="16" t="str">
        <f t="shared" si="3"/>
        <v>PRINCIPIANTES 9 Y 10 AÑOS</v>
      </c>
      <c r="M99" s="12" t="s">
        <v>110</v>
      </c>
      <c r="N99" s="36">
        <v>106</v>
      </c>
      <c r="O99" s="19">
        <f>IFERROR(VLOOKUP(Tabla1[[#This Row],[NIVEL DE HABILIDAD]],CATEGORIAS!$M$3:$O$13,2,FALSE),"")</f>
        <v>85000</v>
      </c>
      <c r="P99" s="12"/>
      <c r="Q99" s="12"/>
    </row>
    <row r="100" spans="1:17" ht="18.75" hidden="1" x14ac:dyDescent="0.25">
      <c r="A100" s="11">
        <f>_xlfn.IFNA(_xlfn.XLOOKUP(Tabla1[[#This Row],[ID]],'BASE DE DATOS 2026'!$B$3:$B$895,'BASE DE DATOS 2026'!$N$3:$N$895),"")</f>
        <v>0</v>
      </c>
      <c r="B100" s="36">
        <v>107</v>
      </c>
      <c r="C100" s="65" t="s">
        <v>236</v>
      </c>
      <c r="D100" s="65" t="s">
        <v>400</v>
      </c>
      <c r="E100" s="47">
        <v>1104844980</v>
      </c>
      <c r="F100" s="14"/>
      <c r="G100" s="48">
        <v>2019</v>
      </c>
      <c r="H100" s="15">
        <f ca="1">IF(Tabla1[[#This Row],[FECHA DE NACIMIENTO]]="","",YEAR(NOW())-Tabla1[[#This Row],[FECHA DE NACIMIENTO]])</f>
        <v>7</v>
      </c>
      <c r="I100" s="12" t="s">
        <v>100</v>
      </c>
      <c r="J100" s="15" t="str">
        <f t="shared" si="2"/>
        <v>E</v>
      </c>
      <c r="K100" s="15" t="str">
        <f>Tabla1[[#This Row],[FECHA DE NACIMIENTO]]&amp;J100</f>
        <v>2019E</v>
      </c>
      <c r="L100" s="16" t="str">
        <f t="shared" si="3"/>
        <v>MINIRIDERS 7 Y 8 AÑOS</v>
      </c>
      <c r="M100" s="12" t="s">
        <v>55</v>
      </c>
      <c r="N100" s="37">
        <v>107</v>
      </c>
      <c r="O100" s="19">
        <f>IFERROR(VLOOKUP(Tabla1[[#This Row],[NIVEL DE HABILIDAD]],CATEGORIAS!$M$3:$O$13,2,FALSE),"")</f>
        <v>85000</v>
      </c>
      <c r="P100" s="65"/>
      <c r="Q100" s="65" t="s">
        <v>196</v>
      </c>
    </row>
    <row r="101" spans="1:17" ht="18.75" hidden="1" x14ac:dyDescent="0.25">
      <c r="A101" s="11">
        <f>_xlfn.IFNA(_xlfn.XLOOKUP(Tabla1[[#This Row],[ID]],'BASE DE DATOS 2026'!$B$3:$B$895,'BASE DE DATOS 2026'!$N$3:$N$895),"")</f>
        <v>0</v>
      </c>
      <c r="B101" s="36">
        <v>108</v>
      </c>
      <c r="C101" s="12" t="s">
        <v>401</v>
      </c>
      <c r="D101" s="12" t="s">
        <v>402</v>
      </c>
      <c r="E101" s="13">
        <v>1232811325</v>
      </c>
      <c r="F101" s="14"/>
      <c r="G101" s="14">
        <v>2020</v>
      </c>
      <c r="H101" s="15">
        <f ca="1">IF(Tabla1[[#This Row],[FECHA DE NACIMIENTO]]="","",YEAR(NOW())-Tabla1[[#This Row],[FECHA DE NACIMIENTO]])</f>
        <v>6</v>
      </c>
      <c r="I101" s="12" t="s">
        <v>100</v>
      </c>
      <c r="J101" s="15" t="str">
        <f t="shared" si="2"/>
        <v>E</v>
      </c>
      <c r="K101" s="15" t="str">
        <f>Tabla1[[#This Row],[FECHA DE NACIMIENTO]]&amp;J101</f>
        <v>2020E</v>
      </c>
      <c r="L101" s="16" t="str">
        <f t="shared" si="3"/>
        <v>MINIRIDERS 6 AÑOS</v>
      </c>
      <c r="M101" s="12" t="s">
        <v>45</v>
      </c>
      <c r="N101" s="36">
        <v>108</v>
      </c>
      <c r="O101" s="19">
        <f>IFERROR(VLOOKUP(Tabla1[[#This Row],[NIVEL DE HABILIDAD]],CATEGORIAS!$M$3:$O$13,2,FALSE),"")</f>
        <v>85000</v>
      </c>
      <c r="P101" s="12"/>
      <c r="Q101" s="12"/>
    </row>
    <row r="102" spans="1:17" ht="18.75" hidden="1" x14ac:dyDescent="0.25">
      <c r="A102" s="11">
        <f>_xlfn.IFNA(_xlfn.XLOOKUP(Tabla1[[#This Row],[ID]],'BASE DE DATOS 2026'!$B$3:$B$895,'BASE DE DATOS 2026'!$N$3:$N$895),"")</f>
        <v>0</v>
      </c>
      <c r="B102" s="36">
        <v>109</v>
      </c>
      <c r="C102" s="12" t="s">
        <v>356</v>
      </c>
      <c r="D102" s="12" t="s">
        <v>403</v>
      </c>
      <c r="E102" s="13" t="s">
        <v>404</v>
      </c>
      <c r="F102" s="14"/>
      <c r="G102" s="48">
        <v>2022</v>
      </c>
      <c r="H102" s="15">
        <f ca="1">IF(Tabla1[[#This Row],[FECHA DE NACIMIENTO]]="","",YEAR(NOW())-Tabla1[[#This Row],[FECHA DE NACIMIENTO]])</f>
        <v>4</v>
      </c>
      <c r="I102" s="12" t="s">
        <v>12</v>
      </c>
      <c r="J102" s="15" t="str">
        <f t="shared" si="2"/>
        <v>S</v>
      </c>
      <c r="K102" s="15" t="str">
        <f>Tabla1[[#This Row],[FECHA DE NACIMIENTO]]&amp;J102</f>
        <v>2022S</v>
      </c>
      <c r="L102" s="16" t="str">
        <f t="shared" si="3"/>
        <v>STRIDERS 4 AÑOS</v>
      </c>
      <c r="M102" s="12" t="s">
        <v>52</v>
      </c>
      <c r="N102" s="37">
        <v>109</v>
      </c>
      <c r="O102" s="19">
        <f>IFERROR(VLOOKUP(Tabla1[[#This Row],[NIVEL DE HABILIDAD]],CATEGORIAS!$M$3:$O$13,2,FALSE),"")</f>
        <v>85000</v>
      </c>
      <c r="P102" s="12"/>
      <c r="Q102" s="12"/>
    </row>
    <row r="103" spans="1:17" ht="18.75" hidden="1" x14ac:dyDescent="0.25">
      <c r="A103" s="11">
        <f>_xlfn.IFNA(_xlfn.XLOOKUP(Tabla1[[#This Row],[ID]],'BASE DE DATOS 2026'!$B$3:$B$895,'BASE DE DATOS 2026'!$N$3:$N$895),"")</f>
        <v>0</v>
      </c>
      <c r="B103" s="36">
        <v>110</v>
      </c>
      <c r="C103" s="12" t="s">
        <v>252</v>
      </c>
      <c r="D103" s="12" t="s">
        <v>405</v>
      </c>
      <c r="E103" s="13">
        <v>1190964722</v>
      </c>
      <c r="F103" s="14"/>
      <c r="G103" s="14">
        <v>2022</v>
      </c>
      <c r="H103" s="15">
        <f ca="1">IF(Tabla1[[#This Row],[FECHA DE NACIMIENTO]]="","",YEAR(NOW())-Tabla1[[#This Row],[FECHA DE NACIMIENTO]])</f>
        <v>4</v>
      </c>
      <c r="I103" s="12" t="s">
        <v>12</v>
      </c>
      <c r="J103" s="15" t="str">
        <f t="shared" si="2"/>
        <v>S</v>
      </c>
      <c r="K103" s="15" t="str">
        <f>Tabla1[[#This Row],[FECHA DE NACIMIENTO]]&amp;J103</f>
        <v>2022S</v>
      </c>
      <c r="L103" s="16" t="str">
        <f t="shared" si="3"/>
        <v>STRIDERS 4 AÑOS</v>
      </c>
      <c r="M103" s="12" t="s">
        <v>85</v>
      </c>
      <c r="N103" s="36">
        <v>110</v>
      </c>
      <c r="O103" s="19">
        <f>IFERROR(VLOOKUP(Tabla1[[#This Row],[NIVEL DE HABILIDAD]],CATEGORIAS!$M$3:$O$13,2,FALSE),"")</f>
        <v>85000</v>
      </c>
      <c r="P103" s="12"/>
      <c r="Q103" s="12"/>
    </row>
    <row r="104" spans="1:17" ht="18.75" hidden="1" x14ac:dyDescent="0.25">
      <c r="A104" s="11">
        <f>_xlfn.IFNA(_xlfn.XLOOKUP(Tabla1[[#This Row],[ID]],'BASE DE DATOS 2026'!$B$3:$B$895,'BASE DE DATOS 2026'!$N$3:$N$895),"")</f>
        <v>111</v>
      </c>
      <c r="B104" s="37">
        <v>111</v>
      </c>
      <c r="C104" s="65" t="s">
        <v>406</v>
      </c>
      <c r="D104" s="65" t="s">
        <v>407</v>
      </c>
      <c r="E104" s="47">
        <v>1110377957</v>
      </c>
      <c r="F104" s="14"/>
      <c r="G104" s="48">
        <v>2017</v>
      </c>
      <c r="H104" s="15">
        <f ca="1">IF(Tabla1[[#This Row],[FECHA DE NACIMIENTO]]="","",YEAR(NOW())-Tabla1[[#This Row],[FECHA DE NACIMIENTO]])</f>
        <v>9</v>
      </c>
      <c r="I104" s="65" t="s">
        <v>14</v>
      </c>
      <c r="J104" s="15" t="str">
        <f t="shared" si="2"/>
        <v>D</v>
      </c>
      <c r="K104" s="15" t="str">
        <f>Tabla1[[#This Row],[FECHA DE NACIMIENTO]]&amp;J104</f>
        <v>2017D</v>
      </c>
      <c r="L104" s="16" t="str">
        <f t="shared" si="3"/>
        <v>DAMAS 9 Y 10 AÑOS</v>
      </c>
      <c r="M104" s="65" t="s">
        <v>55</v>
      </c>
      <c r="N104" s="37">
        <v>111</v>
      </c>
      <c r="O104" s="19">
        <f>IFERROR(VLOOKUP(Tabla1[[#This Row],[NIVEL DE HABILIDAD]],CATEGORIAS!$M$3:$O$13,2,FALSE),"")</f>
        <v>85000</v>
      </c>
      <c r="P104" s="65"/>
      <c r="Q104" s="65"/>
    </row>
    <row r="105" spans="1:17" ht="18.75" hidden="1" x14ac:dyDescent="0.25">
      <c r="A105" s="11">
        <f>_xlfn.IFNA(_xlfn.XLOOKUP(Tabla1[[#This Row],[ID]],'BASE DE DATOS 2026'!$B$3:$B$895,'BASE DE DATOS 2026'!$N$3:$N$895),"")</f>
        <v>112</v>
      </c>
      <c r="B105" s="36">
        <v>112</v>
      </c>
      <c r="C105" s="12" t="s">
        <v>408</v>
      </c>
      <c r="D105" s="12" t="s">
        <v>409</v>
      </c>
      <c r="E105" s="13">
        <v>1112165723</v>
      </c>
      <c r="F105" s="14"/>
      <c r="G105" s="32">
        <v>2022</v>
      </c>
      <c r="H105" s="15">
        <f ca="1">IF(Tabla1[[#This Row],[FECHA DE NACIMIENTO]]="","",YEAR(NOW())-Tabla1[[#This Row],[FECHA DE NACIMIENTO]])</f>
        <v>4</v>
      </c>
      <c r="I105" s="12" t="s">
        <v>12</v>
      </c>
      <c r="J105" s="15" t="str">
        <f t="shared" si="2"/>
        <v>S</v>
      </c>
      <c r="K105" s="15" t="str">
        <f>Tabla1[[#This Row],[FECHA DE NACIMIENTO]]&amp;J105</f>
        <v>2022S</v>
      </c>
      <c r="L105" s="16" t="str">
        <f t="shared" si="3"/>
        <v>STRIDERS 4 AÑOS</v>
      </c>
      <c r="M105" s="12" t="s">
        <v>85</v>
      </c>
      <c r="N105" s="36">
        <v>112</v>
      </c>
      <c r="O105" s="19">
        <f>IFERROR(VLOOKUP(Tabla1[[#This Row],[NIVEL DE HABILIDAD]],CATEGORIAS!$M$3:$O$13,2,FALSE),"")</f>
        <v>85000</v>
      </c>
      <c r="P105" s="12"/>
      <c r="Q105" s="12" t="s">
        <v>1506</v>
      </c>
    </row>
    <row r="106" spans="1:17" ht="18.75" hidden="1" x14ac:dyDescent="0.25">
      <c r="A106" s="11">
        <f>_xlfn.IFNA(_xlfn.XLOOKUP(Tabla1[[#This Row],[ID]],'BASE DE DATOS 2026'!$B$3:$B$895,'BASE DE DATOS 2026'!$N$3:$N$895),"")</f>
        <v>113</v>
      </c>
      <c r="B106" s="39">
        <v>113</v>
      </c>
      <c r="C106" s="12" t="s">
        <v>410</v>
      </c>
      <c r="D106" s="12" t="s">
        <v>411</v>
      </c>
      <c r="E106" s="13">
        <v>1166468538</v>
      </c>
      <c r="F106" s="14"/>
      <c r="G106" s="48">
        <v>2022</v>
      </c>
      <c r="H106" s="15">
        <f ca="1">IF(Tabla1[[#This Row],[FECHA DE NACIMIENTO]]="","",YEAR(NOW())-Tabla1[[#This Row],[FECHA DE NACIMIENTO]])</f>
        <v>4</v>
      </c>
      <c r="I106" s="12" t="s">
        <v>12</v>
      </c>
      <c r="J106" s="15" t="str">
        <f t="shared" si="2"/>
        <v>S</v>
      </c>
      <c r="K106" s="15" t="str">
        <f>Tabla1[[#This Row],[FECHA DE NACIMIENTO]]&amp;J106</f>
        <v>2022S</v>
      </c>
      <c r="L106" s="16" t="str">
        <f t="shared" si="3"/>
        <v>STRIDERS 4 AÑOS</v>
      </c>
      <c r="M106" s="12" t="s">
        <v>52</v>
      </c>
      <c r="N106" s="39">
        <v>113</v>
      </c>
      <c r="O106" s="19">
        <f>IFERROR(VLOOKUP(Tabla1[[#This Row],[NIVEL DE HABILIDAD]],CATEGORIAS!$M$3:$O$13,2,FALSE),"")</f>
        <v>85000</v>
      </c>
      <c r="P106" s="12"/>
      <c r="Q106" s="12"/>
    </row>
    <row r="107" spans="1:17" ht="18.75" hidden="1" x14ac:dyDescent="0.25">
      <c r="A107" s="11">
        <f>_xlfn.IFNA(_xlfn.XLOOKUP(Tabla1[[#This Row],[ID]],'BASE DE DATOS 2026'!$B$3:$B$895,'BASE DE DATOS 2026'!$N$3:$N$895),"")</f>
        <v>114</v>
      </c>
      <c r="B107" s="36">
        <v>114</v>
      </c>
      <c r="C107" s="12" t="s">
        <v>412</v>
      </c>
      <c r="D107" s="12" t="s">
        <v>413</v>
      </c>
      <c r="E107" s="13">
        <v>1113703065</v>
      </c>
      <c r="F107" s="14"/>
      <c r="G107" s="48">
        <v>2021</v>
      </c>
      <c r="H107" s="15">
        <f ca="1">IF(Tabla1[[#This Row],[FECHA DE NACIMIENTO]]="","",YEAR(NOW())-Tabla1[[#This Row],[FECHA DE NACIMIENTO]])</f>
        <v>5</v>
      </c>
      <c r="I107" s="12" t="s">
        <v>12</v>
      </c>
      <c r="J107" s="15" t="str">
        <f t="shared" si="2"/>
        <v>S</v>
      </c>
      <c r="K107" s="15" t="str">
        <f>Tabla1[[#This Row],[FECHA DE NACIMIENTO]]&amp;J107</f>
        <v>2021S</v>
      </c>
      <c r="L107" s="16" t="str">
        <f t="shared" si="3"/>
        <v>STRIDERS 5 AÑOS</v>
      </c>
      <c r="M107" s="12" t="s">
        <v>44</v>
      </c>
      <c r="N107" s="36">
        <v>114</v>
      </c>
      <c r="O107" s="19">
        <f>IFERROR(VLOOKUP(Tabla1[[#This Row],[NIVEL DE HABILIDAD]],CATEGORIAS!$M$3:$O$13,2,FALSE),"")</f>
        <v>85000</v>
      </c>
      <c r="P107" s="12"/>
      <c r="Q107" s="12"/>
    </row>
    <row r="108" spans="1:17" ht="18.75" hidden="1" x14ac:dyDescent="0.25">
      <c r="A108" s="11">
        <f>_xlfn.IFNA(_xlfn.XLOOKUP(Tabla1[[#This Row],[ID]],'BASE DE DATOS 2026'!$B$3:$B$895,'BASE DE DATOS 2026'!$N$3:$N$895),"")</f>
        <v>115</v>
      </c>
      <c r="B108" s="37">
        <v>115</v>
      </c>
      <c r="C108" s="65" t="s">
        <v>414</v>
      </c>
      <c r="D108" s="65" t="s">
        <v>415</v>
      </c>
      <c r="E108" s="47">
        <v>1116165573</v>
      </c>
      <c r="F108" s="14"/>
      <c r="G108" s="50">
        <v>2021</v>
      </c>
      <c r="H108" s="15">
        <f ca="1">IF(Tabla1[[#This Row],[FECHA DE NACIMIENTO]]="","",YEAR(NOW())-Tabla1[[#This Row],[FECHA DE NACIMIENTO]])</f>
        <v>5</v>
      </c>
      <c r="I108" s="65" t="s">
        <v>12</v>
      </c>
      <c r="J108" s="15" t="str">
        <f t="shared" si="2"/>
        <v>S</v>
      </c>
      <c r="K108" s="15" t="str">
        <f>Tabla1[[#This Row],[FECHA DE NACIMIENTO]]&amp;J108</f>
        <v>2021S</v>
      </c>
      <c r="L108" s="16" t="str">
        <f t="shared" si="3"/>
        <v>STRIDERS 5 AÑOS</v>
      </c>
      <c r="M108" s="65" t="s">
        <v>85</v>
      </c>
      <c r="N108" s="37">
        <v>115</v>
      </c>
      <c r="O108" s="19">
        <f>IFERROR(VLOOKUP(Tabla1[[#This Row],[NIVEL DE HABILIDAD]],CATEGORIAS!$M$3:$O$13,2,FALSE),"")</f>
        <v>85000</v>
      </c>
      <c r="P108" s="65"/>
      <c r="Q108" s="65"/>
    </row>
    <row r="109" spans="1:17" ht="18.75" hidden="1" x14ac:dyDescent="0.25">
      <c r="A109" s="11">
        <f>_xlfn.IFNA(_xlfn.XLOOKUP(Tabla1[[#This Row],[ID]],'BASE DE DATOS 2026'!$B$3:$B$895,'BASE DE DATOS 2026'!$N$3:$N$895),"")</f>
        <v>0</v>
      </c>
      <c r="B109" s="36">
        <v>116</v>
      </c>
      <c r="C109" s="12" t="s">
        <v>285</v>
      </c>
      <c r="D109" s="12" t="s">
        <v>416</v>
      </c>
      <c r="E109" s="13">
        <v>1033271620</v>
      </c>
      <c r="F109" s="14"/>
      <c r="G109" s="32">
        <v>2021</v>
      </c>
      <c r="H109" s="15">
        <f ca="1">IF(Tabla1[[#This Row],[FECHA DE NACIMIENTO]]="","",YEAR(NOW())-Tabla1[[#This Row],[FECHA DE NACIMIENTO]])</f>
        <v>5</v>
      </c>
      <c r="I109" s="12" t="s">
        <v>12</v>
      </c>
      <c r="J109" s="15" t="str">
        <f t="shared" si="2"/>
        <v>S</v>
      </c>
      <c r="K109" s="15" t="str">
        <f>Tabla1[[#This Row],[FECHA DE NACIMIENTO]]&amp;J109</f>
        <v>2021S</v>
      </c>
      <c r="L109" s="16" t="str">
        <f t="shared" si="3"/>
        <v>STRIDERS 5 AÑOS</v>
      </c>
      <c r="M109" s="12" t="s">
        <v>109</v>
      </c>
      <c r="N109" s="36">
        <v>116</v>
      </c>
      <c r="O109" s="19">
        <f>IFERROR(VLOOKUP(Tabla1[[#This Row],[NIVEL DE HABILIDAD]],CATEGORIAS!$M$3:$O$13,2,FALSE),"")</f>
        <v>85000</v>
      </c>
      <c r="P109" s="12"/>
      <c r="Q109" s="12"/>
    </row>
    <row r="110" spans="1:17" ht="18.75" hidden="1" x14ac:dyDescent="0.25">
      <c r="A110" s="11">
        <f>_xlfn.IFNA(_xlfn.XLOOKUP(Tabla1[[#This Row],[ID]],'BASE DE DATOS 2026'!$B$3:$B$895,'BASE DE DATOS 2026'!$N$3:$N$895),"")</f>
        <v>0</v>
      </c>
      <c r="B110" s="37">
        <v>117</v>
      </c>
      <c r="C110" s="65" t="s">
        <v>417</v>
      </c>
      <c r="D110" s="65" t="s">
        <v>418</v>
      </c>
      <c r="E110" s="47">
        <v>1107991538</v>
      </c>
      <c r="F110" s="14"/>
      <c r="G110" s="48">
        <v>2021</v>
      </c>
      <c r="H110" s="15">
        <f ca="1">IF(Tabla1[[#This Row],[FECHA DE NACIMIENTO]]="","",YEAR(NOW())-Tabla1[[#This Row],[FECHA DE NACIMIENTO]])</f>
        <v>5</v>
      </c>
      <c r="I110" s="65" t="s">
        <v>12</v>
      </c>
      <c r="J110" s="15" t="str">
        <f t="shared" si="2"/>
        <v>S</v>
      </c>
      <c r="K110" s="15" t="str">
        <f>Tabla1[[#This Row],[FECHA DE NACIMIENTO]]&amp;J110</f>
        <v>2021S</v>
      </c>
      <c r="L110" s="16" t="str">
        <f t="shared" si="3"/>
        <v>STRIDERS 5 AÑOS</v>
      </c>
      <c r="M110" s="65" t="s">
        <v>174</v>
      </c>
      <c r="N110" s="37">
        <v>117</v>
      </c>
      <c r="O110" s="19">
        <f>IFERROR(VLOOKUP(Tabla1[[#This Row],[NIVEL DE HABILIDAD]],CATEGORIAS!$M$3:$O$13,2,FALSE),"")</f>
        <v>85000</v>
      </c>
      <c r="P110" s="65"/>
      <c r="Q110" s="65"/>
    </row>
    <row r="111" spans="1:17" ht="18.75" hidden="1" x14ac:dyDescent="0.25">
      <c r="A111" s="11">
        <f>_xlfn.IFNA(_xlfn.XLOOKUP(Tabla1[[#This Row],[ID]],'BASE DE DATOS 2026'!$B$3:$B$895,'BASE DE DATOS 2026'!$N$3:$N$895),"")</f>
        <v>118</v>
      </c>
      <c r="B111" s="36">
        <v>118</v>
      </c>
      <c r="C111" s="65" t="s">
        <v>394</v>
      </c>
      <c r="D111" s="65" t="s">
        <v>419</v>
      </c>
      <c r="E111" s="47">
        <v>1232816606</v>
      </c>
      <c r="F111" s="14"/>
      <c r="G111" s="48">
        <v>2021</v>
      </c>
      <c r="H111" s="15">
        <f ca="1">IF(Tabla1[[#This Row],[FECHA DE NACIMIENTO]]="","",YEAR(NOW())-Tabla1[[#This Row],[FECHA DE NACIMIENTO]])</f>
        <v>5</v>
      </c>
      <c r="I111" s="65" t="s">
        <v>12</v>
      </c>
      <c r="J111" s="15" t="str">
        <f t="shared" si="2"/>
        <v>S</v>
      </c>
      <c r="K111" s="15" t="str">
        <f>Tabla1[[#This Row],[FECHA DE NACIMIENTO]]&amp;J111</f>
        <v>2021S</v>
      </c>
      <c r="L111" s="16" t="str">
        <f t="shared" si="3"/>
        <v>STRIDERS 5 AÑOS</v>
      </c>
      <c r="M111" s="65" t="s">
        <v>45</v>
      </c>
      <c r="N111" s="36">
        <v>118</v>
      </c>
      <c r="O111" s="19">
        <f>IFERROR(VLOOKUP(Tabla1[[#This Row],[NIVEL DE HABILIDAD]],CATEGORIAS!$M$3:$O$13,2,FALSE),"")</f>
        <v>85000</v>
      </c>
      <c r="P111" s="65"/>
      <c r="Q111" s="65"/>
    </row>
    <row r="112" spans="1:17" ht="18.75" hidden="1" x14ac:dyDescent="0.25">
      <c r="A112" s="11">
        <f>_xlfn.IFNA(_xlfn.XLOOKUP(Tabla1[[#This Row],[ID]],'BASE DE DATOS 2026'!$B$3:$B$895,'BASE DE DATOS 2026'!$N$3:$N$895),"")</f>
        <v>0</v>
      </c>
      <c r="B112" s="37">
        <v>119</v>
      </c>
      <c r="C112" s="65" t="s">
        <v>420</v>
      </c>
      <c r="D112" s="65" t="s">
        <v>421</v>
      </c>
      <c r="E112" s="47">
        <v>1112163563</v>
      </c>
      <c r="F112" s="14"/>
      <c r="G112" s="48">
        <v>2020</v>
      </c>
      <c r="H112" s="15">
        <f ca="1">IF(Tabla1[[#This Row],[FECHA DE NACIMIENTO]]="","",YEAR(NOW())-Tabla1[[#This Row],[FECHA DE NACIMIENTO]])</f>
        <v>6</v>
      </c>
      <c r="I112" s="65" t="s">
        <v>100</v>
      </c>
      <c r="J112" s="15" t="str">
        <f t="shared" si="2"/>
        <v>E</v>
      </c>
      <c r="K112" s="15" t="str">
        <f>Tabla1[[#This Row],[FECHA DE NACIMIENTO]]&amp;J112</f>
        <v>2020E</v>
      </c>
      <c r="L112" s="16" t="str">
        <f t="shared" si="3"/>
        <v>MINIRIDERS 6 AÑOS</v>
      </c>
      <c r="M112" s="65" t="s">
        <v>85</v>
      </c>
      <c r="N112" s="37">
        <v>119</v>
      </c>
      <c r="O112" s="19">
        <f>IFERROR(VLOOKUP(Tabla1[[#This Row],[NIVEL DE HABILIDAD]],CATEGORIAS!$M$3:$O$13,2,FALSE),"")</f>
        <v>85000</v>
      </c>
      <c r="P112" s="65"/>
      <c r="Q112" s="65"/>
    </row>
    <row r="113" spans="1:17" ht="18.75" hidden="1" x14ac:dyDescent="0.25">
      <c r="A113" s="11">
        <f>_xlfn.IFNA(_xlfn.XLOOKUP(Tabla1[[#This Row],[ID]],'BASE DE DATOS 2026'!$B$3:$B$895,'BASE DE DATOS 2026'!$N$3:$N$895),"")</f>
        <v>0</v>
      </c>
      <c r="B113" s="36">
        <v>120</v>
      </c>
      <c r="C113" s="12" t="s">
        <v>271</v>
      </c>
      <c r="D113" s="12" t="s">
        <v>422</v>
      </c>
      <c r="E113" s="13">
        <v>1061827875</v>
      </c>
      <c r="F113" s="14"/>
      <c r="G113" s="32">
        <v>2020</v>
      </c>
      <c r="H113" s="15">
        <f ca="1">IF(Tabla1[[#This Row],[FECHA DE NACIMIENTO]]="","",YEAR(NOW())-Tabla1[[#This Row],[FECHA DE NACIMIENTO]])</f>
        <v>6</v>
      </c>
      <c r="I113" s="12" t="s">
        <v>100</v>
      </c>
      <c r="J113" s="15" t="str">
        <f t="shared" si="2"/>
        <v>E</v>
      </c>
      <c r="K113" s="15" t="str">
        <f>Tabla1[[#This Row],[FECHA DE NACIMIENTO]]&amp;J113</f>
        <v>2020E</v>
      </c>
      <c r="L113" s="16" t="str">
        <f t="shared" si="3"/>
        <v>MINIRIDERS 6 AÑOS</v>
      </c>
      <c r="M113" s="12" t="s">
        <v>109</v>
      </c>
      <c r="N113" s="36">
        <v>120</v>
      </c>
      <c r="O113" s="19">
        <f>IFERROR(VLOOKUP(Tabla1[[#This Row],[NIVEL DE HABILIDAD]],CATEGORIAS!$M$3:$O$13,2,FALSE),"")</f>
        <v>85000</v>
      </c>
      <c r="P113" s="12"/>
      <c r="Q113" s="12"/>
    </row>
    <row r="114" spans="1:17" ht="18.75" hidden="1" x14ac:dyDescent="0.25">
      <c r="A114" s="11">
        <f>_xlfn.IFNA(_xlfn.XLOOKUP(Tabla1[[#This Row],[ID]],'BASE DE DATOS 2026'!$B$3:$B$895,'BASE DE DATOS 2026'!$N$3:$N$895),"")</f>
        <v>0</v>
      </c>
      <c r="B114" s="37">
        <v>121</v>
      </c>
      <c r="C114" s="12" t="s">
        <v>383</v>
      </c>
      <c r="D114" s="12" t="s">
        <v>423</v>
      </c>
      <c r="E114" s="13">
        <v>1109569489</v>
      </c>
      <c r="F114" s="14"/>
      <c r="G114" s="32">
        <v>2020</v>
      </c>
      <c r="H114" s="15">
        <f ca="1">IF(Tabla1[[#This Row],[FECHA DE NACIMIENTO]]="","",YEAR(NOW())-Tabla1[[#This Row],[FECHA DE NACIMIENTO]])</f>
        <v>6</v>
      </c>
      <c r="I114" s="12" t="s">
        <v>100</v>
      </c>
      <c r="J114" s="15" t="str">
        <f t="shared" si="2"/>
        <v>E</v>
      </c>
      <c r="K114" s="15" t="str">
        <f>Tabla1[[#This Row],[FECHA DE NACIMIENTO]]&amp;J114</f>
        <v>2020E</v>
      </c>
      <c r="L114" s="16" t="str">
        <f t="shared" si="3"/>
        <v>MINIRIDERS 6 AÑOS</v>
      </c>
      <c r="M114" s="12" t="s">
        <v>44</v>
      </c>
      <c r="N114" s="37">
        <v>121</v>
      </c>
      <c r="O114" s="19">
        <f>IFERROR(VLOOKUP(Tabla1[[#This Row],[NIVEL DE HABILIDAD]],CATEGORIAS!$M$3:$O$13,2,FALSE),"")</f>
        <v>85000</v>
      </c>
      <c r="P114" s="12"/>
      <c r="Q114" s="12"/>
    </row>
    <row r="115" spans="1:17" ht="18.75" hidden="1" x14ac:dyDescent="0.25">
      <c r="A115" s="11">
        <f>_xlfn.IFNA(_xlfn.XLOOKUP(Tabla1[[#This Row],[ID]],'BASE DE DATOS 2026'!$B$3:$B$895,'BASE DE DATOS 2026'!$N$3:$N$895),"")</f>
        <v>122</v>
      </c>
      <c r="B115" s="36">
        <v>122</v>
      </c>
      <c r="C115" s="12" t="s">
        <v>424</v>
      </c>
      <c r="D115" s="12" t="s">
        <v>425</v>
      </c>
      <c r="E115" s="13">
        <v>1114249331</v>
      </c>
      <c r="F115" s="14"/>
      <c r="G115" s="32">
        <v>2020</v>
      </c>
      <c r="H115" s="15">
        <f ca="1">IF(Tabla1[[#This Row],[FECHA DE NACIMIENTO]]="","",YEAR(NOW())-Tabla1[[#This Row],[FECHA DE NACIMIENTO]])</f>
        <v>6</v>
      </c>
      <c r="I115" s="12" t="s">
        <v>100</v>
      </c>
      <c r="J115" s="15" t="str">
        <f t="shared" si="2"/>
        <v>E</v>
      </c>
      <c r="K115" s="15" t="str">
        <f>Tabla1[[#This Row],[FECHA DE NACIMIENTO]]&amp;J115</f>
        <v>2020E</v>
      </c>
      <c r="L115" s="16" t="str">
        <f t="shared" si="3"/>
        <v>MINIRIDERS 6 AÑOS</v>
      </c>
      <c r="M115" s="12" t="s">
        <v>82</v>
      </c>
      <c r="N115" s="36">
        <v>122</v>
      </c>
      <c r="O115" s="19">
        <f>IFERROR(VLOOKUP(Tabla1[[#This Row],[NIVEL DE HABILIDAD]],CATEGORIAS!$M$3:$O$13,2,FALSE),"")</f>
        <v>85000</v>
      </c>
      <c r="P115" s="12"/>
      <c r="Q115" s="12"/>
    </row>
    <row r="116" spans="1:17" ht="18.75" hidden="1" x14ac:dyDescent="0.25">
      <c r="A116" s="11">
        <f>_xlfn.IFNA(_xlfn.XLOOKUP(Tabla1[[#This Row],[ID]],'BASE DE DATOS 2026'!$B$3:$B$895,'BASE DE DATOS 2026'!$N$3:$N$895),"")</f>
        <v>0</v>
      </c>
      <c r="B116" s="37">
        <v>123</v>
      </c>
      <c r="C116" s="12" t="s">
        <v>426</v>
      </c>
      <c r="D116" s="12" t="s">
        <v>427</v>
      </c>
      <c r="E116" s="13">
        <v>1110305868</v>
      </c>
      <c r="F116" s="14"/>
      <c r="G116" s="32">
        <v>2020</v>
      </c>
      <c r="H116" s="15">
        <f ca="1">IF(Tabla1[[#This Row],[FECHA DE NACIMIENTO]]="","",YEAR(NOW())-Tabla1[[#This Row],[FECHA DE NACIMIENTO]])</f>
        <v>6</v>
      </c>
      <c r="I116" s="12" t="s">
        <v>100</v>
      </c>
      <c r="J116" s="15" t="str">
        <f t="shared" si="2"/>
        <v>E</v>
      </c>
      <c r="K116" s="15" t="str">
        <f>Tabla1[[#This Row],[FECHA DE NACIMIENTO]]&amp;J116</f>
        <v>2020E</v>
      </c>
      <c r="L116" s="16" t="str">
        <f t="shared" si="3"/>
        <v>MINIRIDERS 6 AÑOS</v>
      </c>
      <c r="M116" s="12" t="s">
        <v>49</v>
      </c>
      <c r="N116" s="37">
        <v>123</v>
      </c>
      <c r="O116" s="19">
        <f>IFERROR(VLOOKUP(Tabla1[[#This Row],[NIVEL DE HABILIDAD]],CATEGORIAS!$M$3:$O$13,2,FALSE),"")</f>
        <v>85000</v>
      </c>
      <c r="P116" s="12"/>
      <c r="Q116" s="12"/>
    </row>
    <row r="117" spans="1:17" ht="18.75" hidden="1" x14ac:dyDescent="0.25">
      <c r="A117" s="11">
        <f>_xlfn.IFNA(_xlfn.XLOOKUP(Tabla1[[#This Row],[ID]],'BASE DE DATOS 2026'!$B$3:$B$895,'BASE DE DATOS 2026'!$N$3:$N$895),"")</f>
        <v>0</v>
      </c>
      <c r="B117" s="36">
        <v>124</v>
      </c>
      <c r="C117" s="12" t="s">
        <v>410</v>
      </c>
      <c r="D117" s="12" t="s">
        <v>428</v>
      </c>
      <c r="E117" s="13">
        <v>1061826548</v>
      </c>
      <c r="F117" s="14"/>
      <c r="G117" s="32">
        <v>2019</v>
      </c>
      <c r="H117" s="15">
        <f ca="1">IF(Tabla1[[#This Row],[FECHA DE NACIMIENTO]]="","",YEAR(NOW())-Tabla1[[#This Row],[FECHA DE NACIMIENTO]])</f>
        <v>7</v>
      </c>
      <c r="I117" s="12" t="s">
        <v>67</v>
      </c>
      <c r="J117" s="15" t="str">
        <f t="shared" si="2"/>
        <v>P</v>
      </c>
      <c r="K117" s="15" t="str">
        <f>Tabla1[[#This Row],[FECHA DE NACIMIENTO]]&amp;J117</f>
        <v>2019P</v>
      </c>
      <c r="L117" s="16" t="str">
        <f t="shared" si="3"/>
        <v>PRINCIPIANTES 7 Y 8 AÑOS</v>
      </c>
      <c r="M117" s="12" t="s">
        <v>52</v>
      </c>
      <c r="N117" s="36">
        <v>124</v>
      </c>
      <c r="O117" s="19">
        <f>IFERROR(VLOOKUP(Tabla1[[#This Row],[NIVEL DE HABILIDAD]],CATEGORIAS!$M$3:$O$13,2,FALSE),"")</f>
        <v>85000</v>
      </c>
      <c r="P117" s="12"/>
      <c r="Q117" s="12"/>
    </row>
    <row r="118" spans="1:17" ht="18.75" hidden="1" x14ac:dyDescent="0.25">
      <c r="A118" s="11">
        <f>_xlfn.IFNA(_xlfn.XLOOKUP(Tabla1[[#This Row],[ID]],'BASE DE DATOS 2026'!$B$3:$B$895,'BASE DE DATOS 2026'!$N$3:$N$895),"")</f>
        <v>0</v>
      </c>
      <c r="B118" s="37">
        <v>125</v>
      </c>
      <c r="C118" s="12" t="s">
        <v>429</v>
      </c>
      <c r="D118" s="12" t="s">
        <v>430</v>
      </c>
      <c r="E118" s="13">
        <v>1116382085</v>
      </c>
      <c r="F118" s="14"/>
      <c r="G118" s="32">
        <v>2019</v>
      </c>
      <c r="H118" s="15">
        <f ca="1">IF(Tabla1[[#This Row],[FECHA DE NACIMIENTO]]="","",YEAR(NOW())-Tabla1[[#This Row],[FECHA DE NACIMIENTO]])</f>
        <v>7</v>
      </c>
      <c r="I118" s="12" t="s">
        <v>100</v>
      </c>
      <c r="J118" s="15" t="str">
        <f t="shared" si="2"/>
        <v>E</v>
      </c>
      <c r="K118" s="15" t="str">
        <f>Tabla1[[#This Row],[FECHA DE NACIMIENTO]]&amp;J118</f>
        <v>2019E</v>
      </c>
      <c r="L118" s="16" t="str">
        <f t="shared" si="3"/>
        <v>MINIRIDERS 7 Y 8 AÑOS</v>
      </c>
      <c r="M118" s="12" t="s">
        <v>74</v>
      </c>
      <c r="N118" s="37">
        <v>125</v>
      </c>
      <c r="O118" s="19">
        <f>IFERROR(VLOOKUP(Tabla1[[#This Row],[NIVEL DE HABILIDAD]],CATEGORIAS!$M$3:$O$13,2,FALSE),"")</f>
        <v>85000</v>
      </c>
      <c r="P118" s="12"/>
      <c r="Q118" s="12"/>
    </row>
    <row r="119" spans="1:17" ht="18.75" hidden="1" x14ac:dyDescent="0.25">
      <c r="A119" s="11">
        <f>_xlfn.IFNA(_xlfn.XLOOKUP(Tabla1[[#This Row],[ID]],'BASE DE DATOS 2026'!$B$3:$B$895,'BASE DE DATOS 2026'!$N$3:$N$895),"")</f>
        <v>126</v>
      </c>
      <c r="B119" s="36">
        <v>126</v>
      </c>
      <c r="C119" s="12" t="s">
        <v>431</v>
      </c>
      <c r="D119" s="12" t="s">
        <v>432</v>
      </c>
      <c r="E119" s="13">
        <v>1125625762</v>
      </c>
      <c r="F119" s="14"/>
      <c r="G119" s="32">
        <v>2019</v>
      </c>
      <c r="H119" s="15">
        <f ca="1">IF(Tabla1[[#This Row],[FECHA DE NACIMIENTO]]="","",YEAR(NOW())-Tabla1[[#This Row],[FECHA DE NACIMIENTO]])</f>
        <v>7</v>
      </c>
      <c r="I119" s="12" t="s">
        <v>67</v>
      </c>
      <c r="J119" s="15" t="str">
        <f t="shared" si="2"/>
        <v>P</v>
      </c>
      <c r="K119" s="15" t="str">
        <f>Tabla1[[#This Row],[FECHA DE NACIMIENTO]]&amp;J119</f>
        <v>2019P</v>
      </c>
      <c r="L119" s="16" t="str">
        <f t="shared" si="3"/>
        <v>PRINCIPIANTES 7 Y 8 AÑOS</v>
      </c>
      <c r="M119" s="12" t="s">
        <v>45</v>
      </c>
      <c r="N119" s="36">
        <v>126</v>
      </c>
      <c r="O119" s="19">
        <f>IFERROR(VLOOKUP(Tabla1[[#This Row],[NIVEL DE HABILIDAD]],CATEGORIAS!$M$3:$O$13,2,FALSE),"")</f>
        <v>85000</v>
      </c>
      <c r="P119" s="12"/>
      <c r="Q119" s="12"/>
    </row>
    <row r="120" spans="1:17" ht="18.75" hidden="1" x14ac:dyDescent="0.25">
      <c r="A120" s="11">
        <f>_xlfn.IFNA(_xlfn.XLOOKUP(Tabla1[[#This Row],[ID]],'BASE DE DATOS 2026'!$B$3:$B$895,'BASE DE DATOS 2026'!$N$3:$N$895),"")</f>
        <v>127</v>
      </c>
      <c r="B120" s="37">
        <v>127</v>
      </c>
      <c r="C120" s="12" t="s">
        <v>259</v>
      </c>
      <c r="D120" s="12" t="s">
        <v>433</v>
      </c>
      <c r="E120" s="13">
        <v>1104847306</v>
      </c>
      <c r="F120" s="14"/>
      <c r="G120" s="32">
        <v>2019</v>
      </c>
      <c r="H120" s="15">
        <f ca="1">IF(Tabla1[[#This Row],[FECHA DE NACIMIENTO]]="","",YEAR(NOW())-Tabla1[[#This Row],[FECHA DE NACIMIENTO]])</f>
        <v>7</v>
      </c>
      <c r="I120" s="12" t="s">
        <v>100</v>
      </c>
      <c r="J120" s="15" t="str">
        <f t="shared" si="2"/>
        <v>E</v>
      </c>
      <c r="K120" s="15" t="str">
        <f>Tabla1[[#This Row],[FECHA DE NACIMIENTO]]&amp;J120</f>
        <v>2019E</v>
      </c>
      <c r="L120" s="16" t="str">
        <f t="shared" si="3"/>
        <v>MINIRIDERS 7 Y 8 AÑOS</v>
      </c>
      <c r="M120" s="12" t="s">
        <v>45</v>
      </c>
      <c r="N120" s="37">
        <v>127</v>
      </c>
      <c r="O120" s="19">
        <f>IFERROR(VLOOKUP(Tabla1[[#This Row],[NIVEL DE HABILIDAD]],CATEGORIAS!$M$3:$O$13,2,FALSE),"")</f>
        <v>85000</v>
      </c>
      <c r="P120" s="12"/>
      <c r="Q120" s="12"/>
    </row>
    <row r="121" spans="1:17" ht="18.75" hidden="1" x14ac:dyDescent="0.25">
      <c r="A121" s="11">
        <f>_xlfn.IFNA(_xlfn.XLOOKUP(Tabla1[[#This Row],[ID]],'BASE DE DATOS 2026'!$B$3:$B$895,'BASE DE DATOS 2026'!$N$3:$N$895),"")</f>
        <v>0</v>
      </c>
      <c r="B121" s="36">
        <v>128</v>
      </c>
      <c r="C121" s="65" t="s">
        <v>434</v>
      </c>
      <c r="D121" s="65" t="s">
        <v>435</v>
      </c>
      <c r="E121" s="47">
        <v>1112409210</v>
      </c>
      <c r="F121" s="14"/>
      <c r="G121" s="48">
        <v>2017</v>
      </c>
      <c r="H121" s="15">
        <f ca="1">IF(Tabla1[[#This Row],[FECHA DE NACIMIENTO]]="","",YEAR(NOW())-Tabla1[[#This Row],[FECHA DE NACIMIENTO]])</f>
        <v>9</v>
      </c>
      <c r="I121" s="12" t="s">
        <v>100</v>
      </c>
      <c r="J121" s="15" t="str">
        <f t="shared" si="2"/>
        <v>E</v>
      </c>
      <c r="K121" s="15" t="str">
        <f>Tabla1[[#This Row],[FECHA DE NACIMIENTO]]&amp;J121</f>
        <v>2017E</v>
      </c>
      <c r="L121" s="16" t="str">
        <f t="shared" si="3"/>
        <v>MINIRIDERS 9 Y 10 AÑOS</v>
      </c>
      <c r="M121" s="65" t="s">
        <v>85</v>
      </c>
      <c r="N121" s="36">
        <v>128</v>
      </c>
      <c r="O121" s="19">
        <f>IFERROR(VLOOKUP(Tabla1[[#This Row],[NIVEL DE HABILIDAD]],CATEGORIAS!$M$3:$O$13,2,FALSE),"")</f>
        <v>85000</v>
      </c>
      <c r="P121" s="65"/>
      <c r="Q121" s="65"/>
    </row>
    <row r="122" spans="1:17" ht="18.75" hidden="1" x14ac:dyDescent="0.25">
      <c r="A122" s="11">
        <f>_xlfn.IFNA(_xlfn.XLOOKUP(Tabla1[[#This Row],[ID]],'BASE DE DATOS 2026'!$B$3:$B$895,'BASE DE DATOS 2026'!$N$3:$N$895),"")</f>
        <v>0</v>
      </c>
      <c r="B122" s="37">
        <v>129</v>
      </c>
      <c r="C122" s="12" t="s">
        <v>436</v>
      </c>
      <c r="D122" s="12" t="s">
        <v>437</v>
      </c>
      <c r="E122" s="13">
        <v>1029625047</v>
      </c>
      <c r="F122" s="14"/>
      <c r="G122" s="32">
        <v>2017</v>
      </c>
      <c r="H122" s="15">
        <f ca="1">IF(Tabla1[[#This Row],[FECHA DE NACIMIENTO]]="","",YEAR(NOW())-Tabla1[[#This Row],[FECHA DE NACIMIENTO]])</f>
        <v>9</v>
      </c>
      <c r="I122" s="12" t="s">
        <v>100</v>
      </c>
      <c r="J122" s="15" t="str">
        <f t="shared" si="2"/>
        <v>E</v>
      </c>
      <c r="K122" s="15" t="str">
        <f>Tabla1[[#This Row],[FECHA DE NACIMIENTO]]&amp;J122</f>
        <v>2017E</v>
      </c>
      <c r="L122" s="16" t="str">
        <f t="shared" si="3"/>
        <v>MINIRIDERS 9 Y 10 AÑOS</v>
      </c>
      <c r="M122" s="12" t="s">
        <v>109</v>
      </c>
      <c r="N122" s="37">
        <v>129</v>
      </c>
      <c r="O122" s="19">
        <f>IFERROR(VLOOKUP(Tabla1[[#This Row],[NIVEL DE HABILIDAD]],CATEGORIAS!$M$3:$O$13,2,FALSE),"")</f>
        <v>85000</v>
      </c>
      <c r="P122" s="12"/>
      <c r="Q122" s="12"/>
    </row>
    <row r="123" spans="1:17" ht="18.75" hidden="1" x14ac:dyDescent="0.25">
      <c r="A123" s="11">
        <f>_xlfn.IFNA(_xlfn.XLOOKUP(Tabla1[[#This Row],[ID]],'BASE DE DATOS 2026'!$B$3:$B$895,'BASE DE DATOS 2026'!$N$3:$N$895),"")</f>
        <v>0</v>
      </c>
      <c r="B123" s="36">
        <v>130</v>
      </c>
      <c r="C123" s="12" t="s">
        <v>236</v>
      </c>
      <c r="D123" s="12" t="s">
        <v>438</v>
      </c>
      <c r="E123" s="13">
        <v>1112409754</v>
      </c>
      <c r="F123" s="14"/>
      <c r="G123" s="32">
        <v>2018</v>
      </c>
      <c r="H123" s="15">
        <f ca="1">IF(Tabla1[[#This Row],[FECHA DE NACIMIENTO]]="","",YEAR(NOW())-Tabla1[[#This Row],[FECHA DE NACIMIENTO]])</f>
        <v>8</v>
      </c>
      <c r="I123" s="12" t="s">
        <v>100</v>
      </c>
      <c r="J123" s="15" t="str">
        <f t="shared" si="2"/>
        <v>E</v>
      </c>
      <c r="K123" s="15" t="str">
        <f>Tabla1[[#This Row],[FECHA DE NACIMIENTO]]&amp;J123</f>
        <v>2018E</v>
      </c>
      <c r="L123" s="16" t="str">
        <f t="shared" si="3"/>
        <v>MINIRIDERS 7 Y 8 AÑOS</v>
      </c>
      <c r="M123" s="12" t="s">
        <v>175</v>
      </c>
      <c r="N123" s="36">
        <v>130</v>
      </c>
      <c r="O123" s="19">
        <f>IFERROR(VLOOKUP(Tabla1[[#This Row],[NIVEL DE HABILIDAD]],CATEGORIAS!$M$3:$O$13,2,FALSE),"")</f>
        <v>85000</v>
      </c>
      <c r="P123" s="12"/>
      <c r="Q123" s="12"/>
    </row>
    <row r="124" spans="1:17" ht="18.75" hidden="1" x14ac:dyDescent="0.25">
      <c r="A124" s="11">
        <f>_xlfn.IFNA(_xlfn.XLOOKUP(Tabla1[[#This Row],[ID]],'BASE DE DATOS 2026'!$B$3:$B$895,'BASE DE DATOS 2026'!$N$3:$N$895),"")</f>
        <v>0</v>
      </c>
      <c r="B124" s="37">
        <v>131</v>
      </c>
      <c r="C124" s="12" t="s">
        <v>439</v>
      </c>
      <c r="D124" s="12" t="s">
        <v>440</v>
      </c>
      <c r="E124" s="13">
        <v>1114319144</v>
      </c>
      <c r="F124" s="14"/>
      <c r="G124" s="32">
        <v>2018</v>
      </c>
      <c r="H124" s="15">
        <f ca="1">IF(Tabla1[[#This Row],[FECHA DE NACIMIENTO]]="","",YEAR(NOW())-Tabla1[[#This Row],[FECHA DE NACIMIENTO]])</f>
        <v>8</v>
      </c>
      <c r="I124" s="12" t="s">
        <v>100</v>
      </c>
      <c r="J124" s="15" t="str">
        <f t="shared" si="2"/>
        <v>E</v>
      </c>
      <c r="K124" s="15" t="str">
        <f>Tabla1[[#This Row],[FECHA DE NACIMIENTO]]&amp;J124</f>
        <v>2018E</v>
      </c>
      <c r="L124" s="16" t="str">
        <f t="shared" si="3"/>
        <v>MINIRIDERS 7 Y 8 AÑOS</v>
      </c>
      <c r="M124" s="12" t="s">
        <v>44</v>
      </c>
      <c r="N124" s="37">
        <v>131</v>
      </c>
      <c r="O124" s="19">
        <f>IFERROR(VLOOKUP(Tabla1[[#This Row],[NIVEL DE HABILIDAD]],CATEGORIAS!$M$3:$O$13,2,FALSE),"")</f>
        <v>85000</v>
      </c>
      <c r="P124" s="12"/>
      <c r="Q124" s="12"/>
    </row>
    <row r="125" spans="1:17" ht="18.75" hidden="1" x14ac:dyDescent="0.25">
      <c r="A125" s="11">
        <f>_xlfn.IFNA(_xlfn.XLOOKUP(Tabla1[[#This Row],[ID]],'BASE DE DATOS 2026'!$B$3:$B$895,'BASE DE DATOS 2026'!$N$3:$N$895),"")</f>
        <v>0</v>
      </c>
      <c r="B125" s="36">
        <v>132</v>
      </c>
      <c r="C125" s="65" t="s">
        <v>441</v>
      </c>
      <c r="D125" s="65" t="s">
        <v>442</v>
      </c>
      <c r="E125" s="47"/>
      <c r="F125" s="14"/>
      <c r="G125" s="48">
        <v>2017</v>
      </c>
      <c r="H125" s="15">
        <f ca="1">IF(Tabla1[[#This Row],[FECHA DE NACIMIENTO]]="","",YEAR(NOW())-Tabla1[[#This Row],[FECHA DE NACIMIENTO]])</f>
        <v>9</v>
      </c>
      <c r="I125" s="65" t="s">
        <v>100</v>
      </c>
      <c r="J125" s="15" t="str">
        <f t="shared" si="2"/>
        <v>E</v>
      </c>
      <c r="K125" s="15" t="str">
        <f>Tabla1[[#This Row],[FECHA DE NACIMIENTO]]&amp;J125</f>
        <v>2017E</v>
      </c>
      <c r="L125" s="16" t="str">
        <f t="shared" si="3"/>
        <v>MINIRIDERS 9 Y 10 AÑOS</v>
      </c>
      <c r="M125" s="65" t="s">
        <v>74</v>
      </c>
      <c r="N125" s="36">
        <v>132</v>
      </c>
      <c r="O125" s="19">
        <f>IFERROR(VLOOKUP(Tabla1[[#This Row],[NIVEL DE HABILIDAD]],CATEGORIAS!$M$3:$O$13,2,FALSE),"")</f>
        <v>85000</v>
      </c>
      <c r="P125" s="65"/>
      <c r="Q125" s="12"/>
    </row>
    <row r="126" spans="1:17" ht="18.75" hidden="1" x14ac:dyDescent="0.25">
      <c r="A126" s="11">
        <f>_xlfn.IFNA(_xlfn.XLOOKUP(Tabla1[[#This Row],[ID]],'BASE DE DATOS 2026'!$B$3:$B$895,'BASE DE DATOS 2026'!$N$3:$N$895),"")</f>
        <v>0</v>
      </c>
      <c r="B126" s="37">
        <v>133</v>
      </c>
      <c r="C126" s="12" t="s">
        <v>303</v>
      </c>
      <c r="D126" s="12" t="s">
        <v>443</v>
      </c>
      <c r="E126" s="13">
        <v>1110378498</v>
      </c>
      <c r="F126" s="14"/>
      <c r="G126" s="32">
        <v>2018</v>
      </c>
      <c r="H126" s="15">
        <f ca="1">IF(Tabla1[[#This Row],[FECHA DE NACIMIENTO]]="","",YEAR(NOW())-Tabla1[[#This Row],[FECHA DE NACIMIENTO]])</f>
        <v>8</v>
      </c>
      <c r="I126" s="12" t="s">
        <v>100</v>
      </c>
      <c r="J126" s="15" t="str">
        <f t="shared" si="2"/>
        <v>E</v>
      </c>
      <c r="K126" s="15" t="str">
        <f>Tabla1[[#This Row],[FECHA DE NACIMIENTO]]&amp;J126</f>
        <v>2018E</v>
      </c>
      <c r="L126" s="16" t="str">
        <f t="shared" si="3"/>
        <v>MINIRIDERS 7 Y 8 AÑOS</v>
      </c>
      <c r="M126" s="12" t="s">
        <v>43</v>
      </c>
      <c r="N126" s="37">
        <v>133</v>
      </c>
      <c r="O126" s="19">
        <f>IFERROR(VLOOKUP(Tabla1[[#This Row],[NIVEL DE HABILIDAD]],CATEGORIAS!$M$3:$O$13,2,FALSE),"")</f>
        <v>85000</v>
      </c>
      <c r="P126" s="12"/>
      <c r="Q126" s="12"/>
    </row>
    <row r="127" spans="1:17" ht="18.75" hidden="1" x14ac:dyDescent="0.25">
      <c r="A127" s="11">
        <f>_xlfn.IFNA(_xlfn.XLOOKUP(Tabla1[[#This Row],[ID]],'BASE DE DATOS 2026'!$B$3:$B$895,'BASE DE DATOS 2026'!$N$3:$N$895),"")</f>
        <v>134</v>
      </c>
      <c r="B127" s="36">
        <v>134</v>
      </c>
      <c r="C127" s="12" t="s">
        <v>299</v>
      </c>
      <c r="D127" s="12" t="s">
        <v>444</v>
      </c>
      <c r="E127" s="13">
        <v>1232807054</v>
      </c>
      <c r="F127" s="14"/>
      <c r="G127" s="32">
        <v>2018</v>
      </c>
      <c r="H127" s="15">
        <f ca="1">IF(Tabla1[[#This Row],[FECHA DE NACIMIENTO]]="","",YEAR(NOW())-Tabla1[[#This Row],[FECHA DE NACIMIENTO]])</f>
        <v>8</v>
      </c>
      <c r="I127" s="12" t="s">
        <v>67</v>
      </c>
      <c r="J127" s="15" t="str">
        <f t="shared" si="2"/>
        <v>P</v>
      </c>
      <c r="K127" s="15" t="str">
        <f>Tabla1[[#This Row],[FECHA DE NACIMIENTO]]&amp;J127</f>
        <v>2018P</v>
      </c>
      <c r="L127" s="16" t="str">
        <f t="shared" si="3"/>
        <v>PRINCIPIANTES 7 Y 8 AÑOS</v>
      </c>
      <c r="M127" s="12" t="s">
        <v>89</v>
      </c>
      <c r="N127" s="36">
        <v>134</v>
      </c>
      <c r="O127" s="19">
        <f>IFERROR(VLOOKUP(Tabla1[[#This Row],[NIVEL DE HABILIDAD]],CATEGORIAS!$M$3:$O$13,2,FALSE),"")</f>
        <v>85000</v>
      </c>
      <c r="P127" s="12" t="s">
        <v>1631</v>
      </c>
      <c r="Q127" s="12"/>
    </row>
    <row r="128" spans="1:17" ht="18.75" hidden="1" x14ac:dyDescent="0.25">
      <c r="A128" s="11">
        <f>_xlfn.IFNA(_xlfn.XLOOKUP(Tabla1[[#This Row],[ID]],'BASE DE DATOS 2026'!$B$3:$B$895,'BASE DE DATOS 2026'!$N$3:$N$895),"")</f>
        <v>0</v>
      </c>
      <c r="B128" s="37">
        <v>135</v>
      </c>
      <c r="C128" s="12" t="s">
        <v>445</v>
      </c>
      <c r="D128" s="12" t="s">
        <v>446</v>
      </c>
      <c r="E128" s="13">
        <v>51220853</v>
      </c>
      <c r="F128" s="14"/>
      <c r="G128" s="32">
        <v>2016</v>
      </c>
      <c r="H128" s="15">
        <f ca="1">IF(Tabla1[[#This Row],[FECHA DE NACIMIENTO]]="","",YEAR(NOW())-Tabla1[[#This Row],[FECHA DE NACIMIENTO]])</f>
        <v>10</v>
      </c>
      <c r="I128" s="12" t="s">
        <v>100</v>
      </c>
      <c r="J128" s="15" t="str">
        <f t="shared" si="2"/>
        <v>E</v>
      </c>
      <c r="K128" s="15" t="str">
        <f>Tabla1[[#This Row],[FECHA DE NACIMIENTO]]&amp;J128</f>
        <v>2016E</v>
      </c>
      <c r="L128" s="16" t="str">
        <f t="shared" si="3"/>
        <v>MINIRIDERS 9 Y 10 AÑOS</v>
      </c>
      <c r="M128" s="12" t="s">
        <v>85</v>
      </c>
      <c r="N128" s="37">
        <v>135</v>
      </c>
      <c r="O128" s="19">
        <f>IFERROR(VLOOKUP(Tabla1[[#This Row],[NIVEL DE HABILIDAD]],CATEGORIAS!$M$3:$O$13,2,FALSE),"")</f>
        <v>85000</v>
      </c>
      <c r="P128" s="12"/>
      <c r="Q128" s="12"/>
    </row>
    <row r="129" spans="1:17" ht="18.75" hidden="1" x14ac:dyDescent="0.25">
      <c r="A129" s="11">
        <f>_xlfn.IFNA(_xlfn.XLOOKUP(Tabla1[[#This Row],[ID]],'BASE DE DATOS 2026'!$B$3:$B$895,'BASE DE DATOS 2026'!$N$3:$N$895),"")</f>
        <v>0</v>
      </c>
      <c r="B129" s="36">
        <v>136</v>
      </c>
      <c r="C129" s="65" t="s">
        <v>312</v>
      </c>
      <c r="D129" s="65" t="s">
        <v>447</v>
      </c>
      <c r="E129" s="47">
        <v>1112159662</v>
      </c>
      <c r="F129" s="14"/>
      <c r="G129" s="48">
        <v>2016</v>
      </c>
      <c r="H129" s="15">
        <f ca="1">IF(Tabla1[[#This Row],[FECHA DE NACIMIENTO]]="","",YEAR(NOW())-Tabla1[[#This Row],[FECHA DE NACIMIENTO]])</f>
        <v>10</v>
      </c>
      <c r="I129" s="65" t="s">
        <v>100</v>
      </c>
      <c r="J129" s="15" t="str">
        <f t="shared" si="2"/>
        <v>E</v>
      </c>
      <c r="K129" s="15" t="str">
        <f>Tabla1[[#This Row],[FECHA DE NACIMIENTO]]&amp;J129</f>
        <v>2016E</v>
      </c>
      <c r="L129" s="16" t="str">
        <f t="shared" si="3"/>
        <v>MINIRIDERS 9 Y 10 AÑOS</v>
      </c>
      <c r="M129" s="65" t="s">
        <v>85</v>
      </c>
      <c r="N129" s="36">
        <v>136</v>
      </c>
      <c r="O129" s="19">
        <f>IFERROR(VLOOKUP(Tabla1[[#This Row],[NIVEL DE HABILIDAD]],CATEGORIAS!$M$3:$O$13,2,FALSE),"")</f>
        <v>85000</v>
      </c>
      <c r="P129" s="65"/>
      <c r="Q129" s="65"/>
    </row>
    <row r="130" spans="1:17" ht="18.75" x14ac:dyDescent="0.25">
      <c r="A130" s="11">
        <f>_xlfn.IFNA(_xlfn.XLOOKUP(Tabla1[[#This Row],[ID]],'BASE DE DATOS 2026'!$B$3:$B$895,'BASE DE DATOS 2026'!$N$3:$N$895),"")</f>
        <v>0</v>
      </c>
      <c r="B130" s="37">
        <v>137</v>
      </c>
      <c r="C130" s="12" t="s">
        <v>350</v>
      </c>
      <c r="D130" s="12" t="s">
        <v>448</v>
      </c>
      <c r="E130" s="13">
        <v>1112407746</v>
      </c>
      <c r="F130" s="14"/>
      <c r="G130" s="32">
        <v>2015</v>
      </c>
      <c r="H130" s="15">
        <f ca="1">IF(Tabla1[[#This Row],[FECHA DE NACIMIENTO]]="","",YEAR(NOW())-Tabla1[[#This Row],[FECHA DE NACIMIENTO]])</f>
        <v>11</v>
      </c>
      <c r="I130" s="12" t="s">
        <v>67</v>
      </c>
      <c r="J130" s="15" t="str">
        <f t="shared" si="2"/>
        <v>P</v>
      </c>
      <c r="K130" s="15" t="str">
        <f>Tabla1[[#This Row],[FECHA DE NACIMIENTO]]&amp;J130</f>
        <v>2015P</v>
      </c>
      <c r="L130" s="16" t="str">
        <f t="shared" si="3"/>
        <v>PRINCIPIANTES 11 Y 12 AÑOS</v>
      </c>
      <c r="M130" s="12" t="s">
        <v>85</v>
      </c>
      <c r="N130" s="37">
        <v>137</v>
      </c>
      <c r="O130" s="19">
        <f>IFERROR(VLOOKUP(Tabla1[[#This Row],[NIVEL DE HABILIDAD]],CATEGORIAS!$M$3:$O$13,2,FALSE),"")</f>
        <v>85000</v>
      </c>
      <c r="P130" s="12"/>
      <c r="Q130" s="12"/>
    </row>
    <row r="131" spans="1:17" ht="18.75" hidden="1" x14ac:dyDescent="0.25">
      <c r="A131" s="11">
        <f>_xlfn.IFNA(_xlfn.XLOOKUP(Tabla1[[#This Row],[ID]],'BASE DE DATOS 2026'!$B$3:$B$895,'BASE DE DATOS 2026'!$N$3:$N$895),"")</f>
        <v>138</v>
      </c>
      <c r="B131" s="36">
        <v>138</v>
      </c>
      <c r="C131" s="12" t="s">
        <v>259</v>
      </c>
      <c r="D131" s="12" t="s">
        <v>449</v>
      </c>
      <c r="E131" s="13">
        <v>1114626922</v>
      </c>
      <c r="F131" s="14"/>
      <c r="G131" s="32">
        <v>2016</v>
      </c>
      <c r="H131" s="15">
        <f ca="1">IF(Tabla1[[#This Row],[FECHA DE NACIMIENTO]]="","",YEAR(NOW())-Tabla1[[#This Row],[FECHA DE NACIMIENTO]])</f>
        <v>10</v>
      </c>
      <c r="I131" s="12" t="s">
        <v>100</v>
      </c>
      <c r="J131" s="15" t="str">
        <f t="shared" ref="J131:J194" si="4">VLOOKUP(I131,NH,2,0)</f>
        <v>E</v>
      </c>
      <c r="K131" s="15" t="str">
        <f>Tabla1[[#This Row],[FECHA DE NACIMIENTO]]&amp;J131</f>
        <v>2016E</v>
      </c>
      <c r="L131" s="16" t="str">
        <f t="shared" ref="L131:L194" si="5">IFERROR(VLOOKUP(K131,CATEGORIAS,2,0),"")</f>
        <v>MINIRIDERS 9 Y 10 AÑOS</v>
      </c>
      <c r="M131" s="12" t="s">
        <v>44</v>
      </c>
      <c r="N131" s="36">
        <v>138</v>
      </c>
      <c r="O131" s="19">
        <f>IFERROR(VLOOKUP(Tabla1[[#This Row],[NIVEL DE HABILIDAD]],CATEGORIAS!$M$3:$O$13,2,FALSE),"")</f>
        <v>85000</v>
      </c>
      <c r="P131" s="12"/>
      <c r="Q131" s="12"/>
    </row>
    <row r="132" spans="1:17" ht="18.75" hidden="1" x14ac:dyDescent="0.25">
      <c r="A132" s="11">
        <f>_xlfn.IFNA(_xlfn.XLOOKUP(Tabla1[[#This Row],[ID]],'BASE DE DATOS 2026'!$B$3:$B$895,'BASE DE DATOS 2026'!$N$3:$N$895),"")</f>
        <v>0</v>
      </c>
      <c r="B132" s="37">
        <v>139</v>
      </c>
      <c r="C132" s="12" t="s">
        <v>450</v>
      </c>
      <c r="D132" s="12" t="s">
        <v>451</v>
      </c>
      <c r="E132" s="13">
        <v>1143965235</v>
      </c>
      <c r="F132" s="14"/>
      <c r="G132" s="32">
        <v>2021</v>
      </c>
      <c r="H132" s="15">
        <f ca="1">IF(Tabla1[[#This Row],[FECHA DE NACIMIENTO]]="","",YEAR(NOW())-Tabla1[[#This Row],[FECHA DE NACIMIENTO]])</f>
        <v>5</v>
      </c>
      <c r="I132" s="12" t="s">
        <v>12</v>
      </c>
      <c r="J132" s="15" t="str">
        <f t="shared" si="4"/>
        <v>S</v>
      </c>
      <c r="K132" s="15" t="str">
        <f>Tabla1[[#This Row],[FECHA DE NACIMIENTO]]&amp;J132</f>
        <v>2021S</v>
      </c>
      <c r="L132" s="16" t="str">
        <f t="shared" si="5"/>
        <v>STRIDERS 5 AÑOS</v>
      </c>
      <c r="M132" s="12" t="s">
        <v>112</v>
      </c>
      <c r="N132" s="37">
        <v>139</v>
      </c>
      <c r="O132" s="19">
        <f>IFERROR(VLOOKUP(Tabla1[[#This Row],[NIVEL DE HABILIDAD]],CATEGORIAS!$M$3:$O$13,2,FALSE),"")</f>
        <v>85000</v>
      </c>
      <c r="P132" s="12"/>
      <c r="Q132" s="12"/>
    </row>
    <row r="133" spans="1:17" ht="18.75" hidden="1" x14ac:dyDescent="0.25">
      <c r="A133" s="11">
        <f>_xlfn.IFNA(_xlfn.XLOOKUP(Tabla1[[#This Row],[ID]],'BASE DE DATOS 2026'!$B$3:$B$895,'BASE DE DATOS 2026'!$N$3:$N$895),"")</f>
        <v>140</v>
      </c>
      <c r="B133" s="36">
        <v>140</v>
      </c>
      <c r="C133" s="12" t="s">
        <v>301</v>
      </c>
      <c r="D133" s="12" t="s">
        <v>452</v>
      </c>
      <c r="E133" s="13">
        <v>1150696359</v>
      </c>
      <c r="F133" s="14"/>
      <c r="G133" s="14">
        <v>2021</v>
      </c>
      <c r="H133" s="15">
        <f ca="1">IF(Tabla1[[#This Row],[FECHA DE NACIMIENTO]]="","",YEAR(NOW())-Tabla1[[#This Row],[FECHA DE NACIMIENTO]])</f>
        <v>5</v>
      </c>
      <c r="I133" s="12" t="s">
        <v>100</v>
      </c>
      <c r="J133" s="15" t="str">
        <f t="shared" si="4"/>
        <v>E</v>
      </c>
      <c r="K133" s="15" t="str">
        <f>Tabla1[[#This Row],[FECHA DE NACIMIENTO]]&amp;J133</f>
        <v>2021E</v>
      </c>
      <c r="L133" s="16" t="str">
        <f t="shared" si="5"/>
        <v>MINIRIDERS 4 Y 5 AÑOS</v>
      </c>
      <c r="M133" s="12" t="s">
        <v>167</v>
      </c>
      <c r="N133" s="36">
        <v>140</v>
      </c>
      <c r="O133" s="19">
        <f>IFERROR(VLOOKUP(Tabla1[[#This Row],[NIVEL DE HABILIDAD]],CATEGORIAS!$M$3:$O$13,2,FALSE),"")</f>
        <v>85000</v>
      </c>
      <c r="P133" s="12"/>
      <c r="Q133" s="12"/>
    </row>
    <row r="134" spans="1:17" ht="18.75" hidden="1" x14ac:dyDescent="0.25">
      <c r="A134" s="11">
        <f>_xlfn.IFNA(_xlfn.XLOOKUP(Tabla1[[#This Row],[ID]],'BASE DE DATOS 2026'!$B$3:$B$895,'BASE DE DATOS 2026'!$N$3:$N$895),"")</f>
        <v>0</v>
      </c>
      <c r="B134" s="37">
        <v>141</v>
      </c>
      <c r="C134" s="12" t="s">
        <v>453</v>
      </c>
      <c r="D134" s="12" t="s">
        <v>454</v>
      </c>
      <c r="E134" s="13">
        <v>1232815630</v>
      </c>
      <c r="F134" s="14"/>
      <c r="G134" s="14">
        <v>2021</v>
      </c>
      <c r="H134" s="15">
        <f ca="1">IF(Tabla1[[#This Row],[FECHA DE NACIMIENTO]]="","",YEAR(NOW())-Tabla1[[#This Row],[FECHA DE NACIMIENTO]])</f>
        <v>5</v>
      </c>
      <c r="I134" s="12" t="s">
        <v>12</v>
      </c>
      <c r="J134" s="15" t="str">
        <f t="shared" si="4"/>
        <v>S</v>
      </c>
      <c r="K134" s="15" t="str">
        <f>Tabla1[[#This Row],[FECHA DE NACIMIENTO]]&amp;J134</f>
        <v>2021S</v>
      </c>
      <c r="L134" s="16" t="str">
        <f t="shared" si="5"/>
        <v>STRIDERS 5 AÑOS</v>
      </c>
      <c r="M134" s="12" t="s">
        <v>112</v>
      </c>
      <c r="N134" s="37">
        <v>141</v>
      </c>
      <c r="O134" s="19">
        <f>IFERROR(VLOOKUP(Tabla1[[#This Row],[NIVEL DE HABILIDAD]],CATEGORIAS!$M$3:$O$13,2,FALSE),"")</f>
        <v>85000</v>
      </c>
      <c r="P134" s="12"/>
      <c r="Q134" s="12"/>
    </row>
    <row r="135" spans="1:17" ht="18.75" hidden="1" x14ac:dyDescent="0.25">
      <c r="A135" s="11">
        <f>_xlfn.IFNA(_xlfn.XLOOKUP(Tabla1[[#This Row],[ID]],'BASE DE DATOS 2026'!$B$3:$B$895,'BASE DE DATOS 2026'!$N$3:$N$895),"")</f>
        <v>0</v>
      </c>
      <c r="B135" s="36">
        <v>142</v>
      </c>
      <c r="C135" s="12" t="s">
        <v>455</v>
      </c>
      <c r="D135" s="12" t="s">
        <v>456</v>
      </c>
      <c r="E135" s="13">
        <v>1109939127</v>
      </c>
      <c r="F135" s="14"/>
      <c r="G135" s="14">
        <v>2021</v>
      </c>
      <c r="H135" s="15">
        <f ca="1">IF(Tabla1[[#This Row],[FECHA DE NACIMIENTO]]="","",YEAR(NOW())-Tabla1[[#This Row],[FECHA DE NACIMIENTO]])</f>
        <v>5</v>
      </c>
      <c r="I135" s="12" t="s">
        <v>12</v>
      </c>
      <c r="J135" s="15" t="str">
        <f t="shared" si="4"/>
        <v>S</v>
      </c>
      <c r="K135" s="15" t="str">
        <f>Tabla1[[#This Row],[FECHA DE NACIMIENTO]]&amp;J135</f>
        <v>2021S</v>
      </c>
      <c r="L135" s="16" t="str">
        <f t="shared" si="5"/>
        <v>STRIDERS 5 AÑOS</v>
      </c>
      <c r="M135" s="12" t="s">
        <v>112</v>
      </c>
      <c r="N135" s="36">
        <v>142</v>
      </c>
      <c r="O135" s="19">
        <f>IFERROR(VLOOKUP(Tabla1[[#This Row],[NIVEL DE HABILIDAD]],CATEGORIAS!$M$3:$O$13,2,FALSE),"")</f>
        <v>85000</v>
      </c>
      <c r="P135" s="12"/>
      <c r="Q135" s="12"/>
    </row>
    <row r="136" spans="1:17" ht="18.75" hidden="1" x14ac:dyDescent="0.25">
      <c r="A136" s="11">
        <f>_xlfn.IFNA(_xlfn.XLOOKUP(Tabla1[[#This Row],[ID]],'BASE DE DATOS 2026'!$B$3:$B$895,'BASE DE DATOS 2026'!$N$3:$N$895),"")</f>
        <v>0</v>
      </c>
      <c r="B136" s="36">
        <v>143</v>
      </c>
      <c r="C136" s="65" t="s">
        <v>1156</v>
      </c>
      <c r="D136" s="65" t="s">
        <v>1157</v>
      </c>
      <c r="E136" s="47"/>
      <c r="F136" s="48"/>
      <c r="G136" s="48">
        <v>2021</v>
      </c>
      <c r="H136" s="15">
        <f ca="1">IF(Tabla1[[#This Row],[FECHA DE NACIMIENTO]]="","",YEAR(NOW())-Tabla1[[#This Row],[FECHA DE NACIMIENTO]])</f>
        <v>5</v>
      </c>
      <c r="I136" s="65" t="s">
        <v>12</v>
      </c>
      <c r="J136" s="15" t="str">
        <f t="shared" si="4"/>
        <v>S</v>
      </c>
      <c r="K136" s="15" t="str">
        <f>Tabla1[[#This Row],[FECHA DE NACIMIENTO]]&amp;J136</f>
        <v>2021S</v>
      </c>
      <c r="L136" s="16" t="str">
        <f t="shared" si="5"/>
        <v>STRIDERS 5 AÑOS</v>
      </c>
      <c r="M136" s="65" t="s">
        <v>45</v>
      </c>
      <c r="N136" s="36"/>
      <c r="O136" s="19">
        <f>IFERROR(VLOOKUP(Tabla1[[#This Row],[NIVEL DE HABILIDAD]],CATEGORIAS!$M$3:$O$13,2,FALSE),"")</f>
        <v>85000</v>
      </c>
      <c r="P136" s="65"/>
      <c r="Q136" s="65"/>
    </row>
    <row r="137" spans="1:17" ht="18.75" hidden="1" x14ac:dyDescent="0.25">
      <c r="A137" s="11">
        <f>_xlfn.IFNA(_xlfn.XLOOKUP(Tabla1[[#This Row],[ID]],'BASE DE DATOS 2026'!$B$3:$B$895,'BASE DE DATOS 2026'!$N$3:$N$895),"")</f>
        <v>144</v>
      </c>
      <c r="B137" s="37">
        <v>144</v>
      </c>
      <c r="C137" s="12" t="s">
        <v>410</v>
      </c>
      <c r="D137" s="12" t="s">
        <v>457</v>
      </c>
      <c r="E137" s="13">
        <v>1232811426</v>
      </c>
      <c r="F137" s="14"/>
      <c r="G137" s="14">
        <v>2020</v>
      </c>
      <c r="H137" s="15">
        <f ca="1">IF(Tabla1[[#This Row],[FECHA DE NACIMIENTO]]="","",YEAR(NOW())-Tabla1[[#This Row],[FECHA DE NACIMIENTO]])</f>
        <v>6</v>
      </c>
      <c r="I137" s="12" t="s">
        <v>67</v>
      </c>
      <c r="J137" s="15" t="str">
        <f t="shared" si="4"/>
        <v>P</v>
      </c>
      <c r="K137" s="15" t="str">
        <f>Tabla1[[#This Row],[FECHA DE NACIMIENTO]]&amp;J137</f>
        <v>2020P</v>
      </c>
      <c r="L137" s="16" t="str">
        <f t="shared" si="5"/>
        <v>PRINCIPIANTES 6 AÑOS Y MENOS</v>
      </c>
      <c r="M137" s="12" t="s">
        <v>45</v>
      </c>
      <c r="N137" s="37">
        <v>144</v>
      </c>
      <c r="O137" s="19">
        <f>IFERROR(VLOOKUP(Tabla1[[#This Row],[NIVEL DE HABILIDAD]],CATEGORIAS!$M$3:$O$13,2,FALSE),"")</f>
        <v>85000</v>
      </c>
      <c r="P137" s="12"/>
      <c r="Q137" s="12"/>
    </row>
    <row r="138" spans="1:17" ht="18.75" hidden="1" x14ac:dyDescent="0.25">
      <c r="A138" s="11">
        <f>_xlfn.IFNA(_xlfn.XLOOKUP(Tabla1[[#This Row],[ID]],'BASE DE DATOS 2026'!$B$3:$B$895,'BASE DE DATOS 2026'!$N$3:$N$895),"")</f>
        <v>0</v>
      </c>
      <c r="B138" s="36">
        <v>145</v>
      </c>
      <c r="C138" s="12" t="s">
        <v>458</v>
      </c>
      <c r="D138" s="12" t="s">
        <v>459</v>
      </c>
      <c r="E138" s="13">
        <v>1111486352</v>
      </c>
      <c r="F138" s="14"/>
      <c r="G138" s="14">
        <v>2017</v>
      </c>
      <c r="H138" s="15">
        <f ca="1">IF(Tabla1[[#This Row],[FECHA DE NACIMIENTO]]="","",YEAR(NOW())-Tabla1[[#This Row],[FECHA DE NACIMIENTO]])</f>
        <v>9</v>
      </c>
      <c r="I138" s="12" t="s">
        <v>100</v>
      </c>
      <c r="J138" s="15" t="str">
        <f t="shared" si="4"/>
        <v>E</v>
      </c>
      <c r="K138" s="15" t="str">
        <f>Tabla1[[#This Row],[FECHA DE NACIMIENTO]]&amp;J138</f>
        <v>2017E</v>
      </c>
      <c r="L138" s="16" t="str">
        <f t="shared" si="5"/>
        <v>MINIRIDERS 9 Y 10 AÑOS</v>
      </c>
      <c r="M138" s="12" t="s">
        <v>112</v>
      </c>
      <c r="N138" s="36">
        <v>145</v>
      </c>
      <c r="O138" s="19">
        <f>IFERROR(VLOOKUP(Tabla1[[#This Row],[NIVEL DE HABILIDAD]],CATEGORIAS!$M$3:$O$13,2,FALSE),"")</f>
        <v>85000</v>
      </c>
      <c r="P138" s="12"/>
      <c r="Q138" s="12"/>
    </row>
    <row r="139" spans="1:17" ht="18.75" hidden="1" x14ac:dyDescent="0.25">
      <c r="A139" s="11">
        <f>_xlfn.IFNA(_xlfn.XLOOKUP(Tabla1[[#This Row],[ID]],'BASE DE DATOS 2026'!$B$3:$B$895,'BASE DE DATOS 2026'!$N$3:$N$895),"")</f>
        <v>0</v>
      </c>
      <c r="B139" s="37">
        <v>146</v>
      </c>
      <c r="C139" s="12" t="s">
        <v>301</v>
      </c>
      <c r="D139" s="12" t="s">
        <v>460</v>
      </c>
      <c r="E139" s="13">
        <v>1201471444</v>
      </c>
      <c r="F139" s="14"/>
      <c r="G139" s="14">
        <v>2017</v>
      </c>
      <c r="H139" s="15">
        <f ca="1">IF(Tabla1[[#This Row],[FECHA DE NACIMIENTO]]="","",YEAR(NOW())-Tabla1[[#This Row],[FECHA DE NACIMIENTO]])</f>
        <v>9</v>
      </c>
      <c r="I139" s="12" t="s">
        <v>100</v>
      </c>
      <c r="J139" s="15" t="str">
        <f t="shared" si="4"/>
        <v>E</v>
      </c>
      <c r="K139" s="15" t="str">
        <f>Tabla1[[#This Row],[FECHA DE NACIMIENTO]]&amp;J139</f>
        <v>2017E</v>
      </c>
      <c r="L139" s="16" t="str">
        <f t="shared" si="5"/>
        <v>MINIRIDERS 9 Y 10 AÑOS</v>
      </c>
      <c r="M139" s="12" t="s">
        <v>112</v>
      </c>
      <c r="N139" s="37">
        <v>146</v>
      </c>
      <c r="O139" s="19">
        <f>IFERROR(VLOOKUP(Tabla1[[#This Row],[NIVEL DE HABILIDAD]],CATEGORIAS!$M$3:$O$13,2,FALSE),"")</f>
        <v>85000</v>
      </c>
      <c r="P139" s="12"/>
      <c r="Q139" s="12"/>
    </row>
    <row r="140" spans="1:17" ht="18.75" hidden="1" x14ac:dyDescent="0.25">
      <c r="A140" s="11">
        <f>_xlfn.IFNA(_xlfn.XLOOKUP(Tabla1[[#This Row],[ID]],'BASE DE DATOS 2026'!$B$3:$B$895,'BASE DE DATOS 2026'!$N$3:$N$895),"")</f>
        <v>0</v>
      </c>
      <c r="B140" s="36">
        <v>147</v>
      </c>
      <c r="C140" s="12" t="s">
        <v>301</v>
      </c>
      <c r="D140" s="12" t="s">
        <v>461</v>
      </c>
      <c r="E140" s="13">
        <v>1109565860</v>
      </c>
      <c r="F140" s="14"/>
      <c r="G140" s="14">
        <v>2018</v>
      </c>
      <c r="H140" s="15">
        <f ca="1">IF(Tabla1[[#This Row],[FECHA DE NACIMIENTO]]="","",YEAR(NOW())-Tabla1[[#This Row],[FECHA DE NACIMIENTO]])</f>
        <v>8</v>
      </c>
      <c r="I140" s="12" t="s">
        <v>100</v>
      </c>
      <c r="J140" s="15" t="str">
        <f t="shared" si="4"/>
        <v>E</v>
      </c>
      <c r="K140" s="15" t="str">
        <f>Tabla1[[#This Row],[FECHA DE NACIMIENTO]]&amp;J140</f>
        <v>2018E</v>
      </c>
      <c r="L140" s="16" t="str">
        <f t="shared" si="5"/>
        <v>MINIRIDERS 7 Y 8 AÑOS</v>
      </c>
      <c r="M140" s="12" t="s">
        <v>112</v>
      </c>
      <c r="N140" s="36">
        <v>147</v>
      </c>
      <c r="O140" s="19">
        <f>IFERROR(VLOOKUP(Tabla1[[#This Row],[NIVEL DE HABILIDAD]],CATEGORIAS!$M$3:$O$13,2,FALSE),"")</f>
        <v>85000</v>
      </c>
      <c r="P140" s="12"/>
      <c r="Q140" s="12"/>
    </row>
    <row r="141" spans="1:17" ht="18.75" hidden="1" x14ac:dyDescent="0.25">
      <c r="A141" s="11">
        <f>_xlfn.IFNA(_xlfn.XLOOKUP(Tabla1[[#This Row],[ID]],'BASE DE DATOS 2026'!$B$3:$B$895,'BASE DE DATOS 2026'!$N$3:$N$895),"")</f>
        <v>0</v>
      </c>
      <c r="B141" s="37">
        <v>148</v>
      </c>
      <c r="C141" s="12" t="s">
        <v>378</v>
      </c>
      <c r="D141" s="12" t="s">
        <v>462</v>
      </c>
      <c r="E141" s="13">
        <v>1104842840</v>
      </c>
      <c r="F141" s="14"/>
      <c r="G141" s="14">
        <v>2018</v>
      </c>
      <c r="H141" s="15">
        <f ca="1">IF(Tabla1[[#This Row],[FECHA DE NACIMIENTO]]="","",YEAR(NOW())-Tabla1[[#This Row],[FECHA DE NACIMIENTO]])</f>
        <v>8</v>
      </c>
      <c r="I141" s="12" t="s">
        <v>100</v>
      </c>
      <c r="J141" s="15" t="str">
        <f t="shared" si="4"/>
        <v>E</v>
      </c>
      <c r="K141" s="15" t="str">
        <f>Tabla1[[#This Row],[FECHA DE NACIMIENTO]]&amp;J141</f>
        <v>2018E</v>
      </c>
      <c r="L141" s="16" t="str">
        <f t="shared" si="5"/>
        <v>MINIRIDERS 7 Y 8 AÑOS</v>
      </c>
      <c r="M141" s="12" t="s">
        <v>112</v>
      </c>
      <c r="N141" s="37">
        <v>148</v>
      </c>
      <c r="O141" s="19">
        <f>IFERROR(VLOOKUP(Tabla1[[#This Row],[NIVEL DE HABILIDAD]],CATEGORIAS!$M$3:$O$13,2,FALSE),"")</f>
        <v>85000</v>
      </c>
      <c r="P141" s="12"/>
      <c r="Q141" s="12"/>
    </row>
    <row r="142" spans="1:17" ht="18.75" hidden="1" x14ac:dyDescent="0.25">
      <c r="A142" s="11">
        <f>_xlfn.IFNA(_xlfn.XLOOKUP(Tabla1[[#This Row],[ID]],'BASE DE DATOS 2026'!$B$3:$B$895,'BASE DE DATOS 2026'!$N$3:$N$895),"")</f>
        <v>149</v>
      </c>
      <c r="B142" s="36">
        <v>149</v>
      </c>
      <c r="C142" s="12" t="s">
        <v>417</v>
      </c>
      <c r="D142" s="12" t="s">
        <v>463</v>
      </c>
      <c r="E142" s="13">
        <v>1232797171</v>
      </c>
      <c r="F142" s="14"/>
      <c r="G142" s="14">
        <v>2016</v>
      </c>
      <c r="H142" s="15">
        <f ca="1">IF(Tabla1[[#This Row],[FECHA DE NACIMIENTO]]="","",YEAR(NOW())-Tabla1[[#This Row],[FECHA DE NACIMIENTO]])</f>
        <v>10</v>
      </c>
      <c r="I142" s="12" t="s">
        <v>100</v>
      </c>
      <c r="J142" s="15" t="str">
        <f t="shared" si="4"/>
        <v>E</v>
      </c>
      <c r="K142" s="15" t="str">
        <f>Tabla1[[#This Row],[FECHA DE NACIMIENTO]]&amp;J142</f>
        <v>2016E</v>
      </c>
      <c r="L142" s="16" t="str">
        <f t="shared" si="5"/>
        <v>MINIRIDERS 9 Y 10 AÑOS</v>
      </c>
      <c r="M142" s="12" t="s">
        <v>112</v>
      </c>
      <c r="N142" s="36">
        <v>149</v>
      </c>
      <c r="O142" s="19">
        <f>IFERROR(VLOOKUP(Tabla1[[#This Row],[NIVEL DE HABILIDAD]],CATEGORIAS!$M$3:$O$13,2,FALSE),"")</f>
        <v>85000</v>
      </c>
      <c r="P142" s="12"/>
      <c r="Q142" s="12"/>
    </row>
    <row r="143" spans="1:17" ht="18.75" hidden="1" x14ac:dyDescent="0.25">
      <c r="A143" s="11">
        <f>_xlfn.IFNA(_xlfn.XLOOKUP(Tabla1[[#This Row],[ID]],'BASE DE DATOS 2026'!$B$3:$B$895,'BASE DE DATOS 2026'!$N$3:$N$895),"")</f>
        <v>150</v>
      </c>
      <c r="B143" s="37">
        <v>150</v>
      </c>
      <c r="C143" s="65" t="s">
        <v>414</v>
      </c>
      <c r="D143" s="65" t="s">
        <v>464</v>
      </c>
      <c r="E143" s="47">
        <v>1232814547</v>
      </c>
      <c r="F143" s="14"/>
      <c r="G143" s="48">
        <v>2020</v>
      </c>
      <c r="H143" s="15">
        <f ca="1">IF(Tabla1[[#This Row],[FECHA DE NACIMIENTO]]="","",YEAR(NOW())-Tabla1[[#This Row],[FECHA DE NACIMIENTO]])</f>
        <v>6</v>
      </c>
      <c r="I143" s="65" t="s">
        <v>100</v>
      </c>
      <c r="J143" s="15" t="str">
        <f t="shared" si="4"/>
        <v>E</v>
      </c>
      <c r="K143" s="15" t="str">
        <f>Tabla1[[#This Row],[FECHA DE NACIMIENTO]]&amp;J143</f>
        <v>2020E</v>
      </c>
      <c r="L143" s="16" t="str">
        <f t="shared" si="5"/>
        <v>MINIRIDERS 6 AÑOS</v>
      </c>
      <c r="M143" s="65" t="s">
        <v>55</v>
      </c>
      <c r="N143" s="37">
        <v>150</v>
      </c>
      <c r="O143" s="19">
        <f>IFERROR(VLOOKUP(Tabla1[[#This Row],[NIVEL DE HABILIDAD]],CATEGORIAS!$M$3:$O$13,2,FALSE),"")</f>
        <v>85000</v>
      </c>
      <c r="P143" s="65"/>
      <c r="Q143" s="65"/>
    </row>
    <row r="144" spans="1:17" ht="18.75" hidden="1" x14ac:dyDescent="0.25">
      <c r="A144" s="11">
        <f>_xlfn.IFNA(_xlfn.XLOOKUP(Tabla1[[#This Row],[ID]],'BASE DE DATOS 2026'!$B$3:$B$895,'BASE DE DATOS 2026'!$N$3:$N$895),"")</f>
        <v>151</v>
      </c>
      <c r="B144" s="36">
        <v>151</v>
      </c>
      <c r="C144" s="12" t="s">
        <v>465</v>
      </c>
      <c r="D144" s="12" t="s">
        <v>466</v>
      </c>
      <c r="E144" s="13">
        <v>1109570050</v>
      </c>
      <c r="F144" s="14"/>
      <c r="G144" s="14">
        <v>2020</v>
      </c>
      <c r="H144" s="15">
        <f ca="1">IF(Tabla1[[#This Row],[FECHA DE NACIMIENTO]]="","",YEAR(NOW())-Tabla1[[#This Row],[FECHA DE NACIMIENTO]])</f>
        <v>6</v>
      </c>
      <c r="I144" s="12" t="s">
        <v>100</v>
      </c>
      <c r="J144" s="15" t="str">
        <f t="shared" si="4"/>
        <v>E</v>
      </c>
      <c r="K144" s="15" t="str">
        <f>Tabla1[[#This Row],[FECHA DE NACIMIENTO]]&amp;J144</f>
        <v>2020E</v>
      </c>
      <c r="L144" s="16" t="str">
        <f t="shared" si="5"/>
        <v>MINIRIDERS 6 AÑOS</v>
      </c>
      <c r="M144" s="12" t="s">
        <v>55</v>
      </c>
      <c r="N144" s="36">
        <v>151</v>
      </c>
      <c r="O144" s="19">
        <f>IFERROR(VLOOKUP(Tabla1[[#This Row],[NIVEL DE HABILIDAD]],CATEGORIAS!$M$3:$O$13,2,FALSE),"")</f>
        <v>85000</v>
      </c>
      <c r="P144" s="12"/>
      <c r="Q144" s="12"/>
    </row>
    <row r="145" spans="1:17" ht="18.75" hidden="1" x14ac:dyDescent="0.25">
      <c r="A145" s="11">
        <f>_xlfn.IFNA(_xlfn.XLOOKUP(Tabla1[[#This Row],[ID]],'BASE DE DATOS 2026'!$B$3:$B$895,'BASE DE DATOS 2026'!$N$3:$N$895),"")</f>
        <v>0</v>
      </c>
      <c r="B145" s="37">
        <v>152</v>
      </c>
      <c r="C145" s="12" t="s">
        <v>325</v>
      </c>
      <c r="D145" s="12" t="s">
        <v>467</v>
      </c>
      <c r="E145" s="13">
        <v>1109569842</v>
      </c>
      <c r="F145" s="14"/>
      <c r="G145" s="14">
        <v>2020</v>
      </c>
      <c r="H145" s="15">
        <f ca="1">IF(Tabla1[[#This Row],[FECHA DE NACIMIENTO]]="","",YEAR(NOW())-Tabla1[[#This Row],[FECHA DE NACIMIENTO]])</f>
        <v>6</v>
      </c>
      <c r="I145" s="12" t="s">
        <v>100</v>
      </c>
      <c r="J145" s="15" t="str">
        <f t="shared" si="4"/>
        <v>E</v>
      </c>
      <c r="K145" s="15" t="str">
        <f>Tabla1[[#This Row],[FECHA DE NACIMIENTO]]&amp;J145</f>
        <v>2020E</v>
      </c>
      <c r="L145" s="16" t="str">
        <f t="shared" si="5"/>
        <v>MINIRIDERS 6 AÑOS</v>
      </c>
      <c r="M145" s="12" t="s">
        <v>55</v>
      </c>
      <c r="N145" s="37">
        <v>152</v>
      </c>
      <c r="O145" s="19">
        <f>IFERROR(VLOOKUP(Tabla1[[#This Row],[NIVEL DE HABILIDAD]],CATEGORIAS!$M$3:$O$13,2,FALSE),"")</f>
        <v>85000</v>
      </c>
      <c r="P145" s="12"/>
      <c r="Q145" s="12"/>
    </row>
    <row r="146" spans="1:17" ht="18.75" hidden="1" x14ac:dyDescent="0.25">
      <c r="A146" s="11">
        <f>_xlfn.IFNA(_xlfn.XLOOKUP(Tabla1[[#This Row],[ID]],'BASE DE DATOS 2026'!$B$3:$B$895,'BASE DE DATOS 2026'!$N$3:$N$895),"")</f>
        <v>0</v>
      </c>
      <c r="B146" s="36">
        <v>153</v>
      </c>
      <c r="C146" s="12" t="s">
        <v>468</v>
      </c>
      <c r="D146" s="12" t="s">
        <v>469</v>
      </c>
      <c r="E146" s="13">
        <v>1232811309</v>
      </c>
      <c r="F146" s="14"/>
      <c r="G146" s="14">
        <v>2020</v>
      </c>
      <c r="H146" s="15">
        <f ca="1">IF(Tabla1[[#This Row],[FECHA DE NACIMIENTO]]="","",YEAR(NOW())-Tabla1[[#This Row],[FECHA DE NACIMIENTO]])</f>
        <v>6</v>
      </c>
      <c r="I146" s="12" t="s">
        <v>100</v>
      </c>
      <c r="J146" s="15" t="str">
        <f t="shared" si="4"/>
        <v>E</v>
      </c>
      <c r="K146" s="15" t="str">
        <f>Tabla1[[#This Row],[FECHA DE NACIMIENTO]]&amp;J146</f>
        <v>2020E</v>
      </c>
      <c r="L146" s="16" t="str">
        <f t="shared" si="5"/>
        <v>MINIRIDERS 6 AÑOS</v>
      </c>
      <c r="M146" s="12" t="s">
        <v>55</v>
      </c>
      <c r="N146" s="36">
        <v>153</v>
      </c>
      <c r="O146" s="19">
        <f>IFERROR(VLOOKUP(Tabla1[[#This Row],[NIVEL DE HABILIDAD]],CATEGORIAS!$M$3:$O$13,2,FALSE),"")</f>
        <v>85000</v>
      </c>
      <c r="P146" s="12"/>
      <c r="Q146" s="12"/>
    </row>
    <row r="147" spans="1:17" ht="18.75" hidden="1" x14ac:dyDescent="0.25">
      <c r="A147" s="11">
        <f>_xlfn.IFNA(_xlfn.XLOOKUP(Tabla1[[#This Row],[ID]],'BASE DE DATOS 2026'!$B$3:$B$895,'BASE DE DATOS 2026'!$N$3:$N$895),"")</f>
        <v>0</v>
      </c>
      <c r="B147" s="37">
        <v>154</v>
      </c>
      <c r="C147" s="12" t="s">
        <v>470</v>
      </c>
      <c r="D147" s="12" t="s">
        <v>471</v>
      </c>
      <c r="E147" s="13">
        <v>1232814831</v>
      </c>
      <c r="F147" s="14"/>
      <c r="G147" s="14">
        <v>2021</v>
      </c>
      <c r="H147" s="15">
        <f ca="1">IF(Tabla1[[#This Row],[FECHA DE NACIMIENTO]]="","",YEAR(NOW())-Tabla1[[#This Row],[FECHA DE NACIMIENTO]])</f>
        <v>5</v>
      </c>
      <c r="I147" s="12" t="s">
        <v>12</v>
      </c>
      <c r="J147" s="15" t="str">
        <f t="shared" si="4"/>
        <v>S</v>
      </c>
      <c r="K147" s="15" t="str">
        <f>Tabla1[[#This Row],[FECHA DE NACIMIENTO]]&amp;J147</f>
        <v>2021S</v>
      </c>
      <c r="L147" s="16" t="str">
        <f t="shared" si="5"/>
        <v>STRIDERS 5 AÑOS</v>
      </c>
      <c r="M147" s="12" t="s">
        <v>55</v>
      </c>
      <c r="N147" s="37">
        <v>154</v>
      </c>
      <c r="O147" s="19">
        <f>IFERROR(VLOOKUP(Tabla1[[#This Row],[NIVEL DE HABILIDAD]],CATEGORIAS!$M$3:$O$13,2,FALSE),"")</f>
        <v>85000</v>
      </c>
      <c r="P147" s="12"/>
      <c r="Q147" s="12"/>
    </row>
    <row r="148" spans="1:17" ht="18.75" hidden="1" x14ac:dyDescent="0.25">
      <c r="A148" s="11">
        <f>_xlfn.IFNA(_xlfn.XLOOKUP(Tabla1[[#This Row],[ID]],'BASE DE DATOS 2026'!$B$3:$B$895,'BASE DE DATOS 2026'!$N$3:$N$895),"")</f>
        <v>0</v>
      </c>
      <c r="B148" s="36">
        <v>155</v>
      </c>
      <c r="C148" s="65" t="s">
        <v>472</v>
      </c>
      <c r="D148" s="65" t="s">
        <v>473</v>
      </c>
      <c r="E148" s="47"/>
      <c r="F148" s="14"/>
      <c r="G148" s="48">
        <v>2019</v>
      </c>
      <c r="H148" s="15">
        <f ca="1">IF(Tabla1[[#This Row],[FECHA DE NACIMIENTO]]="","",YEAR(NOW())-Tabla1[[#This Row],[FECHA DE NACIMIENTO]])</f>
        <v>7</v>
      </c>
      <c r="I148" s="12" t="s">
        <v>100</v>
      </c>
      <c r="J148" s="15" t="str">
        <f t="shared" si="4"/>
        <v>E</v>
      </c>
      <c r="K148" s="15" t="str">
        <f>Tabla1[[#This Row],[FECHA DE NACIMIENTO]]&amp;J148</f>
        <v>2019E</v>
      </c>
      <c r="L148" s="16" t="str">
        <f t="shared" si="5"/>
        <v>MINIRIDERS 7 Y 8 AÑOS</v>
      </c>
      <c r="M148" s="65" t="s">
        <v>55</v>
      </c>
      <c r="N148" s="36">
        <v>155</v>
      </c>
      <c r="O148" s="19">
        <f>IFERROR(VLOOKUP(Tabla1[[#This Row],[NIVEL DE HABILIDAD]],CATEGORIAS!$M$3:$O$13,2,FALSE),"")</f>
        <v>85000</v>
      </c>
      <c r="P148" s="65"/>
      <c r="Q148" s="65"/>
    </row>
    <row r="149" spans="1:17" ht="18.75" hidden="1" x14ac:dyDescent="0.25">
      <c r="A149" s="11">
        <f>_xlfn.IFNA(_xlfn.XLOOKUP(Tabla1[[#This Row],[ID]],'BASE DE DATOS 2026'!$B$3:$B$895,'BASE DE DATOS 2026'!$N$3:$N$895),"")</f>
        <v>156</v>
      </c>
      <c r="B149" s="37">
        <v>156</v>
      </c>
      <c r="C149" s="65" t="s">
        <v>261</v>
      </c>
      <c r="D149" s="65" t="s">
        <v>372</v>
      </c>
      <c r="E149" s="47">
        <v>1109569445</v>
      </c>
      <c r="F149" s="14"/>
      <c r="G149" s="48">
        <v>2020</v>
      </c>
      <c r="H149" s="15">
        <f ca="1">IF(Tabla1[[#This Row],[FECHA DE NACIMIENTO]]="","",YEAR(NOW())-Tabla1[[#This Row],[FECHA DE NACIMIENTO]])</f>
        <v>6</v>
      </c>
      <c r="I149" s="12" t="s">
        <v>67</v>
      </c>
      <c r="J149" s="15" t="str">
        <f t="shared" si="4"/>
        <v>P</v>
      </c>
      <c r="K149" s="15" t="str">
        <f>Tabla1[[#This Row],[FECHA DE NACIMIENTO]]&amp;J149</f>
        <v>2020P</v>
      </c>
      <c r="L149" s="16" t="str">
        <f t="shared" si="5"/>
        <v>PRINCIPIANTES 6 AÑOS Y MENOS</v>
      </c>
      <c r="M149" s="12" t="s">
        <v>55</v>
      </c>
      <c r="N149" s="37">
        <v>156</v>
      </c>
      <c r="O149" s="19">
        <f>IFERROR(VLOOKUP(Tabla1[[#This Row],[NIVEL DE HABILIDAD]],CATEGORIAS!$M$3:$O$13,2,FALSE),"")</f>
        <v>85000</v>
      </c>
      <c r="P149" s="65"/>
      <c r="Q149" s="12"/>
    </row>
    <row r="150" spans="1:17" ht="18.75" hidden="1" x14ac:dyDescent="0.25">
      <c r="A150" s="11">
        <f>_xlfn.IFNA(_xlfn.XLOOKUP(Tabla1[[#This Row],[ID]],'BASE DE DATOS 2026'!$B$3:$B$895,'BASE DE DATOS 2026'!$N$3:$N$895),"")</f>
        <v>0</v>
      </c>
      <c r="B150" s="36">
        <v>157</v>
      </c>
      <c r="C150" s="12" t="s">
        <v>236</v>
      </c>
      <c r="D150" s="12" t="s">
        <v>474</v>
      </c>
      <c r="E150" s="13">
        <v>1190963697</v>
      </c>
      <c r="F150" s="14"/>
      <c r="G150" s="14">
        <v>2021</v>
      </c>
      <c r="H150" s="15">
        <f ca="1">IF(Tabla1[[#This Row],[FECHA DE NACIMIENTO]]="","",YEAR(NOW())-Tabla1[[#This Row],[FECHA DE NACIMIENTO]])</f>
        <v>5</v>
      </c>
      <c r="I150" s="12" t="s">
        <v>12</v>
      </c>
      <c r="J150" s="15" t="str">
        <f t="shared" si="4"/>
        <v>S</v>
      </c>
      <c r="K150" s="15" t="str">
        <f>Tabla1[[#This Row],[FECHA DE NACIMIENTO]]&amp;J150</f>
        <v>2021S</v>
      </c>
      <c r="L150" s="16" t="str">
        <f t="shared" si="5"/>
        <v>STRIDERS 5 AÑOS</v>
      </c>
      <c r="M150" s="12" t="s">
        <v>76</v>
      </c>
      <c r="N150" s="36">
        <v>157</v>
      </c>
      <c r="O150" s="19">
        <f>IFERROR(VLOOKUP(Tabla1[[#This Row],[NIVEL DE HABILIDAD]],CATEGORIAS!$M$3:$O$13,2,FALSE),"")</f>
        <v>85000</v>
      </c>
      <c r="P150" s="12"/>
      <c r="Q150" s="12"/>
    </row>
    <row r="151" spans="1:17" ht="18.75" hidden="1" x14ac:dyDescent="0.25">
      <c r="A151" s="11">
        <f>_xlfn.IFNA(_xlfn.XLOOKUP(Tabla1[[#This Row],[ID]],'BASE DE DATOS 2026'!$B$3:$B$895,'BASE DE DATOS 2026'!$N$3:$N$895),"")</f>
        <v>0</v>
      </c>
      <c r="B151" s="37">
        <v>158</v>
      </c>
      <c r="C151" s="12" t="s">
        <v>475</v>
      </c>
      <c r="D151" s="12" t="s">
        <v>476</v>
      </c>
      <c r="E151" s="13">
        <v>1109573844</v>
      </c>
      <c r="F151" s="14"/>
      <c r="G151" s="14">
        <v>2022</v>
      </c>
      <c r="H151" s="15">
        <f ca="1">IF(Tabla1[[#This Row],[FECHA DE NACIMIENTO]]="","",YEAR(NOW())-Tabla1[[#This Row],[FECHA DE NACIMIENTO]])</f>
        <v>4</v>
      </c>
      <c r="I151" s="12" t="s">
        <v>12</v>
      </c>
      <c r="J151" s="15" t="str">
        <f t="shared" si="4"/>
        <v>S</v>
      </c>
      <c r="K151" s="15" t="str">
        <f>Tabla1[[#This Row],[FECHA DE NACIMIENTO]]&amp;J151</f>
        <v>2022S</v>
      </c>
      <c r="L151" s="16" t="str">
        <f t="shared" si="5"/>
        <v>STRIDERS 4 AÑOS</v>
      </c>
      <c r="M151" s="12" t="s">
        <v>85</v>
      </c>
      <c r="N151" s="37">
        <v>158</v>
      </c>
      <c r="O151" s="19">
        <f>IFERROR(VLOOKUP(Tabla1[[#This Row],[NIVEL DE HABILIDAD]],CATEGORIAS!$M$3:$O$13,2,FALSE),"")</f>
        <v>85000</v>
      </c>
      <c r="P151" s="12"/>
      <c r="Q151" s="12"/>
    </row>
    <row r="152" spans="1:17" ht="18.75" hidden="1" x14ac:dyDescent="0.25">
      <c r="A152" s="11">
        <f>_xlfn.IFNA(_xlfn.XLOOKUP(Tabla1[[#This Row],[ID]],'BASE DE DATOS 2026'!$B$3:$B$895,'BASE DE DATOS 2026'!$N$3:$N$895),"")</f>
        <v>0</v>
      </c>
      <c r="B152" s="36">
        <v>159</v>
      </c>
      <c r="C152" s="12" t="s">
        <v>477</v>
      </c>
      <c r="D152" s="12" t="s">
        <v>478</v>
      </c>
      <c r="E152" s="13"/>
      <c r="F152" s="14"/>
      <c r="G152" s="14">
        <v>2019</v>
      </c>
      <c r="H152" s="15">
        <f ca="1">IF(Tabla1[[#This Row],[FECHA DE NACIMIENTO]]="","",YEAR(NOW())-Tabla1[[#This Row],[FECHA DE NACIMIENTO]])</f>
        <v>7</v>
      </c>
      <c r="I152" s="12" t="s">
        <v>100</v>
      </c>
      <c r="J152" s="15" t="str">
        <f t="shared" si="4"/>
        <v>E</v>
      </c>
      <c r="K152" s="15" t="str">
        <f>Tabla1[[#This Row],[FECHA DE NACIMIENTO]]&amp;J152</f>
        <v>2019E</v>
      </c>
      <c r="L152" s="16" t="str">
        <f t="shared" si="5"/>
        <v>MINIRIDERS 7 Y 8 AÑOS</v>
      </c>
      <c r="M152" s="12" t="s">
        <v>85</v>
      </c>
      <c r="N152" s="36">
        <v>159</v>
      </c>
      <c r="O152" s="19">
        <f>IFERROR(VLOOKUP(Tabla1[[#This Row],[NIVEL DE HABILIDAD]],CATEGORIAS!$M$3:$O$13,2,FALSE),"")</f>
        <v>85000</v>
      </c>
      <c r="P152" s="12"/>
      <c r="Q152" s="12"/>
    </row>
    <row r="153" spans="1:17" ht="18.75" hidden="1" x14ac:dyDescent="0.25">
      <c r="A153" s="11">
        <f>_xlfn.IFNA(_xlfn.XLOOKUP(Tabla1[[#This Row],[ID]],'BASE DE DATOS 2026'!$B$3:$B$895,'BASE DE DATOS 2026'!$N$3:$N$895),"")</f>
        <v>0</v>
      </c>
      <c r="B153" s="37">
        <v>160</v>
      </c>
      <c r="C153" s="12" t="s">
        <v>275</v>
      </c>
      <c r="D153" s="12" t="s">
        <v>310</v>
      </c>
      <c r="E153" s="13">
        <v>1113702721</v>
      </c>
      <c r="F153" s="14"/>
      <c r="G153" s="14">
        <v>2019</v>
      </c>
      <c r="H153" s="15">
        <f ca="1">IF(Tabla1[[#This Row],[FECHA DE NACIMIENTO]]="","",YEAR(NOW())-Tabla1[[#This Row],[FECHA DE NACIMIENTO]])</f>
        <v>7</v>
      </c>
      <c r="I153" s="12" t="s">
        <v>100</v>
      </c>
      <c r="J153" s="15" t="str">
        <f t="shared" si="4"/>
        <v>E</v>
      </c>
      <c r="K153" s="15" t="str">
        <f>Tabla1[[#This Row],[FECHA DE NACIMIENTO]]&amp;J153</f>
        <v>2019E</v>
      </c>
      <c r="L153" s="16" t="str">
        <f t="shared" si="5"/>
        <v>MINIRIDERS 7 Y 8 AÑOS</v>
      </c>
      <c r="M153" s="12" t="s">
        <v>82</v>
      </c>
      <c r="N153" s="37">
        <v>160</v>
      </c>
      <c r="O153" s="19">
        <f>IFERROR(VLOOKUP(Tabla1[[#This Row],[NIVEL DE HABILIDAD]],CATEGORIAS!$M$3:$O$13,2,FALSE),"")</f>
        <v>85000</v>
      </c>
      <c r="P153" s="12"/>
      <c r="Q153" s="12"/>
    </row>
    <row r="154" spans="1:17" ht="18.75" hidden="1" x14ac:dyDescent="0.25">
      <c r="A154" s="11">
        <f>_xlfn.IFNA(_xlfn.XLOOKUP(Tabla1[[#This Row],[ID]],'BASE DE DATOS 2026'!$B$3:$B$895,'BASE DE DATOS 2026'!$N$3:$N$895),"")</f>
        <v>0</v>
      </c>
      <c r="B154" s="36">
        <v>161</v>
      </c>
      <c r="C154" s="65" t="s">
        <v>479</v>
      </c>
      <c r="D154" s="65" t="s">
        <v>480</v>
      </c>
      <c r="E154" s="47">
        <v>1058940231</v>
      </c>
      <c r="F154" s="14"/>
      <c r="G154" s="48">
        <v>2019</v>
      </c>
      <c r="H154" s="15">
        <f ca="1">IF(Tabla1[[#This Row],[FECHA DE NACIMIENTO]]="","",YEAR(NOW())-Tabla1[[#This Row],[FECHA DE NACIMIENTO]])</f>
        <v>7</v>
      </c>
      <c r="I154" s="65" t="s">
        <v>67</v>
      </c>
      <c r="J154" s="15" t="str">
        <f t="shared" si="4"/>
        <v>P</v>
      </c>
      <c r="K154" s="15" t="str">
        <f>Tabla1[[#This Row],[FECHA DE NACIMIENTO]]&amp;J154</f>
        <v>2019P</v>
      </c>
      <c r="L154" s="16" t="str">
        <f t="shared" si="5"/>
        <v>PRINCIPIANTES 7 Y 8 AÑOS</v>
      </c>
      <c r="M154" s="65" t="s">
        <v>109</v>
      </c>
      <c r="N154" s="36">
        <v>161</v>
      </c>
      <c r="O154" s="19">
        <f>IFERROR(VLOOKUP(Tabla1[[#This Row],[NIVEL DE HABILIDAD]],CATEGORIAS!$M$3:$O$13,2,FALSE),"")</f>
        <v>85000</v>
      </c>
      <c r="P154" s="65"/>
      <c r="Q154" s="65"/>
    </row>
    <row r="155" spans="1:17" ht="18.75" hidden="1" x14ac:dyDescent="0.25">
      <c r="A155" s="11">
        <f>_xlfn.IFNA(_xlfn.XLOOKUP(Tabla1[[#This Row],[ID]],'BASE DE DATOS 2026'!$B$3:$B$895,'BASE DE DATOS 2026'!$N$3:$N$895),"")</f>
        <v>0</v>
      </c>
      <c r="B155" s="37">
        <v>162</v>
      </c>
      <c r="C155" s="12" t="s">
        <v>301</v>
      </c>
      <c r="D155" s="12" t="s">
        <v>481</v>
      </c>
      <c r="E155" s="13">
        <v>1061827827</v>
      </c>
      <c r="F155" s="14"/>
      <c r="G155" s="14">
        <v>2020</v>
      </c>
      <c r="H155" s="15">
        <f ca="1">IF(Tabla1[[#This Row],[FECHA DE NACIMIENTO]]="","",YEAR(NOW())-Tabla1[[#This Row],[FECHA DE NACIMIENTO]])</f>
        <v>6</v>
      </c>
      <c r="I155" s="12" t="s">
        <v>100</v>
      </c>
      <c r="J155" s="15" t="str">
        <f t="shared" si="4"/>
        <v>E</v>
      </c>
      <c r="K155" s="15" t="str">
        <f>Tabla1[[#This Row],[FECHA DE NACIMIENTO]]&amp;J155</f>
        <v>2020E</v>
      </c>
      <c r="L155" s="16" t="str">
        <f t="shared" si="5"/>
        <v>MINIRIDERS 6 AÑOS</v>
      </c>
      <c r="M155" s="12" t="s">
        <v>109</v>
      </c>
      <c r="N155" s="37">
        <v>162</v>
      </c>
      <c r="O155" s="19">
        <f>IFERROR(VLOOKUP(Tabla1[[#This Row],[NIVEL DE HABILIDAD]],CATEGORIAS!$M$3:$O$13,2,FALSE),"")</f>
        <v>85000</v>
      </c>
      <c r="P155" s="12"/>
      <c r="Q155" s="12"/>
    </row>
    <row r="156" spans="1:17" ht="18.75" hidden="1" x14ac:dyDescent="0.25">
      <c r="A156" s="11">
        <f>_xlfn.IFNA(_xlfn.XLOOKUP(Tabla1[[#This Row],[ID]],'BASE DE DATOS 2026'!$B$3:$B$895,'BASE DE DATOS 2026'!$N$3:$N$895),"")</f>
        <v>0</v>
      </c>
      <c r="B156" s="36">
        <v>163</v>
      </c>
      <c r="C156" s="65" t="s">
        <v>246</v>
      </c>
      <c r="D156" s="65" t="s">
        <v>482</v>
      </c>
      <c r="E156" s="47">
        <v>1109570913</v>
      </c>
      <c r="F156" s="14"/>
      <c r="G156" s="48">
        <v>2020</v>
      </c>
      <c r="H156" s="15">
        <f ca="1">IF(Tabla1[[#This Row],[FECHA DE NACIMIENTO]]="","",YEAR(NOW())-Tabla1[[#This Row],[FECHA DE NACIMIENTO]])</f>
        <v>6</v>
      </c>
      <c r="I156" s="65" t="s">
        <v>100</v>
      </c>
      <c r="J156" s="15" t="str">
        <f t="shared" si="4"/>
        <v>E</v>
      </c>
      <c r="K156" s="15" t="str">
        <f>Tabla1[[#This Row],[FECHA DE NACIMIENTO]]&amp;J156</f>
        <v>2020E</v>
      </c>
      <c r="L156" s="16" t="str">
        <f t="shared" si="5"/>
        <v>MINIRIDERS 6 AÑOS</v>
      </c>
      <c r="M156" s="65" t="s">
        <v>51</v>
      </c>
      <c r="N156" s="36">
        <v>163</v>
      </c>
      <c r="O156" s="19">
        <f>IFERROR(VLOOKUP(Tabla1[[#This Row],[NIVEL DE HABILIDAD]],CATEGORIAS!$M$3:$O$13,2,FALSE),"")</f>
        <v>85000</v>
      </c>
      <c r="P156" s="65"/>
      <c r="Q156" s="65"/>
    </row>
    <row r="157" spans="1:17" ht="18.75" hidden="1" x14ac:dyDescent="0.25">
      <c r="A157" s="11">
        <f>_xlfn.IFNA(_xlfn.XLOOKUP(Tabla1[[#This Row],[ID]],'BASE DE DATOS 2026'!$B$3:$B$895,'BASE DE DATOS 2026'!$N$3:$N$895),"")</f>
        <v>0</v>
      </c>
      <c r="B157" s="37">
        <v>164</v>
      </c>
      <c r="C157" s="65" t="s">
        <v>483</v>
      </c>
      <c r="D157" s="65" t="s">
        <v>364</v>
      </c>
      <c r="E157" s="47">
        <v>1141528625</v>
      </c>
      <c r="F157" s="14"/>
      <c r="G157" s="48">
        <v>2020</v>
      </c>
      <c r="H157" s="15">
        <f ca="1">IF(Tabla1[[#This Row],[FECHA DE NACIMIENTO]]="","",YEAR(NOW())-Tabla1[[#This Row],[FECHA DE NACIMIENTO]])</f>
        <v>6</v>
      </c>
      <c r="I157" s="65" t="s">
        <v>100</v>
      </c>
      <c r="J157" s="15" t="str">
        <f t="shared" si="4"/>
        <v>E</v>
      </c>
      <c r="K157" s="15" t="str">
        <f>Tabla1[[#This Row],[FECHA DE NACIMIENTO]]&amp;J157</f>
        <v>2020E</v>
      </c>
      <c r="L157" s="16" t="str">
        <f t="shared" si="5"/>
        <v>MINIRIDERS 6 AÑOS</v>
      </c>
      <c r="M157" s="65" t="s">
        <v>51</v>
      </c>
      <c r="N157" s="37">
        <v>164</v>
      </c>
      <c r="O157" s="19">
        <f>IFERROR(VLOOKUP(Tabla1[[#This Row],[NIVEL DE HABILIDAD]],CATEGORIAS!$M$3:$O$13,2,FALSE),"")</f>
        <v>85000</v>
      </c>
      <c r="P157" s="65"/>
      <c r="Q157" s="65"/>
    </row>
    <row r="158" spans="1:17" ht="18.75" hidden="1" x14ac:dyDescent="0.25">
      <c r="A158" s="11">
        <f>_xlfn.IFNA(_xlfn.XLOOKUP(Tabla1[[#This Row],[ID]],'BASE DE DATOS 2026'!$B$3:$B$895,'BASE DE DATOS 2026'!$N$3:$N$895),"")</f>
        <v>0</v>
      </c>
      <c r="B158" s="36">
        <v>165</v>
      </c>
      <c r="C158" s="65" t="s">
        <v>244</v>
      </c>
      <c r="D158" s="65" t="s">
        <v>484</v>
      </c>
      <c r="E158" s="47">
        <v>1109570945</v>
      </c>
      <c r="F158" s="14"/>
      <c r="G158" s="48">
        <v>2020</v>
      </c>
      <c r="H158" s="15">
        <f ca="1">IF(Tabla1[[#This Row],[FECHA DE NACIMIENTO]]="","",YEAR(NOW())-Tabla1[[#This Row],[FECHA DE NACIMIENTO]])</f>
        <v>6</v>
      </c>
      <c r="I158" s="65" t="s">
        <v>100</v>
      </c>
      <c r="J158" s="15" t="str">
        <f t="shared" si="4"/>
        <v>E</v>
      </c>
      <c r="K158" s="15" t="str">
        <f>Tabla1[[#This Row],[FECHA DE NACIMIENTO]]&amp;J158</f>
        <v>2020E</v>
      </c>
      <c r="L158" s="16" t="str">
        <f t="shared" si="5"/>
        <v>MINIRIDERS 6 AÑOS</v>
      </c>
      <c r="M158" s="65" t="s">
        <v>51</v>
      </c>
      <c r="N158" s="36">
        <v>165</v>
      </c>
      <c r="O158" s="19">
        <f>IFERROR(VLOOKUP(Tabla1[[#This Row],[NIVEL DE HABILIDAD]],CATEGORIAS!$M$3:$O$13,2,FALSE),"")</f>
        <v>85000</v>
      </c>
      <c r="P158" s="65"/>
      <c r="Q158" s="65"/>
    </row>
    <row r="159" spans="1:17" ht="18.75" hidden="1" x14ac:dyDescent="0.25">
      <c r="A159" s="11">
        <f>_xlfn.IFNA(_xlfn.XLOOKUP(Tabla1[[#This Row],[ID]],'BASE DE DATOS 2026'!$B$3:$B$895,'BASE DE DATOS 2026'!$N$3:$N$895),"")</f>
        <v>0</v>
      </c>
      <c r="B159" s="37">
        <v>166</v>
      </c>
      <c r="C159" s="12" t="s">
        <v>485</v>
      </c>
      <c r="D159" s="12" t="s">
        <v>486</v>
      </c>
      <c r="E159" s="13">
        <v>1232818121</v>
      </c>
      <c r="F159" s="14"/>
      <c r="G159" s="14">
        <v>2021</v>
      </c>
      <c r="H159" s="15">
        <f ca="1">IF(Tabla1[[#This Row],[FECHA DE NACIMIENTO]]="","",YEAR(NOW())-Tabla1[[#This Row],[FECHA DE NACIMIENTO]])</f>
        <v>5</v>
      </c>
      <c r="I159" s="12" t="s">
        <v>12</v>
      </c>
      <c r="J159" s="15" t="str">
        <f t="shared" si="4"/>
        <v>S</v>
      </c>
      <c r="K159" s="15" t="str">
        <f>Tabla1[[#This Row],[FECHA DE NACIMIENTO]]&amp;J159</f>
        <v>2021S</v>
      </c>
      <c r="L159" s="16" t="str">
        <f t="shared" si="5"/>
        <v>STRIDERS 5 AÑOS</v>
      </c>
      <c r="M159" s="12" t="s">
        <v>51</v>
      </c>
      <c r="N159" s="37">
        <v>166</v>
      </c>
      <c r="O159" s="19">
        <f>IFERROR(VLOOKUP(Tabla1[[#This Row],[NIVEL DE HABILIDAD]],CATEGORIAS!$M$3:$O$13,2,FALSE),"")</f>
        <v>85000</v>
      </c>
      <c r="P159" s="12"/>
      <c r="Q159" s="12" t="s">
        <v>211</v>
      </c>
    </row>
    <row r="160" spans="1:17" ht="18.75" hidden="1" x14ac:dyDescent="0.25">
      <c r="A160" s="11">
        <f>_xlfn.IFNA(_xlfn.XLOOKUP(Tabla1[[#This Row],[ID]],'BASE DE DATOS 2026'!$B$3:$B$895,'BASE DE DATOS 2026'!$N$3:$N$895),"")</f>
        <v>167</v>
      </c>
      <c r="B160" s="36">
        <v>167</v>
      </c>
      <c r="C160" s="65" t="s">
        <v>487</v>
      </c>
      <c r="D160" s="65" t="s">
        <v>488</v>
      </c>
      <c r="E160" s="47">
        <v>1106524259</v>
      </c>
      <c r="F160" s="48"/>
      <c r="G160" s="48">
        <v>2019</v>
      </c>
      <c r="H160" s="15">
        <f ca="1">IF(Tabla1[[#This Row],[FECHA DE NACIMIENTO]]="","",YEAR(NOW())-Tabla1[[#This Row],[FECHA DE NACIMIENTO]])</f>
        <v>7</v>
      </c>
      <c r="I160" s="65" t="s">
        <v>100</v>
      </c>
      <c r="J160" s="15" t="str">
        <f t="shared" si="4"/>
        <v>E</v>
      </c>
      <c r="K160" s="15" t="str">
        <f>Tabla1[[#This Row],[FECHA DE NACIMIENTO]]&amp;J160</f>
        <v>2019E</v>
      </c>
      <c r="L160" s="16" t="str">
        <f t="shared" si="5"/>
        <v>MINIRIDERS 7 Y 8 AÑOS</v>
      </c>
      <c r="M160" s="65" t="s">
        <v>75</v>
      </c>
      <c r="N160" s="36">
        <v>167</v>
      </c>
      <c r="O160" s="19">
        <f>IFERROR(VLOOKUP(Tabla1[[#This Row],[NIVEL DE HABILIDAD]],CATEGORIAS!$M$3:$O$13,2,FALSE),"")</f>
        <v>85000</v>
      </c>
      <c r="P160" s="65"/>
      <c r="Q160" s="65"/>
    </row>
    <row r="161" spans="1:17" ht="18.75" hidden="1" x14ac:dyDescent="0.25">
      <c r="A161" s="11">
        <f>_xlfn.IFNA(_xlfn.XLOOKUP(Tabla1[[#This Row],[ID]],'BASE DE DATOS 2026'!$B$3:$B$895,'BASE DE DATOS 2026'!$N$3:$N$895),"")</f>
        <v>168</v>
      </c>
      <c r="B161" s="36">
        <v>168</v>
      </c>
      <c r="C161" s="12" t="s">
        <v>299</v>
      </c>
      <c r="D161" s="12" t="s">
        <v>1167</v>
      </c>
      <c r="E161" s="13"/>
      <c r="F161" s="14"/>
      <c r="G161" s="14">
        <v>2022</v>
      </c>
      <c r="H161" s="15">
        <f ca="1">IF(Tabla1[[#This Row],[FECHA DE NACIMIENTO]]="","",YEAR(NOW())-Tabla1[[#This Row],[FECHA DE NACIMIENTO]])</f>
        <v>4</v>
      </c>
      <c r="I161" s="12" t="s">
        <v>12</v>
      </c>
      <c r="J161" s="15" t="str">
        <f t="shared" si="4"/>
        <v>S</v>
      </c>
      <c r="K161" s="15" t="str">
        <f>Tabla1[[#This Row],[FECHA DE NACIMIENTO]]&amp;J161</f>
        <v>2022S</v>
      </c>
      <c r="L161" s="16" t="str">
        <f t="shared" si="5"/>
        <v>STRIDERS 4 AÑOS</v>
      </c>
      <c r="M161" s="12" t="s">
        <v>55</v>
      </c>
      <c r="N161" s="36"/>
      <c r="O161" s="19">
        <f>IFERROR(VLOOKUP(Tabla1[[#This Row],[NIVEL DE HABILIDAD]],CATEGORIAS!$M$3:$O$13,2,FALSE),"")</f>
        <v>85000</v>
      </c>
      <c r="P161" s="12"/>
      <c r="Q161" s="12"/>
    </row>
    <row r="162" spans="1:17" ht="18.75" hidden="1" x14ac:dyDescent="0.25">
      <c r="A162" s="11">
        <f>_xlfn.IFNA(_xlfn.XLOOKUP(Tabla1[[#This Row],[ID]],'BASE DE DATOS 2026'!$B$3:$B$895,'BASE DE DATOS 2026'!$N$3:$N$895),"")</f>
        <v>0</v>
      </c>
      <c r="B162" s="37">
        <v>169</v>
      </c>
      <c r="C162" s="12" t="s">
        <v>312</v>
      </c>
      <c r="D162" s="12" t="s">
        <v>489</v>
      </c>
      <c r="E162" s="13">
        <v>1109933482</v>
      </c>
      <c r="F162" s="14"/>
      <c r="G162" s="14">
        <v>2016</v>
      </c>
      <c r="H162" s="15">
        <f ca="1">IF(Tabla1[[#This Row],[FECHA DE NACIMIENTO]]="","",YEAR(NOW())-Tabla1[[#This Row],[FECHA DE NACIMIENTO]])</f>
        <v>10</v>
      </c>
      <c r="I162" s="12" t="s">
        <v>100</v>
      </c>
      <c r="J162" s="15" t="str">
        <f t="shared" si="4"/>
        <v>E</v>
      </c>
      <c r="K162" s="15" t="str">
        <f>Tabla1[[#This Row],[FECHA DE NACIMIENTO]]&amp;J162</f>
        <v>2016E</v>
      </c>
      <c r="L162" s="16" t="str">
        <f t="shared" si="5"/>
        <v>MINIRIDERS 9 Y 10 AÑOS</v>
      </c>
      <c r="M162" s="12" t="s">
        <v>112</v>
      </c>
      <c r="N162" s="37">
        <v>169</v>
      </c>
      <c r="O162" s="19">
        <f>IFERROR(VLOOKUP(Tabla1[[#This Row],[NIVEL DE HABILIDAD]],CATEGORIAS!$M$3:$O$13,2,FALSE),"")</f>
        <v>85000</v>
      </c>
      <c r="P162" s="12"/>
      <c r="Q162" s="12"/>
    </row>
    <row r="163" spans="1:17" ht="18.75" x14ac:dyDescent="0.25">
      <c r="A163" s="11">
        <f>_xlfn.IFNA(_xlfn.XLOOKUP(Tabla1[[#This Row],[ID]],'BASE DE DATOS 2026'!$B$3:$B$895,'BASE DE DATOS 2026'!$N$3:$N$895),"")</f>
        <v>170</v>
      </c>
      <c r="B163" s="36">
        <v>170</v>
      </c>
      <c r="C163" s="65" t="s">
        <v>490</v>
      </c>
      <c r="D163" s="65" t="s">
        <v>491</v>
      </c>
      <c r="E163" s="47">
        <v>1109570365</v>
      </c>
      <c r="F163" s="14"/>
      <c r="G163" s="48">
        <v>2020</v>
      </c>
      <c r="H163" s="15">
        <f ca="1">IF(Tabla1[[#This Row],[FECHA DE NACIMIENTO]]="","",YEAR(NOW())-Tabla1[[#This Row],[FECHA DE NACIMIENTO]])</f>
        <v>6</v>
      </c>
      <c r="I163" s="65" t="s">
        <v>100</v>
      </c>
      <c r="J163" s="15" t="str">
        <f t="shared" si="4"/>
        <v>E</v>
      </c>
      <c r="K163" s="15" t="str">
        <f>Tabla1[[#This Row],[FECHA DE NACIMIENTO]]&amp;J163</f>
        <v>2020E</v>
      </c>
      <c r="L163" s="16" t="str">
        <f t="shared" si="5"/>
        <v>MINIRIDERS 6 AÑOS</v>
      </c>
      <c r="M163" s="65" t="s">
        <v>112</v>
      </c>
      <c r="N163" s="36">
        <v>170</v>
      </c>
      <c r="O163" s="19">
        <f>IFERROR(VLOOKUP(Tabla1[[#This Row],[NIVEL DE HABILIDAD]],CATEGORIAS!$M$3:$O$13,2,FALSE),"")</f>
        <v>85000</v>
      </c>
      <c r="P163" s="65"/>
      <c r="Q163" s="65"/>
    </row>
    <row r="164" spans="1:17" ht="18.75" hidden="1" x14ac:dyDescent="0.25">
      <c r="A164" s="11">
        <f>_xlfn.IFNA(_xlfn.XLOOKUP(Tabla1[[#This Row],[ID]],'BASE DE DATOS 2026'!$B$3:$B$895,'BASE DE DATOS 2026'!$N$3:$N$895),"")</f>
        <v>171</v>
      </c>
      <c r="B164" s="37">
        <v>171</v>
      </c>
      <c r="C164" s="12" t="s">
        <v>436</v>
      </c>
      <c r="D164" s="12" t="s">
        <v>492</v>
      </c>
      <c r="E164" s="13">
        <v>1109568004</v>
      </c>
      <c r="F164" s="14"/>
      <c r="G164" s="14">
        <v>2019</v>
      </c>
      <c r="H164" s="15">
        <f ca="1">IF(Tabla1[[#This Row],[FECHA DE NACIMIENTO]]="","",YEAR(NOW())-Tabla1[[#This Row],[FECHA DE NACIMIENTO]])</f>
        <v>7</v>
      </c>
      <c r="I164" s="12" t="s">
        <v>100</v>
      </c>
      <c r="J164" s="15" t="str">
        <f t="shared" si="4"/>
        <v>E</v>
      </c>
      <c r="K164" s="15" t="str">
        <f>Tabla1[[#This Row],[FECHA DE NACIMIENTO]]&amp;J164</f>
        <v>2019E</v>
      </c>
      <c r="L164" s="16" t="str">
        <f t="shared" si="5"/>
        <v>MINIRIDERS 7 Y 8 AÑOS</v>
      </c>
      <c r="M164" s="12" t="s">
        <v>112</v>
      </c>
      <c r="N164" s="37">
        <v>171</v>
      </c>
      <c r="O164" s="19">
        <f>IFERROR(VLOOKUP(Tabla1[[#This Row],[NIVEL DE HABILIDAD]],CATEGORIAS!$M$3:$O$13,2,FALSE),"")</f>
        <v>85000</v>
      </c>
      <c r="P164" s="12"/>
      <c r="Q164" s="12"/>
    </row>
    <row r="165" spans="1:17" ht="18.75" hidden="1" x14ac:dyDescent="0.25">
      <c r="A165" s="11">
        <f>_xlfn.IFNA(_xlfn.XLOOKUP(Tabla1[[#This Row],[ID]],'BASE DE DATOS 2026'!$B$3:$B$895,'BASE DE DATOS 2026'!$N$3:$N$895),"")</f>
        <v>172</v>
      </c>
      <c r="B165" s="36">
        <v>172</v>
      </c>
      <c r="C165" s="12" t="s">
        <v>319</v>
      </c>
      <c r="D165" s="12" t="s">
        <v>493</v>
      </c>
      <c r="E165" s="13">
        <v>1109198383</v>
      </c>
      <c r="F165" s="14"/>
      <c r="G165" s="14">
        <v>2020</v>
      </c>
      <c r="H165" s="15">
        <f ca="1">IF(Tabla1[[#This Row],[FECHA DE NACIMIENTO]]="","",YEAR(NOW())-Tabla1[[#This Row],[FECHA DE NACIMIENTO]])</f>
        <v>6</v>
      </c>
      <c r="I165" s="12" t="s">
        <v>67</v>
      </c>
      <c r="J165" s="15" t="str">
        <f t="shared" si="4"/>
        <v>P</v>
      </c>
      <c r="K165" s="15" t="str">
        <f>Tabla1[[#This Row],[FECHA DE NACIMIENTO]]&amp;J165</f>
        <v>2020P</v>
      </c>
      <c r="L165" s="16" t="str">
        <f t="shared" si="5"/>
        <v>PRINCIPIANTES 6 AÑOS Y MENOS</v>
      </c>
      <c r="M165" s="12" t="s">
        <v>45</v>
      </c>
      <c r="N165" s="36">
        <v>172</v>
      </c>
      <c r="O165" s="19">
        <f>IFERROR(VLOOKUP(Tabla1[[#This Row],[NIVEL DE HABILIDAD]],CATEGORIAS!$M$3:$O$13,2,FALSE),"")</f>
        <v>85000</v>
      </c>
      <c r="P165" s="12"/>
      <c r="Q165" s="12"/>
    </row>
    <row r="166" spans="1:17" ht="18.75" hidden="1" x14ac:dyDescent="0.25">
      <c r="A166" s="11">
        <f>_xlfn.IFNA(_xlfn.XLOOKUP(Tabla1[[#This Row],[ID]],'BASE DE DATOS 2026'!$B$3:$B$895,'BASE DE DATOS 2026'!$N$3:$N$895),"")</f>
        <v>0</v>
      </c>
      <c r="B166" s="37">
        <v>173</v>
      </c>
      <c r="C166" s="12" t="s">
        <v>271</v>
      </c>
      <c r="D166" s="12" t="s">
        <v>494</v>
      </c>
      <c r="E166" s="13">
        <v>123280923</v>
      </c>
      <c r="F166" s="14"/>
      <c r="G166" s="14">
        <v>2019</v>
      </c>
      <c r="H166" s="15">
        <f ca="1">IF(Tabla1[[#This Row],[FECHA DE NACIMIENTO]]="","",YEAR(NOW())-Tabla1[[#This Row],[FECHA DE NACIMIENTO]])</f>
        <v>7</v>
      </c>
      <c r="I166" s="12" t="s">
        <v>100</v>
      </c>
      <c r="J166" s="15" t="str">
        <f t="shared" si="4"/>
        <v>E</v>
      </c>
      <c r="K166" s="15" t="str">
        <f>Tabla1[[#This Row],[FECHA DE NACIMIENTO]]&amp;J166</f>
        <v>2019E</v>
      </c>
      <c r="L166" s="16" t="str">
        <f t="shared" si="5"/>
        <v>MINIRIDERS 7 Y 8 AÑOS</v>
      </c>
      <c r="M166" s="12" t="s">
        <v>112</v>
      </c>
      <c r="N166" s="37">
        <v>173</v>
      </c>
      <c r="O166" s="19">
        <f>IFERROR(VLOOKUP(Tabla1[[#This Row],[NIVEL DE HABILIDAD]],CATEGORIAS!$M$3:$O$13,2,FALSE),"")</f>
        <v>85000</v>
      </c>
      <c r="P166" s="12"/>
      <c r="Q166" s="12"/>
    </row>
    <row r="167" spans="1:17" ht="18.75" hidden="1" x14ac:dyDescent="0.25">
      <c r="A167" s="11">
        <f>_xlfn.IFNA(_xlfn.XLOOKUP(Tabla1[[#This Row],[ID]],'BASE DE DATOS 2026'!$B$3:$B$895,'BASE DE DATOS 2026'!$N$3:$N$895),"")</f>
        <v>174</v>
      </c>
      <c r="B167" s="36">
        <v>174</v>
      </c>
      <c r="C167" s="12" t="s">
        <v>410</v>
      </c>
      <c r="D167" s="12" t="s">
        <v>495</v>
      </c>
      <c r="E167" s="13">
        <v>1107869888</v>
      </c>
      <c r="F167" s="14"/>
      <c r="G167" s="14">
        <v>2017</v>
      </c>
      <c r="H167" s="15">
        <f ca="1">IF(Tabla1[[#This Row],[FECHA DE NACIMIENTO]]="","",YEAR(NOW())-Tabla1[[#This Row],[FECHA DE NACIMIENTO]])</f>
        <v>9</v>
      </c>
      <c r="I167" s="12" t="s">
        <v>67</v>
      </c>
      <c r="J167" s="15" t="str">
        <f t="shared" si="4"/>
        <v>P</v>
      </c>
      <c r="K167" s="15" t="str">
        <f>Tabla1[[#This Row],[FECHA DE NACIMIENTO]]&amp;J167</f>
        <v>2017P</v>
      </c>
      <c r="L167" s="16" t="str">
        <f t="shared" si="5"/>
        <v>PRINCIPIANTES 9 Y 10 AÑOS</v>
      </c>
      <c r="M167" s="12" t="s">
        <v>112</v>
      </c>
      <c r="N167" s="36">
        <v>174</v>
      </c>
      <c r="O167" s="19">
        <f>IFERROR(VLOOKUP(Tabla1[[#This Row],[NIVEL DE HABILIDAD]],CATEGORIAS!$M$3:$O$13,2,FALSE),"")</f>
        <v>85000</v>
      </c>
      <c r="P167" s="12"/>
      <c r="Q167" s="12"/>
    </row>
    <row r="168" spans="1:17" ht="18.75" x14ac:dyDescent="0.25">
      <c r="A168" s="11">
        <f>_xlfn.IFNA(_xlfn.XLOOKUP(Tabla1[[#This Row],[ID]],'BASE DE DATOS 2026'!$B$3:$B$895,'BASE DE DATOS 2026'!$N$3:$N$895),"")</f>
        <v>175</v>
      </c>
      <c r="B168" s="37">
        <v>175</v>
      </c>
      <c r="C168" s="12" t="s">
        <v>496</v>
      </c>
      <c r="D168" s="12" t="s">
        <v>497</v>
      </c>
      <c r="E168" s="13">
        <v>1089640020</v>
      </c>
      <c r="F168" s="14"/>
      <c r="G168" s="14">
        <v>2019</v>
      </c>
      <c r="H168" s="15">
        <f ca="1">IF(Tabla1[[#This Row],[FECHA DE NACIMIENTO]]="","",YEAR(NOW())-Tabla1[[#This Row],[FECHA DE NACIMIENTO]])</f>
        <v>7</v>
      </c>
      <c r="I168" s="12" t="s">
        <v>100</v>
      </c>
      <c r="J168" s="15" t="str">
        <f t="shared" si="4"/>
        <v>E</v>
      </c>
      <c r="K168" s="15" t="str">
        <f>Tabla1[[#This Row],[FECHA DE NACIMIENTO]]&amp;J168</f>
        <v>2019E</v>
      </c>
      <c r="L168" s="16" t="str">
        <f t="shared" si="5"/>
        <v>MINIRIDERS 7 Y 8 AÑOS</v>
      </c>
      <c r="M168" s="12" t="s">
        <v>112</v>
      </c>
      <c r="N168" s="37">
        <v>175</v>
      </c>
      <c r="O168" s="19">
        <f>IFERROR(VLOOKUP(Tabla1[[#This Row],[NIVEL DE HABILIDAD]],CATEGORIAS!$M$3:$O$13,2,FALSE),"")</f>
        <v>85000</v>
      </c>
      <c r="P168" s="12"/>
      <c r="Q168" s="12"/>
    </row>
    <row r="169" spans="1:17" ht="18.75" hidden="1" x14ac:dyDescent="0.25">
      <c r="A169" s="11">
        <f>_xlfn.IFNA(_xlfn.XLOOKUP(Tabla1[[#This Row],[ID]],'BASE DE DATOS 2026'!$B$3:$B$895,'BASE DE DATOS 2026'!$N$3:$N$895),"")</f>
        <v>0</v>
      </c>
      <c r="B169" s="36">
        <v>176</v>
      </c>
      <c r="C169" s="65" t="s">
        <v>498</v>
      </c>
      <c r="D169" s="65" t="s">
        <v>499</v>
      </c>
      <c r="E169" s="47">
        <v>1232797780</v>
      </c>
      <c r="F169" s="14"/>
      <c r="G169" s="48">
        <v>2016</v>
      </c>
      <c r="H169" s="15">
        <f ca="1">IF(Tabla1[[#This Row],[FECHA DE NACIMIENTO]]="","",YEAR(NOW())-Tabla1[[#This Row],[FECHA DE NACIMIENTO]])</f>
        <v>10</v>
      </c>
      <c r="I169" s="65" t="s">
        <v>100</v>
      </c>
      <c r="J169" s="15" t="str">
        <f t="shared" si="4"/>
        <v>E</v>
      </c>
      <c r="K169" s="15" t="str">
        <f>Tabla1[[#This Row],[FECHA DE NACIMIENTO]]&amp;J169</f>
        <v>2016E</v>
      </c>
      <c r="L169" s="16" t="str">
        <f t="shared" si="5"/>
        <v>MINIRIDERS 9 Y 10 AÑOS</v>
      </c>
      <c r="M169" s="12" t="s">
        <v>112</v>
      </c>
      <c r="N169" s="36">
        <v>176</v>
      </c>
      <c r="O169" s="19">
        <f>IFERROR(VLOOKUP(Tabla1[[#This Row],[NIVEL DE HABILIDAD]],CATEGORIAS!$M$3:$O$13,2,FALSE),"")</f>
        <v>85000</v>
      </c>
      <c r="P169" s="65"/>
      <c r="Q169" s="65"/>
    </row>
    <row r="170" spans="1:17" ht="18.75" hidden="1" x14ac:dyDescent="0.25">
      <c r="A170" s="11">
        <f>_xlfn.IFNA(_xlfn.XLOOKUP(Tabla1[[#This Row],[ID]],'BASE DE DATOS 2026'!$B$3:$B$895,'BASE DE DATOS 2026'!$N$3:$N$895),"")</f>
        <v>177</v>
      </c>
      <c r="B170" s="37">
        <v>177</v>
      </c>
      <c r="C170" s="12" t="s">
        <v>500</v>
      </c>
      <c r="D170" s="12" t="s">
        <v>501</v>
      </c>
      <c r="E170" s="13">
        <v>1143882813</v>
      </c>
      <c r="F170" s="14"/>
      <c r="G170" s="14">
        <v>2021</v>
      </c>
      <c r="H170" s="15">
        <f ca="1">IF(Tabla1[[#This Row],[FECHA DE NACIMIENTO]]="","",YEAR(NOW())-Tabla1[[#This Row],[FECHA DE NACIMIENTO]])</f>
        <v>5</v>
      </c>
      <c r="I170" s="12" t="s">
        <v>12</v>
      </c>
      <c r="J170" s="15" t="str">
        <f t="shared" si="4"/>
        <v>S</v>
      </c>
      <c r="K170" s="15" t="str">
        <f>Tabla1[[#This Row],[FECHA DE NACIMIENTO]]&amp;J170</f>
        <v>2021S</v>
      </c>
      <c r="L170" s="16" t="str">
        <f t="shared" si="5"/>
        <v>STRIDERS 5 AÑOS</v>
      </c>
      <c r="M170" s="12" t="s">
        <v>55</v>
      </c>
      <c r="N170" s="37">
        <v>177</v>
      </c>
      <c r="O170" s="19">
        <f>IFERROR(VLOOKUP(Tabla1[[#This Row],[NIVEL DE HABILIDAD]],CATEGORIAS!$M$3:$O$13,2,FALSE),"")</f>
        <v>85000</v>
      </c>
      <c r="P170" s="12"/>
      <c r="Q170" s="12"/>
    </row>
    <row r="171" spans="1:17" ht="18.75" hidden="1" x14ac:dyDescent="0.25">
      <c r="A171" s="11">
        <f>_xlfn.IFNA(_xlfn.XLOOKUP(Tabla1[[#This Row],[ID]],'BASE DE DATOS 2026'!$B$3:$B$895,'BASE DE DATOS 2026'!$N$3:$N$895),"")</f>
        <v>178</v>
      </c>
      <c r="B171" s="36">
        <v>178</v>
      </c>
      <c r="C171" s="65" t="s">
        <v>261</v>
      </c>
      <c r="D171" s="65" t="s">
        <v>502</v>
      </c>
      <c r="E171" s="47">
        <v>1109570097</v>
      </c>
      <c r="F171" s="48"/>
      <c r="G171" s="48">
        <v>2020</v>
      </c>
      <c r="H171" s="15">
        <f ca="1">IF(Tabla1[[#This Row],[FECHA DE NACIMIENTO]]="","",YEAR(NOW())-Tabla1[[#This Row],[FECHA DE NACIMIENTO]])</f>
        <v>6</v>
      </c>
      <c r="I171" s="65" t="s">
        <v>67</v>
      </c>
      <c r="J171" s="15" t="str">
        <f t="shared" si="4"/>
        <v>P</v>
      </c>
      <c r="K171" s="15" t="str">
        <f>Tabla1[[#This Row],[FECHA DE NACIMIENTO]]&amp;J171</f>
        <v>2020P</v>
      </c>
      <c r="L171" s="16" t="str">
        <f t="shared" si="5"/>
        <v>PRINCIPIANTES 6 AÑOS Y MENOS</v>
      </c>
      <c r="M171" s="65" t="s">
        <v>55</v>
      </c>
      <c r="N171" s="36">
        <v>178</v>
      </c>
      <c r="O171" s="19">
        <f>IFERROR(VLOOKUP(Tabla1[[#This Row],[NIVEL DE HABILIDAD]],CATEGORIAS!$M$3:$O$13,2,FALSE),"")</f>
        <v>85000</v>
      </c>
      <c r="P171" s="65"/>
      <c r="Q171" s="65"/>
    </row>
    <row r="172" spans="1:17" ht="18.75" hidden="1" x14ac:dyDescent="0.25">
      <c r="A172" s="11">
        <f>_xlfn.IFNA(_xlfn.XLOOKUP(Tabla1[[#This Row],[ID]],'BASE DE DATOS 2026'!$B$3:$B$895,'BASE DE DATOS 2026'!$N$3:$N$895),"")</f>
        <v>0</v>
      </c>
      <c r="B172" s="37">
        <v>179</v>
      </c>
      <c r="C172" s="12" t="s">
        <v>299</v>
      </c>
      <c r="D172" s="12" t="s">
        <v>503</v>
      </c>
      <c r="E172" s="13">
        <v>1232812998</v>
      </c>
      <c r="F172" s="14"/>
      <c r="G172" s="14">
        <v>2020</v>
      </c>
      <c r="H172" s="15">
        <f ca="1">IF(Tabla1[[#This Row],[FECHA DE NACIMIENTO]]="","",YEAR(NOW())-Tabla1[[#This Row],[FECHA DE NACIMIENTO]])</f>
        <v>6</v>
      </c>
      <c r="I172" s="12" t="s">
        <v>100</v>
      </c>
      <c r="J172" s="15" t="str">
        <f t="shared" si="4"/>
        <v>E</v>
      </c>
      <c r="K172" s="15" t="str">
        <f>Tabla1[[#This Row],[FECHA DE NACIMIENTO]]&amp;J172</f>
        <v>2020E</v>
      </c>
      <c r="L172" s="16" t="str">
        <f t="shared" si="5"/>
        <v>MINIRIDERS 6 AÑOS</v>
      </c>
      <c r="M172" s="12" t="s">
        <v>55</v>
      </c>
      <c r="N172" s="37">
        <v>179</v>
      </c>
      <c r="O172" s="19">
        <f>IFERROR(VLOOKUP(Tabla1[[#This Row],[NIVEL DE HABILIDAD]],CATEGORIAS!$M$3:$O$13,2,FALSE),"")</f>
        <v>85000</v>
      </c>
      <c r="P172" s="12"/>
      <c r="Q172" s="12"/>
    </row>
    <row r="173" spans="1:17" ht="18.75" hidden="1" x14ac:dyDescent="0.25">
      <c r="A173" s="11">
        <f>_xlfn.IFNA(_xlfn.XLOOKUP(Tabla1[[#This Row],[ID]],'BASE DE DATOS 2026'!$B$3:$B$895,'BASE DE DATOS 2026'!$N$3:$N$895),"")</f>
        <v>180</v>
      </c>
      <c r="B173" s="36">
        <v>180</v>
      </c>
      <c r="C173" s="12" t="s">
        <v>285</v>
      </c>
      <c r="D173" s="12" t="s">
        <v>504</v>
      </c>
      <c r="E173" s="13">
        <v>1109685581</v>
      </c>
      <c r="F173" s="14"/>
      <c r="G173" s="14">
        <v>2018</v>
      </c>
      <c r="H173" s="15">
        <f ca="1">IF(Tabla1[[#This Row],[FECHA DE NACIMIENTO]]="","",YEAR(NOW())-Tabla1[[#This Row],[FECHA DE NACIMIENTO]])</f>
        <v>8</v>
      </c>
      <c r="I173" s="12" t="s">
        <v>100</v>
      </c>
      <c r="J173" s="15" t="str">
        <f t="shared" si="4"/>
        <v>E</v>
      </c>
      <c r="K173" s="15" t="str">
        <f>Tabla1[[#This Row],[FECHA DE NACIMIENTO]]&amp;J173</f>
        <v>2018E</v>
      </c>
      <c r="L173" s="16" t="str">
        <f t="shared" si="5"/>
        <v>MINIRIDERS 7 Y 8 AÑOS</v>
      </c>
      <c r="M173" s="12" t="s">
        <v>55</v>
      </c>
      <c r="N173" s="36">
        <v>180</v>
      </c>
      <c r="O173" s="19">
        <f>IFERROR(VLOOKUP(Tabla1[[#This Row],[NIVEL DE HABILIDAD]],CATEGORIAS!$M$3:$O$13,2,FALSE),"")</f>
        <v>85000</v>
      </c>
      <c r="P173" s="12"/>
      <c r="Q173" s="12"/>
    </row>
    <row r="174" spans="1:17" ht="18.75" hidden="1" x14ac:dyDescent="0.25">
      <c r="A174" s="11">
        <f>_xlfn.IFNA(_xlfn.XLOOKUP(Tabla1[[#This Row],[ID]],'BASE DE DATOS 2026'!$B$3:$B$895,'BASE DE DATOS 2026'!$N$3:$N$895),"")</f>
        <v>181</v>
      </c>
      <c r="B174" s="37">
        <v>181</v>
      </c>
      <c r="C174" s="65" t="s">
        <v>308</v>
      </c>
      <c r="D174" s="65" t="s">
        <v>505</v>
      </c>
      <c r="E174" s="47">
        <v>1058554324</v>
      </c>
      <c r="F174" s="14"/>
      <c r="G174" s="48">
        <v>2020</v>
      </c>
      <c r="H174" s="15">
        <f ca="1">IF(Tabla1[[#This Row],[FECHA DE NACIMIENTO]]="","",YEAR(NOW())-Tabla1[[#This Row],[FECHA DE NACIMIENTO]])</f>
        <v>6</v>
      </c>
      <c r="I174" s="65" t="s">
        <v>100</v>
      </c>
      <c r="J174" s="15" t="str">
        <f t="shared" si="4"/>
        <v>E</v>
      </c>
      <c r="K174" s="15" t="str">
        <f>Tabla1[[#This Row],[FECHA DE NACIMIENTO]]&amp;J174</f>
        <v>2020E</v>
      </c>
      <c r="L174" s="16" t="str">
        <f t="shared" si="5"/>
        <v>MINIRIDERS 6 AÑOS</v>
      </c>
      <c r="M174" s="65" t="s">
        <v>110</v>
      </c>
      <c r="N174" s="37">
        <v>181</v>
      </c>
      <c r="O174" s="19">
        <f>IFERROR(VLOOKUP(Tabla1[[#This Row],[NIVEL DE HABILIDAD]],CATEGORIAS!$M$3:$O$13,2,FALSE),"")</f>
        <v>85000</v>
      </c>
      <c r="P174" s="65"/>
      <c r="Q174" s="65"/>
    </row>
    <row r="175" spans="1:17" ht="18.75" hidden="1" x14ac:dyDescent="0.25">
      <c r="A175" s="11">
        <f>_xlfn.IFNA(_xlfn.XLOOKUP(Tabla1[[#This Row],[ID]],'BASE DE DATOS 2026'!$B$3:$B$895,'BASE DE DATOS 2026'!$N$3:$N$895),"")</f>
        <v>182</v>
      </c>
      <c r="B175" s="36">
        <v>182</v>
      </c>
      <c r="C175" s="65" t="s">
        <v>271</v>
      </c>
      <c r="D175" s="65" t="s">
        <v>506</v>
      </c>
      <c r="E175" s="47">
        <v>1109571357</v>
      </c>
      <c r="F175" s="14"/>
      <c r="G175" s="48">
        <v>2021</v>
      </c>
      <c r="H175" s="15">
        <f ca="1">IF(Tabla1[[#This Row],[FECHA DE NACIMIENTO]]="","",YEAR(NOW())-Tabla1[[#This Row],[FECHA DE NACIMIENTO]])</f>
        <v>5</v>
      </c>
      <c r="I175" s="65" t="s">
        <v>12</v>
      </c>
      <c r="J175" s="15" t="str">
        <f t="shared" si="4"/>
        <v>S</v>
      </c>
      <c r="K175" s="15" t="str">
        <f>Tabla1[[#This Row],[FECHA DE NACIMIENTO]]&amp;J175</f>
        <v>2021S</v>
      </c>
      <c r="L175" s="16" t="str">
        <f t="shared" si="5"/>
        <v>STRIDERS 5 AÑOS</v>
      </c>
      <c r="M175" s="65" t="s">
        <v>45</v>
      </c>
      <c r="N175" s="36">
        <v>182</v>
      </c>
      <c r="O175" s="19">
        <f>IFERROR(VLOOKUP(Tabla1[[#This Row],[NIVEL DE HABILIDAD]],CATEGORIAS!$M$3:$O$13,2,FALSE),"")</f>
        <v>85000</v>
      </c>
      <c r="P175" s="65"/>
      <c r="Q175" s="65"/>
    </row>
    <row r="176" spans="1:17" ht="18.75" hidden="1" x14ac:dyDescent="0.25">
      <c r="A176" s="11">
        <f>_xlfn.IFNA(_xlfn.XLOOKUP(Tabla1[[#This Row],[ID]],'BASE DE DATOS 2026'!$B$3:$B$895,'BASE DE DATOS 2026'!$N$3:$N$895),"")</f>
        <v>183</v>
      </c>
      <c r="B176" s="37">
        <v>183</v>
      </c>
      <c r="C176" s="12" t="s">
        <v>441</v>
      </c>
      <c r="D176" s="12" t="s">
        <v>507</v>
      </c>
      <c r="E176" s="13">
        <v>1114626631</v>
      </c>
      <c r="F176" s="14"/>
      <c r="G176" s="14">
        <v>2015</v>
      </c>
      <c r="H176" s="15">
        <f ca="1">IF(Tabla1[[#This Row],[FECHA DE NACIMIENTO]]="","",YEAR(NOW())-Tabla1[[#This Row],[FECHA DE NACIMIENTO]])</f>
        <v>11</v>
      </c>
      <c r="I176" s="12" t="s">
        <v>67</v>
      </c>
      <c r="J176" s="15" t="str">
        <f t="shared" si="4"/>
        <v>P</v>
      </c>
      <c r="K176" s="15" t="str">
        <f>Tabla1[[#This Row],[FECHA DE NACIMIENTO]]&amp;J176</f>
        <v>2015P</v>
      </c>
      <c r="L176" s="16" t="str">
        <f t="shared" si="5"/>
        <v>PRINCIPIANTES 11 Y 12 AÑOS</v>
      </c>
      <c r="M176" s="12" t="s">
        <v>44</v>
      </c>
      <c r="N176" s="37">
        <v>183</v>
      </c>
      <c r="O176" s="19">
        <f>IFERROR(VLOOKUP(Tabla1[[#This Row],[NIVEL DE HABILIDAD]],CATEGORIAS!$M$3:$O$13,2,FALSE),"")</f>
        <v>85000</v>
      </c>
      <c r="P176" s="12"/>
      <c r="Q176" s="12"/>
    </row>
    <row r="177" spans="1:17" ht="18.75" hidden="1" x14ac:dyDescent="0.25">
      <c r="A177" s="11">
        <f>_xlfn.IFNA(_xlfn.XLOOKUP(Tabla1[[#This Row],[ID]],'BASE DE DATOS 2026'!$B$3:$B$895,'BASE DE DATOS 2026'!$N$3:$N$895),"")</f>
        <v>184</v>
      </c>
      <c r="B177" s="36">
        <v>184</v>
      </c>
      <c r="C177" s="12" t="s">
        <v>271</v>
      </c>
      <c r="D177" s="12" t="s">
        <v>508</v>
      </c>
      <c r="E177" s="13">
        <v>1061545419</v>
      </c>
      <c r="F177" s="14"/>
      <c r="G177" s="14">
        <v>2017</v>
      </c>
      <c r="H177" s="15">
        <f ca="1">IF(Tabla1[[#This Row],[FECHA DE NACIMIENTO]]="","",YEAR(NOW())-Tabla1[[#This Row],[FECHA DE NACIMIENTO]])</f>
        <v>9</v>
      </c>
      <c r="I177" s="12" t="s">
        <v>100</v>
      </c>
      <c r="J177" s="15" t="str">
        <f t="shared" si="4"/>
        <v>E</v>
      </c>
      <c r="K177" s="15" t="str">
        <f>Tabla1[[#This Row],[FECHA DE NACIMIENTO]]&amp;J177</f>
        <v>2017E</v>
      </c>
      <c r="L177" s="16" t="str">
        <f t="shared" si="5"/>
        <v>MINIRIDERS 9 Y 10 AÑOS</v>
      </c>
      <c r="M177" s="12" t="s">
        <v>79</v>
      </c>
      <c r="N177" s="36">
        <v>184</v>
      </c>
      <c r="O177" s="19">
        <f>IFERROR(VLOOKUP(Tabla1[[#This Row],[NIVEL DE HABILIDAD]],CATEGORIAS!$M$3:$O$13,2,FALSE),"")</f>
        <v>85000</v>
      </c>
      <c r="P177" s="12"/>
      <c r="Q177" s="12"/>
    </row>
    <row r="178" spans="1:17" ht="18.75" hidden="1" x14ac:dyDescent="0.25">
      <c r="A178" s="11">
        <f>_xlfn.IFNA(_xlfn.XLOOKUP(Tabla1[[#This Row],[ID]],'BASE DE DATOS 2026'!$B$3:$B$895,'BASE DE DATOS 2026'!$N$3:$N$895),"")</f>
        <v>185</v>
      </c>
      <c r="B178" s="37">
        <v>185</v>
      </c>
      <c r="C178" s="12" t="s">
        <v>378</v>
      </c>
      <c r="D178" s="12" t="s">
        <v>509</v>
      </c>
      <c r="E178" s="13">
        <v>1190964364</v>
      </c>
      <c r="F178" s="14"/>
      <c r="G178" s="14">
        <v>2022</v>
      </c>
      <c r="H178" s="15">
        <f ca="1">IF(Tabla1[[#This Row],[FECHA DE NACIMIENTO]]="","",YEAR(NOW())-Tabla1[[#This Row],[FECHA DE NACIMIENTO]])</f>
        <v>4</v>
      </c>
      <c r="I178" s="12" t="s">
        <v>12</v>
      </c>
      <c r="J178" s="15" t="str">
        <f t="shared" si="4"/>
        <v>S</v>
      </c>
      <c r="K178" s="15" t="str">
        <f>Tabla1[[#This Row],[FECHA DE NACIMIENTO]]&amp;J178</f>
        <v>2022S</v>
      </c>
      <c r="L178" s="16" t="str">
        <f t="shared" si="5"/>
        <v>STRIDERS 4 AÑOS</v>
      </c>
      <c r="M178" s="12" t="s">
        <v>85</v>
      </c>
      <c r="N178" s="37">
        <v>185</v>
      </c>
      <c r="O178" s="19">
        <f>IFERROR(VLOOKUP(Tabla1[[#This Row],[NIVEL DE HABILIDAD]],CATEGORIAS!$M$3:$O$13,2,FALSE),"")</f>
        <v>85000</v>
      </c>
      <c r="P178" s="12"/>
      <c r="Q178" s="12"/>
    </row>
    <row r="179" spans="1:17" ht="18.75" hidden="1" x14ac:dyDescent="0.25">
      <c r="A179" s="11">
        <f>_xlfn.IFNA(_xlfn.XLOOKUP(Tabla1[[#This Row],[ID]],'BASE DE DATOS 2026'!$B$3:$B$895,'BASE DE DATOS 2026'!$N$3:$N$895),"")</f>
        <v>186</v>
      </c>
      <c r="B179" s="36">
        <v>186</v>
      </c>
      <c r="C179" s="12" t="s">
        <v>436</v>
      </c>
      <c r="D179" s="12" t="s">
        <v>510</v>
      </c>
      <c r="E179" s="13">
        <v>1109198264</v>
      </c>
      <c r="F179" s="14"/>
      <c r="G179" s="14">
        <v>2021</v>
      </c>
      <c r="H179" s="15">
        <f ca="1">IF(Tabla1[[#This Row],[FECHA DE NACIMIENTO]]="","",YEAR(NOW())-Tabla1[[#This Row],[FECHA DE NACIMIENTO]])</f>
        <v>5</v>
      </c>
      <c r="I179" s="12" t="s">
        <v>67</v>
      </c>
      <c r="J179" s="15" t="str">
        <f t="shared" si="4"/>
        <v>P</v>
      </c>
      <c r="K179" s="15" t="str">
        <f>Tabla1[[#This Row],[FECHA DE NACIMIENTO]]&amp;J179</f>
        <v>2021P</v>
      </c>
      <c r="L179" s="16" t="str">
        <f t="shared" si="5"/>
        <v>PRINCIPIANTES 6 AÑOS Y MENOS</v>
      </c>
      <c r="M179" s="12" t="s">
        <v>53</v>
      </c>
      <c r="N179" s="36">
        <v>186</v>
      </c>
      <c r="O179" s="19">
        <f>IFERROR(VLOOKUP(Tabla1[[#This Row],[NIVEL DE HABILIDAD]],CATEGORIAS!$M$3:$O$13,2,FALSE),"")</f>
        <v>85000</v>
      </c>
      <c r="P179" s="12"/>
      <c r="Q179" s="12"/>
    </row>
    <row r="180" spans="1:17" ht="18.75" hidden="1" x14ac:dyDescent="0.25">
      <c r="A180" s="11">
        <f>_xlfn.IFNA(_xlfn.XLOOKUP(Tabla1[[#This Row],[ID]],'BASE DE DATOS 2026'!$B$3:$B$895,'BASE DE DATOS 2026'!$N$3:$N$895),"")</f>
        <v>0</v>
      </c>
      <c r="B180" s="37">
        <v>187</v>
      </c>
      <c r="C180" s="12" t="s">
        <v>429</v>
      </c>
      <c r="D180" s="12" t="s">
        <v>511</v>
      </c>
      <c r="E180" s="13">
        <v>1109561507</v>
      </c>
      <c r="F180" s="14"/>
      <c r="G180" s="14">
        <v>2016</v>
      </c>
      <c r="H180" s="15">
        <f ca="1">IF(Tabla1[[#This Row],[FECHA DE NACIMIENTO]]="","",YEAR(NOW())-Tabla1[[#This Row],[FECHA DE NACIMIENTO]])</f>
        <v>10</v>
      </c>
      <c r="I180" s="12" t="s">
        <v>100</v>
      </c>
      <c r="J180" s="15" t="str">
        <f t="shared" si="4"/>
        <v>E</v>
      </c>
      <c r="K180" s="15" t="str">
        <f>Tabla1[[#This Row],[FECHA DE NACIMIENTO]]&amp;J180</f>
        <v>2016E</v>
      </c>
      <c r="L180" s="16" t="str">
        <f t="shared" si="5"/>
        <v>MINIRIDERS 9 Y 10 AÑOS</v>
      </c>
      <c r="M180" s="12" t="s">
        <v>53</v>
      </c>
      <c r="N180" s="37">
        <v>187</v>
      </c>
      <c r="O180" s="19">
        <f>IFERROR(VLOOKUP(Tabla1[[#This Row],[NIVEL DE HABILIDAD]],CATEGORIAS!$M$3:$O$13,2,FALSE),"")</f>
        <v>85000</v>
      </c>
      <c r="P180" s="12"/>
      <c r="Q180" s="12"/>
    </row>
    <row r="181" spans="1:17" ht="18.75" hidden="1" x14ac:dyDescent="0.25">
      <c r="A181" s="11">
        <f>_xlfn.IFNA(_xlfn.XLOOKUP(Tabla1[[#This Row],[ID]],'BASE DE DATOS 2026'!$B$3:$B$895,'BASE DE DATOS 2026'!$N$3:$N$895),"")</f>
        <v>0</v>
      </c>
      <c r="B181" s="36">
        <v>188</v>
      </c>
      <c r="C181" s="12" t="s">
        <v>436</v>
      </c>
      <c r="D181" s="12" t="s">
        <v>512</v>
      </c>
      <c r="E181" s="13">
        <v>1111488919</v>
      </c>
      <c r="F181" s="14"/>
      <c r="G181" s="48">
        <v>2021</v>
      </c>
      <c r="H181" s="15">
        <f ca="1">IF(Tabla1[[#This Row],[FECHA DE NACIMIENTO]]="","",YEAR(NOW())-Tabla1[[#This Row],[FECHA DE NACIMIENTO]])</f>
        <v>5</v>
      </c>
      <c r="I181" s="12" t="s">
        <v>12</v>
      </c>
      <c r="J181" s="15" t="str">
        <f t="shared" si="4"/>
        <v>S</v>
      </c>
      <c r="K181" s="15" t="str">
        <f>Tabla1[[#This Row],[FECHA DE NACIMIENTO]]&amp;J181</f>
        <v>2021S</v>
      </c>
      <c r="L181" s="16" t="str">
        <f t="shared" si="5"/>
        <v>STRIDERS 5 AÑOS</v>
      </c>
      <c r="M181" s="12" t="s">
        <v>53</v>
      </c>
      <c r="N181" s="36">
        <v>188</v>
      </c>
      <c r="O181" s="19">
        <f>IFERROR(VLOOKUP(Tabla1[[#This Row],[NIVEL DE HABILIDAD]],CATEGORIAS!$M$3:$O$13,2,FALSE),"")</f>
        <v>85000</v>
      </c>
      <c r="P181" s="12"/>
      <c r="Q181" s="12"/>
    </row>
    <row r="182" spans="1:17" ht="18.75" hidden="1" x14ac:dyDescent="0.25">
      <c r="A182" s="11">
        <f>_xlfn.IFNA(_xlfn.XLOOKUP(Tabla1[[#This Row],[ID]],'BASE DE DATOS 2026'!$B$3:$B$895,'BASE DE DATOS 2026'!$N$3:$N$895),"")</f>
        <v>0</v>
      </c>
      <c r="B182" s="37">
        <v>189</v>
      </c>
      <c r="C182" s="12" t="s">
        <v>410</v>
      </c>
      <c r="D182" s="12" t="s">
        <v>513</v>
      </c>
      <c r="E182" s="13">
        <v>1109567725</v>
      </c>
      <c r="F182" s="14"/>
      <c r="G182" s="14">
        <v>2019</v>
      </c>
      <c r="H182" s="15">
        <f ca="1">IF(Tabla1[[#This Row],[FECHA DE NACIMIENTO]]="","",YEAR(NOW())-Tabla1[[#This Row],[FECHA DE NACIMIENTO]])</f>
        <v>7</v>
      </c>
      <c r="I182" s="12" t="s">
        <v>100</v>
      </c>
      <c r="J182" s="15" t="str">
        <f t="shared" si="4"/>
        <v>E</v>
      </c>
      <c r="K182" s="15" t="str">
        <f>Tabla1[[#This Row],[FECHA DE NACIMIENTO]]&amp;J182</f>
        <v>2019E</v>
      </c>
      <c r="L182" s="16" t="str">
        <f t="shared" si="5"/>
        <v>MINIRIDERS 7 Y 8 AÑOS</v>
      </c>
      <c r="M182" s="12" t="s">
        <v>112</v>
      </c>
      <c r="N182" s="37">
        <v>189</v>
      </c>
      <c r="O182" s="19">
        <f>IFERROR(VLOOKUP(Tabla1[[#This Row],[NIVEL DE HABILIDAD]],CATEGORIAS!$M$3:$O$13,2,FALSE),"")</f>
        <v>85000</v>
      </c>
      <c r="P182" s="12"/>
      <c r="Q182" s="12"/>
    </row>
    <row r="183" spans="1:17" ht="18.75" hidden="1" x14ac:dyDescent="0.25">
      <c r="A183" s="11">
        <f>_xlfn.IFNA(_xlfn.XLOOKUP(Tabla1[[#This Row],[ID]],'BASE DE DATOS 2026'!$B$3:$B$895,'BASE DE DATOS 2026'!$N$3:$N$895),"")</f>
        <v>0</v>
      </c>
      <c r="B183" s="36">
        <v>190</v>
      </c>
      <c r="C183" s="12" t="s">
        <v>514</v>
      </c>
      <c r="D183" s="12" t="s">
        <v>515</v>
      </c>
      <c r="E183" s="13">
        <v>1112065357</v>
      </c>
      <c r="F183" s="14"/>
      <c r="G183" s="14">
        <v>2018</v>
      </c>
      <c r="H183" s="15">
        <f ca="1">IF(Tabla1[[#This Row],[FECHA DE NACIMIENTO]]="","",YEAR(NOW())-Tabla1[[#This Row],[FECHA DE NACIMIENTO]])</f>
        <v>8</v>
      </c>
      <c r="I183" s="12" t="s">
        <v>67</v>
      </c>
      <c r="J183" s="15" t="str">
        <f t="shared" si="4"/>
        <v>P</v>
      </c>
      <c r="K183" s="15" t="str">
        <f>Tabla1[[#This Row],[FECHA DE NACIMIENTO]]&amp;J183</f>
        <v>2018P</v>
      </c>
      <c r="L183" s="16" t="str">
        <f t="shared" si="5"/>
        <v>PRINCIPIANTES 7 Y 8 AÑOS</v>
      </c>
      <c r="M183" s="12" t="s">
        <v>167</v>
      </c>
      <c r="N183" s="36">
        <v>190</v>
      </c>
      <c r="O183" s="19">
        <f>IFERROR(VLOOKUP(Tabla1[[#This Row],[NIVEL DE HABILIDAD]],CATEGORIAS!$M$3:$O$13,2,FALSE),"")</f>
        <v>85000</v>
      </c>
      <c r="P183" s="12"/>
      <c r="Q183" s="12" t="s">
        <v>197</v>
      </c>
    </row>
    <row r="184" spans="1:17" ht="18.75" hidden="1" x14ac:dyDescent="0.25">
      <c r="A184" s="11">
        <f>_xlfn.IFNA(_xlfn.XLOOKUP(Tabla1[[#This Row],[ID]],'BASE DE DATOS 2026'!$B$3:$B$895,'BASE DE DATOS 2026'!$N$3:$N$895),"")</f>
        <v>191</v>
      </c>
      <c r="B184" s="37">
        <v>191</v>
      </c>
      <c r="C184" s="12" t="s">
        <v>436</v>
      </c>
      <c r="D184" s="12" t="s">
        <v>516</v>
      </c>
      <c r="E184" s="13">
        <v>1114009237</v>
      </c>
      <c r="F184" s="14"/>
      <c r="G184" s="48">
        <v>2015</v>
      </c>
      <c r="H184" s="15">
        <f ca="1">IF(Tabla1[[#This Row],[FECHA DE NACIMIENTO]]="","",YEAR(NOW())-Tabla1[[#This Row],[FECHA DE NACIMIENTO]])</f>
        <v>11</v>
      </c>
      <c r="I184" s="12" t="s">
        <v>67</v>
      </c>
      <c r="J184" s="15" t="str">
        <f t="shared" si="4"/>
        <v>P</v>
      </c>
      <c r="K184" s="15" t="str">
        <f>Tabla1[[#This Row],[FECHA DE NACIMIENTO]]&amp;J184</f>
        <v>2015P</v>
      </c>
      <c r="L184" s="16" t="str">
        <f t="shared" si="5"/>
        <v>PRINCIPIANTES 11 Y 12 AÑOS</v>
      </c>
      <c r="M184" s="12" t="s">
        <v>167</v>
      </c>
      <c r="N184" s="37">
        <v>191</v>
      </c>
      <c r="O184" s="19">
        <f>IFERROR(VLOOKUP(Tabla1[[#This Row],[NIVEL DE HABILIDAD]],CATEGORIAS!$M$3:$O$13,2,FALSE),"")</f>
        <v>85000</v>
      </c>
      <c r="P184" s="12"/>
      <c r="Q184" s="12"/>
    </row>
    <row r="185" spans="1:17" ht="18.75" hidden="1" x14ac:dyDescent="0.25">
      <c r="A185" s="11">
        <f>_xlfn.IFNA(_xlfn.XLOOKUP(Tabla1[[#This Row],[ID]],'BASE DE DATOS 2026'!$B$3:$B$895,'BASE DE DATOS 2026'!$N$3:$N$895),"")</f>
        <v>0</v>
      </c>
      <c r="B185" s="36">
        <v>192</v>
      </c>
      <c r="C185" s="12" t="s">
        <v>517</v>
      </c>
      <c r="D185" s="12" t="s">
        <v>322</v>
      </c>
      <c r="E185" s="13">
        <v>1041702892</v>
      </c>
      <c r="F185" s="14"/>
      <c r="G185" s="50">
        <v>2022</v>
      </c>
      <c r="H185" s="15">
        <f ca="1">IF(Tabla1[[#This Row],[FECHA DE NACIMIENTO]]="","",YEAR(NOW())-Tabla1[[#This Row],[FECHA DE NACIMIENTO]])</f>
        <v>4</v>
      </c>
      <c r="I185" s="12" t="s">
        <v>12</v>
      </c>
      <c r="J185" s="15" t="str">
        <f t="shared" si="4"/>
        <v>S</v>
      </c>
      <c r="K185" s="15" t="str">
        <f>Tabla1[[#This Row],[FECHA DE NACIMIENTO]]&amp;J185</f>
        <v>2022S</v>
      </c>
      <c r="L185" s="16" t="str">
        <f t="shared" si="5"/>
        <v>STRIDERS 4 AÑOS</v>
      </c>
      <c r="M185" s="12" t="s">
        <v>45</v>
      </c>
      <c r="N185" s="36">
        <v>192</v>
      </c>
      <c r="O185" s="19">
        <f>IFERROR(VLOOKUP(Tabla1[[#This Row],[NIVEL DE HABILIDAD]],CATEGORIAS!$M$3:$O$13,2,FALSE),"")</f>
        <v>85000</v>
      </c>
      <c r="P185" s="12"/>
      <c r="Q185" s="12"/>
    </row>
    <row r="186" spans="1:17" ht="18.75" hidden="1" x14ac:dyDescent="0.25">
      <c r="A186" s="11">
        <f>_xlfn.IFNA(_xlfn.XLOOKUP(Tabla1[[#This Row],[ID]],'BASE DE DATOS 2026'!$B$3:$B$895,'BASE DE DATOS 2026'!$N$3:$N$895),"")</f>
        <v>0</v>
      </c>
      <c r="B186" s="37">
        <v>193</v>
      </c>
      <c r="C186" s="12" t="s">
        <v>301</v>
      </c>
      <c r="D186" s="12" t="s">
        <v>518</v>
      </c>
      <c r="E186" s="13">
        <v>1110305023</v>
      </c>
      <c r="F186" s="14"/>
      <c r="G186" s="14">
        <v>2019</v>
      </c>
      <c r="H186" s="15">
        <f ca="1">IF(Tabla1[[#This Row],[FECHA DE NACIMIENTO]]="","",YEAR(NOW())-Tabla1[[#This Row],[FECHA DE NACIMIENTO]])</f>
        <v>7</v>
      </c>
      <c r="I186" s="12" t="s">
        <v>100</v>
      </c>
      <c r="J186" s="15" t="str">
        <f t="shared" si="4"/>
        <v>E</v>
      </c>
      <c r="K186" s="15" t="str">
        <f>Tabla1[[#This Row],[FECHA DE NACIMIENTO]]&amp;J186</f>
        <v>2019E</v>
      </c>
      <c r="L186" s="16" t="str">
        <f t="shared" si="5"/>
        <v>MINIRIDERS 7 Y 8 AÑOS</v>
      </c>
      <c r="M186" s="12" t="s">
        <v>45</v>
      </c>
      <c r="N186" s="37">
        <v>193</v>
      </c>
      <c r="O186" s="19">
        <f>IFERROR(VLOOKUP(Tabla1[[#This Row],[NIVEL DE HABILIDAD]],CATEGORIAS!$M$3:$O$13,2,FALSE),"")</f>
        <v>85000</v>
      </c>
      <c r="P186" s="12"/>
      <c r="Q186" s="12"/>
    </row>
    <row r="187" spans="1:17" ht="18.75" hidden="1" x14ac:dyDescent="0.25">
      <c r="A187" s="11">
        <f>_xlfn.IFNA(_xlfn.XLOOKUP(Tabla1[[#This Row],[ID]],'BASE DE DATOS 2026'!$B$3:$B$895,'BASE DE DATOS 2026'!$N$3:$N$895),"")</f>
        <v>0</v>
      </c>
      <c r="B187" s="36">
        <v>194</v>
      </c>
      <c r="C187" s="12" t="s">
        <v>519</v>
      </c>
      <c r="D187" s="12" t="s">
        <v>520</v>
      </c>
      <c r="E187" s="13">
        <v>1232796994</v>
      </c>
      <c r="F187" s="14"/>
      <c r="G187" s="14">
        <v>2016</v>
      </c>
      <c r="H187" s="15">
        <f ca="1">IF(Tabla1[[#This Row],[FECHA DE NACIMIENTO]]="","",YEAR(NOW())-Tabla1[[#This Row],[FECHA DE NACIMIENTO]])</f>
        <v>10</v>
      </c>
      <c r="I187" s="12" t="s">
        <v>100</v>
      </c>
      <c r="J187" s="15" t="str">
        <f t="shared" si="4"/>
        <v>E</v>
      </c>
      <c r="K187" s="15" t="str">
        <f>Tabla1[[#This Row],[FECHA DE NACIMIENTO]]&amp;J187</f>
        <v>2016E</v>
      </c>
      <c r="L187" s="16" t="str">
        <f t="shared" si="5"/>
        <v>MINIRIDERS 9 Y 10 AÑOS</v>
      </c>
      <c r="M187" s="12" t="s">
        <v>180</v>
      </c>
      <c r="N187" s="36">
        <v>194</v>
      </c>
      <c r="O187" s="19">
        <f>IFERROR(VLOOKUP(Tabla1[[#This Row],[NIVEL DE HABILIDAD]],CATEGORIAS!$M$3:$O$13,2,FALSE),"")</f>
        <v>85000</v>
      </c>
      <c r="P187" s="12"/>
      <c r="Q187" s="12"/>
    </row>
    <row r="188" spans="1:17" ht="18.75" hidden="1" x14ac:dyDescent="0.25">
      <c r="A188" s="11">
        <f>_xlfn.IFNA(_xlfn.XLOOKUP(Tabla1[[#This Row],[ID]],'BASE DE DATOS 2026'!$B$3:$B$895,'BASE DE DATOS 2026'!$N$3:$N$895),"")</f>
        <v>195</v>
      </c>
      <c r="B188" s="37">
        <v>195</v>
      </c>
      <c r="C188" s="12" t="s">
        <v>275</v>
      </c>
      <c r="D188" s="12" t="s">
        <v>521</v>
      </c>
      <c r="E188" s="13">
        <v>1058942970</v>
      </c>
      <c r="F188" s="14"/>
      <c r="G188" s="48">
        <v>2022</v>
      </c>
      <c r="H188" s="15">
        <f ca="1">IF(Tabla1[[#This Row],[FECHA DE NACIMIENTO]]="","",YEAR(NOW())-Tabla1[[#This Row],[FECHA DE NACIMIENTO]])</f>
        <v>4</v>
      </c>
      <c r="I188" s="12" t="s">
        <v>12</v>
      </c>
      <c r="J188" s="15" t="str">
        <f t="shared" si="4"/>
        <v>S</v>
      </c>
      <c r="K188" s="15" t="str">
        <f>Tabla1[[#This Row],[FECHA DE NACIMIENTO]]&amp;J188</f>
        <v>2022S</v>
      </c>
      <c r="L188" s="16" t="str">
        <f t="shared" si="5"/>
        <v>STRIDERS 4 AÑOS</v>
      </c>
      <c r="M188" s="12" t="s">
        <v>109</v>
      </c>
      <c r="N188" s="37">
        <v>195</v>
      </c>
      <c r="O188" s="19">
        <f>IFERROR(VLOOKUP(Tabla1[[#This Row],[NIVEL DE HABILIDAD]],CATEGORIAS!$M$3:$O$13,2,FALSE),"")</f>
        <v>85000</v>
      </c>
      <c r="P188" s="12"/>
      <c r="Q188" s="12"/>
    </row>
    <row r="189" spans="1:17" ht="18.75" hidden="1" x14ac:dyDescent="0.25">
      <c r="A189" s="11">
        <f>_xlfn.IFNA(_xlfn.XLOOKUP(Tabla1[[#This Row],[ID]],'BASE DE DATOS 2026'!$B$3:$B$895,'BASE DE DATOS 2026'!$N$3:$N$895),"")</f>
        <v>0</v>
      </c>
      <c r="B189" s="36">
        <v>196</v>
      </c>
      <c r="C189" s="12" t="s">
        <v>522</v>
      </c>
      <c r="D189" s="12" t="s">
        <v>523</v>
      </c>
      <c r="E189" s="13">
        <v>1241988710</v>
      </c>
      <c r="F189" s="14"/>
      <c r="G189" s="50">
        <v>2021</v>
      </c>
      <c r="H189" s="15">
        <f ca="1">IF(Tabla1[[#This Row],[FECHA DE NACIMIENTO]]="","",YEAR(NOW())-Tabla1[[#This Row],[FECHA DE NACIMIENTO]])</f>
        <v>5</v>
      </c>
      <c r="I189" s="12" t="s">
        <v>12</v>
      </c>
      <c r="J189" s="15" t="str">
        <f t="shared" si="4"/>
        <v>S</v>
      </c>
      <c r="K189" s="15" t="str">
        <f>Tabla1[[#This Row],[FECHA DE NACIMIENTO]]&amp;J189</f>
        <v>2021S</v>
      </c>
      <c r="L189" s="16" t="str">
        <f t="shared" si="5"/>
        <v>STRIDERS 5 AÑOS</v>
      </c>
      <c r="M189" s="12" t="s">
        <v>109</v>
      </c>
      <c r="N189" s="36">
        <v>196</v>
      </c>
      <c r="O189" s="19">
        <f>IFERROR(VLOOKUP(Tabla1[[#This Row],[NIVEL DE HABILIDAD]],CATEGORIAS!$M$3:$O$13,2,FALSE),"")</f>
        <v>85000</v>
      </c>
      <c r="P189" s="12"/>
      <c r="Q189" s="12" t="s">
        <v>217</v>
      </c>
    </row>
    <row r="190" spans="1:17" ht="18.75" hidden="1" x14ac:dyDescent="0.25">
      <c r="A190" s="11">
        <f>_xlfn.IFNA(_xlfn.XLOOKUP(Tabla1[[#This Row],[ID]],'BASE DE DATOS 2026'!$B$3:$B$895,'BASE DE DATOS 2026'!$N$3:$N$895),"")</f>
        <v>0</v>
      </c>
      <c r="B190" s="37">
        <v>197</v>
      </c>
      <c r="C190" s="12" t="s">
        <v>259</v>
      </c>
      <c r="D190" s="12" t="s">
        <v>524</v>
      </c>
      <c r="E190" s="13">
        <v>1234440207</v>
      </c>
      <c r="F190" s="14"/>
      <c r="G190" s="14">
        <v>2020</v>
      </c>
      <c r="H190" s="15">
        <f ca="1">IF(Tabla1[[#This Row],[FECHA DE NACIMIENTO]]="","",YEAR(NOW())-Tabla1[[#This Row],[FECHA DE NACIMIENTO]])</f>
        <v>6</v>
      </c>
      <c r="I190" s="12" t="s">
        <v>100</v>
      </c>
      <c r="J190" s="15" t="str">
        <f t="shared" si="4"/>
        <v>E</v>
      </c>
      <c r="K190" s="15" t="str">
        <f>Tabla1[[#This Row],[FECHA DE NACIMIENTO]]&amp;J190</f>
        <v>2020E</v>
      </c>
      <c r="L190" s="16" t="str">
        <f t="shared" si="5"/>
        <v>MINIRIDERS 6 AÑOS</v>
      </c>
      <c r="M190" s="12" t="s">
        <v>109</v>
      </c>
      <c r="N190" s="37">
        <v>197</v>
      </c>
      <c r="O190" s="19">
        <f>IFERROR(VLOOKUP(Tabla1[[#This Row],[NIVEL DE HABILIDAD]],CATEGORIAS!$M$3:$O$13,2,FALSE),"")</f>
        <v>85000</v>
      </c>
      <c r="P190" s="12"/>
      <c r="Q190" s="12"/>
    </row>
    <row r="191" spans="1:17" ht="18.75" hidden="1" x14ac:dyDescent="0.25">
      <c r="A191" s="11">
        <f>_xlfn.IFNA(_xlfn.XLOOKUP(Tabla1[[#This Row],[ID]],'BASE DE DATOS 2026'!$B$3:$B$895,'BASE DE DATOS 2026'!$N$3:$N$895),"")</f>
        <v>198</v>
      </c>
      <c r="B191" s="36">
        <v>198</v>
      </c>
      <c r="C191" s="12" t="s">
        <v>525</v>
      </c>
      <c r="D191" s="12" t="s">
        <v>526</v>
      </c>
      <c r="E191" s="13">
        <v>1058942152</v>
      </c>
      <c r="F191" s="14"/>
      <c r="G191" s="48">
        <v>2021</v>
      </c>
      <c r="H191" s="15">
        <f ca="1">IF(Tabla1[[#This Row],[FECHA DE NACIMIENTO]]="","",YEAR(NOW())-Tabla1[[#This Row],[FECHA DE NACIMIENTO]])</f>
        <v>5</v>
      </c>
      <c r="I191" s="12" t="s">
        <v>12</v>
      </c>
      <c r="J191" s="15" t="str">
        <f t="shared" si="4"/>
        <v>S</v>
      </c>
      <c r="K191" s="15" t="str">
        <f>Tabla1[[#This Row],[FECHA DE NACIMIENTO]]&amp;J191</f>
        <v>2021S</v>
      </c>
      <c r="L191" s="16" t="str">
        <f t="shared" si="5"/>
        <v>STRIDERS 5 AÑOS</v>
      </c>
      <c r="M191" s="12" t="s">
        <v>109</v>
      </c>
      <c r="N191" s="36">
        <v>198</v>
      </c>
      <c r="O191" s="19">
        <f>IFERROR(VLOOKUP(Tabla1[[#This Row],[NIVEL DE HABILIDAD]],CATEGORIAS!$M$3:$O$13,2,FALSE),"")</f>
        <v>85000</v>
      </c>
      <c r="P191" s="12"/>
      <c r="Q191" s="12"/>
    </row>
    <row r="192" spans="1:17" ht="18.75" hidden="1" x14ac:dyDescent="0.25">
      <c r="A192" s="11">
        <f>_xlfn.IFNA(_xlfn.XLOOKUP(Tabla1[[#This Row],[ID]],'BASE DE DATOS 2026'!$B$3:$B$895,'BASE DE DATOS 2026'!$N$3:$N$895),"")</f>
        <v>0</v>
      </c>
      <c r="B192" s="37">
        <v>199</v>
      </c>
      <c r="C192" s="65" t="s">
        <v>527</v>
      </c>
      <c r="D192" s="65" t="s">
        <v>528</v>
      </c>
      <c r="E192" s="47">
        <v>1109938402</v>
      </c>
      <c r="F192" s="48"/>
      <c r="G192" s="50">
        <v>2020</v>
      </c>
      <c r="H192" s="15">
        <f ca="1">IF(Tabla1[[#This Row],[FECHA DE NACIMIENTO]]="","",YEAR(NOW())-Tabla1[[#This Row],[FECHA DE NACIMIENTO]])</f>
        <v>6</v>
      </c>
      <c r="I192" s="65" t="s">
        <v>100</v>
      </c>
      <c r="J192" s="15" t="str">
        <f t="shared" si="4"/>
        <v>E</v>
      </c>
      <c r="K192" s="15" t="str">
        <f>Tabla1[[#This Row],[FECHA DE NACIMIENTO]]&amp;J192</f>
        <v>2020E</v>
      </c>
      <c r="L192" s="16" t="str">
        <f t="shared" si="5"/>
        <v>MINIRIDERS 6 AÑOS</v>
      </c>
      <c r="M192" s="65" t="s">
        <v>109</v>
      </c>
      <c r="N192" s="37">
        <v>199</v>
      </c>
      <c r="O192" s="19">
        <f>IFERROR(VLOOKUP(Tabla1[[#This Row],[NIVEL DE HABILIDAD]],CATEGORIAS!$M$3:$O$13,2,FALSE),"")</f>
        <v>85000</v>
      </c>
      <c r="P192" s="65"/>
      <c r="Q192" s="65"/>
    </row>
    <row r="193" spans="1:17" ht="18.75" hidden="1" x14ac:dyDescent="0.25">
      <c r="A193" s="11">
        <f>_xlfn.IFNA(_xlfn.XLOOKUP(Tabla1[[#This Row],[ID]],'BASE DE DATOS 2026'!$B$3:$B$895,'BASE DE DATOS 2026'!$N$3:$N$895),"")</f>
        <v>0</v>
      </c>
      <c r="B193" s="36">
        <v>200</v>
      </c>
      <c r="C193" s="12" t="s">
        <v>529</v>
      </c>
      <c r="D193" s="12" t="s">
        <v>530</v>
      </c>
      <c r="E193" s="13">
        <v>1060808808</v>
      </c>
      <c r="F193" s="14"/>
      <c r="G193" s="14">
        <v>2022</v>
      </c>
      <c r="H193" s="15">
        <f ca="1">IF(Tabla1[[#This Row],[FECHA DE NACIMIENTO]]="","",YEAR(NOW())-Tabla1[[#This Row],[FECHA DE NACIMIENTO]])</f>
        <v>4</v>
      </c>
      <c r="I193" s="12" t="s">
        <v>12</v>
      </c>
      <c r="J193" s="15" t="str">
        <f t="shared" si="4"/>
        <v>S</v>
      </c>
      <c r="K193" s="15" t="str">
        <f>Tabla1[[#This Row],[FECHA DE NACIMIENTO]]&amp;J193</f>
        <v>2022S</v>
      </c>
      <c r="L193" s="16" t="str">
        <f t="shared" si="5"/>
        <v>STRIDERS 4 AÑOS</v>
      </c>
      <c r="M193" s="12" t="s">
        <v>109</v>
      </c>
      <c r="N193" s="36">
        <v>200</v>
      </c>
      <c r="O193" s="19">
        <f>IFERROR(VLOOKUP(Tabla1[[#This Row],[NIVEL DE HABILIDAD]],CATEGORIAS!$M$3:$O$13,2,FALSE),"")</f>
        <v>85000</v>
      </c>
      <c r="P193" s="12"/>
      <c r="Q193" s="12"/>
    </row>
    <row r="194" spans="1:17" ht="18.75" hidden="1" x14ac:dyDescent="0.25">
      <c r="A194" s="11">
        <f>_xlfn.IFNA(_xlfn.XLOOKUP(Tabla1[[#This Row],[ID]],'BASE DE DATOS 2026'!$B$3:$B$895,'BASE DE DATOS 2026'!$N$3:$N$895),"")</f>
        <v>201</v>
      </c>
      <c r="B194" s="37">
        <v>201</v>
      </c>
      <c r="C194" s="12" t="s">
        <v>308</v>
      </c>
      <c r="D194" s="12" t="s">
        <v>531</v>
      </c>
      <c r="E194" s="13">
        <v>1106524673</v>
      </c>
      <c r="F194" s="14"/>
      <c r="G194" s="14">
        <v>2020</v>
      </c>
      <c r="H194" s="15">
        <f ca="1">IF(Tabla1[[#This Row],[FECHA DE NACIMIENTO]]="","",YEAR(NOW())-Tabla1[[#This Row],[FECHA DE NACIMIENTO]])</f>
        <v>6</v>
      </c>
      <c r="I194" s="12" t="s">
        <v>100</v>
      </c>
      <c r="J194" s="15" t="str">
        <f t="shared" si="4"/>
        <v>E</v>
      </c>
      <c r="K194" s="15" t="str">
        <f>Tabla1[[#This Row],[FECHA DE NACIMIENTO]]&amp;J194</f>
        <v>2020E</v>
      </c>
      <c r="L194" s="16" t="str">
        <f t="shared" si="5"/>
        <v>MINIRIDERS 6 AÑOS</v>
      </c>
      <c r="M194" s="12" t="s">
        <v>77</v>
      </c>
      <c r="N194" s="37">
        <v>201</v>
      </c>
      <c r="O194" s="19">
        <f>IFERROR(VLOOKUP(Tabla1[[#This Row],[NIVEL DE HABILIDAD]],CATEGORIAS!$M$3:$O$13,2,FALSE),"")</f>
        <v>85000</v>
      </c>
      <c r="P194" s="12"/>
      <c r="Q194" s="12"/>
    </row>
    <row r="195" spans="1:17" ht="18.75" hidden="1" x14ac:dyDescent="0.25">
      <c r="A195" s="11">
        <f>_xlfn.IFNA(_xlfn.XLOOKUP(Tabla1[[#This Row],[ID]],'BASE DE DATOS 2026'!$B$3:$B$895,'BASE DE DATOS 2026'!$N$3:$N$895),"")</f>
        <v>202</v>
      </c>
      <c r="B195" s="36">
        <v>202</v>
      </c>
      <c r="C195" s="12" t="s">
        <v>350</v>
      </c>
      <c r="D195" s="12" t="s">
        <v>532</v>
      </c>
      <c r="E195" s="13">
        <v>1058940939</v>
      </c>
      <c r="F195" s="14"/>
      <c r="G195" s="14">
        <v>2019</v>
      </c>
      <c r="H195" s="15">
        <f ca="1">IF(Tabla1[[#This Row],[FECHA DE NACIMIENTO]]="","",YEAR(NOW())-Tabla1[[#This Row],[FECHA DE NACIMIENTO]])</f>
        <v>7</v>
      </c>
      <c r="I195" s="12" t="s">
        <v>100</v>
      </c>
      <c r="J195" s="15" t="str">
        <f t="shared" ref="J195:J258" si="6">VLOOKUP(I195,NH,2,0)</f>
        <v>E</v>
      </c>
      <c r="K195" s="15" t="str">
        <f>Tabla1[[#This Row],[FECHA DE NACIMIENTO]]&amp;J195</f>
        <v>2019E</v>
      </c>
      <c r="L195" s="16" t="str">
        <f t="shared" ref="L195:L258" si="7">IFERROR(VLOOKUP(K195,CATEGORIAS,2,0),"")</f>
        <v>MINIRIDERS 7 Y 8 AÑOS</v>
      </c>
      <c r="M195" s="12" t="s">
        <v>109</v>
      </c>
      <c r="N195" s="36">
        <v>202</v>
      </c>
      <c r="O195" s="19">
        <f>IFERROR(VLOOKUP(Tabla1[[#This Row],[NIVEL DE HABILIDAD]],CATEGORIAS!$M$3:$O$13,2,FALSE),"")</f>
        <v>85000</v>
      </c>
      <c r="P195" s="12"/>
      <c r="Q195" s="12"/>
    </row>
    <row r="196" spans="1:17" ht="18.75" hidden="1" x14ac:dyDescent="0.25">
      <c r="A196" s="11">
        <f>_xlfn.IFNA(_xlfn.XLOOKUP(Tabla1[[#This Row],[ID]],'BASE DE DATOS 2026'!$B$3:$B$895,'BASE DE DATOS 2026'!$N$3:$N$895),"")</f>
        <v>203</v>
      </c>
      <c r="B196" s="37">
        <v>203</v>
      </c>
      <c r="C196" s="12" t="s">
        <v>533</v>
      </c>
      <c r="D196" s="12" t="s">
        <v>534</v>
      </c>
      <c r="E196" s="13">
        <v>1108341083</v>
      </c>
      <c r="F196" s="14"/>
      <c r="G196" s="48">
        <v>2022</v>
      </c>
      <c r="H196" s="15">
        <f ca="1">IF(Tabla1[[#This Row],[FECHA DE NACIMIENTO]]="","",YEAR(NOW())-Tabla1[[#This Row],[FECHA DE NACIMIENTO]])</f>
        <v>4</v>
      </c>
      <c r="I196" s="12" t="s">
        <v>12</v>
      </c>
      <c r="J196" s="15" t="str">
        <f t="shared" si="6"/>
        <v>S</v>
      </c>
      <c r="K196" s="15" t="str">
        <f>Tabla1[[#This Row],[FECHA DE NACIMIENTO]]&amp;J196</f>
        <v>2022S</v>
      </c>
      <c r="L196" s="16" t="str">
        <f t="shared" si="7"/>
        <v>STRIDERS 4 AÑOS</v>
      </c>
      <c r="M196" s="12" t="s">
        <v>49</v>
      </c>
      <c r="N196" s="37">
        <v>203</v>
      </c>
      <c r="O196" s="19">
        <f>IFERROR(VLOOKUP(Tabla1[[#This Row],[NIVEL DE HABILIDAD]],CATEGORIAS!$M$3:$O$13,2,FALSE),"")</f>
        <v>85000</v>
      </c>
      <c r="P196" s="12"/>
      <c r="Q196" s="12"/>
    </row>
    <row r="197" spans="1:17" ht="18.75" hidden="1" x14ac:dyDescent="0.25">
      <c r="A197" s="11">
        <f>_xlfn.IFNA(_xlfn.XLOOKUP(Tabla1[[#This Row],[ID]],'BASE DE DATOS 2026'!$B$3:$B$895,'BASE DE DATOS 2026'!$N$3:$N$895),"")</f>
        <v>204</v>
      </c>
      <c r="B197" s="36">
        <v>204</v>
      </c>
      <c r="C197" s="12" t="s">
        <v>356</v>
      </c>
      <c r="D197" s="12" t="s">
        <v>535</v>
      </c>
      <c r="E197" s="13">
        <v>1109574847</v>
      </c>
      <c r="F197" s="14"/>
      <c r="G197" s="48">
        <v>2022</v>
      </c>
      <c r="H197" s="15">
        <f ca="1">IF(Tabla1[[#This Row],[FECHA DE NACIMIENTO]]="","",YEAR(NOW())-Tabla1[[#This Row],[FECHA DE NACIMIENTO]])</f>
        <v>4</v>
      </c>
      <c r="I197" s="12" t="s">
        <v>12</v>
      </c>
      <c r="J197" s="15" t="str">
        <f t="shared" si="6"/>
        <v>S</v>
      </c>
      <c r="K197" s="15" t="str">
        <f>Tabla1[[#This Row],[FECHA DE NACIMIENTO]]&amp;J197</f>
        <v>2022S</v>
      </c>
      <c r="L197" s="16" t="str">
        <f t="shared" si="7"/>
        <v>STRIDERS 4 AÑOS</v>
      </c>
      <c r="M197" s="12" t="s">
        <v>53</v>
      </c>
      <c r="N197" s="36">
        <v>204</v>
      </c>
      <c r="O197" s="19">
        <f>IFERROR(VLOOKUP(Tabla1[[#This Row],[NIVEL DE HABILIDAD]],CATEGORIAS!$M$3:$O$13,2,FALSE),"")</f>
        <v>85000</v>
      </c>
      <c r="P197" s="12"/>
      <c r="Q197" s="12"/>
    </row>
    <row r="198" spans="1:17" ht="18.75" hidden="1" x14ac:dyDescent="0.25">
      <c r="A198" s="11">
        <f>_xlfn.IFNA(_xlfn.XLOOKUP(Tabla1[[#This Row],[ID]],'BASE DE DATOS 2026'!$B$3:$B$895,'BASE DE DATOS 2026'!$N$3:$N$895),"")</f>
        <v>205</v>
      </c>
      <c r="B198" s="37">
        <v>205</v>
      </c>
      <c r="C198" s="12" t="s">
        <v>536</v>
      </c>
      <c r="D198" s="12" t="s">
        <v>537</v>
      </c>
      <c r="E198" s="13">
        <v>1114015159</v>
      </c>
      <c r="F198" s="14"/>
      <c r="G198" s="48">
        <v>2022</v>
      </c>
      <c r="H198" s="15">
        <f ca="1">IF(Tabla1[[#This Row],[FECHA DE NACIMIENTO]]="","",YEAR(NOW())-Tabla1[[#This Row],[FECHA DE NACIMIENTO]])</f>
        <v>4</v>
      </c>
      <c r="I198" s="12" t="s">
        <v>12</v>
      </c>
      <c r="J198" s="15" t="str">
        <f t="shared" si="6"/>
        <v>S</v>
      </c>
      <c r="K198" s="15" t="str">
        <f>Tabla1[[#This Row],[FECHA DE NACIMIENTO]]&amp;J198</f>
        <v>2022S</v>
      </c>
      <c r="L198" s="16" t="str">
        <f t="shared" si="7"/>
        <v>STRIDERS 4 AÑOS</v>
      </c>
      <c r="M198" s="12" t="s">
        <v>82</v>
      </c>
      <c r="N198" s="37">
        <v>205</v>
      </c>
      <c r="O198" s="19">
        <f>IFERROR(VLOOKUP(Tabla1[[#This Row],[NIVEL DE HABILIDAD]],CATEGORIAS!$M$3:$O$13,2,FALSE),"")</f>
        <v>85000</v>
      </c>
      <c r="P198" s="12"/>
      <c r="Q198" s="12"/>
    </row>
    <row r="199" spans="1:17" ht="18.75" hidden="1" x14ac:dyDescent="0.25">
      <c r="A199" s="11">
        <f>_xlfn.IFNA(_xlfn.XLOOKUP(Tabla1[[#This Row],[ID]],'BASE DE DATOS 2026'!$B$3:$B$895,'BASE DE DATOS 2026'!$N$3:$N$895),"")</f>
        <v>206</v>
      </c>
      <c r="B199" s="36">
        <v>206</v>
      </c>
      <c r="C199" s="12" t="s">
        <v>321</v>
      </c>
      <c r="D199" s="12" t="s">
        <v>538</v>
      </c>
      <c r="E199" s="13">
        <v>1108572371</v>
      </c>
      <c r="F199" s="14"/>
      <c r="G199" s="48">
        <v>2021</v>
      </c>
      <c r="H199" s="15">
        <f ca="1">IF(Tabla1[[#This Row],[FECHA DE NACIMIENTO]]="","",YEAR(NOW())-Tabla1[[#This Row],[FECHA DE NACIMIENTO]])</f>
        <v>5</v>
      </c>
      <c r="I199" s="12" t="s">
        <v>12</v>
      </c>
      <c r="J199" s="15" t="str">
        <f t="shared" si="6"/>
        <v>S</v>
      </c>
      <c r="K199" s="15" t="str">
        <f>Tabla1[[#This Row],[FECHA DE NACIMIENTO]]&amp;J199</f>
        <v>2021S</v>
      </c>
      <c r="L199" s="16" t="str">
        <f t="shared" si="7"/>
        <v>STRIDERS 5 AÑOS</v>
      </c>
      <c r="M199" s="12" t="s">
        <v>82</v>
      </c>
      <c r="N199" s="36">
        <v>206</v>
      </c>
      <c r="O199" s="19">
        <f>IFERROR(VLOOKUP(Tabla1[[#This Row],[NIVEL DE HABILIDAD]],CATEGORIAS!$M$3:$O$13,2,FALSE),"")</f>
        <v>85000</v>
      </c>
      <c r="P199" s="12"/>
      <c r="Q199" s="12"/>
    </row>
    <row r="200" spans="1:17" ht="18.75" hidden="1" x14ac:dyDescent="0.25">
      <c r="A200" s="11">
        <f>_xlfn.IFNA(_xlfn.XLOOKUP(Tabla1[[#This Row],[ID]],'BASE DE DATOS 2026'!$B$3:$B$895,'BASE DE DATOS 2026'!$N$3:$N$895),"")</f>
        <v>207</v>
      </c>
      <c r="B200" s="37">
        <v>207</v>
      </c>
      <c r="C200" s="12" t="s">
        <v>539</v>
      </c>
      <c r="D200" s="12" t="s">
        <v>538</v>
      </c>
      <c r="E200" s="13">
        <v>1108572372</v>
      </c>
      <c r="F200" s="14"/>
      <c r="G200" s="50">
        <v>2021</v>
      </c>
      <c r="H200" s="15">
        <f ca="1">IF(Tabla1[[#This Row],[FECHA DE NACIMIENTO]]="","",YEAR(NOW())-Tabla1[[#This Row],[FECHA DE NACIMIENTO]])</f>
        <v>5</v>
      </c>
      <c r="I200" s="12" t="s">
        <v>12</v>
      </c>
      <c r="J200" s="15" t="str">
        <f t="shared" si="6"/>
        <v>S</v>
      </c>
      <c r="K200" s="15" t="str">
        <f>Tabla1[[#This Row],[FECHA DE NACIMIENTO]]&amp;J200</f>
        <v>2021S</v>
      </c>
      <c r="L200" s="16" t="str">
        <f t="shared" si="7"/>
        <v>STRIDERS 5 AÑOS</v>
      </c>
      <c r="M200" s="12" t="s">
        <v>82</v>
      </c>
      <c r="N200" s="37">
        <v>207</v>
      </c>
      <c r="O200" s="19">
        <f>IFERROR(VLOOKUP(Tabla1[[#This Row],[NIVEL DE HABILIDAD]],CATEGORIAS!$M$3:$O$13,2,FALSE),"")</f>
        <v>85000</v>
      </c>
      <c r="P200" s="12"/>
      <c r="Q200" s="12"/>
    </row>
    <row r="201" spans="1:17" ht="18.75" hidden="1" x14ac:dyDescent="0.25">
      <c r="A201" s="11">
        <f>_xlfn.IFNA(_xlfn.XLOOKUP(Tabla1[[#This Row],[ID]],'BASE DE DATOS 2026'!$B$3:$B$895,'BASE DE DATOS 2026'!$N$3:$N$895),"")</f>
        <v>208</v>
      </c>
      <c r="B201" s="36">
        <v>208</v>
      </c>
      <c r="C201" s="65" t="s">
        <v>410</v>
      </c>
      <c r="D201" s="65" t="s">
        <v>540</v>
      </c>
      <c r="E201" s="47">
        <v>1151949121</v>
      </c>
      <c r="F201" s="14"/>
      <c r="G201" s="50">
        <v>2021</v>
      </c>
      <c r="H201" s="15">
        <f ca="1">IF(Tabla1[[#This Row],[FECHA DE NACIMIENTO]]="","",YEAR(NOW())-Tabla1[[#This Row],[FECHA DE NACIMIENTO]])</f>
        <v>5</v>
      </c>
      <c r="I201" s="65" t="s">
        <v>12</v>
      </c>
      <c r="J201" s="15" t="str">
        <f t="shared" si="6"/>
        <v>S</v>
      </c>
      <c r="K201" s="15" t="str">
        <f>Tabla1[[#This Row],[FECHA DE NACIMIENTO]]&amp;J201</f>
        <v>2021S</v>
      </c>
      <c r="L201" s="16" t="str">
        <f t="shared" si="7"/>
        <v>STRIDERS 5 AÑOS</v>
      </c>
      <c r="M201" s="12" t="s">
        <v>112</v>
      </c>
      <c r="N201" s="36">
        <v>208</v>
      </c>
      <c r="O201" s="19">
        <f>IFERROR(VLOOKUP(Tabla1[[#This Row],[NIVEL DE HABILIDAD]],CATEGORIAS!$M$3:$O$13,2,FALSE),"")</f>
        <v>85000</v>
      </c>
      <c r="P201" s="65"/>
      <c r="Q201" s="65"/>
    </row>
    <row r="202" spans="1:17" ht="18.75" hidden="1" x14ac:dyDescent="0.25">
      <c r="A202" s="11">
        <f>_xlfn.IFNA(_xlfn.XLOOKUP(Tabla1[[#This Row],[ID]],'BASE DE DATOS 2026'!$B$3:$B$895,'BASE DE DATOS 2026'!$N$3:$N$895),"")</f>
        <v>0</v>
      </c>
      <c r="B202" s="37">
        <v>209</v>
      </c>
      <c r="C202" s="12" t="s">
        <v>429</v>
      </c>
      <c r="D202" s="12" t="s">
        <v>541</v>
      </c>
      <c r="E202" s="13"/>
      <c r="F202" s="14"/>
      <c r="G202" s="50">
        <v>2020</v>
      </c>
      <c r="H202" s="15">
        <f ca="1">IF(Tabla1[[#This Row],[FECHA DE NACIMIENTO]]="","",YEAR(NOW())-Tabla1[[#This Row],[FECHA DE NACIMIENTO]])</f>
        <v>6</v>
      </c>
      <c r="I202" s="12" t="s">
        <v>100</v>
      </c>
      <c r="J202" s="15" t="str">
        <f t="shared" si="6"/>
        <v>E</v>
      </c>
      <c r="K202" s="15" t="str">
        <f>Tabla1[[#This Row],[FECHA DE NACIMIENTO]]&amp;J202</f>
        <v>2020E</v>
      </c>
      <c r="L202" s="16" t="str">
        <f t="shared" si="7"/>
        <v>MINIRIDERS 6 AÑOS</v>
      </c>
      <c r="M202" s="12" t="s">
        <v>110</v>
      </c>
      <c r="N202" s="37">
        <v>209</v>
      </c>
      <c r="O202" s="19">
        <f>IFERROR(VLOOKUP(Tabla1[[#This Row],[NIVEL DE HABILIDAD]],CATEGORIAS!$M$3:$O$13,2,FALSE),"")</f>
        <v>85000</v>
      </c>
      <c r="P202" s="12"/>
      <c r="Q202" s="12"/>
    </row>
    <row r="203" spans="1:17" ht="18.75" hidden="1" x14ac:dyDescent="0.25">
      <c r="A203" s="11">
        <f>_xlfn.IFNA(_xlfn.XLOOKUP(Tabla1[[#This Row],[ID]],'BASE DE DATOS 2026'!$B$3:$B$895,'BASE DE DATOS 2026'!$N$3:$N$895),"")</f>
        <v>0</v>
      </c>
      <c r="B203" s="36">
        <v>210</v>
      </c>
      <c r="C203" s="65" t="s">
        <v>312</v>
      </c>
      <c r="D203" s="65" t="s">
        <v>542</v>
      </c>
      <c r="E203" s="47">
        <v>1149943389</v>
      </c>
      <c r="F203" s="14"/>
      <c r="G203" s="48">
        <v>2020</v>
      </c>
      <c r="H203" s="15">
        <f ca="1">IF(Tabla1[[#This Row],[FECHA DE NACIMIENTO]]="","",YEAR(NOW())-Tabla1[[#This Row],[FECHA DE NACIMIENTO]])</f>
        <v>6</v>
      </c>
      <c r="I203" s="65" t="s">
        <v>100</v>
      </c>
      <c r="J203" s="15" t="str">
        <f t="shared" si="6"/>
        <v>E</v>
      </c>
      <c r="K203" s="15" t="str">
        <f>Tabla1[[#This Row],[FECHA DE NACIMIENTO]]&amp;J203</f>
        <v>2020E</v>
      </c>
      <c r="L203" s="16" t="str">
        <f t="shared" si="7"/>
        <v>MINIRIDERS 6 AÑOS</v>
      </c>
      <c r="M203" s="65" t="s">
        <v>45</v>
      </c>
      <c r="N203" s="36">
        <v>210</v>
      </c>
      <c r="O203" s="19">
        <f>IFERROR(VLOOKUP(Tabla1[[#This Row],[NIVEL DE HABILIDAD]],CATEGORIAS!$M$3:$O$13,2,FALSE),"")</f>
        <v>85000</v>
      </c>
      <c r="P203" s="65"/>
      <c r="Q203" s="65"/>
    </row>
    <row r="204" spans="1:17" ht="18.75" hidden="1" x14ac:dyDescent="0.25">
      <c r="A204" s="11">
        <f>_xlfn.IFNA(_xlfn.XLOOKUP(Tabla1[[#This Row],[ID]],'BASE DE DATOS 2026'!$B$3:$B$895,'BASE DE DATOS 2026'!$N$3:$N$895),"")</f>
        <v>211</v>
      </c>
      <c r="B204" s="37">
        <v>211</v>
      </c>
      <c r="C204" s="12" t="s">
        <v>312</v>
      </c>
      <c r="D204" s="12" t="s">
        <v>543</v>
      </c>
      <c r="E204" s="13">
        <v>1106523104</v>
      </c>
      <c r="F204" s="14"/>
      <c r="G204" s="14">
        <v>2017</v>
      </c>
      <c r="H204" s="15">
        <f ca="1">IF(Tabla1[[#This Row],[FECHA DE NACIMIENTO]]="","",YEAR(NOW())-Tabla1[[#This Row],[FECHA DE NACIMIENTO]])</f>
        <v>9</v>
      </c>
      <c r="I204" s="12" t="s">
        <v>100</v>
      </c>
      <c r="J204" s="15" t="str">
        <f t="shared" si="6"/>
        <v>E</v>
      </c>
      <c r="K204" s="15" t="str">
        <f>Tabla1[[#This Row],[FECHA DE NACIMIENTO]]&amp;J204</f>
        <v>2017E</v>
      </c>
      <c r="L204" s="16" t="str">
        <f t="shared" si="7"/>
        <v>MINIRIDERS 9 Y 10 AÑOS</v>
      </c>
      <c r="M204" s="12" t="s">
        <v>167</v>
      </c>
      <c r="N204" s="37">
        <v>211</v>
      </c>
      <c r="O204" s="19">
        <f>IFERROR(VLOOKUP(Tabla1[[#This Row],[NIVEL DE HABILIDAD]],CATEGORIAS!$M$3:$O$13,2,FALSE),"")</f>
        <v>85000</v>
      </c>
      <c r="P204" s="12"/>
      <c r="Q204" s="12"/>
    </row>
    <row r="205" spans="1:17" ht="18.75" hidden="1" x14ac:dyDescent="0.25">
      <c r="A205" s="11">
        <f>_xlfn.IFNA(_xlfn.XLOOKUP(Tabla1[[#This Row],[ID]],'BASE DE DATOS 2026'!$B$3:$B$895,'BASE DE DATOS 2026'!$N$3:$N$895),"")</f>
        <v>0</v>
      </c>
      <c r="B205" s="36">
        <v>212</v>
      </c>
      <c r="C205" s="12" t="s">
        <v>544</v>
      </c>
      <c r="D205" s="12" t="s">
        <v>545</v>
      </c>
      <c r="E205" s="13">
        <v>1112067572</v>
      </c>
      <c r="F205" s="14"/>
      <c r="G205" s="14">
        <v>2020</v>
      </c>
      <c r="H205" s="15">
        <f ca="1">IF(Tabla1[[#This Row],[FECHA DE NACIMIENTO]]="","",YEAR(NOW())-Tabla1[[#This Row],[FECHA DE NACIMIENTO]])</f>
        <v>6</v>
      </c>
      <c r="I205" s="12" t="s">
        <v>100</v>
      </c>
      <c r="J205" s="15" t="str">
        <f t="shared" si="6"/>
        <v>E</v>
      </c>
      <c r="K205" s="15" t="str">
        <f>Tabla1[[#This Row],[FECHA DE NACIMIENTO]]&amp;J205</f>
        <v>2020E</v>
      </c>
      <c r="L205" s="16" t="str">
        <f t="shared" si="7"/>
        <v>MINIRIDERS 6 AÑOS</v>
      </c>
      <c r="M205" s="12" t="s">
        <v>53</v>
      </c>
      <c r="N205" s="36">
        <v>212</v>
      </c>
      <c r="O205" s="19">
        <f>IFERROR(VLOOKUP(Tabla1[[#This Row],[NIVEL DE HABILIDAD]],CATEGORIAS!$M$3:$O$13,2,FALSE),"")</f>
        <v>85000</v>
      </c>
      <c r="P205" s="12"/>
      <c r="Q205" s="12"/>
    </row>
    <row r="206" spans="1:17" ht="18.75" hidden="1" x14ac:dyDescent="0.25">
      <c r="A206" s="11">
        <f>_xlfn.IFNA(_xlfn.XLOOKUP(Tabla1[[#This Row],[ID]],'BASE DE DATOS 2026'!$B$3:$B$895,'BASE DE DATOS 2026'!$N$3:$N$895),"")</f>
        <v>213</v>
      </c>
      <c r="B206" s="37">
        <v>213</v>
      </c>
      <c r="C206" s="12" t="s">
        <v>546</v>
      </c>
      <c r="D206" s="12" t="s">
        <v>547</v>
      </c>
      <c r="E206" s="13">
        <v>1111569419</v>
      </c>
      <c r="F206" s="14"/>
      <c r="G206" s="14">
        <v>2018</v>
      </c>
      <c r="H206" s="15">
        <f ca="1">IF(Tabla1[[#This Row],[FECHA DE NACIMIENTO]]="","",YEAR(NOW())-Tabla1[[#This Row],[FECHA DE NACIMIENTO]])</f>
        <v>8</v>
      </c>
      <c r="I206" s="12" t="s">
        <v>100</v>
      </c>
      <c r="J206" s="15" t="str">
        <f t="shared" si="6"/>
        <v>E</v>
      </c>
      <c r="K206" s="15" t="str">
        <f>Tabla1[[#This Row],[FECHA DE NACIMIENTO]]&amp;J206</f>
        <v>2018E</v>
      </c>
      <c r="L206" s="16" t="str">
        <f t="shared" si="7"/>
        <v>MINIRIDERS 7 Y 8 AÑOS</v>
      </c>
      <c r="M206" s="12" t="s">
        <v>53</v>
      </c>
      <c r="N206" s="37">
        <v>213</v>
      </c>
      <c r="O206" s="19">
        <f>IFERROR(VLOOKUP(Tabla1[[#This Row],[NIVEL DE HABILIDAD]],CATEGORIAS!$M$3:$O$13,2,FALSE),"")</f>
        <v>85000</v>
      </c>
      <c r="P206" s="12"/>
      <c r="Q206" s="12"/>
    </row>
    <row r="207" spans="1:17" ht="18.75" hidden="1" x14ac:dyDescent="0.25">
      <c r="A207" s="11">
        <f>_xlfn.IFNA(_xlfn.XLOOKUP(Tabla1[[#This Row],[ID]],'BASE DE DATOS 2026'!$B$3:$B$895,'BASE DE DATOS 2026'!$N$3:$N$895),"")</f>
        <v>0</v>
      </c>
      <c r="B207" s="36">
        <v>214</v>
      </c>
      <c r="C207" s="12" t="s">
        <v>548</v>
      </c>
      <c r="D207" s="12" t="s">
        <v>549</v>
      </c>
      <c r="E207" s="13">
        <v>1232803477</v>
      </c>
      <c r="F207" s="14"/>
      <c r="G207" s="14">
        <v>2017</v>
      </c>
      <c r="H207" s="15">
        <f ca="1">IF(Tabla1[[#This Row],[FECHA DE NACIMIENTO]]="","",YEAR(NOW())-Tabla1[[#This Row],[FECHA DE NACIMIENTO]])</f>
        <v>9</v>
      </c>
      <c r="I207" s="12" t="s">
        <v>100</v>
      </c>
      <c r="J207" s="15" t="str">
        <f t="shared" si="6"/>
        <v>E</v>
      </c>
      <c r="K207" s="15" t="str">
        <f>Tabla1[[#This Row],[FECHA DE NACIMIENTO]]&amp;J207</f>
        <v>2017E</v>
      </c>
      <c r="L207" s="16" t="str">
        <f t="shared" si="7"/>
        <v>MINIRIDERS 9 Y 10 AÑOS</v>
      </c>
      <c r="M207" s="12" t="s">
        <v>112</v>
      </c>
      <c r="N207" s="36">
        <v>214</v>
      </c>
      <c r="O207" s="19">
        <f>IFERROR(VLOOKUP(Tabla1[[#This Row],[NIVEL DE HABILIDAD]],CATEGORIAS!$M$3:$O$13,2,FALSE),"")</f>
        <v>85000</v>
      </c>
      <c r="P207" s="12"/>
      <c r="Q207" s="12"/>
    </row>
    <row r="208" spans="1:17" ht="18.75" hidden="1" x14ac:dyDescent="0.25">
      <c r="A208" s="11">
        <f>_xlfn.IFNA(_xlfn.XLOOKUP(Tabla1[[#This Row],[ID]],'BASE DE DATOS 2026'!$B$3:$B$895,'BASE DE DATOS 2026'!$N$3:$N$895),"")</f>
        <v>0</v>
      </c>
      <c r="B208" s="37">
        <v>215</v>
      </c>
      <c r="C208" s="12" t="s">
        <v>550</v>
      </c>
      <c r="D208" s="12" t="s">
        <v>551</v>
      </c>
      <c r="E208" s="13">
        <v>1241438335</v>
      </c>
      <c r="F208" s="14"/>
      <c r="G208" s="14">
        <v>2018</v>
      </c>
      <c r="H208" s="15">
        <f ca="1">IF(Tabla1[[#This Row],[FECHA DE NACIMIENTO]]="","",YEAR(NOW())-Tabla1[[#This Row],[FECHA DE NACIMIENTO]])</f>
        <v>8</v>
      </c>
      <c r="I208" s="12" t="s">
        <v>100</v>
      </c>
      <c r="J208" s="15" t="str">
        <f t="shared" si="6"/>
        <v>E</v>
      </c>
      <c r="K208" s="15" t="str">
        <f>Tabla1[[#This Row],[FECHA DE NACIMIENTO]]&amp;J208</f>
        <v>2018E</v>
      </c>
      <c r="L208" s="16" t="str">
        <f t="shared" si="7"/>
        <v>MINIRIDERS 7 Y 8 AÑOS</v>
      </c>
      <c r="M208" s="12" t="s">
        <v>74</v>
      </c>
      <c r="N208" s="37">
        <v>215</v>
      </c>
      <c r="O208" s="19">
        <f>IFERROR(VLOOKUP(Tabla1[[#This Row],[NIVEL DE HABILIDAD]],CATEGORIAS!$M$3:$O$13,2,FALSE),"")</f>
        <v>85000</v>
      </c>
      <c r="P208" s="12"/>
      <c r="Q208" s="12"/>
    </row>
    <row r="209" spans="1:17" ht="18.75" hidden="1" x14ac:dyDescent="0.25">
      <c r="A209" s="11">
        <f>_xlfn.IFNA(_xlfn.XLOOKUP(Tabla1[[#This Row],[ID]],'BASE DE DATOS 2026'!$B$3:$B$895,'BASE DE DATOS 2026'!$N$3:$N$895),"")</f>
        <v>0</v>
      </c>
      <c r="B209" s="36">
        <v>216</v>
      </c>
      <c r="C209" s="12" t="s">
        <v>552</v>
      </c>
      <c r="D209" s="12" t="s">
        <v>553</v>
      </c>
      <c r="E209" s="13">
        <v>1061823323</v>
      </c>
      <c r="F209" s="14"/>
      <c r="G209" s="14">
        <v>2018</v>
      </c>
      <c r="H209" s="15">
        <f ca="1">IF(Tabla1[[#This Row],[FECHA DE NACIMIENTO]]="","",YEAR(NOW())-Tabla1[[#This Row],[FECHA DE NACIMIENTO]])</f>
        <v>8</v>
      </c>
      <c r="I209" s="12" t="s">
        <v>100</v>
      </c>
      <c r="J209" s="15" t="str">
        <f t="shared" si="6"/>
        <v>E</v>
      </c>
      <c r="K209" s="15" t="str">
        <f>Tabla1[[#This Row],[FECHA DE NACIMIENTO]]&amp;J209</f>
        <v>2018E</v>
      </c>
      <c r="L209" s="16" t="str">
        <f t="shared" si="7"/>
        <v>MINIRIDERS 7 Y 8 AÑOS</v>
      </c>
      <c r="M209" s="12" t="s">
        <v>109</v>
      </c>
      <c r="N209" s="36">
        <v>216</v>
      </c>
      <c r="O209" s="19">
        <f>IFERROR(VLOOKUP(Tabla1[[#This Row],[NIVEL DE HABILIDAD]],CATEGORIAS!$M$3:$O$13,2,FALSE),"")</f>
        <v>85000</v>
      </c>
      <c r="P209" s="12"/>
      <c r="Q209" s="12"/>
    </row>
    <row r="210" spans="1:17" ht="18.75" hidden="1" x14ac:dyDescent="0.25">
      <c r="A210" s="11">
        <f>_xlfn.IFNA(_xlfn.XLOOKUP(Tabla1[[#This Row],[ID]],'BASE DE DATOS 2026'!$B$3:$B$895,'BASE DE DATOS 2026'!$N$3:$N$895),"")</f>
        <v>0</v>
      </c>
      <c r="B210" s="37">
        <v>217</v>
      </c>
      <c r="C210" s="12" t="s">
        <v>261</v>
      </c>
      <c r="D210" s="12" t="s">
        <v>554</v>
      </c>
      <c r="E210" s="13">
        <v>1110376440</v>
      </c>
      <c r="F210" s="14"/>
      <c r="G210" s="14">
        <v>2015</v>
      </c>
      <c r="H210" s="15">
        <f ca="1">IF(Tabla1[[#This Row],[FECHA DE NACIMIENTO]]="","",YEAR(NOW())-Tabla1[[#This Row],[FECHA DE NACIMIENTO]])</f>
        <v>11</v>
      </c>
      <c r="I210" s="12" t="s">
        <v>67</v>
      </c>
      <c r="J210" s="15" t="str">
        <f t="shared" si="6"/>
        <v>P</v>
      </c>
      <c r="K210" s="15" t="str">
        <f>Tabla1[[#This Row],[FECHA DE NACIMIENTO]]&amp;J210</f>
        <v>2015P</v>
      </c>
      <c r="L210" s="16" t="str">
        <f t="shared" si="7"/>
        <v>PRINCIPIANTES 11 Y 12 AÑOS</v>
      </c>
      <c r="M210" s="12" t="s">
        <v>45</v>
      </c>
      <c r="N210" s="37">
        <v>217</v>
      </c>
      <c r="O210" s="19">
        <f>IFERROR(VLOOKUP(Tabla1[[#This Row],[NIVEL DE HABILIDAD]],CATEGORIAS!$M$3:$O$13,2,FALSE),"")</f>
        <v>85000</v>
      </c>
      <c r="P210" s="12"/>
      <c r="Q210" s="12"/>
    </row>
    <row r="211" spans="1:17" ht="18.75" hidden="1" x14ac:dyDescent="0.25">
      <c r="A211" s="11">
        <f>_xlfn.IFNA(_xlfn.XLOOKUP(Tabla1[[#This Row],[ID]],'BASE DE DATOS 2026'!$B$3:$B$895,'BASE DE DATOS 2026'!$N$3:$N$895),"")</f>
        <v>0</v>
      </c>
      <c r="B211" s="36">
        <v>218</v>
      </c>
      <c r="C211" s="65" t="s">
        <v>436</v>
      </c>
      <c r="D211" s="65" t="s">
        <v>555</v>
      </c>
      <c r="E211" s="47">
        <v>1109569715</v>
      </c>
      <c r="F211" s="14"/>
      <c r="G211" s="48">
        <v>2020</v>
      </c>
      <c r="H211" s="15">
        <f ca="1">IF(Tabla1[[#This Row],[FECHA DE NACIMIENTO]]="","",YEAR(NOW())-Tabla1[[#This Row],[FECHA DE NACIMIENTO]])</f>
        <v>6</v>
      </c>
      <c r="I211" s="65" t="s">
        <v>100</v>
      </c>
      <c r="J211" s="15" t="str">
        <f t="shared" si="6"/>
        <v>E</v>
      </c>
      <c r="K211" s="15" t="str">
        <f>Tabla1[[#This Row],[FECHA DE NACIMIENTO]]&amp;J211</f>
        <v>2020E</v>
      </c>
      <c r="L211" s="16" t="str">
        <f t="shared" si="7"/>
        <v>MINIRIDERS 6 AÑOS</v>
      </c>
      <c r="M211" s="65" t="s">
        <v>55</v>
      </c>
      <c r="N211" s="36">
        <v>218</v>
      </c>
      <c r="O211" s="19">
        <f>IFERROR(VLOOKUP(Tabla1[[#This Row],[NIVEL DE HABILIDAD]],CATEGORIAS!$M$3:$O$13,2,FALSE),"")</f>
        <v>85000</v>
      </c>
      <c r="P211" s="65"/>
      <c r="Q211" s="65"/>
    </row>
    <row r="212" spans="1:17" ht="18.75" hidden="1" x14ac:dyDescent="0.25">
      <c r="A212" s="11">
        <f>_xlfn.IFNA(_xlfn.XLOOKUP(Tabla1[[#This Row],[ID]],'BASE DE DATOS 2026'!$B$3:$B$895,'BASE DE DATOS 2026'!$N$3:$N$895),"")</f>
        <v>0</v>
      </c>
      <c r="B212" s="37">
        <v>219</v>
      </c>
      <c r="C212" s="12" t="s">
        <v>556</v>
      </c>
      <c r="D212" s="12" t="s">
        <v>557</v>
      </c>
      <c r="E212" s="13">
        <v>1111488494</v>
      </c>
      <c r="F212" s="14"/>
      <c r="G212" s="14">
        <v>2021</v>
      </c>
      <c r="H212" s="15">
        <f ca="1">IF(Tabla1[[#This Row],[FECHA DE NACIMIENTO]]="","",YEAR(NOW())-Tabla1[[#This Row],[FECHA DE NACIMIENTO]])</f>
        <v>5</v>
      </c>
      <c r="I212" s="12" t="s">
        <v>12</v>
      </c>
      <c r="J212" s="15" t="str">
        <f t="shared" si="6"/>
        <v>S</v>
      </c>
      <c r="K212" s="15" t="str">
        <f>Tabla1[[#This Row],[FECHA DE NACIMIENTO]]&amp;J212</f>
        <v>2021S</v>
      </c>
      <c r="L212" s="16" t="str">
        <f t="shared" si="7"/>
        <v>STRIDERS 5 AÑOS</v>
      </c>
      <c r="M212" s="12" t="s">
        <v>55</v>
      </c>
      <c r="N212" s="37">
        <v>219</v>
      </c>
      <c r="O212" s="19">
        <f>IFERROR(VLOOKUP(Tabla1[[#This Row],[NIVEL DE HABILIDAD]],CATEGORIAS!$M$3:$O$13,2,FALSE),"")</f>
        <v>85000</v>
      </c>
      <c r="P212" s="12"/>
      <c r="Q212" s="12"/>
    </row>
    <row r="213" spans="1:17" ht="18.75" hidden="1" x14ac:dyDescent="0.25">
      <c r="A213" s="11">
        <f>_xlfn.IFNA(_xlfn.XLOOKUP(Tabla1[[#This Row],[ID]],'BASE DE DATOS 2026'!$B$3:$B$895,'BASE DE DATOS 2026'!$N$3:$N$895),"")</f>
        <v>0</v>
      </c>
      <c r="B213" s="36">
        <v>220</v>
      </c>
      <c r="C213" s="12" t="s">
        <v>361</v>
      </c>
      <c r="D213" s="12" t="s">
        <v>558</v>
      </c>
      <c r="E213" s="13"/>
      <c r="F213" s="14"/>
      <c r="G213" s="14">
        <v>2020</v>
      </c>
      <c r="H213" s="15">
        <f ca="1">IF(Tabla1[[#This Row],[FECHA DE NACIMIENTO]]="","",YEAR(NOW())-Tabla1[[#This Row],[FECHA DE NACIMIENTO]])</f>
        <v>6</v>
      </c>
      <c r="I213" s="12" t="s">
        <v>100</v>
      </c>
      <c r="J213" s="15" t="str">
        <f t="shared" si="6"/>
        <v>E</v>
      </c>
      <c r="K213" s="15" t="str">
        <f>Tabla1[[#This Row],[FECHA DE NACIMIENTO]]&amp;J213</f>
        <v>2020E</v>
      </c>
      <c r="L213" s="16" t="str">
        <f t="shared" si="7"/>
        <v>MINIRIDERS 6 AÑOS</v>
      </c>
      <c r="M213" s="12" t="s">
        <v>55</v>
      </c>
      <c r="N213" s="36">
        <v>220</v>
      </c>
      <c r="O213" s="19">
        <f>IFERROR(VLOOKUP(Tabla1[[#This Row],[NIVEL DE HABILIDAD]],CATEGORIAS!$M$3:$O$13,2,FALSE),"")</f>
        <v>85000</v>
      </c>
      <c r="P213" s="12"/>
      <c r="Q213" s="12"/>
    </row>
    <row r="214" spans="1:17" ht="18.75" hidden="1" x14ac:dyDescent="0.25">
      <c r="A214" s="11">
        <f>_xlfn.IFNA(_xlfn.XLOOKUP(Tabla1[[#This Row],[ID]],'BASE DE DATOS 2026'!$B$3:$B$895,'BASE DE DATOS 2026'!$N$3:$N$895),"")</f>
        <v>0</v>
      </c>
      <c r="B214" s="37">
        <v>221</v>
      </c>
      <c r="C214" s="12" t="s">
        <v>559</v>
      </c>
      <c r="D214" s="12" t="s">
        <v>560</v>
      </c>
      <c r="E214" s="13">
        <v>1144111619</v>
      </c>
      <c r="F214" s="14"/>
      <c r="G214" s="14">
        <v>2020</v>
      </c>
      <c r="H214" s="15">
        <f ca="1">IF(Tabla1[[#This Row],[FECHA DE NACIMIENTO]]="","",YEAR(NOW())-Tabla1[[#This Row],[FECHA DE NACIMIENTO]])</f>
        <v>6</v>
      </c>
      <c r="I214" s="12" t="s">
        <v>100</v>
      </c>
      <c r="J214" s="15" t="str">
        <f t="shared" si="6"/>
        <v>E</v>
      </c>
      <c r="K214" s="15" t="str">
        <f>Tabla1[[#This Row],[FECHA DE NACIMIENTO]]&amp;J214</f>
        <v>2020E</v>
      </c>
      <c r="L214" s="16" t="str">
        <f t="shared" si="7"/>
        <v>MINIRIDERS 6 AÑOS</v>
      </c>
      <c r="M214" s="12" t="s">
        <v>53</v>
      </c>
      <c r="N214" s="37">
        <v>221</v>
      </c>
      <c r="O214" s="19">
        <f>IFERROR(VLOOKUP(Tabla1[[#This Row],[NIVEL DE HABILIDAD]],CATEGORIAS!$M$3:$O$13,2,FALSE),"")</f>
        <v>85000</v>
      </c>
      <c r="P214" s="12"/>
      <c r="Q214" s="12"/>
    </row>
    <row r="215" spans="1:17" ht="18.75" hidden="1" x14ac:dyDescent="0.25">
      <c r="A215" s="11">
        <f>_xlfn.IFNA(_xlfn.XLOOKUP(Tabla1[[#This Row],[ID]],'BASE DE DATOS 2026'!$B$3:$B$895,'BASE DE DATOS 2026'!$N$3:$N$895),"")</f>
        <v>222</v>
      </c>
      <c r="B215" s="36">
        <v>222</v>
      </c>
      <c r="C215" s="12" t="s">
        <v>561</v>
      </c>
      <c r="D215" s="12" t="s">
        <v>562</v>
      </c>
      <c r="E215" s="13">
        <v>1109936166</v>
      </c>
      <c r="F215" s="14"/>
      <c r="G215" s="14">
        <v>2017</v>
      </c>
      <c r="H215" s="15">
        <f ca="1">IF(Tabla1[[#This Row],[FECHA DE NACIMIENTO]]="","",YEAR(NOW())-Tabla1[[#This Row],[FECHA DE NACIMIENTO]])</f>
        <v>9</v>
      </c>
      <c r="I215" s="12" t="s">
        <v>100</v>
      </c>
      <c r="J215" s="15" t="str">
        <f t="shared" si="6"/>
        <v>E</v>
      </c>
      <c r="K215" s="15" t="str">
        <f>Tabla1[[#This Row],[FECHA DE NACIMIENTO]]&amp;J215</f>
        <v>2017E</v>
      </c>
      <c r="L215" s="16" t="str">
        <f t="shared" si="7"/>
        <v>MINIRIDERS 9 Y 10 AÑOS</v>
      </c>
      <c r="M215" s="12" t="s">
        <v>53</v>
      </c>
      <c r="N215" s="36">
        <v>222</v>
      </c>
      <c r="O215" s="19">
        <f>IFERROR(VLOOKUP(Tabla1[[#This Row],[NIVEL DE HABILIDAD]],CATEGORIAS!$M$3:$O$13,2,FALSE),"")</f>
        <v>85000</v>
      </c>
      <c r="P215" s="12"/>
      <c r="Q215" s="12"/>
    </row>
    <row r="216" spans="1:17" ht="18.75" hidden="1" x14ac:dyDescent="0.25">
      <c r="A216" s="11">
        <f>_xlfn.IFNA(_xlfn.XLOOKUP(Tabla1[[#This Row],[ID]],'BASE DE DATOS 2026'!$B$3:$B$895,'BASE DE DATOS 2026'!$N$3:$N$895),"")</f>
        <v>223</v>
      </c>
      <c r="B216" s="37">
        <v>223</v>
      </c>
      <c r="C216" s="12" t="s">
        <v>563</v>
      </c>
      <c r="D216" s="12" t="s">
        <v>564</v>
      </c>
      <c r="E216" s="13">
        <v>1114320544</v>
      </c>
      <c r="F216" s="14"/>
      <c r="G216" s="14">
        <v>2020</v>
      </c>
      <c r="H216" s="15">
        <f ca="1">IF(Tabla1[[#This Row],[FECHA DE NACIMIENTO]]="","",YEAR(NOW())-Tabla1[[#This Row],[FECHA DE NACIMIENTO]])</f>
        <v>6</v>
      </c>
      <c r="I216" s="12" t="s">
        <v>100</v>
      </c>
      <c r="J216" s="15" t="str">
        <f t="shared" si="6"/>
        <v>E</v>
      </c>
      <c r="K216" s="15" t="str">
        <f>Tabla1[[#This Row],[FECHA DE NACIMIENTO]]&amp;J216</f>
        <v>2020E</v>
      </c>
      <c r="L216" s="16" t="str">
        <f t="shared" si="7"/>
        <v>MINIRIDERS 6 AÑOS</v>
      </c>
      <c r="M216" s="12" t="s">
        <v>44</v>
      </c>
      <c r="N216" s="37">
        <v>223</v>
      </c>
      <c r="O216" s="19">
        <f>IFERROR(VLOOKUP(Tabla1[[#This Row],[NIVEL DE HABILIDAD]],CATEGORIAS!$M$3:$O$13,2,FALSE),"")</f>
        <v>85000</v>
      </c>
      <c r="P216" s="12"/>
      <c r="Q216" s="12"/>
    </row>
    <row r="217" spans="1:17" ht="18.75" hidden="1" x14ac:dyDescent="0.25">
      <c r="A217" s="11">
        <f>_xlfn.IFNA(_xlfn.XLOOKUP(Tabla1[[#This Row],[ID]],'BASE DE DATOS 2026'!$B$3:$B$895,'BASE DE DATOS 2026'!$N$3:$N$895),"")</f>
        <v>0</v>
      </c>
      <c r="B217" s="36">
        <v>224</v>
      </c>
      <c r="C217" s="12" t="s">
        <v>291</v>
      </c>
      <c r="D217" s="12" t="s">
        <v>565</v>
      </c>
      <c r="E217" s="13">
        <v>1113703582</v>
      </c>
      <c r="F217" s="14"/>
      <c r="G217" s="14">
        <v>2021</v>
      </c>
      <c r="H217" s="15">
        <f ca="1">IF(Tabla1[[#This Row],[FECHA DE NACIMIENTO]]="","",YEAR(NOW())-Tabla1[[#This Row],[FECHA DE NACIMIENTO]])</f>
        <v>5</v>
      </c>
      <c r="I217" s="12" t="s">
        <v>12</v>
      </c>
      <c r="J217" s="15" t="str">
        <f t="shared" si="6"/>
        <v>S</v>
      </c>
      <c r="K217" s="15" t="str">
        <f>Tabla1[[#This Row],[FECHA DE NACIMIENTO]]&amp;J217</f>
        <v>2021S</v>
      </c>
      <c r="L217" s="16" t="str">
        <f t="shared" si="7"/>
        <v>STRIDERS 5 AÑOS</v>
      </c>
      <c r="M217" s="12" t="s">
        <v>44</v>
      </c>
      <c r="N217" s="36">
        <v>224</v>
      </c>
      <c r="O217" s="19">
        <f>IFERROR(VLOOKUP(Tabla1[[#This Row],[NIVEL DE HABILIDAD]],CATEGORIAS!$M$3:$O$13,2,FALSE),"")</f>
        <v>85000</v>
      </c>
      <c r="P217" s="12"/>
      <c r="Q217" s="12"/>
    </row>
    <row r="218" spans="1:17" ht="18.75" hidden="1" x14ac:dyDescent="0.25">
      <c r="A218" s="11">
        <f>_xlfn.IFNA(_xlfn.XLOOKUP(Tabla1[[#This Row],[ID]],'BASE DE DATOS 2026'!$B$3:$B$895,'BASE DE DATOS 2026'!$N$3:$N$895),"")</f>
        <v>0</v>
      </c>
      <c r="B218" s="37">
        <v>225</v>
      </c>
      <c r="C218" s="12" t="s">
        <v>339</v>
      </c>
      <c r="D218" s="12" t="s">
        <v>566</v>
      </c>
      <c r="E218" s="13">
        <v>1114551964</v>
      </c>
      <c r="F218" s="14"/>
      <c r="G218" s="14">
        <v>2016</v>
      </c>
      <c r="H218" s="15">
        <f ca="1">IF(Tabla1[[#This Row],[FECHA DE NACIMIENTO]]="","",YEAR(NOW())-Tabla1[[#This Row],[FECHA DE NACIMIENTO]])</f>
        <v>10</v>
      </c>
      <c r="I218" s="12" t="s">
        <v>100</v>
      </c>
      <c r="J218" s="15" t="str">
        <f t="shared" si="6"/>
        <v>E</v>
      </c>
      <c r="K218" s="15" t="str">
        <f>Tabla1[[#This Row],[FECHA DE NACIMIENTO]]&amp;J218</f>
        <v>2016E</v>
      </c>
      <c r="L218" s="16" t="str">
        <f t="shared" si="7"/>
        <v>MINIRIDERS 9 Y 10 AÑOS</v>
      </c>
      <c r="M218" s="12" t="s">
        <v>44</v>
      </c>
      <c r="N218" s="37">
        <v>225</v>
      </c>
      <c r="O218" s="19">
        <f>IFERROR(VLOOKUP(Tabla1[[#This Row],[NIVEL DE HABILIDAD]],CATEGORIAS!$M$3:$O$13,2,FALSE),"")</f>
        <v>85000</v>
      </c>
      <c r="P218" s="12"/>
      <c r="Q218" s="12"/>
    </row>
    <row r="219" spans="1:17" ht="18.75" hidden="1" x14ac:dyDescent="0.25">
      <c r="A219" s="11">
        <f>_xlfn.IFNA(_xlfn.XLOOKUP(Tabla1[[#This Row],[ID]],'BASE DE DATOS 2026'!$B$3:$B$895,'BASE DE DATOS 2026'!$N$3:$N$895),"")</f>
        <v>226</v>
      </c>
      <c r="B219" s="36">
        <v>226</v>
      </c>
      <c r="C219" s="65" t="s">
        <v>567</v>
      </c>
      <c r="D219" s="65" t="s">
        <v>568</v>
      </c>
      <c r="E219" s="47">
        <v>1063819651</v>
      </c>
      <c r="F219" s="14"/>
      <c r="G219" s="48">
        <v>2021</v>
      </c>
      <c r="H219" s="15">
        <f ca="1">IF(Tabla1[[#This Row],[FECHA DE NACIMIENTO]]="","",YEAR(NOW())-Tabla1[[#This Row],[FECHA DE NACIMIENTO]])</f>
        <v>5</v>
      </c>
      <c r="I219" s="65" t="s">
        <v>12</v>
      </c>
      <c r="J219" s="15" t="str">
        <f t="shared" si="6"/>
        <v>S</v>
      </c>
      <c r="K219" s="15" t="str">
        <f>Tabla1[[#This Row],[FECHA DE NACIMIENTO]]&amp;J219</f>
        <v>2021S</v>
      </c>
      <c r="L219" s="16" t="str">
        <f t="shared" si="7"/>
        <v>STRIDERS 5 AÑOS</v>
      </c>
      <c r="M219" s="65" t="s">
        <v>111</v>
      </c>
      <c r="N219" s="36">
        <v>226</v>
      </c>
      <c r="O219" s="19">
        <f>IFERROR(VLOOKUP(Tabla1[[#This Row],[NIVEL DE HABILIDAD]],CATEGORIAS!$M$3:$O$13,2,FALSE),"")</f>
        <v>85000</v>
      </c>
      <c r="P219" s="65"/>
      <c r="Q219" s="65"/>
    </row>
    <row r="220" spans="1:17" ht="18.75" hidden="1" x14ac:dyDescent="0.25">
      <c r="A220" s="11">
        <f>_xlfn.IFNA(_xlfn.XLOOKUP(Tabla1[[#This Row],[ID]],'BASE DE DATOS 2026'!$B$3:$B$895,'BASE DE DATOS 2026'!$N$3:$N$895),"")</f>
        <v>0</v>
      </c>
      <c r="B220" s="37">
        <v>227</v>
      </c>
      <c r="C220" s="65" t="s">
        <v>244</v>
      </c>
      <c r="D220" s="65" t="s">
        <v>569</v>
      </c>
      <c r="E220" s="47">
        <v>1063819363</v>
      </c>
      <c r="F220" s="14"/>
      <c r="G220" s="48">
        <v>2020</v>
      </c>
      <c r="H220" s="15">
        <f ca="1">IF(Tabla1[[#This Row],[FECHA DE NACIMIENTO]]="","",YEAR(NOW())-Tabla1[[#This Row],[FECHA DE NACIMIENTO]])</f>
        <v>6</v>
      </c>
      <c r="I220" s="65" t="s">
        <v>100</v>
      </c>
      <c r="J220" s="15" t="str">
        <f t="shared" si="6"/>
        <v>E</v>
      </c>
      <c r="K220" s="15" t="str">
        <f>Tabla1[[#This Row],[FECHA DE NACIMIENTO]]&amp;J220</f>
        <v>2020E</v>
      </c>
      <c r="L220" s="16" t="str">
        <f t="shared" si="7"/>
        <v>MINIRIDERS 6 AÑOS</v>
      </c>
      <c r="M220" s="65" t="s">
        <v>111</v>
      </c>
      <c r="N220" s="37">
        <v>227</v>
      </c>
      <c r="O220" s="19">
        <f>IFERROR(VLOOKUP(Tabla1[[#This Row],[NIVEL DE HABILIDAD]],CATEGORIAS!$M$3:$O$13,2,FALSE),"")</f>
        <v>85000</v>
      </c>
      <c r="P220" s="65"/>
      <c r="Q220" s="65"/>
    </row>
    <row r="221" spans="1:17" ht="18.75" hidden="1" x14ac:dyDescent="0.25">
      <c r="A221" s="11">
        <f>_xlfn.IFNA(_xlfn.XLOOKUP(Tabla1[[#This Row],[ID]],'BASE DE DATOS 2026'!$B$3:$B$895,'BASE DE DATOS 2026'!$N$3:$N$895),"")</f>
        <v>0</v>
      </c>
      <c r="B221" s="36">
        <v>228</v>
      </c>
      <c r="C221" s="12" t="s">
        <v>570</v>
      </c>
      <c r="D221" s="12" t="s">
        <v>571</v>
      </c>
      <c r="E221" s="13">
        <v>1108653056</v>
      </c>
      <c r="F221" s="14"/>
      <c r="G221" s="48">
        <v>2020</v>
      </c>
      <c r="H221" s="15">
        <f ca="1">IF(Tabla1[[#This Row],[FECHA DE NACIMIENTO]]="","",YEAR(NOW())-Tabla1[[#This Row],[FECHA DE NACIMIENTO]])</f>
        <v>6</v>
      </c>
      <c r="I221" s="12" t="s">
        <v>100</v>
      </c>
      <c r="J221" s="15" t="str">
        <f t="shared" si="6"/>
        <v>E</v>
      </c>
      <c r="K221" s="15" t="str">
        <f>Tabla1[[#This Row],[FECHA DE NACIMIENTO]]&amp;J221</f>
        <v>2020E</v>
      </c>
      <c r="L221" s="16" t="str">
        <f t="shared" si="7"/>
        <v>MINIRIDERS 6 AÑOS</v>
      </c>
      <c r="M221" s="12" t="s">
        <v>82</v>
      </c>
      <c r="N221" s="36">
        <v>228</v>
      </c>
      <c r="O221" s="19">
        <f>IFERROR(VLOOKUP(Tabla1[[#This Row],[NIVEL DE HABILIDAD]],CATEGORIAS!$M$3:$O$13,2,FALSE),"")</f>
        <v>85000</v>
      </c>
      <c r="P221" s="12"/>
      <c r="Q221" s="12"/>
    </row>
    <row r="222" spans="1:17" ht="18.75" hidden="1" x14ac:dyDescent="0.25">
      <c r="A222" s="11">
        <f>_xlfn.IFNA(_xlfn.XLOOKUP(Tabla1[[#This Row],[ID]],'BASE DE DATOS 2026'!$B$3:$B$895,'BASE DE DATOS 2026'!$N$3:$N$895),"")</f>
        <v>229</v>
      </c>
      <c r="B222" s="37">
        <v>229</v>
      </c>
      <c r="C222" s="12" t="s">
        <v>572</v>
      </c>
      <c r="D222" s="12" t="s">
        <v>573</v>
      </c>
      <c r="E222" s="13">
        <v>1232820422</v>
      </c>
      <c r="F222" s="14"/>
      <c r="G222" s="14">
        <v>2022</v>
      </c>
      <c r="H222" s="15">
        <f ca="1">IF(Tabla1[[#This Row],[FECHA DE NACIMIENTO]]="","",YEAR(NOW())-Tabla1[[#This Row],[FECHA DE NACIMIENTO]])</f>
        <v>4</v>
      </c>
      <c r="I222" s="12" t="s">
        <v>12</v>
      </c>
      <c r="J222" s="15" t="str">
        <f t="shared" si="6"/>
        <v>S</v>
      </c>
      <c r="K222" s="15" t="str">
        <f>Tabla1[[#This Row],[FECHA DE NACIMIENTO]]&amp;J222</f>
        <v>2022S</v>
      </c>
      <c r="L222" s="16" t="str">
        <f t="shared" si="7"/>
        <v>STRIDERS 4 AÑOS</v>
      </c>
      <c r="M222" s="12" t="s">
        <v>77</v>
      </c>
      <c r="N222" s="37">
        <v>229</v>
      </c>
      <c r="O222" s="19">
        <f>IFERROR(VLOOKUP(Tabla1[[#This Row],[NIVEL DE HABILIDAD]],CATEGORIAS!$M$3:$O$13,2,FALSE),"")</f>
        <v>85000</v>
      </c>
      <c r="P222" s="12"/>
      <c r="Q222" s="12"/>
    </row>
    <row r="223" spans="1:17" ht="18.75" hidden="1" x14ac:dyDescent="0.25">
      <c r="A223" s="11">
        <f>_xlfn.IFNA(_xlfn.XLOOKUP(Tabla1[[#This Row],[ID]],'BASE DE DATOS 2026'!$B$3:$B$895,'BASE DE DATOS 2026'!$N$3:$N$895),"")</f>
        <v>230</v>
      </c>
      <c r="B223" s="36">
        <v>230</v>
      </c>
      <c r="C223" s="12" t="s">
        <v>244</v>
      </c>
      <c r="D223" s="12" t="s">
        <v>574</v>
      </c>
      <c r="E223" s="13">
        <v>1232818946</v>
      </c>
      <c r="F223" s="14"/>
      <c r="G223" s="14">
        <v>2022</v>
      </c>
      <c r="H223" s="15">
        <f ca="1">IF(Tabla1[[#This Row],[FECHA DE NACIMIENTO]]="","",YEAR(NOW())-Tabla1[[#This Row],[FECHA DE NACIMIENTO]])</f>
        <v>4</v>
      </c>
      <c r="I223" s="12" t="s">
        <v>12</v>
      </c>
      <c r="J223" s="15" t="str">
        <f t="shared" si="6"/>
        <v>S</v>
      </c>
      <c r="K223" s="15" t="str">
        <f>Tabla1[[#This Row],[FECHA DE NACIMIENTO]]&amp;J223</f>
        <v>2022S</v>
      </c>
      <c r="L223" s="16" t="str">
        <f t="shared" si="7"/>
        <v>STRIDERS 4 AÑOS</v>
      </c>
      <c r="M223" s="12" t="s">
        <v>77</v>
      </c>
      <c r="N223" s="36">
        <v>230</v>
      </c>
      <c r="O223" s="19">
        <f>IFERROR(VLOOKUP(Tabla1[[#This Row],[NIVEL DE HABILIDAD]],CATEGORIAS!$M$3:$O$13,2,FALSE),"")</f>
        <v>85000</v>
      </c>
      <c r="P223" s="12"/>
      <c r="Q223" s="12"/>
    </row>
    <row r="224" spans="1:17" ht="18.75" hidden="1" x14ac:dyDescent="0.25">
      <c r="A224" s="11">
        <f>_xlfn.IFNA(_xlfn.XLOOKUP(Tabla1[[#This Row],[ID]],'BASE DE DATOS 2026'!$B$3:$B$895,'BASE DE DATOS 2026'!$N$3:$N$895),"")</f>
        <v>0</v>
      </c>
      <c r="B224" s="37">
        <v>231</v>
      </c>
      <c r="C224" s="12" t="s">
        <v>429</v>
      </c>
      <c r="D224" s="12" t="s">
        <v>575</v>
      </c>
      <c r="E224" s="13">
        <v>1106523130</v>
      </c>
      <c r="F224" s="14"/>
      <c r="G224" s="14">
        <v>2017</v>
      </c>
      <c r="H224" s="15">
        <f ca="1">IF(Tabla1[[#This Row],[FECHA DE NACIMIENTO]]="","",YEAR(NOW())-Tabla1[[#This Row],[FECHA DE NACIMIENTO]])</f>
        <v>9</v>
      </c>
      <c r="I224" s="12" t="s">
        <v>100</v>
      </c>
      <c r="J224" s="15" t="str">
        <f t="shared" si="6"/>
        <v>E</v>
      </c>
      <c r="K224" s="15" t="str">
        <f>Tabla1[[#This Row],[FECHA DE NACIMIENTO]]&amp;J224</f>
        <v>2017E</v>
      </c>
      <c r="L224" s="16" t="str">
        <f t="shared" si="7"/>
        <v>MINIRIDERS 9 Y 10 AÑOS</v>
      </c>
      <c r="M224" s="12" t="s">
        <v>55</v>
      </c>
      <c r="N224" s="37">
        <v>231</v>
      </c>
      <c r="O224" s="19">
        <f>IFERROR(VLOOKUP(Tabla1[[#This Row],[NIVEL DE HABILIDAD]],CATEGORIAS!$M$3:$O$13,2,FALSE),"")</f>
        <v>85000</v>
      </c>
      <c r="P224" s="12"/>
      <c r="Q224" s="12"/>
    </row>
    <row r="225" spans="1:17" ht="18.75" hidden="1" x14ac:dyDescent="0.25">
      <c r="A225" s="11">
        <f>_xlfn.IFNA(_xlfn.XLOOKUP(Tabla1[[#This Row],[ID]],'BASE DE DATOS 2026'!$B$3:$B$895,'BASE DE DATOS 2026'!$N$3:$N$895),"")</f>
        <v>0</v>
      </c>
      <c r="B225" s="36">
        <v>232</v>
      </c>
      <c r="C225" s="65" t="s">
        <v>576</v>
      </c>
      <c r="D225" s="65" t="s">
        <v>577</v>
      </c>
      <c r="E225" s="47">
        <v>1121226525</v>
      </c>
      <c r="F225" s="14"/>
      <c r="G225" s="48">
        <v>2021</v>
      </c>
      <c r="H225" s="15">
        <f ca="1">IF(Tabla1[[#This Row],[FECHA DE NACIMIENTO]]="","",YEAR(NOW())-Tabla1[[#This Row],[FECHA DE NACIMIENTO]])</f>
        <v>5</v>
      </c>
      <c r="I225" s="65" t="s">
        <v>12</v>
      </c>
      <c r="J225" s="15" t="str">
        <f t="shared" si="6"/>
        <v>S</v>
      </c>
      <c r="K225" s="15" t="str">
        <f>Tabla1[[#This Row],[FECHA DE NACIMIENTO]]&amp;J225</f>
        <v>2021S</v>
      </c>
      <c r="L225" s="16" t="str">
        <f t="shared" si="7"/>
        <v>STRIDERS 5 AÑOS</v>
      </c>
      <c r="M225" s="65" t="s">
        <v>55</v>
      </c>
      <c r="N225" s="36">
        <v>232</v>
      </c>
      <c r="O225" s="19">
        <f>IFERROR(VLOOKUP(Tabla1[[#This Row],[NIVEL DE HABILIDAD]],CATEGORIAS!$M$3:$O$13,2,FALSE),"")</f>
        <v>85000</v>
      </c>
      <c r="P225" s="65"/>
      <c r="Q225" s="65"/>
    </row>
    <row r="226" spans="1:17" ht="18.75" hidden="1" x14ac:dyDescent="0.25">
      <c r="A226" s="11">
        <f>_xlfn.IFNA(_xlfn.XLOOKUP(Tabla1[[#This Row],[ID]],'BASE DE DATOS 2026'!$B$3:$B$895,'BASE DE DATOS 2026'!$N$3:$N$895),"")</f>
        <v>233</v>
      </c>
      <c r="B226" s="37">
        <v>233</v>
      </c>
      <c r="C226" s="12" t="s">
        <v>578</v>
      </c>
      <c r="D226" s="12" t="s">
        <v>296</v>
      </c>
      <c r="E226" s="13">
        <v>1106523086</v>
      </c>
      <c r="F226" s="14"/>
      <c r="G226" s="14">
        <v>2017</v>
      </c>
      <c r="H226" s="15">
        <f ca="1">IF(Tabla1[[#This Row],[FECHA DE NACIMIENTO]]="","",YEAR(NOW())-Tabla1[[#This Row],[FECHA DE NACIMIENTO]])</f>
        <v>9</v>
      </c>
      <c r="I226" s="12" t="s">
        <v>100</v>
      </c>
      <c r="J226" s="15" t="str">
        <f t="shared" si="6"/>
        <v>E</v>
      </c>
      <c r="K226" s="15" t="str">
        <f>Tabla1[[#This Row],[FECHA DE NACIMIENTO]]&amp;J226</f>
        <v>2017E</v>
      </c>
      <c r="L226" s="16" t="str">
        <f t="shared" si="7"/>
        <v>MINIRIDERS 9 Y 10 AÑOS</v>
      </c>
      <c r="M226" s="12" t="s">
        <v>55</v>
      </c>
      <c r="N226" s="37">
        <v>233</v>
      </c>
      <c r="O226" s="19">
        <f>IFERROR(VLOOKUP(Tabla1[[#This Row],[NIVEL DE HABILIDAD]],CATEGORIAS!$M$3:$O$13,2,FALSE),"")</f>
        <v>85000</v>
      </c>
      <c r="P226" s="12"/>
      <c r="Q226" s="12"/>
    </row>
    <row r="227" spans="1:17" ht="18.75" hidden="1" x14ac:dyDescent="0.25">
      <c r="A227" s="11">
        <f>_xlfn.IFNA(_xlfn.XLOOKUP(Tabla1[[#This Row],[ID]],'BASE DE DATOS 2026'!$B$3:$B$895,'BASE DE DATOS 2026'!$N$3:$N$895),"")</f>
        <v>234</v>
      </c>
      <c r="B227" s="36">
        <v>234</v>
      </c>
      <c r="C227" s="12" t="s">
        <v>271</v>
      </c>
      <c r="D227" s="12" t="s">
        <v>579</v>
      </c>
      <c r="E227" s="13">
        <v>1232816285</v>
      </c>
      <c r="F227" s="14"/>
      <c r="G227" s="14">
        <v>2021</v>
      </c>
      <c r="H227" s="15">
        <f ca="1">IF(Tabla1[[#This Row],[FECHA DE NACIMIENTO]]="","",YEAR(NOW())-Tabla1[[#This Row],[FECHA DE NACIMIENTO]])</f>
        <v>5</v>
      </c>
      <c r="I227" s="12" t="s">
        <v>12</v>
      </c>
      <c r="J227" s="15" t="str">
        <f t="shared" si="6"/>
        <v>S</v>
      </c>
      <c r="K227" s="15" t="str">
        <f>Tabla1[[#This Row],[FECHA DE NACIMIENTO]]&amp;J227</f>
        <v>2021S</v>
      </c>
      <c r="L227" s="16" t="str">
        <f t="shared" si="7"/>
        <v>STRIDERS 5 AÑOS</v>
      </c>
      <c r="M227" s="12" t="s">
        <v>55</v>
      </c>
      <c r="N227" s="36">
        <v>234</v>
      </c>
      <c r="O227" s="19">
        <f>IFERROR(VLOOKUP(Tabla1[[#This Row],[NIVEL DE HABILIDAD]],CATEGORIAS!$M$3:$O$13,2,FALSE),"")</f>
        <v>85000</v>
      </c>
      <c r="P227" s="12"/>
      <c r="Q227" s="12"/>
    </row>
    <row r="228" spans="1:17" ht="18.75" hidden="1" x14ac:dyDescent="0.25">
      <c r="A228" s="11">
        <f>_xlfn.IFNA(_xlfn.XLOOKUP(Tabla1[[#This Row],[ID]],'BASE DE DATOS 2026'!$B$3:$B$895,'BASE DE DATOS 2026'!$N$3:$N$895),"")</f>
        <v>0</v>
      </c>
      <c r="B228" s="37">
        <v>235</v>
      </c>
      <c r="C228" s="65" t="s">
        <v>642</v>
      </c>
      <c r="D228" s="65" t="s">
        <v>1158</v>
      </c>
      <c r="E228" s="47"/>
      <c r="F228" s="48"/>
      <c r="G228" s="48">
        <v>2016</v>
      </c>
      <c r="H228" s="15">
        <f ca="1">IF(Tabla1[[#This Row],[FECHA DE NACIMIENTO]]="","",YEAR(NOW())-Tabla1[[#This Row],[FECHA DE NACIMIENTO]])</f>
        <v>10</v>
      </c>
      <c r="I228" s="65" t="s">
        <v>100</v>
      </c>
      <c r="J228" s="15" t="str">
        <f t="shared" si="6"/>
        <v>E</v>
      </c>
      <c r="K228" s="15" t="str">
        <f>Tabla1[[#This Row],[FECHA DE NACIMIENTO]]&amp;J228</f>
        <v>2016E</v>
      </c>
      <c r="L228" s="16" t="str">
        <f t="shared" si="7"/>
        <v>MINIRIDERS 9 Y 10 AÑOS</v>
      </c>
      <c r="M228" s="65" t="s">
        <v>45</v>
      </c>
      <c r="N228" s="37"/>
      <c r="O228" s="19">
        <f>IFERROR(VLOOKUP(Tabla1[[#This Row],[NIVEL DE HABILIDAD]],CATEGORIAS!$M$3:$O$13,2,FALSE),"")</f>
        <v>85000</v>
      </c>
      <c r="P228" s="65"/>
      <c r="Q228" s="65"/>
    </row>
    <row r="229" spans="1:17" ht="18.75" hidden="1" x14ac:dyDescent="0.25">
      <c r="A229" s="11">
        <f>_xlfn.IFNA(_xlfn.XLOOKUP(Tabla1[[#This Row],[ID]],'BASE DE DATOS 2026'!$B$3:$B$895,'BASE DE DATOS 2026'!$N$3:$N$895),"")</f>
        <v>236</v>
      </c>
      <c r="B229" s="37">
        <v>236</v>
      </c>
      <c r="C229" s="12" t="s">
        <v>580</v>
      </c>
      <c r="D229" s="12" t="s">
        <v>581</v>
      </c>
      <c r="E229" s="13">
        <v>1110305450</v>
      </c>
      <c r="F229" s="14"/>
      <c r="G229" s="14">
        <v>2020</v>
      </c>
      <c r="H229" s="15">
        <f ca="1">IF(Tabla1[[#This Row],[FECHA DE NACIMIENTO]]="","",YEAR(NOW())-Tabla1[[#This Row],[FECHA DE NACIMIENTO]])</f>
        <v>6</v>
      </c>
      <c r="I229" s="12" t="s">
        <v>100</v>
      </c>
      <c r="J229" s="15" t="str">
        <f t="shared" si="6"/>
        <v>E</v>
      </c>
      <c r="K229" s="15" t="str">
        <f>Tabla1[[#This Row],[FECHA DE NACIMIENTO]]&amp;J229</f>
        <v>2020E</v>
      </c>
      <c r="L229" s="16" t="str">
        <f t="shared" si="7"/>
        <v>MINIRIDERS 6 AÑOS</v>
      </c>
      <c r="M229" s="12" t="s">
        <v>45</v>
      </c>
      <c r="N229" s="37">
        <v>236</v>
      </c>
      <c r="O229" s="19">
        <f>IFERROR(VLOOKUP(Tabla1[[#This Row],[NIVEL DE HABILIDAD]],CATEGORIAS!$M$3:$O$13,2,FALSE),"")</f>
        <v>85000</v>
      </c>
      <c r="P229" s="12"/>
      <c r="Q229" s="12"/>
    </row>
    <row r="230" spans="1:17" ht="18.75" hidden="1" x14ac:dyDescent="0.25">
      <c r="A230" s="11">
        <f>_xlfn.IFNA(_xlfn.XLOOKUP(Tabla1[[#This Row],[ID]],'BASE DE DATOS 2026'!$B$3:$B$895,'BASE DE DATOS 2026'!$N$3:$N$895),"")</f>
        <v>237</v>
      </c>
      <c r="B230" s="36">
        <v>237</v>
      </c>
      <c r="C230" s="65" t="s">
        <v>582</v>
      </c>
      <c r="D230" s="65" t="s">
        <v>583</v>
      </c>
      <c r="E230" s="47">
        <v>1108653960</v>
      </c>
      <c r="F230" s="14"/>
      <c r="G230" s="48">
        <v>2021</v>
      </c>
      <c r="H230" s="15">
        <f ca="1">IF(Tabla1[[#This Row],[FECHA DE NACIMIENTO]]="","",YEAR(NOW())-Tabla1[[#This Row],[FECHA DE NACIMIENTO]])</f>
        <v>5</v>
      </c>
      <c r="I230" s="12" t="s">
        <v>12</v>
      </c>
      <c r="J230" s="15" t="str">
        <f t="shared" si="6"/>
        <v>S</v>
      </c>
      <c r="K230" s="15" t="str">
        <f>Tabla1[[#This Row],[FECHA DE NACIMIENTO]]&amp;J230</f>
        <v>2021S</v>
      </c>
      <c r="L230" s="16" t="str">
        <f t="shared" si="7"/>
        <v>STRIDERS 5 AÑOS</v>
      </c>
      <c r="M230" s="65" t="s">
        <v>45</v>
      </c>
      <c r="N230" s="36">
        <v>237</v>
      </c>
      <c r="O230" s="19">
        <f>IFERROR(VLOOKUP(Tabla1[[#This Row],[NIVEL DE HABILIDAD]],CATEGORIAS!$M$3:$O$13,2,FALSE),"")</f>
        <v>85000</v>
      </c>
      <c r="P230" s="65"/>
      <c r="Q230" s="65"/>
    </row>
    <row r="231" spans="1:17" ht="18.75" hidden="1" x14ac:dyDescent="0.25">
      <c r="A231" s="11">
        <f>_xlfn.IFNA(_xlfn.XLOOKUP(Tabla1[[#This Row],[ID]],'BASE DE DATOS 2026'!$B$3:$B$895,'BASE DE DATOS 2026'!$N$3:$N$895),"")</f>
        <v>0</v>
      </c>
      <c r="B231" s="37">
        <v>238</v>
      </c>
      <c r="C231" s="12" t="s">
        <v>312</v>
      </c>
      <c r="D231" s="12" t="s">
        <v>584</v>
      </c>
      <c r="E231" s="13">
        <v>1232818518</v>
      </c>
      <c r="F231" s="14"/>
      <c r="G231" s="14">
        <v>2021</v>
      </c>
      <c r="H231" s="15">
        <f ca="1">IF(Tabla1[[#This Row],[FECHA DE NACIMIENTO]]="","",YEAR(NOW())-Tabla1[[#This Row],[FECHA DE NACIMIENTO]])</f>
        <v>5</v>
      </c>
      <c r="I231" s="12" t="s">
        <v>12</v>
      </c>
      <c r="J231" s="15" t="str">
        <f t="shared" si="6"/>
        <v>S</v>
      </c>
      <c r="K231" s="15" t="str">
        <f>Tabla1[[#This Row],[FECHA DE NACIMIENTO]]&amp;J231</f>
        <v>2021S</v>
      </c>
      <c r="L231" s="16" t="str">
        <f t="shared" si="7"/>
        <v>STRIDERS 5 AÑOS</v>
      </c>
      <c r="M231" s="12" t="s">
        <v>78</v>
      </c>
      <c r="N231" s="37">
        <v>238</v>
      </c>
      <c r="O231" s="19">
        <f>IFERROR(VLOOKUP(Tabla1[[#This Row],[NIVEL DE HABILIDAD]],CATEGORIAS!$M$3:$O$13,2,FALSE),"")</f>
        <v>85000</v>
      </c>
      <c r="P231" s="12"/>
      <c r="Q231" s="12"/>
    </row>
    <row r="232" spans="1:17" ht="18.75" hidden="1" x14ac:dyDescent="0.25">
      <c r="A232" s="11">
        <f>_xlfn.IFNA(_xlfn.XLOOKUP(Tabla1[[#This Row],[ID]],'BASE DE DATOS 2026'!$B$3:$B$895,'BASE DE DATOS 2026'!$N$3:$N$895),"")</f>
        <v>239</v>
      </c>
      <c r="B232" s="36">
        <v>239</v>
      </c>
      <c r="C232" s="12" t="s">
        <v>236</v>
      </c>
      <c r="D232" s="12" t="s">
        <v>585</v>
      </c>
      <c r="E232" s="13">
        <v>1109938154</v>
      </c>
      <c r="F232" s="14"/>
      <c r="G232" s="14">
        <v>2019</v>
      </c>
      <c r="H232" s="15">
        <f ca="1">IF(Tabla1[[#This Row],[FECHA DE NACIMIENTO]]="","",YEAR(NOW())-Tabla1[[#This Row],[FECHA DE NACIMIENTO]])</f>
        <v>7</v>
      </c>
      <c r="I232" s="12" t="s">
        <v>100</v>
      </c>
      <c r="J232" s="15" t="str">
        <f t="shared" si="6"/>
        <v>E</v>
      </c>
      <c r="K232" s="15" t="str">
        <f>Tabla1[[#This Row],[FECHA DE NACIMIENTO]]&amp;J232</f>
        <v>2019E</v>
      </c>
      <c r="L232" s="16" t="str">
        <f t="shared" si="7"/>
        <v>MINIRIDERS 7 Y 8 AÑOS</v>
      </c>
      <c r="M232" s="12" t="s">
        <v>44</v>
      </c>
      <c r="N232" s="36">
        <v>239</v>
      </c>
      <c r="O232" s="19">
        <f>IFERROR(VLOOKUP(Tabla1[[#This Row],[NIVEL DE HABILIDAD]],CATEGORIAS!$M$3:$O$13,2,FALSE),"")</f>
        <v>85000</v>
      </c>
      <c r="P232" s="12"/>
      <c r="Q232" s="12"/>
    </row>
    <row r="233" spans="1:17" ht="18.75" hidden="1" x14ac:dyDescent="0.25">
      <c r="A233" s="11">
        <f>_xlfn.IFNA(_xlfn.XLOOKUP(Tabla1[[#This Row],[ID]],'BASE DE DATOS 2026'!$B$3:$B$895,'BASE DE DATOS 2026'!$N$3:$N$895),"")</f>
        <v>240</v>
      </c>
      <c r="B233" s="37">
        <v>240</v>
      </c>
      <c r="C233" s="12" t="s">
        <v>303</v>
      </c>
      <c r="D233" s="12" t="s">
        <v>586</v>
      </c>
      <c r="E233" s="13">
        <v>1114316831</v>
      </c>
      <c r="F233" s="14"/>
      <c r="G233" s="14">
        <v>2015</v>
      </c>
      <c r="H233" s="15">
        <f ca="1">IF(Tabla1[[#This Row],[FECHA DE NACIMIENTO]]="","",YEAR(NOW())-Tabla1[[#This Row],[FECHA DE NACIMIENTO]])</f>
        <v>11</v>
      </c>
      <c r="I233" s="12" t="s">
        <v>67</v>
      </c>
      <c r="J233" s="15" t="str">
        <f t="shared" si="6"/>
        <v>P</v>
      </c>
      <c r="K233" s="15" t="str">
        <f>Tabla1[[#This Row],[FECHA DE NACIMIENTO]]&amp;J233</f>
        <v>2015P</v>
      </c>
      <c r="L233" s="16" t="str">
        <f t="shared" si="7"/>
        <v>PRINCIPIANTES 11 Y 12 AÑOS</v>
      </c>
      <c r="M233" s="12" t="s">
        <v>44</v>
      </c>
      <c r="N233" s="37">
        <v>240</v>
      </c>
      <c r="O233" s="19">
        <f>IFERROR(VLOOKUP(Tabla1[[#This Row],[NIVEL DE HABILIDAD]],CATEGORIAS!$M$3:$O$13,2,FALSE),"")</f>
        <v>85000</v>
      </c>
      <c r="P233" s="12"/>
      <c r="Q233" s="12"/>
    </row>
    <row r="234" spans="1:17" ht="18.75" hidden="1" x14ac:dyDescent="0.25">
      <c r="A234" s="11">
        <f>_xlfn.IFNA(_xlfn.XLOOKUP(Tabla1[[#This Row],[ID]],'BASE DE DATOS 2026'!$B$3:$B$895,'BASE DE DATOS 2026'!$N$3:$N$895),"")</f>
        <v>241</v>
      </c>
      <c r="B234" s="36">
        <v>241</v>
      </c>
      <c r="C234" s="12" t="s">
        <v>587</v>
      </c>
      <c r="D234" s="12" t="s">
        <v>588</v>
      </c>
      <c r="E234" s="13">
        <v>1114345678</v>
      </c>
      <c r="F234" s="14"/>
      <c r="G234" s="14">
        <v>2020</v>
      </c>
      <c r="H234" s="15">
        <f ca="1">IF(Tabla1[[#This Row],[FECHA DE NACIMIENTO]]="","",YEAR(NOW())-Tabla1[[#This Row],[FECHA DE NACIMIENTO]])</f>
        <v>6</v>
      </c>
      <c r="I234" s="12" t="s">
        <v>100</v>
      </c>
      <c r="J234" s="15" t="str">
        <f t="shared" si="6"/>
        <v>E</v>
      </c>
      <c r="K234" s="15" t="str">
        <f>Tabla1[[#This Row],[FECHA DE NACIMIENTO]]&amp;J234</f>
        <v>2020E</v>
      </c>
      <c r="L234" s="16" t="str">
        <f t="shared" si="7"/>
        <v>MINIRIDERS 6 AÑOS</v>
      </c>
      <c r="M234" s="12" t="s">
        <v>44</v>
      </c>
      <c r="N234" s="36">
        <v>241</v>
      </c>
      <c r="O234" s="19">
        <f>IFERROR(VLOOKUP(Tabla1[[#This Row],[NIVEL DE HABILIDAD]],CATEGORIAS!$M$3:$O$13,2,FALSE),"")</f>
        <v>85000</v>
      </c>
      <c r="P234" s="12"/>
      <c r="Q234" s="12"/>
    </row>
    <row r="235" spans="1:17" ht="18.75" hidden="1" x14ac:dyDescent="0.25">
      <c r="A235" s="11">
        <f>_xlfn.IFNA(_xlfn.XLOOKUP(Tabla1[[#This Row],[ID]],'BASE DE DATOS 2026'!$B$3:$B$895,'BASE DE DATOS 2026'!$N$3:$N$895),"")</f>
        <v>0</v>
      </c>
      <c r="B235" s="37">
        <v>242</v>
      </c>
      <c r="C235" s="12" t="s">
        <v>589</v>
      </c>
      <c r="D235" s="12" t="s">
        <v>590</v>
      </c>
      <c r="E235" s="13">
        <v>1112411036</v>
      </c>
      <c r="F235" s="14"/>
      <c r="G235" s="14">
        <v>2021</v>
      </c>
      <c r="H235" s="15">
        <f ca="1">IF(Tabla1[[#This Row],[FECHA DE NACIMIENTO]]="","",YEAR(NOW())-Tabla1[[#This Row],[FECHA DE NACIMIENTO]])</f>
        <v>5</v>
      </c>
      <c r="I235" s="12" t="s">
        <v>12</v>
      </c>
      <c r="J235" s="15" t="str">
        <f t="shared" si="6"/>
        <v>S</v>
      </c>
      <c r="K235" s="15" t="str">
        <f>Tabla1[[#This Row],[FECHA DE NACIMIENTO]]&amp;J235</f>
        <v>2021S</v>
      </c>
      <c r="L235" s="16" t="str">
        <f t="shared" si="7"/>
        <v>STRIDERS 5 AÑOS</v>
      </c>
      <c r="M235" s="12" t="s">
        <v>85</v>
      </c>
      <c r="N235" s="37">
        <v>242</v>
      </c>
      <c r="O235" s="19">
        <f>IFERROR(VLOOKUP(Tabla1[[#This Row],[NIVEL DE HABILIDAD]],CATEGORIAS!$M$3:$O$13,2,FALSE),"")</f>
        <v>85000</v>
      </c>
      <c r="P235" s="12"/>
      <c r="Q235" s="12" t="s">
        <v>222</v>
      </c>
    </row>
    <row r="236" spans="1:17" ht="18.75" hidden="1" x14ac:dyDescent="0.25">
      <c r="A236" s="11">
        <f>_xlfn.IFNA(_xlfn.XLOOKUP(Tabla1[[#This Row],[ID]],'BASE DE DATOS 2026'!$B$3:$B$895,'BASE DE DATOS 2026'!$N$3:$N$895),"")</f>
        <v>0</v>
      </c>
      <c r="B236" s="36">
        <v>243</v>
      </c>
      <c r="C236" s="12" t="s">
        <v>303</v>
      </c>
      <c r="D236" s="12" t="s">
        <v>591</v>
      </c>
      <c r="E236" s="13">
        <v>1148955917</v>
      </c>
      <c r="F236" s="14"/>
      <c r="G236" s="48">
        <v>2017</v>
      </c>
      <c r="H236" s="15">
        <f ca="1">IF(Tabla1[[#This Row],[FECHA DE NACIMIENTO]]="","",YEAR(NOW())-Tabla1[[#This Row],[FECHA DE NACIMIENTO]])</f>
        <v>9</v>
      </c>
      <c r="I236" s="12" t="s">
        <v>100</v>
      </c>
      <c r="J236" s="15" t="str">
        <f t="shared" si="6"/>
        <v>E</v>
      </c>
      <c r="K236" s="15" t="str">
        <f>Tabla1[[#This Row],[FECHA DE NACIMIENTO]]&amp;J236</f>
        <v>2017E</v>
      </c>
      <c r="L236" s="16" t="str">
        <f t="shared" si="7"/>
        <v>MINIRIDERS 9 Y 10 AÑOS</v>
      </c>
      <c r="M236" s="12" t="s">
        <v>85</v>
      </c>
      <c r="N236" s="36">
        <v>243</v>
      </c>
      <c r="O236" s="19">
        <f>IFERROR(VLOOKUP(Tabla1[[#This Row],[NIVEL DE HABILIDAD]],CATEGORIAS!$M$3:$O$13,2,FALSE),"")</f>
        <v>85000</v>
      </c>
      <c r="P236" s="12"/>
      <c r="Q236" s="12"/>
    </row>
    <row r="237" spans="1:17" ht="18.75" hidden="1" x14ac:dyDescent="0.25">
      <c r="A237" s="11">
        <f>_xlfn.IFNA(_xlfn.XLOOKUP(Tabla1[[#This Row],[ID]],'BASE DE DATOS 2026'!$B$3:$B$895,'BASE DE DATOS 2026'!$N$3:$N$895),"")</f>
        <v>244</v>
      </c>
      <c r="B237" s="37">
        <v>244</v>
      </c>
      <c r="C237" s="12" t="s">
        <v>592</v>
      </c>
      <c r="D237" s="12" t="s">
        <v>593</v>
      </c>
      <c r="E237" s="13">
        <v>1114392209</v>
      </c>
      <c r="F237" s="14"/>
      <c r="G237" s="14">
        <v>2017</v>
      </c>
      <c r="H237" s="15">
        <f ca="1">IF(Tabla1[[#This Row],[FECHA DE NACIMIENTO]]="","",YEAR(NOW())-Tabla1[[#This Row],[FECHA DE NACIMIENTO]])</f>
        <v>9</v>
      </c>
      <c r="I237" s="12" t="s">
        <v>100</v>
      </c>
      <c r="J237" s="15" t="str">
        <f t="shared" si="6"/>
        <v>E</v>
      </c>
      <c r="K237" s="15" t="str">
        <f>Tabla1[[#This Row],[FECHA DE NACIMIENTO]]&amp;J237</f>
        <v>2017E</v>
      </c>
      <c r="L237" s="16" t="str">
        <f t="shared" si="7"/>
        <v>MINIRIDERS 9 Y 10 AÑOS</v>
      </c>
      <c r="M237" s="12" t="s">
        <v>85</v>
      </c>
      <c r="N237" s="37">
        <v>244</v>
      </c>
      <c r="O237" s="19">
        <f>IFERROR(VLOOKUP(Tabla1[[#This Row],[NIVEL DE HABILIDAD]],CATEGORIAS!$M$3:$O$13,2,FALSE),"")</f>
        <v>85000</v>
      </c>
      <c r="P237" s="12"/>
      <c r="Q237" s="12"/>
    </row>
    <row r="238" spans="1:17" ht="18.75" hidden="1" x14ac:dyDescent="0.25">
      <c r="A238" s="11">
        <f>_xlfn.IFNA(_xlfn.XLOOKUP(Tabla1[[#This Row],[ID]],'BASE DE DATOS 2026'!$B$3:$B$895,'BASE DE DATOS 2026'!$N$3:$N$895),"")</f>
        <v>0</v>
      </c>
      <c r="B238" s="36">
        <v>245</v>
      </c>
      <c r="C238" s="65" t="s">
        <v>594</v>
      </c>
      <c r="D238" s="65" t="s">
        <v>595</v>
      </c>
      <c r="E238" s="47">
        <v>1112408631</v>
      </c>
      <c r="F238" s="14"/>
      <c r="G238" s="48">
        <v>2016</v>
      </c>
      <c r="H238" s="15">
        <f ca="1">IF(Tabla1[[#This Row],[FECHA DE NACIMIENTO]]="","",YEAR(NOW())-Tabla1[[#This Row],[FECHA DE NACIMIENTO]])</f>
        <v>10</v>
      </c>
      <c r="I238" s="65" t="s">
        <v>100</v>
      </c>
      <c r="J238" s="15" t="str">
        <f t="shared" si="6"/>
        <v>E</v>
      </c>
      <c r="K238" s="15" t="str">
        <f>Tabla1[[#This Row],[FECHA DE NACIMIENTO]]&amp;J238</f>
        <v>2016E</v>
      </c>
      <c r="L238" s="16" t="str">
        <f t="shared" si="7"/>
        <v>MINIRIDERS 9 Y 10 AÑOS</v>
      </c>
      <c r="M238" s="65" t="s">
        <v>85</v>
      </c>
      <c r="N238" s="36">
        <v>245</v>
      </c>
      <c r="O238" s="19">
        <f>IFERROR(VLOOKUP(Tabla1[[#This Row],[NIVEL DE HABILIDAD]],CATEGORIAS!$M$3:$O$13,2,FALSE),"")</f>
        <v>85000</v>
      </c>
      <c r="P238" s="65"/>
      <c r="Q238" s="65"/>
    </row>
    <row r="239" spans="1:17" ht="18.75" hidden="1" x14ac:dyDescent="0.25">
      <c r="A239" s="11">
        <f>_xlfn.IFNA(_xlfn.XLOOKUP(Tabla1[[#This Row],[ID]],'BASE DE DATOS 2026'!$B$3:$B$895,'BASE DE DATOS 2026'!$N$3:$N$895),"")</f>
        <v>246</v>
      </c>
      <c r="B239" s="37">
        <v>246</v>
      </c>
      <c r="C239" s="12" t="s">
        <v>275</v>
      </c>
      <c r="D239" s="12" t="s">
        <v>596</v>
      </c>
      <c r="E239" s="13">
        <v>1232797460</v>
      </c>
      <c r="F239" s="14"/>
      <c r="G239" s="14">
        <v>2016</v>
      </c>
      <c r="H239" s="15">
        <f ca="1">IF(Tabla1[[#This Row],[FECHA DE NACIMIENTO]]="","",YEAR(NOW())-Tabla1[[#This Row],[FECHA DE NACIMIENTO]])</f>
        <v>10</v>
      </c>
      <c r="I239" s="12" t="s">
        <v>67</v>
      </c>
      <c r="J239" s="15" t="str">
        <f t="shared" si="6"/>
        <v>P</v>
      </c>
      <c r="K239" s="15" t="str">
        <f>Tabla1[[#This Row],[FECHA DE NACIMIENTO]]&amp;J239</f>
        <v>2016P</v>
      </c>
      <c r="L239" s="16" t="str">
        <f t="shared" si="7"/>
        <v>PRINCIPIANTES 9 Y 10 AÑOS</v>
      </c>
      <c r="M239" s="12" t="s">
        <v>46</v>
      </c>
      <c r="N239" s="37">
        <v>246</v>
      </c>
      <c r="O239" s="19">
        <f>IFERROR(VLOOKUP(Tabla1[[#This Row],[NIVEL DE HABILIDAD]],CATEGORIAS!$M$3:$O$13,2,FALSE),"")</f>
        <v>85000</v>
      </c>
      <c r="P239" s="12"/>
      <c r="Q239" s="12"/>
    </row>
    <row r="240" spans="1:17" ht="18.75" hidden="1" x14ac:dyDescent="0.25">
      <c r="A240" s="11">
        <f>_xlfn.IFNA(_xlfn.XLOOKUP(Tabla1[[#This Row],[ID]],'BASE DE DATOS 2026'!$B$3:$B$895,'BASE DE DATOS 2026'!$N$3:$N$895),"")</f>
        <v>247</v>
      </c>
      <c r="B240" s="36">
        <v>247</v>
      </c>
      <c r="C240" s="12" t="s">
        <v>275</v>
      </c>
      <c r="D240" s="12" t="s">
        <v>597</v>
      </c>
      <c r="E240" s="13">
        <v>1232804009</v>
      </c>
      <c r="F240" s="14"/>
      <c r="G240" s="14">
        <v>2018</v>
      </c>
      <c r="H240" s="15">
        <f ca="1">IF(Tabla1[[#This Row],[FECHA DE NACIMIENTO]]="","",YEAR(NOW())-Tabla1[[#This Row],[FECHA DE NACIMIENTO]])</f>
        <v>8</v>
      </c>
      <c r="I240" s="12" t="s">
        <v>67</v>
      </c>
      <c r="J240" s="15" t="str">
        <f t="shared" si="6"/>
        <v>P</v>
      </c>
      <c r="K240" s="15" t="str">
        <f>Tabla1[[#This Row],[FECHA DE NACIMIENTO]]&amp;J240</f>
        <v>2018P</v>
      </c>
      <c r="L240" s="16" t="str">
        <f t="shared" si="7"/>
        <v>PRINCIPIANTES 7 Y 8 AÑOS</v>
      </c>
      <c r="M240" s="12" t="s">
        <v>46</v>
      </c>
      <c r="N240" s="36">
        <v>247</v>
      </c>
      <c r="O240" s="19">
        <f>IFERROR(VLOOKUP(Tabla1[[#This Row],[NIVEL DE HABILIDAD]],CATEGORIAS!$M$3:$O$13,2,FALSE),"")</f>
        <v>85000</v>
      </c>
      <c r="P240" s="12"/>
      <c r="Q240" s="12"/>
    </row>
    <row r="241" spans="1:17" ht="18.75" hidden="1" x14ac:dyDescent="0.25">
      <c r="A241" s="11">
        <f>_xlfn.IFNA(_xlfn.XLOOKUP(Tabla1[[#This Row],[ID]],'BASE DE DATOS 2026'!$B$3:$B$895,'BASE DE DATOS 2026'!$N$3:$N$895),"")</f>
        <v>248</v>
      </c>
      <c r="B241" s="37">
        <v>248</v>
      </c>
      <c r="C241" s="12" t="s">
        <v>299</v>
      </c>
      <c r="D241" s="12" t="s">
        <v>598</v>
      </c>
      <c r="E241" s="13">
        <v>1112061216</v>
      </c>
      <c r="F241" s="14"/>
      <c r="G241" s="14">
        <v>2015</v>
      </c>
      <c r="H241" s="15">
        <f ca="1">IF(Tabla1[[#This Row],[FECHA DE NACIMIENTO]]="","",YEAR(NOW())-Tabla1[[#This Row],[FECHA DE NACIMIENTO]])</f>
        <v>11</v>
      </c>
      <c r="I241" s="12" t="s">
        <v>67</v>
      </c>
      <c r="J241" s="15" t="str">
        <f t="shared" si="6"/>
        <v>P</v>
      </c>
      <c r="K241" s="15" t="str">
        <f>Tabla1[[#This Row],[FECHA DE NACIMIENTO]]&amp;J241</f>
        <v>2015P</v>
      </c>
      <c r="L241" s="16" t="str">
        <f t="shared" si="7"/>
        <v>PRINCIPIANTES 11 Y 12 AÑOS</v>
      </c>
      <c r="M241" s="12" t="s">
        <v>45</v>
      </c>
      <c r="N241" s="37">
        <v>248</v>
      </c>
      <c r="O241" s="19">
        <f>IFERROR(VLOOKUP(Tabla1[[#This Row],[NIVEL DE HABILIDAD]],CATEGORIAS!$M$3:$O$13,2,FALSE),"")</f>
        <v>85000</v>
      </c>
      <c r="P241" s="12"/>
      <c r="Q241" s="12"/>
    </row>
    <row r="242" spans="1:17" ht="18.75" hidden="1" x14ac:dyDescent="0.25">
      <c r="A242" s="11">
        <f>_xlfn.IFNA(_xlfn.XLOOKUP(Tabla1[[#This Row],[ID]],'BASE DE DATOS 2026'!$B$3:$B$895,'BASE DE DATOS 2026'!$N$3:$N$895),"")</f>
        <v>249</v>
      </c>
      <c r="B242" s="36">
        <v>249</v>
      </c>
      <c r="C242" s="12" t="s">
        <v>472</v>
      </c>
      <c r="D242" s="12" t="s">
        <v>599</v>
      </c>
      <c r="E242" s="13">
        <v>1149941055</v>
      </c>
      <c r="F242" s="14"/>
      <c r="G242" s="14">
        <v>2017</v>
      </c>
      <c r="H242" s="15">
        <f ca="1">IF(Tabla1[[#This Row],[FECHA DE NACIMIENTO]]="","",YEAR(NOW())-Tabla1[[#This Row],[FECHA DE NACIMIENTO]])</f>
        <v>9</v>
      </c>
      <c r="I242" s="12" t="s">
        <v>100</v>
      </c>
      <c r="J242" s="15" t="str">
        <f t="shared" si="6"/>
        <v>E</v>
      </c>
      <c r="K242" s="15" t="str">
        <f>Tabla1[[#This Row],[FECHA DE NACIMIENTO]]&amp;J242</f>
        <v>2017E</v>
      </c>
      <c r="L242" s="16" t="str">
        <f t="shared" si="7"/>
        <v>MINIRIDERS 9 Y 10 AÑOS</v>
      </c>
      <c r="M242" s="12" t="s">
        <v>45</v>
      </c>
      <c r="N242" s="36">
        <v>249</v>
      </c>
      <c r="O242" s="19">
        <f>IFERROR(VLOOKUP(Tabla1[[#This Row],[NIVEL DE HABILIDAD]],CATEGORIAS!$M$3:$O$13,2,FALSE),"")</f>
        <v>85000</v>
      </c>
      <c r="P242" s="12"/>
      <c r="Q242" s="12" t="s">
        <v>195</v>
      </c>
    </row>
    <row r="243" spans="1:17" ht="18.75" hidden="1" x14ac:dyDescent="0.25">
      <c r="A243" s="11">
        <f>_xlfn.IFNA(_xlfn.XLOOKUP(Tabla1[[#This Row],[ID]],'BASE DE DATOS 2026'!$B$3:$B$895,'BASE DE DATOS 2026'!$N$3:$N$895),"")</f>
        <v>250</v>
      </c>
      <c r="B243" s="37">
        <v>250</v>
      </c>
      <c r="C243" s="65" t="s">
        <v>600</v>
      </c>
      <c r="D243" s="65" t="s">
        <v>601</v>
      </c>
      <c r="E243" s="47">
        <v>1104841500</v>
      </c>
      <c r="F243" s="14"/>
      <c r="G243" s="48">
        <v>2017</v>
      </c>
      <c r="H243" s="15">
        <f ca="1">IF(Tabla1[[#This Row],[FECHA DE NACIMIENTO]]="","",YEAR(NOW())-Tabla1[[#This Row],[FECHA DE NACIMIENTO]])</f>
        <v>9</v>
      </c>
      <c r="I243" s="65" t="s">
        <v>100</v>
      </c>
      <c r="J243" s="15" t="str">
        <f t="shared" si="6"/>
        <v>E</v>
      </c>
      <c r="K243" s="15" t="str">
        <f>Tabla1[[#This Row],[FECHA DE NACIMIENTO]]&amp;J243</f>
        <v>2017E</v>
      </c>
      <c r="L243" s="16" t="str">
        <f t="shared" si="7"/>
        <v>MINIRIDERS 9 Y 10 AÑOS</v>
      </c>
      <c r="M243" s="65" t="s">
        <v>51</v>
      </c>
      <c r="N243" s="37">
        <v>250</v>
      </c>
      <c r="O243" s="19">
        <f>IFERROR(VLOOKUP(Tabla1[[#This Row],[NIVEL DE HABILIDAD]],CATEGORIAS!$M$3:$O$13,2,FALSE),"")</f>
        <v>85000</v>
      </c>
      <c r="P243" s="65"/>
      <c r="Q243" s="65"/>
    </row>
    <row r="244" spans="1:17" ht="18.75" hidden="1" x14ac:dyDescent="0.25">
      <c r="A244" s="11">
        <f>_xlfn.IFNA(_xlfn.XLOOKUP(Tabla1[[#This Row],[ID]],'BASE DE DATOS 2026'!$B$3:$B$895,'BASE DE DATOS 2026'!$N$3:$N$895),"")</f>
        <v>251</v>
      </c>
      <c r="B244" s="36">
        <v>251</v>
      </c>
      <c r="C244" s="12" t="s">
        <v>602</v>
      </c>
      <c r="D244" s="12" t="s">
        <v>603</v>
      </c>
      <c r="E244" s="13">
        <v>1108339505</v>
      </c>
      <c r="F244" s="14"/>
      <c r="G244" s="14">
        <v>2017</v>
      </c>
      <c r="H244" s="15">
        <f ca="1">IF(Tabla1[[#This Row],[FECHA DE NACIMIENTO]]="","",YEAR(NOW())-Tabla1[[#This Row],[FECHA DE NACIMIENTO]])</f>
        <v>9</v>
      </c>
      <c r="I244" s="12" t="s">
        <v>100</v>
      </c>
      <c r="J244" s="15" t="str">
        <f t="shared" si="6"/>
        <v>E</v>
      </c>
      <c r="K244" s="15" t="str">
        <f>Tabla1[[#This Row],[FECHA DE NACIMIENTO]]&amp;J244</f>
        <v>2017E</v>
      </c>
      <c r="L244" s="16" t="str">
        <f t="shared" si="7"/>
        <v>MINIRIDERS 9 Y 10 AÑOS</v>
      </c>
      <c r="M244" s="12" t="s">
        <v>51</v>
      </c>
      <c r="N244" s="36">
        <v>251</v>
      </c>
      <c r="O244" s="19">
        <f>IFERROR(VLOOKUP(Tabla1[[#This Row],[NIVEL DE HABILIDAD]],CATEGORIAS!$M$3:$O$13,2,FALSE),"")</f>
        <v>85000</v>
      </c>
      <c r="P244" s="12"/>
      <c r="Q244" s="12"/>
    </row>
    <row r="245" spans="1:17" ht="18.75" hidden="1" x14ac:dyDescent="0.25">
      <c r="A245" s="11">
        <f>_xlfn.IFNA(_xlfn.XLOOKUP(Tabla1[[#This Row],[ID]],'BASE DE DATOS 2026'!$B$3:$B$895,'BASE DE DATOS 2026'!$N$3:$N$895),"")</f>
        <v>0</v>
      </c>
      <c r="B245" s="37">
        <v>252</v>
      </c>
      <c r="C245" s="12" t="s">
        <v>604</v>
      </c>
      <c r="D245" s="12" t="s">
        <v>605</v>
      </c>
      <c r="E245" s="13">
        <v>1061832581</v>
      </c>
      <c r="F245" s="14"/>
      <c r="G245" s="14">
        <v>2023</v>
      </c>
      <c r="H245" s="15">
        <f ca="1">IF(Tabla1[[#This Row],[FECHA DE NACIMIENTO]]="","",YEAR(NOW())-Tabla1[[#This Row],[FECHA DE NACIMIENTO]])</f>
        <v>3</v>
      </c>
      <c r="I245" s="12" t="s">
        <v>12</v>
      </c>
      <c r="J245" s="15" t="str">
        <f t="shared" si="6"/>
        <v>S</v>
      </c>
      <c r="K245" s="15" t="str">
        <f>Tabla1[[#This Row],[FECHA DE NACIMIENTO]]&amp;J245</f>
        <v>2023S</v>
      </c>
      <c r="L245" s="16" t="str">
        <f t="shared" si="7"/>
        <v>STRIDERS 2 Y 3 AÑOS</v>
      </c>
      <c r="M245" s="12" t="s">
        <v>109</v>
      </c>
      <c r="N245" s="37">
        <v>252</v>
      </c>
      <c r="O245" s="19">
        <f>IFERROR(VLOOKUP(Tabla1[[#This Row],[NIVEL DE HABILIDAD]],CATEGORIAS!$M$3:$O$13,2,FALSE),"")</f>
        <v>85000</v>
      </c>
      <c r="P245" s="12"/>
      <c r="Q245" s="12"/>
    </row>
    <row r="246" spans="1:17" ht="18.75" hidden="1" x14ac:dyDescent="0.25">
      <c r="A246" s="11">
        <f>_xlfn.IFNA(_xlfn.XLOOKUP(Tabla1[[#This Row],[ID]],'BASE DE DATOS 2026'!$B$3:$B$895,'BASE DE DATOS 2026'!$N$3:$N$895),"")</f>
        <v>253</v>
      </c>
      <c r="B246" s="36">
        <v>253</v>
      </c>
      <c r="C246" s="12" t="s">
        <v>606</v>
      </c>
      <c r="D246" s="12" t="s">
        <v>607</v>
      </c>
      <c r="E246" s="13">
        <v>1061828649</v>
      </c>
      <c r="F246" s="14"/>
      <c r="G246" s="14">
        <v>2021</v>
      </c>
      <c r="H246" s="15">
        <f ca="1">IF(Tabla1[[#This Row],[FECHA DE NACIMIENTO]]="","",YEAR(NOW())-Tabla1[[#This Row],[FECHA DE NACIMIENTO]])</f>
        <v>5</v>
      </c>
      <c r="I246" s="12" t="s">
        <v>12</v>
      </c>
      <c r="J246" s="15" t="str">
        <f t="shared" si="6"/>
        <v>S</v>
      </c>
      <c r="K246" s="15" t="str">
        <f>Tabla1[[#This Row],[FECHA DE NACIMIENTO]]&amp;J246</f>
        <v>2021S</v>
      </c>
      <c r="L246" s="16" t="str">
        <f t="shared" si="7"/>
        <v>STRIDERS 5 AÑOS</v>
      </c>
      <c r="M246" s="12" t="s">
        <v>109</v>
      </c>
      <c r="N246" s="36">
        <v>253</v>
      </c>
      <c r="O246" s="19">
        <f>IFERROR(VLOOKUP(Tabla1[[#This Row],[NIVEL DE HABILIDAD]],CATEGORIAS!$M$3:$O$13,2,FALSE),"")</f>
        <v>85000</v>
      </c>
      <c r="P246" s="12"/>
      <c r="Q246" s="12"/>
    </row>
    <row r="247" spans="1:17" ht="18.75" hidden="1" x14ac:dyDescent="0.25">
      <c r="A247" s="11">
        <f>_xlfn.IFNA(_xlfn.XLOOKUP(Tabla1[[#This Row],[ID]],'BASE DE DATOS 2026'!$B$3:$B$895,'BASE DE DATOS 2026'!$N$3:$N$895),"")</f>
        <v>0</v>
      </c>
      <c r="B247" s="37">
        <v>254</v>
      </c>
      <c r="C247" s="12" t="s">
        <v>301</v>
      </c>
      <c r="D247" s="12" t="s">
        <v>608</v>
      </c>
      <c r="E247" s="13">
        <v>1114321327</v>
      </c>
      <c r="F247" s="14"/>
      <c r="G247" s="14">
        <v>2021</v>
      </c>
      <c r="H247" s="15">
        <f ca="1">IF(Tabla1[[#This Row],[FECHA DE NACIMIENTO]]="","",YEAR(NOW())-Tabla1[[#This Row],[FECHA DE NACIMIENTO]])</f>
        <v>5</v>
      </c>
      <c r="I247" s="12" t="s">
        <v>12</v>
      </c>
      <c r="J247" s="15" t="str">
        <f t="shared" si="6"/>
        <v>S</v>
      </c>
      <c r="K247" s="15" t="str">
        <f>Tabla1[[#This Row],[FECHA DE NACIMIENTO]]&amp;J247</f>
        <v>2021S</v>
      </c>
      <c r="L247" s="16" t="str">
        <f t="shared" si="7"/>
        <v>STRIDERS 5 AÑOS</v>
      </c>
      <c r="M247" s="12" t="s">
        <v>82</v>
      </c>
      <c r="N247" s="37">
        <v>254</v>
      </c>
      <c r="O247" s="19">
        <f>IFERROR(VLOOKUP(Tabla1[[#This Row],[NIVEL DE HABILIDAD]],CATEGORIAS!$M$3:$O$13,2,FALSE),"")</f>
        <v>85000</v>
      </c>
      <c r="P247" s="12"/>
      <c r="Q247" s="12"/>
    </row>
    <row r="248" spans="1:17" ht="18.75" hidden="1" x14ac:dyDescent="0.25">
      <c r="A248" s="11">
        <f>_xlfn.IFNA(_xlfn.XLOOKUP(Tabla1[[#This Row],[ID]],'BASE DE DATOS 2026'!$B$3:$B$895,'BASE DE DATOS 2026'!$N$3:$N$895),"")</f>
        <v>0</v>
      </c>
      <c r="B248" s="36">
        <v>255</v>
      </c>
      <c r="C248" s="12" t="s">
        <v>321</v>
      </c>
      <c r="D248" s="12" t="s">
        <v>609</v>
      </c>
      <c r="E248" s="13">
        <v>1116382778</v>
      </c>
      <c r="F248" s="14"/>
      <c r="G248" s="14">
        <v>2020</v>
      </c>
      <c r="H248" s="15">
        <f ca="1">IF(Tabla1[[#This Row],[FECHA DE NACIMIENTO]]="","",YEAR(NOW())-Tabla1[[#This Row],[FECHA DE NACIMIENTO]])</f>
        <v>6</v>
      </c>
      <c r="I248" s="12" t="s">
        <v>100</v>
      </c>
      <c r="J248" s="15" t="str">
        <f t="shared" si="6"/>
        <v>E</v>
      </c>
      <c r="K248" s="15" t="str">
        <f>Tabla1[[#This Row],[FECHA DE NACIMIENTO]]&amp;J248</f>
        <v>2020E</v>
      </c>
      <c r="L248" s="16" t="str">
        <f t="shared" si="7"/>
        <v>MINIRIDERS 6 AÑOS</v>
      </c>
      <c r="M248" s="12" t="s">
        <v>74</v>
      </c>
      <c r="N248" s="36">
        <v>255</v>
      </c>
      <c r="O248" s="19">
        <f>IFERROR(VLOOKUP(Tabla1[[#This Row],[NIVEL DE HABILIDAD]],CATEGORIAS!$M$3:$O$13,2,FALSE),"")</f>
        <v>85000</v>
      </c>
      <c r="P248" s="12"/>
      <c r="Q248" s="12"/>
    </row>
    <row r="249" spans="1:17" ht="18.75" hidden="1" x14ac:dyDescent="0.25">
      <c r="A249" s="11">
        <f>_xlfn.IFNA(_xlfn.XLOOKUP(Tabla1[[#This Row],[ID]],'BASE DE DATOS 2026'!$B$3:$B$895,'BASE DE DATOS 2026'!$N$3:$N$895),"")</f>
        <v>0</v>
      </c>
      <c r="B249" s="37">
        <v>256</v>
      </c>
      <c r="C249" s="12" t="s">
        <v>610</v>
      </c>
      <c r="D249" s="12" t="s">
        <v>611</v>
      </c>
      <c r="E249" s="13">
        <v>11098569228</v>
      </c>
      <c r="F249" s="14"/>
      <c r="G249" s="14">
        <v>2019</v>
      </c>
      <c r="H249" s="15">
        <f ca="1">IF(Tabla1[[#This Row],[FECHA DE NACIMIENTO]]="","",YEAR(NOW())-Tabla1[[#This Row],[FECHA DE NACIMIENTO]])</f>
        <v>7</v>
      </c>
      <c r="I249" s="12" t="s">
        <v>100</v>
      </c>
      <c r="J249" s="15" t="str">
        <f t="shared" si="6"/>
        <v>E</v>
      </c>
      <c r="K249" s="15" t="str">
        <f>Tabla1[[#This Row],[FECHA DE NACIMIENTO]]&amp;J249</f>
        <v>2019E</v>
      </c>
      <c r="L249" s="16" t="str">
        <f t="shared" si="7"/>
        <v>MINIRIDERS 7 Y 8 AÑOS</v>
      </c>
      <c r="M249" s="12" t="s">
        <v>112</v>
      </c>
      <c r="N249" s="37">
        <v>256</v>
      </c>
      <c r="O249" s="19">
        <f>IFERROR(VLOOKUP(Tabla1[[#This Row],[NIVEL DE HABILIDAD]],CATEGORIAS!$M$3:$O$13,2,FALSE),"")</f>
        <v>85000</v>
      </c>
      <c r="P249" s="12"/>
      <c r="Q249" s="12"/>
    </row>
    <row r="250" spans="1:17" ht="18.75" hidden="1" x14ac:dyDescent="0.25">
      <c r="A250" s="11">
        <f>_xlfn.IFNA(_xlfn.XLOOKUP(Tabla1[[#This Row],[ID]],'BASE DE DATOS 2026'!$B$3:$B$895,'BASE DE DATOS 2026'!$N$3:$N$895),"")</f>
        <v>257</v>
      </c>
      <c r="B250" s="36">
        <v>257</v>
      </c>
      <c r="C250" s="12" t="s">
        <v>343</v>
      </c>
      <c r="D250" s="12" t="s">
        <v>612</v>
      </c>
      <c r="E250" s="13">
        <v>1232820019</v>
      </c>
      <c r="F250" s="14"/>
      <c r="G250" s="14">
        <v>2022</v>
      </c>
      <c r="H250" s="15">
        <f ca="1">IF(Tabla1[[#This Row],[FECHA DE NACIMIENTO]]="","",YEAR(NOW())-Tabla1[[#This Row],[FECHA DE NACIMIENTO]])</f>
        <v>4</v>
      </c>
      <c r="I250" s="12" t="s">
        <v>12</v>
      </c>
      <c r="J250" s="15" t="str">
        <f t="shared" si="6"/>
        <v>S</v>
      </c>
      <c r="K250" s="15" t="str">
        <f>Tabla1[[#This Row],[FECHA DE NACIMIENTO]]&amp;J250</f>
        <v>2022S</v>
      </c>
      <c r="L250" s="16" t="str">
        <f t="shared" si="7"/>
        <v>STRIDERS 4 AÑOS</v>
      </c>
      <c r="M250" s="12" t="s">
        <v>112</v>
      </c>
      <c r="N250" s="36">
        <v>257</v>
      </c>
      <c r="O250" s="19">
        <f>IFERROR(VLOOKUP(Tabla1[[#This Row],[NIVEL DE HABILIDAD]],CATEGORIAS!$M$3:$O$13,2,FALSE),"")</f>
        <v>85000</v>
      </c>
      <c r="P250" s="12"/>
      <c r="Q250" s="12"/>
    </row>
    <row r="251" spans="1:17" ht="18.75" hidden="1" x14ac:dyDescent="0.25">
      <c r="A251" s="11">
        <f>_xlfn.IFNA(_xlfn.XLOOKUP(Tabla1[[#This Row],[ID]],'BASE DE DATOS 2026'!$B$3:$B$895,'BASE DE DATOS 2026'!$N$3:$N$895),"")</f>
        <v>0</v>
      </c>
      <c r="B251" s="37">
        <v>258</v>
      </c>
      <c r="C251" s="12" t="s">
        <v>308</v>
      </c>
      <c r="D251" s="12" t="s">
        <v>613</v>
      </c>
      <c r="E251" s="13">
        <v>1116384026</v>
      </c>
      <c r="F251" s="14"/>
      <c r="G251" s="14">
        <v>2021</v>
      </c>
      <c r="H251" s="15">
        <f ca="1">IF(Tabla1[[#This Row],[FECHA DE NACIMIENTO]]="","",YEAR(NOW())-Tabla1[[#This Row],[FECHA DE NACIMIENTO]])</f>
        <v>5</v>
      </c>
      <c r="I251" s="12" t="s">
        <v>12</v>
      </c>
      <c r="J251" s="15" t="str">
        <f t="shared" si="6"/>
        <v>S</v>
      </c>
      <c r="K251" s="15" t="str">
        <f>Tabla1[[#This Row],[FECHA DE NACIMIENTO]]&amp;J251</f>
        <v>2021S</v>
      </c>
      <c r="L251" s="16" t="str">
        <f t="shared" si="7"/>
        <v>STRIDERS 5 AÑOS</v>
      </c>
      <c r="M251" s="12" t="s">
        <v>49</v>
      </c>
      <c r="N251" s="37">
        <v>258</v>
      </c>
      <c r="O251" s="19">
        <f>IFERROR(VLOOKUP(Tabla1[[#This Row],[NIVEL DE HABILIDAD]],CATEGORIAS!$M$3:$O$13,2,FALSE),"")</f>
        <v>85000</v>
      </c>
      <c r="P251" s="12"/>
      <c r="Q251" s="12" t="s">
        <v>210</v>
      </c>
    </row>
    <row r="252" spans="1:17" ht="18.75" hidden="1" x14ac:dyDescent="0.25">
      <c r="A252" s="11">
        <f>_xlfn.IFNA(_xlfn.XLOOKUP(Tabla1[[#This Row],[ID]],'BASE DE DATOS 2026'!$B$3:$B$895,'BASE DE DATOS 2026'!$N$3:$N$895),"")</f>
        <v>0</v>
      </c>
      <c r="B252" s="36">
        <v>259</v>
      </c>
      <c r="C252" s="12" t="s">
        <v>614</v>
      </c>
      <c r="D252" s="12" t="s">
        <v>615</v>
      </c>
      <c r="E252" s="13">
        <v>1232821948</v>
      </c>
      <c r="F252" s="14"/>
      <c r="G252" s="14">
        <v>2022</v>
      </c>
      <c r="H252" s="15">
        <f ca="1">IF(Tabla1[[#This Row],[FECHA DE NACIMIENTO]]="","",YEAR(NOW())-Tabla1[[#This Row],[FECHA DE NACIMIENTO]])</f>
        <v>4</v>
      </c>
      <c r="I252" s="12" t="s">
        <v>12</v>
      </c>
      <c r="J252" s="15" t="str">
        <f t="shared" si="6"/>
        <v>S</v>
      </c>
      <c r="K252" s="15" t="str">
        <f>Tabla1[[#This Row],[FECHA DE NACIMIENTO]]&amp;J252</f>
        <v>2022S</v>
      </c>
      <c r="L252" s="16" t="str">
        <f t="shared" si="7"/>
        <v>STRIDERS 4 AÑOS</v>
      </c>
      <c r="M252" s="12" t="s">
        <v>53</v>
      </c>
      <c r="N252" s="36">
        <v>259</v>
      </c>
      <c r="O252" s="19">
        <f>IFERROR(VLOOKUP(Tabla1[[#This Row],[NIVEL DE HABILIDAD]],CATEGORIAS!$M$3:$O$13,2,FALSE),"")</f>
        <v>85000</v>
      </c>
      <c r="P252" s="12"/>
      <c r="Q252" s="12"/>
    </row>
    <row r="253" spans="1:17" ht="18.75" hidden="1" x14ac:dyDescent="0.25">
      <c r="A253" s="11">
        <f>_xlfn.IFNA(_xlfn.XLOOKUP(Tabla1[[#This Row],[ID]],'BASE DE DATOS 2026'!$B$3:$B$895,'BASE DE DATOS 2026'!$N$3:$N$895),"")</f>
        <v>0</v>
      </c>
      <c r="B253" s="37">
        <v>260</v>
      </c>
      <c r="C253" s="12" t="s">
        <v>386</v>
      </c>
      <c r="D253" s="12" t="s">
        <v>616</v>
      </c>
      <c r="E253" s="13">
        <v>1109565895</v>
      </c>
      <c r="F253" s="14"/>
      <c r="G253" s="14">
        <v>2018</v>
      </c>
      <c r="H253" s="15">
        <f ca="1">IF(Tabla1[[#This Row],[FECHA DE NACIMIENTO]]="","",YEAR(NOW())-Tabla1[[#This Row],[FECHA DE NACIMIENTO]])</f>
        <v>8</v>
      </c>
      <c r="I253" s="12" t="s">
        <v>100</v>
      </c>
      <c r="J253" s="15" t="str">
        <f t="shared" si="6"/>
        <v>E</v>
      </c>
      <c r="K253" s="15" t="str">
        <f>Tabla1[[#This Row],[FECHA DE NACIMIENTO]]&amp;J253</f>
        <v>2018E</v>
      </c>
      <c r="L253" s="16" t="str">
        <f t="shared" si="7"/>
        <v>MINIRIDERS 7 Y 8 AÑOS</v>
      </c>
      <c r="M253" s="12" t="s">
        <v>53</v>
      </c>
      <c r="N253" s="37">
        <v>260</v>
      </c>
      <c r="O253" s="19">
        <f>IFERROR(VLOOKUP(Tabla1[[#This Row],[NIVEL DE HABILIDAD]],CATEGORIAS!$M$3:$O$13,2,FALSE),"")</f>
        <v>85000</v>
      </c>
      <c r="P253" s="12"/>
      <c r="Q253" s="12"/>
    </row>
    <row r="254" spans="1:17" ht="18.75" hidden="1" x14ac:dyDescent="0.25">
      <c r="A254" s="11">
        <f>_xlfn.IFNA(_xlfn.XLOOKUP(Tabla1[[#This Row],[ID]],'BASE DE DATOS 2026'!$B$3:$B$895,'BASE DE DATOS 2026'!$N$3:$N$895),"")</f>
        <v>261</v>
      </c>
      <c r="B254" s="36">
        <v>261</v>
      </c>
      <c r="C254" s="12" t="s">
        <v>378</v>
      </c>
      <c r="D254" s="12" t="s">
        <v>617</v>
      </c>
      <c r="E254" s="13">
        <v>1104859662</v>
      </c>
      <c r="F254" s="14"/>
      <c r="G254" s="14">
        <v>2020</v>
      </c>
      <c r="H254" s="15">
        <f ca="1">IF(Tabla1[[#This Row],[FECHA DE NACIMIENTO]]="","",YEAR(NOW())-Tabla1[[#This Row],[FECHA DE NACIMIENTO]])</f>
        <v>6</v>
      </c>
      <c r="I254" s="12" t="s">
        <v>100</v>
      </c>
      <c r="J254" s="15" t="str">
        <f t="shared" si="6"/>
        <v>E</v>
      </c>
      <c r="K254" s="15" t="str">
        <f>Tabla1[[#This Row],[FECHA DE NACIMIENTO]]&amp;J254</f>
        <v>2020E</v>
      </c>
      <c r="L254" s="16" t="str">
        <f t="shared" si="7"/>
        <v>MINIRIDERS 6 AÑOS</v>
      </c>
      <c r="M254" s="12" t="s">
        <v>55</v>
      </c>
      <c r="N254" s="36">
        <v>261</v>
      </c>
      <c r="O254" s="19">
        <f>IFERROR(VLOOKUP(Tabla1[[#This Row],[NIVEL DE HABILIDAD]],CATEGORIAS!$M$3:$O$13,2,FALSE),"")</f>
        <v>85000</v>
      </c>
      <c r="P254" s="12"/>
      <c r="Q254" s="12"/>
    </row>
    <row r="255" spans="1:17" ht="18.75" hidden="1" x14ac:dyDescent="0.25">
      <c r="A255" s="11">
        <f>_xlfn.IFNA(_xlfn.XLOOKUP(Tabla1[[#This Row],[ID]],'BASE DE DATOS 2026'!$B$3:$B$895,'BASE DE DATOS 2026'!$N$3:$N$895),"")</f>
        <v>262</v>
      </c>
      <c r="B255" s="37">
        <v>262</v>
      </c>
      <c r="C255" s="65" t="s">
        <v>259</v>
      </c>
      <c r="D255" s="65" t="s">
        <v>618</v>
      </c>
      <c r="E255" s="47">
        <v>1232817218</v>
      </c>
      <c r="F255" s="14"/>
      <c r="G255" s="48">
        <v>2021</v>
      </c>
      <c r="H255" s="15">
        <f ca="1">IF(Tabla1[[#This Row],[FECHA DE NACIMIENTO]]="","",YEAR(NOW())-Tabla1[[#This Row],[FECHA DE NACIMIENTO]])</f>
        <v>5</v>
      </c>
      <c r="I255" s="65" t="s">
        <v>12</v>
      </c>
      <c r="J255" s="15" t="str">
        <f t="shared" si="6"/>
        <v>S</v>
      </c>
      <c r="K255" s="15" t="str">
        <f>Tabla1[[#This Row],[FECHA DE NACIMIENTO]]&amp;J255</f>
        <v>2021S</v>
      </c>
      <c r="L255" s="16" t="str">
        <f t="shared" si="7"/>
        <v>STRIDERS 5 AÑOS</v>
      </c>
      <c r="M255" s="65" t="s">
        <v>55</v>
      </c>
      <c r="N255" s="37">
        <v>262</v>
      </c>
      <c r="O255" s="19">
        <f>IFERROR(VLOOKUP(Tabla1[[#This Row],[NIVEL DE HABILIDAD]],CATEGORIAS!$M$3:$O$13,2,FALSE),"")</f>
        <v>85000</v>
      </c>
      <c r="P255" s="65"/>
      <c r="Q255" s="65" t="s">
        <v>218</v>
      </c>
    </row>
    <row r="256" spans="1:17" ht="18.75" x14ac:dyDescent="0.25">
      <c r="A256" s="11">
        <f>_xlfn.IFNA(_xlfn.XLOOKUP(Tabla1[[#This Row],[ID]],'BASE DE DATOS 2026'!$B$3:$B$895,'BASE DE DATOS 2026'!$N$3:$N$895),"")</f>
        <v>0</v>
      </c>
      <c r="B256" s="36">
        <v>263</v>
      </c>
      <c r="C256" s="12" t="s">
        <v>244</v>
      </c>
      <c r="D256" s="12" t="s">
        <v>619</v>
      </c>
      <c r="E256" s="13">
        <v>1109571864</v>
      </c>
      <c r="F256" s="14"/>
      <c r="G256" s="14">
        <v>2021</v>
      </c>
      <c r="H256" s="15">
        <f ca="1">IF(Tabla1[[#This Row],[FECHA DE NACIMIENTO]]="","",YEAR(NOW())-Tabla1[[#This Row],[FECHA DE NACIMIENTO]])</f>
        <v>5</v>
      </c>
      <c r="I256" s="12" t="s">
        <v>12</v>
      </c>
      <c r="J256" s="15" t="str">
        <f t="shared" si="6"/>
        <v>S</v>
      </c>
      <c r="K256" s="15" t="str">
        <f>Tabla1[[#This Row],[FECHA DE NACIMIENTO]]&amp;J256</f>
        <v>2021S</v>
      </c>
      <c r="L256" s="16" t="str">
        <f t="shared" si="7"/>
        <v>STRIDERS 5 AÑOS</v>
      </c>
      <c r="M256" s="12" t="s">
        <v>55</v>
      </c>
      <c r="N256" s="36">
        <v>263</v>
      </c>
      <c r="O256" s="19">
        <f>IFERROR(VLOOKUP(Tabla1[[#This Row],[NIVEL DE HABILIDAD]],CATEGORIAS!$M$3:$O$13,2,FALSE),"")</f>
        <v>85000</v>
      </c>
      <c r="P256" s="12"/>
      <c r="Q256" s="12"/>
    </row>
    <row r="257" spans="1:17" ht="18.75" hidden="1" x14ac:dyDescent="0.25">
      <c r="A257" s="11">
        <f>_xlfn.IFNA(_xlfn.XLOOKUP(Tabla1[[#This Row],[ID]],'BASE DE DATOS 2026'!$B$3:$B$895,'BASE DE DATOS 2026'!$N$3:$N$895),"")</f>
        <v>0</v>
      </c>
      <c r="B257" s="37">
        <v>264</v>
      </c>
      <c r="C257" s="12" t="s">
        <v>620</v>
      </c>
      <c r="D257" s="12" t="s">
        <v>382</v>
      </c>
      <c r="E257" s="13">
        <v>1232807537</v>
      </c>
      <c r="F257" s="14"/>
      <c r="G257" s="14">
        <v>2019</v>
      </c>
      <c r="H257" s="15">
        <f ca="1">IF(Tabla1[[#This Row],[FECHA DE NACIMIENTO]]="","",YEAR(NOW())-Tabla1[[#This Row],[FECHA DE NACIMIENTO]])</f>
        <v>7</v>
      </c>
      <c r="I257" s="12" t="s">
        <v>100</v>
      </c>
      <c r="J257" s="15" t="str">
        <f t="shared" si="6"/>
        <v>E</v>
      </c>
      <c r="K257" s="15" t="str">
        <f>Tabla1[[#This Row],[FECHA DE NACIMIENTO]]&amp;J257</f>
        <v>2019E</v>
      </c>
      <c r="L257" s="16" t="str">
        <f t="shared" si="7"/>
        <v>MINIRIDERS 7 Y 8 AÑOS</v>
      </c>
      <c r="M257" s="12" t="s">
        <v>55</v>
      </c>
      <c r="N257" s="37">
        <v>264</v>
      </c>
      <c r="O257" s="19">
        <f>IFERROR(VLOOKUP(Tabla1[[#This Row],[NIVEL DE HABILIDAD]],CATEGORIAS!$M$3:$O$13,2,FALSE),"")</f>
        <v>85000</v>
      </c>
      <c r="P257" s="12"/>
      <c r="Q257" s="12"/>
    </row>
    <row r="258" spans="1:17" ht="18.75" hidden="1" x14ac:dyDescent="0.25">
      <c r="A258" s="11">
        <f>_xlfn.IFNA(_xlfn.XLOOKUP(Tabla1[[#This Row],[ID]],'BASE DE DATOS 2026'!$B$3:$B$895,'BASE DE DATOS 2026'!$N$3:$N$895),"")</f>
        <v>0</v>
      </c>
      <c r="B258" s="36">
        <v>265</v>
      </c>
      <c r="C258" s="65" t="s">
        <v>299</v>
      </c>
      <c r="D258" s="65" t="s">
        <v>621</v>
      </c>
      <c r="E258" s="47">
        <v>1113936388</v>
      </c>
      <c r="F258" s="14"/>
      <c r="G258" s="48">
        <v>2021</v>
      </c>
      <c r="H258" s="15">
        <f ca="1">IF(Tabla1[[#This Row],[FECHA DE NACIMIENTO]]="","",YEAR(NOW())-Tabla1[[#This Row],[FECHA DE NACIMIENTO]])</f>
        <v>5</v>
      </c>
      <c r="I258" s="12" t="s">
        <v>12</v>
      </c>
      <c r="J258" s="15" t="str">
        <f t="shared" si="6"/>
        <v>S</v>
      </c>
      <c r="K258" s="15" t="str">
        <f>Tabla1[[#This Row],[FECHA DE NACIMIENTO]]&amp;J258</f>
        <v>2021S</v>
      </c>
      <c r="L258" s="16" t="str">
        <f t="shared" si="7"/>
        <v>STRIDERS 5 AÑOS</v>
      </c>
      <c r="M258" s="12" t="s">
        <v>53</v>
      </c>
      <c r="N258" s="36">
        <v>265</v>
      </c>
      <c r="O258" s="19">
        <f>IFERROR(VLOOKUP(Tabla1[[#This Row],[NIVEL DE HABILIDAD]],CATEGORIAS!$M$3:$O$13,2,FALSE),"")</f>
        <v>85000</v>
      </c>
      <c r="P258" s="65"/>
      <c r="Q258" s="65"/>
    </row>
    <row r="259" spans="1:17" ht="18.75" hidden="1" x14ac:dyDescent="0.25">
      <c r="A259" s="11">
        <f>_xlfn.IFNA(_xlfn.XLOOKUP(Tabla1[[#This Row],[ID]],'BASE DE DATOS 2026'!$B$3:$B$895,'BASE DE DATOS 2026'!$N$3:$N$895),"")</f>
        <v>0</v>
      </c>
      <c r="B259" s="37">
        <v>266</v>
      </c>
      <c r="C259" s="12" t="s">
        <v>436</v>
      </c>
      <c r="D259" s="12" t="s">
        <v>622</v>
      </c>
      <c r="E259" s="13">
        <v>1232848899</v>
      </c>
      <c r="F259" s="14"/>
      <c r="G259" s="14">
        <v>2023</v>
      </c>
      <c r="H259" s="15">
        <f ca="1">IF(Tabla1[[#This Row],[FECHA DE NACIMIENTO]]="","",YEAR(NOW())-Tabla1[[#This Row],[FECHA DE NACIMIENTO]])</f>
        <v>3</v>
      </c>
      <c r="I259" s="12" t="s">
        <v>12</v>
      </c>
      <c r="J259" s="15" t="str">
        <f t="shared" ref="J259:J322" si="8">VLOOKUP(I259,NH,2,0)</f>
        <v>S</v>
      </c>
      <c r="K259" s="15" t="str">
        <f>Tabla1[[#This Row],[FECHA DE NACIMIENTO]]&amp;J259</f>
        <v>2023S</v>
      </c>
      <c r="L259" s="16" t="str">
        <f t="shared" ref="L259:L322" si="9">IFERROR(VLOOKUP(K259,CATEGORIAS,2,0),"")</f>
        <v>STRIDERS 2 Y 3 AÑOS</v>
      </c>
      <c r="M259" s="12" t="s">
        <v>53</v>
      </c>
      <c r="N259" s="37">
        <v>266</v>
      </c>
      <c r="O259" s="19">
        <f>IFERROR(VLOOKUP(Tabla1[[#This Row],[NIVEL DE HABILIDAD]],CATEGORIAS!$M$3:$O$13,2,FALSE),"")</f>
        <v>85000</v>
      </c>
      <c r="P259" s="12"/>
      <c r="Q259" s="12" t="s">
        <v>226</v>
      </c>
    </row>
    <row r="260" spans="1:17" ht="18.75" hidden="1" x14ac:dyDescent="0.25">
      <c r="A260" s="11">
        <f>_xlfn.IFNA(_xlfn.XLOOKUP(Tabla1[[#This Row],[ID]],'BASE DE DATOS 2026'!$B$3:$B$895,'BASE DE DATOS 2026'!$N$3:$N$895),"")</f>
        <v>267</v>
      </c>
      <c r="B260" s="36">
        <v>267</v>
      </c>
      <c r="C260" s="65" t="s">
        <v>271</v>
      </c>
      <c r="D260" s="65" t="s">
        <v>437</v>
      </c>
      <c r="E260" s="47">
        <v>1108653297</v>
      </c>
      <c r="F260" s="14"/>
      <c r="G260" s="48">
        <v>2021</v>
      </c>
      <c r="H260" s="15">
        <f ca="1">IF(Tabla1[[#This Row],[FECHA DE NACIMIENTO]]="","",YEAR(NOW())-Tabla1[[#This Row],[FECHA DE NACIMIENTO]])</f>
        <v>5</v>
      </c>
      <c r="I260" s="65" t="s">
        <v>12</v>
      </c>
      <c r="J260" s="15" t="str">
        <f t="shared" si="8"/>
        <v>S</v>
      </c>
      <c r="K260" s="15" t="str">
        <f>Tabla1[[#This Row],[FECHA DE NACIMIENTO]]&amp;J260</f>
        <v>2021S</v>
      </c>
      <c r="L260" s="16" t="str">
        <f t="shared" si="9"/>
        <v>STRIDERS 5 AÑOS</v>
      </c>
      <c r="M260" s="65" t="s">
        <v>55</v>
      </c>
      <c r="N260" s="36">
        <v>267</v>
      </c>
      <c r="O260" s="19">
        <f>IFERROR(VLOOKUP(Tabla1[[#This Row],[NIVEL DE HABILIDAD]],CATEGORIAS!$M$3:$O$13,2,FALSE),"")</f>
        <v>85000</v>
      </c>
      <c r="P260" s="65"/>
      <c r="Q260" s="65"/>
    </row>
    <row r="261" spans="1:17" ht="18.75" hidden="1" x14ac:dyDescent="0.25">
      <c r="A261" s="11">
        <f>_xlfn.IFNA(_xlfn.XLOOKUP(Tabla1[[#This Row],[ID]],'BASE DE DATOS 2026'!$B$3:$B$895,'BASE DE DATOS 2026'!$N$3:$N$895),"")</f>
        <v>0</v>
      </c>
      <c r="B261" s="37">
        <v>268</v>
      </c>
      <c r="C261" s="12" t="s">
        <v>259</v>
      </c>
      <c r="D261" s="12" t="s">
        <v>557</v>
      </c>
      <c r="E261" s="13">
        <v>1232807921</v>
      </c>
      <c r="F261" s="14"/>
      <c r="G261" s="14">
        <v>2019</v>
      </c>
      <c r="H261" s="15">
        <f ca="1">IF(Tabla1[[#This Row],[FECHA DE NACIMIENTO]]="","",YEAR(NOW())-Tabla1[[#This Row],[FECHA DE NACIMIENTO]])</f>
        <v>7</v>
      </c>
      <c r="I261" s="12" t="s">
        <v>100</v>
      </c>
      <c r="J261" s="15" t="str">
        <f t="shared" si="8"/>
        <v>E</v>
      </c>
      <c r="K261" s="15" t="str">
        <f>Tabla1[[#This Row],[FECHA DE NACIMIENTO]]&amp;J261</f>
        <v>2019E</v>
      </c>
      <c r="L261" s="16" t="str">
        <f t="shared" si="9"/>
        <v>MINIRIDERS 7 Y 8 AÑOS</v>
      </c>
      <c r="M261" s="12" t="s">
        <v>55</v>
      </c>
      <c r="N261" s="37">
        <v>268</v>
      </c>
      <c r="O261" s="19">
        <f>IFERROR(VLOOKUP(Tabla1[[#This Row],[NIVEL DE HABILIDAD]],CATEGORIAS!$M$3:$O$13,2,FALSE),"")</f>
        <v>85000</v>
      </c>
      <c r="P261" s="12"/>
      <c r="Q261" s="12"/>
    </row>
    <row r="262" spans="1:17" ht="18.75" hidden="1" x14ac:dyDescent="0.25">
      <c r="A262" s="11">
        <f>_xlfn.IFNA(_xlfn.XLOOKUP(Tabla1[[#This Row],[ID]],'BASE DE DATOS 2026'!$B$3:$B$895,'BASE DE DATOS 2026'!$N$3:$N$895),"")</f>
        <v>269</v>
      </c>
      <c r="B262" s="36">
        <v>269</v>
      </c>
      <c r="C262" s="65" t="s">
        <v>479</v>
      </c>
      <c r="D262" s="65" t="s">
        <v>1159</v>
      </c>
      <c r="E262" s="47"/>
      <c r="F262" s="48"/>
      <c r="G262" s="48">
        <v>2020</v>
      </c>
      <c r="H262" s="15">
        <f ca="1">IF(Tabla1[[#This Row],[FECHA DE NACIMIENTO]]="","",YEAR(NOW())-Tabla1[[#This Row],[FECHA DE NACIMIENTO]])</f>
        <v>6</v>
      </c>
      <c r="I262" s="65" t="s">
        <v>100</v>
      </c>
      <c r="J262" s="15" t="str">
        <f t="shared" si="8"/>
        <v>E</v>
      </c>
      <c r="K262" s="15" t="str">
        <f>Tabla1[[#This Row],[FECHA DE NACIMIENTO]]&amp;J262</f>
        <v>2020E</v>
      </c>
      <c r="L262" s="16" t="str">
        <f t="shared" si="9"/>
        <v>MINIRIDERS 6 AÑOS</v>
      </c>
      <c r="M262" s="65" t="s">
        <v>41</v>
      </c>
      <c r="N262" s="36"/>
      <c r="O262" s="19">
        <f>IFERROR(VLOOKUP(Tabla1[[#This Row],[NIVEL DE HABILIDAD]],CATEGORIAS!$M$3:$O$13,2,FALSE),"")</f>
        <v>85000</v>
      </c>
      <c r="P262" s="65"/>
      <c r="Q262" s="65"/>
    </row>
    <row r="263" spans="1:17" ht="18.75" hidden="1" x14ac:dyDescent="0.25">
      <c r="A263" s="11">
        <f>_xlfn.IFNA(_xlfn.XLOOKUP(Tabla1[[#This Row],[ID]],'BASE DE DATOS 2026'!$B$3:$B$895,'BASE DE DATOS 2026'!$N$3:$N$895),"")</f>
        <v>270</v>
      </c>
      <c r="B263" s="37">
        <v>270</v>
      </c>
      <c r="C263" s="65" t="s">
        <v>1160</v>
      </c>
      <c r="D263" s="65" t="s">
        <v>1161</v>
      </c>
      <c r="E263" s="47">
        <v>1061829077</v>
      </c>
      <c r="F263" s="48"/>
      <c r="G263" s="48">
        <v>2021</v>
      </c>
      <c r="H263" s="15">
        <f ca="1">IF(Tabla1[[#This Row],[FECHA DE NACIMIENTO]]="","",YEAR(NOW())-Tabla1[[#This Row],[FECHA DE NACIMIENTO]])</f>
        <v>5</v>
      </c>
      <c r="I263" s="65" t="s">
        <v>12</v>
      </c>
      <c r="J263" s="15" t="str">
        <f t="shared" si="8"/>
        <v>S</v>
      </c>
      <c r="K263" s="15" t="str">
        <f>Tabla1[[#This Row],[FECHA DE NACIMIENTO]]&amp;J263</f>
        <v>2021S</v>
      </c>
      <c r="L263" s="16" t="str">
        <f t="shared" si="9"/>
        <v>STRIDERS 5 AÑOS</v>
      </c>
      <c r="M263" s="65" t="s">
        <v>109</v>
      </c>
      <c r="N263" s="37"/>
      <c r="O263" s="19">
        <f>IFERROR(VLOOKUP(Tabla1[[#This Row],[NIVEL DE HABILIDAD]],CATEGORIAS!$M$3:$O$13,2,FALSE),"")</f>
        <v>85000</v>
      </c>
      <c r="P263" s="65"/>
      <c r="Q263" s="65"/>
    </row>
    <row r="264" spans="1:17" ht="18.75" hidden="1" x14ac:dyDescent="0.25">
      <c r="A264" s="11">
        <f>_xlfn.IFNA(_xlfn.XLOOKUP(Tabla1[[#This Row],[ID]],'BASE DE DATOS 2026'!$B$3:$B$895,'BASE DE DATOS 2026'!$N$3:$N$895),"")</f>
        <v>0</v>
      </c>
      <c r="B264" s="36">
        <v>271</v>
      </c>
      <c r="C264" s="12" t="s">
        <v>246</v>
      </c>
      <c r="D264" s="12" t="s">
        <v>623</v>
      </c>
      <c r="E264" s="13">
        <v>1108653260</v>
      </c>
      <c r="F264" s="14"/>
      <c r="G264" s="14">
        <v>2020</v>
      </c>
      <c r="H264" s="15">
        <f ca="1">IF(Tabla1[[#This Row],[FECHA DE NACIMIENTO]]="","",YEAR(NOW())-Tabla1[[#This Row],[FECHA DE NACIMIENTO]])</f>
        <v>6</v>
      </c>
      <c r="I264" s="12" t="s">
        <v>100</v>
      </c>
      <c r="J264" s="15" t="str">
        <f t="shared" si="8"/>
        <v>E</v>
      </c>
      <c r="K264" s="15" t="str">
        <f>Tabla1[[#This Row],[FECHA DE NACIMIENTO]]&amp;J264</f>
        <v>2020E</v>
      </c>
      <c r="L264" s="16" t="str">
        <f t="shared" si="9"/>
        <v>MINIRIDERS 6 AÑOS</v>
      </c>
      <c r="M264" s="12" t="s">
        <v>82</v>
      </c>
      <c r="N264" s="36">
        <v>271</v>
      </c>
      <c r="O264" s="19">
        <f>IFERROR(VLOOKUP(Tabla1[[#This Row],[NIVEL DE HABILIDAD]],CATEGORIAS!$M$3:$O$13,2,FALSE),"")</f>
        <v>85000</v>
      </c>
      <c r="P264" s="12"/>
      <c r="Q264" s="12"/>
    </row>
    <row r="265" spans="1:17" ht="18.75" hidden="1" x14ac:dyDescent="0.25">
      <c r="A265" s="11">
        <f>_xlfn.IFNA(_xlfn.XLOOKUP(Tabla1[[#This Row],[ID]],'BASE DE DATOS 2026'!$B$3:$B$895,'BASE DE DATOS 2026'!$N$3:$N$895),"")</f>
        <v>272</v>
      </c>
      <c r="B265" s="36">
        <v>272</v>
      </c>
      <c r="C265" s="12" t="s">
        <v>244</v>
      </c>
      <c r="D265" s="12" t="s">
        <v>624</v>
      </c>
      <c r="E265" s="13">
        <v>1107539919</v>
      </c>
      <c r="F265" s="14"/>
      <c r="G265" s="14">
        <v>2022</v>
      </c>
      <c r="H265" s="15">
        <f ca="1">IF(Tabla1[[#This Row],[FECHA DE NACIMIENTO]]="","",YEAR(NOW())-Tabla1[[#This Row],[FECHA DE NACIMIENTO]])</f>
        <v>4</v>
      </c>
      <c r="I265" s="12" t="s">
        <v>12</v>
      </c>
      <c r="J265" s="15" t="str">
        <f t="shared" si="8"/>
        <v>S</v>
      </c>
      <c r="K265" s="15" t="str">
        <f>Tabla1[[#This Row],[FECHA DE NACIMIENTO]]&amp;J265</f>
        <v>2022S</v>
      </c>
      <c r="L265" s="16" t="str">
        <f t="shared" si="9"/>
        <v>STRIDERS 4 AÑOS</v>
      </c>
      <c r="M265" s="12" t="s">
        <v>77</v>
      </c>
      <c r="N265" s="36">
        <v>272</v>
      </c>
      <c r="O265" s="19">
        <f>IFERROR(VLOOKUP(Tabla1[[#This Row],[NIVEL DE HABILIDAD]],CATEGORIAS!$M$3:$O$13,2,FALSE),"")</f>
        <v>85000</v>
      </c>
      <c r="P265" s="12"/>
      <c r="Q265" s="12"/>
    </row>
    <row r="266" spans="1:17" ht="18.75" hidden="1" x14ac:dyDescent="0.25">
      <c r="A266" s="11">
        <f>_xlfn.IFNA(_xlfn.XLOOKUP(Tabla1[[#This Row],[ID]],'BASE DE DATOS 2026'!$B$3:$B$895,'BASE DE DATOS 2026'!$N$3:$N$895),"")</f>
        <v>0</v>
      </c>
      <c r="B266" s="36">
        <v>273</v>
      </c>
      <c r="C266" s="12" t="s">
        <v>303</v>
      </c>
      <c r="D266" s="12" t="s">
        <v>625</v>
      </c>
      <c r="E266" s="13">
        <v>1110380867</v>
      </c>
      <c r="F266" s="14"/>
      <c r="G266" s="14">
        <v>2023</v>
      </c>
      <c r="H266" s="15">
        <f ca="1">IF(Tabla1[[#This Row],[FECHA DE NACIMIENTO]]="","",YEAR(NOW())-Tabla1[[#This Row],[FECHA DE NACIMIENTO]])</f>
        <v>3</v>
      </c>
      <c r="I266" s="12" t="s">
        <v>12</v>
      </c>
      <c r="J266" s="15" t="str">
        <f t="shared" si="8"/>
        <v>S</v>
      </c>
      <c r="K266" s="15" t="str">
        <f>Tabla1[[#This Row],[FECHA DE NACIMIENTO]]&amp;J266</f>
        <v>2023S</v>
      </c>
      <c r="L266" s="16" t="str">
        <f t="shared" si="9"/>
        <v>STRIDERS 2 Y 3 AÑOS</v>
      </c>
      <c r="M266" s="12" t="s">
        <v>77</v>
      </c>
      <c r="N266" s="36">
        <v>273</v>
      </c>
      <c r="O266" s="19">
        <f>IFERROR(VLOOKUP(Tabla1[[#This Row],[NIVEL DE HABILIDAD]],CATEGORIAS!$M$3:$O$13,2,FALSE),"")</f>
        <v>85000</v>
      </c>
      <c r="P266" s="12"/>
      <c r="Q266" s="12"/>
    </row>
    <row r="267" spans="1:17" ht="18.75" hidden="1" x14ac:dyDescent="0.25">
      <c r="A267" s="11">
        <f>_xlfn.IFNA(_xlfn.XLOOKUP(Tabla1[[#This Row],[ID]],'BASE DE DATOS 2026'!$B$3:$B$895,'BASE DE DATOS 2026'!$N$3:$N$895),"")</f>
        <v>0</v>
      </c>
      <c r="B267" s="36">
        <v>274</v>
      </c>
      <c r="C267" s="12" t="s">
        <v>626</v>
      </c>
      <c r="D267" s="12" t="s">
        <v>627</v>
      </c>
      <c r="E267" s="13">
        <v>1115093904</v>
      </c>
      <c r="F267" s="14"/>
      <c r="G267" s="14">
        <v>2017</v>
      </c>
      <c r="H267" s="15">
        <f ca="1">IF(Tabla1[[#This Row],[FECHA DE NACIMIENTO]]="","",YEAR(NOW())-Tabla1[[#This Row],[FECHA DE NACIMIENTO]])</f>
        <v>9</v>
      </c>
      <c r="I267" s="12" t="s">
        <v>100</v>
      </c>
      <c r="J267" s="15" t="str">
        <f t="shared" si="8"/>
        <v>E</v>
      </c>
      <c r="K267" s="15" t="str">
        <f>Tabla1[[#This Row],[FECHA DE NACIMIENTO]]&amp;J267</f>
        <v>2017E</v>
      </c>
      <c r="L267" s="16" t="str">
        <f t="shared" si="9"/>
        <v>MINIRIDERS 9 Y 10 AÑOS</v>
      </c>
      <c r="M267" s="12" t="s">
        <v>85</v>
      </c>
      <c r="N267" s="36">
        <v>274</v>
      </c>
      <c r="O267" s="19">
        <f>IFERROR(VLOOKUP(Tabla1[[#This Row],[NIVEL DE HABILIDAD]],CATEGORIAS!$M$3:$O$13,2,FALSE),"")</f>
        <v>85000</v>
      </c>
      <c r="P267" s="12"/>
      <c r="Q267" s="12"/>
    </row>
    <row r="268" spans="1:17" ht="18.75" hidden="1" x14ac:dyDescent="0.25">
      <c r="A268" s="11">
        <f>_xlfn.IFNA(_xlfn.XLOOKUP(Tabla1[[#This Row],[ID]],'BASE DE DATOS 2026'!$B$3:$B$895,'BASE DE DATOS 2026'!$N$3:$N$895),"")</f>
        <v>275</v>
      </c>
      <c r="B268" s="36">
        <v>275</v>
      </c>
      <c r="C268" s="12" t="s">
        <v>628</v>
      </c>
      <c r="D268" s="12" t="s">
        <v>629</v>
      </c>
      <c r="E268" s="13">
        <v>1232816333</v>
      </c>
      <c r="F268" s="14"/>
      <c r="G268" s="14">
        <v>2021</v>
      </c>
      <c r="H268" s="15">
        <f ca="1">IF(Tabla1[[#This Row],[FECHA DE NACIMIENTO]]="","",YEAR(NOW())-Tabla1[[#This Row],[FECHA DE NACIMIENTO]])</f>
        <v>5</v>
      </c>
      <c r="I268" s="12" t="s">
        <v>100</v>
      </c>
      <c r="J268" s="15" t="str">
        <f t="shared" si="8"/>
        <v>E</v>
      </c>
      <c r="K268" s="15" t="str">
        <f>Tabla1[[#This Row],[FECHA DE NACIMIENTO]]&amp;J268</f>
        <v>2021E</v>
      </c>
      <c r="L268" s="16" t="str">
        <f t="shared" si="9"/>
        <v>MINIRIDERS 4 Y 5 AÑOS</v>
      </c>
      <c r="M268" s="12" t="s">
        <v>45</v>
      </c>
      <c r="N268" s="36">
        <v>275</v>
      </c>
      <c r="O268" s="19">
        <f>IFERROR(VLOOKUP(Tabla1[[#This Row],[NIVEL DE HABILIDAD]],CATEGORIAS!$M$3:$O$13,2,FALSE),"")</f>
        <v>85000</v>
      </c>
      <c r="P268" s="12"/>
      <c r="Q268" s="12"/>
    </row>
    <row r="269" spans="1:17" ht="18.75" hidden="1" x14ac:dyDescent="0.25">
      <c r="A269" s="11">
        <f>_xlfn.IFNA(_xlfn.XLOOKUP(Tabla1[[#This Row],[ID]],'BASE DE DATOS 2026'!$B$3:$B$895,'BASE DE DATOS 2026'!$N$3:$N$895),"")</f>
        <v>0</v>
      </c>
      <c r="B269" s="36">
        <v>276</v>
      </c>
      <c r="C269" s="69" t="s">
        <v>630</v>
      </c>
      <c r="D269" s="69" t="s">
        <v>631</v>
      </c>
      <c r="E269" s="70">
        <v>1109687093</v>
      </c>
      <c r="F269" s="71"/>
      <c r="G269" s="71">
        <v>2020</v>
      </c>
      <c r="H269" s="72">
        <f ca="1">IF(Tabla1[[#This Row],[FECHA DE NACIMIENTO]]="","",YEAR(NOW())-Tabla1[[#This Row],[FECHA DE NACIMIENTO]])</f>
        <v>6</v>
      </c>
      <c r="I269" s="69" t="s">
        <v>100</v>
      </c>
      <c r="J269" s="73" t="str">
        <f t="shared" si="8"/>
        <v>E</v>
      </c>
      <c r="K269" s="73" t="str">
        <f>Tabla1[[#This Row],[FECHA DE NACIMIENTO]]&amp;J269</f>
        <v>2020E</v>
      </c>
      <c r="L269" s="16" t="str">
        <f t="shared" si="9"/>
        <v>MINIRIDERS 6 AÑOS</v>
      </c>
      <c r="M269" s="65" t="s">
        <v>112</v>
      </c>
      <c r="N269" s="36">
        <v>276</v>
      </c>
      <c r="O269" s="74">
        <f>IFERROR(VLOOKUP(Tabla1[[#This Row],[NIVEL DE HABILIDAD]],CATEGORIAS!$M$3:$O$13,2,FALSE),"")</f>
        <v>85000</v>
      </c>
      <c r="P269" s="69"/>
      <c r="Q269" s="69"/>
    </row>
    <row r="270" spans="1:17" ht="18.75" hidden="1" x14ac:dyDescent="0.25">
      <c r="A270" s="11">
        <f>_xlfn.IFNA(_xlfn.XLOOKUP(Tabla1[[#This Row],[ID]],'BASE DE DATOS 2026'!$B$3:$B$895,'BASE DE DATOS 2026'!$N$3:$N$895),"")</f>
        <v>0</v>
      </c>
      <c r="B270" s="36">
        <v>277</v>
      </c>
      <c r="C270" s="69" t="s">
        <v>378</v>
      </c>
      <c r="D270" s="69" t="s">
        <v>632</v>
      </c>
      <c r="E270" s="70">
        <v>1232814411</v>
      </c>
      <c r="F270" s="71"/>
      <c r="G270" s="71">
        <v>2020</v>
      </c>
      <c r="H270" s="72">
        <f ca="1">IF(Tabla1[[#This Row],[FECHA DE NACIMIENTO]]="","",YEAR(NOW())-Tabla1[[#This Row],[FECHA DE NACIMIENTO]])</f>
        <v>6</v>
      </c>
      <c r="I270" s="65" t="s">
        <v>100</v>
      </c>
      <c r="J270" s="73" t="str">
        <f t="shared" si="8"/>
        <v>E</v>
      </c>
      <c r="K270" s="73" t="str">
        <f>Tabla1[[#This Row],[FECHA DE NACIMIENTO]]&amp;J270</f>
        <v>2020E</v>
      </c>
      <c r="L270" s="16" t="str">
        <f t="shared" si="9"/>
        <v>MINIRIDERS 6 AÑOS</v>
      </c>
      <c r="M270" s="69" t="s">
        <v>112</v>
      </c>
      <c r="N270" s="36">
        <v>277</v>
      </c>
      <c r="O270" s="74">
        <f>IFERROR(VLOOKUP(Tabla1[[#This Row],[NIVEL DE HABILIDAD]],CATEGORIAS!$M$3:$O$13,2,FALSE),"")</f>
        <v>85000</v>
      </c>
      <c r="P270" s="69"/>
      <c r="Q270" s="69"/>
    </row>
    <row r="271" spans="1:17" ht="18.75" hidden="1" x14ac:dyDescent="0.25">
      <c r="A271" s="11">
        <f>_xlfn.IFNA(_xlfn.XLOOKUP(Tabla1[[#This Row],[ID]],'BASE DE DATOS 2026'!$B$3:$B$895,'BASE DE DATOS 2026'!$N$3:$N$895),"")</f>
        <v>0</v>
      </c>
      <c r="B271" s="37">
        <v>278</v>
      </c>
      <c r="C271" s="65" t="s">
        <v>633</v>
      </c>
      <c r="D271" s="65" t="s">
        <v>634</v>
      </c>
      <c r="E271" s="47">
        <v>1108572193</v>
      </c>
      <c r="F271" s="14"/>
      <c r="G271" s="48">
        <v>2020</v>
      </c>
      <c r="H271" s="15">
        <f ca="1">IF(Tabla1[[#This Row],[FECHA DE NACIMIENTO]]="","",YEAR(NOW())-Tabla1[[#This Row],[FECHA DE NACIMIENTO]])</f>
        <v>6</v>
      </c>
      <c r="I271" s="65" t="s">
        <v>100</v>
      </c>
      <c r="J271" s="15" t="str">
        <f t="shared" si="8"/>
        <v>E</v>
      </c>
      <c r="K271" s="15" t="str">
        <f>Tabla1[[#This Row],[FECHA DE NACIMIENTO]]&amp;J271</f>
        <v>2020E</v>
      </c>
      <c r="L271" s="16" t="str">
        <f t="shared" si="9"/>
        <v>MINIRIDERS 6 AÑOS</v>
      </c>
      <c r="M271" s="65" t="s">
        <v>49</v>
      </c>
      <c r="N271" s="37">
        <v>278</v>
      </c>
      <c r="O271" s="19">
        <f>IFERROR(VLOOKUP(Tabla1[[#This Row],[NIVEL DE HABILIDAD]],CATEGORIAS!$M$3:$O$13,2,FALSE),"")</f>
        <v>85000</v>
      </c>
      <c r="P271" s="65"/>
      <c r="Q271" s="65"/>
    </row>
    <row r="272" spans="1:17" ht="18.75" hidden="1" x14ac:dyDescent="0.25">
      <c r="A272" s="11">
        <f>_xlfn.IFNA(_xlfn.XLOOKUP(Tabla1[[#This Row],[ID]],'BASE DE DATOS 2026'!$B$3:$B$895,'BASE DE DATOS 2026'!$N$3:$N$895),"")</f>
        <v>0</v>
      </c>
      <c r="B272" s="36">
        <v>279</v>
      </c>
      <c r="C272" s="12" t="s">
        <v>308</v>
      </c>
      <c r="D272" s="12" t="s">
        <v>635</v>
      </c>
      <c r="E272" s="13">
        <v>1232813038</v>
      </c>
      <c r="F272" s="14"/>
      <c r="G272" s="14">
        <v>2020</v>
      </c>
      <c r="H272" s="15">
        <f ca="1">IF(Tabla1[[#This Row],[FECHA DE NACIMIENTO]]="","",YEAR(NOW())-Tabla1[[#This Row],[FECHA DE NACIMIENTO]])</f>
        <v>6</v>
      </c>
      <c r="I272" s="12" t="s">
        <v>100</v>
      </c>
      <c r="J272" s="15" t="str">
        <f t="shared" si="8"/>
        <v>E</v>
      </c>
      <c r="K272" s="15" t="str">
        <f>Tabla1[[#This Row],[FECHA DE NACIMIENTO]]&amp;J272</f>
        <v>2020E</v>
      </c>
      <c r="L272" s="16" t="str">
        <f t="shared" si="9"/>
        <v>MINIRIDERS 6 AÑOS</v>
      </c>
      <c r="M272" s="12" t="s">
        <v>49</v>
      </c>
      <c r="N272" s="36">
        <v>279</v>
      </c>
      <c r="O272" s="19">
        <f>IFERROR(VLOOKUP(Tabla1[[#This Row],[NIVEL DE HABILIDAD]],CATEGORIAS!$M$3:$O$13,2,FALSE),"")</f>
        <v>85000</v>
      </c>
      <c r="P272" s="12"/>
      <c r="Q272" s="12"/>
    </row>
    <row r="273" spans="1:17" ht="18.75" hidden="1" x14ac:dyDescent="0.25">
      <c r="A273" s="11">
        <f>_xlfn.IFNA(_xlfn.XLOOKUP(Tabla1[[#This Row],[ID]],'BASE DE DATOS 2026'!$B$3:$B$895,'BASE DE DATOS 2026'!$N$3:$N$895),"")</f>
        <v>0</v>
      </c>
      <c r="B273" s="37">
        <v>280</v>
      </c>
      <c r="C273" s="12" t="s">
        <v>636</v>
      </c>
      <c r="D273" s="12" t="s">
        <v>425</v>
      </c>
      <c r="E273" s="13">
        <v>1232816033</v>
      </c>
      <c r="F273" s="14"/>
      <c r="G273" s="14">
        <v>2021</v>
      </c>
      <c r="H273" s="15">
        <f ca="1">IF(Tabla1[[#This Row],[FECHA DE NACIMIENTO]]="","",YEAR(NOW())-Tabla1[[#This Row],[FECHA DE NACIMIENTO]])</f>
        <v>5</v>
      </c>
      <c r="I273" s="12" t="s">
        <v>12</v>
      </c>
      <c r="J273" s="15" t="str">
        <f t="shared" si="8"/>
        <v>S</v>
      </c>
      <c r="K273" s="15" t="str">
        <f>Tabla1[[#This Row],[FECHA DE NACIMIENTO]]&amp;J273</f>
        <v>2021S</v>
      </c>
      <c r="L273" s="16" t="str">
        <f t="shared" si="9"/>
        <v>STRIDERS 5 AÑOS</v>
      </c>
      <c r="M273" s="12" t="s">
        <v>55</v>
      </c>
      <c r="N273" s="37">
        <v>280</v>
      </c>
      <c r="O273" s="19">
        <f>IFERROR(VLOOKUP(Tabla1[[#This Row],[NIVEL DE HABILIDAD]],CATEGORIAS!$M$3:$O$13,2,FALSE),"")</f>
        <v>85000</v>
      </c>
      <c r="P273" s="12"/>
      <c r="Q273" s="12"/>
    </row>
    <row r="274" spans="1:17" ht="18.75" hidden="1" x14ac:dyDescent="0.25">
      <c r="A274" s="11">
        <f>_xlfn.IFNA(_xlfn.XLOOKUP(Tabla1[[#This Row],[ID]],'BASE DE DATOS 2026'!$B$3:$B$895,'BASE DE DATOS 2026'!$N$3:$N$895),"")</f>
        <v>281</v>
      </c>
      <c r="B274" s="36">
        <v>281</v>
      </c>
      <c r="C274" s="12" t="s">
        <v>637</v>
      </c>
      <c r="D274" s="12" t="s">
        <v>638</v>
      </c>
      <c r="E274" s="13"/>
      <c r="F274" s="14"/>
      <c r="G274" s="14">
        <v>2019</v>
      </c>
      <c r="H274" s="15">
        <f ca="1">IF(Tabla1[[#This Row],[FECHA DE NACIMIENTO]]="","",YEAR(NOW())-Tabla1[[#This Row],[FECHA DE NACIMIENTO]])</f>
        <v>7</v>
      </c>
      <c r="I274" s="12" t="s">
        <v>100</v>
      </c>
      <c r="J274" s="15" t="str">
        <f t="shared" si="8"/>
        <v>E</v>
      </c>
      <c r="K274" s="15" t="str">
        <f>Tabla1[[#This Row],[FECHA DE NACIMIENTO]]&amp;J274</f>
        <v>2019E</v>
      </c>
      <c r="L274" s="16" t="str">
        <f t="shared" si="9"/>
        <v>MINIRIDERS 7 Y 8 AÑOS</v>
      </c>
      <c r="M274" s="12" t="s">
        <v>52</v>
      </c>
      <c r="N274" s="36">
        <v>281</v>
      </c>
      <c r="O274" s="19">
        <f>IFERROR(VLOOKUP(Tabla1[[#This Row],[NIVEL DE HABILIDAD]],CATEGORIAS!$M$3:$O$13,2,FALSE),"")</f>
        <v>85000</v>
      </c>
      <c r="P274" s="12"/>
      <c r="Q274" s="12"/>
    </row>
    <row r="275" spans="1:17" ht="18.75" hidden="1" x14ac:dyDescent="0.25">
      <c r="A275" s="11">
        <f>_xlfn.IFNA(_xlfn.XLOOKUP(Tabla1[[#This Row],[ID]],'BASE DE DATOS 2026'!$B$3:$B$895,'BASE DE DATOS 2026'!$N$3:$N$895),"")</f>
        <v>282</v>
      </c>
      <c r="B275" s="37">
        <v>282</v>
      </c>
      <c r="C275" s="65" t="s">
        <v>639</v>
      </c>
      <c r="D275" s="65" t="s">
        <v>640</v>
      </c>
      <c r="E275" s="47">
        <v>1109572992</v>
      </c>
      <c r="F275" s="14"/>
      <c r="G275" s="48">
        <v>2021</v>
      </c>
      <c r="H275" s="15">
        <f ca="1">IF(Tabla1[[#This Row],[FECHA DE NACIMIENTO]]="","",YEAR(NOW())-Tabla1[[#This Row],[FECHA DE NACIMIENTO]])</f>
        <v>5</v>
      </c>
      <c r="I275" s="12" t="s">
        <v>12</v>
      </c>
      <c r="J275" s="15" t="str">
        <f t="shared" si="8"/>
        <v>S</v>
      </c>
      <c r="K275" s="15" t="str">
        <f>Tabla1[[#This Row],[FECHA DE NACIMIENTO]]&amp;J275</f>
        <v>2021S</v>
      </c>
      <c r="L275" s="16" t="str">
        <f t="shared" si="9"/>
        <v>STRIDERS 5 AÑOS</v>
      </c>
      <c r="M275" s="12" t="s">
        <v>55</v>
      </c>
      <c r="N275" s="37">
        <v>282</v>
      </c>
      <c r="O275" s="19">
        <f>IFERROR(VLOOKUP(Tabla1[[#This Row],[NIVEL DE HABILIDAD]],CATEGORIAS!$M$3:$O$13,2,FALSE),"")</f>
        <v>85000</v>
      </c>
      <c r="P275" s="65"/>
      <c r="Q275" s="65"/>
    </row>
    <row r="276" spans="1:17" ht="18.75" hidden="1" x14ac:dyDescent="0.25">
      <c r="A276" s="11">
        <f>_xlfn.IFNA(_xlfn.XLOOKUP(Tabla1[[#This Row],[ID]],'BASE DE DATOS 2026'!$B$3:$B$895,'BASE DE DATOS 2026'!$N$3:$N$895),"")</f>
        <v>283</v>
      </c>
      <c r="B276" s="36">
        <v>283</v>
      </c>
      <c r="C276" s="65" t="s">
        <v>291</v>
      </c>
      <c r="D276" s="65" t="s">
        <v>641</v>
      </c>
      <c r="E276" s="47">
        <v>1058939450</v>
      </c>
      <c r="F276" s="14"/>
      <c r="G276" s="48">
        <v>2017</v>
      </c>
      <c r="H276" s="15">
        <f ca="1">IF(Tabla1[[#This Row],[FECHA DE NACIMIENTO]]="","",YEAR(NOW())-Tabla1[[#This Row],[FECHA DE NACIMIENTO]])</f>
        <v>9</v>
      </c>
      <c r="I276" s="65" t="s">
        <v>100</v>
      </c>
      <c r="J276" s="15" t="str">
        <f t="shared" si="8"/>
        <v>E</v>
      </c>
      <c r="K276" s="15" t="str">
        <f>Tabla1[[#This Row],[FECHA DE NACIMIENTO]]&amp;J276</f>
        <v>2017E</v>
      </c>
      <c r="L276" s="16" t="str">
        <f t="shared" si="9"/>
        <v>MINIRIDERS 9 Y 10 AÑOS</v>
      </c>
      <c r="M276" s="65" t="s">
        <v>229</v>
      </c>
      <c r="N276" s="36">
        <v>283</v>
      </c>
      <c r="O276" s="19">
        <f>IFERROR(VLOOKUP(Tabla1[[#This Row],[NIVEL DE HABILIDAD]],CATEGORIAS!$M$3:$O$13,2,FALSE),"")</f>
        <v>85000</v>
      </c>
      <c r="P276" s="65"/>
      <c r="Q276" s="65"/>
    </row>
    <row r="277" spans="1:17" ht="18.75" hidden="1" x14ac:dyDescent="0.25">
      <c r="A277" s="11">
        <f>_xlfn.IFNA(_xlfn.XLOOKUP(Tabla1[[#This Row],[ID]],'BASE DE DATOS 2026'!$B$3:$B$895,'BASE DE DATOS 2026'!$N$3:$N$895),"")</f>
        <v>284</v>
      </c>
      <c r="B277" s="37">
        <v>284</v>
      </c>
      <c r="C277" s="65" t="s">
        <v>642</v>
      </c>
      <c r="D277" s="65" t="s">
        <v>643</v>
      </c>
      <c r="E277" s="47">
        <v>1109568694</v>
      </c>
      <c r="F277" s="48"/>
      <c r="G277" s="48">
        <v>2019</v>
      </c>
      <c r="H277" s="15">
        <f ca="1">IF(Tabla1[[#This Row],[FECHA DE NACIMIENTO]]="","",YEAR(NOW())-Tabla1[[#This Row],[FECHA DE NACIMIENTO]])</f>
        <v>7</v>
      </c>
      <c r="I277" s="65" t="s">
        <v>100</v>
      </c>
      <c r="J277" s="15" t="str">
        <f t="shared" si="8"/>
        <v>E</v>
      </c>
      <c r="K277" s="15" t="str">
        <f>Tabla1[[#This Row],[FECHA DE NACIMIENTO]]&amp;J277</f>
        <v>2019E</v>
      </c>
      <c r="L277" s="16" t="str">
        <f t="shared" si="9"/>
        <v>MINIRIDERS 7 Y 8 AÑOS</v>
      </c>
      <c r="M277" s="65" t="s">
        <v>45</v>
      </c>
      <c r="N277" s="37">
        <v>284</v>
      </c>
      <c r="O277" s="19">
        <f>IFERROR(VLOOKUP(Tabla1[[#This Row],[NIVEL DE HABILIDAD]],CATEGORIAS!$M$3:$O$13,2,FALSE),"")</f>
        <v>85000</v>
      </c>
      <c r="P277" s="65"/>
      <c r="Q277" s="65"/>
    </row>
    <row r="278" spans="1:17" ht="18.75" hidden="1" x14ac:dyDescent="0.25">
      <c r="A278" s="11">
        <f>_xlfn.IFNA(_xlfn.XLOOKUP(Tabla1[[#This Row],[ID]],'BASE DE DATOS 2026'!$B$3:$B$895,'BASE DE DATOS 2026'!$N$3:$N$895),"")</f>
        <v>0</v>
      </c>
      <c r="B278" s="36">
        <v>285</v>
      </c>
      <c r="C278" s="12" t="s">
        <v>644</v>
      </c>
      <c r="D278" s="12" t="s">
        <v>645</v>
      </c>
      <c r="E278" s="13">
        <v>1143887006</v>
      </c>
      <c r="F278" s="14"/>
      <c r="G278" s="14">
        <v>2022</v>
      </c>
      <c r="H278" s="15">
        <f ca="1">IF(Tabla1[[#This Row],[FECHA DE NACIMIENTO]]="","",YEAR(NOW())-Tabla1[[#This Row],[FECHA DE NACIMIENTO]])</f>
        <v>4</v>
      </c>
      <c r="I278" s="12" t="s">
        <v>12</v>
      </c>
      <c r="J278" s="15" t="str">
        <f t="shared" si="8"/>
        <v>S</v>
      </c>
      <c r="K278" s="15" t="str">
        <f>Tabla1[[#This Row],[FECHA DE NACIMIENTO]]&amp;J278</f>
        <v>2022S</v>
      </c>
      <c r="L278" s="16" t="str">
        <f t="shared" si="9"/>
        <v>STRIDERS 4 AÑOS</v>
      </c>
      <c r="M278" s="12" t="s">
        <v>53</v>
      </c>
      <c r="N278" s="36">
        <v>285</v>
      </c>
      <c r="O278" s="19">
        <f>IFERROR(VLOOKUP(Tabla1[[#This Row],[NIVEL DE HABILIDAD]],CATEGORIAS!$M$3:$O$13,2,FALSE),"")</f>
        <v>85000</v>
      </c>
      <c r="P278" s="12"/>
      <c r="Q278" s="12"/>
    </row>
    <row r="279" spans="1:17" ht="18.75" hidden="1" x14ac:dyDescent="0.25">
      <c r="A279" s="11">
        <f>_xlfn.IFNA(_xlfn.XLOOKUP(Tabla1[[#This Row],[ID]],'BASE DE DATOS 2026'!$B$3:$B$895,'BASE DE DATOS 2026'!$N$3:$N$895),"")</f>
        <v>0</v>
      </c>
      <c r="B279" s="37">
        <v>286</v>
      </c>
      <c r="C279" s="12" t="s">
        <v>271</v>
      </c>
      <c r="D279" s="12" t="s">
        <v>646</v>
      </c>
      <c r="E279" s="13">
        <v>1109570350</v>
      </c>
      <c r="F279" s="14"/>
      <c r="G279" s="14">
        <v>2020</v>
      </c>
      <c r="H279" s="15">
        <f ca="1">IF(Tabla1[[#This Row],[FECHA DE NACIMIENTO]]="","",YEAR(NOW())-Tabla1[[#This Row],[FECHA DE NACIMIENTO]])</f>
        <v>6</v>
      </c>
      <c r="I279" s="12" t="s">
        <v>100</v>
      </c>
      <c r="J279" s="15" t="str">
        <f t="shared" si="8"/>
        <v>E</v>
      </c>
      <c r="K279" s="15" t="str">
        <f>Tabla1[[#This Row],[FECHA DE NACIMIENTO]]&amp;J279</f>
        <v>2020E</v>
      </c>
      <c r="L279" s="16" t="str">
        <f t="shared" si="9"/>
        <v>MINIRIDERS 6 AÑOS</v>
      </c>
      <c r="M279" s="12" t="s">
        <v>82</v>
      </c>
      <c r="N279" s="37">
        <v>286</v>
      </c>
      <c r="O279" s="19">
        <f>IFERROR(VLOOKUP(Tabla1[[#This Row],[NIVEL DE HABILIDAD]],CATEGORIAS!$M$3:$O$13,2,FALSE),"")</f>
        <v>85000</v>
      </c>
      <c r="P279" s="12"/>
      <c r="Q279" s="12"/>
    </row>
    <row r="280" spans="1:17" ht="18.75" hidden="1" x14ac:dyDescent="0.25">
      <c r="A280" s="11">
        <f>_xlfn.IFNA(_xlfn.XLOOKUP(Tabla1[[#This Row],[ID]],'BASE DE DATOS 2026'!$B$3:$B$895,'BASE DE DATOS 2026'!$N$3:$N$895),"")</f>
        <v>287</v>
      </c>
      <c r="B280" s="36">
        <v>287</v>
      </c>
      <c r="C280" s="12" t="s">
        <v>429</v>
      </c>
      <c r="D280" s="12" t="s">
        <v>647</v>
      </c>
      <c r="E280" s="13">
        <v>1114015014</v>
      </c>
      <c r="F280" s="14"/>
      <c r="G280" s="14">
        <v>2022</v>
      </c>
      <c r="H280" s="15">
        <f ca="1">IF(Tabla1[[#This Row],[FECHA DE NACIMIENTO]]="","",YEAR(NOW())-Tabla1[[#This Row],[FECHA DE NACIMIENTO]])</f>
        <v>4</v>
      </c>
      <c r="I280" s="12" t="s">
        <v>12</v>
      </c>
      <c r="J280" s="15" t="str">
        <f t="shared" si="8"/>
        <v>S</v>
      </c>
      <c r="K280" s="15" t="str">
        <f>Tabla1[[#This Row],[FECHA DE NACIMIENTO]]&amp;J280</f>
        <v>2022S</v>
      </c>
      <c r="L280" s="16" t="str">
        <f t="shared" si="9"/>
        <v>STRIDERS 4 AÑOS</v>
      </c>
      <c r="M280" s="12" t="s">
        <v>82</v>
      </c>
      <c r="N280" s="36">
        <v>287</v>
      </c>
      <c r="O280" s="19">
        <f>IFERROR(VLOOKUP(Tabla1[[#This Row],[NIVEL DE HABILIDAD]],CATEGORIAS!$M$3:$O$13,2,FALSE),"")</f>
        <v>85000</v>
      </c>
      <c r="P280" s="12"/>
      <c r="Q280" s="12"/>
    </row>
    <row r="281" spans="1:17" ht="18.75" hidden="1" x14ac:dyDescent="0.25">
      <c r="A281" s="11">
        <f>_xlfn.IFNA(_xlfn.XLOOKUP(Tabla1[[#This Row],[ID]],'BASE DE DATOS 2026'!$B$3:$B$895,'BASE DE DATOS 2026'!$N$3:$N$895),"")</f>
        <v>0</v>
      </c>
      <c r="B281" s="37">
        <v>288</v>
      </c>
      <c r="C281" s="65" t="s">
        <v>1162</v>
      </c>
      <c r="D281" s="65" t="s">
        <v>1163</v>
      </c>
      <c r="E281" s="47"/>
      <c r="F281" s="48"/>
      <c r="G281" s="48">
        <v>2019</v>
      </c>
      <c r="H281" s="15">
        <f ca="1">IF(Tabla1[[#This Row],[FECHA DE NACIMIENTO]]="","",YEAR(NOW())-Tabla1[[#This Row],[FECHA DE NACIMIENTO]])</f>
        <v>7</v>
      </c>
      <c r="I281" s="65" t="s">
        <v>100</v>
      </c>
      <c r="J281" s="15" t="str">
        <f t="shared" si="8"/>
        <v>E</v>
      </c>
      <c r="K281" s="15" t="str">
        <f>Tabla1[[#This Row],[FECHA DE NACIMIENTO]]&amp;J281</f>
        <v>2019E</v>
      </c>
      <c r="L281" s="16" t="str">
        <f t="shared" si="9"/>
        <v>MINIRIDERS 7 Y 8 AÑOS</v>
      </c>
      <c r="M281" s="65" t="s">
        <v>109</v>
      </c>
      <c r="N281" s="37"/>
      <c r="O281" s="19">
        <f>IFERROR(VLOOKUP(Tabla1[[#This Row],[NIVEL DE HABILIDAD]],CATEGORIAS!$M$3:$O$13,2,FALSE),"")</f>
        <v>85000</v>
      </c>
      <c r="P281" s="65"/>
      <c r="Q281" s="65"/>
    </row>
    <row r="282" spans="1:17" ht="18.75" hidden="1" x14ac:dyDescent="0.25">
      <c r="A282" s="11">
        <f>_xlfn.IFNA(_xlfn.XLOOKUP(Tabla1[[#This Row],[ID]],'BASE DE DATOS 2026'!$B$3:$B$895,'BASE DE DATOS 2026'!$N$3:$N$895),"")</f>
        <v>289</v>
      </c>
      <c r="B282" s="37">
        <v>289</v>
      </c>
      <c r="C282" s="12" t="s">
        <v>648</v>
      </c>
      <c r="D282" s="12" t="s">
        <v>649</v>
      </c>
      <c r="E282" s="13">
        <v>1029607207</v>
      </c>
      <c r="F282" s="14"/>
      <c r="G282" s="14">
        <v>2021</v>
      </c>
      <c r="H282" s="15">
        <f ca="1">IF(Tabla1[[#This Row],[FECHA DE NACIMIENTO]]="","",YEAR(NOW())-Tabla1[[#This Row],[FECHA DE NACIMIENTO]])</f>
        <v>5</v>
      </c>
      <c r="I282" s="12" t="s">
        <v>12</v>
      </c>
      <c r="J282" s="15" t="str">
        <f t="shared" si="8"/>
        <v>S</v>
      </c>
      <c r="K282" s="15" t="str">
        <f>Tabla1[[#This Row],[FECHA DE NACIMIENTO]]&amp;J282</f>
        <v>2021S</v>
      </c>
      <c r="L282" s="16" t="str">
        <f t="shared" si="9"/>
        <v>STRIDERS 5 AÑOS</v>
      </c>
      <c r="M282" s="12" t="s">
        <v>82</v>
      </c>
      <c r="N282" s="37">
        <v>289</v>
      </c>
      <c r="O282" s="19">
        <f>IFERROR(VLOOKUP(Tabla1[[#This Row],[NIVEL DE HABILIDAD]],CATEGORIAS!$M$3:$O$13,2,FALSE),"")</f>
        <v>85000</v>
      </c>
      <c r="P282" s="12"/>
      <c r="Q282" s="12"/>
    </row>
    <row r="283" spans="1:17" ht="18.75" hidden="1" x14ac:dyDescent="0.25">
      <c r="A283" s="11">
        <f>_xlfn.IFNA(_xlfn.XLOOKUP(Tabla1[[#This Row],[ID]],'BASE DE DATOS 2026'!$B$3:$B$895,'BASE DE DATOS 2026'!$N$3:$N$895),"")</f>
        <v>0</v>
      </c>
      <c r="B283" s="36">
        <v>290</v>
      </c>
      <c r="C283" s="12" t="s">
        <v>319</v>
      </c>
      <c r="D283" s="12" t="s">
        <v>650</v>
      </c>
      <c r="E283" s="13">
        <v>1232808315</v>
      </c>
      <c r="F283" s="14"/>
      <c r="G283" s="14">
        <v>2019</v>
      </c>
      <c r="H283" s="15">
        <f ca="1">IF(Tabla1[[#This Row],[FECHA DE NACIMIENTO]]="","",YEAR(NOW())-Tabla1[[#This Row],[FECHA DE NACIMIENTO]])</f>
        <v>7</v>
      </c>
      <c r="I283" s="12" t="s">
        <v>100</v>
      </c>
      <c r="J283" s="15" t="str">
        <f t="shared" si="8"/>
        <v>E</v>
      </c>
      <c r="K283" s="15" t="str">
        <f>Tabla1[[#This Row],[FECHA DE NACIMIENTO]]&amp;J283</f>
        <v>2019E</v>
      </c>
      <c r="L283" s="16" t="str">
        <f t="shared" si="9"/>
        <v>MINIRIDERS 7 Y 8 AÑOS</v>
      </c>
      <c r="M283" s="12" t="s">
        <v>82</v>
      </c>
      <c r="N283" s="36">
        <v>290</v>
      </c>
      <c r="O283" s="19">
        <f>IFERROR(VLOOKUP(Tabla1[[#This Row],[NIVEL DE HABILIDAD]],CATEGORIAS!$M$3:$O$13,2,FALSE),"")</f>
        <v>85000</v>
      </c>
      <c r="P283" s="12"/>
      <c r="Q283" s="12"/>
    </row>
    <row r="284" spans="1:17" ht="18.75" hidden="1" x14ac:dyDescent="0.25">
      <c r="A284" s="11">
        <f>_xlfn.IFNA(_xlfn.XLOOKUP(Tabla1[[#This Row],[ID]],'BASE DE DATOS 2026'!$B$3:$B$895,'BASE DE DATOS 2026'!$N$3:$N$895),"")</f>
        <v>0</v>
      </c>
      <c r="B284" s="37">
        <v>291</v>
      </c>
      <c r="C284" s="12" t="s">
        <v>303</v>
      </c>
      <c r="D284" s="12" t="s">
        <v>651</v>
      </c>
      <c r="E284" s="13">
        <v>1114552693</v>
      </c>
      <c r="F284" s="14"/>
      <c r="G284" s="14">
        <v>2016</v>
      </c>
      <c r="H284" s="15">
        <f ca="1">IF(Tabla1[[#This Row],[FECHA DE NACIMIENTO]]="","",YEAR(NOW())-Tabla1[[#This Row],[FECHA DE NACIMIENTO]])</f>
        <v>10</v>
      </c>
      <c r="I284" s="12" t="s">
        <v>100</v>
      </c>
      <c r="J284" s="15" t="str">
        <f t="shared" si="8"/>
        <v>E</v>
      </c>
      <c r="K284" s="15" t="str">
        <f>Tabla1[[#This Row],[FECHA DE NACIMIENTO]]&amp;J284</f>
        <v>2016E</v>
      </c>
      <c r="L284" s="16" t="str">
        <f t="shared" si="9"/>
        <v>MINIRIDERS 9 Y 10 AÑOS</v>
      </c>
      <c r="M284" s="12" t="s">
        <v>82</v>
      </c>
      <c r="N284" s="37">
        <v>291</v>
      </c>
      <c r="O284" s="19">
        <f>IFERROR(VLOOKUP(Tabla1[[#This Row],[NIVEL DE HABILIDAD]],CATEGORIAS!$M$3:$O$13,2,FALSE),"")</f>
        <v>85000</v>
      </c>
      <c r="P284" s="12"/>
      <c r="Q284" s="12"/>
    </row>
    <row r="285" spans="1:17" ht="18.75" hidden="1" x14ac:dyDescent="0.25">
      <c r="A285" s="11">
        <f>_xlfn.IFNA(_xlfn.XLOOKUP(Tabla1[[#This Row],[ID]],'BASE DE DATOS 2026'!$B$3:$B$895,'BASE DE DATOS 2026'!$N$3:$N$895),"")</f>
        <v>0</v>
      </c>
      <c r="B285" s="36">
        <v>292</v>
      </c>
      <c r="C285" s="12" t="s">
        <v>652</v>
      </c>
      <c r="D285" s="12" t="s">
        <v>653</v>
      </c>
      <c r="E285" s="13">
        <v>1099219114</v>
      </c>
      <c r="F285" s="14"/>
      <c r="G285" s="14">
        <v>2020</v>
      </c>
      <c r="H285" s="15">
        <f ca="1">IF(Tabla1[[#This Row],[FECHA DE NACIMIENTO]]="","",YEAR(NOW())-Tabla1[[#This Row],[FECHA DE NACIMIENTO]])</f>
        <v>6</v>
      </c>
      <c r="I285" s="12" t="s">
        <v>100</v>
      </c>
      <c r="J285" s="15" t="str">
        <f t="shared" si="8"/>
        <v>E</v>
      </c>
      <c r="K285" s="15" t="str">
        <f>Tabla1[[#This Row],[FECHA DE NACIMIENTO]]&amp;J285</f>
        <v>2020E</v>
      </c>
      <c r="L285" s="16" t="str">
        <f t="shared" si="9"/>
        <v>MINIRIDERS 6 AÑOS</v>
      </c>
      <c r="M285" s="12" t="s">
        <v>82</v>
      </c>
      <c r="N285" s="36">
        <v>292</v>
      </c>
      <c r="O285" s="19">
        <f>IFERROR(VLOOKUP(Tabla1[[#This Row],[NIVEL DE HABILIDAD]],CATEGORIAS!$M$3:$O$13,2,FALSE),"")</f>
        <v>85000</v>
      </c>
      <c r="P285" s="12"/>
      <c r="Q285" s="12"/>
    </row>
    <row r="286" spans="1:17" ht="18.75" hidden="1" x14ac:dyDescent="0.25">
      <c r="A286" s="11">
        <f>_xlfn.IFNA(_xlfn.XLOOKUP(Tabla1[[#This Row],[ID]],'BASE DE DATOS 2026'!$B$3:$B$895,'BASE DE DATOS 2026'!$N$3:$N$895),"")</f>
        <v>0</v>
      </c>
      <c r="B286" s="36">
        <v>293</v>
      </c>
      <c r="C286" s="12" t="s">
        <v>654</v>
      </c>
      <c r="D286" s="12" t="s">
        <v>655</v>
      </c>
      <c r="E286" s="13">
        <v>1061830219</v>
      </c>
      <c r="F286" s="14"/>
      <c r="G286" s="14">
        <v>2021</v>
      </c>
      <c r="H286" s="15">
        <f ca="1">IF(Tabla1[[#This Row],[FECHA DE NACIMIENTO]]="","",YEAR(NOW())-Tabla1[[#This Row],[FECHA DE NACIMIENTO]])</f>
        <v>5</v>
      </c>
      <c r="I286" s="12" t="s">
        <v>12</v>
      </c>
      <c r="J286" s="15" t="str">
        <f t="shared" si="8"/>
        <v>S</v>
      </c>
      <c r="K286" s="15" t="str">
        <f>Tabla1[[#This Row],[FECHA DE NACIMIENTO]]&amp;J286</f>
        <v>2021S</v>
      </c>
      <c r="L286" s="16" t="str">
        <f t="shared" si="9"/>
        <v>STRIDERS 5 AÑOS</v>
      </c>
      <c r="M286" s="12" t="s">
        <v>109</v>
      </c>
      <c r="N286" s="36">
        <v>293</v>
      </c>
      <c r="O286" s="19">
        <f>IFERROR(VLOOKUP(Tabla1[[#This Row],[NIVEL DE HABILIDAD]],CATEGORIAS!$M$3:$O$13,2,FALSE),"")</f>
        <v>85000</v>
      </c>
      <c r="P286" s="12"/>
      <c r="Q286" s="12"/>
    </row>
    <row r="287" spans="1:17" ht="18.75" hidden="1" x14ac:dyDescent="0.25">
      <c r="A287" s="11">
        <f>_xlfn.IFNA(_xlfn.XLOOKUP(Tabla1[[#This Row],[ID]],'BASE DE DATOS 2026'!$B$3:$B$895,'BASE DE DATOS 2026'!$N$3:$N$895),"")</f>
        <v>294</v>
      </c>
      <c r="B287" s="37">
        <v>294</v>
      </c>
      <c r="C287" s="12" t="s">
        <v>610</v>
      </c>
      <c r="D287" s="12" t="s">
        <v>656</v>
      </c>
      <c r="E287" s="13">
        <v>1232820182</v>
      </c>
      <c r="F287" s="14"/>
      <c r="G287" s="14">
        <v>2022</v>
      </c>
      <c r="H287" s="15">
        <f ca="1">IF(Tabla1[[#This Row],[FECHA DE NACIMIENTO]]="","",YEAR(NOW())-Tabla1[[#This Row],[FECHA DE NACIMIENTO]])</f>
        <v>4</v>
      </c>
      <c r="I287" s="12" t="s">
        <v>12</v>
      </c>
      <c r="J287" s="15" t="str">
        <f t="shared" si="8"/>
        <v>S</v>
      </c>
      <c r="K287" s="15" t="str">
        <f>Tabla1[[#This Row],[FECHA DE NACIMIENTO]]&amp;J287</f>
        <v>2022S</v>
      </c>
      <c r="L287" s="16" t="str">
        <f t="shared" si="9"/>
        <v>STRIDERS 4 AÑOS</v>
      </c>
      <c r="M287" s="12" t="s">
        <v>112</v>
      </c>
      <c r="N287" s="37">
        <v>294</v>
      </c>
      <c r="O287" s="19">
        <f>IFERROR(VLOOKUP(Tabla1[[#This Row],[NIVEL DE HABILIDAD]],CATEGORIAS!$M$3:$O$13,2,FALSE),"")</f>
        <v>85000</v>
      </c>
      <c r="P287" s="12"/>
      <c r="Q287" s="12"/>
    </row>
    <row r="288" spans="1:17" ht="18.75" hidden="1" x14ac:dyDescent="0.25">
      <c r="A288" s="11">
        <f>_xlfn.IFNA(_xlfn.XLOOKUP(Tabla1[[#This Row],[ID]],'BASE DE DATOS 2026'!$B$3:$B$895,'BASE DE DATOS 2026'!$N$3:$N$895),"")</f>
        <v>295</v>
      </c>
      <c r="B288" s="36">
        <v>295</v>
      </c>
      <c r="C288" s="65" t="s">
        <v>301</v>
      </c>
      <c r="D288" s="65" t="s">
        <v>657</v>
      </c>
      <c r="E288" s="47">
        <v>1232822963</v>
      </c>
      <c r="F288" s="14"/>
      <c r="G288" s="48">
        <v>2023</v>
      </c>
      <c r="H288" s="15">
        <f ca="1">IF(Tabla1[[#This Row],[FECHA DE NACIMIENTO]]="","",YEAR(NOW())-Tabla1[[#This Row],[FECHA DE NACIMIENTO]])</f>
        <v>3</v>
      </c>
      <c r="I288" s="65" t="s">
        <v>12</v>
      </c>
      <c r="J288" s="15" t="str">
        <f t="shared" si="8"/>
        <v>S</v>
      </c>
      <c r="K288" s="15" t="str">
        <f>Tabla1[[#This Row],[FECHA DE NACIMIENTO]]&amp;J288</f>
        <v>2023S</v>
      </c>
      <c r="L288" s="16" t="str">
        <f t="shared" si="9"/>
        <v>STRIDERS 2 Y 3 AÑOS</v>
      </c>
      <c r="M288" s="12" t="s">
        <v>112</v>
      </c>
      <c r="N288" s="36">
        <v>295</v>
      </c>
      <c r="O288" s="19">
        <f>IFERROR(VLOOKUP(Tabla1[[#This Row],[NIVEL DE HABILIDAD]],CATEGORIAS!$M$3:$O$13,2,FALSE),"")</f>
        <v>85000</v>
      </c>
      <c r="P288" s="65"/>
      <c r="Q288" s="12"/>
    </row>
    <row r="289" spans="1:17" ht="18.75" hidden="1" x14ac:dyDescent="0.25">
      <c r="A289" s="11">
        <f>_xlfn.IFNA(_xlfn.XLOOKUP(Tabla1[[#This Row],[ID]],'BASE DE DATOS 2026'!$B$3:$B$895,'BASE DE DATOS 2026'!$N$3:$N$895),"")</f>
        <v>0</v>
      </c>
      <c r="B289" s="36">
        <v>296</v>
      </c>
      <c r="C289" s="75" t="s">
        <v>319</v>
      </c>
      <c r="D289" s="75" t="s">
        <v>658</v>
      </c>
      <c r="E289" s="76">
        <v>1109936172</v>
      </c>
      <c r="F289" s="77"/>
      <c r="G289" s="77">
        <v>2017</v>
      </c>
      <c r="H289" s="78">
        <f ca="1">IF(Tabla1[[#This Row],[FECHA DE NACIMIENTO]]="","",YEAR(NOW())-Tabla1[[#This Row],[FECHA DE NACIMIENTO]])</f>
        <v>9</v>
      </c>
      <c r="I289" s="75" t="s">
        <v>100</v>
      </c>
      <c r="J289" s="79" t="str">
        <f t="shared" si="8"/>
        <v>E</v>
      </c>
      <c r="K289" s="79" t="str">
        <f>Tabla1[[#This Row],[FECHA DE NACIMIENTO]]&amp;J289</f>
        <v>2017E</v>
      </c>
      <c r="L289" s="16" t="str">
        <f t="shared" si="9"/>
        <v>MINIRIDERS 9 Y 10 AÑOS</v>
      </c>
      <c r="M289" s="75" t="s">
        <v>167</v>
      </c>
      <c r="N289" s="81">
        <v>296</v>
      </c>
      <c r="O289" s="82">
        <f>IFERROR(VLOOKUP(Tabla1[[#This Row],[NIVEL DE HABILIDAD]],CATEGORIAS!$M$3:$O$13,2,FALSE),"")</f>
        <v>85000</v>
      </c>
      <c r="P289" s="75"/>
      <c r="Q289" s="75"/>
    </row>
    <row r="290" spans="1:17" ht="18.75" hidden="1" x14ac:dyDescent="0.25">
      <c r="A290" s="11">
        <f>_xlfn.IFNA(_xlfn.XLOOKUP(Tabla1[[#This Row],[ID]],'BASE DE DATOS 2026'!$B$3:$B$895,'BASE DE DATOS 2026'!$N$3:$N$895),"")</f>
        <v>0</v>
      </c>
      <c r="B290" s="37">
        <v>297</v>
      </c>
      <c r="C290" s="65" t="s">
        <v>410</v>
      </c>
      <c r="D290" s="65" t="s">
        <v>659</v>
      </c>
      <c r="E290" s="47">
        <v>1149944378</v>
      </c>
      <c r="F290" s="14"/>
      <c r="G290" s="48">
        <v>2021</v>
      </c>
      <c r="H290" s="15">
        <f ca="1">IF(Tabla1[[#This Row],[FECHA DE NACIMIENTO]]="","",YEAR(NOW())-Tabla1[[#This Row],[FECHA DE NACIMIENTO]])</f>
        <v>5</v>
      </c>
      <c r="I290" s="65" t="s">
        <v>12</v>
      </c>
      <c r="J290" s="15" t="str">
        <f t="shared" si="8"/>
        <v>S</v>
      </c>
      <c r="K290" s="15" t="str">
        <f>Tabla1[[#This Row],[FECHA DE NACIMIENTO]]&amp;J290</f>
        <v>2021S</v>
      </c>
      <c r="L290" s="16" t="str">
        <f t="shared" si="9"/>
        <v>STRIDERS 5 AÑOS</v>
      </c>
      <c r="M290" s="12" t="s">
        <v>51</v>
      </c>
      <c r="N290" s="37">
        <v>297</v>
      </c>
      <c r="O290" s="19">
        <f>IFERROR(VLOOKUP(Tabla1[[#This Row],[NIVEL DE HABILIDAD]],CATEGORIAS!$M$3:$O$13,2,FALSE),"")</f>
        <v>85000</v>
      </c>
      <c r="P290" s="65"/>
      <c r="Q290" s="65"/>
    </row>
    <row r="291" spans="1:17" ht="18.75" hidden="1" x14ac:dyDescent="0.25">
      <c r="A291" s="11">
        <f>_xlfn.IFNA(_xlfn.XLOOKUP(Tabla1[[#This Row],[ID]],'BASE DE DATOS 2026'!$B$3:$B$895,'BASE DE DATOS 2026'!$N$3:$N$895),"")</f>
        <v>0</v>
      </c>
      <c r="B291" s="36">
        <v>298</v>
      </c>
      <c r="C291" s="12" t="s">
        <v>312</v>
      </c>
      <c r="D291" s="12" t="s">
        <v>660</v>
      </c>
      <c r="E291" s="13">
        <v>1104851309</v>
      </c>
      <c r="F291" s="14"/>
      <c r="G291" s="14">
        <v>2022</v>
      </c>
      <c r="H291" s="15">
        <f ca="1">IF(Tabla1[[#This Row],[FECHA DE NACIMIENTO]]="","",YEAR(NOW())-Tabla1[[#This Row],[FECHA DE NACIMIENTO]])</f>
        <v>4</v>
      </c>
      <c r="I291" s="12" t="s">
        <v>12</v>
      </c>
      <c r="J291" s="15" t="str">
        <f t="shared" si="8"/>
        <v>S</v>
      </c>
      <c r="K291" s="15" t="str">
        <f>Tabla1[[#This Row],[FECHA DE NACIMIENTO]]&amp;J291</f>
        <v>2022S</v>
      </c>
      <c r="L291" s="16" t="str">
        <f t="shared" si="9"/>
        <v>STRIDERS 4 AÑOS</v>
      </c>
      <c r="M291" s="12" t="s">
        <v>51</v>
      </c>
      <c r="N291" s="36">
        <v>298</v>
      </c>
      <c r="O291" s="19">
        <f>IFERROR(VLOOKUP(Tabla1[[#This Row],[NIVEL DE HABILIDAD]],CATEGORIAS!$M$3:$O$13,2,FALSE),"")</f>
        <v>85000</v>
      </c>
      <c r="P291" s="12"/>
      <c r="Q291" s="12"/>
    </row>
    <row r="292" spans="1:17" ht="18.75" hidden="1" x14ac:dyDescent="0.25">
      <c r="A292" s="11">
        <f>_xlfn.IFNA(_xlfn.XLOOKUP(Tabla1[[#This Row],[ID]],'BASE DE DATOS 2026'!$B$3:$B$895,'BASE DE DATOS 2026'!$N$3:$N$895),"")</f>
        <v>299</v>
      </c>
      <c r="B292" s="37">
        <v>299</v>
      </c>
      <c r="C292" s="12" t="s">
        <v>661</v>
      </c>
      <c r="D292" s="12" t="s">
        <v>662</v>
      </c>
      <c r="E292" s="13">
        <v>1144112268</v>
      </c>
      <c r="F292" s="14"/>
      <c r="G292" s="14">
        <v>2021</v>
      </c>
      <c r="H292" s="15">
        <f ca="1">IF(Tabla1[[#This Row],[FECHA DE NACIMIENTO]]="","",YEAR(NOW())-Tabla1[[#This Row],[FECHA DE NACIMIENTO]])</f>
        <v>5</v>
      </c>
      <c r="I292" s="12" t="s">
        <v>12</v>
      </c>
      <c r="J292" s="15" t="str">
        <f t="shared" si="8"/>
        <v>S</v>
      </c>
      <c r="K292" s="15" t="str">
        <f>Tabla1[[#This Row],[FECHA DE NACIMIENTO]]&amp;J292</f>
        <v>2021S</v>
      </c>
      <c r="L292" s="16" t="str">
        <f t="shared" si="9"/>
        <v>STRIDERS 5 AÑOS</v>
      </c>
      <c r="M292" s="12" t="s">
        <v>51</v>
      </c>
      <c r="N292" s="37">
        <v>299</v>
      </c>
      <c r="O292" s="19">
        <f>IFERROR(VLOOKUP(Tabla1[[#This Row],[NIVEL DE HABILIDAD]],CATEGORIAS!$M$3:$O$13,2,FALSE),"")</f>
        <v>85000</v>
      </c>
      <c r="P292" s="12"/>
      <c r="Q292" s="12"/>
    </row>
    <row r="293" spans="1:17" ht="18.75" hidden="1" x14ac:dyDescent="0.25">
      <c r="A293" s="11">
        <f>_xlfn.IFNA(_xlfn.XLOOKUP(Tabla1[[#This Row],[ID]],'BASE DE DATOS 2026'!$B$3:$B$895,'BASE DE DATOS 2026'!$N$3:$N$895),"")</f>
        <v>0</v>
      </c>
      <c r="B293" s="36">
        <v>300</v>
      </c>
      <c r="C293" s="12" t="s">
        <v>258</v>
      </c>
      <c r="D293" s="12" t="s">
        <v>663</v>
      </c>
      <c r="E293" s="13"/>
      <c r="F293" s="14"/>
      <c r="G293" s="14">
        <v>2021</v>
      </c>
      <c r="H293" s="15">
        <f ca="1">IF(Tabla1[[#This Row],[FECHA DE NACIMIENTO]]="","",YEAR(NOW())-Tabla1[[#This Row],[FECHA DE NACIMIENTO]])</f>
        <v>5</v>
      </c>
      <c r="I293" s="12" t="s">
        <v>12</v>
      </c>
      <c r="J293" s="15" t="str">
        <f t="shared" si="8"/>
        <v>S</v>
      </c>
      <c r="K293" s="15" t="str">
        <f>Tabla1[[#This Row],[FECHA DE NACIMIENTO]]&amp;J293</f>
        <v>2021S</v>
      </c>
      <c r="L293" s="16" t="str">
        <f t="shared" si="9"/>
        <v>STRIDERS 5 AÑOS</v>
      </c>
      <c r="M293" s="12" t="s">
        <v>77</v>
      </c>
      <c r="N293" s="36">
        <v>300</v>
      </c>
      <c r="O293" s="19">
        <f>IFERROR(VLOOKUP(Tabla1[[#This Row],[NIVEL DE HABILIDAD]],CATEGORIAS!$M$3:$O$13,2,FALSE),"")</f>
        <v>85000</v>
      </c>
      <c r="P293" s="12"/>
      <c r="Q293" s="12"/>
    </row>
    <row r="294" spans="1:17" ht="18.75" hidden="1" x14ac:dyDescent="0.25">
      <c r="A294" s="11">
        <f>_xlfn.IFNA(_xlfn.XLOOKUP(Tabla1[[#This Row],[ID]],'BASE DE DATOS 2026'!$B$3:$B$895,'BASE DE DATOS 2026'!$N$3:$N$895),"")</f>
        <v>0</v>
      </c>
      <c r="B294" s="38">
        <v>301</v>
      </c>
      <c r="C294" s="65" t="s">
        <v>664</v>
      </c>
      <c r="D294" s="65" t="s">
        <v>665</v>
      </c>
      <c r="E294" s="47">
        <v>1114006882</v>
      </c>
      <c r="F294" s="14"/>
      <c r="G294" s="14">
        <v>2013</v>
      </c>
      <c r="H294" s="15">
        <f ca="1">IF(Tabla1[[#This Row],[FECHA DE NACIMIENTO]]="","",YEAR(NOW())-Tabla1[[#This Row],[FECHA DE NACIMIENTO]])</f>
        <v>13</v>
      </c>
      <c r="I294" s="12" t="s">
        <v>14</v>
      </c>
      <c r="J294" s="15" t="str">
        <f t="shared" si="8"/>
        <v>D</v>
      </c>
      <c r="K294" s="15" t="str">
        <f>Tabla1[[#This Row],[FECHA DE NACIMIENTO]]&amp;J294</f>
        <v>2013D</v>
      </c>
      <c r="L294" s="16" t="str">
        <f t="shared" si="9"/>
        <v>DAMAS 13 Y 14 AÑOS</v>
      </c>
      <c r="M294" s="12" t="s">
        <v>44</v>
      </c>
      <c r="N294" s="37">
        <v>301</v>
      </c>
      <c r="O294" s="19">
        <f>IFERROR(VLOOKUP(Tabla1[[#This Row],[NIVEL DE HABILIDAD]],CATEGORIAS!$M$3:$O$13,2,FALSE),"")</f>
        <v>85000</v>
      </c>
      <c r="P294" s="12"/>
      <c r="Q294" s="12"/>
    </row>
    <row r="295" spans="1:17" ht="18.75" hidden="1" x14ac:dyDescent="0.25">
      <c r="A295" s="11">
        <f>_xlfn.IFNA(_xlfn.XLOOKUP(Tabla1[[#This Row],[ID]],'BASE DE DATOS 2026'!$B$3:$B$895,'BASE DE DATOS 2026'!$N$3:$N$895),"")</f>
        <v>0</v>
      </c>
      <c r="B295" s="38">
        <v>302</v>
      </c>
      <c r="C295" s="65" t="s">
        <v>666</v>
      </c>
      <c r="D295" s="65" t="s">
        <v>667</v>
      </c>
      <c r="E295" s="47">
        <v>1114011424</v>
      </c>
      <c r="F295" s="14"/>
      <c r="G295" s="14">
        <v>2018</v>
      </c>
      <c r="H295" s="15">
        <f ca="1">IF(Tabla1[[#This Row],[FECHA DE NACIMIENTO]]="","",YEAR(NOW())-Tabla1[[#This Row],[FECHA DE NACIMIENTO]])</f>
        <v>8</v>
      </c>
      <c r="I295" s="12" t="s">
        <v>14</v>
      </c>
      <c r="J295" s="15" t="str">
        <f t="shared" si="8"/>
        <v>D</v>
      </c>
      <c r="K295" s="15" t="str">
        <f>Tabla1[[#This Row],[FECHA DE NACIMIENTO]]&amp;J295</f>
        <v>2018D</v>
      </c>
      <c r="L295" s="16" t="str">
        <f t="shared" si="9"/>
        <v>DAMAS 7 Y 8 AÑOS</v>
      </c>
      <c r="M295" s="12" t="s">
        <v>44</v>
      </c>
      <c r="N295" s="36">
        <v>302</v>
      </c>
      <c r="O295" s="19">
        <f>IFERROR(VLOOKUP(Tabla1[[#This Row],[NIVEL DE HABILIDAD]],CATEGORIAS!$M$3:$O$13,2,FALSE),"")</f>
        <v>85000</v>
      </c>
      <c r="P295" s="12"/>
      <c r="Q295" s="12"/>
    </row>
    <row r="296" spans="1:17" ht="18.75" hidden="1" x14ac:dyDescent="0.25">
      <c r="A296" s="11">
        <f>_xlfn.IFNA(_xlfn.XLOOKUP(Tabla1[[#This Row],[ID]],'BASE DE DATOS 2026'!$B$3:$B$895,'BASE DE DATOS 2026'!$N$3:$N$895),"")</f>
        <v>0</v>
      </c>
      <c r="B296" s="38">
        <v>303</v>
      </c>
      <c r="C296" s="65" t="s">
        <v>664</v>
      </c>
      <c r="D296" s="65" t="s">
        <v>668</v>
      </c>
      <c r="E296" s="47">
        <v>1111693635</v>
      </c>
      <c r="F296" s="14"/>
      <c r="G296" s="14">
        <v>2015</v>
      </c>
      <c r="H296" s="15">
        <f ca="1">IF(Tabla1[[#This Row],[FECHA DE NACIMIENTO]]="","",YEAR(NOW())-Tabla1[[#This Row],[FECHA DE NACIMIENTO]])</f>
        <v>11</v>
      </c>
      <c r="I296" s="12" t="s">
        <v>14</v>
      </c>
      <c r="J296" s="15" t="str">
        <f t="shared" si="8"/>
        <v>D</v>
      </c>
      <c r="K296" s="15" t="str">
        <f>Tabla1[[#This Row],[FECHA DE NACIMIENTO]]&amp;J296</f>
        <v>2015D</v>
      </c>
      <c r="L296" s="16" t="str">
        <f t="shared" si="9"/>
        <v>DAMAS 11 Y 12 AÑOS</v>
      </c>
      <c r="M296" s="12" t="s">
        <v>46</v>
      </c>
      <c r="N296" s="37">
        <v>303</v>
      </c>
      <c r="O296" s="19">
        <f>IFERROR(VLOOKUP(Tabla1[[#This Row],[NIVEL DE HABILIDAD]],CATEGORIAS!$M$3:$O$13,2,FALSE),"")</f>
        <v>85000</v>
      </c>
      <c r="P296" s="12"/>
      <c r="Q296" s="12"/>
    </row>
    <row r="297" spans="1:17" ht="18.75" hidden="1" x14ac:dyDescent="0.25">
      <c r="A297" s="11">
        <f>_xlfn.IFNA(_xlfn.XLOOKUP(Tabla1[[#This Row],[ID]],'BASE DE DATOS 2026'!$B$3:$B$895,'BASE DE DATOS 2026'!$N$3:$N$895),"")</f>
        <v>304</v>
      </c>
      <c r="B297" s="38">
        <v>304</v>
      </c>
      <c r="C297" s="12" t="s">
        <v>669</v>
      </c>
      <c r="D297" s="12" t="s">
        <v>670</v>
      </c>
      <c r="E297" s="13">
        <v>1111693277</v>
      </c>
      <c r="F297" s="14"/>
      <c r="G297" s="14">
        <v>2015</v>
      </c>
      <c r="H297" s="15">
        <f ca="1">IF(Tabla1[[#This Row],[FECHA DE NACIMIENTO]]="","",YEAR(NOW())-Tabla1[[#This Row],[FECHA DE NACIMIENTO]])</f>
        <v>11</v>
      </c>
      <c r="I297" s="12" t="s">
        <v>14</v>
      </c>
      <c r="J297" s="15" t="str">
        <f t="shared" si="8"/>
        <v>D</v>
      </c>
      <c r="K297" s="15" t="str">
        <f>Tabla1[[#This Row],[FECHA DE NACIMIENTO]]&amp;J297</f>
        <v>2015D</v>
      </c>
      <c r="L297" s="16" t="str">
        <f t="shared" si="9"/>
        <v>DAMAS 11 Y 12 AÑOS</v>
      </c>
      <c r="M297" s="12" t="s">
        <v>46</v>
      </c>
      <c r="N297" s="36">
        <v>304</v>
      </c>
      <c r="O297" s="19">
        <f>IFERROR(VLOOKUP(Tabla1[[#This Row],[NIVEL DE HABILIDAD]],CATEGORIAS!$M$3:$O$13,2,FALSE),"")</f>
        <v>85000</v>
      </c>
      <c r="P297" s="12"/>
      <c r="Q297" s="12"/>
    </row>
    <row r="298" spans="1:17" ht="18.75" hidden="1" x14ac:dyDescent="0.25">
      <c r="A298" s="11">
        <f>_xlfn.IFNA(_xlfn.XLOOKUP(Tabla1[[#This Row],[ID]],'BASE DE DATOS 2026'!$B$3:$B$895,'BASE DE DATOS 2026'!$N$3:$N$895),"")</f>
        <v>0</v>
      </c>
      <c r="B298" s="38">
        <v>305</v>
      </c>
      <c r="C298" s="12" t="s">
        <v>671</v>
      </c>
      <c r="D298" s="12" t="s">
        <v>672</v>
      </c>
      <c r="E298" s="13">
        <v>1029623408</v>
      </c>
      <c r="F298" s="14"/>
      <c r="G298" s="14">
        <v>2016</v>
      </c>
      <c r="H298" s="15">
        <f ca="1">IF(Tabla1[[#This Row],[FECHA DE NACIMIENTO]]="","",YEAR(NOW())-Tabla1[[#This Row],[FECHA DE NACIMIENTO]])</f>
        <v>10</v>
      </c>
      <c r="I298" s="12" t="s">
        <v>14</v>
      </c>
      <c r="J298" s="15" t="str">
        <f t="shared" si="8"/>
        <v>D</v>
      </c>
      <c r="K298" s="15" t="str">
        <f>Tabla1[[#This Row],[FECHA DE NACIMIENTO]]&amp;J298</f>
        <v>2016D</v>
      </c>
      <c r="L298" s="16" t="str">
        <f t="shared" si="9"/>
        <v>DAMAS 9 Y 10 AÑOS</v>
      </c>
      <c r="M298" s="12" t="s">
        <v>80</v>
      </c>
      <c r="N298" s="37">
        <v>305</v>
      </c>
      <c r="O298" s="19">
        <f>IFERROR(VLOOKUP(Tabla1[[#This Row],[NIVEL DE HABILIDAD]],CATEGORIAS!$M$3:$O$13,2,FALSE),"")</f>
        <v>85000</v>
      </c>
      <c r="P298" s="12"/>
      <c r="Q298" s="12"/>
    </row>
    <row r="299" spans="1:17" ht="18.75" hidden="1" x14ac:dyDescent="0.25">
      <c r="A299" s="11">
        <f>_xlfn.IFNA(_xlfn.XLOOKUP(Tabla1[[#This Row],[ID]],'BASE DE DATOS 2026'!$B$3:$B$895,'BASE DE DATOS 2026'!$N$3:$N$895),"")</f>
        <v>306</v>
      </c>
      <c r="B299" s="38">
        <v>306</v>
      </c>
      <c r="C299" s="12" t="s">
        <v>673</v>
      </c>
      <c r="D299" s="12" t="s">
        <v>674</v>
      </c>
      <c r="E299" s="13">
        <v>1061539217</v>
      </c>
      <c r="F299" s="14"/>
      <c r="G299" s="14">
        <v>2012</v>
      </c>
      <c r="H299" s="15">
        <f ca="1">IF(Tabla1[[#This Row],[FECHA DE NACIMIENTO]]="","",YEAR(NOW())-Tabla1[[#This Row],[FECHA DE NACIMIENTO]])</f>
        <v>14</v>
      </c>
      <c r="I299" s="12" t="s">
        <v>14</v>
      </c>
      <c r="J299" s="15" t="str">
        <f t="shared" si="8"/>
        <v>D</v>
      </c>
      <c r="K299" s="15" t="str">
        <f>Tabla1[[#This Row],[FECHA DE NACIMIENTO]]&amp;J299</f>
        <v>2012D</v>
      </c>
      <c r="L299" s="16" t="str">
        <f t="shared" si="9"/>
        <v>DAMAS 13 Y 14 AÑOS</v>
      </c>
      <c r="M299" s="12" t="s">
        <v>80</v>
      </c>
      <c r="N299" s="36">
        <v>306</v>
      </c>
      <c r="O299" s="19">
        <f>IFERROR(VLOOKUP(Tabla1[[#This Row],[NIVEL DE HABILIDAD]],CATEGORIAS!$M$3:$O$13,2,FALSE),"")</f>
        <v>85000</v>
      </c>
      <c r="P299" s="12"/>
      <c r="Q299" s="12"/>
    </row>
    <row r="300" spans="1:17" ht="18.75" hidden="1" x14ac:dyDescent="0.25">
      <c r="A300" s="11">
        <f>_xlfn.IFNA(_xlfn.XLOOKUP(Tabla1[[#This Row],[ID]],'BASE DE DATOS 2026'!$B$3:$B$895,'BASE DE DATOS 2026'!$N$3:$N$895),"")</f>
        <v>307</v>
      </c>
      <c r="B300" s="38">
        <v>307</v>
      </c>
      <c r="C300" s="12" t="s">
        <v>666</v>
      </c>
      <c r="D300" s="12" t="s">
        <v>675</v>
      </c>
      <c r="E300" s="13"/>
      <c r="F300" s="14"/>
      <c r="G300" s="14">
        <v>2012</v>
      </c>
      <c r="H300" s="15">
        <f ca="1">IF(Tabla1[[#This Row],[FECHA DE NACIMIENTO]]="","",YEAR(NOW())-Tabla1[[#This Row],[FECHA DE NACIMIENTO]])</f>
        <v>14</v>
      </c>
      <c r="I300" s="12" t="s">
        <v>14</v>
      </c>
      <c r="J300" s="15" t="str">
        <f t="shared" si="8"/>
        <v>D</v>
      </c>
      <c r="K300" s="15" t="str">
        <f>Tabla1[[#This Row],[FECHA DE NACIMIENTO]]&amp;J300</f>
        <v>2012D</v>
      </c>
      <c r="L300" s="16" t="str">
        <f t="shared" si="9"/>
        <v>DAMAS 13 Y 14 AÑOS</v>
      </c>
      <c r="M300" s="12" t="s">
        <v>167</v>
      </c>
      <c r="N300" s="37">
        <v>307</v>
      </c>
      <c r="O300" s="19">
        <f>IFERROR(VLOOKUP(Tabla1[[#This Row],[NIVEL DE HABILIDAD]],CATEGORIAS!$M$3:$O$13,2,FALSE),"")</f>
        <v>85000</v>
      </c>
      <c r="P300" s="12"/>
      <c r="Q300" s="12"/>
    </row>
    <row r="301" spans="1:17" ht="18.75" hidden="1" x14ac:dyDescent="0.25">
      <c r="A301" s="11">
        <f>_xlfn.IFNA(_xlfn.XLOOKUP(Tabla1[[#This Row],[ID]],'BASE DE DATOS 2026'!$B$3:$B$895,'BASE DE DATOS 2026'!$N$3:$N$895),"")</f>
        <v>308</v>
      </c>
      <c r="B301" s="38">
        <v>308</v>
      </c>
      <c r="C301" s="12" t="s">
        <v>676</v>
      </c>
      <c r="D301" s="12" t="s">
        <v>677</v>
      </c>
      <c r="E301" s="13"/>
      <c r="F301" s="14"/>
      <c r="G301" s="14">
        <v>2016</v>
      </c>
      <c r="H301" s="15">
        <f ca="1">IF(Tabla1[[#This Row],[FECHA DE NACIMIENTO]]="","",YEAR(NOW())-Tabla1[[#This Row],[FECHA DE NACIMIENTO]])</f>
        <v>10</v>
      </c>
      <c r="I301" s="12" t="s">
        <v>14</v>
      </c>
      <c r="J301" s="15" t="str">
        <f t="shared" si="8"/>
        <v>D</v>
      </c>
      <c r="K301" s="15" t="str">
        <f>Tabla1[[#This Row],[FECHA DE NACIMIENTO]]&amp;J301</f>
        <v>2016D</v>
      </c>
      <c r="L301" s="16" t="str">
        <f t="shared" si="9"/>
        <v>DAMAS 9 Y 10 AÑOS</v>
      </c>
      <c r="M301" s="12" t="s">
        <v>43</v>
      </c>
      <c r="N301" s="36">
        <v>308</v>
      </c>
      <c r="O301" s="19">
        <f>IFERROR(VLOOKUP(Tabla1[[#This Row],[NIVEL DE HABILIDAD]],CATEGORIAS!$M$3:$O$13,2,FALSE),"")</f>
        <v>85000</v>
      </c>
      <c r="P301" s="12"/>
      <c r="Q301" s="12"/>
    </row>
    <row r="302" spans="1:17" ht="18.75" hidden="1" x14ac:dyDescent="0.25">
      <c r="A302" s="11">
        <f>_xlfn.IFNA(_xlfn.XLOOKUP(Tabla1[[#This Row],[ID]],'BASE DE DATOS 2026'!$B$3:$B$895,'BASE DE DATOS 2026'!$N$3:$N$895),"")</f>
        <v>309</v>
      </c>
      <c r="B302" s="38">
        <v>309</v>
      </c>
      <c r="C302" s="12" t="s">
        <v>678</v>
      </c>
      <c r="D302" s="12" t="s">
        <v>381</v>
      </c>
      <c r="E302" s="13"/>
      <c r="F302" s="14"/>
      <c r="G302" s="14">
        <v>2012</v>
      </c>
      <c r="H302" s="15">
        <f ca="1">IF(Tabla1[[#This Row],[FECHA DE NACIMIENTO]]="","",YEAR(NOW())-Tabla1[[#This Row],[FECHA DE NACIMIENTO]])</f>
        <v>14</v>
      </c>
      <c r="I302" s="12" t="s">
        <v>14</v>
      </c>
      <c r="J302" s="15" t="str">
        <f t="shared" si="8"/>
        <v>D</v>
      </c>
      <c r="K302" s="15" t="str">
        <f>Tabla1[[#This Row],[FECHA DE NACIMIENTO]]&amp;J302</f>
        <v>2012D</v>
      </c>
      <c r="L302" s="16" t="str">
        <f t="shared" si="9"/>
        <v>DAMAS 13 Y 14 AÑOS</v>
      </c>
      <c r="M302" s="12" t="s">
        <v>167</v>
      </c>
      <c r="N302" s="38">
        <v>309</v>
      </c>
      <c r="O302" s="19">
        <f>IFERROR(VLOOKUP(Tabla1[[#This Row],[NIVEL DE HABILIDAD]],CATEGORIAS!$M$3:$O$13,2,FALSE),"")</f>
        <v>85000</v>
      </c>
      <c r="P302" s="12"/>
      <c r="Q302" s="12"/>
    </row>
    <row r="303" spans="1:17" ht="18.75" hidden="1" x14ac:dyDescent="0.25">
      <c r="A303" s="11">
        <f>_xlfn.IFNA(_xlfn.XLOOKUP(Tabla1[[#This Row],[ID]],'BASE DE DATOS 2026'!$B$3:$B$895,'BASE DE DATOS 2026'!$N$3:$N$895),"")</f>
        <v>310</v>
      </c>
      <c r="B303" s="39">
        <v>310</v>
      </c>
      <c r="C303" s="12" t="s">
        <v>679</v>
      </c>
      <c r="D303" s="12" t="s">
        <v>680</v>
      </c>
      <c r="E303" s="13">
        <v>1118374549</v>
      </c>
      <c r="F303" s="14"/>
      <c r="G303" s="14">
        <v>2013</v>
      </c>
      <c r="H303" s="15">
        <f ca="1">IF(Tabla1[[#This Row],[FECHA DE NACIMIENTO]]="","",YEAR(NOW())-Tabla1[[#This Row],[FECHA DE NACIMIENTO]])</f>
        <v>13</v>
      </c>
      <c r="I303" s="12" t="s">
        <v>14</v>
      </c>
      <c r="J303" s="15" t="str">
        <f t="shared" si="8"/>
        <v>D</v>
      </c>
      <c r="K303" s="15" t="str">
        <f>Tabla1[[#This Row],[FECHA DE NACIMIENTO]]&amp;J303</f>
        <v>2013D</v>
      </c>
      <c r="L303" s="16" t="str">
        <f t="shared" si="9"/>
        <v>DAMAS 13 Y 14 AÑOS</v>
      </c>
      <c r="M303" s="12" t="s">
        <v>186</v>
      </c>
      <c r="N303" s="39">
        <v>310</v>
      </c>
      <c r="O303" s="19">
        <f>IFERROR(VLOOKUP(Tabla1[[#This Row],[NIVEL DE HABILIDAD]],CATEGORIAS!$M$3:$O$13,2,FALSE),"")</f>
        <v>85000</v>
      </c>
      <c r="P303" s="12"/>
      <c r="Q303" s="12"/>
    </row>
    <row r="304" spans="1:17" ht="18.75" hidden="1" x14ac:dyDescent="0.25">
      <c r="A304" s="11">
        <f>_xlfn.IFNA(_xlfn.XLOOKUP(Tabla1[[#This Row],[ID]],'BASE DE DATOS 2026'!$B$3:$B$895,'BASE DE DATOS 2026'!$N$3:$N$895),"")</f>
        <v>311</v>
      </c>
      <c r="B304" s="38">
        <v>311</v>
      </c>
      <c r="C304" s="12" t="s">
        <v>479</v>
      </c>
      <c r="D304" s="12" t="s">
        <v>681</v>
      </c>
      <c r="E304" s="13">
        <v>1109558682</v>
      </c>
      <c r="F304" s="14"/>
      <c r="G304" s="14">
        <v>2015</v>
      </c>
      <c r="H304" s="15">
        <f ca="1">IF(Tabla1[[#This Row],[FECHA DE NACIMIENTO]]="","",YEAR(NOW())-Tabla1[[#This Row],[FECHA DE NACIMIENTO]])</f>
        <v>11</v>
      </c>
      <c r="I304" s="12" t="s">
        <v>14</v>
      </c>
      <c r="J304" s="15" t="str">
        <f t="shared" si="8"/>
        <v>D</v>
      </c>
      <c r="K304" s="15" t="str">
        <f>Tabla1[[#This Row],[FECHA DE NACIMIENTO]]&amp;J304</f>
        <v>2015D</v>
      </c>
      <c r="L304" s="16" t="str">
        <f t="shared" si="9"/>
        <v>DAMAS 11 Y 12 AÑOS</v>
      </c>
      <c r="M304" s="12" t="s">
        <v>43</v>
      </c>
      <c r="N304" s="38">
        <v>311</v>
      </c>
      <c r="O304" s="19">
        <f>IFERROR(VLOOKUP(Tabla1[[#This Row],[NIVEL DE HABILIDAD]],CATEGORIAS!$M$3:$O$13,2,FALSE),"")</f>
        <v>85000</v>
      </c>
      <c r="P304" s="12"/>
      <c r="Q304" s="12"/>
    </row>
    <row r="305" spans="1:17" ht="18.75" hidden="1" x14ac:dyDescent="0.25">
      <c r="A305" s="11">
        <f>_xlfn.IFNA(_xlfn.XLOOKUP(Tabla1[[#This Row],[ID]],'BASE DE DATOS 2026'!$B$3:$B$895,'BASE DE DATOS 2026'!$N$3:$N$895),"")</f>
        <v>312</v>
      </c>
      <c r="B305" s="39">
        <v>312</v>
      </c>
      <c r="C305" s="12" t="s">
        <v>527</v>
      </c>
      <c r="D305" s="12" t="s">
        <v>682</v>
      </c>
      <c r="E305" s="13">
        <v>1104826982</v>
      </c>
      <c r="F305" s="14"/>
      <c r="G305" s="14">
        <v>2011</v>
      </c>
      <c r="H305" s="15">
        <f ca="1">IF(Tabla1[[#This Row],[FECHA DE NACIMIENTO]]="","",YEAR(NOW())-Tabla1[[#This Row],[FECHA DE NACIMIENTO]])</f>
        <v>15</v>
      </c>
      <c r="I305" s="12" t="s">
        <v>9</v>
      </c>
      <c r="J305" s="15" t="str">
        <f t="shared" si="8"/>
        <v>OD</v>
      </c>
      <c r="K305" s="15" t="str">
        <f>Tabla1[[#This Row],[FECHA DE NACIMIENTO]]&amp;J305</f>
        <v>2011OD</v>
      </c>
      <c r="L305" s="16" t="str">
        <f t="shared" si="9"/>
        <v>OPEN DAMAS</v>
      </c>
      <c r="M305" s="12" t="s">
        <v>51</v>
      </c>
      <c r="N305" s="39">
        <v>312</v>
      </c>
      <c r="O305" s="19">
        <f>IFERROR(VLOOKUP(Tabla1[[#This Row],[NIVEL DE HABILIDAD]],CATEGORIAS!$M$3:$O$13,2,FALSE),"")</f>
        <v>85000</v>
      </c>
      <c r="P305" s="12"/>
      <c r="Q305" s="12"/>
    </row>
    <row r="306" spans="1:17" ht="18.75" hidden="1" x14ac:dyDescent="0.25">
      <c r="A306" s="11">
        <f>_xlfn.IFNA(_xlfn.XLOOKUP(Tabla1[[#This Row],[ID]],'BASE DE DATOS 2026'!$B$3:$B$895,'BASE DE DATOS 2026'!$N$3:$N$895),"")</f>
        <v>313</v>
      </c>
      <c r="B306" s="38">
        <v>313</v>
      </c>
      <c r="C306" s="65" t="s">
        <v>455</v>
      </c>
      <c r="D306" s="65" t="s">
        <v>683</v>
      </c>
      <c r="E306" s="47">
        <v>1114005793</v>
      </c>
      <c r="F306" s="48"/>
      <c r="G306" s="48">
        <v>2012</v>
      </c>
      <c r="H306" s="15">
        <f ca="1">IF(Tabla1[[#This Row],[FECHA DE NACIMIENTO]]="","",YEAR(NOW())-Tabla1[[#This Row],[FECHA DE NACIMIENTO]])</f>
        <v>14</v>
      </c>
      <c r="I306" s="65" t="s">
        <v>14</v>
      </c>
      <c r="J306" s="15" t="str">
        <f t="shared" si="8"/>
        <v>D</v>
      </c>
      <c r="K306" s="15" t="str">
        <f>Tabla1[[#This Row],[FECHA DE NACIMIENTO]]&amp;J306</f>
        <v>2012D</v>
      </c>
      <c r="L306" s="16" t="str">
        <f t="shared" si="9"/>
        <v>DAMAS 13 Y 14 AÑOS</v>
      </c>
      <c r="M306" s="65" t="s">
        <v>82</v>
      </c>
      <c r="N306" s="38">
        <v>313</v>
      </c>
      <c r="O306" s="19">
        <f>IFERROR(VLOOKUP(Tabla1[[#This Row],[NIVEL DE HABILIDAD]],CATEGORIAS!$M$3:$O$13,2,FALSE),"")</f>
        <v>85000</v>
      </c>
      <c r="P306" s="65"/>
      <c r="Q306" s="65"/>
    </row>
    <row r="307" spans="1:17" ht="18.75" hidden="1" x14ac:dyDescent="0.25">
      <c r="A307" s="11">
        <f>_xlfn.IFNA(_xlfn.XLOOKUP(Tabla1[[#This Row],[ID]],'BASE DE DATOS 2026'!$B$3:$B$895,'BASE DE DATOS 2026'!$N$3:$N$895),"")</f>
        <v>314</v>
      </c>
      <c r="B307" s="39">
        <v>314</v>
      </c>
      <c r="C307" s="65" t="s">
        <v>285</v>
      </c>
      <c r="D307" s="65" t="s">
        <v>684</v>
      </c>
      <c r="E307" s="47">
        <v>1114555456</v>
      </c>
      <c r="F307" s="14"/>
      <c r="G307" s="48">
        <v>2018</v>
      </c>
      <c r="H307" s="15">
        <f ca="1">IF(Tabla1[[#This Row],[FECHA DE NACIMIENTO]]="","",YEAR(NOW())-Tabla1[[#This Row],[FECHA DE NACIMIENTO]])</f>
        <v>8</v>
      </c>
      <c r="I307" s="65" t="s">
        <v>14</v>
      </c>
      <c r="J307" s="15" t="str">
        <f t="shared" si="8"/>
        <v>D</v>
      </c>
      <c r="K307" s="15" t="str">
        <f>Tabla1[[#This Row],[FECHA DE NACIMIENTO]]&amp;J307</f>
        <v>2018D</v>
      </c>
      <c r="L307" s="16" t="str">
        <f t="shared" si="9"/>
        <v>DAMAS 7 Y 8 AÑOS</v>
      </c>
      <c r="M307" s="65" t="s">
        <v>82</v>
      </c>
      <c r="N307" s="39">
        <v>314</v>
      </c>
      <c r="O307" s="19">
        <f>IFERROR(VLOOKUP(Tabla1[[#This Row],[NIVEL DE HABILIDAD]],CATEGORIAS!$M$3:$O$13,2,FALSE),"")</f>
        <v>85000</v>
      </c>
      <c r="P307" s="65"/>
      <c r="Q307" s="12"/>
    </row>
    <row r="308" spans="1:17" ht="18.75" hidden="1" x14ac:dyDescent="0.25">
      <c r="A308" s="11">
        <f>_xlfn.IFNA(_xlfn.XLOOKUP(Tabla1[[#This Row],[ID]],'BASE DE DATOS 2026'!$B$3:$B$895,'BASE DE DATOS 2026'!$N$3:$N$895),"")</f>
        <v>315</v>
      </c>
      <c r="B308" s="38">
        <v>315</v>
      </c>
      <c r="C308" s="12" t="s">
        <v>685</v>
      </c>
      <c r="D308" s="12" t="s">
        <v>686</v>
      </c>
      <c r="E308" s="13">
        <v>1114557104</v>
      </c>
      <c r="F308" s="14"/>
      <c r="G308" s="14">
        <v>2018</v>
      </c>
      <c r="H308" s="15">
        <f ca="1">IF(Tabla1[[#This Row],[FECHA DE NACIMIENTO]]="","",YEAR(NOW())-Tabla1[[#This Row],[FECHA DE NACIMIENTO]])</f>
        <v>8</v>
      </c>
      <c r="I308" s="12" t="s">
        <v>14</v>
      </c>
      <c r="J308" s="15" t="str">
        <f t="shared" si="8"/>
        <v>D</v>
      </c>
      <c r="K308" s="15" t="str">
        <f>Tabla1[[#This Row],[FECHA DE NACIMIENTO]]&amp;J308</f>
        <v>2018D</v>
      </c>
      <c r="L308" s="16" t="str">
        <f t="shared" si="9"/>
        <v>DAMAS 7 Y 8 AÑOS</v>
      </c>
      <c r="M308" s="12" t="s">
        <v>82</v>
      </c>
      <c r="N308" s="38">
        <v>315</v>
      </c>
      <c r="O308" s="19">
        <f>IFERROR(VLOOKUP(Tabla1[[#This Row],[NIVEL DE HABILIDAD]],CATEGORIAS!$M$3:$O$13,2,FALSE),"")</f>
        <v>85000</v>
      </c>
      <c r="P308" s="12"/>
      <c r="Q308" s="12"/>
    </row>
    <row r="309" spans="1:17" ht="18.75" hidden="1" x14ac:dyDescent="0.25">
      <c r="A309" s="11">
        <f>_xlfn.IFNA(_xlfn.XLOOKUP(Tabla1[[#This Row],[ID]],'BASE DE DATOS 2026'!$B$3:$B$895,'BASE DE DATOS 2026'!$N$3:$N$895),"")</f>
        <v>0</v>
      </c>
      <c r="B309" s="39">
        <v>316</v>
      </c>
      <c r="C309" s="65" t="s">
        <v>687</v>
      </c>
      <c r="D309" s="65" t="s">
        <v>688</v>
      </c>
      <c r="E309" s="47">
        <v>1131124035</v>
      </c>
      <c r="F309" s="48"/>
      <c r="G309" s="48">
        <v>2012</v>
      </c>
      <c r="H309" s="15">
        <f ca="1">IF(Tabla1[[#This Row],[FECHA DE NACIMIENTO]]="","",YEAR(NOW())-Tabla1[[#This Row],[FECHA DE NACIMIENTO]])</f>
        <v>14</v>
      </c>
      <c r="I309" s="65" t="s">
        <v>14</v>
      </c>
      <c r="J309" s="15" t="str">
        <f t="shared" si="8"/>
        <v>D</v>
      </c>
      <c r="K309" s="15" t="str">
        <f>Tabla1[[#This Row],[FECHA DE NACIMIENTO]]&amp;J309</f>
        <v>2012D</v>
      </c>
      <c r="L309" s="16" t="str">
        <f t="shared" si="9"/>
        <v>DAMAS 13 Y 14 AÑOS</v>
      </c>
      <c r="M309" s="65" t="s">
        <v>45</v>
      </c>
      <c r="N309" s="39">
        <v>316</v>
      </c>
      <c r="O309" s="19">
        <f>IFERROR(VLOOKUP(Tabla1[[#This Row],[NIVEL DE HABILIDAD]],CATEGORIAS!$M$3:$O$13,2,FALSE),"")</f>
        <v>85000</v>
      </c>
      <c r="P309" s="65"/>
      <c r="Q309" s="65"/>
    </row>
    <row r="310" spans="1:17" ht="18.75" hidden="1" x14ac:dyDescent="0.25">
      <c r="A310" s="11">
        <f>_xlfn.IFNA(_xlfn.XLOOKUP(Tabla1[[#This Row],[ID]],'BASE DE DATOS 2026'!$B$3:$B$895,'BASE DE DATOS 2026'!$N$3:$N$895),"")</f>
        <v>317</v>
      </c>
      <c r="B310" s="38">
        <v>317</v>
      </c>
      <c r="C310" s="65" t="s">
        <v>689</v>
      </c>
      <c r="D310" s="65" t="s">
        <v>690</v>
      </c>
      <c r="E310" s="47">
        <v>1110377773</v>
      </c>
      <c r="F310" s="14"/>
      <c r="G310" s="48">
        <v>2017</v>
      </c>
      <c r="H310" s="15">
        <f ca="1">IF(Tabla1[[#This Row],[FECHA DE NACIMIENTO]]="","",YEAR(NOW())-Tabla1[[#This Row],[FECHA DE NACIMIENTO]])</f>
        <v>9</v>
      </c>
      <c r="I310" s="65" t="s">
        <v>14</v>
      </c>
      <c r="J310" s="15" t="str">
        <f t="shared" si="8"/>
        <v>D</v>
      </c>
      <c r="K310" s="15" t="str">
        <f>Tabla1[[#This Row],[FECHA DE NACIMIENTO]]&amp;J310</f>
        <v>2017D</v>
      </c>
      <c r="L310" s="16" t="str">
        <f t="shared" si="9"/>
        <v>DAMAS 9 Y 10 AÑOS</v>
      </c>
      <c r="M310" s="65" t="s">
        <v>45</v>
      </c>
      <c r="N310" s="38">
        <v>317</v>
      </c>
      <c r="O310" s="19">
        <f>IFERROR(VLOOKUP(Tabla1[[#This Row],[NIVEL DE HABILIDAD]],CATEGORIAS!$M$3:$O$13,2,FALSE),"")</f>
        <v>85000</v>
      </c>
      <c r="P310" s="65"/>
      <c r="Q310" s="65"/>
    </row>
    <row r="311" spans="1:17" ht="18.75" hidden="1" x14ac:dyDescent="0.25">
      <c r="A311" s="11">
        <f>_xlfn.IFNA(_xlfn.XLOOKUP(Tabla1[[#This Row],[ID]],'BASE DE DATOS 2026'!$B$3:$B$895,'BASE DE DATOS 2026'!$N$3:$N$895),"")</f>
        <v>0</v>
      </c>
      <c r="B311" s="39">
        <v>318</v>
      </c>
      <c r="C311" s="12" t="s">
        <v>691</v>
      </c>
      <c r="D311" s="12" t="s">
        <v>692</v>
      </c>
      <c r="E311" s="13">
        <v>1150693302</v>
      </c>
      <c r="F311" s="14"/>
      <c r="G311" s="14">
        <v>2016</v>
      </c>
      <c r="H311" s="15">
        <f ca="1">IF(Tabla1[[#This Row],[FECHA DE NACIMIENTO]]="","",YEAR(NOW())-Tabla1[[#This Row],[FECHA DE NACIMIENTO]])</f>
        <v>10</v>
      </c>
      <c r="I311" s="12" t="s">
        <v>14</v>
      </c>
      <c r="J311" s="15" t="str">
        <f t="shared" si="8"/>
        <v>D</v>
      </c>
      <c r="K311" s="15" t="str">
        <f>Tabla1[[#This Row],[FECHA DE NACIMIENTO]]&amp;J311</f>
        <v>2016D</v>
      </c>
      <c r="L311" s="16" t="str">
        <f t="shared" si="9"/>
        <v>DAMAS 9 Y 10 AÑOS</v>
      </c>
      <c r="M311" s="12" t="s">
        <v>45</v>
      </c>
      <c r="N311" s="39">
        <v>318</v>
      </c>
      <c r="O311" s="19">
        <f>IFERROR(VLOOKUP(Tabla1[[#This Row],[NIVEL DE HABILIDAD]],CATEGORIAS!$M$3:$O$13,2,FALSE),"")</f>
        <v>85000</v>
      </c>
      <c r="P311" s="12"/>
      <c r="Q311" s="12"/>
    </row>
    <row r="312" spans="1:17" ht="18.75" hidden="1" x14ac:dyDescent="0.25">
      <c r="A312" s="11">
        <f>_xlfn.IFNA(_xlfn.XLOOKUP(Tabla1[[#This Row],[ID]],'BASE DE DATOS 2026'!$B$3:$B$895,'BASE DE DATOS 2026'!$N$3:$N$895),"")</f>
        <v>0</v>
      </c>
      <c r="B312" s="38">
        <v>319</v>
      </c>
      <c r="C312" s="65" t="s">
        <v>693</v>
      </c>
      <c r="D312" s="65" t="s">
        <v>694</v>
      </c>
      <c r="E312" s="47">
        <v>1104828589</v>
      </c>
      <c r="F312" s="14"/>
      <c r="G312" s="48">
        <v>2011</v>
      </c>
      <c r="H312" s="15">
        <f ca="1">IF(Tabla1[[#This Row],[FECHA DE NACIMIENTO]]="","",YEAR(NOW())-Tabla1[[#This Row],[FECHA DE NACIMIENTO]])</f>
        <v>15</v>
      </c>
      <c r="I312" s="65" t="s">
        <v>9</v>
      </c>
      <c r="J312" s="15" t="str">
        <f t="shared" si="8"/>
        <v>OD</v>
      </c>
      <c r="K312" s="15" t="str">
        <f>Tabla1[[#This Row],[FECHA DE NACIMIENTO]]&amp;J312</f>
        <v>2011OD</v>
      </c>
      <c r="L312" s="16" t="str">
        <f t="shared" si="9"/>
        <v>OPEN DAMAS</v>
      </c>
      <c r="M312" s="65" t="s">
        <v>49</v>
      </c>
      <c r="N312" s="38">
        <v>319</v>
      </c>
      <c r="O312" s="19">
        <f>IFERROR(VLOOKUP(Tabla1[[#This Row],[NIVEL DE HABILIDAD]],CATEGORIAS!$M$3:$O$13,2,FALSE),"")</f>
        <v>85000</v>
      </c>
      <c r="P312" s="65"/>
      <c r="Q312" s="65"/>
    </row>
    <row r="313" spans="1:17" ht="18.75" hidden="1" x14ac:dyDescent="0.25">
      <c r="A313" s="11">
        <f>_xlfn.IFNA(_xlfn.XLOOKUP(Tabla1[[#This Row],[ID]],'BASE DE DATOS 2026'!$B$3:$B$895,'BASE DE DATOS 2026'!$N$3:$N$895),"")</f>
        <v>0</v>
      </c>
      <c r="B313" s="39">
        <v>320</v>
      </c>
      <c r="C313" s="12" t="s">
        <v>695</v>
      </c>
      <c r="D313" s="12" t="s">
        <v>696</v>
      </c>
      <c r="E313" s="13">
        <v>1080059680</v>
      </c>
      <c r="F313" s="14"/>
      <c r="G313" s="14">
        <v>2011</v>
      </c>
      <c r="H313" s="15">
        <f ca="1">IF(Tabla1[[#This Row],[FECHA DE NACIMIENTO]]="","",YEAR(NOW())-Tabla1[[#This Row],[FECHA DE NACIMIENTO]])</f>
        <v>15</v>
      </c>
      <c r="I313" s="12" t="s">
        <v>9</v>
      </c>
      <c r="J313" s="15" t="str">
        <f t="shared" si="8"/>
        <v>OD</v>
      </c>
      <c r="K313" s="15" t="str">
        <f>Tabla1[[#This Row],[FECHA DE NACIMIENTO]]&amp;J313</f>
        <v>2011OD</v>
      </c>
      <c r="L313" s="16" t="str">
        <f t="shared" si="9"/>
        <v>OPEN DAMAS</v>
      </c>
      <c r="M313" s="12" t="s">
        <v>41</v>
      </c>
      <c r="N313" s="39">
        <v>320</v>
      </c>
      <c r="O313" s="19">
        <f>IFERROR(VLOOKUP(Tabla1[[#This Row],[NIVEL DE HABILIDAD]],CATEGORIAS!$M$3:$O$13,2,FALSE),"")</f>
        <v>85000</v>
      </c>
      <c r="P313" s="12"/>
      <c r="Q313" s="12"/>
    </row>
    <row r="314" spans="1:17" ht="18.75" hidden="1" x14ac:dyDescent="0.25">
      <c r="A314" s="11">
        <f>_xlfn.IFNA(_xlfn.XLOOKUP(Tabla1[[#This Row],[ID]],'BASE DE DATOS 2026'!$B$3:$B$895,'BASE DE DATOS 2026'!$N$3:$N$895),"")</f>
        <v>321</v>
      </c>
      <c r="B314" s="38">
        <v>321</v>
      </c>
      <c r="C314" s="65" t="s">
        <v>697</v>
      </c>
      <c r="D314" s="65" t="s">
        <v>296</v>
      </c>
      <c r="E314" s="47">
        <v>1029625608</v>
      </c>
      <c r="F314" s="14"/>
      <c r="G314" s="48">
        <v>2017</v>
      </c>
      <c r="H314" s="15">
        <f ca="1">IF(Tabla1[[#This Row],[FECHA DE NACIMIENTO]]="","",YEAR(NOW())-Tabla1[[#This Row],[FECHA DE NACIMIENTO]])</f>
        <v>9</v>
      </c>
      <c r="I314" s="65" t="s">
        <v>14</v>
      </c>
      <c r="J314" s="15" t="str">
        <f t="shared" si="8"/>
        <v>D</v>
      </c>
      <c r="K314" s="15" t="str">
        <f>Tabla1[[#This Row],[FECHA DE NACIMIENTO]]&amp;J314</f>
        <v>2017D</v>
      </c>
      <c r="L314" s="16" t="str">
        <f t="shared" si="9"/>
        <v>DAMAS 9 Y 10 AÑOS</v>
      </c>
      <c r="M314" s="65" t="s">
        <v>52</v>
      </c>
      <c r="N314" s="38">
        <v>321</v>
      </c>
      <c r="O314" s="19">
        <f>IFERROR(VLOOKUP(Tabla1[[#This Row],[NIVEL DE HABILIDAD]],CATEGORIAS!$M$3:$O$13,2,FALSE),"")</f>
        <v>85000</v>
      </c>
      <c r="P314" s="65"/>
      <c r="Q314" s="65"/>
    </row>
    <row r="315" spans="1:17" ht="18.75" hidden="1" x14ac:dyDescent="0.25">
      <c r="A315" s="11">
        <f>_xlfn.IFNA(_xlfn.XLOOKUP(Tabla1[[#This Row],[ID]],'BASE DE DATOS 2026'!$B$3:$B$895,'BASE DE DATOS 2026'!$N$3:$N$895),"")</f>
        <v>322</v>
      </c>
      <c r="B315" s="39">
        <v>322</v>
      </c>
      <c r="C315" s="65" t="s">
        <v>455</v>
      </c>
      <c r="D315" s="65" t="s">
        <v>698</v>
      </c>
      <c r="E315" s="47">
        <v>1149937786</v>
      </c>
      <c r="F315" s="48"/>
      <c r="G315" s="48">
        <v>2012</v>
      </c>
      <c r="H315" s="15">
        <f ca="1">IF(Tabla1[[#This Row],[FECHA DE NACIMIENTO]]="","",YEAR(NOW())-Tabla1[[#This Row],[FECHA DE NACIMIENTO]])</f>
        <v>14</v>
      </c>
      <c r="I315" s="65" t="s">
        <v>14</v>
      </c>
      <c r="J315" s="15" t="str">
        <f t="shared" si="8"/>
        <v>D</v>
      </c>
      <c r="K315" s="15" t="str">
        <f>Tabla1[[#This Row],[FECHA DE NACIMIENTO]]&amp;J315</f>
        <v>2012D</v>
      </c>
      <c r="L315" s="16" t="str">
        <f t="shared" si="9"/>
        <v>DAMAS 13 Y 14 AÑOS</v>
      </c>
      <c r="M315" s="65" t="s">
        <v>139</v>
      </c>
      <c r="N315" s="39">
        <v>322</v>
      </c>
      <c r="O315" s="19">
        <f>IFERROR(VLOOKUP(Tabla1[[#This Row],[NIVEL DE HABILIDAD]],CATEGORIAS!$M$3:$O$13,2,FALSE),"")</f>
        <v>85000</v>
      </c>
      <c r="P315" s="65"/>
      <c r="Q315" s="65" t="s">
        <v>212</v>
      </c>
    </row>
    <row r="316" spans="1:17" ht="18.75" hidden="1" x14ac:dyDescent="0.25">
      <c r="A316" s="11">
        <f>_xlfn.IFNA(_xlfn.XLOOKUP(Tabla1[[#This Row],[ID]],'BASE DE DATOS 2026'!$B$3:$B$895,'BASE DE DATOS 2026'!$N$3:$N$895),"")</f>
        <v>0</v>
      </c>
      <c r="B316" s="38">
        <v>323</v>
      </c>
      <c r="C316" s="12" t="s">
        <v>699</v>
      </c>
      <c r="D316" s="12" t="s">
        <v>700</v>
      </c>
      <c r="E316" s="13">
        <v>1029625366</v>
      </c>
      <c r="F316" s="14"/>
      <c r="G316" s="14">
        <v>2017</v>
      </c>
      <c r="H316" s="15">
        <f ca="1">IF(Tabla1[[#This Row],[FECHA DE NACIMIENTO]]="","",YEAR(NOW())-Tabla1[[#This Row],[FECHA DE NACIMIENTO]])</f>
        <v>9</v>
      </c>
      <c r="I316" s="12" t="s">
        <v>14</v>
      </c>
      <c r="J316" s="15" t="str">
        <f t="shared" si="8"/>
        <v>D</v>
      </c>
      <c r="K316" s="15" t="str">
        <f>Tabla1[[#This Row],[FECHA DE NACIMIENTO]]&amp;J316</f>
        <v>2017D</v>
      </c>
      <c r="L316" s="16" t="str">
        <f t="shared" si="9"/>
        <v>DAMAS 9 Y 10 AÑOS</v>
      </c>
      <c r="M316" s="12" t="s">
        <v>52</v>
      </c>
      <c r="N316" s="38">
        <v>323</v>
      </c>
      <c r="O316" s="19">
        <f>IFERROR(VLOOKUP(Tabla1[[#This Row],[NIVEL DE HABILIDAD]],CATEGORIAS!$M$3:$O$13,2,FALSE),"")</f>
        <v>85000</v>
      </c>
      <c r="P316" s="12"/>
      <c r="Q316" s="12"/>
    </row>
    <row r="317" spans="1:17" ht="18.75" hidden="1" x14ac:dyDescent="0.25">
      <c r="A317" s="11">
        <f>_xlfn.IFNA(_xlfn.XLOOKUP(Tabla1[[#This Row],[ID]],'BASE DE DATOS 2026'!$B$3:$B$895,'BASE DE DATOS 2026'!$N$3:$N$895),"")</f>
        <v>324</v>
      </c>
      <c r="B317" s="39">
        <v>324</v>
      </c>
      <c r="C317" s="12" t="s">
        <v>701</v>
      </c>
      <c r="D317" s="12" t="s">
        <v>702</v>
      </c>
      <c r="E317" s="13">
        <v>1232799920</v>
      </c>
      <c r="F317" s="14"/>
      <c r="G317" s="14">
        <v>2017</v>
      </c>
      <c r="H317" s="15">
        <f ca="1">IF(Tabla1[[#This Row],[FECHA DE NACIMIENTO]]="","",YEAR(NOW())-Tabla1[[#This Row],[FECHA DE NACIMIENTO]])</f>
        <v>9</v>
      </c>
      <c r="I317" s="12" t="s">
        <v>14</v>
      </c>
      <c r="J317" s="15" t="str">
        <f t="shared" si="8"/>
        <v>D</v>
      </c>
      <c r="K317" s="15" t="str">
        <f>Tabla1[[#This Row],[FECHA DE NACIMIENTO]]&amp;J317</f>
        <v>2017D</v>
      </c>
      <c r="L317" s="16" t="str">
        <f t="shared" si="9"/>
        <v>DAMAS 9 Y 10 AÑOS</v>
      </c>
      <c r="M317" s="12" t="s">
        <v>51</v>
      </c>
      <c r="N317" s="39">
        <v>324</v>
      </c>
      <c r="O317" s="19">
        <f>IFERROR(VLOOKUP(Tabla1[[#This Row],[NIVEL DE HABILIDAD]],CATEGORIAS!$M$3:$O$13,2,FALSE),"")</f>
        <v>85000</v>
      </c>
      <c r="P317" s="12"/>
      <c r="Q317" s="12"/>
    </row>
    <row r="318" spans="1:17" ht="18.75" hidden="1" x14ac:dyDescent="0.25">
      <c r="A318" s="11">
        <f>_xlfn.IFNA(_xlfn.XLOOKUP(Tabla1[[#This Row],[ID]],'BASE DE DATOS 2026'!$B$3:$B$895,'BASE DE DATOS 2026'!$N$3:$N$895),"")</f>
        <v>325</v>
      </c>
      <c r="B318" s="38">
        <v>325</v>
      </c>
      <c r="C318" s="65" t="s">
        <v>285</v>
      </c>
      <c r="D318" s="65" t="s">
        <v>703</v>
      </c>
      <c r="E318" s="47">
        <v>1029615369</v>
      </c>
      <c r="F318" s="14"/>
      <c r="G318" s="48">
        <v>2017</v>
      </c>
      <c r="H318" s="15">
        <f ca="1">IF(Tabla1[[#This Row],[FECHA DE NACIMIENTO]]="","",YEAR(NOW())-Tabla1[[#This Row],[FECHA DE NACIMIENTO]])</f>
        <v>9</v>
      </c>
      <c r="I318" s="65" t="s">
        <v>14</v>
      </c>
      <c r="J318" s="15" t="str">
        <f t="shared" si="8"/>
        <v>D</v>
      </c>
      <c r="K318" s="15" t="str">
        <f>Tabla1[[#This Row],[FECHA DE NACIMIENTO]]&amp;J318</f>
        <v>2017D</v>
      </c>
      <c r="L318" s="16" t="str">
        <f t="shared" si="9"/>
        <v>DAMAS 9 Y 10 AÑOS</v>
      </c>
      <c r="M318" s="65" t="s">
        <v>109</v>
      </c>
      <c r="N318" s="38">
        <v>325</v>
      </c>
      <c r="O318" s="19">
        <f>IFERROR(VLOOKUP(Tabla1[[#This Row],[NIVEL DE HABILIDAD]],CATEGORIAS!$M$3:$O$13,2,FALSE),"")</f>
        <v>85000</v>
      </c>
      <c r="P318" s="65"/>
      <c r="Q318" s="65"/>
    </row>
    <row r="319" spans="1:17" ht="18.75" hidden="1" x14ac:dyDescent="0.25">
      <c r="A319" s="11">
        <f>_xlfn.IFNA(_xlfn.XLOOKUP(Tabla1[[#This Row],[ID]],'BASE DE DATOS 2026'!$B$3:$B$895,'BASE DE DATOS 2026'!$N$3:$N$895),"")</f>
        <v>326</v>
      </c>
      <c r="B319" s="39">
        <v>326</v>
      </c>
      <c r="C319" s="12" t="s">
        <v>666</v>
      </c>
      <c r="D319" s="12" t="s">
        <v>704</v>
      </c>
      <c r="E319" s="13">
        <v>1112406248</v>
      </c>
      <c r="F319" s="14"/>
      <c r="G319" s="14">
        <v>2013</v>
      </c>
      <c r="H319" s="15">
        <f ca="1">IF(Tabla1[[#This Row],[FECHA DE NACIMIENTO]]="","",YEAR(NOW())-Tabla1[[#This Row],[FECHA DE NACIMIENTO]])</f>
        <v>13</v>
      </c>
      <c r="I319" s="12" t="s">
        <v>14</v>
      </c>
      <c r="J319" s="15" t="str">
        <f t="shared" si="8"/>
        <v>D</v>
      </c>
      <c r="K319" s="15" t="str">
        <f>Tabla1[[#This Row],[FECHA DE NACIMIENTO]]&amp;J319</f>
        <v>2013D</v>
      </c>
      <c r="L319" s="16" t="str">
        <f t="shared" si="9"/>
        <v>DAMAS 13 Y 14 AÑOS</v>
      </c>
      <c r="M319" s="12" t="s">
        <v>85</v>
      </c>
      <c r="N319" s="39">
        <v>326</v>
      </c>
      <c r="O319" s="19">
        <f>IFERROR(VLOOKUP(Tabla1[[#This Row],[NIVEL DE HABILIDAD]],CATEGORIAS!$M$3:$O$13,2,FALSE),"")</f>
        <v>85000</v>
      </c>
      <c r="P319" s="12"/>
      <c r="Q319" s="12" t="s">
        <v>1504</v>
      </c>
    </row>
    <row r="320" spans="1:17" ht="18.75" hidden="1" x14ac:dyDescent="0.25">
      <c r="A320" s="11">
        <f>_xlfn.IFNA(_xlfn.XLOOKUP(Tabla1[[#This Row],[ID]],'BASE DE DATOS 2026'!$B$3:$B$895,'BASE DE DATOS 2026'!$N$3:$N$895),"")</f>
        <v>327</v>
      </c>
      <c r="B320" s="38">
        <v>327</v>
      </c>
      <c r="C320" s="65" t="s">
        <v>705</v>
      </c>
      <c r="D320" s="65" t="s">
        <v>706</v>
      </c>
      <c r="E320" s="47">
        <v>1112406877</v>
      </c>
      <c r="F320" s="14"/>
      <c r="G320" s="48">
        <v>2014</v>
      </c>
      <c r="H320" s="15">
        <f ca="1">IF(Tabla1[[#This Row],[FECHA DE NACIMIENTO]]="","",YEAR(NOW())-Tabla1[[#This Row],[FECHA DE NACIMIENTO]])</f>
        <v>12</v>
      </c>
      <c r="I320" s="65" t="s">
        <v>14</v>
      </c>
      <c r="J320" s="15" t="str">
        <f t="shared" si="8"/>
        <v>D</v>
      </c>
      <c r="K320" s="15" t="str">
        <f>Tabla1[[#This Row],[FECHA DE NACIMIENTO]]&amp;J320</f>
        <v>2014D</v>
      </c>
      <c r="L320" s="16" t="str">
        <f t="shared" si="9"/>
        <v>DAMAS 11 Y 12 AÑOS</v>
      </c>
      <c r="M320" s="65" t="s">
        <v>85</v>
      </c>
      <c r="N320" s="38">
        <v>327</v>
      </c>
      <c r="O320" s="19">
        <f>IFERROR(VLOOKUP(Tabla1[[#This Row],[NIVEL DE HABILIDAD]],CATEGORIAS!$M$3:$O$13,2,FALSE),"")</f>
        <v>85000</v>
      </c>
      <c r="P320" s="65"/>
      <c r="Q320" s="65"/>
    </row>
    <row r="321" spans="1:17" ht="18.75" hidden="1" x14ac:dyDescent="0.25">
      <c r="A321" s="11">
        <f>_xlfn.IFNA(_xlfn.XLOOKUP(Tabla1[[#This Row],[ID]],'BASE DE DATOS 2026'!$B$3:$B$895,'BASE DE DATOS 2026'!$N$3:$N$895),"")</f>
        <v>328</v>
      </c>
      <c r="B321" s="39">
        <v>328</v>
      </c>
      <c r="C321" s="12" t="s">
        <v>689</v>
      </c>
      <c r="D321" s="12" t="s">
        <v>707</v>
      </c>
      <c r="E321" s="13">
        <v>1094974240</v>
      </c>
      <c r="F321" s="14"/>
      <c r="G321" s="14">
        <v>2017</v>
      </c>
      <c r="H321" s="15">
        <f ca="1">IF(Tabla1[[#This Row],[FECHA DE NACIMIENTO]]="","",YEAR(NOW())-Tabla1[[#This Row],[FECHA DE NACIMIENTO]])</f>
        <v>9</v>
      </c>
      <c r="I321" s="12" t="s">
        <v>14</v>
      </c>
      <c r="J321" s="15" t="str">
        <f t="shared" si="8"/>
        <v>D</v>
      </c>
      <c r="K321" s="15" t="str">
        <f>Tabla1[[#This Row],[FECHA DE NACIMIENTO]]&amp;J321</f>
        <v>2017D</v>
      </c>
      <c r="L321" s="16" t="str">
        <f t="shared" si="9"/>
        <v>DAMAS 9 Y 10 AÑOS</v>
      </c>
      <c r="M321" s="12" t="s">
        <v>83</v>
      </c>
      <c r="N321" s="39">
        <v>328</v>
      </c>
      <c r="O321" s="19">
        <f>IFERROR(VLOOKUP(Tabla1[[#This Row],[NIVEL DE HABILIDAD]],CATEGORIAS!$M$3:$O$13,2,FALSE),"")</f>
        <v>85000</v>
      </c>
      <c r="P321" s="12"/>
      <c r="Q321" s="12"/>
    </row>
    <row r="322" spans="1:17" ht="18.75" hidden="1" x14ac:dyDescent="0.25">
      <c r="A322" s="11">
        <f>_xlfn.IFNA(_xlfn.XLOOKUP(Tabla1[[#This Row],[ID]],'BASE DE DATOS 2026'!$B$3:$B$895,'BASE DE DATOS 2026'!$N$3:$N$895),"")</f>
        <v>329</v>
      </c>
      <c r="B322" s="38">
        <v>329</v>
      </c>
      <c r="C322" s="12" t="s">
        <v>708</v>
      </c>
      <c r="D322" s="12" t="s">
        <v>502</v>
      </c>
      <c r="E322" s="13">
        <v>1110302869</v>
      </c>
      <c r="F322" s="14"/>
      <c r="G322" s="14">
        <v>2015</v>
      </c>
      <c r="H322" s="15">
        <f ca="1">IF(Tabla1[[#This Row],[FECHA DE NACIMIENTO]]="","",YEAR(NOW())-Tabla1[[#This Row],[FECHA DE NACIMIENTO]])</f>
        <v>11</v>
      </c>
      <c r="I322" s="12" t="s">
        <v>14</v>
      </c>
      <c r="J322" s="15" t="str">
        <f t="shared" si="8"/>
        <v>D</v>
      </c>
      <c r="K322" s="15" t="str">
        <f>Tabla1[[#This Row],[FECHA DE NACIMIENTO]]&amp;J322</f>
        <v>2015D</v>
      </c>
      <c r="L322" s="16" t="str">
        <f t="shared" si="9"/>
        <v>DAMAS 11 Y 12 AÑOS</v>
      </c>
      <c r="M322" s="12" t="s">
        <v>43</v>
      </c>
      <c r="N322" s="38">
        <v>329</v>
      </c>
      <c r="O322" s="19">
        <f>IFERROR(VLOOKUP(Tabla1[[#This Row],[NIVEL DE HABILIDAD]],CATEGORIAS!$M$3:$O$13,2,FALSE),"")</f>
        <v>85000</v>
      </c>
      <c r="P322" s="12"/>
      <c r="Q322" s="12"/>
    </row>
    <row r="323" spans="1:17" ht="18.75" x14ac:dyDescent="0.25">
      <c r="A323" s="11">
        <f>_xlfn.IFNA(_xlfn.XLOOKUP(Tabla1[[#This Row],[ID]],'BASE DE DATOS 2026'!$B$3:$B$895,'BASE DE DATOS 2026'!$N$3:$N$895),"")</f>
        <v>0</v>
      </c>
      <c r="B323" s="39">
        <v>330</v>
      </c>
      <c r="C323" s="12" t="s">
        <v>709</v>
      </c>
      <c r="D323" s="12" t="s">
        <v>619</v>
      </c>
      <c r="E323" s="13">
        <v>1027812869</v>
      </c>
      <c r="F323" s="14"/>
      <c r="G323" s="14">
        <v>2013</v>
      </c>
      <c r="H323" s="15">
        <f ca="1">IF(Tabla1[[#This Row],[FECHA DE NACIMIENTO]]="","",YEAR(NOW())-Tabla1[[#This Row],[FECHA DE NACIMIENTO]])</f>
        <v>13</v>
      </c>
      <c r="I323" s="12" t="s">
        <v>14</v>
      </c>
      <c r="J323" s="15" t="str">
        <f t="shared" ref="J323:J386" si="10">VLOOKUP(I323,NH,2,0)</f>
        <v>D</v>
      </c>
      <c r="K323" s="15" t="str">
        <f>Tabla1[[#This Row],[FECHA DE NACIMIENTO]]&amp;J323</f>
        <v>2013D</v>
      </c>
      <c r="L323" s="16" t="str">
        <f t="shared" ref="L323:L386" si="11">IFERROR(VLOOKUP(K323,CATEGORIAS,2,0),"")</f>
        <v>DAMAS 13 Y 14 AÑOS</v>
      </c>
      <c r="M323" s="12" t="s">
        <v>76</v>
      </c>
      <c r="N323" s="39">
        <v>330</v>
      </c>
      <c r="O323" s="19">
        <f>IFERROR(VLOOKUP(Tabla1[[#This Row],[NIVEL DE HABILIDAD]],CATEGORIAS!$M$3:$O$13,2,FALSE),"")</f>
        <v>85000</v>
      </c>
      <c r="P323" s="12"/>
      <c r="Q323" s="12"/>
    </row>
    <row r="324" spans="1:17" ht="18.75" hidden="1" x14ac:dyDescent="0.25">
      <c r="A324" s="11">
        <f>_xlfn.IFNA(_xlfn.XLOOKUP(Tabla1[[#This Row],[ID]],'BASE DE DATOS 2026'!$B$3:$B$895,'BASE DE DATOS 2026'!$N$3:$N$895),"")</f>
        <v>331</v>
      </c>
      <c r="B324" s="38">
        <v>331</v>
      </c>
      <c r="C324" s="12" t="s">
        <v>710</v>
      </c>
      <c r="D324" s="12" t="s">
        <v>711</v>
      </c>
      <c r="E324" s="13">
        <v>1114551521</v>
      </c>
      <c r="F324" s="14"/>
      <c r="G324" s="14">
        <v>2015</v>
      </c>
      <c r="H324" s="15">
        <f ca="1">IF(Tabla1[[#This Row],[FECHA DE NACIMIENTO]]="","",YEAR(NOW())-Tabla1[[#This Row],[FECHA DE NACIMIENTO]])</f>
        <v>11</v>
      </c>
      <c r="I324" s="12" t="s">
        <v>15</v>
      </c>
      <c r="J324" s="15" t="str">
        <f t="shared" si="10"/>
        <v>EX</v>
      </c>
      <c r="K324" s="15" t="str">
        <f>Tabla1[[#This Row],[FECHA DE NACIMIENTO]]&amp;J324</f>
        <v>2015EX</v>
      </c>
      <c r="L324" s="16" t="str">
        <f t="shared" si="11"/>
        <v>EXPERTOS 11 Y 12 AÑOS</v>
      </c>
      <c r="M324" s="12" t="s">
        <v>44</v>
      </c>
      <c r="N324" s="38">
        <v>331</v>
      </c>
      <c r="O324" s="19">
        <f>IFERROR(VLOOKUP(Tabla1[[#This Row],[NIVEL DE HABILIDAD]],CATEGORIAS!$M$3:$O$13,2,FALSE),"")</f>
        <v>85000</v>
      </c>
      <c r="P324" s="12"/>
      <c r="Q324" s="12"/>
    </row>
    <row r="325" spans="1:17" ht="18.75" hidden="1" x14ac:dyDescent="0.25">
      <c r="A325" s="11">
        <f>_xlfn.IFNA(_xlfn.XLOOKUP(Tabla1[[#This Row],[ID]],'BASE DE DATOS 2026'!$B$3:$B$895,'BASE DE DATOS 2026'!$N$3:$N$895),"")</f>
        <v>0</v>
      </c>
      <c r="B325" s="39">
        <v>332</v>
      </c>
      <c r="C325" s="12" t="s">
        <v>712</v>
      </c>
      <c r="D325" s="12" t="s">
        <v>713</v>
      </c>
      <c r="E325" s="13">
        <v>1036961189</v>
      </c>
      <c r="F325" s="14"/>
      <c r="G325" s="14">
        <v>2015</v>
      </c>
      <c r="H325" s="15">
        <f ca="1">IF(Tabla1[[#This Row],[FECHA DE NACIMIENTO]]="","",YEAR(NOW())-Tabla1[[#This Row],[FECHA DE NACIMIENTO]])</f>
        <v>11</v>
      </c>
      <c r="I325" s="12" t="s">
        <v>15</v>
      </c>
      <c r="J325" s="15" t="str">
        <f t="shared" si="10"/>
        <v>EX</v>
      </c>
      <c r="K325" s="15" t="str">
        <f>Tabla1[[#This Row],[FECHA DE NACIMIENTO]]&amp;J325</f>
        <v>2015EX</v>
      </c>
      <c r="L325" s="16" t="str">
        <f t="shared" si="11"/>
        <v>EXPERTOS 11 Y 12 AÑOS</v>
      </c>
      <c r="M325" s="12" t="s">
        <v>44</v>
      </c>
      <c r="N325" s="39">
        <v>332</v>
      </c>
      <c r="O325" s="19">
        <f>IFERROR(VLOOKUP(Tabla1[[#This Row],[NIVEL DE HABILIDAD]],CATEGORIAS!$M$3:$O$13,2,FALSE),"")</f>
        <v>85000</v>
      </c>
      <c r="P325" s="12"/>
      <c r="Q325" s="12"/>
    </row>
    <row r="326" spans="1:17" ht="18.75" hidden="1" x14ac:dyDescent="0.25">
      <c r="A326" s="11">
        <f>_xlfn.IFNA(_xlfn.XLOOKUP(Tabla1[[#This Row],[ID]],'BASE DE DATOS 2026'!$B$3:$B$895,'BASE DE DATOS 2026'!$N$3:$N$895),"")</f>
        <v>333</v>
      </c>
      <c r="B326" s="38">
        <v>333</v>
      </c>
      <c r="C326" s="12" t="s">
        <v>308</v>
      </c>
      <c r="D326" s="12" t="s">
        <v>714</v>
      </c>
      <c r="E326" s="13">
        <v>1085953057</v>
      </c>
      <c r="F326" s="14"/>
      <c r="G326" s="14">
        <v>1999</v>
      </c>
      <c r="H326" s="15">
        <f ca="1">IF(Tabla1[[#This Row],[FECHA DE NACIMIENTO]]="","",YEAR(NOW())-Tabla1[[#This Row],[FECHA DE NACIMIENTO]])</f>
        <v>27</v>
      </c>
      <c r="I326" s="12" t="s">
        <v>10</v>
      </c>
      <c r="J326" s="15" t="str">
        <f t="shared" si="10"/>
        <v>OV</v>
      </c>
      <c r="K326" s="15" t="str">
        <f>Tabla1[[#This Row],[FECHA DE NACIMIENTO]]&amp;J326</f>
        <v>1999OV</v>
      </c>
      <c r="L326" s="16" t="str">
        <f t="shared" si="11"/>
        <v>OPEN VARONES</v>
      </c>
      <c r="M326" s="12" t="s">
        <v>41</v>
      </c>
      <c r="N326" s="38">
        <v>333</v>
      </c>
      <c r="O326" s="19">
        <f>IFERROR(VLOOKUP(Tabla1[[#This Row],[NIVEL DE HABILIDAD]],CATEGORIAS!$M$3:$O$13,2,FALSE),"")</f>
        <v>85000</v>
      </c>
      <c r="P326" s="12"/>
      <c r="Q326" s="12"/>
    </row>
    <row r="327" spans="1:17" ht="18.75" hidden="1" x14ac:dyDescent="0.25">
      <c r="A327" s="11">
        <f>_xlfn.IFNA(_xlfn.XLOOKUP(Tabla1[[#This Row],[ID]],'BASE DE DATOS 2026'!$B$3:$B$895,'BASE DE DATOS 2026'!$N$3:$N$895),"")</f>
        <v>334</v>
      </c>
      <c r="B327" s="39">
        <v>334</v>
      </c>
      <c r="C327" s="65" t="s">
        <v>715</v>
      </c>
      <c r="D327" s="65" t="s">
        <v>716</v>
      </c>
      <c r="E327" s="47">
        <v>1114009518</v>
      </c>
      <c r="F327" s="48"/>
      <c r="G327" s="48">
        <v>2016</v>
      </c>
      <c r="H327" s="15">
        <f ca="1">IF(Tabla1[[#This Row],[FECHA DE NACIMIENTO]]="","",YEAR(NOW())-Tabla1[[#This Row],[FECHA DE NACIMIENTO]])</f>
        <v>10</v>
      </c>
      <c r="I327" s="65" t="s">
        <v>15</v>
      </c>
      <c r="J327" s="15" t="str">
        <f t="shared" si="10"/>
        <v>EX</v>
      </c>
      <c r="K327" s="15" t="str">
        <f>Tabla1[[#This Row],[FECHA DE NACIMIENTO]]&amp;J327</f>
        <v>2016EX</v>
      </c>
      <c r="L327" s="16" t="str">
        <f t="shared" si="11"/>
        <v>EXPERTOS 9 Y 10 AÑOS</v>
      </c>
      <c r="M327" s="65" t="s">
        <v>44</v>
      </c>
      <c r="N327" s="39">
        <v>334</v>
      </c>
      <c r="O327" s="19">
        <f>IFERROR(VLOOKUP(Tabla1[[#This Row],[NIVEL DE HABILIDAD]],CATEGORIAS!$M$3:$O$13,2,FALSE),"")</f>
        <v>85000</v>
      </c>
      <c r="P327" s="65"/>
      <c r="Q327" s="65"/>
    </row>
    <row r="328" spans="1:17" ht="18.75" hidden="1" x14ac:dyDescent="0.25">
      <c r="A328" s="11">
        <f>_xlfn.IFNA(_xlfn.XLOOKUP(Tabla1[[#This Row],[ID]],'BASE DE DATOS 2026'!$B$3:$B$895,'BASE DE DATOS 2026'!$N$3:$N$895),"")</f>
        <v>335</v>
      </c>
      <c r="B328" s="38">
        <v>335</v>
      </c>
      <c r="C328" s="65" t="s">
        <v>717</v>
      </c>
      <c r="D328" s="65" t="s">
        <v>718</v>
      </c>
      <c r="E328" s="47">
        <v>1104831250</v>
      </c>
      <c r="F328" s="14"/>
      <c r="G328" s="48">
        <v>2012</v>
      </c>
      <c r="H328" s="15">
        <f ca="1">IF(Tabla1[[#This Row],[FECHA DE NACIMIENTO]]="","",YEAR(NOW())-Tabla1[[#This Row],[FECHA DE NACIMIENTO]])</f>
        <v>14</v>
      </c>
      <c r="I328" s="12" t="s">
        <v>15</v>
      </c>
      <c r="J328" s="15" t="str">
        <f t="shared" si="10"/>
        <v>EX</v>
      </c>
      <c r="K328" s="15" t="str">
        <f>Tabla1[[#This Row],[FECHA DE NACIMIENTO]]&amp;J328</f>
        <v>2012EX</v>
      </c>
      <c r="L328" s="16" t="str">
        <f t="shared" si="11"/>
        <v>EXPERTOS 13 Y 14 AÑOS</v>
      </c>
      <c r="M328" s="12" t="s">
        <v>46</v>
      </c>
      <c r="N328" s="38">
        <v>335</v>
      </c>
      <c r="O328" s="19">
        <f>IFERROR(VLOOKUP(Tabla1[[#This Row],[NIVEL DE HABILIDAD]],CATEGORIAS!$M$3:$O$13,2,FALSE),"")</f>
        <v>85000</v>
      </c>
      <c r="P328" s="65"/>
      <c r="Q328" s="12"/>
    </row>
    <row r="329" spans="1:17" ht="18.75" hidden="1" x14ac:dyDescent="0.25">
      <c r="A329" s="11">
        <f>_xlfn.IFNA(_xlfn.XLOOKUP(Tabla1[[#This Row],[ID]],'BASE DE DATOS 2026'!$B$3:$B$895,'BASE DE DATOS 2026'!$N$3:$N$895),"")</f>
        <v>336</v>
      </c>
      <c r="B329" s="39">
        <v>336</v>
      </c>
      <c r="C329" s="12" t="s">
        <v>319</v>
      </c>
      <c r="D329" s="12" t="s">
        <v>719</v>
      </c>
      <c r="E329" s="13">
        <v>1150692477</v>
      </c>
      <c r="F329" s="14"/>
      <c r="G329" s="14">
        <v>2014</v>
      </c>
      <c r="H329" s="15">
        <f ca="1">IF(Tabla1[[#This Row],[FECHA DE NACIMIENTO]]="","",YEAR(NOW())-Tabla1[[#This Row],[FECHA DE NACIMIENTO]])</f>
        <v>12</v>
      </c>
      <c r="I329" s="12" t="s">
        <v>15</v>
      </c>
      <c r="J329" s="15" t="str">
        <f t="shared" si="10"/>
        <v>EX</v>
      </c>
      <c r="K329" s="15" t="str">
        <f>Tabla1[[#This Row],[FECHA DE NACIMIENTO]]&amp;J329</f>
        <v>2014EX</v>
      </c>
      <c r="L329" s="16" t="str">
        <f t="shared" si="11"/>
        <v>EXPERTOS 11 Y 12 AÑOS</v>
      </c>
      <c r="M329" s="12" t="s">
        <v>46</v>
      </c>
      <c r="N329" s="39">
        <v>336</v>
      </c>
      <c r="O329" s="19">
        <f>IFERROR(VLOOKUP(Tabla1[[#This Row],[NIVEL DE HABILIDAD]],CATEGORIAS!$M$3:$O$13,2,FALSE),"")</f>
        <v>85000</v>
      </c>
      <c r="P329" s="12"/>
      <c r="Q329" s="12"/>
    </row>
    <row r="330" spans="1:17" ht="18.75" hidden="1" x14ac:dyDescent="0.25">
      <c r="A330" s="11">
        <f>_xlfn.IFNA(_xlfn.XLOOKUP(Tabla1[[#This Row],[ID]],'BASE DE DATOS 2026'!$B$3:$B$895,'BASE DE DATOS 2026'!$N$3:$N$895),"")</f>
        <v>337</v>
      </c>
      <c r="B330" s="38">
        <v>337</v>
      </c>
      <c r="C330" s="12" t="s">
        <v>386</v>
      </c>
      <c r="D330" s="12" t="s">
        <v>720</v>
      </c>
      <c r="E330" s="13">
        <v>1126602194</v>
      </c>
      <c r="F330" s="32"/>
      <c r="G330" s="32">
        <v>2011</v>
      </c>
      <c r="H330" s="15">
        <f ca="1">IF(Tabla1[[#This Row],[FECHA DE NACIMIENTO]]="","",YEAR(NOW())-Tabla1[[#This Row],[FECHA DE NACIMIENTO]])</f>
        <v>15</v>
      </c>
      <c r="I330" s="12" t="s">
        <v>15</v>
      </c>
      <c r="J330" s="15" t="str">
        <f t="shared" si="10"/>
        <v>EX</v>
      </c>
      <c r="K330" s="15" t="str">
        <f>Tabla1[[#This Row],[FECHA DE NACIMIENTO]]&amp;J330</f>
        <v>2011EX</v>
      </c>
      <c r="L330" s="16" t="str">
        <f t="shared" si="11"/>
        <v>EXPERTOS 15 Y 16 AÑOS</v>
      </c>
      <c r="M330" s="12" t="s">
        <v>46</v>
      </c>
      <c r="N330" s="38">
        <v>337</v>
      </c>
      <c r="O330" s="19">
        <f>IFERROR(VLOOKUP(Tabla1[[#This Row],[NIVEL DE HABILIDAD]],CATEGORIAS!$M$3:$O$13,2,FALSE),"")</f>
        <v>85000</v>
      </c>
      <c r="P330" s="12"/>
      <c r="Q330" s="12"/>
    </row>
    <row r="331" spans="1:17" ht="18.75" hidden="1" x14ac:dyDescent="0.25">
      <c r="A331" s="11">
        <f>_xlfn.IFNA(_xlfn.XLOOKUP(Tabla1[[#This Row],[ID]],'BASE DE DATOS 2026'!$B$3:$B$895,'BASE DE DATOS 2026'!$N$3:$N$895),"")</f>
        <v>338</v>
      </c>
      <c r="B331" s="39">
        <v>338</v>
      </c>
      <c r="C331" s="12" t="s">
        <v>721</v>
      </c>
      <c r="D331" s="12" t="s">
        <v>722</v>
      </c>
      <c r="E331" s="13">
        <v>1006948529</v>
      </c>
      <c r="F331" s="14"/>
      <c r="G331" s="48">
        <v>2003</v>
      </c>
      <c r="H331" s="15">
        <f ca="1">IF(Tabla1[[#This Row],[FECHA DE NACIMIENTO]]="","",YEAR(NOW())-Tabla1[[#This Row],[FECHA DE NACIMIENTO]])</f>
        <v>23</v>
      </c>
      <c r="I331" s="12" t="s">
        <v>15</v>
      </c>
      <c r="J331" s="15" t="str">
        <f t="shared" si="10"/>
        <v>EX</v>
      </c>
      <c r="K331" s="15" t="str">
        <f>Tabla1[[#This Row],[FECHA DE NACIMIENTO]]&amp;J331</f>
        <v>2003EX</v>
      </c>
      <c r="L331" s="16" t="str">
        <f t="shared" si="11"/>
        <v>EXPERTOS 17 AÑOS Y MAS</v>
      </c>
      <c r="M331" s="12" t="s">
        <v>46</v>
      </c>
      <c r="N331" s="39">
        <v>338</v>
      </c>
      <c r="O331" s="19">
        <f>IFERROR(VLOOKUP(Tabla1[[#This Row],[NIVEL DE HABILIDAD]],CATEGORIAS!$M$3:$O$13,2,FALSE),"")</f>
        <v>85000</v>
      </c>
      <c r="P331" s="12"/>
      <c r="Q331" s="12"/>
    </row>
    <row r="332" spans="1:17" ht="18.75" hidden="1" x14ac:dyDescent="0.25">
      <c r="A332" s="11">
        <f>_xlfn.IFNA(_xlfn.XLOOKUP(Tabla1[[#This Row],[ID]],'BASE DE DATOS 2026'!$B$3:$B$895,'BASE DE DATOS 2026'!$N$3:$N$895),"")</f>
        <v>339</v>
      </c>
      <c r="B332" s="38">
        <v>339</v>
      </c>
      <c r="C332" s="12" t="s">
        <v>259</v>
      </c>
      <c r="D332" s="12" t="s">
        <v>723</v>
      </c>
      <c r="E332" s="13">
        <v>1150690973</v>
      </c>
      <c r="F332" s="14"/>
      <c r="G332" s="14">
        <v>2012</v>
      </c>
      <c r="H332" s="15">
        <f ca="1">IF(Tabla1[[#This Row],[FECHA DE NACIMIENTO]]="","",YEAR(NOW())-Tabla1[[#This Row],[FECHA DE NACIMIENTO]])</f>
        <v>14</v>
      </c>
      <c r="I332" s="12" t="s">
        <v>15</v>
      </c>
      <c r="J332" s="15" t="str">
        <f t="shared" si="10"/>
        <v>EX</v>
      </c>
      <c r="K332" s="15" t="str">
        <f>Tabla1[[#This Row],[FECHA DE NACIMIENTO]]&amp;J332</f>
        <v>2012EX</v>
      </c>
      <c r="L332" s="16" t="str">
        <f t="shared" si="11"/>
        <v>EXPERTOS 13 Y 14 AÑOS</v>
      </c>
      <c r="M332" s="12" t="s">
        <v>46</v>
      </c>
      <c r="N332" s="38">
        <v>339</v>
      </c>
      <c r="O332" s="19">
        <f>IFERROR(VLOOKUP(Tabla1[[#This Row],[NIVEL DE HABILIDAD]],CATEGORIAS!$M$3:$O$13,2,FALSE),"")</f>
        <v>85000</v>
      </c>
      <c r="P332" s="12"/>
      <c r="Q332" s="12"/>
    </row>
    <row r="333" spans="1:17" ht="18.75" hidden="1" x14ac:dyDescent="0.25">
      <c r="A333" s="11">
        <f>_xlfn.IFNA(_xlfn.XLOOKUP(Tabla1[[#This Row],[ID]],'BASE DE DATOS 2026'!$B$3:$B$895,'BASE DE DATOS 2026'!$N$3:$N$895),"")</f>
        <v>340</v>
      </c>
      <c r="B333" s="39">
        <v>340</v>
      </c>
      <c r="C333" s="12" t="s">
        <v>724</v>
      </c>
      <c r="D333" s="12" t="s">
        <v>725</v>
      </c>
      <c r="E333" s="13">
        <v>1110043212</v>
      </c>
      <c r="F333" s="14"/>
      <c r="G333" s="14">
        <v>2007</v>
      </c>
      <c r="H333" s="15">
        <f ca="1">IF(Tabla1[[#This Row],[FECHA DE NACIMIENTO]]="","",YEAR(NOW())-Tabla1[[#This Row],[FECHA DE NACIMIENTO]])</f>
        <v>19</v>
      </c>
      <c r="I333" s="12" t="s">
        <v>15</v>
      </c>
      <c r="J333" s="15" t="str">
        <f t="shared" si="10"/>
        <v>EX</v>
      </c>
      <c r="K333" s="15" t="str">
        <f>Tabla1[[#This Row],[FECHA DE NACIMIENTO]]&amp;J333</f>
        <v>2007EX</v>
      </c>
      <c r="L333" s="16" t="str">
        <f t="shared" si="11"/>
        <v>EXPERTOS 17 AÑOS Y MAS</v>
      </c>
      <c r="M333" s="12" t="s">
        <v>41</v>
      </c>
      <c r="N333" s="39">
        <v>340</v>
      </c>
      <c r="O333" s="19">
        <f>IFERROR(VLOOKUP(Tabla1[[#This Row],[NIVEL DE HABILIDAD]],CATEGORIAS!$M$3:$O$13,2,FALSE),"")</f>
        <v>85000</v>
      </c>
      <c r="P333" s="12"/>
      <c r="Q333" s="12"/>
    </row>
    <row r="334" spans="1:17" ht="18.75" hidden="1" x14ac:dyDescent="0.25">
      <c r="A334" s="11">
        <f>_xlfn.IFNA(_xlfn.XLOOKUP(Tabla1[[#This Row],[ID]],'BASE DE DATOS 2026'!$B$3:$B$895,'BASE DE DATOS 2026'!$N$3:$N$895),"")</f>
        <v>341</v>
      </c>
      <c r="B334" s="38">
        <v>341</v>
      </c>
      <c r="C334" s="12" t="s">
        <v>308</v>
      </c>
      <c r="D334" s="12" t="s">
        <v>726</v>
      </c>
      <c r="E334" s="13">
        <v>1108337189</v>
      </c>
      <c r="F334" s="14"/>
      <c r="G334" s="14">
        <v>2010</v>
      </c>
      <c r="H334" s="15">
        <f ca="1">IF(Tabla1[[#This Row],[FECHA DE NACIMIENTO]]="","",YEAR(NOW())-Tabla1[[#This Row],[FECHA DE NACIMIENTO]])</f>
        <v>16</v>
      </c>
      <c r="I334" s="12" t="s">
        <v>15</v>
      </c>
      <c r="J334" s="15" t="str">
        <f t="shared" si="10"/>
        <v>EX</v>
      </c>
      <c r="K334" s="15" t="str">
        <f>Tabla1[[#This Row],[FECHA DE NACIMIENTO]]&amp;J334</f>
        <v>2010EX</v>
      </c>
      <c r="L334" s="16" t="str">
        <f t="shared" si="11"/>
        <v>EXPERTOS 15 Y 16 AÑOS</v>
      </c>
      <c r="M334" s="12" t="s">
        <v>46</v>
      </c>
      <c r="N334" s="38">
        <v>341</v>
      </c>
      <c r="O334" s="19">
        <f>IFERROR(VLOOKUP(Tabla1[[#This Row],[NIVEL DE HABILIDAD]],CATEGORIAS!$M$3:$O$13,2,FALSE),"")</f>
        <v>85000</v>
      </c>
      <c r="P334" s="12"/>
      <c r="Q334" s="12"/>
    </row>
    <row r="335" spans="1:17" ht="18.75" hidden="1" x14ac:dyDescent="0.25">
      <c r="A335" s="11">
        <f>_xlfn.IFNA(_xlfn.XLOOKUP(Tabla1[[#This Row],[ID]],'BASE DE DATOS 2026'!$B$3:$B$895,'BASE DE DATOS 2026'!$N$3:$N$895),"")</f>
        <v>342</v>
      </c>
      <c r="B335" s="39">
        <v>342</v>
      </c>
      <c r="C335" s="12" t="s">
        <v>321</v>
      </c>
      <c r="D335" s="12" t="s">
        <v>727</v>
      </c>
      <c r="E335" s="13">
        <v>1111682688</v>
      </c>
      <c r="F335" s="14"/>
      <c r="G335" s="14">
        <v>2011</v>
      </c>
      <c r="H335" s="15">
        <f ca="1">IF(Tabla1[[#This Row],[FECHA DE NACIMIENTO]]="","",YEAR(NOW())-Tabla1[[#This Row],[FECHA DE NACIMIENTO]])</f>
        <v>15</v>
      </c>
      <c r="I335" s="12" t="s">
        <v>15</v>
      </c>
      <c r="J335" s="15" t="str">
        <f t="shared" si="10"/>
        <v>EX</v>
      </c>
      <c r="K335" s="15" t="str">
        <f>Tabla1[[#This Row],[FECHA DE NACIMIENTO]]&amp;J335</f>
        <v>2011EX</v>
      </c>
      <c r="L335" s="16" t="str">
        <f t="shared" si="11"/>
        <v>EXPERTOS 15 Y 16 AÑOS</v>
      </c>
      <c r="M335" s="12" t="s">
        <v>46</v>
      </c>
      <c r="N335" s="39">
        <v>342</v>
      </c>
      <c r="O335" s="19">
        <f>IFERROR(VLOOKUP(Tabla1[[#This Row],[NIVEL DE HABILIDAD]],CATEGORIAS!$M$3:$O$13,2,FALSE),"")</f>
        <v>85000</v>
      </c>
      <c r="P335" s="12"/>
      <c r="Q335" s="12"/>
    </row>
    <row r="336" spans="1:17" ht="18.75" hidden="1" x14ac:dyDescent="0.25">
      <c r="A336" s="11">
        <f>_xlfn.IFNA(_xlfn.XLOOKUP(Tabla1[[#This Row],[ID]],'BASE DE DATOS 2026'!$B$3:$B$895,'BASE DE DATOS 2026'!$N$3:$N$895),"")</f>
        <v>343</v>
      </c>
      <c r="B336" s="38">
        <v>343</v>
      </c>
      <c r="C336" s="65" t="s">
        <v>724</v>
      </c>
      <c r="D336" s="65" t="s">
        <v>728</v>
      </c>
      <c r="E336" s="47">
        <v>1109553838</v>
      </c>
      <c r="F336" s="14"/>
      <c r="G336" s="48">
        <v>2012</v>
      </c>
      <c r="H336" s="15">
        <f ca="1">IF(Tabla1[[#This Row],[FECHA DE NACIMIENTO]]="","",YEAR(NOW())-Tabla1[[#This Row],[FECHA DE NACIMIENTO]])</f>
        <v>14</v>
      </c>
      <c r="I336" s="12" t="s">
        <v>15</v>
      </c>
      <c r="J336" s="15" t="str">
        <f t="shared" si="10"/>
        <v>EX</v>
      </c>
      <c r="K336" s="15" t="str">
        <f>Tabla1[[#This Row],[FECHA DE NACIMIENTO]]&amp;J336</f>
        <v>2012EX</v>
      </c>
      <c r="L336" s="16" t="str">
        <f t="shared" si="11"/>
        <v>EXPERTOS 13 Y 14 AÑOS</v>
      </c>
      <c r="M336" s="12" t="s">
        <v>46</v>
      </c>
      <c r="N336" s="38">
        <v>343</v>
      </c>
      <c r="O336" s="19">
        <f>IFERROR(VLOOKUP(Tabla1[[#This Row],[NIVEL DE HABILIDAD]],CATEGORIAS!$M$3:$O$13,2,FALSE),"")</f>
        <v>85000</v>
      </c>
      <c r="P336" s="65"/>
      <c r="Q336" s="65"/>
    </row>
    <row r="337" spans="1:17" ht="18.75" hidden="1" x14ac:dyDescent="0.25">
      <c r="A337" s="11">
        <f>_xlfn.IFNA(_xlfn.XLOOKUP(Tabla1[[#This Row],[ID]],'BASE DE DATOS 2026'!$B$3:$B$895,'BASE DE DATOS 2026'!$N$3:$N$895),"")</f>
        <v>344</v>
      </c>
      <c r="B337" s="39">
        <v>344</v>
      </c>
      <c r="C337" s="65" t="s">
        <v>729</v>
      </c>
      <c r="D337" s="65" t="s">
        <v>730</v>
      </c>
      <c r="E337" s="47" t="s">
        <v>731</v>
      </c>
      <c r="F337" s="48"/>
      <c r="G337" s="48">
        <v>2013</v>
      </c>
      <c r="H337" s="15">
        <f ca="1">IF(Tabla1[[#This Row],[FECHA DE NACIMIENTO]]="","",YEAR(NOW())-Tabla1[[#This Row],[FECHA DE NACIMIENTO]])</f>
        <v>13</v>
      </c>
      <c r="I337" s="65" t="s">
        <v>15</v>
      </c>
      <c r="J337" s="15" t="str">
        <f t="shared" si="10"/>
        <v>EX</v>
      </c>
      <c r="K337" s="15" t="str">
        <f>Tabla1[[#This Row],[FECHA DE NACIMIENTO]]&amp;J337</f>
        <v>2013EX</v>
      </c>
      <c r="L337" s="16" t="str">
        <f t="shared" si="11"/>
        <v>EXPERTOS 13 Y 14 AÑOS</v>
      </c>
      <c r="M337" s="65" t="s">
        <v>46</v>
      </c>
      <c r="N337" s="39">
        <v>344</v>
      </c>
      <c r="O337" s="19">
        <f>IFERROR(VLOOKUP(Tabla1[[#This Row],[NIVEL DE HABILIDAD]],CATEGORIAS!$M$3:$O$13,2,FALSE),"")</f>
        <v>85000</v>
      </c>
      <c r="P337" s="65"/>
      <c r="Q337" s="65"/>
    </row>
    <row r="338" spans="1:17" ht="18.75" hidden="1" x14ac:dyDescent="0.25">
      <c r="A338" s="11">
        <f>_xlfn.IFNA(_xlfn.XLOOKUP(Tabla1[[#This Row],[ID]],'BASE DE DATOS 2026'!$B$3:$B$895,'BASE DE DATOS 2026'!$N$3:$N$895),"")</f>
        <v>345</v>
      </c>
      <c r="B338" s="38">
        <v>345</v>
      </c>
      <c r="C338" s="12" t="s">
        <v>732</v>
      </c>
      <c r="D338" s="12" t="s">
        <v>733</v>
      </c>
      <c r="E338" s="13">
        <v>1105379997</v>
      </c>
      <c r="F338" s="14"/>
      <c r="G338" s="14">
        <v>2011</v>
      </c>
      <c r="H338" s="15">
        <f ca="1">IF(Tabla1[[#This Row],[FECHA DE NACIMIENTO]]="","",YEAR(NOW())-Tabla1[[#This Row],[FECHA DE NACIMIENTO]])</f>
        <v>15</v>
      </c>
      <c r="I338" s="12" t="s">
        <v>15</v>
      </c>
      <c r="J338" s="15" t="str">
        <f t="shared" si="10"/>
        <v>EX</v>
      </c>
      <c r="K338" s="15" t="str">
        <f>Tabla1[[#This Row],[FECHA DE NACIMIENTO]]&amp;J338</f>
        <v>2011EX</v>
      </c>
      <c r="L338" s="16" t="str">
        <f t="shared" si="11"/>
        <v>EXPERTOS 15 Y 16 AÑOS</v>
      </c>
      <c r="M338" s="12" t="s">
        <v>46</v>
      </c>
      <c r="N338" s="38">
        <v>345</v>
      </c>
      <c r="O338" s="19">
        <f>IFERROR(VLOOKUP(Tabla1[[#This Row],[NIVEL DE HABILIDAD]],CATEGORIAS!$M$3:$O$13,2,FALSE),"")</f>
        <v>85000</v>
      </c>
      <c r="P338" s="12"/>
      <c r="Q338" s="12"/>
    </row>
    <row r="339" spans="1:17" ht="18.75" hidden="1" x14ac:dyDescent="0.25">
      <c r="A339" s="11">
        <f>_xlfn.IFNA(_xlfn.XLOOKUP(Tabla1[[#This Row],[ID]],'BASE DE DATOS 2026'!$B$3:$B$895,'BASE DE DATOS 2026'!$N$3:$N$895),"")</f>
        <v>346</v>
      </c>
      <c r="B339" s="39">
        <v>346</v>
      </c>
      <c r="C339" s="65" t="s">
        <v>436</v>
      </c>
      <c r="D339" s="65" t="s">
        <v>668</v>
      </c>
      <c r="E339" s="47">
        <v>1104834807</v>
      </c>
      <c r="F339" s="14"/>
      <c r="G339" s="48">
        <v>2014</v>
      </c>
      <c r="H339" s="15">
        <f ca="1">IF(Tabla1[[#This Row],[FECHA DE NACIMIENTO]]="","",YEAR(NOW())-Tabla1[[#This Row],[FECHA DE NACIMIENTO]])</f>
        <v>12</v>
      </c>
      <c r="I339" s="65" t="s">
        <v>15</v>
      </c>
      <c r="J339" s="15" t="str">
        <f t="shared" si="10"/>
        <v>EX</v>
      </c>
      <c r="K339" s="15" t="str">
        <f>Tabla1[[#This Row],[FECHA DE NACIMIENTO]]&amp;J339</f>
        <v>2014EX</v>
      </c>
      <c r="L339" s="16" t="str">
        <f t="shared" si="11"/>
        <v>EXPERTOS 11 Y 12 AÑOS</v>
      </c>
      <c r="M339" s="65" t="s">
        <v>46</v>
      </c>
      <c r="N339" s="39">
        <v>346</v>
      </c>
      <c r="O339" s="19">
        <f>IFERROR(VLOOKUP(Tabla1[[#This Row],[NIVEL DE HABILIDAD]],CATEGORIAS!$M$3:$O$13,2,FALSE),"")</f>
        <v>85000</v>
      </c>
      <c r="P339" s="65"/>
      <c r="Q339" s="65"/>
    </row>
    <row r="340" spans="1:17" ht="18.75" hidden="1" x14ac:dyDescent="0.25">
      <c r="A340" s="11">
        <f>_xlfn.IFNA(_xlfn.XLOOKUP(Tabla1[[#This Row],[ID]],'BASE DE DATOS 2026'!$B$3:$B$895,'BASE DE DATOS 2026'!$N$3:$N$895),"")</f>
        <v>347</v>
      </c>
      <c r="B340" s="38">
        <v>347</v>
      </c>
      <c r="C340" s="12" t="s">
        <v>734</v>
      </c>
      <c r="D340" s="12" t="s">
        <v>735</v>
      </c>
      <c r="E340" s="13">
        <v>1109557468</v>
      </c>
      <c r="F340" s="14"/>
      <c r="G340" s="14">
        <v>2014</v>
      </c>
      <c r="H340" s="15">
        <f ca="1">IF(Tabla1[[#This Row],[FECHA DE NACIMIENTO]]="","",YEAR(NOW())-Tabla1[[#This Row],[FECHA DE NACIMIENTO]])</f>
        <v>12</v>
      </c>
      <c r="I340" s="12" t="s">
        <v>15</v>
      </c>
      <c r="J340" s="15" t="str">
        <f t="shared" si="10"/>
        <v>EX</v>
      </c>
      <c r="K340" s="15" t="str">
        <f>Tabla1[[#This Row],[FECHA DE NACIMIENTO]]&amp;J340</f>
        <v>2014EX</v>
      </c>
      <c r="L340" s="16" t="str">
        <f t="shared" si="11"/>
        <v>EXPERTOS 11 Y 12 AÑOS</v>
      </c>
      <c r="M340" s="12" t="s">
        <v>46</v>
      </c>
      <c r="N340" s="38">
        <v>347</v>
      </c>
      <c r="O340" s="19">
        <f>IFERROR(VLOOKUP(Tabla1[[#This Row],[NIVEL DE HABILIDAD]],CATEGORIAS!$M$3:$O$13,2,FALSE),"")</f>
        <v>85000</v>
      </c>
      <c r="P340" s="12"/>
      <c r="Q340" s="12"/>
    </row>
    <row r="341" spans="1:17" ht="18.75" hidden="1" x14ac:dyDescent="0.25">
      <c r="A341" s="11">
        <f>_xlfn.IFNA(_xlfn.XLOOKUP(Tabla1[[#This Row],[ID]],'BASE DE DATOS 2026'!$B$3:$B$895,'BASE DE DATOS 2026'!$N$3:$N$895),"")</f>
        <v>0</v>
      </c>
      <c r="B341" s="39">
        <v>348</v>
      </c>
      <c r="C341" s="12" t="s">
        <v>319</v>
      </c>
      <c r="D341" s="12" t="s">
        <v>736</v>
      </c>
      <c r="E341" s="13">
        <v>1111483959</v>
      </c>
      <c r="F341" s="14"/>
      <c r="G341" s="14">
        <v>2009</v>
      </c>
      <c r="H341" s="15">
        <f ca="1">IF(Tabla1[[#This Row],[FECHA DE NACIMIENTO]]="","",YEAR(NOW())-Tabla1[[#This Row],[FECHA DE NACIMIENTO]])</f>
        <v>17</v>
      </c>
      <c r="I341" s="12" t="s">
        <v>15</v>
      </c>
      <c r="J341" s="15" t="str">
        <f t="shared" si="10"/>
        <v>EX</v>
      </c>
      <c r="K341" s="15" t="str">
        <f>Tabla1[[#This Row],[FECHA DE NACIMIENTO]]&amp;J341</f>
        <v>2009EX</v>
      </c>
      <c r="L341" s="16" t="str">
        <f t="shared" si="11"/>
        <v>EXPERTOS 17 AÑOS Y MAS</v>
      </c>
      <c r="M341" s="12" t="s">
        <v>46</v>
      </c>
      <c r="N341" s="39">
        <v>348</v>
      </c>
      <c r="O341" s="19">
        <f>IFERROR(VLOOKUP(Tabla1[[#This Row],[NIVEL DE HABILIDAD]],CATEGORIAS!$M$3:$O$13,2,FALSE),"")</f>
        <v>85000</v>
      </c>
      <c r="P341" s="12"/>
      <c r="Q341" s="12"/>
    </row>
    <row r="342" spans="1:17" ht="18.75" hidden="1" x14ac:dyDescent="0.25">
      <c r="A342" s="11">
        <f>_xlfn.IFNA(_xlfn.XLOOKUP(Tabla1[[#This Row],[ID]],'BASE DE DATOS 2026'!$B$3:$B$895,'BASE DE DATOS 2026'!$N$3:$N$895),"")</f>
        <v>349</v>
      </c>
      <c r="B342" s="38">
        <v>349</v>
      </c>
      <c r="C342" s="65" t="s">
        <v>319</v>
      </c>
      <c r="D342" s="65" t="s">
        <v>737</v>
      </c>
      <c r="E342" s="47">
        <v>1109558315</v>
      </c>
      <c r="F342" s="14"/>
      <c r="G342" s="48">
        <v>2015</v>
      </c>
      <c r="H342" s="15">
        <f ca="1">IF(Tabla1[[#This Row],[FECHA DE NACIMIENTO]]="","",YEAR(NOW())-Tabla1[[#This Row],[FECHA DE NACIMIENTO]])</f>
        <v>11</v>
      </c>
      <c r="I342" s="65" t="s">
        <v>15</v>
      </c>
      <c r="J342" s="15" t="str">
        <f t="shared" si="10"/>
        <v>EX</v>
      </c>
      <c r="K342" s="15" t="str">
        <f>Tabla1[[#This Row],[FECHA DE NACIMIENTO]]&amp;J342</f>
        <v>2015EX</v>
      </c>
      <c r="L342" s="16" t="str">
        <f t="shared" si="11"/>
        <v>EXPERTOS 11 Y 12 AÑOS</v>
      </c>
      <c r="M342" s="65" t="s">
        <v>46</v>
      </c>
      <c r="N342" s="38">
        <v>349</v>
      </c>
      <c r="O342" s="19">
        <f>IFERROR(VLOOKUP(Tabla1[[#This Row],[NIVEL DE HABILIDAD]],CATEGORIAS!$M$3:$O$13,2,FALSE),"")</f>
        <v>85000</v>
      </c>
      <c r="P342" s="65"/>
      <c r="Q342" s="65"/>
    </row>
    <row r="343" spans="1:17" ht="18.75" hidden="1" x14ac:dyDescent="0.25">
      <c r="A343" s="11">
        <f>_xlfn.IFNA(_xlfn.XLOOKUP(Tabla1[[#This Row],[ID]],'BASE DE DATOS 2026'!$B$3:$B$895,'BASE DE DATOS 2026'!$N$3:$N$895),"")</f>
        <v>0</v>
      </c>
      <c r="B343" s="39">
        <v>350</v>
      </c>
      <c r="C343" s="12" t="s">
        <v>738</v>
      </c>
      <c r="D343" s="12" t="s">
        <v>739</v>
      </c>
      <c r="E343" s="13">
        <v>1109932762</v>
      </c>
      <c r="F343" s="14"/>
      <c r="G343" s="14">
        <v>2015</v>
      </c>
      <c r="H343" s="15">
        <f ca="1">IF(Tabla1[[#This Row],[FECHA DE NACIMIENTO]]="","",YEAR(NOW())-Tabla1[[#This Row],[FECHA DE NACIMIENTO]])</f>
        <v>11</v>
      </c>
      <c r="I343" s="12" t="s">
        <v>15</v>
      </c>
      <c r="J343" s="15" t="str">
        <f t="shared" si="10"/>
        <v>EX</v>
      </c>
      <c r="K343" s="15" t="str">
        <f>Tabla1[[#This Row],[FECHA DE NACIMIENTO]]&amp;J343</f>
        <v>2015EX</v>
      </c>
      <c r="L343" s="16" t="str">
        <f t="shared" si="11"/>
        <v>EXPERTOS 11 Y 12 AÑOS</v>
      </c>
      <c r="M343" s="12" t="s">
        <v>46</v>
      </c>
      <c r="N343" s="39">
        <v>350</v>
      </c>
      <c r="O343" s="19">
        <f>IFERROR(VLOOKUP(Tabla1[[#This Row],[NIVEL DE HABILIDAD]],CATEGORIAS!$M$3:$O$13,2,FALSE),"")</f>
        <v>85000</v>
      </c>
      <c r="P343" s="12"/>
      <c r="Q343" s="12"/>
    </row>
    <row r="344" spans="1:17" ht="18.75" hidden="1" x14ac:dyDescent="0.25">
      <c r="A344" s="11">
        <f>_xlfn.IFNA(_xlfn.XLOOKUP(Tabla1[[#This Row],[ID]],'BASE DE DATOS 2026'!$B$3:$B$895,'BASE DE DATOS 2026'!$N$3:$N$895),"")</f>
        <v>351</v>
      </c>
      <c r="B344" s="38">
        <v>351</v>
      </c>
      <c r="C344" s="12" t="s">
        <v>356</v>
      </c>
      <c r="D344" s="12" t="s">
        <v>740</v>
      </c>
      <c r="E344" s="13">
        <v>1059246569</v>
      </c>
      <c r="F344" s="14"/>
      <c r="G344" s="14">
        <v>2013</v>
      </c>
      <c r="H344" s="15">
        <f ca="1">IF(Tabla1[[#This Row],[FECHA DE NACIMIENTO]]="","",YEAR(NOW())-Tabla1[[#This Row],[FECHA DE NACIMIENTO]])</f>
        <v>13</v>
      </c>
      <c r="I344" s="12" t="s">
        <v>15</v>
      </c>
      <c r="J344" s="15" t="str">
        <f t="shared" si="10"/>
        <v>EX</v>
      </c>
      <c r="K344" s="15" t="str">
        <f>Tabla1[[#This Row],[FECHA DE NACIMIENTO]]&amp;J344</f>
        <v>2013EX</v>
      </c>
      <c r="L344" s="16" t="str">
        <f t="shared" si="11"/>
        <v>EXPERTOS 13 Y 14 AÑOS</v>
      </c>
      <c r="M344" s="12" t="s">
        <v>139</v>
      </c>
      <c r="N344" s="38">
        <v>351</v>
      </c>
      <c r="O344" s="19">
        <f>IFERROR(VLOOKUP(Tabla1[[#This Row],[NIVEL DE HABILIDAD]],CATEGORIAS!$M$3:$O$13,2,FALSE),"")</f>
        <v>85000</v>
      </c>
      <c r="P344" s="12"/>
      <c r="Q344" s="12"/>
    </row>
    <row r="345" spans="1:17" ht="18.75" hidden="1" x14ac:dyDescent="0.25">
      <c r="A345" s="11">
        <f>_xlfn.IFNA(_xlfn.XLOOKUP(Tabla1[[#This Row],[ID]],'BASE DE DATOS 2026'!$B$3:$B$895,'BASE DE DATOS 2026'!$N$3:$N$895),"")</f>
        <v>352</v>
      </c>
      <c r="B345" s="39">
        <v>352</v>
      </c>
      <c r="C345" s="65" t="s">
        <v>741</v>
      </c>
      <c r="D345" s="65" t="s">
        <v>740</v>
      </c>
      <c r="E345" s="47">
        <v>1018475973</v>
      </c>
      <c r="F345" s="14"/>
      <c r="G345" s="48">
        <v>2011</v>
      </c>
      <c r="H345" s="15">
        <f ca="1">IF(Tabla1[[#This Row],[FECHA DE NACIMIENTO]]="","",YEAR(NOW())-Tabla1[[#This Row],[FECHA DE NACIMIENTO]])</f>
        <v>15</v>
      </c>
      <c r="I345" s="65" t="s">
        <v>15</v>
      </c>
      <c r="J345" s="15" t="str">
        <f t="shared" si="10"/>
        <v>EX</v>
      </c>
      <c r="K345" s="15" t="str">
        <f>Tabla1[[#This Row],[FECHA DE NACIMIENTO]]&amp;J345</f>
        <v>2011EX</v>
      </c>
      <c r="L345" s="16" t="str">
        <f t="shared" si="11"/>
        <v>EXPERTOS 15 Y 16 AÑOS</v>
      </c>
      <c r="M345" s="65" t="s">
        <v>139</v>
      </c>
      <c r="N345" s="39">
        <v>352</v>
      </c>
      <c r="O345" s="19">
        <f>IFERROR(VLOOKUP(Tabla1[[#This Row],[NIVEL DE HABILIDAD]],CATEGORIAS!$M$3:$O$13,2,FALSE),"")</f>
        <v>85000</v>
      </c>
      <c r="P345" s="65"/>
      <c r="Q345" s="65"/>
    </row>
    <row r="346" spans="1:17" ht="18.75" hidden="1" x14ac:dyDescent="0.25">
      <c r="A346" s="11">
        <f>_xlfn.IFNA(_xlfn.XLOOKUP(Tabla1[[#This Row],[ID]],'BASE DE DATOS 2026'!$B$3:$B$895,'BASE DE DATOS 2026'!$N$3:$N$895),"")</f>
        <v>0</v>
      </c>
      <c r="B346" s="38">
        <v>353</v>
      </c>
      <c r="C346" s="65" t="s">
        <v>742</v>
      </c>
      <c r="D346" s="65" t="s">
        <v>743</v>
      </c>
      <c r="E346" s="47"/>
      <c r="F346" s="14"/>
      <c r="G346" s="48">
        <v>2010</v>
      </c>
      <c r="H346" s="15">
        <f ca="1">IF(Tabla1[[#This Row],[FECHA DE NACIMIENTO]]="","",YEAR(NOW())-Tabla1[[#This Row],[FECHA DE NACIMIENTO]])</f>
        <v>16</v>
      </c>
      <c r="I346" s="65" t="s">
        <v>15</v>
      </c>
      <c r="J346" s="15" t="str">
        <f t="shared" si="10"/>
        <v>EX</v>
      </c>
      <c r="K346" s="15" t="str">
        <f>Tabla1[[#This Row],[FECHA DE NACIMIENTO]]&amp;J346</f>
        <v>2010EX</v>
      </c>
      <c r="L346" s="16" t="str">
        <f t="shared" si="11"/>
        <v>EXPERTOS 15 Y 16 AÑOS</v>
      </c>
      <c r="M346" s="65" t="s">
        <v>139</v>
      </c>
      <c r="N346" s="38">
        <v>353</v>
      </c>
      <c r="O346" s="19">
        <f>IFERROR(VLOOKUP(Tabla1[[#This Row],[NIVEL DE HABILIDAD]],CATEGORIAS!$M$3:$O$13,2,FALSE),"")</f>
        <v>85000</v>
      </c>
      <c r="P346" s="65"/>
      <c r="Q346" s="65"/>
    </row>
    <row r="347" spans="1:17" ht="18.75" hidden="1" x14ac:dyDescent="0.25">
      <c r="A347" s="11">
        <f>_xlfn.IFNA(_xlfn.XLOOKUP(Tabla1[[#This Row],[ID]],'BASE DE DATOS 2026'!$B$3:$B$895,'BASE DE DATOS 2026'!$N$3:$N$895),"")</f>
        <v>0</v>
      </c>
      <c r="B347" s="39">
        <v>354</v>
      </c>
      <c r="C347" s="12" t="s">
        <v>744</v>
      </c>
      <c r="D347" s="12" t="s">
        <v>745</v>
      </c>
      <c r="E347" s="13">
        <v>1061535833</v>
      </c>
      <c r="F347" s="14"/>
      <c r="G347" s="14">
        <v>2009</v>
      </c>
      <c r="H347" s="15">
        <f ca="1">IF(Tabla1[[#This Row],[FECHA DE NACIMIENTO]]="","",YEAR(NOW())-Tabla1[[#This Row],[FECHA DE NACIMIENTO]])</f>
        <v>17</v>
      </c>
      <c r="I347" s="12" t="s">
        <v>15</v>
      </c>
      <c r="J347" s="15" t="str">
        <f t="shared" si="10"/>
        <v>EX</v>
      </c>
      <c r="K347" s="15" t="str">
        <f>Tabla1[[#This Row],[FECHA DE NACIMIENTO]]&amp;J347</f>
        <v>2009EX</v>
      </c>
      <c r="L347" s="16" t="str">
        <f t="shared" si="11"/>
        <v>EXPERTOS 17 AÑOS Y MAS</v>
      </c>
      <c r="M347" s="12" t="s">
        <v>80</v>
      </c>
      <c r="N347" s="39">
        <v>354</v>
      </c>
      <c r="O347" s="19">
        <f>IFERROR(VLOOKUP(Tabla1[[#This Row],[NIVEL DE HABILIDAD]],CATEGORIAS!$M$3:$O$13,2,FALSE),"")</f>
        <v>85000</v>
      </c>
      <c r="P347" s="12"/>
      <c r="Q347" s="12"/>
    </row>
    <row r="348" spans="1:17" ht="18.75" hidden="1" x14ac:dyDescent="0.25">
      <c r="A348" s="11">
        <f>_xlfn.IFNA(_xlfn.XLOOKUP(Tabla1[[#This Row],[ID]],'BASE DE DATOS 2026'!$B$3:$B$895,'BASE DE DATOS 2026'!$N$3:$N$895),"")</f>
        <v>0</v>
      </c>
      <c r="B348" s="38">
        <v>355</v>
      </c>
      <c r="C348" s="12" t="s">
        <v>746</v>
      </c>
      <c r="D348" s="12" t="s">
        <v>747</v>
      </c>
      <c r="E348" s="13" t="s">
        <v>748</v>
      </c>
      <c r="F348" s="14"/>
      <c r="G348" s="32">
        <v>2007</v>
      </c>
      <c r="H348" s="15">
        <f ca="1">IF(Tabla1[[#This Row],[FECHA DE NACIMIENTO]]="","",YEAR(NOW())-Tabla1[[#This Row],[FECHA DE NACIMIENTO]])</f>
        <v>19</v>
      </c>
      <c r="I348" s="12" t="s">
        <v>15</v>
      </c>
      <c r="J348" s="15" t="str">
        <f t="shared" si="10"/>
        <v>EX</v>
      </c>
      <c r="K348" s="15" t="str">
        <f>Tabla1[[#This Row],[FECHA DE NACIMIENTO]]&amp;J348</f>
        <v>2007EX</v>
      </c>
      <c r="L348" s="16" t="str">
        <f t="shared" si="11"/>
        <v>EXPERTOS 17 AÑOS Y MAS</v>
      </c>
      <c r="M348" s="12" t="s">
        <v>74</v>
      </c>
      <c r="N348" s="38">
        <v>355</v>
      </c>
      <c r="O348" s="19">
        <f>IFERROR(VLOOKUP(Tabla1[[#This Row],[NIVEL DE HABILIDAD]],CATEGORIAS!$M$3:$O$13,2,FALSE),"")</f>
        <v>85000</v>
      </c>
      <c r="P348" s="12"/>
      <c r="Q348" s="12"/>
    </row>
    <row r="349" spans="1:17" ht="18.75" hidden="1" x14ac:dyDescent="0.25">
      <c r="A349" s="11">
        <f>_xlfn.IFNA(_xlfn.XLOOKUP(Tabla1[[#This Row],[ID]],'BASE DE DATOS 2026'!$B$3:$B$895,'BASE DE DATOS 2026'!$N$3:$N$895),"")</f>
        <v>356</v>
      </c>
      <c r="B349" s="39">
        <v>356</v>
      </c>
      <c r="C349" s="12" t="s">
        <v>749</v>
      </c>
      <c r="D349" s="12" t="s">
        <v>750</v>
      </c>
      <c r="E349" s="13"/>
      <c r="F349" s="14"/>
      <c r="G349" s="14">
        <v>2005</v>
      </c>
      <c r="H349" s="15">
        <f ca="1">IF(Tabla1[[#This Row],[FECHA DE NACIMIENTO]]="","",YEAR(NOW())-Tabla1[[#This Row],[FECHA DE NACIMIENTO]])</f>
        <v>21</v>
      </c>
      <c r="I349" s="12" t="s">
        <v>15</v>
      </c>
      <c r="J349" s="15" t="str">
        <f t="shared" si="10"/>
        <v>EX</v>
      </c>
      <c r="K349" s="15" t="str">
        <f>Tabla1[[#This Row],[FECHA DE NACIMIENTO]]&amp;J349</f>
        <v>2005EX</v>
      </c>
      <c r="L349" s="16" t="str">
        <f t="shared" si="11"/>
        <v>EXPERTOS 17 AÑOS Y MAS</v>
      </c>
      <c r="M349" s="12" t="s">
        <v>41</v>
      </c>
      <c r="N349" s="39">
        <v>356</v>
      </c>
      <c r="O349" s="19">
        <f>IFERROR(VLOOKUP(Tabla1[[#This Row],[NIVEL DE HABILIDAD]],CATEGORIAS!$M$3:$O$13,2,FALSE),"")</f>
        <v>85000</v>
      </c>
      <c r="P349" s="12"/>
      <c r="Q349" s="12"/>
    </row>
    <row r="350" spans="1:17" ht="18.75" hidden="1" x14ac:dyDescent="0.25">
      <c r="A350" s="11">
        <f>_xlfn.IFNA(_xlfn.XLOOKUP(Tabla1[[#This Row],[ID]],'BASE DE DATOS 2026'!$B$3:$B$895,'BASE DE DATOS 2026'!$N$3:$N$895),"")</f>
        <v>357</v>
      </c>
      <c r="B350" s="38">
        <v>357</v>
      </c>
      <c r="C350" s="12" t="s">
        <v>498</v>
      </c>
      <c r="D350" s="12" t="s">
        <v>751</v>
      </c>
      <c r="E350" s="47">
        <v>1112045205</v>
      </c>
      <c r="F350" s="14"/>
      <c r="G350" s="48">
        <v>2007</v>
      </c>
      <c r="H350" s="15">
        <f ca="1">IF(Tabla1[[#This Row],[FECHA DE NACIMIENTO]]="","",YEAR(NOW())-Tabla1[[#This Row],[FECHA DE NACIMIENTO]])</f>
        <v>19</v>
      </c>
      <c r="I350" s="12" t="s">
        <v>15</v>
      </c>
      <c r="J350" s="15" t="str">
        <f t="shared" si="10"/>
        <v>EX</v>
      </c>
      <c r="K350" s="15" t="str">
        <f>Tabla1[[#This Row],[FECHA DE NACIMIENTO]]&amp;J350</f>
        <v>2007EX</v>
      </c>
      <c r="L350" s="16" t="str">
        <f t="shared" si="11"/>
        <v>EXPERTOS 17 AÑOS Y MAS</v>
      </c>
      <c r="M350" s="12" t="s">
        <v>77</v>
      </c>
      <c r="N350" s="38">
        <v>357</v>
      </c>
      <c r="O350" s="19">
        <f>IFERROR(VLOOKUP(Tabla1[[#This Row],[NIVEL DE HABILIDAD]],CATEGORIAS!$M$3:$O$13,2,FALSE),"")</f>
        <v>85000</v>
      </c>
      <c r="P350" s="65"/>
      <c r="Q350" s="65"/>
    </row>
    <row r="351" spans="1:17" ht="18.75" hidden="1" x14ac:dyDescent="0.25">
      <c r="A351" s="11">
        <f>_xlfn.IFNA(_xlfn.XLOOKUP(Tabla1[[#This Row],[ID]],'BASE DE DATOS 2026'!$B$3:$B$895,'BASE DE DATOS 2026'!$N$3:$N$895),"")</f>
        <v>358</v>
      </c>
      <c r="B351" s="39">
        <v>358</v>
      </c>
      <c r="C351" s="12" t="s">
        <v>436</v>
      </c>
      <c r="D351" s="12" t="s">
        <v>752</v>
      </c>
      <c r="E351" s="13">
        <v>1105373526</v>
      </c>
      <c r="F351" s="14"/>
      <c r="G351" s="14">
        <v>2008</v>
      </c>
      <c r="H351" s="15">
        <f ca="1">IF(Tabla1[[#This Row],[FECHA DE NACIMIENTO]]="","",YEAR(NOW())-Tabla1[[#This Row],[FECHA DE NACIMIENTO]])</f>
        <v>18</v>
      </c>
      <c r="I351" s="12" t="s">
        <v>15</v>
      </c>
      <c r="J351" s="15" t="str">
        <f t="shared" si="10"/>
        <v>EX</v>
      </c>
      <c r="K351" s="15" t="str">
        <f>Tabla1[[#This Row],[FECHA DE NACIMIENTO]]&amp;J351</f>
        <v>2008EX</v>
      </c>
      <c r="L351" s="16" t="str">
        <f t="shared" si="11"/>
        <v>EXPERTOS 17 AÑOS Y MAS</v>
      </c>
      <c r="M351" s="12" t="s">
        <v>46</v>
      </c>
      <c r="N351" s="39">
        <v>358</v>
      </c>
      <c r="O351" s="19">
        <f>IFERROR(VLOOKUP(Tabla1[[#This Row],[NIVEL DE HABILIDAD]],CATEGORIAS!$M$3:$O$13,2,FALSE),"")</f>
        <v>85000</v>
      </c>
      <c r="P351" s="12"/>
      <c r="Q351" s="12"/>
    </row>
    <row r="352" spans="1:17" ht="18.75" hidden="1" x14ac:dyDescent="0.25">
      <c r="A352" s="11">
        <f>_xlfn.IFNA(_xlfn.XLOOKUP(Tabla1[[#This Row],[ID]],'BASE DE DATOS 2026'!$B$3:$B$895,'BASE DE DATOS 2026'!$N$3:$N$895),"")</f>
        <v>359</v>
      </c>
      <c r="B352" s="38">
        <v>359</v>
      </c>
      <c r="C352" s="12" t="s">
        <v>753</v>
      </c>
      <c r="D352" s="12" t="s">
        <v>754</v>
      </c>
      <c r="E352" s="13">
        <v>1017935081</v>
      </c>
      <c r="F352" s="14"/>
      <c r="G352" s="14">
        <v>2011</v>
      </c>
      <c r="H352" s="15">
        <f ca="1">IF(Tabla1[[#This Row],[FECHA DE NACIMIENTO]]="","",YEAR(NOW())-Tabla1[[#This Row],[FECHA DE NACIMIENTO]])</f>
        <v>15</v>
      </c>
      <c r="I352" s="12" t="s">
        <v>15</v>
      </c>
      <c r="J352" s="15" t="str">
        <f t="shared" si="10"/>
        <v>EX</v>
      </c>
      <c r="K352" s="15" t="str">
        <f>Tabla1[[#This Row],[FECHA DE NACIMIENTO]]&amp;J352</f>
        <v>2011EX</v>
      </c>
      <c r="L352" s="16" t="str">
        <f t="shared" si="11"/>
        <v>EXPERTOS 15 Y 16 AÑOS</v>
      </c>
      <c r="M352" s="12" t="s">
        <v>77</v>
      </c>
      <c r="N352" s="38">
        <v>359</v>
      </c>
      <c r="O352" s="19">
        <f>IFERROR(VLOOKUP(Tabla1[[#This Row],[NIVEL DE HABILIDAD]],CATEGORIAS!$M$3:$O$13,2,FALSE),"")</f>
        <v>85000</v>
      </c>
      <c r="P352" s="12"/>
      <c r="Q352" s="12"/>
    </row>
    <row r="353" spans="1:17" ht="18.75" hidden="1" x14ac:dyDescent="0.25">
      <c r="A353" s="11">
        <f>_xlfn.IFNA(_xlfn.XLOOKUP(Tabla1[[#This Row],[ID]],'BASE DE DATOS 2026'!$B$3:$B$895,'BASE DE DATOS 2026'!$N$3:$N$895),"")</f>
        <v>360</v>
      </c>
      <c r="B353" s="39">
        <v>360</v>
      </c>
      <c r="C353" s="65" t="s">
        <v>308</v>
      </c>
      <c r="D353" s="65" t="s">
        <v>755</v>
      </c>
      <c r="E353" s="47"/>
      <c r="F353" s="14"/>
      <c r="G353" s="48">
        <v>2012</v>
      </c>
      <c r="H353" s="15">
        <f ca="1">IF(Tabla1[[#This Row],[FECHA DE NACIMIENTO]]="","",YEAR(NOW())-Tabla1[[#This Row],[FECHA DE NACIMIENTO]])</f>
        <v>14</v>
      </c>
      <c r="I353" s="12" t="s">
        <v>15</v>
      </c>
      <c r="J353" s="15" t="str">
        <f t="shared" si="10"/>
        <v>EX</v>
      </c>
      <c r="K353" s="15" t="str">
        <f>Tabla1[[#This Row],[FECHA DE NACIMIENTO]]&amp;J353</f>
        <v>2012EX</v>
      </c>
      <c r="L353" s="16" t="str">
        <f t="shared" si="11"/>
        <v>EXPERTOS 13 Y 14 AÑOS</v>
      </c>
      <c r="M353" s="65" t="s">
        <v>167</v>
      </c>
      <c r="N353" s="39">
        <v>360</v>
      </c>
      <c r="O353" s="19">
        <f>IFERROR(VLOOKUP(Tabla1[[#This Row],[NIVEL DE HABILIDAD]],CATEGORIAS!$M$3:$O$13,2,FALSE),"")</f>
        <v>85000</v>
      </c>
      <c r="P353" s="65"/>
      <c r="Q353" s="65"/>
    </row>
    <row r="354" spans="1:17" ht="18.75" hidden="1" x14ac:dyDescent="0.25">
      <c r="A354" s="11">
        <f>_xlfn.IFNA(_xlfn.XLOOKUP(Tabla1[[#This Row],[ID]],'BASE DE DATOS 2026'!$B$3:$B$895,'BASE DE DATOS 2026'!$N$3:$N$895),"")</f>
        <v>361</v>
      </c>
      <c r="B354" s="38">
        <v>361</v>
      </c>
      <c r="C354" s="12" t="s">
        <v>356</v>
      </c>
      <c r="D354" s="12" t="s">
        <v>756</v>
      </c>
      <c r="E354" s="13"/>
      <c r="F354" s="14"/>
      <c r="G354" s="14">
        <v>2013</v>
      </c>
      <c r="H354" s="15">
        <f ca="1">IF(Tabla1[[#This Row],[FECHA DE NACIMIENTO]]="","",YEAR(NOW())-Tabla1[[#This Row],[FECHA DE NACIMIENTO]])</f>
        <v>13</v>
      </c>
      <c r="I354" s="12" t="s">
        <v>15</v>
      </c>
      <c r="J354" s="15" t="str">
        <f t="shared" si="10"/>
        <v>EX</v>
      </c>
      <c r="K354" s="15" t="str">
        <f>Tabla1[[#This Row],[FECHA DE NACIMIENTO]]&amp;J354</f>
        <v>2013EX</v>
      </c>
      <c r="L354" s="16" t="str">
        <f t="shared" si="11"/>
        <v>EXPERTOS 13 Y 14 AÑOS</v>
      </c>
      <c r="M354" s="12" t="s">
        <v>167</v>
      </c>
      <c r="N354" s="38">
        <v>361</v>
      </c>
      <c r="O354" s="19">
        <f>IFERROR(VLOOKUP(Tabla1[[#This Row],[NIVEL DE HABILIDAD]],CATEGORIAS!$M$3:$O$13,2,FALSE),"")</f>
        <v>85000</v>
      </c>
      <c r="P354" s="12"/>
      <c r="Q354" s="12"/>
    </row>
    <row r="355" spans="1:17" ht="18.75" hidden="1" x14ac:dyDescent="0.25">
      <c r="A355" s="11">
        <f>_xlfn.IFNA(_xlfn.XLOOKUP(Tabla1[[#This Row],[ID]],'BASE DE DATOS 2026'!$B$3:$B$895,'BASE DE DATOS 2026'!$N$3:$N$895),"")</f>
        <v>362</v>
      </c>
      <c r="B355" s="39">
        <v>362</v>
      </c>
      <c r="C355" s="65" t="s">
        <v>356</v>
      </c>
      <c r="D355" s="65" t="s">
        <v>757</v>
      </c>
      <c r="E355" s="47"/>
      <c r="F355" s="14"/>
      <c r="G355" s="48">
        <v>2013</v>
      </c>
      <c r="H355" s="15">
        <f ca="1">IF(Tabla1[[#This Row],[FECHA DE NACIMIENTO]]="","",YEAR(NOW())-Tabla1[[#This Row],[FECHA DE NACIMIENTO]])</f>
        <v>13</v>
      </c>
      <c r="I355" s="65" t="s">
        <v>15</v>
      </c>
      <c r="J355" s="15" t="str">
        <f t="shared" si="10"/>
        <v>EX</v>
      </c>
      <c r="K355" s="15" t="str">
        <f>Tabla1[[#This Row],[FECHA DE NACIMIENTO]]&amp;J355</f>
        <v>2013EX</v>
      </c>
      <c r="L355" s="16" t="str">
        <f t="shared" si="11"/>
        <v>EXPERTOS 13 Y 14 AÑOS</v>
      </c>
      <c r="M355" s="65" t="s">
        <v>167</v>
      </c>
      <c r="N355" s="39">
        <v>362</v>
      </c>
      <c r="O355" s="19">
        <f>IFERROR(VLOOKUP(Tabla1[[#This Row],[NIVEL DE HABILIDAD]],CATEGORIAS!$M$3:$O$13,2,FALSE),"")</f>
        <v>85000</v>
      </c>
      <c r="P355" s="65"/>
      <c r="Q355" s="65"/>
    </row>
    <row r="356" spans="1:17" ht="18.75" hidden="1" x14ac:dyDescent="0.25">
      <c r="A356" s="11">
        <f>_xlfn.IFNA(_xlfn.XLOOKUP(Tabla1[[#This Row],[ID]],'BASE DE DATOS 2026'!$B$3:$B$895,'BASE DE DATOS 2026'!$N$3:$N$895),"")</f>
        <v>363</v>
      </c>
      <c r="B356" s="38">
        <v>363</v>
      </c>
      <c r="C356" s="12" t="s">
        <v>271</v>
      </c>
      <c r="D356" s="12" t="s">
        <v>758</v>
      </c>
      <c r="E356" s="13"/>
      <c r="F356" s="14"/>
      <c r="G356" s="14">
        <v>2011</v>
      </c>
      <c r="H356" s="15">
        <f ca="1">IF(Tabla1[[#This Row],[FECHA DE NACIMIENTO]]="","",YEAR(NOW())-Tabla1[[#This Row],[FECHA DE NACIMIENTO]])</f>
        <v>15</v>
      </c>
      <c r="I356" s="12" t="s">
        <v>15</v>
      </c>
      <c r="J356" s="15" t="str">
        <f t="shared" si="10"/>
        <v>EX</v>
      </c>
      <c r="K356" s="15" t="str">
        <f>Tabla1[[#This Row],[FECHA DE NACIMIENTO]]&amp;J356</f>
        <v>2011EX</v>
      </c>
      <c r="L356" s="16" t="str">
        <f t="shared" si="11"/>
        <v>EXPERTOS 15 Y 16 AÑOS</v>
      </c>
      <c r="M356" s="12" t="s">
        <v>167</v>
      </c>
      <c r="N356" s="38">
        <v>363</v>
      </c>
      <c r="O356" s="19">
        <f>IFERROR(VLOOKUP(Tabla1[[#This Row],[NIVEL DE HABILIDAD]],CATEGORIAS!$M$3:$O$13,2,FALSE),"")</f>
        <v>85000</v>
      </c>
      <c r="P356" s="12"/>
      <c r="Q356" s="12"/>
    </row>
    <row r="357" spans="1:17" ht="18.75" hidden="1" x14ac:dyDescent="0.25">
      <c r="A357" s="11">
        <f>_xlfn.IFNA(_xlfn.XLOOKUP(Tabla1[[#This Row],[ID]],'BASE DE DATOS 2026'!$B$3:$B$895,'BASE DE DATOS 2026'!$N$3:$N$895),"")</f>
        <v>364</v>
      </c>
      <c r="B357" s="39">
        <v>364</v>
      </c>
      <c r="C357" s="12" t="s">
        <v>436</v>
      </c>
      <c r="D357" s="12" t="s">
        <v>759</v>
      </c>
      <c r="E357" s="13"/>
      <c r="F357" s="14"/>
      <c r="G357" s="14">
        <v>2015</v>
      </c>
      <c r="H357" s="15">
        <f ca="1">IF(Tabla1[[#This Row],[FECHA DE NACIMIENTO]]="","",YEAR(NOW())-Tabla1[[#This Row],[FECHA DE NACIMIENTO]])</f>
        <v>11</v>
      </c>
      <c r="I357" s="12" t="s">
        <v>15</v>
      </c>
      <c r="J357" s="15" t="str">
        <f t="shared" si="10"/>
        <v>EX</v>
      </c>
      <c r="K357" s="15" t="str">
        <f>Tabla1[[#This Row],[FECHA DE NACIMIENTO]]&amp;J357</f>
        <v>2015EX</v>
      </c>
      <c r="L357" s="16" t="str">
        <f t="shared" si="11"/>
        <v>EXPERTOS 11 Y 12 AÑOS</v>
      </c>
      <c r="M357" s="12" t="s">
        <v>167</v>
      </c>
      <c r="N357" s="39">
        <v>364</v>
      </c>
      <c r="O357" s="19">
        <f>IFERROR(VLOOKUP(Tabla1[[#This Row],[NIVEL DE HABILIDAD]],CATEGORIAS!$M$3:$O$13,2,FALSE),"")</f>
        <v>85000</v>
      </c>
      <c r="P357" s="12"/>
      <c r="Q357" s="12"/>
    </row>
    <row r="358" spans="1:17" ht="18.75" hidden="1" x14ac:dyDescent="0.25">
      <c r="A358" s="11">
        <f>_xlfn.IFNA(_xlfn.XLOOKUP(Tabla1[[#This Row],[ID]],'BASE DE DATOS 2026'!$B$3:$B$895,'BASE DE DATOS 2026'!$N$3:$N$895),"")</f>
        <v>365</v>
      </c>
      <c r="B358" s="38">
        <v>365</v>
      </c>
      <c r="C358" s="65" t="s">
        <v>760</v>
      </c>
      <c r="D358" s="65" t="s">
        <v>761</v>
      </c>
      <c r="E358" s="47">
        <v>1166466542</v>
      </c>
      <c r="F358" s="14"/>
      <c r="G358" s="48">
        <v>2016</v>
      </c>
      <c r="H358" s="15">
        <f ca="1">IF(Tabla1[[#This Row],[FECHA DE NACIMIENTO]]="","",YEAR(NOW())-Tabla1[[#This Row],[FECHA DE NACIMIENTO]])</f>
        <v>10</v>
      </c>
      <c r="I358" s="65" t="s">
        <v>15</v>
      </c>
      <c r="J358" s="15" t="str">
        <f t="shared" si="10"/>
        <v>EX</v>
      </c>
      <c r="K358" s="15" t="str">
        <f>Tabla1[[#This Row],[FECHA DE NACIMIENTO]]&amp;J358</f>
        <v>2016EX</v>
      </c>
      <c r="L358" s="16" t="str">
        <f t="shared" si="11"/>
        <v>EXPERTOS 9 Y 10 AÑOS</v>
      </c>
      <c r="M358" s="65" t="s">
        <v>110</v>
      </c>
      <c r="N358" s="38">
        <v>365</v>
      </c>
      <c r="O358" s="19">
        <f>IFERROR(VLOOKUP(Tabla1[[#This Row],[NIVEL DE HABILIDAD]],CATEGORIAS!$M$3:$O$13,2,FALSE),"")</f>
        <v>85000</v>
      </c>
      <c r="P358" s="65"/>
      <c r="Q358" s="65"/>
    </row>
    <row r="359" spans="1:17" ht="18.75" hidden="1" x14ac:dyDescent="0.25">
      <c r="A359" s="11">
        <f>_xlfn.IFNA(_xlfn.XLOOKUP(Tabla1[[#This Row],[ID]],'BASE DE DATOS 2026'!$B$3:$B$895,'BASE DE DATOS 2026'!$N$3:$N$895),"")</f>
        <v>366</v>
      </c>
      <c r="B359" s="39">
        <v>366</v>
      </c>
      <c r="C359" s="12" t="s">
        <v>275</v>
      </c>
      <c r="D359" s="12" t="s">
        <v>247</v>
      </c>
      <c r="E359" s="13">
        <v>1166466993</v>
      </c>
      <c r="F359" s="14"/>
      <c r="G359" s="14">
        <v>2016</v>
      </c>
      <c r="H359" s="15">
        <f ca="1">IF(Tabla1[[#This Row],[FECHA DE NACIMIENTO]]="","",YEAR(NOW())-Tabla1[[#This Row],[FECHA DE NACIMIENTO]])</f>
        <v>10</v>
      </c>
      <c r="I359" s="12" t="s">
        <v>15</v>
      </c>
      <c r="J359" s="15" t="str">
        <f t="shared" si="10"/>
        <v>EX</v>
      </c>
      <c r="K359" s="15" t="str">
        <f>Tabla1[[#This Row],[FECHA DE NACIMIENTO]]&amp;J359</f>
        <v>2016EX</v>
      </c>
      <c r="L359" s="16" t="str">
        <f t="shared" si="11"/>
        <v>EXPERTOS 9 Y 10 AÑOS</v>
      </c>
      <c r="M359" s="12" t="s">
        <v>110</v>
      </c>
      <c r="N359" s="39">
        <v>366</v>
      </c>
      <c r="O359" s="19">
        <f>IFERROR(VLOOKUP(Tabla1[[#This Row],[NIVEL DE HABILIDAD]],CATEGORIAS!$M$3:$O$13,2,FALSE),"")</f>
        <v>85000</v>
      </c>
      <c r="P359" s="12"/>
      <c r="Q359" s="12"/>
    </row>
    <row r="360" spans="1:17" ht="18.75" hidden="1" x14ac:dyDescent="0.25">
      <c r="A360" s="11">
        <f>_xlfn.IFNA(_xlfn.XLOOKUP(Tabla1[[#This Row],[ID]],'BASE DE DATOS 2026'!$B$3:$B$895,'BASE DE DATOS 2026'!$N$3:$N$895),"")</f>
        <v>367</v>
      </c>
      <c r="B360" s="38">
        <v>367</v>
      </c>
      <c r="C360" s="12" t="s">
        <v>436</v>
      </c>
      <c r="D360" s="12" t="s">
        <v>762</v>
      </c>
      <c r="E360" s="13">
        <v>1107863974</v>
      </c>
      <c r="F360" s="14"/>
      <c r="G360" s="14">
        <v>2011</v>
      </c>
      <c r="H360" s="15">
        <f ca="1">IF(Tabla1[[#This Row],[FECHA DE NACIMIENTO]]="","",YEAR(NOW())-Tabla1[[#This Row],[FECHA DE NACIMIENTO]])</f>
        <v>15</v>
      </c>
      <c r="I360" s="12" t="s">
        <v>15</v>
      </c>
      <c r="J360" s="15" t="str">
        <f t="shared" si="10"/>
        <v>EX</v>
      </c>
      <c r="K360" s="15" t="str">
        <f>Tabla1[[#This Row],[FECHA DE NACIMIENTO]]&amp;J360</f>
        <v>2011EX</v>
      </c>
      <c r="L360" s="16" t="str">
        <f t="shared" si="11"/>
        <v>EXPERTOS 15 Y 16 AÑOS</v>
      </c>
      <c r="M360" s="12" t="s">
        <v>82</v>
      </c>
      <c r="N360" s="38">
        <v>367</v>
      </c>
      <c r="O360" s="19">
        <f>IFERROR(VLOOKUP(Tabla1[[#This Row],[NIVEL DE HABILIDAD]],CATEGORIAS!$M$3:$O$13,2,FALSE),"")</f>
        <v>85000</v>
      </c>
      <c r="P360" s="12"/>
      <c r="Q360" s="12"/>
    </row>
    <row r="361" spans="1:17" ht="18.75" hidden="1" x14ac:dyDescent="0.25">
      <c r="A361" s="11">
        <f>_xlfn.IFNA(_xlfn.XLOOKUP(Tabla1[[#This Row],[ID]],'BASE DE DATOS 2026'!$B$3:$B$895,'BASE DE DATOS 2026'!$N$3:$N$895),"")</f>
        <v>368</v>
      </c>
      <c r="B361" s="39">
        <v>368</v>
      </c>
      <c r="C361" s="12" t="s">
        <v>271</v>
      </c>
      <c r="D361" s="12" t="s">
        <v>686</v>
      </c>
      <c r="E361" s="13">
        <v>1114549753</v>
      </c>
      <c r="F361" s="14"/>
      <c r="G361" s="14">
        <v>2014</v>
      </c>
      <c r="H361" s="15">
        <f ca="1">IF(Tabla1[[#This Row],[FECHA DE NACIMIENTO]]="","",YEAR(NOW())-Tabla1[[#This Row],[FECHA DE NACIMIENTO]])</f>
        <v>12</v>
      </c>
      <c r="I361" s="12" t="s">
        <v>15</v>
      </c>
      <c r="J361" s="15" t="str">
        <f t="shared" si="10"/>
        <v>EX</v>
      </c>
      <c r="K361" s="15" t="str">
        <f>Tabla1[[#This Row],[FECHA DE NACIMIENTO]]&amp;J361</f>
        <v>2014EX</v>
      </c>
      <c r="L361" s="16" t="str">
        <f t="shared" si="11"/>
        <v>EXPERTOS 11 Y 12 AÑOS</v>
      </c>
      <c r="M361" s="12" t="s">
        <v>82</v>
      </c>
      <c r="N361" s="39">
        <v>368</v>
      </c>
      <c r="O361" s="19">
        <f>IFERROR(VLOOKUP(Tabla1[[#This Row],[NIVEL DE HABILIDAD]],CATEGORIAS!$M$3:$O$13,2,FALSE),"")</f>
        <v>85000</v>
      </c>
      <c r="P361" s="12"/>
      <c r="Q361" s="12"/>
    </row>
    <row r="362" spans="1:17" ht="18.75" hidden="1" x14ac:dyDescent="0.25">
      <c r="A362" s="11">
        <f>_xlfn.IFNA(_xlfn.XLOOKUP(Tabla1[[#This Row],[ID]],'BASE DE DATOS 2026'!$B$3:$B$895,'BASE DE DATOS 2026'!$N$3:$N$895),"")</f>
        <v>369</v>
      </c>
      <c r="B362" s="38">
        <v>369</v>
      </c>
      <c r="C362" s="12" t="s">
        <v>763</v>
      </c>
      <c r="D362" s="12" t="s">
        <v>764</v>
      </c>
      <c r="E362" s="13">
        <v>1114008848</v>
      </c>
      <c r="F362" s="14"/>
      <c r="G362" s="14">
        <v>2015</v>
      </c>
      <c r="H362" s="15">
        <f ca="1">IF(Tabla1[[#This Row],[FECHA DE NACIMIENTO]]="","",YEAR(NOW())-Tabla1[[#This Row],[FECHA DE NACIMIENTO]])</f>
        <v>11</v>
      </c>
      <c r="I362" s="12" t="s">
        <v>15</v>
      </c>
      <c r="J362" s="15" t="str">
        <f t="shared" si="10"/>
        <v>EX</v>
      </c>
      <c r="K362" s="15" t="str">
        <f>Tabla1[[#This Row],[FECHA DE NACIMIENTO]]&amp;J362</f>
        <v>2015EX</v>
      </c>
      <c r="L362" s="16" t="str">
        <f t="shared" si="11"/>
        <v>EXPERTOS 11 Y 12 AÑOS</v>
      </c>
      <c r="M362" s="12" t="s">
        <v>82</v>
      </c>
      <c r="N362" s="38">
        <v>369</v>
      </c>
      <c r="O362" s="19">
        <f>IFERROR(VLOOKUP(Tabla1[[#This Row],[NIVEL DE HABILIDAD]],CATEGORIAS!$M$3:$O$13,2,FALSE),"")</f>
        <v>85000</v>
      </c>
      <c r="P362" s="12"/>
      <c r="Q362" s="12"/>
    </row>
    <row r="363" spans="1:17" ht="18.75" hidden="1" x14ac:dyDescent="0.25">
      <c r="A363" s="11">
        <f>_xlfn.IFNA(_xlfn.XLOOKUP(Tabla1[[#This Row],[ID]],'BASE DE DATOS 2026'!$B$3:$B$895,'BASE DE DATOS 2026'!$N$3:$N$895),"")</f>
        <v>370</v>
      </c>
      <c r="B363" s="39">
        <v>370</v>
      </c>
      <c r="C363" s="12" t="s">
        <v>472</v>
      </c>
      <c r="D363" s="12" t="s">
        <v>765</v>
      </c>
      <c r="E363" s="13">
        <v>1113671757</v>
      </c>
      <c r="F363" s="14"/>
      <c r="G363" s="14">
        <v>2012</v>
      </c>
      <c r="H363" s="15">
        <f ca="1">IF(Tabla1[[#This Row],[FECHA DE NACIMIENTO]]="","",YEAR(NOW())-Tabla1[[#This Row],[FECHA DE NACIMIENTO]])</f>
        <v>14</v>
      </c>
      <c r="I363" s="12" t="s">
        <v>15</v>
      </c>
      <c r="J363" s="15" t="str">
        <f t="shared" si="10"/>
        <v>EX</v>
      </c>
      <c r="K363" s="15" t="str">
        <f>Tabla1[[#This Row],[FECHA DE NACIMIENTO]]&amp;J363</f>
        <v>2012EX</v>
      </c>
      <c r="L363" s="16" t="str">
        <f t="shared" si="11"/>
        <v>EXPERTOS 13 Y 14 AÑOS</v>
      </c>
      <c r="M363" s="12" t="s">
        <v>82</v>
      </c>
      <c r="N363" s="39">
        <v>370</v>
      </c>
      <c r="O363" s="19">
        <f>IFERROR(VLOOKUP(Tabla1[[#This Row],[NIVEL DE HABILIDAD]],CATEGORIAS!$M$3:$O$13,2,FALSE),"")</f>
        <v>85000</v>
      </c>
      <c r="P363" s="12"/>
      <c r="Q363" s="12"/>
    </row>
    <row r="364" spans="1:17" ht="18.75" hidden="1" x14ac:dyDescent="0.25">
      <c r="A364" s="11">
        <f>_xlfn.IFNA(_xlfn.XLOOKUP(Tabla1[[#This Row],[ID]],'BASE DE DATOS 2026'!$B$3:$B$895,'BASE DE DATOS 2026'!$N$3:$N$895),"")</f>
        <v>371</v>
      </c>
      <c r="B364" s="38">
        <v>371</v>
      </c>
      <c r="C364" s="12" t="s">
        <v>766</v>
      </c>
      <c r="D364" s="12" t="s">
        <v>767</v>
      </c>
      <c r="E364" s="13">
        <v>1191216459</v>
      </c>
      <c r="F364" s="14"/>
      <c r="G364" s="14">
        <v>2010</v>
      </c>
      <c r="H364" s="15">
        <f ca="1">IF(Tabla1[[#This Row],[FECHA DE NACIMIENTO]]="","",YEAR(NOW())-Tabla1[[#This Row],[FECHA DE NACIMIENTO]])</f>
        <v>16</v>
      </c>
      <c r="I364" s="12" t="s">
        <v>15</v>
      </c>
      <c r="J364" s="15" t="str">
        <f t="shared" si="10"/>
        <v>EX</v>
      </c>
      <c r="K364" s="15" t="str">
        <f>Tabla1[[#This Row],[FECHA DE NACIMIENTO]]&amp;J364</f>
        <v>2010EX</v>
      </c>
      <c r="L364" s="16" t="str">
        <f t="shared" si="11"/>
        <v>EXPERTOS 15 Y 16 AÑOS</v>
      </c>
      <c r="M364" s="12" t="s">
        <v>41</v>
      </c>
      <c r="N364" s="38">
        <v>371</v>
      </c>
      <c r="O364" s="19">
        <f>IFERROR(VLOOKUP(Tabla1[[#This Row],[NIVEL DE HABILIDAD]],CATEGORIAS!$M$3:$O$13,2,FALSE),"")</f>
        <v>85000</v>
      </c>
      <c r="P364" s="12"/>
      <c r="Q364" s="12"/>
    </row>
    <row r="365" spans="1:17" ht="18.75" hidden="1" x14ac:dyDescent="0.25">
      <c r="A365" s="11">
        <f>_xlfn.IFNA(_xlfn.XLOOKUP(Tabla1[[#This Row],[ID]],'BASE DE DATOS 2026'!$B$3:$B$895,'BASE DE DATOS 2026'!$N$3:$N$895),"")</f>
        <v>372</v>
      </c>
      <c r="B365" s="39">
        <v>372</v>
      </c>
      <c r="C365" s="12" t="s">
        <v>429</v>
      </c>
      <c r="D365" s="12" t="s">
        <v>768</v>
      </c>
      <c r="E365" s="13">
        <v>1232799897</v>
      </c>
      <c r="F365" s="14"/>
      <c r="G365" s="14">
        <v>2017</v>
      </c>
      <c r="H365" s="15">
        <f ca="1">IF(Tabla1[[#This Row],[FECHA DE NACIMIENTO]]="","",YEAR(NOW())-Tabla1[[#This Row],[FECHA DE NACIMIENTO]])</f>
        <v>9</v>
      </c>
      <c r="I365" s="12" t="s">
        <v>15</v>
      </c>
      <c r="J365" s="15" t="str">
        <f t="shared" si="10"/>
        <v>EX</v>
      </c>
      <c r="K365" s="15" t="str">
        <f>Tabla1[[#This Row],[FECHA DE NACIMIENTO]]&amp;J365</f>
        <v>2017EX</v>
      </c>
      <c r="L365" s="16" t="str">
        <f t="shared" si="11"/>
        <v>EXPERTOS 9 Y 10 AÑOS</v>
      </c>
      <c r="M365" s="12" t="s">
        <v>41</v>
      </c>
      <c r="N365" s="39">
        <v>372</v>
      </c>
      <c r="O365" s="19">
        <f>IFERROR(VLOOKUP(Tabla1[[#This Row],[NIVEL DE HABILIDAD]],CATEGORIAS!$M$3:$O$13,2,FALSE),"")</f>
        <v>85000</v>
      </c>
      <c r="P365" s="12"/>
      <c r="Q365" s="12"/>
    </row>
    <row r="366" spans="1:17" ht="18.75" hidden="1" x14ac:dyDescent="0.25">
      <c r="A366" s="11">
        <f>_xlfn.IFNA(_xlfn.XLOOKUP(Tabla1[[#This Row],[ID]],'BASE DE DATOS 2026'!$B$3:$B$895,'BASE DE DATOS 2026'!$N$3:$N$895),"")</f>
        <v>373</v>
      </c>
      <c r="B366" s="38">
        <v>373</v>
      </c>
      <c r="C366" s="12" t="s">
        <v>769</v>
      </c>
      <c r="D366" s="12" t="s">
        <v>770</v>
      </c>
      <c r="E366" s="13">
        <v>1110047075</v>
      </c>
      <c r="F366" s="14"/>
      <c r="G366" s="14">
        <v>2009</v>
      </c>
      <c r="H366" s="15">
        <f ca="1">IF(Tabla1[[#This Row],[FECHA DE NACIMIENTO]]="","",YEAR(NOW())-Tabla1[[#This Row],[FECHA DE NACIMIENTO]])</f>
        <v>17</v>
      </c>
      <c r="I366" s="12" t="s">
        <v>15</v>
      </c>
      <c r="J366" s="15" t="str">
        <f t="shared" si="10"/>
        <v>EX</v>
      </c>
      <c r="K366" s="15" t="str">
        <f>Tabla1[[#This Row],[FECHA DE NACIMIENTO]]&amp;J366</f>
        <v>2009EX</v>
      </c>
      <c r="L366" s="16" t="str">
        <f t="shared" si="11"/>
        <v>EXPERTOS 17 AÑOS Y MAS</v>
      </c>
      <c r="M366" s="12" t="s">
        <v>45</v>
      </c>
      <c r="N366" s="38">
        <v>373</v>
      </c>
      <c r="O366" s="19">
        <f>IFERROR(VLOOKUP(Tabla1[[#This Row],[NIVEL DE HABILIDAD]],CATEGORIAS!$M$3:$O$13,2,FALSE),"")</f>
        <v>85000</v>
      </c>
      <c r="P366" s="12"/>
      <c r="Q366" s="12"/>
    </row>
    <row r="367" spans="1:17" ht="18.75" hidden="1" x14ac:dyDescent="0.25">
      <c r="A367" s="11">
        <f>_xlfn.IFNA(_xlfn.XLOOKUP(Tabla1[[#This Row],[ID]],'BASE DE DATOS 2026'!$B$3:$B$895,'BASE DE DATOS 2026'!$N$3:$N$895),"")</f>
        <v>374</v>
      </c>
      <c r="B367" s="39">
        <v>374</v>
      </c>
      <c r="C367" s="12" t="s">
        <v>259</v>
      </c>
      <c r="D367" s="12" t="s">
        <v>771</v>
      </c>
      <c r="E367" s="13">
        <v>1110052754</v>
      </c>
      <c r="F367" s="14"/>
      <c r="G367" s="14">
        <v>2013</v>
      </c>
      <c r="H367" s="15">
        <f ca="1">IF(Tabla1[[#This Row],[FECHA DE NACIMIENTO]]="","",YEAR(NOW())-Tabla1[[#This Row],[FECHA DE NACIMIENTO]])</f>
        <v>13</v>
      </c>
      <c r="I367" s="12" t="s">
        <v>15</v>
      </c>
      <c r="J367" s="15" t="str">
        <f t="shared" si="10"/>
        <v>EX</v>
      </c>
      <c r="K367" s="15" t="str">
        <f>Tabla1[[#This Row],[FECHA DE NACIMIENTO]]&amp;J367</f>
        <v>2013EX</v>
      </c>
      <c r="L367" s="16" t="str">
        <f t="shared" si="11"/>
        <v>EXPERTOS 13 Y 14 AÑOS</v>
      </c>
      <c r="M367" s="12" t="s">
        <v>45</v>
      </c>
      <c r="N367" s="39">
        <v>374</v>
      </c>
      <c r="O367" s="19">
        <f>IFERROR(VLOOKUP(Tabla1[[#This Row],[NIVEL DE HABILIDAD]],CATEGORIAS!$M$3:$O$13,2,FALSE),"")</f>
        <v>85000</v>
      </c>
      <c r="P367" s="12"/>
      <c r="Q367" s="12"/>
    </row>
    <row r="368" spans="1:17" ht="18.75" hidden="1" x14ac:dyDescent="0.25">
      <c r="A368" s="11">
        <f>_xlfn.IFNA(_xlfn.XLOOKUP(Tabla1[[#This Row],[ID]],'BASE DE DATOS 2026'!$B$3:$B$895,'BASE DE DATOS 2026'!$N$3:$N$895),"")</f>
        <v>375</v>
      </c>
      <c r="B368" s="38">
        <v>375</v>
      </c>
      <c r="C368" s="12" t="s">
        <v>559</v>
      </c>
      <c r="D368" s="12" t="s">
        <v>772</v>
      </c>
      <c r="E368" s="13">
        <v>1112058135</v>
      </c>
      <c r="F368" s="14"/>
      <c r="G368" s="14">
        <v>2013</v>
      </c>
      <c r="H368" s="15">
        <f ca="1">IF(Tabla1[[#This Row],[FECHA DE NACIMIENTO]]="","",YEAR(NOW())-Tabla1[[#This Row],[FECHA DE NACIMIENTO]])</f>
        <v>13</v>
      </c>
      <c r="I368" s="12" t="s">
        <v>15</v>
      </c>
      <c r="J368" s="15" t="str">
        <f t="shared" si="10"/>
        <v>EX</v>
      </c>
      <c r="K368" s="15" t="str">
        <f>Tabla1[[#This Row],[FECHA DE NACIMIENTO]]&amp;J368</f>
        <v>2013EX</v>
      </c>
      <c r="L368" s="16" t="str">
        <f t="shared" si="11"/>
        <v>EXPERTOS 13 Y 14 AÑOS</v>
      </c>
      <c r="M368" s="12" t="s">
        <v>168</v>
      </c>
      <c r="N368" s="38">
        <v>375</v>
      </c>
      <c r="O368" s="19">
        <f>IFERROR(VLOOKUP(Tabla1[[#This Row],[NIVEL DE HABILIDAD]],CATEGORIAS!$M$3:$O$13,2,FALSE),"")</f>
        <v>85000</v>
      </c>
      <c r="P368" s="12"/>
      <c r="Q368" s="12"/>
    </row>
    <row r="369" spans="1:17" ht="18.75" hidden="1" x14ac:dyDescent="0.25">
      <c r="A369" s="11">
        <f>_xlfn.IFNA(_xlfn.XLOOKUP(Tabla1[[#This Row],[ID]],'BASE DE DATOS 2026'!$B$3:$B$895,'BASE DE DATOS 2026'!$N$3:$N$895),"")</f>
        <v>0</v>
      </c>
      <c r="B369" s="39">
        <v>376</v>
      </c>
      <c r="C369" s="12" t="s">
        <v>773</v>
      </c>
      <c r="D369" s="12" t="s">
        <v>774</v>
      </c>
      <c r="E369" s="13">
        <v>1108568468</v>
      </c>
      <c r="F369" s="14"/>
      <c r="G369" s="14">
        <v>2012</v>
      </c>
      <c r="H369" s="15">
        <f ca="1">IF(Tabla1[[#This Row],[FECHA DE NACIMIENTO]]="","",YEAR(NOW())-Tabla1[[#This Row],[FECHA DE NACIMIENTO]])</f>
        <v>14</v>
      </c>
      <c r="I369" s="12" t="s">
        <v>15</v>
      </c>
      <c r="J369" s="15" t="str">
        <f t="shared" si="10"/>
        <v>EX</v>
      </c>
      <c r="K369" s="15" t="str">
        <f>Tabla1[[#This Row],[FECHA DE NACIMIENTO]]&amp;J369</f>
        <v>2012EX</v>
      </c>
      <c r="L369" s="16" t="str">
        <f t="shared" si="11"/>
        <v>EXPERTOS 13 Y 14 AÑOS</v>
      </c>
      <c r="M369" s="12" t="s">
        <v>45</v>
      </c>
      <c r="N369" s="39" t="s">
        <v>1151</v>
      </c>
      <c r="O369" s="19">
        <f>IFERROR(VLOOKUP(Tabla1[[#This Row],[NIVEL DE HABILIDAD]],CATEGORIAS!$M$3:$O$13,2,FALSE),"")</f>
        <v>85000</v>
      </c>
      <c r="P369" s="12"/>
      <c r="Q369" s="12"/>
    </row>
    <row r="370" spans="1:17" ht="18.75" hidden="1" x14ac:dyDescent="0.25">
      <c r="A370" s="11">
        <f>_xlfn.IFNA(_xlfn.XLOOKUP(Tabla1[[#This Row],[ID]],'BASE DE DATOS 2026'!$B$3:$B$895,'BASE DE DATOS 2026'!$N$3:$N$895),"")</f>
        <v>0</v>
      </c>
      <c r="B370" s="38">
        <v>377</v>
      </c>
      <c r="C370" s="12" t="s">
        <v>301</v>
      </c>
      <c r="D370" s="12" t="s">
        <v>775</v>
      </c>
      <c r="E370" s="13">
        <v>1109928676</v>
      </c>
      <c r="F370" s="14"/>
      <c r="G370" s="14">
        <v>2013</v>
      </c>
      <c r="H370" s="15">
        <f ca="1">IF(Tabla1[[#This Row],[FECHA DE NACIMIENTO]]="","",YEAR(NOW())-Tabla1[[#This Row],[FECHA DE NACIMIENTO]])</f>
        <v>13</v>
      </c>
      <c r="I370" s="12" t="s">
        <v>15</v>
      </c>
      <c r="J370" s="15" t="str">
        <f t="shared" si="10"/>
        <v>EX</v>
      </c>
      <c r="K370" s="15" t="str">
        <f>Tabla1[[#This Row],[FECHA DE NACIMIENTO]]&amp;J370</f>
        <v>2013EX</v>
      </c>
      <c r="L370" s="16" t="str">
        <f t="shared" si="11"/>
        <v>EXPERTOS 13 Y 14 AÑOS</v>
      </c>
      <c r="M370" s="12" t="s">
        <v>45</v>
      </c>
      <c r="N370" s="38">
        <v>377</v>
      </c>
      <c r="O370" s="19">
        <f>IFERROR(VLOOKUP(Tabla1[[#This Row],[NIVEL DE HABILIDAD]],CATEGORIAS!$M$3:$O$13,2,FALSE),"")</f>
        <v>85000</v>
      </c>
      <c r="P370" s="12"/>
      <c r="Q370" s="12"/>
    </row>
    <row r="371" spans="1:17" ht="18.75" hidden="1" x14ac:dyDescent="0.25">
      <c r="A371" s="11">
        <f>_xlfn.IFNA(_xlfn.XLOOKUP(Tabla1[[#This Row],[ID]],'BASE DE DATOS 2026'!$B$3:$B$895,'BASE DE DATOS 2026'!$N$3:$N$895),"")</f>
        <v>0</v>
      </c>
      <c r="B371" s="39">
        <v>378</v>
      </c>
      <c r="C371" s="65" t="s">
        <v>394</v>
      </c>
      <c r="D371" s="65" t="s">
        <v>776</v>
      </c>
      <c r="E371" s="47">
        <v>1110302571</v>
      </c>
      <c r="F371" s="14"/>
      <c r="G371" s="48">
        <v>2015</v>
      </c>
      <c r="H371" s="15">
        <f ca="1">IF(Tabla1[[#This Row],[FECHA DE NACIMIENTO]]="","",YEAR(NOW())-Tabla1[[#This Row],[FECHA DE NACIMIENTO]])</f>
        <v>11</v>
      </c>
      <c r="I371" s="65" t="s">
        <v>15</v>
      </c>
      <c r="J371" s="15" t="str">
        <f t="shared" si="10"/>
        <v>EX</v>
      </c>
      <c r="K371" s="15" t="str">
        <f>Tabla1[[#This Row],[FECHA DE NACIMIENTO]]&amp;J371</f>
        <v>2015EX</v>
      </c>
      <c r="L371" s="16" t="str">
        <f t="shared" si="11"/>
        <v>EXPERTOS 11 Y 12 AÑOS</v>
      </c>
      <c r="M371" s="12" t="s">
        <v>45</v>
      </c>
      <c r="N371" s="39">
        <v>378</v>
      </c>
      <c r="O371" s="19">
        <f>IFERROR(VLOOKUP(Tabla1[[#This Row],[NIVEL DE HABILIDAD]],CATEGORIAS!$M$3:$O$13,2,FALSE),"")</f>
        <v>85000</v>
      </c>
      <c r="P371" s="65"/>
      <c r="Q371" s="65"/>
    </row>
    <row r="372" spans="1:17" ht="18.75" hidden="1" x14ac:dyDescent="0.25">
      <c r="A372" s="11">
        <f>_xlfn.IFNA(_xlfn.XLOOKUP(Tabla1[[#This Row],[ID]],'BASE DE DATOS 2026'!$B$3:$B$895,'BASE DE DATOS 2026'!$N$3:$N$895),"")</f>
        <v>379</v>
      </c>
      <c r="B372" s="38">
        <v>379</v>
      </c>
      <c r="C372" s="12" t="s">
        <v>259</v>
      </c>
      <c r="D372" s="12" t="s">
        <v>777</v>
      </c>
      <c r="E372" s="13">
        <v>1110298710</v>
      </c>
      <c r="F372" s="14"/>
      <c r="G372" s="14">
        <v>2010</v>
      </c>
      <c r="H372" s="15">
        <f ca="1">IF(Tabla1[[#This Row],[FECHA DE NACIMIENTO]]="","",YEAR(NOW())-Tabla1[[#This Row],[FECHA DE NACIMIENTO]])</f>
        <v>16</v>
      </c>
      <c r="I372" s="12" t="s">
        <v>15</v>
      </c>
      <c r="J372" s="15" t="str">
        <f t="shared" si="10"/>
        <v>EX</v>
      </c>
      <c r="K372" s="15" t="str">
        <f>Tabla1[[#This Row],[FECHA DE NACIMIENTO]]&amp;J372</f>
        <v>2010EX</v>
      </c>
      <c r="L372" s="16" t="str">
        <f t="shared" si="11"/>
        <v>EXPERTOS 15 Y 16 AÑOS</v>
      </c>
      <c r="M372" s="12" t="s">
        <v>45</v>
      </c>
      <c r="N372" s="38">
        <v>379</v>
      </c>
      <c r="O372" s="19">
        <f>IFERROR(VLOOKUP(Tabla1[[#This Row],[NIVEL DE HABILIDAD]],CATEGORIAS!$M$3:$O$13,2,FALSE),"")</f>
        <v>85000</v>
      </c>
      <c r="P372" s="12"/>
      <c r="Q372" s="12"/>
    </row>
    <row r="373" spans="1:17" ht="18.75" hidden="1" x14ac:dyDescent="0.25">
      <c r="A373" s="11">
        <f>_xlfn.IFNA(_xlfn.XLOOKUP(Tabla1[[#This Row],[ID]],'BASE DE DATOS 2026'!$B$3:$B$895,'BASE DE DATOS 2026'!$N$3:$N$895),"")</f>
        <v>0</v>
      </c>
      <c r="B373" s="39">
        <v>380</v>
      </c>
      <c r="C373" s="12" t="s">
        <v>778</v>
      </c>
      <c r="D373" s="12" t="s">
        <v>779</v>
      </c>
      <c r="E373" s="13">
        <v>1107841901</v>
      </c>
      <c r="F373" s="14"/>
      <c r="G373" s="14">
        <v>2005</v>
      </c>
      <c r="H373" s="15">
        <f ca="1">IF(Tabla1[[#This Row],[FECHA DE NACIMIENTO]]="","",YEAR(NOW())-Tabla1[[#This Row],[FECHA DE NACIMIENTO]])</f>
        <v>21</v>
      </c>
      <c r="I373" s="12" t="s">
        <v>15</v>
      </c>
      <c r="J373" s="15" t="str">
        <f t="shared" si="10"/>
        <v>EX</v>
      </c>
      <c r="K373" s="15" t="str">
        <f>Tabla1[[#This Row],[FECHA DE NACIMIENTO]]&amp;J373</f>
        <v>2005EX</v>
      </c>
      <c r="L373" s="16" t="str">
        <f t="shared" si="11"/>
        <v>EXPERTOS 17 AÑOS Y MAS</v>
      </c>
      <c r="M373" s="12" t="s">
        <v>45</v>
      </c>
      <c r="N373" s="39">
        <v>380</v>
      </c>
      <c r="O373" s="19">
        <f>IFERROR(VLOOKUP(Tabla1[[#This Row],[NIVEL DE HABILIDAD]],CATEGORIAS!$M$3:$O$13,2,FALSE),"")</f>
        <v>85000</v>
      </c>
      <c r="P373" s="12"/>
      <c r="Q373" s="12"/>
    </row>
    <row r="374" spans="1:17" ht="18.75" hidden="1" x14ac:dyDescent="0.25">
      <c r="A374" s="11">
        <f>_xlfn.IFNA(_xlfn.XLOOKUP(Tabla1[[#This Row],[ID]],'BASE DE DATOS 2026'!$B$3:$B$895,'BASE DE DATOS 2026'!$N$3:$N$895),"")</f>
        <v>381</v>
      </c>
      <c r="B374" s="38">
        <v>381</v>
      </c>
      <c r="C374" s="12" t="s">
        <v>780</v>
      </c>
      <c r="D374" s="12" t="s">
        <v>781</v>
      </c>
      <c r="E374" s="13">
        <v>1112403230</v>
      </c>
      <c r="F374" s="14"/>
      <c r="G374" s="14">
        <v>2010</v>
      </c>
      <c r="H374" s="15">
        <f ca="1">IF(Tabla1[[#This Row],[FECHA DE NACIMIENTO]]="","",YEAR(NOW())-Tabla1[[#This Row],[FECHA DE NACIMIENTO]])</f>
        <v>16</v>
      </c>
      <c r="I374" s="12" t="s">
        <v>15</v>
      </c>
      <c r="J374" s="15" t="str">
        <f t="shared" si="10"/>
        <v>EX</v>
      </c>
      <c r="K374" s="15" t="str">
        <f>Tabla1[[#This Row],[FECHA DE NACIMIENTO]]&amp;J374</f>
        <v>2010EX</v>
      </c>
      <c r="L374" s="16" t="str">
        <f t="shared" si="11"/>
        <v>EXPERTOS 15 Y 16 AÑOS</v>
      </c>
      <c r="M374" s="12" t="s">
        <v>45</v>
      </c>
      <c r="N374" s="38">
        <v>381</v>
      </c>
      <c r="O374" s="19">
        <f>IFERROR(VLOOKUP(Tabla1[[#This Row],[NIVEL DE HABILIDAD]],CATEGORIAS!$M$3:$O$13,2,FALSE),"")</f>
        <v>85000</v>
      </c>
      <c r="P374" s="12"/>
      <c r="Q374" s="12"/>
    </row>
    <row r="375" spans="1:17" ht="18.75" hidden="1" x14ac:dyDescent="0.25">
      <c r="A375" s="11">
        <f>_xlfn.IFNA(_xlfn.XLOOKUP(Tabla1[[#This Row],[ID]],'BASE DE DATOS 2026'!$B$3:$B$895,'BASE DE DATOS 2026'!$N$3:$N$895),"")</f>
        <v>383</v>
      </c>
      <c r="B375" s="39">
        <v>382</v>
      </c>
      <c r="C375" s="65" t="s">
        <v>325</v>
      </c>
      <c r="D375" s="65" t="s">
        <v>782</v>
      </c>
      <c r="E375" s="47">
        <v>1191214505</v>
      </c>
      <c r="F375" s="48"/>
      <c r="G375" s="48">
        <v>2009</v>
      </c>
      <c r="H375" s="15">
        <f ca="1">IF(Tabla1[[#This Row],[FECHA DE NACIMIENTO]]="","",YEAR(NOW())-Tabla1[[#This Row],[FECHA DE NACIMIENTO]])</f>
        <v>17</v>
      </c>
      <c r="I375" s="65" t="s">
        <v>15</v>
      </c>
      <c r="J375" s="15" t="str">
        <f t="shared" si="10"/>
        <v>EX</v>
      </c>
      <c r="K375" s="15" t="str">
        <f>Tabla1[[#This Row],[FECHA DE NACIMIENTO]]&amp;J375</f>
        <v>2009EX</v>
      </c>
      <c r="L375" s="16" t="str">
        <f t="shared" si="11"/>
        <v>EXPERTOS 17 AÑOS Y MAS</v>
      </c>
      <c r="M375" s="65" t="s">
        <v>49</v>
      </c>
      <c r="N375" s="39">
        <v>382</v>
      </c>
      <c r="O375" s="19">
        <f>IFERROR(VLOOKUP(Tabla1[[#This Row],[NIVEL DE HABILIDAD]],CATEGORIAS!$M$3:$O$13,2,FALSE),"")</f>
        <v>85000</v>
      </c>
      <c r="P375" s="65"/>
      <c r="Q375" s="65"/>
    </row>
    <row r="376" spans="1:17" ht="18.75" hidden="1" x14ac:dyDescent="0.25">
      <c r="A376" s="11">
        <f>_xlfn.IFNA(_xlfn.XLOOKUP(Tabla1[[#This Row],[ID]],'BASE DE DATOS 2026'!$B$3:$B$895,'BASE DE DATOS 2026'!$N$3:$N$895),"")</f>
        <v>384</v>
      </c>
      <c r="B376" s="38">
        <v>383</v>
      </c>
      <c r="C376" s="12" t="s">
        <v>766</v>
      </c>
      <c r="D376" s="12" t="s">
        <v>783</v>
      </c>
      <c r="E376" s="13">
        <v>1116378025</v>
      </c>
      <c r="F376" s="14"/>
      <c r="G376" s="14">
        <v>2014</v>
      </c>
      <c r="H376" s="15">
        <f ca="1">IF(Tabla1[[#This Row],[FECHA DE NACIMIENTO]]="","",YEAR(NOW())-Tabla1[[#This Row],[FECHA DE NACIMIENTO]])</f>
        <v>12</v>
      </c>
      <c r="I376" s="12" t="s">
        <v>15</v>
      </c>
      <c r="J376" s="15" t="str">
        <f t="shared" si="10"/>
        <v>EX</v>
      </c>
      <c r="K376" s="15" t="str">
        <f>Tabla1[[#This Row],[FECHA DE NACIMIENTO]]&amp;J376</f>
        <v>2014EX</v>
      </c>
      <c r="L376" s="16" t="str">
        <f t="shared" si="11"/>
        <v>EXPERTOS 11 Y 12 AÑOS</v>
      </c>
      <c r="M376" s="12" t="s">
        <v>45</v>
      </c>
      <c r="N376" s="38">
        <v>383</v>
      </c>
      <c r="O376" s="19">
        <f>IFERROR(VLOOKUP(Tabla1[[#This Row],[NIVEL DE HABILIDAD]],CATEGORIAS!$M$3:$O$13,2,FALSE),"")</f>
        <v>85000</v>
      </c>
      <c r="P376" s="12"/>
      <c r="Q376" s="12"/>
    </row>
    <row r="377" spans="1:17" ht="18.75" hidden="1" x14ac:dyDescent="0.25">
      <c r="A377" s="11">
        <f>_xlfn.IFNA(_xlfn.XLOOKUP(Tabla1[[#This Row],[ID]],'BASE DE DATOS 2026'!$B$3:$B$895,'BASE DE DATOS 2026'!$N$3:$N$895),"")</f>
        <v>0</v>
      </c>
      <c r="B377" s="39">
        <v>384</v>
      </c>
      <c r="C377" s="12" t="s">
        <v>472</v>
      </c>
      <c r="D377" s="12" t="s">
        <v>784</v>
      </c>
      <c r="E377" s="13">
        <v>1023392905</v>
      </c>
      <c r="F377" s="14"/>
      <c r="G377" s="14">
        <v>2011</v>
      </c>
      <c r="H377" s="15">
        <f ca="1">IF(Tabla1[[#This Row],[FECHA DE NACIMIENTO]]="","",YEAR(NOW())-Tabla1[[#This Row],[FECHA DE NACIMIENTO]])</f>
        <v>15</v>
      </c>
      <c r="I377" s="12" t="s">
        <v>15</v>
      </c>
      <c r="J377" s="15" t="str">
        <f t="shared" si="10"/>
        <v>EX</v>
      </c>
      <c r="K377" s="15" t="str">
        <f>Tabla1[[#This Row],[FECHA DE NACIMIENTO]]&amp;J377</f>
        <v>2011EX</v>
      </c>
      <c r="L377" s="16" t="str">
        <f t="shared" si="11"/>
        <v>EXPERTOS 15 Y 16 AÑOS</v>
      </c>
      <c r="M377" s="12" t="s">
        <v>74</v>
      </c>
      <c r="N377" s="39">
        <v>384</v>
      </c>
      <c r="O377" s="19">
        <f>IFERROR(VLOOKUP(Tabla1[[#This Row],[NIVEL DE HABILIDAD]],CATEGORIAS!$M$3:$O$13,2,FALSE),"")</f>
        <v>85000</v>
      </c>
      <c r="P377" s="12"/>
      <c r="Q377" s="12"/>
    </row>
    <row r="378" spans="1:17" ht="18.75" hidden="1" x14ac:dyDescent="0.25">
      <c r="A378" s="11">
        <f>_xlfn.IFNA(_xlfn.XLOOKUP(Tabla1[[#This Row],[ID]],'BASE DE DATOS 2026'!$B$3:$B$895,'BASE DE DATOS 2026'!$N$3:$N$895),"")</f>
        <v>0</v>
      </c>
      <c r="B378" s="38">
        <v>385</v>
      </c>
      <c r="C378" s="12" t="s">
        <v>436</v>
      </c>
      <c r="D378" s="12" t="s">
        <v>785</v>
      </c>
      <c r="E378" s="13">
        <v>1109191061</v>
      </c>
      <c r="F378" s="14"/>
      <c r="G378" s="14">
        <v>2009</v>
      </c>
      <c r="H378" s="15">
        <f ca="1">IF(Tabla1[[#This Row],[FECHA DE NACIMIENTO]]="","",YEAR(NOW())-Tabla1[[#This Row],[FECHA DE NACIMIENTO]])</f>
        <v>17</v>
      </c>
      <c r="I378" s="12" t="s">
        <v>15</v>
      </c>
      <c r="J378" s="15" t="str">
        <f t="shared" si="10"/>
        <v>EX</v>
      </c>
      <c r="K378" s="15" t="str">
        <f>Tabla1[[#This Row],[FECHA DE NACIMIENTO]]&amp;J378</f>
        <v>2009EX</v>
      </c>
      <c r="L378" s="16" t="str">
        <f t="shared" si="11"/>
        <v>EXPERTOS 17 AÑOS Y MAS</v>
      </c>
      <c r="M378" s="12" t="s">
        <v>74</v>
      </c>
      <c r="N378" s="38">
        <v>385</v>
      </c>
      <c r="O378" s="19">
        <f>IFERROR(VLOOKUP(Tabla1[[#This Row],[NIVEL DE HABILIDAD]],CATEGORIAS!$M$3:$O$13,2,FALSE),"")</f>
        <v>85000</v>
      </c>
      <c r="P378" s="12"/>
      <c r="Q378" s="12"/>
    </row>
    <row r="379" spans="1:17" ht="18.75" hidden="1" x14ac:dyDescent="0.25">
      <c r="A379" s="11">
        <f>_xlfn.IFNA(_xlfn.XLOOKUP(Tabla1[[#This Row],[ID]],'BASE DE DATOS 2026'!$B$3:$B$895,'BASE DE DATOS 2026'!$N$3:$N$895),"")</f>
        <v>386</v>
      </c>
      <c r="B379" s="39">
        <v>386</v>
      </c>
      <c r="C379" s="12" t="s">
        <v>312</v>
      </c>
      <c r="D379" s="12" t="s">
        <v>786</v>
      </c>
      <c r="E379" s="13">
        <v>1107868365</v>
      </c>
      <c r="F379" s="14"/>
      <c r="G379" s="14">
        <v>2012</v>
      </c>
      <c r="H379" s="15">
        <f ca="1">IF(Tabla1[[#This Row],[FECHA DE NACIMIENTO]]="","",YEAR(NOW())-Tabla1[[#This Row],[FECHA DE NACIMIENTO]])</f>
        <v>14</v>
      </c>
      <c r="I379" s="12" t="s">
        <v>15</v>
      </c>
      <c r="J379" s="15" t="str">
        <f t="shared" si="10"/>
        <v>EX</v>
      </c>
      <c r="K379" s="15" t="str">
        <f>Tabla1[[#This Row],[FECHA DE NACIMIENTO]]&amp;J379</f>
        <v>2012EX</v>
      </c>
      <c r="L379" s="16" t="str">
        <f t="shared" si="11"/>
        <v>EXPERTOS 13 Y 14 AÑOS</v>
      </c>
      <c r="M379" s="12" t="s">
        <v>41</v>
      </c>
      <c r="N379" s="39">
        <v>386</v>
      </c>
      <c r="O379" s="19">
        <f>IFERROR(VLOOKUP(Tabla1[[#This Row],[NIVEL DE HABILIDAD]],CATEGORIAS!$M$3:$O$13,2,FALSE),"")</f>
        <v>85000</v>
      </c>
      <c r="P379" s="12"/>
      <c r="Q379" s="12"/>
    </row>
    <row r="380" spans="1:17" ht="18.75" hidden="1" x14ac:dyDescent="0.25">
      <c r="A380" s="11">
        <f>_xlfn.IFNA(_xlfn.XLOOKUP(Tabla1[[#This Row],[ID]],'BASE DE DATOS 2026'!$B$3:$B$895,'BASE DE DATOS 2026'!$N$3:$N$895),"")</f>
        <v>0</v>
      </c>
      <c r="B380" s="38">
        <v>387</v>
      </c>
      <c r="C380" s="12" t="s">
        <v>787</v>
      </c>
      <c r="D380" s="12" t="s">
        <v>788</v>
      </c>
      <c r="E380" s="13">
        <v>1117510363</v>
      </c>
      <c r="F380" s="14"/>
      <c r="G380" s="14">
        <v>2007</v>
      </c>
      <c r="H380" s="15">
        <f ca="1">IF(Tabla1[[#This Row],[FECHA DE NACIMIENTO]]="","",YEAR(NOW())-Tabla1[[#This Row],[FECHA DE NACIMIENTO]])</f>
        <v>19</v>
      </c>
      <c r="I380" s="12" t="s">
        <v>15</v>
      </c>
      <c r="J380" s="15" t="str">
        <f t="shared" si="10"/>
        <v>EX</v>
      </c>
      <c r="K380" s="15" t="str">
        <f>Tabla1[[#This Row],[FECHA DE NACIMIENTO]]&amp;J380</f>
        <v>2007EX</v>
      </c>
      <c r="L380" s="16" t="str">
        <f t="shared" si="11"/>
        <v>EXPERTOS 17 AÑOS Y MAS</v>
      </c>
      <c r="M380" s="12" t="s">
        <v>74</v>
      </c>
      <c r="N380" s="38">
        <v>387</v>
      </c>
      <c r="O380" s="19">
        <f>IFERROR(VLOOKUP(Tabla1[[#This Row],[NIVEL DE HABILIDAD]],CATEGORIAS!$M$3:$O$13,2,FALSE),"")</f>
        <v>85000</v>
      </c>
      <c r="P380" s="12"/>
      <c r="Q380" s="12"/>
    </row>
    <row r="381" spans="1:17" ht="18.75" hidden="1" x14ac:dyDescent="0.25">
      <c r="A381" s="11">
        <f>_xlfn.IFNA(_xlfn.XLOOKUP(Tabla1[[#This Row],[ID]],'BASE DE DATOS 2026'!$B$3:$B$895,'BASE DE DATOS 2026'!$N$3:$N$895),"")</f>
        <v>388</v>
      </c>
      <c r="B381" s="39">
        <v>388</v>
      </c>
      <c r="C381" s="65" t="s">
        <v>789</v>
      </c>
      <c r="D381" s="65" t="s">
        <v>790</v>
      </c>
      <c r="E381" s="47">
        <v>1105385978</v>
      </c>
      <c r="F381" s="14"/>
      <c r="G381" s="48">
        <v>2013</v>
      </c>
      <c r="H381" s="15">
        <f ca="1">IF(Tabla1[[#This Row],[FECHA DE NACIMIENTO]]="","",YEAR(NOW())-Tabla1[[#This Row],[FECHA DE NACIMIENTO]])</f>
        <v>13</v>
      </c>
      <c r="I381" s="65" t="s">
        <v>15</v>
      </c>
      <c r="J381" s="15" t="str">
        <f t="shared" si="10"/>
        <v>EX</v>
      </c>
      <c r="K381" s="15" t="str">
        <f>Tabla1[[#This Row],[FECHA DE NACIMIENTO]]&amp;J381</f>
        <v>2013EX</v>
      </c>
      <c r="L381" s="16" t="str">
        <f t="shared" si="11"/>
        <v>EXPERTOS 13 Y 14 AÑOS</v>
      </c>
      <c r="M381" s="65" t="s">
        <v>74</v>
      </c>
      <c r="N381" s="39">
        <v>388</v>
      </c>
      <c r="O381" s="19">
        <f>IFERROR(VLOOKUP(Tabla1[[#This Row],[NIVEL DE HABILIDAD]],CATEGORIAS!$M$3:$O$13,2,FALSE),"")</f>
        <v>85000</v>
      </c>
      <c r="P381" s="65"/>
      <c r="Q381" s="65"/>
    </row>
    <row r="382" spans="1:17" ht="18.75" hidden="1" x14ac:dyDescent="0.25">
      <c r="A382" s="11">
        <f>_xlfn.IFNA(_xlfn.XLOOKUP(Tabla1[[#This Row],[ID]],'BASE DE DATOS 2026'!$B$3:$B$895,'BASE DE DATOS 2026'!$N$3:$N$895),"")</f>
        <v>389</v>
      </c>
      <c r="B382" s="38">
        <v>389</v>
      </c>
      <c r="C382" s="65" t="s">
        <v>356</v>
      </c>
      <c r="D382" s="65" t="s">
        <v>791</v>
      </c>
      <c r="E382" s="47">
        <v>1061796145</v>
      </c>
      <c r="F382" s="14"/>
      <c r="G382" s="48">
        <v>2014</v>
      </c>
      <c r="H382" s="15">
        <f ca="1">IF(Tabla1[[#This Row],[FECHA DE NACIMIENTO]]="","",YEAR(NOW())-Tabla1[[#This Row],[FECHA DE NACIMIENTO]])</f>
        <v>12</v>
      </c>
      <c r="I382" s="65" t="s">
        <v>15</v>
      </c>
      <c r="J382" s="15" t="str">
        <f t="shared" si="10"/>
        <v>EX</v>
      </c>
      <c r="K382" s="15" t="str">
        <f>Tabla1[[#This Row],[FECHA DE NACIMIENTO]]&amp;J382</f>
        <v>2014EX</v>
      </c>
      <c r="L382" s="16" t="str">
        <f t="shared" si="11"/>
        <v>EXPERTOS 11 Y 12 AÑOS</v>
      </c>
      <c r="M382" s="65" t="s">
        <v>52</v>
      </c>
      <c r="N382" s="38">
        <v>389</v>
      </c>
      <c r="O382" s="19">
        <f>IFERROR(VLOOKUP(Tabla1[[#This Row],[NIVEL DE HABILIDAD]],CATEGORIAS!$M$3:$O$13,2,FALSE),"")</f>
        <v>85000</v>
      </c>
      <c r="P382" s="65"/>
      <c r="Q382" s="65"/>
    </row>
    <row r="383" spans="1:17" ht="18.75" hidden="1" x14ac:dyDescent="0.25">
      <c r="A383" s="11">
        <f>_xlfn.IFNA(_xlfn.XLOOKUP(Tabla1[[#This Row],[ID]],'BASE DE DATOS 2026'!$B$3:$B$895,'BASE DE DATOS 2026'!$N$3:$N$895),"")</f>
        <v>390</v>
      </c>
      <c r="B383" s="39">
        <v>390</v>
      </c>
      <c r="C383" s="12" t="s">
        <v>792</v>
      </c>
      <c r="D383" s="12" t="s">
        <v>793</v>
      </c>
      <c r="E383" s="13">
        <v>1105384726</v>
      </c>
      <c r="F383" s="14"/>
      <c r="G383" s="14">
        <v>2013</v>
      </c>
      <c r="H383" s="15">
        <f ca="1">IF(Tabla1[[#This Row],[FECHA DE NACIMIENTO]]="","",YEAR(NOW())-Tabla1[[#This Row],[FECHA DE NACIMIENTO]])</f>
        <v>13</v>
      </c>
      <c r="I383" s="12" t="s">
        <v>15</v>
      </c>
      <c r="J383" s="15" t="str">
        <f t="shared" si="10"/>
        <v>EX</v>
      </c>
      <c r="K383" s="15" t="str">
        <f>Tabla1[[#This Row],[FECHA DE NACIMIENTO]]&amp;J383</f>
        <v>2013EX</v>
      </c>
      <c r="L383" s="16" t="str">
        <f t="shared" si="11"/>
        <v>EXPERTOS 13 Y 14 AÑOS</v>
      </c>
      <c r="M383" s="12" t="s">
        <v>51</v>
      </c>
      <c r="N383" s="39">
        <v>390</v>
      </c>
      <c r="O383" s="19">
        <f>IFERROR(VLOOKUP(Tabla1[[#This Row],[NIVEL DE HABILIDAD]],CATEGORIAS!$M$3:$O$13,2,FALSE),"")</f>
        <v>85000</v>
      </c>
      <c r="P383" s="12"/>
      <c r="Q383" s="12"/>
    </row>
    <row r="384" spans="1:17" ht="18.75" hidden="1" x14ac:dyDescent="0.25">
      <c r="A384" s="11">
        <f>_xlfn.IFNA(_xlfn.XLOOKUP(Tabla1[[#This Row],[ID]],'BASE DE DATOS 2026'!$B$3:$B$895,'BASE DE DATOS 2026'!$N$3:$N$895),"")</f>
        <v>391</v>
      </c>
      <c r="B384" s="38">
        <v>391</v>
      </c>
      <c r="C384" s="12" t="s">
        <v>325</v>
      </c>
      <c r="D384" s="12" t="s">
        <v>794</v>
      </c>
      <c r="E384" s="13">
        <v>1110374982</v>
      </c>
      <c r="F384" s="14"/>
      <c r="G384" s="14">
        <v>2013</v>
      </c>
      <c r="H384" s="15">
        <f ca="1">IF(Tabla1[[#This Row],[FECHA DE NACIMIENTO]]="","",YEAR(NOW())-Tabla1[[#This Row],[FECHA DE NACIMIENTO]])</f>
        <v>13</v>
      </c>
      <c r="I384" s="12" t="s">
        <v>15</v>
      </c>
      <c r="J384" s="15" t="str">
        <f t="shared" si="10"/>
        <v>EX</v>
      </c>
      <c r="K384" s="15" t="str">
        <f>Tabla1[[#This Row],[FECHA DE NACIMIENTO]]&amp;J384</f>
        <v>2013EX</v>
      </c>
      <c r="L384" s="16" t="str">
        <f t="shared" si="11"/>
        <v>EXPERTOS 13 Y 14 AÑOS</v>
      </c>
      <c r="M384" s="12" t="s">
        <v>51</v>
      </c>
      <c r="N384" s="38">
        <v>391</v>
      </c>
      <c r="O384" s="19">
        <f>IFERROR(VLOOKUP(Tabla1[[#This Row],[NIVEL DE HABILIDAD]],CATEGORIAS!$M$3:$O$13,2,FALSE),"")</f>
        <v>85000</v>
      </c>
      <c r="P384" s="12"/>
      <c r="Q384" s="12"/>
    </row>
    <row r="385" spans="1:17" ht="18.75" hidden="1" x14ac:dyDescent="0.25">
      <c r="A385" s="11">
        <f>_xlfn.IFNA(_xlfn.XLOOKUP(Tabla1[[#This Row],[ID]],'BASE DE DATOS 2026'!$B$3:$B$895,'BASE DE DATOS 2026'!$N$3:$N$895),"")</f>
        <v>0</v>
      </c>
      <c r="B385" s="39">
        <v>392</v>
      </c>
      <c r="C385" s="65" t="s">
        <v>795</v>
      </c>
      <c r="D385" s="65" t="s">
        <v>796</v>
      </c>
      <c r="E385" s="47">
        <v>1232791048</v>
      </c>
      <c r="F385" s="14"/>
      <c r="G385" s="48">
        <v>2015</v>
      </c>
      <c r="H385" s="15">
        <f ca="1">IF(Tabla1[[#This Row],[FECHA DE NACIMIENTO]]="","",YEAR(NOW())-Tabla1[[#This Row],[FECHA DE NACIMIENTO]])</f>
        <v>11</v>
      </c>
      <c r="I385" s="65" t="s">
        <v>15</v>
      </c>
      <c r="J385" s="15" t="str">
        <f t="shared" si="10"/>
        <v>EX</v>
      </c>
      <c r="K385" s="15" t="str">
        <f>Tabla1[[#This Row],[FECHA DE NACIMIENTO]]&amp;J385</f>
        <v>2015EX</v>
      </c>
      <c r="L385" s="16" t="str">
        <f t="shared" si="11"/>
        <v>EXPERTOS 11 Y 12 AÑOS</v>
      </c>
      <c r="M385" s="65" t="s">
        <v>51</v>
      </c>
      <c r="N385" s="39">
        <v>392</v>
      </c>
      <c r="O385" s="19">
        <f>IFERROR(VLOOKUP(Tabla1[[#This Row],[NIVEL DE HABILIDAD]],CATEGORIAS!$M$3:$O$13,2,FALSE),"")</f>
        <v>85000</v>
      </c>
      <c r="P385" s="65"/>
      <c r="Q385" s="65"/>
    </row>
    <row r="386" spans="1:17" ht="18.75" hidden="1" x14ac:dyDescent="0.25">
      <c r="A386" s="11">
        <f>_xlfn.IFNA(_xlfn.XLOOKUP(Tabla1[[#This Row],[ID]],'BASE DE DATOS 2026'!$B$3:$B$895,'BASE DE DATOS 2026'!$N$3:$N$895),"")</f>
        <v>393</v>
      </c>
      <c r="B386" s="38">
        <v>393</v>
      </c>
      <c r="C386" s="12" t="s">
        <v>378</v>
      </c>
      <c r="D386" s="12" t="s">
        <v>797</v>
      </c>
      <c r="E386" s="13">
        <v>1108650306</v>
      </c>
      <c r="F386" s="14"/>
      <c r="G386" s="14">
        <v>2017</v>
      </c>
      <c r="H386" s="15">
        <f ca="1">IF(Tabla1[[#This Row],[FECHA DE NACIMIENTO]]="","",YEAR(NOW())-Tabla1[[#This Row],[FECHA DE NACIMIENTO]])</f>
        <v>9</v>
      </c>
      <c r="I386" s="12" t="s">
        <v>15</v>
      </c>
      <c r="J386" s="15" t="str">
        <f t="shared" si="10"/>
        <v>EX</v>
      </c>
      <c r="K386" s="15" t="str">
        <f>Tabla1[[#This Row],[FECHA DE NACIMIENTO]]&amp;J386</f>
        <v>2017EX</v>
      </c>
      <c r="L386" s="16" t="str">
        <f t="shared" si="11"/>
        <v>EXPERTOS 9 Y 10 AÑOS</v>
      </c>
      <c r="M386" s="12" t="s">
        <v>51</v>
      </c>
      <c r="N386" s="38">
        <v>393</v>
      </c>
      <c r="O386" s="19">
        <f>IFERROR(VLOOKUP(Tabla1[[#This Row],[NIVEL DE HABILIDAD]],CATEGORIAS!$M$3:$O$13,2,FALSE),"")</f>
        <v>85000</v>
      </c>
      <c r="P386" s="12"/>
      <c r="Q386" s="12"/>
    </row>
    <row r="387" spans="1:17" ht="18.75" hidden="1" x14ac:dyDescent="0.25">
      <c r="A387" s="11">
        <f>_xlfn.IFNA(_xlfn.XLOOKUP(Tabla1[[#This Row],[ID]],'BASE DE DATOS 2026'!$B$3:$B$895,'BASE DE DATOS 2026'!$N$3:$N$895),"")</f>
        <v>394</v>
      </c>
      <c r="B387" s="39">
        <v>394</v>
      </c>
      <c r="C387" s="65" t="s">
        <v>798</v>
      </c>
      <c r="D387" s="65" t="s">
        <v>397</v>
      </c>
      <c r="E387" s="47">
        <v>1063814976</v>
      </c>
      <c r="F387" s="48"/>
      <c r="G387" s="48">
        <v>2013</v>
      </c>
      <c r="H387" s="15">
        <f ca="1">IF(Tabla1[[#This Row],[FECHA DE NACIMIENTO]]="","",YEAR(NOW())-Tabla1[[#This Row],[FECHA DE NACIMIENTO]])</f>
        <v>13</v>
      </c>
      <c r="I387" s="65" t="s">
        <v>15</v>
      </c>
      <c r="J387" s="15" t="str">
        <f t="shared" ref="J387:J450" si="12">VLOOKUP(I387,NH,2,0)</f>
        <v>EX</v>
      </c>
      <c r="K387" s="15" t="str">
        <f>Tabla1[[#This Row],[FECHA DE NACIMIENTO]]&amp;J387</f>
        <v>2013EX</v>
      </c>
      <c r="L387" s="16" t="str">
        <f t="shared" ref="L387:L450" si="13">IFERROR(VLOOKUP(K387,CATEGORIAS,2,0),"")</f>
        <v>EXPERTOS 13 Y 14 AÑOS</v>
      </c>
      <c r="M387" s="65" t="s">
        <v>111</v>
      </c>
      <c r="N387" s="39">
        <v>394</v>
      </c>
      <c r="O387" s="19">
        <f>IFERROR(VLOOKUP(Tabla1[[#This Row],[NIVEL DE HABILIDAD]],CATEGORIAS!$M$3:$O$13,2,FALSE),"")</f>
        <v>85000</v>
      </c>
      <c r="P387" s="65"/>
      <c r="Q387" s="65" t="s">
        <v>215</v>
      </c>
    </row>
    <row r="388" spans="1:17" ht="18.75" hidden="1" x14ac:dyDescent="0.25">
      <c r="A388" s="11">
        <f>_xlfn.IFNA(_xlfn.XLOOKUP(Tabla1[[#This Row],[ID]],'BASE DE DATOS 2026'!$B$3:$B$895,'BASE DE DATOS 2026'!$N$3:$N$895),"")</f>
        <v>0</v>
      </c>
      <c r="B388" s="38">
        <v>395</v>
      </c>
      <c r="C388" s="12" t="s">
        <v>321</v>
      </c>
      <c r="D388" s="12" t="s">
        <v>799</v>
      </c>
      <c r="E388" s="13">
        <v>1110372955</v>
      </c>
      <c r="F388" s="14"/>
      <c r="G388" s="14">
        <v>2011</v>
      </c>
      <c r="H388" s="15">
        <f ca="1">IF(Tabla1[[#This Row],[FECHA DE NACIMIENTO]]="","",YEAR(NOW())-Tabla1[[#This Row],[FECHA DE NACIMIENTO]])</f>
        <v>15</v>
      </c>
      <c r="I388" s="12" t="s">
        <v>15</v>
      </c>
      <c r="J388" s="15" t="str">
        <f t="shared" si="12"/>
        <v>EX</v>
      </c>
      <c r="K388" s="15" t="str">
        <f>Tabla1[[#This Row],[FECHA DE NACIMIENTO]]&amp;J388</f>
        <v>2011EX</v>
      </c>
      <c r="L388" s="16" t="str">
        <f t="shared" si="13"/>
        <v>EXPERTOS 15 Y 16 AÑOS</v>
      </c>
      <c r="M388" s="12" t="s">
        <v>41</v>
      </c>
      <c r="N388" s="38">
        <v>395</v>
      </c>
      <c r="O388" s="19">
        <f>IFERROR(VLOOKUP(Tabla1[[#This Row],[NIVEL DE HABILIDAD]],CATEGORIAS!$M$3:$O$13,2,FALSE),"")</f>
        <v>85000</v>
      </c>
      <c r="P388" s="12"/>
      <c r="Q388" s="12"/>
    </row>
    <row r="389" spans="1:17" ht="18.75" hidden="1" x14ac:dyDescent="0.25">
      <c r="A389" s="11">
        <f>_xlfn.IFNA(_xlfn.XLOOKUP(Tabla1[[#This Row],[ID]],'BASE DE DATOS 2026'!$B$3:$B$895,'BASE DE DATOS 2026'!$N$3:$N$895),"")</f>
        <v>396</v>
      </c>
      <c r="B389" s="39">
        <v>396</v>
      </c>
      <c r="C389" s="65" t="s">
        <v>800</v>
      </c>
      <c r="D389" s="65" t="s">
        <v>801</v>
      </c>
      <c r="E389" s="47">
        <v>1109551188</v>
      </c>
      <c r="F389" s="14"/>
      <c r="G389" s="48">
        <v>2011</v>
      </c>
      <c r="H389" s="15">
        <f ca="1">IF(Tabla1[[#This Row],[FECHA DE NACIMIENTO]]="","",YEAR(NOW())-Tabla1[[#This Row],[FECHA DE NACIMIENTO]])</f>
        <v>15</v>
      </c>
      <c r="I389" s="65" t="s">
        <v>15</v>
      </c>
      <c r="J389" s="15" t="str">
        <f t="shared" si="12"/>
        <v>EX</v>
      </c>
      <c r="K389" s="15" t="str">
        <f>Tabla1[[#This Row],[FECHA DE NACIMIENTO]]&amp;J389</f>
        <v>2011EX</v>
      </c>
      <c r="L389" s="16" t="str">
        <f t="shared" si="13"/>
        <v>EXPERTOS 15 Y 16 AÑOS</v>
      </c>
      <c r="M389" s="65" t="s">
        <v>41</v>
      </c>
      <c r="N389" s="39">
        <v>396</v>
      </c>
      <c r="O389" s="19">
        <f>IFERROR(VLOOKUP(Tabla1[[#This Row],[NIVEL DE HABILIDAD]],CATEGORIAS!$M$3:$O$13,2,FALSE),"")</f>
        <v>85000</v>
      </c>
      <c r="P389" s="65"/>
      <c r="Q389" s="65"/>
    </row>
    <row r="390" spans="1:17" ht="18.75" hidden="1" x14ac:dyDescent="0.25">
      <c r="A390" s="11">
        <f>_xlfn.IFNA(_xlfn.XLOOKUP(Tabla1[[#This Row],[ID]],'BASE DE DATOS 2026'!$B$3:$B$895,'BASE DE DATOS 2026'!$N$3:$N$895),"")</f>
        <v>397</v>
      </c>
      <c r="B390" s="38">
        <v>397</v>
      </c>
      <c r="C390" s="65" t="s">
        <v>802</v>
      </c>
      <c r="D390" s="65" t="s">
        <v>803</v>
      </c>
      <c r="E390" s="47">
        <v>1107863901</v>
      </c>
      <c r="F390" s="14"/>
      <c r="G390" s="48">
        <v>2011</v>
      </c>
      <c r="H390" s="15">
        <f ca="1">IF(Tabla1[[#This Row],[FECHA DE NACIMIENTO]]="","",YEAR(NOW())-Tabla1[[#This Row],[FECHA DE NACIMIENTO]])</f>
        <v>15</v>
      </c>
      <c r="I390" s="65" t="s">
        <v>15</v>
      </c>
      <c r="J390" s="15" t="str">
        <f t="shared" si="12"/>
        <v>EX</v>
      </c>
      <c r="K390" s="15" t="str">
        <f>Tabla1[[#This Row],[FECHA DE NACIMIENTO]]&amp;J390</f>
        <v>2011EX</v>
      </c>
      <c r="L390" s="16" t="str">
        <f t="shared" si="13"/>
        <v>EXPERTOS 15 Y 16 AÑOS</v>
      </c>
      <c r="M390" s="65" t="s">
        <v>41</v>
      </c>
      <c r="N390" s="38">
        <v>397</v>
      </c>
      <c r="O390" s="19">
        <f>IFERROR(VLOOKUP(Tabla1[[#This Row],[NIVEL DE HABILIDAD]],CATEGORIAS!$M$3:$O$13,2,FALSE),"")</f>
        <v>85000</v>
      </c>
      <c r="P390" s="65"/>
      <c r="Q390" s="65"/>
    </row>
    <row r="391" spans="1:17" ht="18.75" hidden="1" x14ac:dyDescent="0.25">
      <c r="A391" s="11">
        <f>_xlfn.IFNA(_xlfn.XLOOKUP(Tabla1[[#This Row],[ID]],'BASE DE DATOS 2026'!$B$3:$B$895,'BASE DE DATOS 2026'!$N$3:$N$895),"")</f>
        <v>398</v>
      </c>
      <c r="B391" s="39">
        <v>398</v>
      </c>
      <c r="C391" s="65" t="s">
        <v>804</v>
      </c>
      <c r="D391" s="65" t="s">
        <v>805</v>
      </c>
      <c r="E391" s="47">
        <v>1111481539</v>
      </c>
      <c r="F391" s="14"/>
      <c r="G391" s="48">
        <v>2007</v>
      </c>
      <c r="H391" s="15">
        <f ca="1">IF(Tabla1[[#This Row],[FECHA DE NACIMIENTO]]="","",YEAR(NOW())-Tabla1[[#This Row],[FECHA DE NACIMIENTO]])</f>
        <v>19</v>
      </c>
      <c r="I391" s="65" t="s">
        <v>15</v>
      </c>
      <c r="J391" s="15" t="str">
        <f t="shared" si="12"/>
        <v>EX</v>
      </c>
      <c r="K391" s="15" t="str">
        <f>Tabla1[[#This Row],[FECHA DE NACIMIENTO]]&amp;J391</f>
        <v>2007EX</v>
      </c>
      <c r="L391" s="16" t="str">
        <f t="shared" si="13"/>
        <v>EXPERTOS 17 AÑOS Y MAS</v>
      </c>
      <c r="M391" s="65" t="s">
        <v>55</v>
      </c>
      <c r="N391" s="39">
        <v>398</v>
      </c>
      <c r="O391" s="19">
        <f>IFERROR(VLOOKUP(Tabla1[[#This Row],[NIVEL DE HABILIDAD]],CATEGORIAS!$M$3:$O$13,2,FALSE),"")</f>
        <v>85000</v>
      </c>
      <c r="P391" s="65"/>
      <c r="Q391" s="65"/>
    </row>
    <row r="392" spans="1:17" ht="18.75" hidden="1" x14ac:dyDescent="0.25">
      <c r="A392" s="11">
        <f>_xlfn.IFNA(_xlfn.XLOOKUP(Tabla1[[#This Row],[ID]],'BASE DE DATOS 2026'!$B$3:$B$895,'BASE DE DATOS 2026'!$N$3:$N$895),"")</f>
        <v>0</v>
      </c>
      <c r="B392" s="38">
        <v>399</v>
      </c>
      <c r="C392" s="65" t="s">
        <v>806</v>
      </c>
      <c r="D392" s="65" t="s">
        <v>807</v>
      </c>
      <c r="E392" s="47">
        <v>1095182415</v>
      </c>
      <c r="F392" s="32"/>
      <c r="G392" s="48">
        <v>2016</v>
      </c>
      <c r="H392" s="15">
        <f ca="1">IF(Tabla1[[#This Row],[FECHA DE NACIMIENTO]]="","",YEAR(NOW())-Tabla1[[#This Row],[FECHA DE NACIMIENTO]])</f>
        <v>10</v>
      </c>
      <c r="I392" s="65" t="s">
        <v>15</v>
      </c>
      <c r="J392" s="15" t="str">
        <f t="shared" si="12"/>
        <v>EX</v>
      </c>
      <c r="K392" s="15" t="str">
        <f>Tabla1[[#This Row],[FECHA DE NACIMIENTO]]&amp;J392</f>
        <v>2016EX</v>
      </c>
      <c r="L392" s="16" t="str">
        <f t="shared" si="13"/>
        <v>EXPERTOS 9 Y 10 AÑOS</v>
      </c>
      <c r="M392" s="65" t="s">
        <v>83</v>
      </c>
      <c r="N392" s="38">
        <v>399</v>
      </c>
      <c r="O392" s="19">
        <f>IFERROR(VLOOKUP(Tabla1[[#This Row],[NIVEL DE HABILIDAD]],CATEGORIAS!$M$3:$O$13,2,FALSE),"")</f>
        <v>85000</v>
      </c>
      <c r="P392" s="65"/>
      <c r="Q392" s="65"/>
    </row>
    <row r="393" spans="1:17" ht="18.75" hidden="1" x14ac:dyDescent="0.25">
      <c r="A393" s="11">
        <f>_xlfn.IFNA(_xlfn.XLOOKUP(Tabla1[[#This Row],[ID]],'BASE DE DATOS 2026'!$B$3:$B$895,'BASE DE DATOS 2026'!$N$3:$N$895),"")</f>
        <v>0</v>
      </c>
      <c r="B393" s="39">
        <v>400</v>
      </c>
      <c r="C393" s="33" t="s">
        <v>766</v>
      </c>
      <c r="D393" s="33" t="s">
        <v>808</v>
      </c>
      <c r="E393" s="34">
        <v>1114312909</v>
      </c>
      <c r="F393" s="32"/>
      <c r="G393" s="35">
        <v>2010</v>
      </c>
      <c r="H393" s="15">
        <f ca="1">IF(Tabla1[[#This Row],[FECHA DE NACIMIENTO]]="","",YEAR(NOW())-Tabla1[[#This Row],[FECHA DE NACIMIENTO]])</f>
        <v>16</v>
      </c>
      <c r="I393" s="33" t="s">
        <v>15</v>
      </c>
      <c r="J393" s="15" t="str">
        <f t="shared" si="12"/>
        <v>EX</v>
      </c>
      <c r="K393" s="15" t="str">
        <f>Tabla1[[#This Row],[FECHA DE NACIMIENTO]]&amp;J393</f>
        <v>2010EX</v>
      </c>
      <c r="L393" s="16" t="str">
        <f t="shared" si="13"/>
        <v>EXPERTOS 15 Y 16 AÑOS</v>
      </c>
      <c r="M393" s="33" t="s">
        <v>76</v>
      </c>
      <c r="N393" s="39">
        <v>400</v>
      </c>
      <c r="O393" s="19">
        <f>IFERROR(VLOOKUP(Tabla1[[#This Row],[NIVEL DE HABILIDAD]],CATEGORIAS!$M$3:$O$13,2,FALSE),"")</f>
        <v>85000</v>
      </c>
      <c r="P393" s="33"/>
      <c r="Q393" s="33"/>
    </row>
    <row r="394" spans="1:17" ht="18.75" hidden="1" x14ac:dyDescent="0.25">
      <c r="A394" s="11">
        <f>_xlfn.IFNA(_xlfn.XLOOKUP(Tabla1[[#This Row],[ID]],'BASE DE DATOS 2026'!$B$3:$B$895,'BASE DE DATOS 2026'!$N$3:$N$895),"")</f>
        <v>0</v>
      </c>
      <c r="B394" s="38">
        <v>401</v>
      </c>
      <c r="C394" s="12" t="s">
        <v>356</v>
      </c>
      <c r="D394" s="12" t="s">
        <v>809</v>
      </c>
      <c r="E394" s="13">
        <v>1112155527</v>
      </c>
      <c r="F394" s="32"/>
      <c r="G394" s="32">
        <v>2010</v>
      </c>
      <c r="H394" s="15">
        <f ca="1">IF(Tabla1[[#This Row],[FECHA DE NACIMIENTO]]="","",YEAR(NOW())-Tabla1[[#This Row],[FECHA DE NACIMIENTO]])</f>
        <v>16</v>
      </c>
      <c r="I394" s="12" t="s">
        <v>15</v>
      </c>
      <c r="J394" s="15" t="str">
        <f t="shared" si="12"/>
        <v>EX</v>
      </c>
      <c r="K394" s="15" t="str">
        <f>Tabla1[[#This Row],[FECHA DE NACIMIENTO]]&amp;J394</f>
        <v>2010EX</v>
      </c>
      <c r="L394" s="16" t="str">
        <f t="shared" si="13"/>
        <v>EXPERTOS 15 Y 16 AÑOS</v>
      </c>
      <c r="M394" s="12" t="s">
        <v>76</v>
      </c>
      <c r="N394" s="38">
        <v>401</v>
      </c>
      <c r="O394" s="19">
        <f>IFERROR(VLOOKUP(Tabla1[[#This Row],[NIVEL DE HABILIDAD]],CATEGORIAS!$M$3:$O$13,2,FALSE),"")</f>
        <v>85000</v>
      </c>
      <c r="P394" s="12"/>
      <c r="Q394" s="12"/>
    </row>
    <row r="395" spans="1:17" ht="18.75" hidden="1" x14ac:dyDescent="0.25">
      <c r="A395" s="11">
        <f>_xlfn.IFNA(_xlfn.XLOOKUP(Tabla1[[#This Row],[ID]],'BASE DE DATOS 2026'!$B$3:$B$895,'BASE DE DATOS 2026'!$N$3:$N$895),"")</f>
        <v>402</v>
      </c>
      <c r="B395" s="39">
        <v>402</v>
      </c>
      <c r="C395" s="12" t="s">
        <v>810</v>
      </c>
      <c r="D395" s="12" t="s">
        <v>811</v>
      </c>
      <c r="E395" s="13">
        <v>1130622987</v>
      </c>
      <c r="F395" s="14"/>
      <c r="G395" s="14">
        <v>1989</v>
      </c>
      <c r="H395" s="15">
        <f ca="1">IF(Tabla1[[#This Row],[FECHA DE NACIMIENTO]]="","",YEAR(NOW())-Tabla1[[#This Row],[FECHA DE NACIMIENTO]])</f>
        <v>37</v>
      </c>
      <c r="I395" s="12" t="s">
        <v>72</v>
      </c>
      <c r="J395" s="15" t="str">
        <f t="shared" si="12"/>
        <v>SM</v>
      </c>
      <c r="K395" s="15" t="str">
        <f>Tabla1[[#This Row],[FECHA DE NACIMIENTO]]&amp;J395</f>
        <v>1989SM</v>
      </c>
      <c r="L395" s="16" t="str">
        <f t="shared" si="13"/>
        <v>SENIOR MASTER</v>
      </c>
      <c r="M395" s="12" t="s">
        <v>75</v>
      </c>
      <c r="N395" s="39">
        <v>402</v>
      </c>
      <c r="O395" s="19">
        <f>IFERROR(VLOOKUP(Tabla1[[#This Row],[NIVEL DE HABILIDAD]],CATEGORIAS!$M$3:$O$13,2,FALSE),"")</f>
        <v>85000</v>
      </c>
      <c r="P395" s="12"/>
      <c r="Q395" s="12"/>
    </row>
    <row r="396" spans="1:17" ht="18.75" hidden="1" x14ac:dyDescent="0.25">
      <c r="A396" s="11">
        <f>_xlfn.IFNA(_xlfn.XLOOKUP(Tabla1[[#This Row],[ID]],'BASE DE DATOS 2026'!$B$3:$B$895,'BASE DE DATOS 2026'!$N$3:$N$895),"")</f>
        <v>0</v>
      </c>
      <c r="B396" s="38">
        <v>403</v>
      </c>
      <c r="C396" s="12" t="s">
        <v>812</v>
      </c>
      <c r="D396" s="12" t="s">
        <v>390</v>
      </c>
      <c r="E396" s="13">
        <v>1117495881</v>
      </c>
      <c r="F396" s="14"/>
      <c r="G396" s="14">
        <v>1987</v>
      </c>
      <c r="H396" s="15">
        <f ca="1">IF(Tabla1[[#This Row],[FECHA DE NACIMIENTO]]="","",YEAR(NOW())-Tabla1[[#This Row],[FECHA DE NACIMIENTO]])</f>
        <v>39</v>
      </c>
      <c r="I396" s="12" t="s">
        <v>72</v>
      </c>
      <c r="J396" s="15" t="str">
        <f t="shared" si="12"/>
        <v>SM</v>
      </c>
      <c r="K396" s="15" t="str">
        <f>Tabla1[[#This Row],[FECHA DE NACIMIENTO]]&amp;J396</f>
        <v>1987SM</v>
      </c>
      <c r="L396" s="16" t="str">
        <f t="shared" si="13"/>
        <v>SENIOR MASTER</v>
      </c>
      <c r="M396" s="12" t="s">
        <v>89</v>
      </c>
      <c r="N396" s="38">
        <v>403</v>
      </c>
      <c r="O396" s="19">
        <f>IFERROR(VLOOKUP(Tabla1[[#This Row],[NIVEL DE HABILIDAD]],CATEGORIAS!$M$3:$O$13,2,FALSE),"")</f>
        <v>85000</v>
      </c>
      <c r="P396" s="12"/>
      <c r="Q396" s="12"/>
    </row>
    <row r="397" spans="1:17" ht="18.75" hidden="1" x14ac:dyDescent="0.25">
      <c r="A397" s="11">
        <f>_xlfn.IFNA(_xlfn.XLOOKUP(Tabla1[[#This Row],[ID]],'BASE DE DATOS 2026'!$B$3:$B$895,'BASE DE DATOS 2026'!$N$3:$N$895),"")</f>
        <v>404</v>
      </c>
      <c r="B397" s="39">
        <v>404</v>
      </c>
      <c r="C397" s="12" t="s">
        <v>813</v>
      </c>
      <c r="D397" s="12" t="s">
        <v>814</v>
      </c>
      <c r="E397" s="13">
        <v>94418220</v>
      </c>
      <c r="F397" s="14"/>
      <c r="G397" s="14">
        <v>1973</v>
      </c>
      <c r="H397" s="15">
        <f ca="1">IF(Tabla1[[#This Row],[FECHA DE NACIMIENTO]]="","",YEAR(NOW())-Tabla1[[#This Row],[FECHA DE NACIMIENTO]])</f>
        <v>53</v>
      </c>
      <c r="I397" s="12" t="s">
        <v>72</v>
      </c>
      <c r="J397" s="15" t="str">
        <f t="shared" si="12"/>
        <v>SM</v>
      </c>
      <c r="K397" s="15" t="str">
        <f>Tabla1[[#This Row],[FECHA DE NACIMIENTO]]&amp;J397</f>
        <v>1973SM</v>
      </c>
      <c r="L397" s="16" t="str">
        <f t="shared" si="13"/>
        <v>SENIOR MASTER</v>
      </c>
      <c r="M397" s="12" t="s">
        <v>75</v>
      </c>
      <c r="N397" s="39">
        <v>404</v>
      </c>
      <c r="O397" s="19">
        <f>IFERROR(VLOOKUP(Tabla1[[#This Row],[NIVEL DE HABILIDAD]],CATEGORIAS!$M$3:$O$13,2,FALSE),"")</f>
        <v>85000</v>
      </c>
      <c r="P397" s="12"/>
      <c r="Q397" s="12"/>
    </row>
    <row r="398" spans="1:17" ht="18.75" hidden="1" x14ac:dyDescent="0.25">
      <c r="A398" s="11">
        <f>_xlfn.IFNA(_xlfn.XLOOKUP(Tabla1[[#This Row],[ID]],'BASE DE DATOS 2026'!$B$3:$B$895,'BASE DE DATOS 2026'!$N$3:$N$895),"")</f>
        <v>405</v>
      </c>
      <c r="B398" s="38">
        <v>405</v>
      </c>
      <c r="C398" s="65" t="s">
        <v>815</v>
      </c>
      <c r="D398" s="65" t="s">
        <v>816</v>
      </c>
      <c r="E398" s="47">
        <v>1130637713</v>
      </c>
      <c r="F398" s="14"/>
      <c r="G398" s="48">
        <v>1988</v>
      </c>
      <c r="H398" s="15">
        <f ca="1">IF(Tabla1[[#This Row],[FECHA DE NACIMIENTO]]="","",YEAR(NOW())-Tabla1[[#This Row],[FECHA DE NACIMIENTO]])</f>
        <v>38</v>
      </c>
      <c r="I398" s="65" t="s">
        <v>72</v>
      </c>
      <c r="J398" s="15" t="str">
        <f t="shared" si="12"/>
        <v>SM</v>
      </c>
      <c r="K398" s="15" t="str">
        <f>Tabla1[[#This Row],[FECHA DE NACIMIENTO]]&amp;J398</f>
        <v>1988SM</v>
      </c>
      <c r="L398" s="16" t="str">
        <f t="shared" si="13"/>
        <v>SENIOR MASTER</v>
      </c>
      <c r="M398" s="65" t="s">
        <v>75</v>
      </c>
      <c r="N398" s="38">
        <v>405</v>
      </c>
      <c r="O398" s="19">
        <f>IFERROR(VLOOKUP(Tabla1[[#This Row],[NIVEL DE HABILIDAD]],CATEGORIAS!$M$3:$O$13,2,FALSE),"")</f>
        <v>85000</v>
      </c>
      <c r="P398" s="65"/>
      <c r="Q398" s="65"/>
    </row>
    <row r="399" spans="1:17" ht="18.75" hidden="1" x14ac:dyDescent="0.25">
      <c r="A399" s="11">
        <f>_xlfn.IFNA(_xlfn.XLOOKUP(Tabla1[[#This Row],[ID]],'BASE DE DATOS 2026'!$B$3:$B$895,'BASE DE DATOS 2026'!$N$3:$N$895),"")</f>
        <v>406</v>
      </c>
      <c r="B399" s="39">
        <v>406</v>
      </c>
      <c r="C399" s="12" t="s">
        <v>705</v>
      </c>
      <c r="D399" s="12" t="s">
        <v>817</v>
      </c>
      <c r="E399" s="13">
        <v>1109549979</v>
      </c>
      <c r="F399" s="14"/>
      <c r="G399" s="48">
        <v>2010</v>
      </c>
      <c r="H399" s="15">
        <f ca="1">IF(Tabla1[[#This Row],[FECHA DE NACIMIENTO]]="","",YEAR(NOW())-Tabla1[[#This Row],[FECHA DE NACIMIENTO]])</f>
        <v>16</v>
      </c>
      <c r="I399" s="12" t="s">
        <v>9</v>
      </c>
      <c r="J399" s="15" t="str">
        <f t="shared" si="12"/>
        <v>OD</v>
      </c>
      <c r="K399" s="15" t="str">
        <f>Tabla1[[#This Row],[FECHA DE NACIMIENTO]]&amp;J399</f>
        <v>2010OD</v>
      </c>
      <c r="L399" s="16" t="str">
        <f t="shared" si="13"/>
        <v>OPEN DAMAS</v>
      </c>
      <c r="M399" s="12" t="s">
        <v>50</v>
      </c>
      <c r="N399" s="39">
        <v>406</v>
      </c>
      <c r="O399" s="19">
        <f>IFERROR(VLOOKUP(Tabla1[[#This Row],[NIVEL DE HABILIDAD]],CATEGORIAS!$M$3:$O$13,2,FALSE),"")</f>
        <v>85000</v>
      </c>
      <c r="P399" s="12"/>
      <c r="Q399" s="12"/>
    </row>
    <row r="400" spans="1:17" ht="18.75" hidden="1" x14ac:dyDescent="0.25">
      <c r="A400" s="11">
        <f>_xlfn.IFNA(_xlfn.XLOOKUP(Tabla1[[#This Row],[ID]],'BASE DE DATOS 2026'!$B$3:$B$895,'BASE DE DATOS 2026'!$N$3:$N$895),"")</f>
        <v>408</v>
      </c>
      <c r="B400" s="39">
        <v>408</v>
      </c>
      <c r="C400" s="65" t="s">
        <v>819</v>
      </c>
      <c r="D400" s="65" t="s">
        <v>820</v>
      </c>
      <c r="E400" s="47">
        <v>1110368690</v>
      </c>
      <c r="F400" s="14"/>
      <c r="G400" s="48">
        <v>2007</v>
      </c>
      <c r="H400" s="15">
        <f ca="1">IF(Tabla1[[#This Row],[FECHA DE NACIMIENTO]]="","",YEAR(NOW())-Tabla1[[#This Row],[FECHA DE NACIMIENTO]])</f>
        <v>19</v>
      </c>
      <c r="I400" s="65" t="s">
        <v>9</v>
      </c>
      <c r="J400" s="15" t="str">
        <f t="shared" si="12"/>
        <v>OD</v>
      </c>
      <c r="K400" s="15" t="str">
        <f>Tabla1[[#This Row],[FECHA DE NACIMIENTO]]&amp;J400</f>
        <v>2007OD</v>
      </c>
      <c r="L400" s="16" t="str">
        <f t="shared" si="13"/>
        <v>OPEN DAMAS</v>
      </c>
      <c r="M400" s="65" t="s">
        <v>41</v>
      </c>
      <c r="N400" s="39">
        <v>408</v>
      </c>
      <c r="O400" s="19">
        <f>IFERROR(VLOOKUP(Tabla1[[#This Row],[NIVEL DE HABILIDAD]],CATEGORIAS!$M$3:$O$13,2,FALSE),"")</f>
        <v>85000</v>
      </c>
      <c r="P400" s="65"/>
      <c r="Q400" s="65"/>
    </row>
    <row r="401" spans="1:17" ht="18.75" hidden="1" x14ac:dyDescent="0.25">
      <c r="A401" s="11">
        <f>_xlfn.IFNA(_xlfn.XLOOKUP(Tabla1[[#This Row],[ID]],'BASE DE DATOS 2026'!$B$3:$B$895,'BASE DE DATOS 2026'!$N$3:$N$895),"")</f>
        <v>0</v>
      </c>
      <c r="B401" s="38">
        <v>409</v>
      </c>
      <c r="C401" s="12" t="s">
        <v>821</v>
      </c>
      <c r="D401" s="12" t="s">
        <v>822</v>
      </c>
      <c r="E401" s="13">
        <v>1097103562</v>
      </c>
      <c r="F401" s="14"/>
      <c r="G401" s="14">
        <v>2009</v>
      </c>
      <c r="H401" s="15">
        <f ca="1">IF(Tabla1[[#This Row],[FECHA DE NACIMIENTO]]="","",YEAR(NOW())-Tabla1[[#This Row],[FECHA DE NACIMIENTO]])</f>
        <v>17</v>
      </c>
      <c r="I401" s="12" t="s">
        <v>9</v>
      </c>
      <c r="J401" s="15" t="str">
        <f t="shared" si="12"/>
        <v>OD</v>
      </c>
      <c r="K401" s="15" t="str">
        <f>Tabla1[[#This Row],[FECHA DE NACIMIENTO]]&amp;J401</f>
        <v>2009OD</v>
      </c>
      <c r="L401" s="16" t="str">
        <f t="shared" si="13"/>
        <v>OPEN DAMAS</v>
      </c>
      <c r="M401" s="12" t="s">
        <v>45</v>
      </c>
      <c r="N401" s="38" t="s">
        <v>1153</v>
      </c>
      <c r="O401" s="19">
        <f>IFERROR(VLOOKUP(Tabla1[[#This Row],[NIVEL DE HABILIDAD]],CATEGORIAS!$M$3:$O$13,2,FALSE),"")</f>
        <v>85000</v>
      </c>
      <c r="P401" s="12"/>
      <c r="Q401" s="12"/>
    </row>
    <row r="402" spans="1:17" ht="18.75" hidden="1" x14ac:dyDescent="0.25">
      <c r="A402" s="11">
        <f>_xlfn.IFNA(_xlfn.XLOOKUP(Tabla1[[#This Row],[ID]],'BASE DE DATOS 2026'!$B$3:$B$895,'BASE DE DATOS 2026'!$N$3:$N$895),"")</f>
        <v>0</v>
      </c>
      <c r="B402" s="39">
        <v>410</v>
      </c>
      <c r="C402" s="12" t="s">
        <v>279</v>
      </c>
      <c r="D402" s="12" t="s">
        <v>779</v>
      </c>
      <c r="E402" s="13">
        <v>1150686792</v>
      </c>
      <c r="F402" s="14"/>
      <c r="G402" s="14">
        <v>2009</v>
      </c>
      <c r="H402" s="15">
        <f ca="1">IF(Tabla1[[#This Row],[FECHA DE NACIMIENTO]]="","",YEAR(NOW())-Tabla1[[#This Row],[FECHA DE NACIMIENTO]])</f>
        <v>17</v>
      </c>
      <c r="I402" s="12" t="s">
        <v>9</v>
      </c>
      <c r="J402" s="15" t="str">
        <f t="shared" si="12"/>
        <v>OD</v>
      </c>
      <c r="K402" s="15" t="str">
        <f>Tabla1[[#This Row],[FECHA DE NACIMIENTO]]&amp;J402</f>
        <v>2009OD</v>
      </c>
      <c r="L402" s="16" t="str">
        <f t="shared" si="13"/>
        <v>OPEN DAMAS</v>
      </c>
      <c r="M402" s="12" t="s">
        <v>45</v>
      </c>
      <c r="N402" s="39">
        <v>410</v>
      </c>
      <c r="O402" s="19">
        <f>IFERROR(VLOOKUP(Tabla1[[#This Row],[NIVEL DE HABILIDAD]],CATEGORIAS!$M$3:$O$13,2,FALSE),"")</f>
        <v>85000</v>
      </c>
      <c r="P402" s="12"/>
      <c r="Q402" s="12"/>
    </row>
    <row r="403" spans="1:17" ht="18.75" hidden="1" x14ac:dyDescent="0.25">
      <c r="A403" s="11">
        <f>_xlfn.IFNA(_xlfn.XLOOKUP(Tabla1[[#This Row],[ID]],'BASE DE DATOS 2026'!$B$3:$B$895,'BASE DE DATOS 2026'!$N$3:$N$895),"")</f>
        <v>411</v>
      </c>
      <c r="B403" s="38">
        <v>411</v>
      </c>
      <c r="C403" s="65" t="s">
        <v>628</v>
      </c>
      <c r="D403" s="65" t="s">
        <v>473</v>
      </c>
      <c r="E403" s="47">
        <v>1109550184</v>
      </c>
      <c r="F403" s="14"/>
      <c r="G403" s="48">
        <v>2010</v>
      </c>
      <c r="H403" s="15">
        <f ca="1">IF(Tabla1[[#This Row],[FECHA DE NACIMIENTO]]="","",YEAR(NOW())-Tabla1[[#This Row],[FECHA DE NACIMIENTO]])</f>
        <v>16</v>
      </c>
      <c r="I403" s="65" t="s">
        <v>9</v>
      </c>
      <c r="J403" s="15" t="str">
        <f t="shared" si="12"/>
        <v>OD</v>
      </c>
      <c r="K403" s="15" t="str">
        <f>Tabla1[[#This Row],[FECHA DE NACIMIENTO]]&amp;J403</f>
        <v>2010OD</v>
      </c>
      <c r="L403" s="16" t="str">
        <f t="shared" si="13"/>
        <v>OPEN DAMAS</v>
      </c>
      <c r="M403" s="65" t="s">
        <v>76</v>
      </c>
      <c r="N403" s="38">
        <v>411</v>
      </c>
      <c r="O403" s="19">
        <f>IFERROR(VLOOKUP(Tabla1[[#This Row],[NIVEL DE HABILIDAD]],CATEGORIAS!$M$3:$O$13,2,FALSE),"")</f>
        <v>85000</v>
      </c>
      <c r="P403" s="65"/>
      <c r="Q403" s="65"/>
    </row>
    <row r="404" spans="1:17" ht="18.75" hidden="1" x14ac:dyDescent="0.25">
      <c r="A404" s="11">
        <f>_xlfn.IFNA(_xlfn.XLOOKUP(Tabla1[[#This Row],[ID]],'BASE DE DATOS 2026'!$B$3:$B$895,'BASE DE DATOS 2026'!$N$3:$N$895),"")</f>
        <v>412</v>
      </c>
      <c r="B404" s="39">
        <v>412</v>
      </c>
      <c r="C404" s="12" t="s">
        <v>301</v>
      </c>
      <c r="D404" s="12" t="s">
        <v>817</v>
      </c>
      <c r="E404" s="13">
        <v>1110296313</v>
      </c>
      <c r="F404" s="14"/>
      <c r="G404" s="14">
        <v>2008</v>
      </c>
      <c r="H404" s="15">
        <f ca="1">IF(Tabla1[[#This Row],[FECHA DE NACIMIENTO]]="","",YEAR(NOW())-Tabla1[[#This Row],[FECHA DE NACIMIENTO]])</f>
        <v>18</v>
      </c>
      <c r="I404" s="12" t="s">
        <v>10</v>
      </c>
      <c r="J404" s="15" t="str">
        <f t="shared" si="12"/>
        <v>OV</v>
      </c>
      <c r="K404" s="15" t="str">
        <f>Tabla1[[#This Row],[FECHA DE NACIMIENTO]]&amp;J404</f>
        <v>2008OV</v>
      </c>
      <c r="L404" s="16" t="str">
        <f t="shared" si="13"/>
        <v>OPEN VARONES</v>
      </c>
      <c r="M404" s="12" t="s">
        <v>50</v>
      </c>
      <c r="N404" s="39">
        <v>412</v>
      </c>
      <c r="O404" s="19">
        <f>IFERROR(VLOOKUP(Tabla1[[#This Row],[NIVEL DE HABILIDAD]],CATEGORIAS!$M$3:$O$13,2,FALSE),"")</f>
        <v>85000</v>
      </c>
      <c r="P404" s="12"/>
      <c r="Q404" s="12"/>
    </row>
    <row r="405" spans="1:17" ht="18.75" hidden="1" x14ac:dyDescent="0.25">
      <c r="A405" s="11">
        <f>_xlfn.IFNA(_xlfn.XLOOKUP(Tabla1[[#This Row],[ID]],'BASE DE DATOS 2026'!$B$3:$B$895,'BASE DE DATOS 2026'!$N$3:$N$895),"")</f>
        <v>0</v>
      </c>
      <c r="B405" s="38">
        <v>413</v>
      </c>
      <c r="C405" s="12" t="s">
        <v>823</v>
      </c>
      <c r="D405" s="12" t="s">
        <v>824</v>
      </c>
      <c r="E405" s="13">
        <v>1150684774</v>
      </c>
      <c r="F405" s="14"/>
      <c r="G405" s="14">
        <v>2008</v>
      </c>
      <c r="H405" s="15">
        <f ca="1">IF(Tabla1[[#This Row],[FECHA DE NACIMIENTO]]="","",YEAR(NOW())-Tabla1[[#This Row],[FECHA DE NACIMIENTO]])</f>
        <v>18</v>
      </c>
      <c r="I405" s="12" t="s">
        <v>10</v>
      </c>
      <c r="J405" s="15" t="str">
        <f t="shared" si="12"/>
        <v>OV</v>
      </c>
      <c r="K405" s="15" t="str">
        <f>Tabla1[[#This Row],[FECHA DE NACIMIENTO]]&amp;J405</f>
        <v>2008OV</v>
      </c>
      <c r="L405" s="16" t="str">
        <f t="shared" si="13"/>
        <v>OPEN VARONES</v>
      </c>
      <c r="M405" s="12" t="s">
        <v>50</v>
      </c>
      <c r="N405" s="38">
        <v>413</v>
      </c>
      <c r="O405" s="19">
        <f>IFERROR(VLOOKUP(Tabla1[[#This Row],[NIVEL DE HABILIDAD]],CATEGORIAS!$M$3:$O$13,2,FALSE),"")</f>
        <v>85000</v>
      </c>
      <c r="P405" s="12"/>
      <c r="Q405" s="12"/>
    </row>
    <row r="406" spans="1:17" ht="18.75" hidden="1" x14ac:dyDescent="0.25">
      <c r="A406" s="11">
        <f>_xlfn.IFNA(_xlfn.XLOOKUP(Tabla1[[#This Row],[ID]],'BASE DE DATOS 2026'!$B$3:$B$895,'BASE DE DATOS 2026'!$N$3:$N$895),"")</f>
        <v>414</v>
      </c>
      <c r="B406" s="39">
        <v>414</v>
      </c>
      <c r="C406" s="12" t="s">
        <v>825</v>
      </c>
      <c r="D406" s="12" t="s">
        <v>718</v>
      </c>
      <c r="E406" s="13">
        <v>1082913538</v>
      </c>
      <c r="F406" s="14"/>
      <c r="G406" s="14">
        <v>2008</v>
      </c>
      <c r="H406" s="15">
        <f ca="1">IF(Tabla1[[#This Row],[FECHA DE NACIMIENTO]]="","",YEAR(NOW())-Tabla1[[#This Row],[FECHA DE NACIMIENTO]])</f>
        <v>18</v>
      </c>
      <c r="I406" s="12" t="s">
        <v>10</v>
      </c>
      <c r="J406" s="15" t="str">
        <f t="shared" si="12"/>
        <v>OV</v>
      </c>
      <c r="K406" s="15" t="str">
        <f>Tabla1[[#This Row],[FECHA DE NACIMIENTO]]&amp;J406</f>
        <v>2008OV</v>
      </c>
      <c r="L406" s="16" t="str">
        <f t="shared" si="13"/>
        <v>OPEN VARONES</v>
      </c>
      <c r="M406" s="12" t="s">
        <v>46</v>
      </c>
      <c r="N406" s="39">
        <v>414</v>
      </c>
      <c r="O406" s="19">
        <f>IFERROR(VLOOKUP(Tabla1[[#This Row],[NIVEL DE HABILIDAD]],CATEGORIAS!$M$3:$O$13,2,FALSE),"")</f>
        <v>85000</v>
      </c>
      <c r="P406" s="12"/>
      <c r="Q406" s="12"/>
    </row>
    <row r="407" spans="1:17" ht="18.75" hidden="1" x14ac:dyDescent="0.25">
      <c r="A407" s="11">
        <f>_xlfn.IFNA(_xlfn.XLOOKUP(Tabla1[[#This Row],[ID]],'BASE DE DATOS 2026'!$B$3:$B$895,'BASE DE DATOS 2026'!$N$3:$N$895),"")</f>
        <v>415</v>
      </c>
      <c r="B407" s="38">
        <v>415</v>
      </c>
      <c r="C407" s="12" t="s">
        <v>826</v>
      </c>
      <c r="D407" s="12" t="s">
        <v>827</v>
      </c>
      <c r="E407" s="13">
        <v>1105367832</v>
      </c>
      <c r="F407" s="14"/>
      <c r="G407" s="14">
        <v>2006</v>
      </c>
      <c r="H407" s="15">
        <f ca="1">IF(Tabla1[[#This Row],[FECHA DE NACIMIENTO]]="","",YEAR(NOW())-Tabla1[[#This Row],[FECHA DE NACIMIENTO]])</f>
        <v>20</v>
      </c>
      <c r="I407" s="12" t="s">
        <v>10</v>
      </c>
      <c r="J407" s="15" t="str">
        <f t="shared" si="12"/>
        <v>OV</v>
      </c>
      <c r="K407" s="15" t="str">
        <f>Tabla1[[#This Row],[FECHA DE NACIMIENTO]]&amp;J407</f>
        <v>2006OV</v>
      </c>
      <c r="L407" s="16" t="str">
        <f t="shared" si="13"/>
        <v>OPEN VARONES</v>
      </c>
      <c r="M407" s="12" t="s">
        <v>46</v>
      </c>
      <c r="N407" s="38">
        <v>415</v>
      </c>
      <c r="O407" s="19">
        <f>IFERROR(VLOOKUP(Tabla1[[#This Row],[NIVEL DE HABILIDAD]],CATEGORIAS!$M$3:$O$13,2,FALSE),"")</f>
        <v>85000</v>
      </c>
      <c r="P407" s="12"/>
      <c r="Q407" s="12"/>
    </row>
    <row r="408" spans="1:17" ht="18.75" hidden="1" x14ac:dyDescent="0.25">
      <c r="A408" s="11">
        <f>_xlfn.IFNA(_xlfn.XLOOKUP(Tabla1[[#This Row],[ID]],'BASE DE DATOS 2026'!$B$3:$B$895,'BASE DE DATOS 2026'!$N$3:$N$895),"")</f>
        <v>416</v>
      </c>
      <c r="B408" s="39">
        <v>416</v>
      </c>
      <c r="C408" s="12" t="s">
        <v>828</v>
      </c>
      <c r="D408" s="12" t="s">
        <v>829</v>
      </c>
      <c r="E408" s="13">
        <v>1107840316</v>
      </c>
      <c r="F408" s="14"/>
      <c r="G408" s="14">
        <v>2005</v>
      </c>
      <c r="H408" s="15">
        <f ca="1">IF(Tabla1[[#This Row],[FECHA DE NACIMIENTO]]="","",YEAR(NOW())-Tabla1[[#This Row],[FECHA DE NACIMIENTO]])</f>
        <v>21</v>
      </c>
      <c r="I408" s="12" t="s">
        <v>10</v>
      </c>
      <c r="J408" s="15" t="str">
        <f t="shared" si="12"/>
        <v>OV</v>
      </c>
      <c r="K408" s="15" t="str">
        <f>Tabla1[[#This Row],[FECHA DE NACIMIENTO]]&amp;J408</f>
        <v>2005OV</v>
      </c>
      <c r="L408" s="16" t="str">
        <f t="shared" si="13"/>
        <v>OPEN VARONES</v>
      </c>
      <c r="M408" s="12" t="s">
        <v>41</v>
      </c>
      <c r="N408" s="39">
        <v>416</v>
      </c>
      <c r="O408" s="19">
        <f>IFERROR(VLOOKUP(Tabla1[[#This Row],[NIVEL DE HABILIDAD]],CATEGORIAS!$M$3:$O$13,2,FALSE),"")</f>
        <v>85000</v>
      </c>
      <c r="P408" s="12"/>
      <c r="Q408" s="12"/>
    </row>
    <row r="409" spans="1:17" ht="18.75" hidden="1" x14ac:dyDescent="0.25">
      <c r="A409" s="11">
        <f>_xlfn.IFNA(_xlfn.XLOOKUP(Tabla1[[#This Row],[ID]],'BASE DE DATOS 2026'!$B$3:$B$895,'BASE DE DATOS 2026'!$N$3:$N$895),"")</f>
        <v>417</v>
      </c>
      <c r="B409" s="38">
        <v>417</v>
      </c>
      <c r="C409" s="12" t="s">
        <v>259</v>
      </c>
      <c r="D409" s="12" t="s">
        <v>830</v>
      </c>
      <c r="E409" s="13">
        <v>1109185692</v>
      </c>
      <c r="F409" s="14"/>
      <c r="G409" s="14">
        <v>2005</v>
      </c>
      <c r="H409" s="15">
        <f ca="1">IF(Tabla1[[#This Row],[FECHA DE NACIMIENTO]]="","",YEAR(NOW())-Tabla1[[#This Row],[FECHA DE NACIMIENTO]])</f>
        <v>21</v>
      </c>
      <c r="I409" s="12" t="s">
        <v>10</v>
      </c>
      <c r="J409" s="15" t="str">
        <f t="shared" si="12"/>
        <v>OV</v>
      </c>
      <c r="K409" s="15" t="str">
        <f>Tabla1[[#This Row],[FECHA DE NACIMIENTO]]&amp;J409</f>
        <v>2005OV</v>
      </c>
      <c r="L409" s="16" t="str">
        <f t="shared" si="13"/>
        <v>OPEN VARONES</v>
      </c>
      <c r="M409" s="12" t="s">
        <v>46</v>
      </c>
      <c r="N409" s="38">
        <v>417</v>
      </c>
      <c r="O409" s="19">
        <f>IFERROR(VLOOKUP(Tabla1[[#This Row],[NIVEL DE HABILIDAD]],CATEGORIAS!$M$3:$O$13,2,FALSE),"")</f>
        <v>85000</v>
      </c>
      <c r="P409" s="12"/>
      <c r="Q409" s="12"/>
    </row>
    <row r="410" spans="1:17" ht="18.75" hidden="1" x14ac:dyDescent="0.25">
      <c r="A410" s="11">
        <f>_xlfn.IFNA(_xlfn.XLOOKUP(Tabla1[[#This Row],[ID]],'BASE DE DATOS 2026'!$B$3:$B$895,'BASE DE DATOS 2026'!$N$3:$N$895),"")</f>
        <v>0</v>
      </c>
      <c r="B410" s="39">
        <v>418</v>
      </c>
      <c r="C410" s="12" t="s">
        <v>831</v>
      </c>
      <c r="D410" s="12" t="s">
        <v>832</v>
      </c>
      <c r="E410" s="13">
        <v>7603589</v>
      </c>
      <c r="F410" s="14"/>
      <c r="G410" s="14">
        <v>1980</v>
      </c>
      <c r="H410" s="15">
        <f ca="1">IF(Tabla1[[#This Row],[FECHA DE NACIMIENTO]]="","",YEAR(NOW())-Tabla1[[#This Row],[FECHA DE NACIMIENTO]])</f>
        <v>46</v>
      </c>
      <c r="I410" s="12" t="s">
        <v>10</v>
      </c>
      <c r="J410" s="15" t="str">
        <f t="shared" si="12"/>
        <v>OV</v>
      </c>
      <c r="K410" s="15" t="str">
        <f>Tabla1[[#This Row],[FECHA DE NACIMIENTO]]&amp;J410</f>
        <v>1980OV</v>
      </c>
      <c r="L410" s="16" t="str">
        <f t="shared" si="13"/>
        <v/>
      </c>
      <c r="M410" s="12" t="s">
        <v>46</v>
      </c>
      <c r="N410" s="39">
        <v>418</v>
      </c>
      <c r="O410" s="19">
        <f>IFERROR(VLOOKUP(Tabla1[[#This Row],[NIVEL DE HABILIDAD]],CATEGORIAS!$M$3:$O$13,2,FALSE),"")</f>
        <v>85000</v>
      </c>
      <c r="P410" s="12"/>
      <c r="Q410" s="12"/>
    </row>
    <row r="411" spans="1:17" ht="18.75" hidden="1" x14ac:dyDescent="0.25">
      <c r="A411" s="11">
        <f>_xlfn.IFNA(_xlfn.XLOOKUP(Tabla1[[#This Row],[ID]],'BASE DE DATOS 2026'!$B$3:$B$895,'BASE DE DATOS 2026'!$N$3:$N$895),"")</f>
        <v>0</v>
      </c>
      <c r="B411" s="38">
        <v>419</v>
      </c>
      <c r="C411" s="12" t="s">
        <v>833</v>
      </c>
      <c r="D411" s="12" t="s">
        <v>437</v>
      </c>
      <c r="E411" s="13">
        <v>5897966</v>
      </c>
      <c r="F411" s="14"/>
      <c r="G411" s="14">
        <v>1999</v>
      </c>
      <c r="H411" s="15">
        <f ca="1">IF(Tabla1[[#This Row],[FECHA DE NACIMIENTO]]="","",YEAR(NOW())-Tabla1[[#This Row],[FECHA DE NACIMIENTO]])</f>
        <v>27</v>
      </c>
      <c r="I411" s="12" t="s">
        <v>10</v>
      </c>
      <c r="J411" s="15" t="str">
        <f t="shared" si="12"/>
        <v>OV</v>
      </c>
      <c r="K411" s="15" t="str">
        <f>Tabla1[[#This Row],[FECHA DE NACIMIENTO]]&amp;J411</f>
        <v>1999OV</v>
      </c>
      <c r="L411" s="16" t="str">
        <f t="shared" si="13"/>
        <v>OPEN VARONES</v>
      </c>
      <c r="M411" s="12" t="s">
        <v>46</v>
      </c>
      <c r="N411" s="38">
        <v>419</v>
      </c>
      <c r="O411" s="19">
        <f>IFERROR(VLOOKUP(Tabla1[[#This Row],[NIVEL DE HABILIDAD]],CATEGORIAS!$M$3:$O$13,2,FALSE),"")</f>
        <v>85000</v>
      </c>
      <c r="P411" s="12"/>
      <c r="Q411" s="12"/>
    </row>
    <row r="412" spans="1:17" ht="18.75" hidden="1" x14ac:dyDescent="0.25">
      <c r="A412" s="11">
        <f>_xlfn.IFNA(_xlfn.XLOOKUP(Tabla1[[#This Row],[ID]],'BASE DE DATOS 2026'!$B$3:$B$895,'BASE DE DATOS 2026'!$N$3:$N$895),"")</f>
        <v>420</v>
      </c>
      <c r="B412" s="39">
        <v>420</v>
      </c>
      <c r="C412" s="12" t="s">
        <v>356</v>
      </c>
      <c r="D412" s="12" t="s">
        <v>834</v>
      </c>
      <c r="E412" s="13"/>
      <c r="F412" s="14"/>
      <c r="G412" s="14">
        <v>2008</v>
      </c>
      <c r="H412" s="15">
        <f ca="1">IF(Tabla1[[#This Row],[FECHA DE NACIMIENTO]]="","",YEAR(NOW())-Tabla1[[#This Row],[FECHA DE NACIMIENTO]])</f>
        <v>18</v>
      </c>
      <c r="I412" s="12" t="s">
        <v>10</v>
      </c>
      <c r="J412" s="15" t="str">
        <f t="shared" si="12"/>
        <v>OV</v>
      </c>
      <c r="K412" s="15" t="str">
        <f>Tabla1[[#This Row],[FECHA DE NACIMIENTO]]&amp;J412</f>
        <v>2008OV</v>
      </c>
      <c r="L412" s="16" t="str">
        <f t="shared" si="13"/>
        <v>OPEN VARONES</v>
      </c>
      <c r="M412" s="12" t="s">
        <v>167</v>
      </c>
      <c r="N412" s="39">
        <v>420</v>
      </c>
      <c r="O412" s="19">
        <f>IFERROR(VLOOKUP(Tabla1[[#This Row],[NIVEL DE HABILIDAD]],CATEGORIAS!$M$3:$O$13,2,FALSE),"")</f>
        <v>85000</v>
      </c>
      <c r="P412" s="12"/>
      <c r="Q412" s="12"/>
    </row>
    <row r="413" spans="1:17" ht="18.75" hidden="1" x14ac:dyDescent="0.25">
      <c r="A413" s="11">
        <f>_xlfn.IFNA(_xlfn.XLOOKUP(Tabla1[[#This Row],[ID]],'BASE DE DATOS 2026'!$B$3:$B$895,'BASE DE DATOS 2026'!$N$3:$N$895),"")</f>
        <v>421</v>
      </c>
      <c r="B413" s="38">
        <v>421</v>
      </c>
      <c r="C413" s="12" t="s">
        <v>835</v>
      </c>
      <c r="D413" s="12" t="s">
        <v>777</v>
      </c>
      <c r="E413" s="13">
        <v>1110291990</v>
      </c>
      <c r="F413" s="14"/>
      <c r="G413" s="14">
        <v>2006</v>
      </c>
      <c r="H413" s="15">
        <f ca="1">IF(Tabla1[[#This Row],[FECHA DE NACIMIENTO]]="","",YEAR(NOW())-Tabla1[[#This Row],[FECHA DE NACIMIENTO]])</f>
        <v>20</v>
      </c>
      <c r="I413" s="12" t="s">
        <v>10</v>
      </c>
      <c r="J413" s="15" t="str">
        <f t="shared" si="12"/>
        <v>OV</v>
      </c>
      <c r="K413" s="15" t="str">
        <f>Tabla1[[#This Row],[FECHA DE NACIMIENTO]]&amp;J413</f>
        <v>2006OV</v>
      </c>
      <c r="L413" s="16" t="str">
        <f t="shared" si="13"/>
        <v>OPEN VARONES</v>
      </c>
      <c r="M413" s="12" t="s">
        <v>45</v>
      </c>
      <c r="N413" s="38">
        <v>421</v>
      </c>
      <c r="O413" s="19">
        <f>IFERROR(VLOOKUP(Tabla1[[#This Row],[NIVEL DE HABILIDAD]],CATEGORIAS!$M$3:$O$13,2,FALSE),"")</f>
        <v>85000</v>
      </c>
      <c r="P413" s="12"/>
      <c r="Q413" s="12"/>
    </row>
    <row r="414" spans="1:17" ht="18.75" hidden="1" x14ac:dyDescent="0.25">
      <c r="A414" s="11">
        <f>_xlfn.IFNA(_xlfn.XLOOKUP(Tabla1[[#This Row],[ID]],'BASE DE DATOS 2026'!$B$3:$B$895,'BASE DE DATOS 2026'!$N$3:$N$895),"")</f>
        <v>0</v>
      </c>
      <c r="B414" s="39">
        <v>422</v>
      </c>
      <c r="C414" s="65" t="s">
        <v>319</v>
      </c>
      <c r="D414" s="65" t="s">
        <v>836</v>
      </c>
      <c r="E414" s="47">
        <v>1109545391</v>
      </c>
      <c r="F414" s="48"/>
      <c r="G414" s="48">
        <v>2007</v>
      </c>
      <c r="H414" s="15">
        <f ca="1">IF(Tabla1[[#This Row],[FECHA DE NACIMIENTO]]="","",YEAR(NOW())-Tabla1[[#This Row],[FECHA DE NACIMIENTO]])</f>
        <v>19</v>
      </c>
      <c r="I414" s="65" t="s">
        <v>10</v>
      </c>
      <c r="J414" s="15" t="str">
        <f t="shared" si="12"/>
        <v>OV</v>
      </c>
      <c r="K414" s="15" t="str">
        <f>Tabla1[[#This Row],[FECHA DE NACIMIENTO]]&amp;J414</f>
        <v>2007OV</v>
      </c>
      <c r="L414" s="16" t="str">
        <f t="shared" si="13"/>
        <v>OPEN VARONES</v>
      </c>
      <c r="M414" s="65" t="s">
        <v>49</v>
      </c>
      <c r="N414" s="39">
        <v>422</v>
      </c>
      <c r="O414" s="19">
        <f>IFERROR(VLOOKUP(Tabla1[[#This Row],[NIVEL DE HABILIDAD]],CATEGORIAS!$M$3:$O$13,2,FALSE),"")</f>
        <v>85000</v>
      </c>
      <c r="P414" s="65"/>
      <c r="Q414" s="65"/>
    </row>
    <row r="415" spans="1:17" ht="18.75" hidden="1" x14ac:dyDescent="0.25">
      <c r="A415" s="11">
        <f>_xlfn.IFNA(_xlfn.XLOOKUP(Tabla1[[#This Row],[ID]],'BASE DE DATOS 2026'!$B$3:$B$895,'BASE DE DATOS 2026'!$N$3:$N$895),"")</f>
        <v>423</v>
      </c>
      <c r="B415" s="38">
        <v>423</v>
      </c>
      <c r="C415" s="12" t="s">
        <v>837</v>
      </c>
      <c r="D415" s="12" t="s">
        <v>838</v>
      </c>
      <c r="E415" s="13">
        <v>1059242512</v>
      </c>
      <c r="F415" s="14"/>
      <c r="G415" s="14">
        <v>2009</v>
      </c>
      <c r="H415" s="15">
        <f ca="1">IF(Tabla1[[#This Row],[FECHA DE NACIMIENTO]]="","",YEAR(NOW())-Tabla1[[#This Row],[FECHA DE NACIMIENTO]])</f>
        <v>17</v>
      </c>
      <c r="I415" s="12" t="s">
        <v>10</v>
      </c>
      <c r="J415" s="15" t="str">
        <f t="shared" si="12"/>
        <v>OV</v>
      </c>
      <c r="K415" s="15" t="str">
        <f>Tabla1[[#This Row],[FECHA DE NACIMIENTO]]&amp;J415</f>
        <v>2009OV</v>
      </c>
      <c r="L415" s="16" t="str">
        <f t="shared" si="13"/>
        <v>OPEN VARONES</v>
      </c>
      <c r="M415" s="12" t="s">
        <v>52</v>
      </c>
      <c r="N415" s="38">
        <v>423</v>
      </c>
      <c r="O415" s="19">
        <f>IFERROR(VLOOKUP(Tabla1[[#This Row],[NIVEL DE HABILIDAD]],CATEGORIAS!$M$3:$O$13,2,FALSE),"")</f>
        <v>85000</v>
      </c>
      <c r="P415" s="12"/>
      <c r="Q415" s="12"/>
    </row>
    <row r="416" spans="1:17" ht="18.75" hidden="1" x14ac:dyDescent="0.25">
      <c r="A416" s="11">
        <f>_xlfn.IFNA(_xlfn.XLOOKUP(Tabla1[[#This Row],[ID]],'BASE DE DATOS 2026'!$B$3:$B$895,'BASE DE DATOS 2026'!$N$3:$N$895),"")</f>
        <v>424</v>
      </c>
      <c r="B416" s="39">
        <v>424</v>
      </c>
      <c r="C416" s="65" t="s">
        <v>259</v>
      </c>
      <c r="D416" s="65" t="s">
        <v>839</v>
      </c>
      <c r="E416" s="47">
        <v>1105377357</v>
      </c>
      <c r="F416" s="14"/>
      <c r="G416" s="48">
        <v>2010</v>
      </c>
      <c r="H416" s="15">
        <f ca="1">IF(Tabla1[[#This Row],[FECHA DE NACIMIENTO]]="","",YEAR(NOW())-Tabla1[[#This Row],[FECHA DE NACIMIENTO]])</f>
        <v>16</v>
      </c>
      <c r="I416" s="65" t="s">
        <v>10</v>
      </c>
      <c r="J416" s="15" t="str">
        <f t="shared" si="12"/>
        <v>OV</v>
      </c>
      <c r="K416" s="15" t="str">
        <f>Tabla1[[#This Row],[FECHA DE NACIMIENTO]]&amp;J416</f>
        <v>2010OV</v>
      </c>
      <c r="L416" s="16" t="str">
        <f t="shared" si="13"/>
        <v>OPEN VARONES</v>
      </c>
      <c r="M416" s="65" t="s">
        <v>51</v>
      </c>
      <c r="N416" s="39">
        <v>424</v>
      </c>
      <c r="O416" s="19">
        <f>IFERROR(VLOOKUP(Tabla1[[#This Row],[NIVEL DE HABILIDAD]],CATEGORIAS!$M$3:$O$13,2,FALSE),"")</f>
        <v>85000</v>
      </c>
      <c r="P416" s="65"/>
      <c r="Q416" s="65"/>
    </row>
    <row r="417" spans="1:17" ht="18.75" hidden="1" x14ac:dyDescent="0.25">
      <c r="A417" s="11">
        <f>_xlfn.IFNA(_xlfn.XLOOKUP(Tabla1[[#This Row],[ID]],'BASE DE DATOS 2026'!$B$3:$B$895,'BASE DE DATOS 2026'!$N$3:$N$895),"")</f>
        <v>425</v>
      </c>
      <c r="B417" s="38">
        <v>425</v>
      </c>
      <c r="C417" s="12" t="s">
        <v>259</v>
      </c>
      <c r="D417" s="12" t="s">
        <v>840</v>
      </c>
      <c r="E417" s="13">
        <v>1112052045</v>
      </c>
      <c r="F417" s="14"/>
      <c r="G417" s="14">
        <v>2009</v>
      </c>
      <c r="H417" s="15">
        <f ca="1">IF(Tabla1[[#This Row],[FECHA DE NACIMIENTO]]="","",YEAR(NOW())-Tabla1[[#This Row],[FECHA DE NACIMIENTO]])</f>
        <v>17</v>
      </c>
      <c r="I417" s="12" t="s">
        <v>10</v>
      </c>
      <c r="J417" s="15" t="str">
        <f t="shared" si="12"/>
        <v>OV</v>
      </c>
      <c r="K417" s="15" t="str">
        <f>Tabla1[[#This Row],[FECHA DE NACIMIENTO]]&amp;J417</f>
        <v>2009OV</v>
      </c>
      <c r="L417" s="16" t="str">
        <f t="shared" si="13"/>
        <v>OPEN VARONES</v>
      </c>
      <c r="M417" s="12" t="s">
        <v>41</v>
      </c>
      <c r="N417" s="38">
        <v>425</v>
      </c>
      <c r="O417" s="19">
        <f>IFERROR(VLOOKUP(Tabla1[[#This Row],[NIVEL DE HABILIDAD]],CATEGORIAS!$M$3:$O$13,2,FALSE),"")</f>
        <v>85000</v>
      </c>
      <c r="P417" s="12"/>
      <c r="Q417" s="12"/>
    </row>
    <row r="418" spans="1:17" ht="18.75" hidden="1" x14ac:dyDescent="0.25">
      <c r="A418" s="11">
        <f>_xlfn.IFNA(_xlfn.XLOOKUP(Tabla1[[#This Row],[ID]],'BASE DE DATOS 2026'!$B$3:$B$895,'BASE DE DATOS 2026'!$N$3:$N$895),"")</f>
        <v>426</v>
      </c>
      <c r="B418" s="39">
        <v>426</v>
      </c>
      <c r="C418" s="12" t="s">
        <v>763</v>
      </c>
      <c r="D418" s="12" t="s">
        <v>841</v>
      </c>
      <c r="E418" s="13">
        <v>1111670420</v>
      </c>
      <c r="F418" s="14"/>
      <c r="G418" s="14">
        <v>2007</v>
      </c>
      <c r="H418" s="15">
        <f ca="1">IF(Tabla1[[#This Row],[FECHA DE NACIMIENTO]]="","",YEAR(NOW())-Tabla1[[#This Row],[FECHA DE NACIMIENTO]])</f>
        <v>19</v>
      </c>
      <c r="I418" s="12" t="s">
        <v>10</v>
      </c>
      <c r="J418" s="15" t="str">
        <f t="shared" si="12"/>
        <v>OV</v>
      </c>
      <c r="K418" s="15" t="str">
        <f>Tabla1[[#This Row],[FECHA DE NACIMIENTO]]&amp;J418</f>
        <v>2007OV</v>
      </c>
      <c r="L418" s="16" t="str">
        <f t="shared" si="13"/>
        <v>OPEN VARONES</v>
      </c>
      <c r="M418" s="12" t="s">
        <v>41</v>
      </c>
      <c r="N418" s="39">
        <v>426</v>
      </c>
      <c r="O418" s="19">
        <f>IFERROR(VLOOKUP(Tabla1[[#This Row],[NIVEL DE HABILIDAD]],CATEGORIAS!$M$3:$O$13,2,FALSE),"")</f>
        <v>85000</v>
      </c>
      <c r="P418" s="12"/>
      <c r="Q418" s="12"/>
    </row>
    <row r="419" spans="1:17" ht="18.75" hidden="1" x14ac:dyDescent="0.25">
      <c r="A419" s="11">
        <f>_xlfn.IFNA(_xlfn.XLOOKUP(Tabla1[[#This Row],[ID]],'BASE DE DATOS 2026'!$B$3:$B$895,'BASE DE DATOS 2026'!$N$3:$N$895),"")</f>
        <v>427</v>
      </c>
      <c r="B419" s="38">
        <v>427</v>
      </c>
      <c r="C419" s="65" t="s">
        <v>842</v>
      </c>
      <c r="D419" s="65" t="s">
        <v>843</v>
      </c>
      <c r="E419" s="47">
        <v>1080705583</v>
      </c>
      <c r="F419" s="14"/>
      <c r="G419" s="48">
        <v>2018</v>
      </c>
      <c r="H419" s="15">
        <f ca="1">IF(Tabla1[[#This Row],[FECHA DE NACIMIENTO]]="","",YEAR(NOW())-Tabla1[[#This Row],[FECHA DE NACIMIENTO]])</f>
        <v>8</v>
      </c>
      <c r="I419" s="65" t="s">
        <v>14</v>
      </c>
      <c r="J419" s="15" t="str">
        <f t="shared" si="12"/>
        <v>D</v>
      </c>
      <c r="K419" s="15" t="str">
        <f>Tabla1[[#This Row],[FECHA DE NACIMIENTO]]&amp;J419</f>
        <v>2018D</v>
      </c>
      <c r="L419" s="16" t="str">
        <f t="shared" si="13"/>
        <v>DAMAS 7 Y 8 AÑOS</v>
      </c>
      <c r="M419" s="65" t="s">
        <v>55</v>
      </c>
      <c r="N419" s="38">
        <v>427</v>
      </c>
      <c r="O419" s="19">
        <f>IFERROR(VLOOKUP(Tabla1[[#This Row],[NIVEL DE HABILIDAD]],CATEGORIAS!$M$3:$O$13,2,FALSE),"")</f>
        <v>85000</v>
      </c>
      <c r="P419" s="65"/>
      <c r="Q419" s="12"/>
    </row>
    <row r="420" spans="1:17" ht="18.75" hidden="1" x14ac:dyDescent="0.25">
      <c r="A420" s="11">
        <f>_xlfn.IFNA(_xlfn.XLOOKUP(Tabla1[[#This Row],[ID]],'BASE DE DATOS 2026'!$B$3:$B$895,'BASE DE DATOS 2026'!$N$3:$N$895),"")</f>
        <v>0</v>
      </c>
      <c r="B420" s="39">
        <v>428</v>
      </c>
      <c r="C420" s="12" t="s">
        <v>844</v>
      </c>
      <c r="D420" s="12" t="s">
        <v>845</v>
      </c>
      <c r="E420" s="13" t="s">
        <v>846</v>
      </c>
      <c r="F420" s="14"/>
      <c r="G420" s="14">
        <v>2010</v>
      </c>
      <c r="H420" s="15">
        <f ca="1">IF(Tabla1[[#This Row],[FECHA DE NACIMIENTO]]="","",YEAR(NOW())-Tabla1[[#This Row],[FECHA DE NACIMIENTO]])</f>
        <v>16</v>
      </c>
      <c r="I420" s="12" t="s">
        <v>15</v>
      </c>
      <c r="J420" s="15" t="str">
        <f t="shared" si="12"/>
        <v>EX</v>
      </c>
      <c r="K420" s="15" t="str">
        <f>Tabla1[[#This Row],[FECHA DE NACIMIENTO]]&amp;J420</f>
        <v>2010EX</v>
      </c>
      <c r="L420" s="16" t="str">
        <f t="shared" si="13"/>
        <v>EXPERTOS 15 Y 16 AÑOS</v>
      </c>
      <c r="M420" s="12" t="s">
        <v>46</v>
      </c>
      <c r="N420" s="39">
        <v>428</v>
      </c>
      <c r="O420" s="19">
        <f>IFERROR(VLOOKUP(Tabla1[[#This Row],[NIVEL DE HABILIDAD]],CATEGORIAS!$M$3:$O$13,2,FALSE),"")</f>
        <v>85000</v>
      </c>
      <c r="P420" s="12"/>
      <c r="Q420" s="12"/>
    </row>
    <row r="421" spans="1:17" ht="18.75" hidden="1" x14ac:dyDescent="0.25">
      <c r="A421" s="11">
        <f>_xlfn.IFNA(_xlfn.XLOOKUP(Tabla1[[#This Row],[ID]],'BASE DE DATOS 2026'!$B$3:$B$895,'BASE DE DATOS 2026'!$N$3:$N$895),"")</f>
        <v>429</v>
      </c>
      <c r="B421" s="38">
        <v>429</v>
      </c>
      <c r="C421" s="12" t="s">
        <v>847</v>
      </c>
      <c r="D421" s="12" t="s">
        <v>848</v>
      </c>
      <c r="E421" s="13">
        <v>16774794</v>
      </c>
      <c r="F421" s="14"/>
      <c r="G421" s="14">
        <v>1970</v>
      </c>
      <c r="H421" s="15">
        <f ca="1">IF(Tabla1[[#This Row],[FECHA DE NACIMIENTO]]="","",YEAR(NOW())-Tabla1[[#This Row],[FECHA DE NACIMIENTO]])</f>
        <v>56</v>
      </c>
      <c r="I421" s="12" t="s">
        <v>72</v>
      </c>
      <c r="J421" s="15" t="str">
        <f t="shared" si="12"/>
        <v>SM</v>
      </c>
      <c r="K421" s="15" t="str">
        <f>Tabla1[[#This Row],[FECHA DE NACIMIENTO]]&amp;J421</f>
        <v>1970SM</v>
      </c>
      <c r="L421" s="16" t="str">
        <f t="shared" si="13"/>
        <v>SENIOR MASTER</v>
      </c>
      <c r="M421" s="12" t="s">
        <v>53</v>
      </c>
      <c r="N421" s="38">
        <v>429</v>
      </c>
      <c r="O421" s="19">
        <f>IFERROR(VLOOKUP(Tabla1[[#This Row],[NIVEL DE HABILIDAD]],CATEGORIAS!$M$3:$O$13,2,FALSE),"")</f>
        <v>85000</v>
      </c>
      <c r="P421" s="12"/>
      <c r="Q421" s="12"/>
    </row>
    <row r="422" spans="1:17" ht="18.75" hidden="1" x14ac:dyDescent="0.25">
      <c r="A422" s="11">
        <f>_xlfn.IFNA(_xlfn.XLOOKUP(Tabla1[[#This Row],[ID]],'BASE DE DATOS 2026'!$B$3:$B$895,'BASE DE DATOS 2026'!$N$3:$N$895),"")</f>
        <v>430</v>
      </c>
      <c r="B422" s="39">
        <v>430</v>
      </c>
      <c r="C422" s="12" t="s">
        <v>339</v>
      </c>
      <c r="D422" s="12" t="s">
        <v>849</v>
      </c>
      <c r="E422" s="13">
        <v>1130594175</v>
      </c>
      <c r="F422" s="14"/>
      <c r="G422" s="14">
        <v>1987</v>
      </c>
      <c r="H422" s="15">
        <f ca="1">IF(Tabla1[[#This Row],[FECHA DE NACIMIENTO]]="","",YEAR(NOW())-Tabla1[[#This Row],[FECHA DE NACIMIENTO]])</f>
        <v>39</v>
      </c>
      <c r="I422" s="12" t="s">
        <v>72</v>
      </c>
      <c r="J422" s="15" t="str">
        <f t="shared" si="12"/>
        <v>SM</v>
      </c>
      <c r="K422" s="15" t="str">
        <f>Tabla1[[#This Row],[FECHA DE NACIMIENTO]]&amp;J422</f>
        <v>1987SM</v>
      </c>
      <c r="L422" s="16" t="str">
        <f t="shared" si="13"/>
        <v>SENIOR MASTER</v>
      </c>
      <c r="M422" s="12" t="s">
        <v>53</v>
      </c>
      <c r="N422" s="39">
        <v>430</v>
      </c>
      <c r="O422" s="19">
        <f>IFERROR(VLOOKUP(Tabla1[[#This Row],[NIVEL DE HABILIDAD]],CATEGORIAS!$M$3:$O$13,2,FALSE),"")</f>
        <v>85000</v>
      </c>
      <c r="P422" s="12"/>
      <c r="Q422" s="12"/>
    </row>
    <row r="423" spans="1:17" ht="18.75" hidden="1" x14ac:dyDescent="0.25">
      <c r="A423" s="11">
        <f>_xlfn.IFNA(_xlfn.XLOOKUP(Tabla1[[#This Row],[ID]],'BASE DE DATOS 2026'!$B$3:$B$895,'BASE DE DATOS 2026'!$N$3:$N$895),"")</f>
        <v>431</v>
      </c>
      <c r="B423" s="38">
        <v>431</v>
      </c>
      <c r="C423" s="12" t="s">
        <v>291</v>
      </c>
      <c r="D423" s="12" t="s">
        <v>449</v>
      </c>
      <c r="E423" s="13">
        <v>1109558482</v>
      </c>
      <c r="F423" s="14"/>
      <c r="G423" s="14">
        <v>2015</v>
      </c>
      <c r="H423" s="15">
        <f ca="1">IF(Tabla1[[#This Row],[FECHA DE NACIMIENTO]]="","",YEAR(NOW())-Tabla1[[#This Row],[FECHA DE NACIMIENTO]])</f>
        <v>11</v>
      </c>
      <c r="I423" s="12" t="s">
        <v>14</v>
      </c>
      <c r="J423" s="15" t="str">
        <f t="shared" si="12"/>
        <v>D</v>
      </c>
      <c r="K423" s="15" t="str">
        <f>Tabla1[[#This Row],[FECHA DE NACIMIENTO]]&amp;J423</f>
        <v>2015D</v>
      </c>
      <c r="L423" s="16" t="str">
        <f t="shared" si="13"/>
        <v>DAMAS 11 Y 12 AÑOS</v>
      </c>
      <c r="M423" s="12" t="s">
        <v>168</v>
      </c>
      <c r="N423" s="38">
        <v>431</v>
      </c>
      <c r="O423" s="19">
        <f>IFERROR(VLOOKUP(Tabla1[[#This Row],[NIVEL DE HABILIDAD]],CATEGORIAS!$M$3:$O$13,2,FALSE),"")</f>
        <v>85000</v>
      </c>
      <c r="P423" s="12"/>
      <c r="Q423" s="12"/>
    </row>
    <row r="424" spans="1:17" ht="18.75" hidden="1" x14ac:dyDescent="0.25">
      <c r="A424" s="11">
        <f>_xlfn.IFNA(_xlfn.XLOOKUP(Tabla1[[#This Row],[ID]],'BASE DE DATOS 2026'!$B$3:$B$895,'BASE DE DATOS 2026'!$N$3:$N$895),"")</f>
        <v>0</v>
      </c>
      <c r="B424" s="39">
        <v>432</v>
      </c>
      <c r="C424" s="12" t="s">
        <v>689</v>
      </c>
      <c r="D424" s="12" t="s">
        <v>850</v>
      </c>
      <c r="E424" s="13">
        <v>1107864287</v>
      </c>
      <c r="F424" s="14"/>
      <c r="G424" s="14">
        <v>2011</v>
      </c>
      <c r="H424" s="15">
        <f ca="1">IF(Tabla1[[#This Row],[FECHA DE NACIMIENTO]]="","",YEAR(NOW())-Tabla1[[#This Row],[FECHA DE NACIMIENTO]])</f>
        <v>15</v>
      </c>
      <c r="I424" s="12" t="s">
        <v>9</v>
      </c>
      <c r="J424" s="15" t="str">
        <f t="shared" si="12"/>
        <v>OD</v>
      </c>
      <c r="K424" s="15" t="str">
        <f>Tabla1[[#This Row],[FECHA DE NACIMIENTO]]&amp;J424</f>
        <v>2011OD</v>
      </c>
      <c r="L424" s="16" t="str">
        <f t="shared" si="13"/>
        <v>OPEN DAMAS</v>
      </c>
      <c r="M424" s="12" t="s">
        <v>51</v>
      </c>
      <c r="N424" s="39">
        <v>432</v>
      </c>
      <c r="O424" s="19">
        <f>IFERROR(VLOOKUP(Tabla1[[#This Row],[NIVEL DE HABILIDAD]],CATEGORIAS!$M$3:$O$13,2,FALSE),"")</f>
        <v>85000</v>
      </c>
      <c r="P424" s="12"/>
      <c r="Q424" s="12"/>
    </row>
    <row r="425" spans="1:17" ht="18.75" hidden="1" x14ac:dyDescent="0.25">
      <c r="A425" s="11">
        <f>_xlfn.IFNA(_xlfn.XLOOKUP(Tabla1[[#This Row],[ID]],'BASE DE DATOS 2026'!$B$3:$B$895,'BASE DE DATOS 2026'!$N$3:$N$895),"")</f>
        <v>433</v>
      </c>
      <c r="B425" s="38">
        <v>433</v>
      </c>
      <c r="C425" s="12" t="s">
        <v>383</v>
      </c>
      <c r="D425" s="12" t="s">
        <v>851</v>
      </c>
      <c r="E425" s="13">
        <v>1232791411</v>
      </c>
      <c r="F425" s="14"/>
      <c r="G425" s="14">
        <v>2015</v>
      </c>
      <c r="H425" s="15">
        <f ca="1">IF(Tabla1[[#This Row],[FECHA DE NACIMIENTO]]="","",YEAR(NOW())-Tabla1[[#This Row],[FECHA DE NACIMIENTO]])</f>
        <v>11</v>
      </c>
      <c r="I425" s="12" t="s">
        <v>14</v>
      </c>
      <c r="J425" s="15" t="str">
        <f t="shared" si="12"/>
        <v>D</v>
      </c>
      <c r="K425" s="15" t="str">
        <f>Tabla1[[#This Row],[FECHA DE NACIMIENTO]]&amp;J425</f>
        <v>2015D</v>
      </c>
      <c r="L425" s="16" t="str">
        <f t="shared" si="13"/>
        <v>DAMAS 11 Y 12 AÑOS</v>
      </c>
      <c r="M425" s="12" t="s">
        <v>51</v>
      </c>
      <c r="N425" s="38">
        <v>433</v>
      </c>
      <c r="O425" s="19">
        <f>IFERROR(VLOOKUP(Tabla1[[#This Row],[NIVEL DE HABILIDAD]],CATEGORIAS!$M$3:$O$13,2,FALSE),"")</f>
        <v>85000</v>
      </c>
      <c r="P425" s="12"/>
      <c r="Q425" s="12"/>
    </row>
    <row r="426" spans="1:17" ht="18.75" hidden="1" x14ac:dyDescent="0.25">
      <c r="A426" s="11">
        <f>_xlfn.IFNA(_xlfn.XLOOKUP(Tabla1[[#This Row],[ID]],'BASE DE DATOS 2026'!$B$3:$B$895,'BASE DE DATOS 2026'!$N$3:$N$895),"")</f>
        <v>434</v>
      </c>
      <c r="B426" s="39">
        <v>434</v>
      </c>
      <c r="C426" s="12" t="s">
        <v>364</v>
      </c>
      <c r="D426" s="12" t="s">
        <v>852</v>
      </c>
      <c r="E426" s="13">
        <v>1081278730</v>
      </c>
      <c r="F426" s="14"/>
      <c r="G426" s="14">
        <v>2008</v>
      </c>
      <c r="H426" s="15">
        <f ca="1">IF(Tabla1[[#This Row],[FECHA DE NACIMIENTO]]="","",YEAR(NOW())-Tabla1[[#This Row],[FECHA DE NACIMIENTO]])</f>
        <v>18</v>
      </c>
      <c r="I426" s="12" t="s">
        <v>10</v>
      </c>
      <c r="J426" s="15" t="str">
        <f t="shared" si="12"/>
        <v>OV</v>
      </c>
      <c r="K426" s="15" t="str">
        <f>Tabla1[[#This Row],[FECHA DE NACIMIENTO]]&amp;J426</f>
        <v>2008OV</v>
      </c>
      <c r="L426" s="16" t="str">
        <f t="shared" si="13"/>
        <v>OPEN VARONES</v>
      </c>
      <c r="M426" s="12" t="s">
        <v>108</v>
      </c>
      <c r="N426" s="39">
        <v>434</v>
      </c>
      <c r="O426" s="19">
        <f>IFERROR(VLOOKUP(Tabla1[[#This Row],[NIVEL DE HABILIDAD]],CATEGORIAS!$M$3:$O$13,2,FALSE),"")</f>
        <v>85000</v>
      </c>
      <c r="P426" s="12"/>
      <c r="Q426" s="12"/>
    </row>
    <row r="427" spans="1:17" ht="18.75" hidden="1" x14ac:dyDescent="0.25">
      <c r="A427" s="11">
        <f>_xlfn.IFNA(_xlfn.XLOOKUP(Tabla1[[#This Row],[ID]],'BASE DE DATOS 2026'!$B$3:$B$895,'BASE DE DATOS 2026'!$N$3:$N$895),"")</f>
        <v>435</v>
      </c>
      <c r="B427" s="38">
        <v>435</v>
      </c>
      <c r="C427" s="12" t="s">
        <v>853</v>
      </c>
      <c r="D427" s="12" t="s">
        <v>854</v>
      </c>
      <c r="E427" s="13">
        <v>1004548626</v>
      </c>
      <c r="F427" s="14"/>
      <c r="G427" s="14">
        <v>2003</v>
      </c>
      <c r="H427" s="15">
        <f ca="1">IF(Tabla1[[#This Row],[FECHA DE NACIMIENTO]]="","",YEAR(NOW())-Tabla1[[#This Row],[FECHA DE NACIMIENTO]])</f>
        <v>23</v>
      </c>
      <c r="I427" s="12" t="s">
        <v>10</v>
      </c>
      <c r="J427" s="15" t="str">
        <f t="shared" si="12"/>
        <v>OV</v>
      </c>
      <c r="K427" s="15" t="str">
        <f>Tabla1[[#This Row],[FECHA DE NACIMIENTO]]&amp;J427</f>
        <v>2003OV</v>
      </c>
      <c r="L427" s="16" t="str">
        <f t="shared" si="13"/>
        <v>OPEN VARONES</v>
      </c>
      <c r="M427" s="12" t="s">
        <v>108</v>
      </c>
      <c r="N427" s="38">
        <v>435</v>
      </c>
      <c r="O427" s="19">
        <f>IFERROR(VLOOKUP(Tabla1[[#This Row],[NIVEL DE HABILIDAD]],CATEGORIAS!$M$3:$O$13,2,FALSE),"")</f>
        <v>85000</v>
      </c>
      <c r="P427" s="12"/>
      <c r="Q427" s="12"/>
    </row>
    <row r="428" spans="1:17" ht="18.75" hidden="1" x14ac:dyDescent="0.25">
      <c r="A428" s="11">
        <f>_xlfn.IFNA(_xlfn.XLOOKUP(Tabla1[[#This Row],[ID]],'BASE DE DATOS 2026'!$B$3:$B$895,'BASE DE DATOS 2026'!$N$3:$N$895),"")</f>
        <v>436</v>
      </c>
      <c r="B428" s="39">
        <v>436</v>
      </c>
      <c r="C428" s="12" t="s">
        <v>285</v>
      </c>
      <c r="D428" s="12" t="s">
        <v>855</v>
      </c>
      <c r="E428" s="13">
        <v>1114551831</v>
      </c>
      <c r="F428" s="14"/>
      <c r="G428" s="14">
        <v>2016</v>
      </c>
      <c r="H428" s="15">
        <f ca="1">IF(Tabla1[[#This Row],[FECHA DE NACIMIENTO]]="","",YEAR(NOW())-Tabla1[[#This Row],[FECHA DE NACIMIENTO]])</f>
        <v>10</v>
      </c>
      <c r="I428" s="12" t="s">
        <v>14</v>
      </c>
      <c r="J428" s="15" t="str">
        <f t="shared" si="12"/>
        <v>D</v>
      </c>
      <c r="K428" s="15" t="str">
        <f>Tabla1[[#This Row],[FECHA DE NACIMIENTO]]&amp;J428</f>
        <v>2016D</v>
      </c>
      <c r="L428" s="16" t="str">
        <f t="shared" si="13"/>
        <v>DAMAS 9 Y 10 AÑOS</v>
      </c>
      <c r="M428" s="12" t="s">
        <v>44</v>
      </c>
      <c r="N428" s="39">
        <v>436</v>
      </c>
      <c r="O428" s="19">
        <f>IFERROR(VLOOKUP(Tabla1[[#This Row],[NIVEL DE HABILIDAD]],CATEGORIAS!$M$3:$O$13,2,FALSE),"")</f>
        <v>85000</v>
      </c>
      <c r="P428" s="12"/>
      <c r="Q428" s="12"/>
    </row>
    <row r="429" spans="1:17" ht="18.75" hidden="1" x14ac:dyDescent="0.25">
      <c r="A429" s="11">
        <f>_xlfn.IFNA(_xlfn.XLOOKUP(Tabla1[[#This Row],[ID]],'BASE DE DATOS 2026'!$B$3:$B$895,'BASE DE DATOS 2026'!$N$3:$N$895),"")</f>
        <v>437</v>
      </c>
      <c r="B429" s="38">
        <v>437</v>
      </c>
      <c r="C429" s="65" t="s">
        <v>275</v>
      </c>
      <c r="D429" s="65" t="s">
        <v>856</v>
      </c>
      <c r="E429" s="47">
        <v>1232799472</v>
      </c>
      <c r="F429" s="14"/>
      <c r="G429" s="48">
        <v>2017</v>
      </c>
      <c r="H429" s="15">
        <f ca="1">IF(Tabla1[[#This Row],[FECHA DE NACIMIENTO]]="","",YEAR(NOW())-Tabla1[[#This Row],[FECHA DE NACIMIENTO]])</f>
        <v>9</v>
      </c>
      <c r="I429" s="12" t="s">
        <v>15</v>
      </c>
      <c r="J429" s="15" t="str">
        <f t="shared" si="12"/>
        <v>EX</v>
      </c>
      <c r="K429" s="15" t="str">
        <f>Tabla1[[#This Row],[FECHA DE NACIMIENTO]]&amp;J429</f>
        <v>2017EX</v>
      </c>
      <c r="L429" s="16" t="str">
        <f t="shared" si="13"/>
        <v>EXPERTOS 9 Y 10 AÑOS</v>
      </c>
      <c r="M429" s="12" t="s">
        <v>77</v>
      </c>
      <c r="N429" s="38">
        <v>437</v>
      </c>
      <c r="O429" s="19">
        <f>IFERROR(VLOOKUP(Tabla1[[#This Row],[NIVEL DE HABILIDAD]],CATEGORIAS!$M$3:$O$13,2,FALSE),"")</f>
        <v>85000</v>
      </c>
      <c r="P429" s="65"/>
      <c r="Q429" s="65"/>
    </row>
    <row r="430" spans="1:17" ht="18.75" hidden="1" x14ac:dyDescent="0.25">
      <c r="A430" s="11">
        <f>_xlfn.IFNA(_xlfn.XLOOKUP(Tabla1[[#This Row],[ID]],'BASE DE DATOS 2026'!$B$3:$B$895,'BASE DE DATOS 2026'!$N$3:$N$895),"")</f>
        <v>438</v>
      </c>
      <c r="B430" s="39">
        <v>438</v>
      </c>
      <c r="C430" s="12" t="s">
        <v>804</v>
      </c>
      <c r="D430" s="12" t="s">
        <v>857</v>
      </c>
      <c r="E430" s="13">
        <v>1232791646</v>
      </c>
      <c r="F430" s="14"/>
      <c r="G430" s="14">
        <v>2015</v>
      </c>
      <c r="H430" s="15">
        <f ca="1">IF(Tabla1[[#This Row],[FECHA DE NACIMIENTO]]="","",YEAR(NOW())-Tabla1[[#This Row],[FECHA DE NACIMIENTO]])</f>
        <v>11</v>
      </c>
      <c r="I430" s="12" t="s">
        <v>15</v>
      </c>
      <c r="J430" s="15" t="str">
        <f t="shared" si="12"/>
        <v>EX</v>
      </c>
      <c r="K430" s="15" t="str">
        <f>Tabla1[[#This Row],[FECHA DE NACIMIENTO]]&amp;J430</f>
        <v>2015EX</v>
      </c>
      <c r="L430" s="16" t="str">
        <f t="shared" si="13"/>
        <v>EXPERTOS 11 Y 12 AÑOS</v>
      </c>
      <c r="M430" s="12" t="s">
        <v>46</v>
      </c>
      <c r="N430" s="39">
        <v>438</v>
      </c>
      <c r="O430" s="19">
        <f>IFERROR(VLOOKUP(Tabla1[[#This Row],[NIVEL DE HABILIDAD]],CATEGORIAS!$M$3:$O$13,2,FALSE),"")</f>
        <v>85000</v>
      </c>
      <c r="P430" s="12"/>
      <c r="Q430" s="12"/>
    </row>
    <row r="431" spans="1:17" ht="18.75" hidden="1" x14ac:dyDescent="0.25">
      <c r="A431" s="11">
        <f>_xlfn.IFNA(_xlfn.XLOOKUP(Tabla1[[#This Row],[ID]],'BASE DE DATOS 2026'!$B$3:$B$895,'BASE DE DATOS 2026'!$N$3:$N$895),"")</f>
        <v>439</v>
      </c>
      <c r="B431" s="38">
        <v>439</v>
      </c>
      <c r="C431" s="12" t="s">
        <v>436</v>
      </c>
      <c r="D431" s="12" t="s">
        <v>858</v>
      </c>
      <c r="E431" s="13">
        <v>1150692850</v>
      </c>
      <c r="F431" s="14"/>
      <c r="G431" s="14">
        <v>2015</v>
      </c>
      <c r="H431" s="15">
        <f ca="1">IF(Tabla1[[#This Row],[FECHA DE NACIMIENTO]]="","",YEAR(NOW())-Tabla1[[#This Row],[FECHA DE NACIMIENTO]])</f>
        <v>11</v>
      </c>
      <c r="I431" s="12" t="s">
        <v>15</v>
      </c>
      <c r="J431" s="15" t="str">
        <f t="shared" si="12"/>
        <v>EX</v>
      </c>
      <c r="K431" s="15" t="str">
        <f>Tabla1[[#This Row],[FECHA DE NACIMIENTO]]&amp;J431</f>
        <v>2015EX</v>
      </c>
      <c r="L431" s="16" t="str">
        <f t="shared" si="13"/>
        <v>EXPERTOS 11 Y 12 AÑOS</v>
      </c>
      <c r="M431" s="12" t="s">
        <v>51</v>
      </c>
      <c r="N431" s="38">
        <v>439</v>
      </c>
      <c r="O431" s="19">
        <f>IFERROR(VLOOKUP(Tabla1[[#This Row],[NIVEL DE HABILIDAD]],CATEGORIAS!$M$3:$O$13,2,FALSE),"")</f>
        <v>85000</v>
      </c>
      <c r="P431" s="12"/>
      <c r="Q431" s="12"/>
    </row>
    <row r="432" spans="1:17" ht="18.75" hidden="1" x14ac:dyDescent="0.25">
      <c r="A432" s="11">
        <f>_xlfn.IFNA(_xlfn.XLOOKUP(Tabla1[[#This Row],[ID]],'BASE DE DATOS 2026'!$B$3:$B$895,'BASE DE DATOS 2026'!$N$3:$N$895),"")</f>
        <v>440</v>
      </c>
      <c r="B432" s="39">
        <v>440</v>
      </c>
      <c r="C432" s="65" t="s">
        <v>859</v>
      </c>
      <c r="D432" s="65" t="s">
        <v>860</v>
      </c>
      <c r="E432" s="47">
        <v>1061811093</v>
      </c>
      <c r="F432" s="14"/>
      <c r="G432" s="48">
        <v>2016</v>
      </c>
      <c r="H432" s="15">
        <f ca="1">IF(Tabla1[[#This Row],[FECHA DE NACIMIENTO]]="","",YEAR(NOW())-Tabla1[[#This Row],[FECHA DE NACIMIENTO]])</f>
        <v>10</v>
      </c>
      <c r="I432" s="65" t="s">
        <v>15</v>
      </c>
      <c r="J432" s="15" t="str">
        <f t="shared" si="12"/>
        <v>EX</v>
      </c>
      <c r="K432" s="15" t="str">
        <f>Tabla1[[#This Row],[FECHA DE NACIMIENTO]]&amp;J432</f>
        <v>2016EX</v>
      </c>
      <c r="L432" s="16" t="str">
        <f t="shared" si="13"/>
        <v>EXPERTOS 9 Y 10 AÑOS</v>
      </c>
      <c r="M432" s="65" t="s">
        <v>110</v>
      </c>
      <c r="N432" s="39">
        <v>440</v>
      </c>
      <c r="O432" s="19">
        <f>IFERROR(VLOOKUP(Tabla1[[#This Row],[NIVEL DE HABILIDAD]],CATEGORIAS!$M$3:$O$13,2,FALSE),"")</f>
        <v>85000</v>
      </c>
      <c r="P432" s="65"/>
      <c r="Q432" s="65"/>
    </row>
    <row r="433" spans="1:17" ht="18.75" hidden="1" x14ac:dyDescent="0.25">
      <c r="A433" s="11">
        <f>_xlfn.IFNA(_xlfn.XLOOKUP(Tabla1[[#This Row],[ID]],'BASE DE DATOS 2026'!$B$3:$B$895,'BASE DE DATOS 2026'!$N$3:$N$895),"")</f>
        <v>441</v>
      </c>
      <c r="B433" s="38">
        <v>441</v>
      </c>
      <c r="C433" s="12" t="s">
        <v>356</v>
      </c>
      <c r="D433" s="12" t="s">
        <v>861</v>
      </c>
      <c r="E433" s="13">
        <v>1105379007</v>
      </c>
      <c r="F433" s="14"/>
      <c r="G433" s="14">
        <v>2010</v>
      </c>
      <c r="H433" s="15">
        <f ca="1">IF(Tabla1[[#This Row],[FECHA DE NACIMIENTO]]="","",YEAR(NOW())-Tabla1[[#This Row],[FECHA DE NACIMIENTO]])</f>
        <v>16</v>
      </c>
      <c r="I433" s="12" t="s">
        <v>15</v>
      </c>
      <c r="J433" s="15" t="str">
        <f t="shared" si="12"/>
        <v>EX</v>
      </c>
      <c r="K433" s="15" t="str">
        <f>Tabla1[[#This Row],[FECHA DE NACIMIENTO]]&amp;J433</f>
        <v>2010EX</v>
      </c>
      <c r="L433" s="16" t="str">
        <f t="shared" si="13"/>
        <v>EXPERTOS 15 Y 16 AÑOS</v>
      </c>
      <c r="M433" s="12" t="s">
        <v>46</v>
      </c>
      <c r="N433" s="38">
        <v>441</v>
      </c>
      <c r="O433" s="19">
        <f>IFERROR(VLOOKUP(Tabla1[[#This Row],[NIVEL DE HABILIDAD]],CATEGORIAS!$M$3:$O$13,2,FALSE),"")</f>
        <v>85000</v>
      </c>
      <c r="P433" s="12"/>
      <c r="Q433" s="12"/>
    </row>
    <row r="434" spans="1:17" ht="18.75" x14ac:dyDescent="0.25">
      <c r="A434" s="11">
        <f>_xlfn.IFNA(_xlfn.XLOOKUP(Tabla1[[#This Row],[ID]],'BASE DE DATOS 2026'!$B$3:$B$895,'BASE DE DATOS 2026'!$N$3:$N$895),"")</f>
        <v>0</v>
      </c>
      <c r="B434" s="39">
        <v>442</v>
      </c>
      <c r="C434" s="12" t="s">
        <v>259</v>
      </c>
      <c r="D434" s="12" t="s">
        <v>862</v>
      </c>
      <c r="E434" s="13">
        <v>1110296334</v>
      </c>
      <c r="F434" s="14"/>
      <c r="G434" s="14">
        <v>2008</v>
      </c>
      <c r="H434" s="15">
        <f ca="1">IF(Tabla1[[#This Row],[FECHA DE NACIMIENTO]]="","",YEAR(NOW())-Tabla1[[#This Row],[FECHA DE NACIMIENTO]])</f>
        <v>18</v>
      </c>
      <c r="I434" s="12" t="s">
        <v>15</v>
      </c>
      <c r="J434" s="15" t="str">
        <f t="shared" si="12"/>
        <v>EX</v>
      </c>
      <c r="K434" s="15" t="str">
        <f>Tabla1[[#This Row],[FECHA DE NACIMIENTO]]&amp;J434</f>
        <v>2008EX</v>
      </c>
      <c r="L434" s="16" t="str">
        <f t="shared" si="13"/>
        <v>EXPERTOS 17 AÑOS Y MAS</v>
      </c>
      <c r="M434" s="12" t="s">
        <v>89</v>
      </c>
      <c r="N434" s="39">
        <v>442</v>
      </c>
      <c r="O434" s="19">
        <f>IFERROR(VLOOKUP(Tabla1[[#This Row],[NIVEL DE HABILIDAD]],CATEGORIAS!$M$3:$O$13,2,FALSE),"")</f>
        <v>85000</v>
      </c>
      <c r="P434" s="12"/>
      <c r="Q434" s="12"/>
    </row>
    <row r="435" spans="1:17" ht="18.75" hidden="1" x14ac:dyDescent="0.25">
      <c r="A435" s="11">
        <f>_xlfn.IFNA(_xlfn.XLOOKUP(Tabla1[[#This Row],[ID]],'BASE DE DATOS 2026'!$B$3:$B$895,'BASE DE DATOS 2026'!$N$3:$N$895),"")</f>
        <v>0</v>
      </c>
      <c r="B435" s="38">
        <v>443</v>
      </c>
      <c r="C435" s="12" t="s">
        <v>863</v>
      </c>
      <c r="D435" s="12" t="s">
        <v>864</v>
      </c>
      <c r="E435" s="13">
        <v>14895314</v>
      </c>
      <c r="F435" s="14"/>
      <c r="G435" s="14">
        <v>1971</v>
      </c>
      <c r="H435" s="15">
        <f ca="1">IF(Tabla1[[#This Row],[FECHA DE NACIMIENTO]]="","",YEAR(NOW())-Tabla1[[#This Row],[FECHA DE NACIMIENTO]])</f>
        <v>55</v>
      </c>
      <c r="I435" s="12" t="s">
        <v>72</v>
      </c>
      <c r="J435" s="15" t="str">
        <f t="shared" si="12"/>
        <v>SM</v>
      </c>
      <c r="K435" s="15" t="str">
        <f>Tabla1[[#This Row],[FECHA DE NACIMIENTO]]&amp;J435</f>
        <v>1971SM</v>
      </c>
      <c r="L435" s="16" t="str">
        <f t="shared" si="13"/>
        <v>SENIOR MASTER</v>
      </c>
      <c r="M435" s="12" t="s">
        <v>85</v>
      </c>
      <c r="N435" s="38">
        <v>443</v>
      </c>
      <c r="O435" s="19">
        <f>IFERROR(VLOOKUP(Tabla1[[#This Row],[NIVEL DE HABILIDAD]],CATEGORIAS!$M$3:$O$13,2,FALSE),"")</f>
        <v>85000</v>
      </c>
      <c r="P435" s="12"/>
      <c r="Q435" s="12"/>
    </row>
    <row r="436" spans="1:17" ht="18.75" hidden="1" x14ac:dyDescent="0.25">
      <c r="A436" s="11">
        <f>_xlfn.IFNA(_xlfn.XLOOKUP(Tabla1[[#This Row],[ID]],'BASE DE DATOS 2026'!$B$3:$B$895,'BASE DE DATOS 2026'!$N$3:$N$895),"")</f>
        <v>0</v>
      </c>
      <c r="B436" s="39">
        <v>444</v>
      </c>
      <c r="C436" s="12" t="s">
        <v>556</v>
      </c>
      <c r="D436" s="12" t="s">
        <v>865</v>
      </c>
      <c r="E436" s="13">
        <v>1112390900</v>
      </c>
      <c r="F436" s="14"/>
      <c r="G436" s="14">
        <v>2006</v>
      </c>
      <c r="H436" s="15">
        <f ca="1">IF(Tabla1[[#This Row],[FECHA DE NACIMIENTO]]="","",YEAR(NOW())-Tabla1[[#This Row],[FECHA DE NACIMIENTO]])</f>
        <v>20</v>
      </c>
      <c r="I436" s="12" t="s">
        <v>15</v>
      </c>
      <c r="J436" s="15" t="str">
        <f t="shared" si="12"/>
        <v>EX</v>
      </c>
      <c r="K436" s="15" t="str">
        <f>Tabla1[[#This Row],[FECHA DE NACIMIENTO]]&amp;J436</f>
        <v>2006EX</v>
      </c>
      <c r="L436" s="16" t="str">
        <f t="shared" si="13"/>
        <v>EXPERTOS 17 AÑOS Y MAS</v>
      </c>
      <c r="M436" s="12" t="s">
        <v>76</v>
      </c>
      <c r="N436" s="39">
        <v>444</v>
      </c>
      <c r="O436" s="19">
        <f>IFERROR(VLOOKUP(Tabla1[[#This Row],[NIVEL DE HABILIDAD]],CATEGORIAS!$M$3:$O$13,2,FALSE),"")</f>
        <v>85000</v>
      </c>
      <c r="P436" s="12"/>
      <c r="Q436" s="12" t="s">
        <v>213</v>
      </c>
    </row>
    <row r="437" spans="1:17" ht="18.75" hidden="1" x14ac:dyDescent="0.25">
      <c r="A437" s="11">
        <f>_xlfn.IFNA(_xlfn.XLOOKUP(Tabla1[[#This Row],[ID]],'BASE DE DATOS 2026'!$B$3:$B$895,'BASE DE DATOS 2026'!$N$3:$N$895),"")</f>
        <v>0</v>
      </c>
      <c r="B437" s="38">
        <v>445</v>
      </c>
      <c r="C437" s="12" t="s">
        <v>259</v>
      </c>
      <c r="D437" s="12" t="s">
        <v>590</v>
      </c>
      <c r="E437" s="13">
        <v>1112402690</v>
      </c>
      <c r="F437" s="14"/>
      <c r="G437" s="14">
        <v>2010</v>
      </c>
      <c r="H437" s="15">
        <f ca="1">IF(Tabla1[[#This Row],[FECHA DE NACIMIENTO]]="","",YEAR(NOW())-Tabla1[[#This Row],[FECHA DE NACIMIENTO]])</f>
        <v>16</v>
      </c>
      <c r="I437" s="12" t="s">
        <v>15</v>
      </c>
      <c r="J437" s="15" t="str">
        <f t="shared" si="12"/>
        <v>EX</v>
      </c>
      <c r="K437" s="15" t="str">
        <f>Tabla1[[#This Row],[FECHA DE NACIMIENTO]]&amp;J437</f>
        <v>2010EX</v>
      </c>
      <c r="L437" s="16" t="str">
        <f t="shared" si="13"/>
        <v>EXPERTOS 15 Y 16 AÑOS</v>
      </c>
      <c r="M437" s="12" t="s">
        <v>76</v>
      </c>
      <c r="N437" s="38">
        <v>445</v>
      </c>
      <c r="O437" s="19">
        <f>IFERROR(VLOOKUP(Tabla1[[#This Row],[NIVEL DE HABILIDAD]],CATEGORIAS!$M$3:$O$13,2,FALSE),"")</f>
        <v>85000</v>
      </c>
      <c r="P437" s="12"/>
      <c r="Q437" s="12"/>
    </row>
    <row r="438" spans="1:17" ht="18.75" hidden="1" x14ac:dyDescent="0.25">
      <c r="A438" s="11">
        <f>_xlfn.IFNA(_xlfn.XLOOKUP(Tabla1[[#This Row],[ID]],'BASE DE DATOS 2026'!$B$3:$B$895,'BASE DE DATOS 2026'!$N$3:$N$895),"")</f>
        <v>0</v>
      </c>
      <c r="B438" s="39">
        <v>446</v>
      </c>
      <c r="C438" s="12" t="s">
        <v>837</v>
      </c>
      <c r="D438" s="12" t="s">
        <v>866</v>
      </c>
      <c r="E438" s="13">
        <v>1112158947</v>
      </c>
      <c r="F438" s="14"/>
      <c r="G438" s="14">
        <v>2015</v>
      </c>
      <c r="H438" s="15">
        <f ca="1">IF(Tabla1[[#This Row],[FECHA DE NACIMIENTO]]="","",YEAR(NOW())-Tabla1[[#This Row],[FECHA DE NACIMIENTO]])</f>
        <v>11</v>
      </c>
      <c r="I438" s="12" t="s">
        <v>15</v>
      </c>
      <c r="J438" s="15" t="str">
        <f t="shared" si="12"/>
        <v>EX</v>
      </c>
      <c r="K438" s="15" t="str">
        <f>Tabla1[[#This Row],[FECHA DE NACIMIENTO]]&amp;J438</f>
        <v>2015EX</v>
      </c>
      <c r="L438" s="16" t="str">
        <f t="shared" si="13"/>
        <v>EXPERTOS 11 Y 12 AÑOS</v>
      </c>
      <c r="M438" s="12" t="s">
        <v>76</v>
      </c>
      <c r="N438" s="39">
        <v>446</v>
      </c>
      <c r="O438" s="19">
        <f>IFERROR(VLOOKUP(Tabla1[[#This Row],[NIVEL DE HABILIDAD]],CATEGORIAS!$M$3:$O$13,2,FALSE),"")</f>
        <v>85000</v>
      </c>
      <c r="P438" s="12"/>
      <c r="Q438" s="12"/>
    </row>
    <row r="439" spans="1:17" ht="18.75" hidden="1" x14ac:dyDescent="0.25">
      <c r="A439" s="11">
        <f>_xlfn.IFNA(_xlfn.XLOOKUP(Tabla1[[#This Row],[ID]],'BASE DE DATOS 2026'!$B$3:$B$895,'BASE DE DATOS 2026'!$N$3:$N$895),"")</f>
        <v>0</v>
      </c>
      <c r="B439" s="38">
        <v>447</v>
      </c>
      <c r="C439" s="65" t="s">
        <v>383</v>
      </c>
      <c r="D439" s="65" t="s">
        <v>867</v>
      </c>
      <c r="E439" s="47">
        <v>1116381707</v>
      </c>
      <c r="F439" s="14"/>
      <c r="G439" s="48">
        <v>2018</v>
      </c>
      <c r="H439" s="15">
        <f ca="1">IF(Tabla1[[#This Row],[FECHA DE NACIMIENTO]]="","",YEAR(NOW())-Tabla1[[#This Row],[FECHA DE NACIMIENTO]])</f>
        <v>8</v>
      </c>
      <c r="I439" s="65" t="s">
        <v>14</v>
      </c>
      <c r="J439" s="15" t="str">
        <f t="shared" si="12"/>
        <v>D</v>
      </c>
      <c r="K439" s="15" t="str">
        <f>Tabla1[[#This Row],[FECHA DE NACIMIENTO]]&amp;J439</f>
        <v>2018D</v>
      </c>
      <c r="L439" s="16" t="str">
        <f t="shared" si="13"/>
        <v>DAMAS 7 Y 8 AÑOS</v>
      </c>
      <c r="M439" s="65" t="s">
        <v>49</v>
      </c>
      <c r="N439" s="38">
        <v>447</v>
      </c>
      <c r="O439" s="19">
        <f>IFERROR(VLOOKUP(Tabla1[[#This Row],[NIVEL DE HABILIDAD]],CATEGORIAS!$M$3:$O$13,2,FALSE),"")</f>
        <v>85000</v>
      </c>
      <c r="P439" s="65"/>
      <c r="Q439" s="65"/>
    </row>
    <row r="440" spans="1:17" ht="18.75" hidden="1" x14ac:dyDescent="0.25">
      <c r="A440" s="11">
        <f>_xlfn.IFNA(_xlfn.XLOOKUP(Tabla1[[#This Row],[ID]],'BASE DE DATOS 2026'!$B$3:$B$895,'BASE DE DATOS 2026'!$N$3:$N$895),"")</f>
        <v>448</v>
      </c>
      <c r="B440" s="39">
        <v>448</v>
      </c>
      <c r="C440" s="12" t="s">
        <v>356</v>
      </c>
      <c r="D440" s="12" t="s">
        <v>868</v>
      </c>
      <c r="E440" s="13">
        <v>1109927939</v>
      </c>
      <c r="F440" s="14"/>
      <c r="G440" s="14">
        <v>2013</v>
      </c>
      <c r="H440" s="15">
        <f ca="1">IF(Tabla1[[#This Row],[FECHA DE NACIMIENTO]]="","",YEAR(NOW())-Tabla1[[#This Row],[FECHA DE NACIMIENTO]])</f>
        <v>13</v>
      </c>
      <c r="I440" s="12" t="s">
        <v>15</v>
      </c>
      <c r="J440" s="15" t="str">
        <f t="shared" si="12"/>
        <v>EX</v>
      </c>
      <c r="K440" s="15" t="str">
        <f>Tabla1[[#This Row],[FECHA DE NACIMIENTO]]&amp;J440</f>
        <v>2013EX</v>
      </c>
      <c r="L440" s="16" t="str">
        <f t="shared" si="13"/>
        <v>EXPERTOS 13 Y 14 AÑOS</v>
      </c>
      <c r="M440" s="12" t="s">
        <v>46</v>
      </c>
      <c r="N440" s="39">
        <v>448</v>
      </c>
      <c r="O440" s="19">
        <f>IFERROR(VLOOKUP(Tabla1[[#This Row],[NIVEL DE HABILIDAD]],CATEGORIAS!$M$3:$O$13,2,FALSE),"")</f>
        <v>85000</v>
      </c>
      <c r="P440" s="12"/>
      <c r="Q440" s="12"/>
    </row>
    <row r="441" spans="1:17" ht="18.75" hidden="1" x14ac:dyDescent="0.25">
      <c r="A441" s="11">
        <f>_xlfn.IFNA(_xlfn.XLOOKUP(Tabla1[[#This Row],[ID]],'BASE DE DATOS 2026'!$B$3:$B$895,'BASE DE DATOS 2026'!$N$3:$N$895),"")</f>
        <v>449</v>
      </c>
      <c r="B441" s="38">
        <v>449</v>
      </c>
      <c r="C441" s="12" t="s">
        <v>628</v>
      </c>
      <c r="D441" s="12" t="s">
        <v>393</v>
      </c>
      <c r="E441" s="13">
        <v>1109559181</v>
      </c>
      <c r="F441" s="14"/>
      <c r="G441" s="14">
        <v>2015</v>
      </c>
      <c r="H441" s="15">
        <f ca="1">IF(Tabla1[[#This Row],[FECHA DE NACIMIENTO]]="","",YEAR(NOW())-Tabla1[[#This Row],[FECHA DE NACIMIENTO]])</f>
        <v>11</v>
      </c>
      <c r="I441" s="12" t="s">
        <v>14</v>
      </c>
      <c r="J441" s="15" t="str">
        <f t="shared" si="12"/>
        <v>D</v>
      </c>
      <c r="K441" s="15" t="str">
        <f>Tabla1[[#This Row],[FECHA DE NACIMIENTO]]&amp;J441</f>
        <v>2015D</v>
      </c>
      <c r="L441" s="16" t="str">
        <f t="shared" si="13"/>
        <v>DAMAS 11 Y 12 AÑOS</v>
      </c>
      <c r="M441" s="12" t="s">
        <v>45</v>
      </c>
      <c r="N441" s="38">
        <v>449</v>
      </c>
      <c r="O441" s="19">
        <f>IFERROR(VLOOKUP(Tabla1[[#This Row],[NIVEL DE HABILIDAD]],CATEGORIAS!$M$3:$O$13,2,FALSE),"")</f>
        <v>85000</v>
      </c>
      <c r="P441" s="12"/>
      <c r="Q441" s="12"/>
    </row>
    <row r="442" spans="1:17" ht="18.75" hidden="1" x14ac:dyDescent="0.25">
      <c r="A442" s="11">
        <f>_xlfn.IFNA(_xlfn.XLOOKUP(Tabla1[[#This Row],[ID]],'BASE DE DATOS 2026'!$B$3:$B$895,'BASE DE DATOS 2026'!$N$3:$N$895),"")</f>
        <v>0</v>
      </c>
      <c r="B442" s="39">
        <v>450</v>
      </c>
      <c r="C442" s="65" t="s">
        <v>869</v>
      </c>
      <c r="D442" s="65" t="s">
        <v>870</v>
      </c>
      <c r="E442" s="47">
        <v>1061742984</v>
      </c>
      <c r="F442" s="14"/>
      <c r="G442" s="48">
        <v>2009</v>
      </c>
      <c r="H442" s="15">
        <f ca="1">IF(Tabla1[[#This Row],[FECHA DE NACIMIENTO]]="","",YEAR(NOW())-Tabla1[[#This Row],[FECHA DE NACIMIENTO]])</f>
        <v>17</v>
      </c>
      <c r="I442" s="65" t="s">
        <v>15</v>
      </c>
      <c r="J442" s="15" t="str">
        <f t="shared" si="12"/>
        <v>EX</v>
      </c>
      <c r="K442" s="15" t="str">
        <f>Tabla1[[#This Row],[FECHA DE NACIMIENTO]]&amp;J442</f>
        <v>2009EX</v>
      </c>
      <c r="L442" s="16" t="str">
        <f t="shared" si="13"/>
        <v>EXPERTOS 17 AÑOS Y MAS</v>
      </c>
      <c r="M442" s="65" t="s">
        <v>111</v>
      </c>
      <c r="N442" s="39">
        <v>450</v>
      </c>
      <c r="O442" s="19">
        <f>IFERROR(VLOOKUP(Tabla1[[#This Row],[NIVEL DE HABILIDAD]],CATEGORIAS!$M$3:$O$13,2,FALSE),"")</f>
        <v>85000</v>
      </c>
      <c r="P442" s="65"/>
      <c r="Q442" s="65"/>
    </row>
    <row r="443" spans="1:17" ht="18.75" hidden="1" x14ac:dyDescent="0.25">
      <c r="A443" s="11">
        <f>_xlfn.IFNA(_xlfn.XLOOKUP(Tabla1[[#This Row],[ID]],'BASE DE DATOS 2026'!$B$3:$B$895,'BASE DE DATOS 2026'!$N$3:$N$895),"")</f>
        <v>0</v>
      </c>
      <c r="B443" s="38">
        <v>451</v>
      </c>
      <c r="C443" s="12" t="s">
        <v>527</v>
      </c>
      <c r="D443" s="12" t="s">
        <v>871</v>
      </c>
      <c r="E443" s="13">
        <v>1125229941</v>
      </c>
      <c r="F443" s="14"/>
      <c r="G443" s="14">
        <v>2012</v>
      </c>
      <c r="H443" s="15">
        <f ca="1">IF(Tabla1[[#This Row],[FECHA DE NACIMIENTO]]="","",YEAR(NOW())-Tabla1[[#This Row],[FECHA DE NACIMIENTO]])</f>
        <v>14</v>
      </c>
      <c r="I443" s="12" t="s">
        <v>14</v>
      </c>
      <c r="J443" s="15" t="str">
        <f t="shared" si="12"/>
        <v>D</v>
      </c>
      <c r="K443" s="15" t="str">
        <f>Tabla1[[#This Row],[FECHA DE NACIMIENTO]]&amp;J443</f>
        <v>2012D</v>
      </c>
      <c r="L443" s="16" t="str">
        <f t="shared" si="13"/>
        <v>DAMAS 13 Y 14 AÑOS</v>
      </c>
      <c r="M443" s="12" t="s">
        <v>75</v>
      </c>
      <c r="N443" s="38">
        <v>451</v>
      </c>
      <c r="O443" s="19">
        <f>IFERROR(VLOOKUP(Tabla1[[#This Row],[NIVEL DE HABILIDAD]],CATEGORIAS!$M$3:$O$13,2,FALSE),"")</f>
        <v>85000</v>
      </c>
      <c r="P443" s="12"/>
      <c r="Q443" s="12"/>
    </row>
    <row r="444" spans="1:17" ht="18.75" hidden="1" x14ac:dyDescent="0.25">
      <c r="A444" s="11">
        <f>_xlfn.IFNA(_xlfn.XLOOKUP(Tabla1[[#This Row],[ID]],'BASE DE DATOS 2026'!$B$3:$B$895,'BASE DE DATOS 2026'!$N$3:$N$895),"")</f>
        <v>0</v>
      </c>
      <c r="B444" s="39">
        <v>452</v>
      </c>
      <c r="C444" s="12" t="s">
        <v>872</v>
      </c>
      <c r="D444" s="12" t="s">
        <v>873</v>
      </c>
      <c r="E444" s="13">
        <v>14839066</v>
      </c>
      <c r="F444" s="14"/>
      <c r="G444" s="14">
        <v>1980</v>
      </c>
      <c r="H444" s="15">
        <f ca="1">IF(Tabla1[[#This Row],[FECHA DE NACIMIENTO]]="","",YEAR(NOW())-Tabla1[[#This Row],[FECHA DE NACIMIENTO]])</f>
        <v>46</v>
      </c>
      <c r="I444" s="12" t="s">
        <v>72</v>
      </c>
      <c r="J444" s="15" t="str">
        <f t="shared" si="12"/>
        <v>SM</v>
      </c>
      <c r="K444" s="15" t="str">
        <f>Tabla1[[#This Row],[FECHA DE NACIMIENTO]]&amp;J444</f>
        <v>1980SM</v>
      </c>
      <c r="L444" s="16" t="str">
        <f t="shared" si="13"/>
        <v>SENIOR MASTER</v>
      </c>
      <c r="M444" s="12" t="s">
        <v>75</v>
      </c>
      <c r="N444" s="39">
        <v>452</v>
      </c>
      <c r="O444" s="19">
        <f>IFERROR(VLOOKUP(Tabla1[[#This Row],[NIVEL DE HABILIDAD]],CATEGORIAS!$M$3:$O$13,2,FALSE),"")</f>
        <v>85000</v>
      </c>
      <c r="P444" s="12"/>
      <c r="Q444" s="12"/>
    </row>
    <row r="445" spans="1:17" ht="18.75" hidden="1" x14ac:dyDescent="0.25">
      <c r="A445" s="11">
        <f>_xlfn.IFNA(_xlfn.XLOOKUP(Tabla1[[#This Row],[ID]],'BASE DE DATOS 2026'!$B$3:$B$895,'BASE DE DATOS 2026'!$N$3:$N$895),"")</f>
        <v>453</v>
      </c>
      <c r="B445" s="38">
        <v>453</v>
      </c>
      <c r="C445" s="12" t="s">
        <v>874</v>
      </c>
      <c r="D445" s="12" t="s">
        <v>875</v>
      </c>
      <c r="E445" s="13">
        <v>1109924786</v>
      </c>
      <c r="F445" s="14"/>
      <c r="G445" s="14">
        <v>2011</v>
      </c>
      <c r="H445" s="15">
        <f ca="1">IF(Tabla1[[#This Row],[FECHA DE NACIMIENTO]]="","",YEAR(NOW())-Tabla1[[#This Row],[FECHA DE NACIMIENTO]])</f>
        <v>15</v>
      </c>
      <c r="I445" s="12" t="s">
        <v>9</v>
      </c>
      <c r="J445" s="15" t="str">
        <f t="shared" si="12"/>
        <v>OD</v>
      </c>
      <c r="K445" s="15" t="str">
        <f>Tabla1[[#This Row],[FECHA DE NACIMIENTO]]&amp;J445</f>
        <v>2011OD</v>
      </c>
      <c r="L445" s="16" t="str">
        <f t="shared" si="13"/>
        <v>OPEN DAMAS</v>
      </c>
      <c r="M445" s="12" t="s">
        <v>74</v>
      </c>
      <c r="N445" s="38">
        <v>453</v>
      </c>
      <c r="O445" s="19">
        <f>IFERROR(VLOOKUP(Tabla1[[#This Row],[NIVEL DE HABILIDAD]],CATEGORIAS!$M$3:$O$13,2,FALSE),"")</f>
        <v>85000</v>
      </c>
      <c r="P445" s="12"/>
      <c r="Q445" s="12"/>
    </row>
    <row r="446" spans="1:17" ht="18.75" hidden="1" x14ac:dyDescent="0.25">
      <c r="A446" s="11">
        <f>_xlfn.IFNA(_xlfn.XLOOKUP(Tabla1[[#This Row],[ID]],'BASE DE DATOS 2026'!$B$3:$B$895,'BASE DE DATOS 2026'!$N$3:$N$895),"")</f>
        <v>454</v>
      </c>
      <c r="B446" s="39">
        <v>454</v>
      </c>
      <c r="C446" s="12" t="s">
        <v>876</v>
      </c>
      <c r="D446" s="12" t="s">
        <v>877</v>
      </c>
      <c r="E446" s="13">
        <v>166783730</v>
      </c>
      <c r="F446" s="14"/>
      <c r="G446" s="14">
        <v>1969</v>
      </c>
      <c r="H446" s="15">
        <f ca="1">IF(Tabla1[[#This Row],[FECHA DE NACIMIENTO]]="","",YEAR(NOW())-Tabla1[[#This Row],[FECHA DE NACIMIENTO]])</f>
        <v>57</v>
      </c>
      <c r="I446" s="12" t="s">
        <v>72</v>
      </c>
      <c r="J446" s="15" t="str">
        <f t="shared" si="12"/>
        <v>SM</v>
      </c>
      <c r="K446" s="15" t="str">
        <f>Tabla1[[#This Row],[FECHA DE NACIMIENTO]]&amp;J446</f>
        <v>1969SM</v>
      </c>
      <c r="L446" s="16" t="str">
        <f t="shared" si="13"/>
        <v>SENIOR MASTER</v>
      </c>
      <c r="M446" s="12" t="s">
        <v>112</v>
      </c>
      <c r="N446" s="39">
        <v>454</v>
      </c>
      <c r="O446" s="19">
        <f>IFERROR(VLOOKUP(Tabla1[[#This Row],[NIVEL DE HABILIDAD]],CATEGORIAS!$M$3:$O$13,2,FALSE),"")</f>
        <v>85000</v>
      </c>
      <c r="P446" s="12"/>
      <c r="Q446" s="12"/>
    </row>
    <row r="447" spans="1:17" ht="18.75" hidden="1" x14ac:dyDescent="0.25">
      <c r="A447" s="11">
        <f>_xlfn.IFNA(_xlfn.XLOOKUP(Tabla1[[#This Row],[ID]],'BASE DE DATOS 2026'!$B$3:$B$895,'BASE DE DATOS 2026'!$N$3:$N$895),"")</f>
        <v>0</v>
      </c>
      <c r="B447" s="38">
        <v>455</v>
      </c>
      <c r="C447" s="65" t="s">
        <v>878</v>
      </c>
      <c r="D447" s="65" t="s">
        <v>879</v>
      </c>
      <c r="E447" s="47">
        <v>1063811734</v>
      </c>
      <c r="F447" s="14"/>
      <c r="G447" s="48">
        <v>2010</v>
      </c>
      <c r="H447" s="15">
        <f ca="1">IF(Tabla1[[#This Row],[FECHA DE NACIMIENTO]]="","",YEAR(NOW())-Tabla1[[#This Row],[FECHA DE NACIMIENTO]])</f>
        <v>16</v>
      </c>
      <c r="I447" s="65" t="s">
        <v>15</v>
      </c>
      <c r="J447" s="15" t="str">
        <f t="shared" si="12"/>
        <v>EX</v>
      </c>
      <c r="K447" s="15" t="str">
        <f>Tabla1[[#This Row],[FECHA DE NACIMIENTO]]&amp;J447</f>
        <v>2010EX</v>
      </c>
      <c r="L447" s="16" t="str">
        <f t="shared" si="13"/>
        <v>EXPERTOS 15 Y 16 AÑOS</v>
      </c>
      <c r="M447" s="65" t="s">
        <v>111</v>
      </c>
      <c r="N447" s="38">
        <v>455</v>
      </c>
      <c r="O447" s="19">
        <f>IFERROR(VLOOKUP(Tabla1[[#This Row],[NIVEL DE HABILIDAD]],CATEGORIAS!$M$3:$O$13,2,FALSE),"")</f>
        <v>85000</v>
      </c>
      <c r="P447" s="65"/>
      <c r="Q447" s="65"/>
    </row>
    <row r="448" spans="1:17" ht="18.75" hidden="1" x14ac:dyDescent="0.25">
      <c r="A448" s="11">
        <f>_xlfn.IFNA(_xlfn.XLOOKUP(Tabla1[[#This Row],[ID]],'BASE DE DATOS 2026'!$B$3:$B$895,'BASE DE DATOS 2026'!$N$3:$N$895),"")</f>
        <v>456</v>
      </c>
      <c r="B448" s="39">
        <v>456</v>
      </c>
      <c r="C448" s="46" t="s">
        <v>550</v>
      </c>
      <c r="D448" s="46" t="s">
        <v>880</v>
      </c>
      <c r="E448" s="47" t="s">
        <v>881</v>
      </c>
      <c r="F448" s="48"/>
      <c r="G448" s="48">
        <v>2010</v>
      </c>
      <c r="H448" s="15">
        <f ca="1">IF(Tabla1[[#This Row],[FECHA DE NACIMIENTO]]="","",YEAR(NOW())-Tabla1[[#This Row],[FECHA DE NACIMIENTO]])</f>
        <v>16</v>
      </c>
      <c r="I448" s="12" t="s">
        <v>15</v>
      </c>
      <c r="J448" s="15" t="str">
        <f t="shared" si="12"/>
        <v>EX</v>
      </c>
      <c r="K448" s="15" t="str">
        <f>Tabla1[[#This Row],[FECHA DE NACIMIENTO]]&amp;J448</f>
        <v>2010EX</v>
      </c>
      <c r="L448" s="16" t="str">
        <f t="shared" si="13"/>
        <v>EXPERTOS 15 Y 16 AÑOS</v>
      </c>
      <c r="M448" s="12" t="s">
        <v>46</v>
      </c>
      <c r="N448" s="39">
        <v>456</v>
      </c>
      <c r="O448" s="19">
        <f>IFERROR(VLOOKUP(Tabla1[[#This Row],[NIVEL DE HABILIDAD]],CATEGORIAS!$M$3:$O$13,2,FALSE),"")</f>
        <v>85000</v>
      </c>
      <c r="P448" s="12"/>
      <c r="Q448" s="12"/>
    </row>
    <row r="449" spans="1:17" ht="18.75" hidden="1" x14ac:dyDescent="0.25">
      <c r="A449" s="11">
        <f>_xlfn.IFNA(_xlfn.XLOOKUP(Tabla1[[#This Row],[ID]],'BASE DE DATOS 2026'!$B$3:$B$895,'BASE DE DATOS 2026'!$N$3:$N$895),"")</f>
        <v>457</v>
      </c>
      <c r="B449" s="38">
        <v>457</v>
      </c>
      <c r="C449" s="12" t="s">
        <v>882</v>
      </c>
      <c r="D449" s="12" t="s">
        <v>883</v>
      </c>
      <c r="E449" s="13">
        <v>1109929122</v>
      </c>
      <c r="F449" s="14"/>
      <c r="G449" s="14">
        <v>2013</v>
      </c>
      <c r="H449" s="15">
        <f ca="1">IF(Tabla1[[#This Row],[FECHA DE NACIMIENTO]]="","",YEAR(NOW())-Tabla1[[#This Row],[FECHA DE NACIMIENTO]])</f>
        <v>13</v>
      </c>
      <c r="I449" s="12" t="s">
        <v>15</v>
      </c>
      <c r="J449" s="15" t="str">
        <f t="shared" si="12"/>
        <v>EX</v>
      </c>
      <c r="K449" s="15" t="str">
        <f>Tabla1[[#This Row],[FECHA DE NACIMIENTO]]&amp;J449</f>
        <v>2013EX</v>
      </c>
      <c r="L449" s="16" t="str">
        <f t="shared" si="13"/>
        <v>EXPERTOS 13 Y 14 AÑOS</v>
      </c>
      <c r="M449" s="12" t="s">
        <v>46</v>
      </c>
      <c r="N449" s="38">
        <v>457</v>
      </c>
      <c r="O449" s="19">
        <f>IFERROR(VLOOKUP(Tabla1[[#This Row],[NIVEL DE HABILIDAD]],CATEGORIAS!$M$3:$O$13,2,FALSE),"")</f>
        <v>85000</v>
      </c>
      <c r="P449" s="12"/>
      <c r="Q449" s="12"/>
    </row>
    <row r="450" spans="1:17" ht="18.75" hidden="1" x14ac:dyDescent="0.25">
      <c r="A450" s="11">
        <f>_xlfn.IFNA(_xlfn.XLOOKUP(Tabla1[[#This Row],[ID]],'BASE DE DATOS 2026'!$B$3:$B$895,'BASE DE DATOS 2026'!$N$3:$N$895),"")</f>
        <v>458</v>
      </c>
      <c r="B450" s="39">
        <v>458</v>
      </c>
      <c r="C450" s="12" t="s">
        <v>884</v>
      </c>
      <c r="D450" s="12" t="s">
        <v>885</v>
      </c>
      <c r="E450" s="13">
        <v>1030021649</v>
      </c>
      <c r="F450" s="14"/>
      <c r="G450" s="14">
        <v>2011</v>
      </c>
      <c r="H450" s="15">
        <f ca="1">IF(Tabla1[[#This Row],[FECHA DE NACIMIENTO]]="","",YEAR(NOW())-Tabla1[[#This Row],[FECHA DE NACIMIENTO]])</f>
        <v>15</v>
      </c>
      <c r="I450" s="12" t="s">
        <v>9</v>
      </c>
      <c r="J450" s="15" t="str">
        <f t="shared" si="12"/>
        <v>OD</v>
      </c>
      <c r="K450" s="15" t="str">
        <f>Tabla1[[#This Row],[FECHA DE NACIMIENTO]]&amp;J450</f>
        <v>2011OD</v>
      </c>
      <c r="L450" s="16" t="str">
        <f t="shared" si="13"/>
        <v>OPEN DAMAS</v>
      </c>
      <c r="M450" s="12" t="s">
        <v>50</v>
      </c>
      <c r="N450" s="39">
        <v>458</v>
      </c>
      <c r="O450" s="19">
        <f>IFERROR(VLOOKUP(Tabla1[[#This Row],[NIVEL DE HABILIDAD]],CATEGORIAS!$M$3:$O$13,2,FALSE),"")</f>
        <v>85000</v>
      </c>
      <c r="P450" s="12"/>
      <c r="Q450" s="12"/>
    </row>
    <row r="451" spans="1:17" ht="18.75" hidden="1" x14ac:dyDescent="0.25">
      <c r="A451" s="11">
        <f>_xlfn.IFNA(_xlfn.XLOOKUP(Tabla1[[#This Row],[ID]],'BASE DE DATOS 2026'!$B$3:$B$895,'BASE DE DATOS 2026'!$N$3:$N$895),"")</f>
        <v>459</v>
      </c>
      <c r="B451" s="38">
        <v>459</v>
      </c>
      <c r="C451" s="12" t="s">
        <v>886</v>
      </c>
      <c r="D451" s="12" t="s">
        <v>887</v>
      </c>
      <c r="E451" s="13">
        <v>1110297733</v>
      </c>
      <c r="F451" s="14"/>
      <c r="G451" s="14">
        <v>2009</v>
      </c>
      <c r="H451" s="15">
        <f ca="1">IF(Tabla1[[#This Row],[FECHA DE NACIMIENTO]]="","",YEAR(NOW())-Tabla1[[#This Row],[FECHA DE NACIMIENTO]])</f>
        <v>17</v>
      </c>
      <c r="I451" s="12" t="s">
        <v>9</v>
      </c>
      <c r="J451" s="15" t="str">
        <f t="shared" ref="J451:J514" si="14">VLOOKUP(I451,NH,2,0)</f>
        <v>OD</v>
      </c>
      <c r="K451" s="15" t="str">
        <f>Tabla1[[#This Row],[FECHA DE NACIMIENTO]]&amp;J451</f>
        <v>2009OD</v>
      </c>
      <c r="L451" s="16" t="str">
        <f t="shared" ref="L451:L514" si="15">IFERROR(VLOOKUP(K451,CATEGORIAS,2,0),"")</f>
        <v>OPEN DAMAS</v>
      </c>
      <c r="M451" s="12" t="s">
        <v>50</v>
      </c>
      <c r="N451" s="38">
        <v>459</v>
      </c>
      <c r="O451" s="19">
        <f>IFERROR(VLOOKUP(Tabla1[[#This Row],[NIVEL DE HABILIDAD]],CATEGORIAS!$M$3:$O$13,2,FALSE),"")</f>
        <v>85000</v>
      </c>
      <c r="P451" s="12"/>
      <c r="Q451" s="12"/>
    </row>
    <row r="452" spans="1:17" ht="18.75" hidden="1" x14ac:dyDescent="0.25">
      <c r="A452" s="11">
        <f>_xlfn.IFNA(_xlfn.XLOOKUP(Tabla1[[#This Row],[ID]],'BASE DE DATOS 2026'!$B$3:$B$895,'BASE DE DATOS 2026'!$N$3:$N$895),"")</f>
        <v>0</v>
      </c>
      <c r="B452" s="39">
        <v>460</v>
      </c>
      <c r="C452" s="12" t="s">
        <v>888</v>
      </c>
      <c r="D452" s="12" t="s">
        <v>889</v>
      </c>
      <c r="E452" s="13">
        <v>1014482989</v>
      </c>
      <c r="F452" s="14"/>
      <c r="G452" s="14">
        <v>2009</v>
      </c>
      <c r="H452" s="15">
        <f ca="1">IF(Tabla1[[#This Row],[FECHA DE NACIMIENTO]]="","",YEAR(NOW())-Tabla1[[#This Row],[FECHA DE NACIMIENTO]])</f>
        <v>17</v>
      </c>
      <c r="I452" s="12" t="s">
        <v>15</v>
      </c>
      <c r="J452" s="15" t="str">
        <f t="shared" si="14"/>
        <v>EX</v>
      </c>
      <c r="K452" s="15" t="str">
        <f>Tabla1[[#This Row],[FECHA DE NACIMIENTO]]&amp;J452</f>
        <v>2009EX</v>
      </c>
      <c r="L452" s="16" t="str">
        <f t="shared" si="15"/>
        <v>EXPERTOS 17 AÑOS Y MAS</v>
      </c>
      <c r="M452" s="12" t="s">
        <v>49</v>
      </c>
      <c r="N452" s="39">
        <v>460</v>
      </c>
      <c r="O452" s="19">
        <f>IFERROR(VLOOKUP(Tabla1[[#This Row],[NIVEL DE HABILIDAD]],CATEGORIAS!$M$3:$O$13,2,FALSE),"")</f>
        <v>85000</v>
      </c>
      <c r="P452" s="12"/>
      <c r="Q452" s="12"/>
    </row>
    <row r="453" spans="1:17" ht="18.75" hidden="1" x14ac:dyDescent="0.25">
      <c r="A453" s="11">
        <f>_xlfn.IFNA(_xlfn.XLOOKUP(Tabla1[[#This Row],[ID]],'BASE DE DATOS 2026'!$B$3:$B$895,'BASE DE DATOS 2026'!$N$3:$N$895),"")</f>
        <v>461</v>
      </c>
      <c r="B453" s="38">
        <v>461</v>
      </c>
      <c r="C453" s="65" t="s">
        <v>890</v>
      </c>
      <c r="D453" s="65" t="s">
        <v>891</v>
      </c>
      <c r="E453" s="47">
        <v>94473971</v>
      </c>
      <c r="F453" s="14"/>
      <c r="G453" s="48">
        <v>1978</v>
      </c>
      <c r="H453" s="15">
        <f ca="1">IF(Tabla1[[#This Row],[FECHA DE NACIMIENTO]]="","",YEAR(NOW())-Tabla1[[#This Row],[FECHA DE NACIMIENTO]])</f>
        <v>48</v>
      </c>
      <c r="I453" s="65" t="s">
        <v>72</v>
      </c>
      <c r="J453" s="15" t="str">
        <f t="shared" si="14"/>
        <v>SM</v>
      </c>
      <c r="K453" s="15" t="str">
        <f>Tabla1[[#This Row],[FECHA DE NACIMIENTO]]&amp;J453</f>
        <v>1978SM</v>
      </c>
      <c r="L453" s="16" t="str">
        <f t="shared" si="15"/>
        <v>SENIOR MASTER</v>
      </c>
      <c r="M453" s="65" t="s">
        <v>85</v>
      </c>
      <c r="N453" s="38">
        <v>461</v>
      </c>
      <c r="O453" s="19">
        <f>IFERROR(VLOOKUP(Tabla1[[#This Row],[NIVEL DE HABILIDAD]],CATEGORIAS!$M$3:$O$13,2,FALSE),"")</f>
        <v>85000</v>
      </c>
      <c r="P453" s="65"/>
      <c r="Q453" s="65"/>
    </row>
    <row r="454" spans="1:17" ht="18.75" hidden="1" x14ac:dyDescent="0.25">
      <c r="A454" s="11">
        <f>_xlfn.IFNA(_xlfn.XLOOKUP(Tabla1[[#This Row],[ID]],'BASE DE DATOS 2026'!$B$3:$B$895,'BASE DE DATOS 2026'!$N$3:$N$895),"")</f>
        <v>462</v>
      </c>
      <c r="B454" s="39">
        <v>462</v>
      </c>
      <c r="C454" s="12" t="s">
        <v>892</v>
      </c>
      <c r="D454" s="12" t="s">
        <v>893</v>
      </c>
      <c r="E454" s="13">
        <v>76332978</v>
      </c>
      <c r="F454" s="14"/>
      <c r="G454" s="14">
        <v>1979</v>
      </c>
      <c r="H454" s="15">
        <f ca="1">IF(Tabla1[[#This Row],[FECHA DE NACIMIENTO]]="","",YEAR(NOW())-Tabla1[[#This Row],[FECHA DE NACIMIENTO]])</f>
        <v>47</v>
      </c>
      <c r="I454" s="12" t="s">
        <v>72</v>
      </c>
      <c r="J454" s="15" t="str">
        <f t="shared" si="14"/>
        <v>SM</v>
      </c>
      <c r="K454" s="15" t="str">
        <f>Tabla1[[#This Row],[FECHA DE NACIMIENTO]]&amp;J454</f>
        <v>1979SM</v>
      </c>
      <c r="L454" s="16" t="str">
        <f t="shared" si="15"/>
        <v>SENIOR MASTER</v>
      </c>
      <c r="M454" s="12" t="s">
        <v>85</v>
      </c>
      <c r="N454" s="39">
        <v>462</v>
      </c>
      <c r="O454" s="19">
        <f>IFERROR(VLOOKUP(Tabla1[[#This Row],[NIVEL DE HABILIDAD]],CATEGORIAS!$M$3:$O$13,2,FALSE),"")</f>
        <v>85000</v>
      </c>
      <c r="P454" s="12"/>
      <c r="Q454" s="12"/>
    </row>
    <row r="455" spans="1:17" ht="18.75" hidden="1" x14ac:dyDescent="0.25">
      <c r="A455" s="11">
        <f>_xlfn.IFNA(_xlfn.XLOOKUP(Tabla1[[#This Row],[ID]],'BASE DE DATOS 2026'!$B$3:$B$895,'BASE DE DATOS 2026'!$N$3:$N$895),"")</f>
        <v>463</v>
      </c>
      <c r="B455" s="38">
        <v>463</v>
      </c>
      <c r="C455" s="12" t="s">
        <v>236</v>
      </c>
      <c r="D455" s="12" t="s">
        <v>894</v>
      </c>
      <c r="E455" s="13">
        <v>1127244291</v>
      </c>
      <c r="F455" s="14"/>
      <c r="G455" s="14">
        <v>2010</v>
      </c>
      <c r="H455" s="15">
        <f ca="1">IF(Tabla1[[#This Row],[FECHA DE NACIMIENTO]]="","",YEAR(NOW())-Tabla1[[#This Row],[FECHA DE NACIMIENTO]])</f>
        <v>16</v>
      </c>
      <c r="I455" s="12" t="s">
        <v>15</v>
      </c>
      <c r="J455" s="15" t="str">
        <f t="shared" si="14"/>
        <v>EX</v>
      </c>
      <c r="K455" s="15" t="str">
        <f>Tabla1[[#This Row],[FECHA DE NACIMIENTO]]&amp;J455</f>
        <v>2010EX</v>
      </c>
      <c r="L455" s="16" t="str">
        <f t="shared" si="15"/>
        <v>EXPERTOS 15 Y 16 AÑOS</v>
      </c>
      <c r="M455" s="12" t="s">
        <v>46</v>
      </c>
      <c r="N455" s="38">
        <v>463</v>
      </c>
      <c r="O455" s="19">
        <f>IFERROR(VLOOKUP(Tabla1[[#This Row],[NIVEL DE HABILIDAD]],CATEGORIAS!$M$3:$O$13,2,FALSE),"")</f>
        <v>85000</v>
      </c>
      <c r="P455" s="12"/>
      <c r="Q455" s="12"/>
    </row>
    <row r="456" spans="1:17" ht="18.75" hidden="1" x14ac:dyDescent="0.25">
      <c r="A456" s="11">
        <f>_xlfn.IFNA(_xlfn.XLOOKUP(Tabla1[[#This Row],[ID]],'BASE DE DATOS 2026'!$B$3:$B$895,'BASE DE DATOS 2026'!$N$3:$N$895),"")</f>
        <v>464</v>
      </c>
      <c r="B456" s="39">
        <v>464</v>
      </c>
      <c r="C456" s="12" t="s">
        <v>895</v>
      </c>
      <c r="D456" s="12" t="s">
        <v>896</v>
      </c>
      <c r="E456" s="13">
        <v>1080068198</v>
      </c>
      <c r="F456" s="14"/>
      <c r="G456" s="14">
        <v>2018</v>
      </c>
      <c r="H456" s="15">
        <f ca="1">IF(Tabla1[[#This Row],[FECHA DE NACIMIENTO]]="","",YEAR(NOW())-Tabla1[[#This Row],[FECHA DE NACIMIENTO]])</f>
        <v>8</v>
      </c>
      <c r="I456" s="12" t="s">
        <v>15</v>
      </c>
      <c r="J456" s="15" t="str">
        <f t="shared" si="14"/>
        <v>EX</v>
      </c>
      <c r="K456" s="15" t="str">
        <f>Tabla1[[#This Row],[FECHA DE NACIMIENTO]]&amp;J456</f>
        <v>2018EX</v>
      </c>
      <c r="L456" s="16" t="str">
        <f t="shared" si="15"/>
        <v>EXPERTOS 8 AÑOS Y MENOS</v>
      </c>
      <c r="M456" s="12" t="s">
        <v>111</v>
      </c>
      <c r="N456" s="39">
        <v>464</v>
      </c>
      <c r="O456" s="19">
        <f>IFERROR(VLOOKUP(Tabla1[[#This Row],[NIVEL DE HABILIDAD]],CATEGORIAS!$M$3:$O$13,2,FALSE),"")</f>
        <v>85000</v>
      </c>
      <c r="P456" s="12"/>
      <c r="Q456" s="12"/>
    </row>
    <row r="457" spans="1:17" ht="18.75" hidden="1" x14ac:dyDescent="0.25">
      <c r="A457" s="11">
        <f>_xlfn.IFNA(_xlfn.XLOOKUP(Tabla1[[#This Row],[ID]],'BASE DE DATOS 2026'!$B$3:$B$895,'BASE DE DATOS 2026'!$N$3:$N$895),"")</f>
        <v>465</v>
      </c>
      <c r="B457" s="38">
        <v>465</v>
      </c>
      <c r="C457" s="65" t="s">
        <v>275</v>
      </c>
      <c r="D457" s="65" t="s">
        <v>897</v>
      </c>
      <c r="E457" s="47">
        <v>1114160948</v>
      </c>
      <c r="F457" s="14"/>
      <c r="G457" s="48">
        <v>2015</v>
      </c>
      <c r="H457" s="15">
        <f ca="1">IF(Tabla1[[#This Row],[FECHA DE NACIMIENTO]]="","",YEAR(NOW())-Tabla1[[#This Row],[FECHA DE NACIMIENTO]])</f>
        <v>11</v>
      </c>
      <c r="I457" s="65" t="s">
        <v>15</v>
      </c>
      <c r="J457" s="15" t="str">
        <f t="shared" si="14"/>
        <v>EX</v>
      </c>
      <c r="K457" s="15" t="str">
        <f>Tabla1[[#This Row],[FECHA DE NACIMIENTO]]&amp;J457</f>
        <v>2015EX</v>
      </c>
      <c r="L457" s="16" t="str">
        <f t="shared" si="15"/>
        <v>EXPERTOS 11 Y 12 AÑOS</v>
      </c>
      <c r="M457" s="65" t="s">
        <v>70</v>
      </c>
      <c r="N457" s="38">
        <v>465</v>
      </c>
      <c r="O457" s="19">
        <f>IFERROR(VLOOKUP(Tabla1[[#This Row],[NIVEL DE HABILIDAD]],CATEGORIAS!$M$3:$O$13,2,FALSE),"")</f>
        <v>85000</v>
      </c>
      <c r="P457" s="65"/>
      <c r="Q457" s="65"/>
    </row>
    <row r="458" spans="1:17" ht="18.75" hidden="1" x14ac:dyDescent="0.25">
      <c r="A458" s="11">
        <f>_xlfn.IFNA(_xlfn.XLOOKUP(Tabla1[[#This Row],[ID]],'BASE DE DATOS 2026'!$B$3:$B$895,'BASE DE DATOS 2026'!$N$3:$N$895),"")</f>
        <v>466</v>
      </c>
      <c r="B458" s="39">
        <v>466</v>
      </c>
      <c r="C458" s="12" t="s">
        <v>301</v>
      </c>
      <c r="D458" s="12" t="s">
        <v>897</v>
      </c>
      <c r="E458" s="13">
        <v>1114162282</v>
      </c>
      <c r="F458" s="14"/>
      <c r="G458" s="14">
        <v>2017</v>
      </c>
      <c r="H458" s="15">
        <f ca="1">IF(Tabla1[[#This Row],[FECHA DE NACIMIENTO]]="","",YEAR(NOW())-Tabla1[[#This Row],[FECHA DE NACIMIENTO]])</f>
        <v>9</v>
      </c>
      <c r="I458" s="12" t="s">
        <v>15</v>
      </c>
      <c r="J458" s="15" t="str">
        <f t="shared" si="14"/>
        <v>EX</v>
      </c>
      <c r="K458" s="15" t="str">
        <f>Tabla1[[#This Row],[FECHA DE NACIMIENTO]]&amp;J458</f>
        <v>2017EX</v>
      </c>
      <c r="L458" s="16" t="str">
        <f t="shared" si="15"/>
        <v>EXPERTOS 9 Y 10 AÑOS</v>
      </c>
      <c r="M458" s="12" t="s">
        <v>70</v>
      </c>
      <c r="N458" s="39">
        <v>466</v>
      </c>
      <c r="O458" s="19">
        <f>IFERROR(VLOOKUP(Tabla1[[#This Row],[NIVEL DE HABILIDAD]],CATEGORIAS!$M$3:$O$13,2,FALSE),"")</f>
        <v>85000</v>
      </c>
      <c r="P458" s="12"/>
      <c r="Q458" s="12"/>
    </row>
    <row r="459" spans="1:17" ht="18.75" hidden="1" x14ac:dyDescent="0.25">
      <c r="A459" s="11">
        <f>_xlfn.IFNA(_xlfn.XLOOKUP(Tabla1[[#This Row],[ID]],'BASE DE DATOS 2026'!$B$3:$B$895,'BASE DE DATOS 2026'!$N$3:$N$895),"")</f>
        <v>467</v>
      </c>
      <c r="B459" s="38">
        <v>467</v>
      </c>
      <c r="C459" s="12" t="s">
        <v>455</v>
      </c>
      <c r="D459" s="12" t="s">
        <v>864</v>
      </c>
      <c r="E459" s="13">
        <v>1113867527</v>
      </c>
      <c r="F459" s="14"/>
      <c r="G459" s="14">
        <v>2015</v>
      </c>
      <c r="H459" s="15">
        <f ca="1">IF(Tabla1[[#This Row],[FECHA DE NACIMIENTO]]="","",YEAR(NOW())-Tabla1[[#This Row],[FECHA DE NACIMIENTO]])</f>
        <v>11</v>
      </c>
      <c r="I459" s="12" t="s">
        <v>14</v>
      </c>
      <c r="J459" s="15" t="str">
        <f t="shared" si="14"/>
        <v>D</v>
      </c>
      <c r="K459" s="15" t="str">
        <f>Tabla1[[#This Row],[FECHA DE NACIMIENTO]]&amp;J459</f>
        <v>2015D</v>
      </c>
      <c r="L459" s="16" t="str">
        <f t="shared" si="15"/>
        <v>DAMAS 11 Y 12 AÑOS</v>
      </c>
      <c r="M459" s="12" t="s">
        <v>70</v>
      </c>
      <c r="N459" s="38">
        <v>467</v>
      </c>
      <c r="O459" s="19">
        <f>IFERROR(VLOOKUP(Tabla1[[#This Row],[NIVEL DE HABILIDAD]],CATEGORIAS!$M$3:$O$13,2,FALSE),"")</f>
        <v>85000</v>
      </c>
      <c r="P459" s="12"/>
      <c r="Q459" s="12"/>
    </row>
    <row r="460" spans="1:17" ht="18.75" hidden="1" x14ac:dyDescent="0.25">
      <c r="A460" s="11">
        <f>_xlfn.IFNA(_xlfn.XLOOKUP(Tabla1[[#This Row],[ID]],'BASE DE DATOS 2026'!$B$3:$B$895,'BASE DE DATOS 2026'!$N$3:$N$895),"")</f>
        <v>468</v>
      </c>
      <c r="B460" s="39">
        <v>468</v>
      </c>
      <c r="C460" s="12" t="s">
        <v>429</v>
      </c>
      <c r="D460" s="12" t="s">
        <v>898</v>
      </c>
      <c r="E460" s="47">
        <v>1089940663</v>
      </c>
      <c r="F460" s="14"/>
      <c r="G460" s="14">
        <v>2016</v>
      </c>
      <c r="H460" s="15">
        <f ca="1">IF(Tabla1[[#This Row],[FECHA DE NACIMIENTO]]="","",YEAR(NOW())-Tabla1[[#This Row],[FECHA DE NACIMIENTO]])</f>
        <v>10</v>
      </c>
      <c r="I460" s="12" t="s">
        <v>15</v>
      </c>
      <c r="J460" s="15" t="str">
        <f t="shared" si="14"/>
        <v>EX</v>
      </c>
      <c r="K460" s="15" t="str">
        <f>Tabla1[[#This Row],[FECHA DE NACIMIENTO]]&amp;J460</f>
        <v>2016EX</v>
      </c>
      <c r="L460" s="16" t="str">
        <f t="shared" si="15"/>
        <v>EXPERTOS 9 Y 10 AÑOS</v>
      </c>
      <c r="M460" s="12" t="s">
        <v>70</v>
      </c>
      <c r="N460" s="39">
        <v>468</v>
      </c>
      <c r="O460" s="19">
        <f>IFERROR(VLOOKUP(Tabla1[[#This Row],[NIVEL DE HABILIDAD]],CATEGORIAS!$M$3:$O$13,2,FALSE),"")</f>
        <v>85000</v>
      </c>
      <c r="P460" s="12"/>
      <c r="Q460" s="12"/>
    </row>
    <row r="461" spans="1:17" ht="18.75" hidden="1" x14ac:dyDescent="0.25">
      <c r="A461" s="11">
        <f>_xlfn.IFNA(_xlfn.XLOOKUP(Tabla1[[#This Row],[ID]],'BASE DE DATOS 2026'!$B$3:$B$895,'BASE DE DATOS 2026'!$N$3:$N$895),"")</f>
        <v>0</v>
      </c>
      <c r="B461" s="38">
        <v>469</v>
      </c>
      <c r="C461" s="12" t="s">
        <v>899</v>
      </c>
      <c r="D461" s="12" t="s">
        <v>900</v>
      </c>
      <c r="E461" s="13">
        <v>6103892</v>
      </c>
      <c r="F461" s="14"/>
      <c r="G461" s="14">
        <v>1979</v>
      </c>
      <c r="H461" s="15">
        <f ca="1">IF(Tabla1[[#This Row],[FECHA DE NACIMIENTO]]="","",YEAR(NOW())-Tabla1[[#This Row],[FECHA DE NACIMIENTO]])</f>
        <v>47</v>
      </c>
      <c r="I461" s="12" t="s">
        <v>72</v>
      </c>
      <c r="J461" s="15" t="str">
        <f t="shared" si="14"/>
        <v>SM</v>
      </c>
      <c r="K461" s="15" t="str">
        <f>Tabla1[[#This Row],[FECHA DE NACIMIENTO]]&amp;J461</f>
        <v>1979SM</v>
      </c>
      <c r="L461" s="16" t="str">
        <f t="shared" si="15"/>
        <v>SENIOR MASTER</v>
      </c>
      <c r="M461" s="12" t="s">
        <v>180</v>
      </c>
      <c r="N461" s="38">
        <v>469</v>
      </c>
      <c r="O461" s="19">
        <f>IFERROR(VLOOKUP(Tabla1[[#This Row],[NIVEL DE HABILIDAD]],CATEGORIAS!$M$3:$O$13,2,FALSE),"")</f>
        <v>85000</v>
      </c>
      <c r="P461" s="12"/>
      <c r="Q461" s="12"/>
    </row>
    <row r="462" spans="1:17" ht="18.75" hidden="1" x14ac:dyDescent="0.25">
      <c r="A462" s="11">
        <f>_xlfn.IFNA(_xlfn.XLOOKUP(Tabla1[[#This Row],[ID]],'BASE DE DATOS 2026'!$B$3:$B$895,'BASE DE DATOS 2026'!$N$3:$N$895),"")</f>
        <v>0</v>
      </c>
      <c r="B462" s="39">
        <v>470</v>
      </c>
      <c r="C462" s="65" t="s">
        <v>872</v>
      </c>
      <c r="D462" s="65" t="s">
        <v>901</v>
      </c>
      <c r="E462" s="47">
        <v>1113693490</v>
      </c>
      <c r="F462" s="14"/>
      <c r="G462" s="48">
        <v>1998</v>
      </c>
      <c r="H462" s="15">
        <f ca="1">IF(Tabla1[[#This Row],[FECHA DE NACIMIENTO]]="","",YEAR(NOW())-Tabla1[[#This Row],[FECHA DE NACIMIENTO]])</f>
        <v>28</v>
      </c>
      <c r="I462" s="65" t="s">
        <v>10</v>
      </c>
      <c r="J462" s="15" t="str">
        <f t="shared" si="14"/>
        <v>OV</v>
      </c>
      <c r="K462" s="15" t="str">
        <f>Tabla1[[#This Row],[FECHA DE NACIMIENTO]]&amp;J462</f>
        <v>1998OV</v>
      </c>
      <c r="L462" s="16" t="str">
        <f t="shared" si="15"/>
        <v>OPEN VARONES</v>
      </c>
      <c r="M462" s="65" t="s">
        <v>51</v>
      </c>
      <c r="N462" s="39">
        <v>470</v>
      </c>
      <c r="O462" s="19">
        <f>IFERROR(VLOOKUP(Tabla1[[#This Row],[NIVEL DE HABILIDAD]],CATEGORIAS!$M$3:$O$13,2,FALSE),"")</f>
        <v>85000</v>
      </c>
      <c r="P462" s="65"/>
      <c r="Q462" s="65" t="s">
        <v>216</v>
      </c>
    </row>
    <row r="463" spans="1:17" ht="18.75" hidden="1" x14ac:dyDescent="0.25">
      <c r="A463" s="11">
        <f>_xlfn.IFNA(_xlfn.XLOOKUP(Tabla1[[#This Row],[ID]],'BASE DE DATOS 2026'!$B$3:$B$895,'BASE DE DATOS 2026'!$N$3:$N$895),"")</f>
        <v>471</v>
      </c>
      <c r="B463" s="38">
        <v>471</v>
      </c>
      <c r="C463" s="65" t="s">
        <v>902</v>
      </c>
      <c r="D463" s="65" t="s">
        <v>903</v>
      </c>
      <c r="E463" s="47">
        <v>1110046442</v>
      </c>
      <c r="F463" s="14"/>
      <c r="G463" s="48">
        <v>2008</v>
      </c>
      <c r="H463" s="15">
        <f ca="1">IF(Tabla1[[#This Row],[FECHA DE NACIMIENTO]]="","",YEAR(NOW())-Tabla1[[#This Row],[FECHA DE NACIMIENTO]])</f>
        <v>18</v>
      </c>
      <c r="I463" s="65" t="s">
        <v>9</v>
      </c>
      <c r="J463" s="15" t="str">
        <f t="shared" si="14"/>
        <v>OD</v>
      </c>
      <c r="K463" s="15" t="str">
        <f>Tabla1[[#This Row],[FECHA DE NACIMIENTO]]&amp;J463</f>
        <v>2008OD</v>
      </c>
      <c r="L463" s="16" t="str">
        <f t="shared" si="15"/>
        <v>OPEN DAMAS</v>
      </c>
      <c r="M463" s="65" t="s">
        <v>51</v>
      </c>
      <c r="N463" s="38">
        <v>471</v>
      </c>
      <c r="O463" s="19">
        <f>IFERROR(VLOOKUP(Tabla1[[#This Row],[NIVEL DE HABILIDAD]],CATEGORIAS!$M$3:$O$13,2,FALSE),"")</f>
        <v>85000</v>
      </c>
      <c r="P463" s="65"/>
      <c r="Q463" s="65"/>
    </row>
    <row r="464" spans="1:17" ht="18.75" hidden="1" x14ac:dyDescent="0.25">
      <c r="A464" s="11">
        <f>_xlfn.IFNA(_xlfn.XLOOKUP(Tabla1[[#This Row],[ID]],'BASE DE DATOS 2026'!$B$3:$B$895,'BASE DE DATOS 2026'!$N$3:$N$895),"")</f>
        <v>0</v>
      </c>
      <c r="B464" s="39">
        <v>472</v>
      </c>
      <c r="C464" s="12" t="s">
        <v>904</v>
      </c>
      <c r="D464" s="12" t="s">
        <v>905</v>
      </c>
      <c r="E464" s="13"/>
      <c r="F464" s="14"/>
      <c r="G464" s="14">
        <v>2001</v>
      </c>
      <c r="H464" s="15">
        <f ca="1">IF(Tabla1[[#This Row],[FECHA DE NACIMIENTO]]="","",YEAR(NOW())-Tabla1[[#This Row],[FECHA DE NACIMIENTO]])</f>
        <v>25</v>
      </c>
      <c r="I464" s="12" t="s">
        <v>10</v>
      </c>
      <c r="J464" s="15" t="str">
        <f t="shared" si="14"/>
        <v>OV</v>
      </c>
      <c r="K464" s="15" t="str">
        <f>Tabla1[[#This Row],[FECHA DE NACIMIENTO]]&amp;J464</f>
        <v>2001OV</v>
      </c>
      <c r="L464" s="16" t="str">
        <f t="shared" si="15"/>
        <v>OPEN VARONES</v>
      </c>
      <c r="M464" s="12" t="s">
        <v>51</v>
      </c>
      <c r="N464" s="39">
        <v>472</v>
      </c>
      <c r="O464" s="19">
        <f>IFERROR(VLOOKUP(Tabla1[[#This Row],[NIVEL DE HABILIDAD]],CATEGORIAS!$M$3:$O$13,2,FALSE),"")</f>
        <v>85000</v>
      </c>
      <c r="P464" s="12"/>
      <c r="Q464" s="12"/>
    </row>
    <row r="465" spans="1:17" ht="18.75" hidden="1" x14ac:dyDescent="0.25">
      <c r="A465" s="11">
        <f>_xlfn.IFNA(_xlfn.XLOOKUP(Tabla1[[#This Row],[ID]],'BASE DE DATOS 2026'!$B$3:$B$895,'BASE DE DATOS 2026'!$N$3:$N$895),"")</f>
        <v>0</v>
      </c>
      <c r="B465" s="38">
        <v>473</v>
      </c>
      <c r="C465" s="12" t="s">
        <v>325</v>
      </c>
      <c r="D465" s="12" t="s">
        <v>906</v>
      </c>
      <c r="E465" s="13">
        <v>1108645528</v>
      </c>
      <c r="F465" s="14"/>
      <c r="G465" s="14">
        <v>2009</v>
      </c>
      <c r="H465" s="15">
        <f ca="1">IF(Tabla1[[#This Row],[FECHA DE NACIMIENTO]]="","",YEAR(NOW())-Tabla1[[#This Row],[FECHA DE NACIMIENTO]])</f>
        <v>17</v>
      </c>
      <c r="I465" s="12" t="s">
        <v>15</v>
      </c>
      <c r="J465" s="15" t="str">
        <f t="shared" si="14"/>
        <v>EX</v>
      </c>
      <c r="K465" s="15" t="str">
        <f>Tabla1[[#This Row],[FECHA DE NACIMIENTO]]&amp;J465</f>
        <v>2009EX</v>
      </c>
      <c r="L465" s="16" t="str">
        <f t="shared" si="15"/>
        <v>EXPERTOS 17 AÑOS Y MAS</v>
      </c>
      <c r="M465" s="12" t="s">
        <v>74</v>
      </c>
      <c r="N465" s="38">
        <v>473</v>
      </c>
      <c r="O465" s="19">
        <f>IFERROR(VLOOKUP(Tabla1[[#This Row],[NIVEL DE HABILIDAD]],CATEGORIAS!$M$3:$O$13,2,FALSE),"")</f>
        <v>85000</v>
      </c>
      <c r="P465" s="12"/>
      <c r="Q465" s="12"/>
    </row>
    <row r="466" spans="1:17" ht="18.75" hidden="1" x14ac:dyDescent="0.25">
      <c r="A466" s="11">
        <f>_xlfn.IFNA(_xlfn.XLOOKUP(Tabla1[[#This Row],[ID]],'BASE DE DATOS 2026'!$B$3:$B$895,'BASE DE DATOS 2026'!$N$3:$N$895),"")</f>
        <v>0</v>
      </c>
      <c r="B466" s="39">
        <v>474</v>
      </c>
      <c r="C466" s="12" t="s">
        <v>907</v>
      </c>
      <c r="D466" s="12" t="s">
        <v>908</v>
      </c>
      <c r="E466" s="13">
        <v>1014980461</v>
      </c>
      <c r="F466" s="14"/>
      <c r="G466" s="14">
        <v>2006</v>
      </c>
      <c r="H466" s="15">
        <f ca="1">IF(Tabla1[[#This Row],[FECHA DE NACIMIENTO]]="","",YEAR(NOW())-Tabla1[[#This Row],[FECHA DE NACIMIENTO]])</f>
        <v>20</v>
      </c>
      <c r="I466" s="12" t="s">
        <v>10</v>
      </c>
      <c r="J466" s="15" t="str">
        <f t="shared" si="14"/>
        <v>OV</v>
      </c>
      <c r="K466" s="15" t="str">
        <f>Tabla1[[#This Row],[FECHA DE NACIMIENTO]]&amp;J466</f>
        <v>2006OV</v>
      </c>
      <c r="L466" s="16" t="str">
        <f t="shared" si="15"/>
        <v>OPEN VARONES</v>
      </c>
      <c r="M466" s="12" t="s">
        <v>52</v>
      </c>
      <c r="N466" s="39">
        <v>474</v>
      </c>
      <c r="O466" s="19">
        <f>IFERROR(VLOOKUP(Tabla1[[#This Row],[NIVEL DE HABILIDAD]],CATEGORIAS!$M$3:$O$13,2,FALSE),"")</f>
        <v>85000</v>
      </c>
      <c r="P466" s="12"/>
      <c r="Q466" s="12"/>
    </row>
    <row r="467" spans="1:17" ht="18.75" hidden="1" x14ac:dyDescent="0.25">
      <c r="A467" s="11">
        <f>_xlfn.IFNA(_xlfn.XLOOKUP(Tabla1[[#This Row],[ID]],'BASE DE DATOS 2026'!$B$3:$B$895,'BASE DE DATOS 2026'!$N$3:$N$895),"")</f>
        <v>475</v>
      </c>
      <c r="B467" s="38">
        <v>475</v>
      </c>
      <c r="C467" s="12" t="s">
        <v>909</v>
      </c>
      <c r="D467" s="12" t="s">
        <v>910</v>
      </c>
      <c r="E467" s="13">
        <v>1061722843</v>
      </c>
      <c r="F467" s="14"/>
      <c r="G467" s="14">
        <v>2007</v>
      </c>
      <c r="H467" s="15">
        <f ca="1">IF(Tabla1[[#This Row],[FECHA DE NACIMIENTO]]="","",YEAR(NOW())-Tabla1[[#This Row],[FECHA DE NACIMIENTO]])</f>
        <v>19</v>
      </c>
      <c r="I467" s="12" t="s">
        <v>15</v>
      </c>
      <c r="J467" s="15" t="str">
        <f t="shared" si="14"/>
        <v>EX</v>
      </c>
      <c r="K467" s="15" t="str">
        <f>Tabla1[[#This Row],[FECHA DE NACIMIENTO]]&amp;J467</f>
        <v>2007EX</v>
      </c>
      <c r="L467" s="16" t="str">
        <f t="shared" si="15"/>
        <v>EXPERTOS 17 AÑOS Y MAS</v>
      </c>
      <c r="M467" s="12" t="s">
        <v>52</v>
      </c>
      <c r="N467" s="38">
        <v>475</v>
      </c>
      <c r="O467" s="19">
        <f>IFERROR(VLOOKUP(Tabla1[[#This Row],[NIVEL DE HABILIDAD]],CATEGORIAS!$M$3:$O$13,2,FALSE),"")</f>
        <v>85000</v>
      </c>
      <c r="P467" s="12"/>
      <c r="Q467" s="12"/>
    </row>
    <row r="468" spans="1:17" ht="18.75" hidden="1" x14ac:dyDescent="0.25">
      <c r="A468" s="11">
        <f>_xlfn.IFNA(_xlfn.XLOOKUP(Tabla1[[#This Row],[ID]],'BASE DE DATOS 2026'!$B$3:$B$895,'BASE DE DATOS 2026'!$N$3:$N$895),"")</f>
        <v>476</v>
      </c>
      <c r="B468" s="39">
        <v>476</v>
      </c>
      <c r="C468" s="12" t="s">
        <v>356</v>
      </c>
      <c r="D468" s="12" t="s">
        <v>911</v>
      </c>
      <c r="E468" s="13">
        <v>1107049855</v>
      </c>
      <c r="F468" s="14"/>
      <c r="G468" s="14">
        <v>2006</v>
      </c>
      <c r="H468" s="15">
        <f ca="1">IF(Tabla1[[#This Row],[FECHA DE NACIMIENTO]]="","",YEAR(NOW())-Tabla1[[#This Row],[FECHA DE NACIMIENTO]])</f>
        <v>20</v>
      </c>
      <c r="I468" s="12" t="s">
        <v>178</v>
      </c>
      <c r="J468" s="15" t="e">
        <f t="shared" si="14"/>
        <v>#N/A</v>
      </c>
      <c r="K468" s="15" t="e">
        <f>Tabla1[[#This Row],[FECHA DE NACIMIENTO]]&amp;J468</f>
        <v>#N/A</v>
      </c>
      <c r="L468" s="16" t="str">
        <f t="shared" si="15"/>
        <v/>
      </c>
      <c r="M468" s="12" t="s">
        <v>45</v>
      </c>
      <c r="N468" s="39">
        <v>476</v>
      </c>
      <c r="O468" s="19" t="str">
        <f>IFERROR(VLOOKUP(Tabla1[[#This Row],[NIVEL DE HABILIDAD]],CATEGORIAS!$M$3:$O$13,2,FALSE),"")</f>
        <v/>
      </c>
      <c r="P468" s="12"/>
      <c r="Q468" s="12"/>
    </row>
    <row r="469" spans="1:17" ht="18.75" hidden="1" x14ac:dyDescent="0.25">
      <c r="A469" s="11">
        <f>_xlfn.IFNA(_xlfn.XLOOKUP(Tabla1[[#This Row],[ID]],'BASE DE DATOS 2026'!$B$3:$B$895,'BASE DE DATOS 2026'!$N$3:$N$895),"")</f>
        <v>0</v>
      </c>
      <c r="B469" s="38">
        <v>477</v>
      </c>
      <c r="C469" s="12" t="s">
        <v>912</v>
      </c>
      <c r="D469" s="12" t="s">
        <v>913</v>
      </c>
      <c r="E469" s="13">
        <v>1113623035</v>
      </c>
      <c r="F469" s="14"/>
      <c r="G469" s="14">
        <v>1986</v>
      </c>
      <c r="H469" s="15">
        <f ca="1">IF(Tabla1[[#This Row],[FECHA DE NACIMIENTO]]="","",YEAR(NOW())-Tabla1[[#This Row],[FECHA DE NACIMIENTO]])</f>
        <v>40</v>
      </c>
      <c r="I469" s="12" t="s">
        <v>178</v>
      </c>
      <c r="J469" s="15" t="e">
        <f t="shared" si="14"/>
        <v>#N/A</v>
      </c>
      <c r="K469" s="15" t="e">
        <f>Tabla1[[#This Row],[FECHA DE NACIMIENTO]]&amp;J469</f>
        <v>#N/A</v>
      </c>
      <c r="L469" s="16" t="str">
        <f t="shared" si="15"/>
        <v/>
      </c>
      <c r="M469" s="12" t="s">
        <v>44</v>
      </c>
      <c r="N469" s="38">
        <v>477</v>
      </c>
      <c r="O469" s="19" t="str">
        <f>IFERROR(VLOOKUP(Tabla1[[#This Row],[NIVEL DE HABILIDAD]],CATEGORIAS!$M$3:$O$13,2,FALSE),"")</f>
        <v/>
      </c>
      <c r="P469" s="12"/>
      <c r="Q469" s="12"/>
    </row>
    <row r="470" spans="1:17" ht="18.75" hidden="1" x14ac:dyDescent="0.25">
      <c r="A470" s="11">
        <f>_xlfn.IFNA(_xlfn.XLOOKUP(Tabla1[[#This Row],[ID]],'BASE DE DATOS 2026'!$B$3:$B$895,'BASE DE DATOS 2026'!$N$3:$N$895),"")</f>
        <v>0</v>
      </c>
      <c r="B470" s="39">
        <v>478</v>
      </c>
      <c r="C470" s="12" t="s">
        <v>914</v>
      </c>
      <c r="D470" s="12" t="s">
        <v>915</v>
      </c>
      <c r="E470" s="13">
        <v>1110295235</v>
      </c>
      <c r="F470" s="14"/>
      <c r="G470" s="14">
        <v>2007</v>
      </c>
      <c r="H470" s="15">
        <f ca="1">IF(Tabla1[[#This Row],[FECHA DE NACIMIENTO]]="","",YEAR(NOW())-Tabla1[[#This Row],[FECHA DE NACIMIENTO]])</f>
        <v>19</v>
      </c>
      <c r="I470" s="12" t="s">
        <v>178</v>
      </c>
      <c r="J470" s="15" t="e">
        <f t="shared" si="14"/>
        <v>#N/A</v>
      </c>
      <c r="K470" s="15" t="e">
        <f>Tabla1[[#This Row],[FECHA DE NACIMIENTO]]&amp;J470</f>
        <v>#N/A</v>
      </c>
      <c r="L470" s="16" t="str">
        <f t="shared" si="15"/>
        <v/>
      </c>
      <c r="M470" s="12" t="s">
        <v>51</v>
      </c>
      <c r="N470" s="39">
        <v>478</v>
      </c>
      <c r="O470" s="19" t="str">
        <f>IFERROR(VLOOKUP(Tabla1[[#This Row],[NIVEL DE HABILIDAD]],CATEGORIAS!$M$3:$O$13,2,FALSE),"")</f>
        <v/>
      </c>
      <c r="P470" s="12"/>
      <c r="Q470" s="12"/>
    </row>
    <row r="471" spans="1:17" ht="18.75" hidden="1" x14ac:dyDescent="0.25">
      <c r="A471" s="11">
        <f>_xlfn.IFNA(_xlfn.XLOOKUP(Tabla1[[#This Row],[ID]],'BASE DE DATOS 2026'!$B$3:$B$895,'BASE DE DATOS 2026'!$N$3:$N$895),"")</f>
        <v>0</v>
      </c>
      <c r="B471" s="38">
        <v>479</v>
      </c>
      <c r="C471" s="65" t="s">
        <v>550</v>
      </c>
      <c r="D471" s="65" t="s">
        <v>916</v>
      </c>
      <c r="E471" s="47">
        <v>1006011260</v>
      </c>
      <c r="F471" s="14"/>
      <c r="G471" s="48">
        <v>2003</v>
      </c>
      <c r="H471" s="15">
        <f ca="1">IF(Tabla1[[#This Row],[FECHA DE NACIMIENTO]]="","",YEAR(NOW())-Tabla1[[#This Row],[FECHA DE NACIMIENTO]])</f>
        <v>23</v>
      </c>
      <c r="I471" s="65" t="s">
        <v>178</v>
      </c>
      <c r="J471" s="15" t="e">
        <f t="shared" si="14"/>
        <v>#N/A</v>
      </c>
      <c r="K471" s="15" t="e">
        <f>Tabla1[[#This Row],[FECHA DE NACIMIENTO]]&amp;J471</f>
        <v>#N/A</v>
      </c>
      <c r="L471" s="16" t="str">
        <f t="shared" si="15"/>
        <v/>
      </c>
      <c r="M471" s="65" t="s">
        <v>51</v>
      </c>
      <c r="N471" s="38">
        <v>479</v>
      </c>
      <c r="O471" s="19" t="str">
        <f>IFERROR(VLOOKUP(Tabla1[[#This Row],[NIVEL DE HABILIDAD]],CATEGORIAS!$M$3:$O$13,2,FALSE),"")</f>
        <v/>
      </c>
      <c r="P471" s="65"/>
      <c r="Q471" s="65"/>
    </row>
    <row r="472" spans="1:17" ht="18.75" hidden="1" x14ac:dyDescent="0.25">
      <c r="A472" s="11">
        <f>_xlfn.IFNA(_xlfn.XLOOKUP(Tabla1[[#This Row],[ID]],'BASE DE DATOS 2026'!$B$3:$B$895,'BASE DE DATOS 2026'!$N$3:$N$895),"")</f>
        <v>480</v>
      </c>
      <c r="B472" s="39">
        <v>480</v>
      </c>
      <c r="C472" s="65" t="s">
        <v>325</v>
      </c>
      <c r="D472" s="65" t="s">
        <v>917</v>
      </c>
      <c r="E472" s="47">
        <v>1149936219</v>
      </c>
      <c r="F472" s="14"/>
      <c r="G472" s="48">
        <v>2009</v>
      </c>
      <c r="H472" s="15">
        <f ca="1">IF(Tabla1[[#This Row],[FECHA DE NACIMIENTO]]="","",YEAR(NOW())-Tabla1[[#This Row],[FECHA DE NACIMIENTO]])</f>
        <v>17</v>
      </c>
      <c r="I472" s="65" t="s">
        <v>178</v>
      </c>
      <c r="J472" s="15" t="e">
        <f t="shared" si="14"/>
        <v>#N/A</v>
      </c>
      <c r="K472" s="15" t="e">
        <f>Tabla1[[#This Row],[FECHA DE NACIMIENTO]]&amp;J472</f>
        <v>#N/A</v>
      </c>
      <c r="L472" s="16" t="str">
        <f t="shared" si="15"/>
        <v/>
      </c>
      <c r="M472" s="65" t="s">
        <v>51</v>
      </c>
      <c r="N472" s="39">
        <v>480</v>
      </c>
      <c r="O472" s="19" t="str">
        <f>IFERROR(VLOOKUP(Tabla1[[#This Row],[NIVEL DE HABILIDAD]],CATEGORIAS!$M$3:$O$13,2,FALSE),"")</f>
        <v/>
      </c>
      <c r="P472" s="65"/>
      <c r="Q472" s="65"/>
    </row>
    <row r="473" spans="1:17" ht="18.75" hidden="1" x14ac:dyDescent="0.25">
      <c r="A473" s="11">
        <f>_xlfn.IFNA(_xlfn.XLOOKUP(Tabla1[[#This Row],[ID]],'BASE DE DATOS 2026'!$B$3:$B$895,'BASE DE DATOS 2026'!$N$3:$N$895),"")</f>
        <v>0</v>
      </c>
      <c r="B473" s="38">
        <v>481</v>
      </c>
      <c r="C473" s="65" t="s">
        <v>918</v>
      </c>
      <c r="D473" s="65" t="s">
        <v>919</v>
      </c>
      <c r="E473" s="47">
        <v>1085272545</v>
      </c>
      <c r="F473" s="14"/>
      <c r="G473" s="48">
        <v>2005</v>
      </c>
      <c r="H473" s="15">
        <f ca="1">IF(Tabla1[[#This Row],[FECHA DE NACIMIENTO]]="","",YEAR(NOW())-Tabla1[[#This Row],[FECHA DE NACIMIENTO]])</f>
        <v>21</v>
      </c>
      <c r="I473" s="65" t="s">
        <v>178</v>
      </c>
      <c r="J473" s="15" t="e">
        <f t="shared" si="14"/>
        <v>#N/A</v>
      </c>
      <c r="K473" s="15" t="e">
        <f>Tabla1[[#This Row],[FECHA DE NACIMIENTO]]&amp;J473</f>
        <v>#N/A</v>
      </c>
      <c r="L473" s="16" t="str">
        <f t="shared" si="15"/>
        <v/>
      </c>
      <c r="M473" s="65" t="s">
        <v>51</v>
      </c>
      <c r="N473" s="38">
        <v>481</v>
      </c>
      <c r="O473" s="19" t="str">
        <f>IFERROR(VLOOKUP(Tabla1[[#This Row],[NIVEL DE HABILIDAD]],CATEGORIAS!$M$3:$O$13,2,FALSE),"")</f>
        <v/>
      </c>
      <c r="P473" s="65"/>
      <c r="Q473" s="65"/>
    </row>
    <row r="474" spans="1:17" ht="18.75" hidden="1" x14ac:dyDescent="0.25">
      <c r="A474" s="11">
        <f>_xlfn.IFNA(_xlfn.XLOOKUP(Tabla1[[#This Row],[ID]],'BASE DE DATOS 2026'!$B$3:$B$895,'BASE DE DATOS 2026'!$N$3:$N$895),"")</f>
        <v>0</v>
      </c>
      <c r="B474" s="39">
        <v>482</v>
      </c>
      <c r="C474" s="65" t="s">
        <v>920</v>
      </c>
      <c r="D474" s="65" t="s">
        <v>921</v>
      </c>
      <c r="E474" s="47">
        <v>89007669</v>
      </c>
      <c r="F474" s="14"/>
      <c r="G474" s="48">
        <v>1977</v>
      </c>
      <c r="H474" s="15">
        <f ca="1">IF(Tabla1[[#This Row],[FECHA DE NACIMIENTO]]="","",YEAR(NOW())-Tabla1[[#This Row],[FECHA DE NACIMIENTO]])</f>
        <v>49</v>
      </c>
      <c r="I474" s="65" t="s">
        <v>72</v>
      </c>
      <c r="J474" s="15" t="str">
        <f t="shared" si="14"/>
        <v>SM</v>
      </c>
      <c r="K474" s="15" t="str">
        <f>Tabla1[[#This Row],[FECHA DE NACIMIENTO]]&amp;J474</f>
        <v>1977SM</v>
      </c>
      <c r="L474" s="16" t="str">
        <f t="shared" si="15"/>
        <v>SENIOR MASTER</v>
      </c>
      <c r="M474" s="65" t="s">
        <v>85</v>
      </c>
      <c r="N474" s="39">
        <v>482</v>
      </c>
      <c r="O474" s="19">
        <f>IFERROR(VLOOKUP(Tabla1[[#This Row],[NIVEL DE HABILIDAD]],CATEGORIAS!$M$3:$O$13,2,FALSE),"")</f>
        <v>85000</v>
      </c>
      <c r="P474" s="65"/>
      <c r="Q474" s="65"/>
    </row>
    <row r="475" spans="1:17" ht="18.75" hidden="1" x14ac:dyDescent="0.25">
      <c r="A475" s="11">
        <f>_xlfn.IFNA(_xlfn.XLOOKUP(Tabla1[[#This Row],[ID]],'BASE DE DATOS 2026'!$B$3:$B$895,'BASE DE DATOS 2026'!$N$3:$N$895),"")</f>
        <v>0</v>
      </c>
      <c r="B475" s="38">
        <v>483</v>
      </c>
      <c r="C475" s="12" t="s">
        <v>922</v>
      </c>
      <c r="D475" s="12" t="s">
        <v>923</v>
      </c>
      <c r="E475" s="13">
        <v>1007914525</v>
      </c>
      <c r="F475" s="14"/>
      <c r="G475" s="14">
        <v>2001</v>
      </c>
      <c r="H475" s="15">
        <f ca="1">IF(Tabla1[[#This Row],[FECHA DE NACIMIENTO]]="","",YEAR(NOW())-Tabla1[[#This Row],[FECHA DE NACIMIENTO]])</f>
        <v>25</v>
      </c>
      <c r="I475" s="12" t="s">
        <v>15</v>
      </c>
      <c r="J475" s="15" t="str">
        <f t="shared" si="14"/>
        <v>EX</v>
      </c>
      <c r="K475" s="15" t="str">
        <f>Tabla1[[#This Row],[FECHA DE NACIMIENTO]]&amp;J475</f>
        <v>2001EX</v>
      </c>
      <c r="L475" s="16" t="str">
        <f t="shared" si="15"/>
        <v>EXPERTOS 17 AÑOS Y MAS</v>
      </c>
      <c r="M475" s="12" t="s">
        <v>46</v>
      </c>
      <c r="N475" s="38">
        <v>483</v>
      </c>
      <c r="O475" s="19">
        <f>IFERROR(VLOOKUP(Tabla1[[#This Row],[NIVEL DE HABILIDAD]],CATEGORIAS!$M$3:$O$13,2,FALSE),"")</f>
        <v>85000</v>
      </c>
      <c r="P475" s="12"/>
      <c r="Q475" s="12"/>
    </row>
    <row r="476" spans="1:17" ht="18.75" hidden="1" x14ac:dyDescent="0.25">
      <c r="A476" s="11">
        <f>_xlfn.IFNA(_xlfn.XLOOKUP(Tabla1[[#This Row],[ID]],'BASE DE DATOS 2026'!$B$3:$B$895,'BASE DE DATOS 2026'!$N$3:$N$895),"")</f>
        <v>0</v>
      </c>
      <c r="B476" s="39">
        <v>484</v>
      </c>
      <c r="C476" s="65" t="s">
        <v>354</v>
      </c>
      <c r="D476" s="65" t="s">
        <v>924</v>
      </c>
      <c r="E476" s="47">
        <v>1030140855</v>
      </c>
      <c r="F476" s="14"/>
      <c r="G476" s="48">
        <v>2009</v>
      </c>
      <c r="H476" s="15">
        <f ca="1">IF(Tabla1[[#This Row],[FECHA DE NACIMIENTO]]="","",YEAR(NOW())-Tabla1[[#This Row],[FECHA DE NACIMIENTO]])</f>
        <v>17</v>
      </c>
      <c r="I476" s="65" t="s">
        <v>15</v>
      </c>
      <c r="J476" s="15" t="str">
        <f t="shared" si="14"/>
        <v>EX</v>
      </c>
      <c r="K476" s="15" t="str">
        <f>Tabla1[[#This Row],[FECHA DE NACIMIENTO]]&amp;J476</f>
        <v>2009EX</v>
      </c>
      <c r="L476" s="16" t="str">
        <f t="shared" si="15"/>
        <v>EXPERTOS 17 AÑOS Y MAS</v>
      </c>
      <c r="M476" s="12" t="s">
        <v>74</v>
      </c>
      <c r="N476" s="39">
        <v>484</v>
      </c>
      <c r="O476" s="19">
        <f>IFERROR(VLOOKUP(Tabla1[[#This Row],[NIVEL DE HABILIDAD]],CATEGORIAS!$M$3:$O$13,2,FALSE),"")</f>
        <v>85000</v>
      </c>
      <c r="P476" s="65"/>
      <c r="Q476" s="65"/>
    </row>
    <row r="477" spans="1:17" ht="18.75" hidden="1" x14ac:dyDescent="0.25">
      <c r="A477" s="11">
        <f>_xlfn.IFNA(_xlfn.XLOOKUP(Tabla1[[#This Row],[ID]],'BASE DE DATOS 2026'!$B$3:$B$895,'BASE DE DATOS 2026'!$N$3:$N$895),"")</f>
        <v>485</v>
      </c>
      <c r="B477" s="38">
        <v>485</v>
      </c>
      <c r="C477" s="12" t="s">
        <v>301</v>
      </c>
      <c r="D477" s="12" t="s">
        <v>925</v>
      </c>
      <c r="E477" s="13"/>
      <c r="F477" s="14"/>
      <c r="G477" s="14">
        <v>2017</v>
      </c>
      <c r="H477" s="15">
        <f ca="1">IF(Tabla1[[#This Row],[FECHA DE NACIMIENTO]]="","",YEAR(NOW())-Tabla1[[#This Row],[FECHA DE NACIMIENTO]])</f>
        <v>9</v>
      </c>
      <c r="I477" s="12" t="s">
        <v>15</v>
      </c>
      <c r="J477" s="15" t="str">
        <f t="shared" si="14"/>
        <v>EX</v>
      </c>
      <c r="K477" s="15" t="str">
        <f>Tabla1[[#This Row],[FECHA DE NACIMIENTO]]&amp;J477</f>
        <v>2017EX</v>
      </c>
      <c r="L477" s="16" t="str">
        <f t="shared" si="15"/>
        <v>EXPERTOS 9 Y 10 AÑOS</v>
      </c>
      <c r="M477" s="12" t="s">
        <v>110</v>
      </c>
      <c r="N477" s="38">
        <v>485</v>
      </c>
      <c r="O477" s="19">
        <f>IFERROR(VLOOKUP(Tabla1[[#This Row],[NIVEL DE HABILIDAD]],CATEGORIAS!$M$3:$O$13,2,FALSE),"")</f>
        <v>85000</v>
      </c>
      <c r="P477" s="12"/>
      <c r="Q477" s="12"/>
    </row>
    <row r="478" spans="1:17" ht="18.75" hidden="1" x14ac:dyDescent="0.25">
      <c r="A478" s="11">
        <f>_xlfn.IFNA(_xlfn.XLOOKUP(Tabla1[[#This Row],[ID]],'BASE DE DATOS 2026'!$B$3:$B$895,'BASE DE DATOS 2026'!$N$3:$N$895),"")</f>
        <v>486</v>
      </c>
      <c r="B478" s="39">
        <v>486</v>
      </c>
      <c r="C478" s="65" t="s">
        <v>709</v>
      </c>
      <c r="D478" s="65" t="s">
        <v>926</v>
      </c>
      <c r="E478" s="47">
        <v>1107856863</v>
      </c>
      <c r="F478" s="14"/>
      <c r="G478" s="48">
        <v>2009</v>
      </c>
      <c r="H478" s="15">
        <f ca="1">IF(Tabla1[[#This Row],[FECHA DE NACIMIENTO]]="","",YEAR(NOW())-Tabla1[[#This Row],[FECHA DE NACIMIENTO]])</f>
        <v>17</v>
      </c>
      <c r="I478" s="65" t="s">
        <v>9</v>
      </c>
      <c r="J478" s="15" t="str">
        <f t="shared" si="14"/>
        <v>OD</v>
      </c>
      <c r="K478" s="15" t="str">
        <f>Tabla1[[#This Row],[FECHA DE NACIMIENTO]]&amp;J478</f>
        <v>2009OD</v>
      </c>
      <c r="L478" s="16" t="str">
        <f t="shared" si="15"/>
        <v>OPEN DAMAS</v>
      </c>
      <c r="M478" s="65" t="s">
        <v>46</v>
      </c>
      <c r="N478" s="39">
        <v>486</v>
      </c>
      <c r="O478" s="19">
        <f>IFERROR(VLOOKUP(Tabla1[[#This Row],[NIVEL DE HABILIDAD]],CATEGORIAS!$M$3:$O$13,2,FALSE),"")</f>
        <v>85000</v>
      </c>
      <c r="P478" s="65"/>
      <c r="Q478" s="65"/>
    </row>
    <row r="479" spans="1:17" ht="18.75" hidden="1" x14ac:dyDescent="0.25">
      <c r="A479" s="11">
        <f>_xlfn.IFNA(_xlfn.XLOOKUP(Tabla1[[#This Row],[ID]],'BASE DE DATOS 2026'!$B$3:$B$895,'BASE DE DATOS 2026'!$N$3:$N$895),"")</f>
        <v>0</v>
      </c>
      <c r="B479" s="38">
        <v>487</v>
      </c>
      <c r="C479" s="65" t="s">
        <v>760</v>
      </c>
      <c r="D479" s="65" t="s">
        <v>927</v>
      </c>
      <c r="E479" s="47"/>
      <c r="F479" s="14"/>
      <c r="G479" s="48">
        <v>2003</v>
      </c>
      <c r="H479" s="15">
        <f ca="1">IF(Tabla1[[#This Row],[FECHA DE NACIMIENTO]]="","",YEAR(NOW())-Tabla1[[#This Row],[FECHA DE NACIMIENTO]])</f>
        <v>23</v>
      </c>
      <c r="I479" s="65" t="s">
        <v>10</v>
      </c>
      <c r="J479" s="15" t="str">
        <f t="shared" si="14"/>
        <v>OV</v>
      </c>
      <c r="K479" s="15" t="str">
        <f>Tabla1[[#This Row],[FECHA DE NACIMIENTO]]&amp;J479</f>
        <v>2003OV</v>
      </c>
      <c r="L479" s="16" t="str">
        <f t="shared" si="15"/>
        <v>OPEN VARONES</v>
      </c>
      <c r="M479" s="65" t="s">
        <v>52</v>
      </c>
      <c r="N479" s="38">
        <v>487</v>
      </c>
      <c r="O479" s="19">
        <f>IFERROR(VLOOKUP(Tabla1[[#This Row],[NIVEL DE HABILIDAD]],CATEGORIAS!$M$3:$O$13,2,FALSE),"")</f>
        <v>85000</v>
      </c>
      <c r="P479" s="65"/>
      <c r="Q479" s="12"/>
    </row>
    <row r="480" spans="1:17" ht="18.75" hidden="1" x14ac:dyDescent="0.25">
      <c r="A480" s="11">
        <f>_xlfn.IFNA(_xlfn.XLOOKUP(Tabla1[[#This Row],[ID]],'BASE DE DATOS 2026'!$B$3:$B$895,'BASE DE DATOS 2026'!$N$3:$N$895),"")</f>
        <v>0</v>
      </c>
      <c r="B480" s="39">
        <v>488</v>
      </c>
      <c r="C480" s="12" t="s">
        <v>928</v>
      </c>
      <c r="D480" s="12" t="s">
        <v>929</v>
      </c>
      <c r="E480" s="13">
        <v>1120571216</v>
      </c>
      <c r="F480" s="14"/>
      <c r="G480" s="14">
        <v>2009</v>
      </c>
      <c r="H480" s="15">
        <f ca="1">IF(Tabla1[[#This Row],[FECHA DE NACIMIENTO]]="","",YEAR(NOW())-Tabla1[[#This Row],[FECHA DE NACIMIENTO]])</f>
        <v>17</v>
      </c>
      <c r="I480" s="12" t="s">
        <v>9</v>
      </c>
      <c r="J480" s="15" t="str">
        <f t="shared" si="14"/>
        <v>OD</v>
      </c>
      <c r="K480" s="15" t="str">
        <f>Tabla1[[#This Row],[FECHA DE NACIMIENTO]]&amp;J480</f>
        <v>2009OD</v>
      </c>
      <c r="L480" s="16" t="str">
        <f t="shared" si="15"/>
        <v>OPEN DAMAS</v>
      </c>
      <c r="M480" s="12" t="s">
        <v>46</v>
      </c>
      <c r="N480" s="39">
        <v>488</v>
      </c>
      <c r="O480" s="19">
        <f>IFERROR(VLOOKUP(Tabla1[[#This Row],[NIVEL DE HABILIDAD]],CATEGORIAS!$M$3:$O$13,2,FALSE),"")</f>
        <v>85000</v>
      </c>
      <c r="P480" s="12"/>
      <c r="Q480" s="12"/>
    </row>
    <row r="481" spans="1:17" ht="18.75" hidden="1" x14ac:dyDescent="0.25">
      <c r="A481" s="11">
        <f>_xlfn.IFNA(_xlfn.XLOOKUP(Tabla1[[#This Row],[ID]],'BASE DE DATOS 2026'!$B$3:$B$895,'BASE DE DATOS 2026'!$N$3:$N$895),"")</f>
        <v>0</v>
      </c>
      <c r="B481" s="38">
        <v>489</v>
      </c>
      <c r="C481" s="12" t="s">
        <v>930</v>
      </c>
      <c r="D481" s="12" t="s">
        <v>931</v>
      </c>
      <c r="E481" s="13">
        <v>5207106</v>
      </c>
      <c r="F481" s="14"/>
      <c r="G481" s="14">
        <v>1980</v>
      </c>
      <c r="H481" s="15">
        <f ca="1">IF(Tabla1[[#This Row],[FECHA DE NACIMIENTO]]="","",YEAR(NOW())-Tabla1[[#This Row],[FECHA DE NACIMIENTO]])</f>
        <v>46</v>
      </c>
      <c r="I481" s="12" t="s">
        <v>72</v>
      </c>
      <c r="J481" s="15" t="str">
        <f t="shared" si="14"/>
        <v>SM</v>
      </c>
      <c r="K481" s="15" t="str">
        <f>Tabla1[[#This Row],[FECHA DE NACIMIENTO]]&amp;J481</f>
        <v>1980SM</v>
      </c>
      <c r="L481" s="16" t="str">
        <f t="shared" si="15"/>
        <v>SENIOR MASTER</v>
      </c>
      <c r="M481" s="12" t="s">
        <v>184</v>
      </c>
      <c r="N481" s="38">
        <v>489</v>
      </c>
      <c r="O481" s="19">
        <f>IFERROR(VLOOKUP(Tabla1[[#This Row],[NIVEL DE HABILIDAD]],CATEGORIAS!$M$3:$O$13,2,FALSE),"")</f>
        <v>85000</v>
      </c>
      <c r="P481" s="12"/>
      <c r="Q481" s="12"/>
    </row>
    <row r="482" spans="1:17" ht="18.75" hidden="1" x14ac:dyDescent="0.25">
      <c r="A482" s="11">
        <f>_xlfn.IFNA(_xlfn.XLOOKUP(Tabla1[[#This Row],[ID]],'BASE DE DATOS 2026'!$B$3:$B$895,'BASE DE DATOS 2026'!$N$3:$N$895),"")</f>
        <v>490</v>
      </c>
      <c r="B482" s="39">
        <v>490</v>
      </c>
      <c r="C482" s="65" t="s">
        <v>455</v>
      </c>
      <c r="D482" s="65" t="s">
        <v>932</v>
      </c>
      <c r="E482" s="47">
        <v>1110372303</v>
      </c>
      <c r="F482" s="14"/>
      <c r="G482" s="48">
        <v>2010</v>
      </c>
      <c r="H482" s="15">
        <f ca="1">IF(Tabla1[[#This Row],[FECHA DE NACIMIENTO]]="","",YEAR(NOW())-Tabla1[[#This Row],[FECHA DE NACIMIENTO]])</f>
        <v>16</v>
      </c>
      <c r="I482" s="12" t="s">
        <v>9</v>
      </c>
      <c r="J482" s="15" t="str">
        <f t="shared" si="14"/>
        <v>OD</v>
      </c>
      <c r="K482" s="15" t="str">
        <f>Tabla1[[#This Row],[FECHA DE NACIMIENTO]]&amp;J482</f>
        <v>2010OD</v>
      </c>
      <c r="L482" s="16" t="str">
        <f t="shared" si="15"/>
        <v>OPEN DAMAS</v>
      </c>
      <c r="M482" s="12" t="s">
        <v>41</v>
      </c>
      <c r="N482" s="39">
        <v>490</v>
      </c>
      <c r="O482" s="19">
        <f>IFERROR(VLOOKUP(Tabla1[[#This Row],[NIVEL DE HABILIDAD]],CATEGORIAS!$M$3:$O$13,2,FALSE),"")</f>
        <v>85000</v>
      </c>
      <c r="P482" s="65"/>
      <c r="Q482" s="65"/>
    </row>
    <row r="483" spans="1:17" ht="18.75" hidden="1" x14ac:dyDescent="0.25">
      <c r="A483" s="11">
        <f>_xlfn.IFNA(_xlfn.XLOOKUP(Tabla1[[#This Row],[ID]],'BASE DE DATOS 2026'!$B$3:$B$895,'BASE DE DATOS 2026'!$N$3:$N$895),"")</f>
        <v>491</v>
      </c>
      <c r="B483" s="38">
        <v>491</v>
      </c>
      <c r="C483" s="65" t="s">
        <v>364</v>
      </c>
      <c r="D483" s="65" t="s">
        <v>933</v>
      </c>
      <c r="E483" s="47">
        <v>1107849753</v>
      </c>
      <c r="F483" s="14"/>
      <c r="G483" s="48">
        <v>2007</v>
      </c>
      <c r="H483" s="15">
        <f ca="1">IF(Tabla1[[#This Row],[FECHA DE NACIMIENTO]]="","",YEAR(NOW())-Tabla1[[#This Row],[FECHA DE NACIMIENTO]])</f>
        <v>19</v>
      </c>
      <c r="I483" s="12" t="s">
        <v>10</v>
      </c>
      <c r="J483" s="15" t="str">
        <f t="shared" si="14"/>
        <v>OV</v>
      </c>
      <c r="K483" s="15" t="str">
        <f>Tabla1[[#This Row],[FECHA DE NACIMIENTO]]&amp;J483</f>
        <v>2007OV</v>
      </c>
      <c r="L483" s="16" t="str">
        <f t="shared" si="15"/>
        <v>OPEN VARONES</v>
      </c>
      <c r="M483" s="12" t="s">
        <v>82</v>
      </c>
      <c r="N483" s="38">
        <v>491</v>
      </c>
      <c r="O483" s="19">
        <f>IFERROR(VLOOKUP(Tabla1[[#This Row],[NIVEL DE HABILIDAD]],CATEGORIAS!$M$3:$O$13,2,FALSE),"")</f>
        <v>85000</v>
      </c>
      <c r="P483" s="65"/>
      <c r="Q483" s="65"/>
    </row>
    <row r="484" spans="1:17" ht="18.75" hidden="1" x14ac:dyDescent="0.25">
      <c r="A484" s="11">
        <f>_xlfn.IFNA(_xlfn.XLOOKUP(Tabla1[[#This Row],[ID]],'BASE DE DATOS 2026'!$B$3:$B$895,'BASE DE DATOS 2026'!$N$3:$N$895),"")</f>
        <v>0</v>
      </c>
      <c r="B484" s="39">
        <v>492</v>
      </c>
      <c r="C484" s="65" t="s">
        <v>934</v>
      </c>
      <c r="D484" s="65" t="s">
        <v>935</v>
      </c>
      <c r="E484" s="47"/>
      <c r="F484" s="14"/>
      <c r="G484" s="48">
        <v>1980</v>
      </c>
      <c r="H484" s="15">
        <f ca="1">IF(Tabla1[[#This Row],[FECHA DE NACIMIENTO]]="","",YEAR(NOW())-Tabla1[[#This Row],[FECHA DE NACIMIENTO]])</f>
        <v>46</v>
      </c>
      <c r="I484" s="65" t="s">
        <v>72</v>
      </c>
      <c r="J484" s="15" t="str">
        <f t="shared" si="14"/>
        <v>SM</v>
      </c>
      <c r="K484" s="15" t="str">
        <f>Tabla1[[#This Row],[FECHA DE NACIMIENTO]]&amp;J484</f>
        <v>1980SM</v>
      </c>
      <c r="L484" s="16" t="str">
        <f t="shared" si="15"/>
        <v>SENIOR MASTER</v>
      </c>
      <c r="M484" s="12" t="s">
        <v>76</v>
      </c>
      <c r="N484" s="39">
        <v>492</v>
      </c>
      <c r="O484" s="19">
        <f>IFERROR(VLOOKUP(Tabla1[[#This Row],[NIVEL DE HABILIDAD]],CATEGORIAS!$M$3:$O$13,2,FALSE),"")</f>
        <v>85000</v>
      </c>
      <c r="P484" s="65"/>
      <c r="Q484" s="65"/>
    </row>
    <row r="485" spans="1:17" ht="18.75" hidden="1" x14ac:dyDescent="0.25">
      <c r="A485" s="11">
        <f>_xlfn.IFNA(_xlfn.XLOOKUP(Tabla1[[#This Row],[ID]],'BASE DE DATOS 2026'!$B$3:$B$895,'BASE DE DATOS 2026'!$N$3:$N$895),"")</f>
        <v>0</v>
      </c>
      <c r="B485" s="38">
        <v>493</v>
      </c>
      <c r="C485" s="12" t="s">
        <v>356</v>
      </c>
      <c r="D485" s="12" t="s">
        <v>936</v>
      </c>
      <c r="E485" s="47">
        <v>1060592984</v>
      </c>
      <c r="F485" s="14"/>
      <c r="G485" s="48">
        <v>2011</v>
      </c>
      <c r="H485" s="15">
        <f ca="1">IF(Tabla1[[#This Row],[FECHA DE NACIMIENTO]]="","",YEAR(NOW())-Tabla1[[#This Row],[FECHA DE NACIMIENTO]])</f>
        <v>15</v>
      </c>
      <c r="I485" s="12" t="s">
        <v>15</v>
      </c>
      <c r="J485" s="15" t="str">
        <f t="shared" si="14"/>
        <v>EX</v>
      </c>
      <c r="K485" s="15" t="str">
        <f>Tabla1[[#This Row],[FECHA DE NACIMIENTO]]&amp;J485</f>
        <v>2011EX</v>
      </c>
      <c r="L485" s="16" t="str">
        <f t="shared" si="15"/>
        <v>EXPERTOS 15 Y 16 AÑOS</v>
      </c>
      <c r="M485" s="12" t="s">
        <v>79</v>
      </c>
      <c r="N485" s="38">
        <v>493</v>
      </c>
      <c r="O485" s="19">
        <f>IFERROR(VLOOKUP(Tabla1[[#This Row],[NIVEL DE HABILIDAD]],CATEGORIAS!$M$3:$O$13,2,FALSE),"")</f>
        <v>85000</v>
      </c>
      <c r="P485" s="65"/>
      <c r="Q485" s="65"/>
    </row>
    <row r="486" spans="1:17" ht="18.75" hidden="1" x14ac:dyDescent="0.25">
      <c r="A486" s="11">
        <f>_xlfn.IFNA(_xlfn.XLOOKUP(Tabla1[[#This Row],[ID]],'BASE DE DATOS 2026'!$B$3:$B$895,'BASE DE DATOS 2026'!$N$3:$N$895),"")</f>
        <v>0</v>
      </c>
      <c r="B486" s="39">
        <v>495</v>
      </c>
      <c r="C486" s="65" t="s">
        <v>522</v>
      </c>
      <c r="D486" s="65" t="s">
        <v>937</v>
      </c>
      <c r="E486" s="47">
        <v>1059249435</v>
      </c>
      <c r="F486" s="14"/>
      <c r="G486" s="48">
        <v>2018</v>
      </c>
      <c r="H486" s="15">
        <f ca="1">IF(Tabla1[[#This Row],[FECHA DE NACIMIENTO]]="","",YEAR(NOW())-Tabla1[[#This Row],[FECHA DE NACIMIENTO]])</f>
        <v>8</v>
      </c>
      <c r="I486" s="12" t="s">
        <v>14</v>
      </c>
      <c r="J486" s="15" t="str">
        <f t="shared" si="14"/>
        <v>D</v>
      </c>
      <c r="K486" s="15" t="str">
        <f>Tabla1[[#This Row],[FECHA DE NACIMIENTO]]&amp;J486</f>
        <v>2018D</v>
      </c>
      <c r="L486" s="16" t="str">
        <f t="shared" si="15"/>
        <v>DAMAS 7 Y 8 AÑOS</v>
      </c>
      <c r="M486" s="12" t="s">
        <v>109</v>
      </c>
      <c r="N486" s="39">
        <v>495</v>
      </c>
      <c r="O486" s="19">
        <f>IFERROR(VLOOKUP(Tabla1[[#This Row],[NIVEL DE HABILIDAD]],CATEGORIAS!$M$3:$O$13,2,FALSE),"")</f>
        <v>85000</v>
      </c>
      <c r="P486" s="65"/>
      <c r="Q486" s="12"/>
    </row>
    <row r="487" spans="1:17" ht="18.75" hidden="1" x14ac:dyDescent="0.25">
      <c r="A487" s="11">
        <f>_xlfn.IFNA(_xlfn.XLOOKUP(Tabla1[[#This Row],[ID]],'BASE DE DATOS 2026'!$B$3:$B$895,'BASE DE DATOS 2026'!$N$3:$N$895),"")</f>
        <v>0</v>
      </c>
      <c r="B487" s="39">
        <v>496</v>
      </c>
      <c r="C487" s="65" t="s">
        <v>1166</v>
      </c>
      <c r="D487" s="65" t="s">
        <v>1170</v>
      </c>
      <c r="E487" s="47"/>
      <c r="F487" s="48"/>
      <c r="G487" s="48">
        <v>1996</v>
      </c>
      <c r="H487" s="15">
        <f ca="1">IF(Tabla1[[#This Row],[FECHA DE NACIMIENTO]]="","",YEAR(NOW())-Tabla1[[#This Row],[FECHA DE NACIMIENTO]])</f>
        <v>30</v>
      </c>
      <c r="I487" s="65" t="s">
        <v>10</v>
      </c>
      <c r="J487" s="15" t="str">
        <f t="shared" si="14"/>
        <v>OV</v>
      </c>
      <c r="K487" s="15" t="str">
        <f>Tabla1[[#This Row],[FECHA DE NACIMIENTO]]&amp;J487</f>
        <v>1996OV</v>
      </c>
      <c r="L487" s="16" t="str">
        <f t="shared" si="15"/>
        <v/>
      </c>
      <c r="M487" s="65" t="s">
        <v>79</v>
      </c>
      <c r="N487" s="39">
        <v>496</v>
      </c>
      <c r="O487" s="19">
        <f>IFERROR(VLOOKUP(Tabla1[[#This Row],[NIVEL DE HABILIDAD]],CATEGORIAS!$M$3:$O$13,2,FALSE),"")</f>
        <v>85000</v>
      </c>
      <c r="P487" s="65"/>
      <c r="Q487" s="65"/>
    </row>
    <row r="488" spans="1:17" ht="18.75" hidden="1" x14ac:dyDescent="0.25">
      <c r="A488" s="11">
        <f>_xlfn.IFNA(_xlfn.XLOOKUP(Tabla1[[#This Row],[ID]],'BASE DE DATOS 2026'!$B$3:$B$895,'BASE DE DATOS 2026'!$N$3:$N$895),"")</f>
        <v>500</v>
      </c>
      <c r="B488" s="38">
        <v>500</v>
      </c>
      <c r="C488" s="65" t="s">
        <v>236</v>
      </c>
      <c r="D488" s="65" t="s">
        <v>1168</v>
      </c>
      <c r="E488" s="47"/>
      <c r="F488" s="14"/>
      <c r="G488" s="48">
        <v>2022</v>
      </c>
      <c r="H488" s="15">
        <f ca="1">IF(Tabla1[[#This Row],[FECHA DE NACIMIENTO]]="","",YEAR(NOW())-Tabla1[[#This Row],[FECHA DE NACIMIENTO]])</f>
        <v>4</v>
      </c>
      <c r="I488" s="12" t="s">
        <v>12</v>
      </c>
      <c r="J488" s="15" t="str">
        <f t="shared" si="14"/>
        <v>S</v>
      </c>
      <c r="K488" s="15" t="str">
        <f>Tabla1[[#This Row],[FECHA DE NACIMIENTO]]&amp;J488</f>
        <v>2022S</v>
      </c>
      <c r="L488" s="16" t="str">
        <f t="shared" si="15"/>
        <v>STRIDERS 4 AÑOS</v>
      </c>
      <c r="M488" s="12" t="s">
        <v>55</v>
      </c>
      <c r="N488" s="38">
        <v>500</v>
      </c>
      <c r="O488" s="19">
        <f>IFERROR(VLOOKUP(Tabla1[[#This Row],[NIVEL DE HABILIDAD]],CATEGORIAS!$M$3:$O$13,2,FALSE),"")</f>
        <v>85000</v>
      </c>
      <c r="P488" s="65"/>
      <c r="Q488" s="65"/>
    </row>
    <row r="489" spans="1:17" ht="18.75" hidden="1" x14ac:dyDescent="0.25">
      <c r="A489" s="11">
        <f>_xlfn.IFNA(_xlfn.XLOOKUP(Tabla1[[#This Row],[ID]],'BASE DE DATOS 2026'!$B$3:$B$895,'BASE DE DATOS 2026'!$N$3:$N$895),"")</f>
        <v>501</v>
      </c>
      <c r="B489" s="39">
        <v>501</v>
      </c>
      <c r="C489" s="65" t="s">
        <v>1164</v>
      </c>
      <c r="D489" s="65" t="s">
        <v>1169</v>
      </c>
      <c r="E489" s="47"/>
      <c r="F489" s="48"/>
      <c r="G489" s="48">
        <v>2022</v>
      </c>
      <c r="H489" s="15">
        <f ca="1">IF(Tabla1[[#This Row],[FECHA DE NACIMIENTO]]="","",YEAR(NOW())-Tabla1[[#This Row],[FECHA DE NACIMIENTO]])</f>
        <v>4</v>
      </c>
      <c r="I489" s="65" t="s">
        <v>12</v>
      </c>
      <c r="J489" s="15" t="str">
        <f t="shared" si="14"/>
        <v>S</v>
      </c>
      <c r="K489" s="15" t="str">
        <f>Tabla1[[#This Row],[FECHA DE NACIMIENTO]]&amp;J489</f>
        <v>2022S</v>
      </c>
      <c r="L489" s="16" t="str">
        <f t="shared" si="15"/>
        <v>STRIDERS 4 AÑOS</v>
      </c>
      <c r="M489" s="65" t="s">
        <v>55</v>
      </c>
      <c r="N489" s="39">
        <v>501</v>
      </c>
      <c r="O489" s="19">
        <f>IFERROR(VLOOKUP(Tabla1[[#This Row],[NIVEL DE HABILIDAD]],CATEGORIAS!$M$3:$O$13,2,FALSE),"")</f>
        <v>85000</v>
      </c>
      <c r="P489" s="65"/>
      <c r="Q489" s="65"/>
    </row>
    <row r="490" spans="1:17" ht="18.75" hidden="1" x14ac:dyDescent="0.25">
      <c r="A490" s="11">
        <f>_xlfn.IFNA(_xlfn.XLOOKUP(Tabla1[[#This Row],[ID]],'BASE DE DATOS 2026'!$B$3:$B$895,'BASE DE DATOS 2026'!$N$3:$N$895),"")</f>
        <v>502</v>
      </c>
      <c r="B490" s="39">
        <v>502</v>
      </c>
      <c r="C490" s="65" t="s">
        <v>1165</v>
      </c>
      <c r="D490" s="65" t="s">
        <v>296</v>
      </c>
      <c r="E490" s="47"/>
      <c r="F490" s="48"/>
      <c r="G490" s="48">
        <v>2021</v>
      </c>
      <c r="H490" s="15">
        <f ca="1">IF(Tabla1[[#This Row],[FECHA DE NACIMIENTO]]="","",YEAR(NOW())-Tabla1[[#This Row],[FECHA DE NACIMIENTO]])</f>
        <v>5</v>
      </c>
      <c r="I490" s="65" t="s">
        <v>12</v>
      </c>
      <c r="J490" s="15" t="str">
        <f t="shared" si="14"/>
        <v>S</v>
      </c>
      <c r="K490" s="15" t="str">
        <f>Tabla1[[#This Row],[FECHA DE NACIMIENTO]]&amp;J490</f>
        <v>2021S</v>
      </c>
      <c r="L490" s="16" t="str">
        <f t="shared" si="15"/>
        <v>STRIDERS 5 AÑOS</v>
      </c>
      <c r="M490" s="65" t="s">
        <v>55</v>
      </c>
      <c r="N490" s="39">
        <v>502</v>
      </c>
      <c r="O490" s="19">
        <f>IFERROR(VLOOKUP(Tabla1[[#This Row],[NIVEL DE HABILIDAD]],CATEGORIAS!$M$3:$O$13,2,FALSE),"")</f>
        <v>85000</v>
      </c>
      <c r="P490" s="65"/>
      <c r="Q490" s="65"/>
    </row>
    <row r="491" spans="1:17" ht="18.75" hidden="1" x14ac:dyDescent="0.25">
      <c r="A491" s="11">
        <f>_xlfn.IFNA(_xlfn.XLOOKUP(Tabla1[[#This Row],[ID]],'BASE DE DATOS 2026'!$B$3:$B$895,'BASE DE DATOS 2026'!$N$3:$N$895),"")</f>
        <v>555</v>
      </c>
      <c r="B491" s="38">
        <v>555</v>
      </c>
      <c r="C491" s="65" t="s">
        <v>556</v>
      </c>
      <c r="D491" s="65" t="s">
        <v>938</v>
      </c>
      <c r="E491" s="47">
        <v>1023163268</v>
      </c>
      <c r="F491" s="48"/>
      <c r="G491" s="48">
        <v>2005</v>
      </c>
      <c r="H491" s="15">
        <f ca="1">IF(Tabla1[[#This Row],[FECHA DE NACIMIENTO]]="","",YEAR(NOW())-Tabla1[[#This Row],[FECHA DE NACIMIENTO]])</f>
        <v>21</v>
      </c>
      <c r="I491" s="65" t="s">
        <v>15</v>
      </c>
      <c r="J491" s="15" t="str">
        <f t="shared" si="14"/>
        <v>EX</v>
      </c>
      <c r="K491" s="15" t="str">
        <f>Tabla1[[#This Row],[FECHA DE NACIMIENTO]]&amp;J491</f>
        <v>2005EX</v>
      </c>
      <c r="L491" s="16" t="str">
        <f t="shared" si="15"/>
        <v>EXPERTOS 17 AÑOS Y MAS</v>
      </c>
      <c r="M491" s="65" t="s">
        <v>55</v>
      </c>
      <c r="N491" s="38">
        <v>555</v>
      </c>
      <c r="O491" s="19">
        <f>IFERROR(VLOOKUP(Tabla1[[#This Row],[NIVEL DE HABILIDAD]],CATEGORIAS!$M$3:$O$13,2,FALSE),"")</f>
        <v>85000</v>
      </c>
      <c r="P491" s="65"/>
      <c r="Q491" s="65"/>
    </row>
    <row r="492" spans="1:17" ht="18.75" hidden="1" x14ac:dyDescent="0.25">
      <c r="A492" s="11">
        <f>_xlfn.IFNA(_xlfn.XLOOKUP(Tabla1[[#This Row],[ID]],'BASE DE DATOS 2026'!$B$3:$B$895,'BASE DE DATOS 2026'!$N$3:$N$895),"")</f>
        <v>601</v>
      </c>
      <c r="B492" s="39">
        <v>601</v>
      </c>
      <c r="C492" s="65" t="s">
        <v>312</v>
      </c>
      <c r="D492" s="65" t="s">
        <v>939</v>
      </c>
      <c r="E492" s="47">
        <v>1114011198</v>
      </c>
      <c r="F492" s="48"/>
      <c r="G492" s="48">
        <v>2015</v>
      </c>
      <c r="H492" s="15">
        <f ca="1">IF(Tabla1[[#This Row],[FECHA DE NACIMIENTO]]="","",YEAR(NOW())-Tabla1[[#This Row],[FECHA DE NACIMIENTO]])</f>
        <v>11</v>
      </c>
      <c r="I492" s="65" t="s">
        <v>13</v>
      </c>
      <c r="J492" s="15" t="str">
        <f t="shared" si="14"/>
        <v>N</v>
      </c>
      <c r="K492" s="15" t="str">
        <f>Tabla1[[#This Row],[FECHA DE NACIMIENTO]]&amp;J492</f>
        <v>2015N</v>
      </c>
      <c r="L492" s="16" t="str">
        <f t="shared" si="15"/>
        <v>NOVATOS 11 Y 12 AÑOS</v>
      </c>
      <c r="M492" s="65" t="s">
        <v>44</v>
      </c>
      <c r="N492" s="39">
        <v>601</v>
      </c>
      <c r="O492" s="19">
        <f>IFERROR(VLOOKUP(Tabla1[[#This Row],[NIVEL DE HABILIDAD]],CATEGORIAS!$M$3:$O$13,2,FALSE),"")</f>
        <v>85000</v>
      </c>
      <c r="P492" s="65"/>
      <c r="Q492" s="65"/>
    </row>
    <row r="493" spans="1:17" ht="18.75" x14ac:dyDescent="0.25">
      <c r="A493" s="11">
        <f>_xlfn.IFNA(_xlfn.XLOOKUP(Tabla1[[#This Row],[ID]],'BASE DE DATOS 2026'!$B$3:$B$895,'BASE DE DATOS 2026'!$N$3:$N$895),"")</f>
        <v>602</v>
      </c>
      <c r="B493" s="38">
        <v>602</v>
      </c>
      <c r="C493" s="27" t="s">
        <v>339</v>
      </c>
      <c r="D493" s="27" t="s">
        <v>940</v>
      </c>
      <c r="E493" s="28">
        <v>1109121451</v>
      </c>
      <c r="F493" s="48"/>
      <c r="G493" s="29">
        <v>2019</v>
      </c>
      <c r="H493" s="15">
        <f ca="1">IF(Tabla1[[#This Row],[FECHA DE NACIMIENTO]]="","",YEAR(NOW())-Tabla1[[#This Row],[FECHA DE NACIMIENTO]])</f>
        <v>7</v>
      </c>
      <c r="I493" s="65" t="s">
        <v>13</v>
      </c>
      <c r="J493" s="15" t="str">
        <f t="shared" si="14"/>
        <v>N</v>
      </c>
      <c r="K493" s="15" t="str">
        <f>Tabla1[[#This Row],[FECHA DE NACIMIENTO]]&amp;J493</f>
        <v>2019N</v>
      </c>
      <c r="L493" s="16" t="str">
        <f t="shared" si="15"/>
        <v>NOVATOS 7 Y 8 AÑOS</v>
      </c>
      <c r="M493" s="65" t="s">
        <v>51</v>
      </c>
      <c r="N493" s="38">
        <v>602</v>
      </c>
      <c r="O493" s="19">
        <f>IFERROR(VLOOKUP(Tabla1[[#This Row],[NIVEL DE HABILIDAD]],CATEGORIAS!$M$3:$O$13,2,FALSE),"")</f>
        <v>85000</v>
      </c>
      <c r="P493" s="27"/>
      <c r="Q493" s="27"/>
    </row>
    <row r="494" spans="1:17" ht="18.75" hidden="1" x14ac:dyDescent="0.25">
      <c r="A494" s="11">
        <f>_xlfn.IFNA(_xlfn.XLOOKUP(Tabla1[[#This Row],[ID]],'BASE DE DATOS 2026'!$B$3:$B$895,'BASE DE DATOS 2026'!$N$3:$N$895),"")</f>
        <v>603</v>
      </c>
      <c r="B494" s="39">
        <v>603</v>
      </c>
      <c r="C494" s="27" t="s">
        <v>941</v>
      </c>
      <c r="D494" s="27" t="s">
        <v>942</v>
      </c>
      <c r="E494" s="28">
        <v>1232803273</v>
      </c>
      <c r="F494" s="48"/>
      <c r="G494" s="29">
        <v>2017</v>
      </c>
      <c r="H494" s="15">
        <f ca="1">IF(Tabla1[[#This Row],[FECHA DE NACIMIENTO]]="","",YEAR(NOW())-Tabla1[[#This Row],[FECHA DE NACIMIENTO]])</f>
        <v>9</v>
      </c>
      <c r="I494" s="65" t="s">
        <v>13</v>
      </c>
      <c r="J494" s="15" t="str">
        <f t="shared" si="14"/>
        <v>N</v>
      </c>
      <c r="K494" s="15" t="str">
        <f>Tabla1[[#This Row],[FECHA DE NACIMIENTO]]&amp;J494</f>
        <v>2017N</v>
      </c>
      <c r="L494" s="16" t="str">
        <f t="shared" si="15"/>
        <v>NOVATOS 9 Y 10 AÑOS</v>
      </c>
      <c r="M494" s="65" t="s">
        <v>46</v>
      </c>
      <c r="N494" s="39">
        <v>603</v>
      </c>
      <c r="O494" s="19">
        <f>IFERROR(VLOOKUP(Tabla1[[#This Row],[NIVEL DE HABILIDAD]],CATEGORIAS!$M$3:$O$13,2,FALSE),"")</f>
        <v>85000</v>
      </c>
      <c r="P494" s="27"/>
      <c r="Q494" s="27"/>
    </row>
    <row r="495" spans="1:17" ht="18.75" hidden="1" x14ac:dyDescent="0.25">
      <c r="A495" s="11">
        <f>_xlfn.IFNA(_xlfn.XLOOKUP(Tabla1[[#This Row],[ID]],'BASE DE DATOS 2026'!$B$3:$B$895,'BASE DE DATOS 2026'!$N$3:$N$895),"")</f>
        <v>604</v>
      </c>
      <c r="B495" s="38">
        <v>604</v>
      </c>
      <c r="C495" s="27" t="s">
        <v>380</v>
      </c>
      <c r="D495" s="27" t="s">
        <v>943</v>
      </c>
      <c r="E495" s="28">
        <v>1110302982</v>
      </c>
      <c r="F495" s="48"/>
      <c r="G495" s="29">
        <v>2016</v>
      </c>
      <c r="H495" s="15">
        <f ca="1">IF(Tabla1[[#This Row],[FECHA DE NACIMIENTO]]="","",YEAR(NOW())-Tabla1[[#This Row],[FECHA DE NACIMIENTO]])</f>
        <v>10</v>
      </c>
      <c r="I495" s="27" t="s">
        <v>67</v>
      </c>
      <c r="J495" s="15" t="str">
        <f t="shared" si="14"/>
        <v>P</v>
      </c>
      <c r="K495" s="15" t="str">
        <f>Tabla1[[#This Row],[FECHA DE NACIMIENTO]]&amp;J495</f>
        <v>2016P</v>
      </c>
      <c r="L495" s="16" t="str">
        <f t="shared" si="15"/>
        <v>PRINCIPIANTES 9 Y 10 AÑOS</v>
      </c>
      <c r="M495" s="65" t="s">
        <v>46</v>
      </c>
      <c r="N495" s="38">
        <v>604</v>
      </c>
      <c r="O495" s="19">
        <f>IFERROR(VLOOKUP(Tabla1[[#This Row],[NIVEL DE HABILIDAD]],CATEGORIAS!$M$3:$O$13,2,FALSE),"")</f>
        <v>85000</v>
      </c>
      <c r="P495" s="27"/>
      <c r="Q495" s="27"/>
    </row>
    <row r="496" spans="1:17" ht="18.75" hidden="1" x14ac:dyDescent="0.25">
      <c r="A496" s="11">
        <f>_xlfn.IFNA(_xlfn.XLOOKUP(Tabla1[[#This Row],[ID]],'BASE DE DATOS 2026'!$B$3:$B$895,'BASE DE DATOS 2026'!$N$3:$N$895),"")</f>
        <v>605</v>
      </c>
      <c r="B496" s="39">
        <v>605</v>
      </c>
      <c r="C496" s="65" t="s">
        <v>410</v>
      </c>
      <c r="D496" s="65" t="s">
        <v>944</v>
      </c>
      <c r="E496" s="28">
        <v>1111564623</v>
      </c>
      <c r="F496" s="48"/>
      <c r="G496" s="29">
        <v>2016</v>
      </c>
      <c r="H496" s="15">
        <f ca="1">IF(Tabla1[[#This Row],[FECHA DE NACIMIENTO]]="","",YEAR(NOW())-Tabla1[[#This Row],[FECHA DE NACIMIENTO]])</f>
        <v>10</v>
      </c>
      <c r="I496" s="65" t="s">
        <v>67</v>
      </c>
      <c r="J496" s="15" t="str">
        <f t="shared" si="14"/>
        <v>P</v>
      </c>
      <c r="K496" s="15" t="str">
        <f>Tabla1[[#This Row],[FECHA DE NACIMIENTO]]&amp;J496</f>
        <v>2016P</v>
      </c>
      <c r="L496" s="16" t="str">
        <f t="shared" si="15"/>
        <v>PRINCIPIANTES 9 Y 10 AÑOS</v>
      </c>
      <c r="M496" s="65" t="s">
        <v>46</v>
      </c>
      <c r="N496" s="39">
        <v>605</v>
      </c>
      <c r="O496" s="19">
        <f>IFERROR(VLOOKUP(Tabla1[[#This Row],[NIVEL DE HABILIDAD]],CATEGORIAS!$M$3:$O$13,2,FALSE),"")</f>
        <v>85000</v>
      </c>
      <c r="P496" s="27"/>
      <c r="Q496" s="27"/>
    </row>
    <row r="497" spans="1:17" ht="18.75" hidden="1" x14ac:dyDescent="0.25">
      <c r="A497" s="11">
        <f>_xlfn.IFNA(_xlfn.XLOOKUP(Tabla1[[#This Row],[ID]],'BASE DE DATOS 2026'!$B$3:$B$895,'BASE DE DATOS 2026'!$N$3:$N$895),"")</f>
        <v>606</v>
      </c>
      <c r="B497" s="38">
        <v>606</v>
      </c>
      <c r="C497" s="27" t="s">
        <v>386</v>
      </c>
      <c r="D497" s="27" t="s">
        <v>945</v>
      </c>
      <c r="E497" s="28">
        <v>1109563969</v>
      </c>
      <c r="F497" s="48"/>
      <c r="G497" s="29">
        <v>2017</v>
      </c>
      <c r="H497" s="15">
        <f ca="1">IF(Tabla1[[#This Row],[FECHA DE NACIMIENTO]]="","",YEAR(NOW())-Tabla1[[#This Row],[FECHA DE NACIMIENTO]])</f>
        <v>9</v>
      </c>
      <c r="I497" s="65" t="s">
        <v>13</v>
      </c>
      <c r="J497" s="15" t="str">
        <f t="shared" si="14"/>
        <v>N</v>
      </c>
      <c r="K497" s="15" t="str">
        <f>Tabla1[[#This Row],[FECHA DE NACIMIENTO]]&amp;J497</f>
        <v>2017N</v>
      </c>
      <c r="L497" s="16" t="str">
        <f t="shared" si="15"/>
        <v>NOVATOS 9 Y 10 AÑOS</v>
      </c>
      <c r="M497" s="65" t="s">
        <v>46</v>
      </c>
      <c r="N497" s="38">
        <v>606</v>
      </c>
      <c r="O497" s="19">
        <f>IFERROR(VLOOKUP(Tabla1[[#This Row],[NIVEL DE HABILIDAD]],CATEGORIAS!$M$3:$O$13,2,FALSE),"")</f>
        <v>85000</v>
      </c>
      <c r="P497" s="27"/>
      <c r="Q497" s="65" t="s">
        <v>214</v>
      </c>
    </row>
    <row r="498" spans="1:17" ht="18.75" hidden="1" x14ac:dyDescent="0.25">
      <c r="A498" s="11">
        <f>_xlfn.IFNA(_xlfn.XLOOKUP(Tabla1[[#This Row],[ID]],'BASE DE DATOS 2026'!$B$3:$B$895,'BASE DE DATOS 2026'!$N$3:$N$895),"")</f>
        <v>607</v>
      </c>
      <c r="B498" s="39">
        <v>607</v>
      </c>
      <c r="C498" s="27" t="s">
        <v>343</v>
      </c>
      <c r="D498" s="27" t="s">
        <v>946</v>
      </c>
      <c r="E498" s="28">
        <v>1109930170</v>
      </c>
      <c r="F498" s="48"/>
      <c r="G498" s="29">
        <v>2014</v>
      </c>
      <c r="H498" s="15">
        <f ca="1">IF(Tabla1[[#This Row],[FECHA DE NACIMIENTO]]="","",YEAR(NOW())-Tabla1[[#This Row],[FECHA DE NACIMIENTO]])</f>
        <v>12</v>
      </c>
      <c r="I498" s="65" t="s">
        <v>13</v>
      </c>
      <c r="J498" s="15" t="str">
        <f t="shared" si="14"/>
        <v>N</v>
      </c>
      <c r="K498" s="15" t="str">
        <f>Tabla1[[#This Row],[FECHA DE NACIMIENTO]]&amp;J498</f>
        <v>2014N</v>
      </c>
      <c r="L498" s="16" t="str">
        <f t="shared" si="15"/>
        <v>NOVATOS 11 Y 12 AÑOS</v>
      </c>
      <c r="M498" s="65" t="s">
        <v>46</v>
      </c>
      <c r="N498" s="38">
        <v>607</v>
      </c>
      <c r="O498" s="19">
        <f>IFERROR(VLOOKUP(Tabla1[[#This Row],[NIVEL DE HABILIDAD]],CATEGORIAS!$M$3:$O$13,2,FALSE),"")</f>
        <v>85000</v>
      </c>
      <c r="P498" s="27"/>
      <c r="Q498" s="65"/>
    </row>
    <row r="499" spans="1:17" ht="18.75" hidden="1" x14ac:dyDescent="0.25">
      <c r="A499" s="11">
        <f>_xlfn.IFNA(_xlfn.XLOOKUP(Tabla1[[#This Row],[ID]],'BASE DE DATOS 2026'!$B$3:$B$895,'BASE DE DATOS 2026'!$N$3:$N$895),"")</f>
        <v>608</v>
      </c>
      <c r="B499" s="38">
        <v>608</v>
      </c>
      <c r="C499" s="27" t="s">
        <v>319</v>
      </c>
      <c r="D499" s="27" t="s">
        <v>947</v>
      </c>
      <c r="E499" s="28">
        <v>1109925915</v>
      </c>
      <c r="F499" s="48"/>
      <c r="G499" s="29">
        <v>2012</v>
      </c>
      <c r="H499" s="15">
        <f ca="1">IF(Tabla1[[#This Row],[FECHA DE NACIMIENTO]]="","",YEAR(NOW())-Tabla1[[#This Row],[FECHA DE NACIMIENTO]])</f>
        <v>14</v>
      </c>
      <c r="I499" s="65" t="s">
        <v>13</v>
      </c>
      <c r="J499" s="15" t="str">
        <f t="shared" si="14"/>
        <v>N</v>
      </c>
      <c r="K499" s="15" t="str">
        <f>Tabla1[[#This Row],[FECHA DE NACIMIENTO]]&amp;J499</f>
        <v>2012N</v>
      </c>
      <c r="L499" s="16" t="str">
        <f t="shared" si="15"/>
        <v>NOVATOS 13 Y 14 AÑOS</v>
      </c>
      <c r="M499" s="65" t="s">
        <v>46</v>
      </c>
      <c r="N499" s="38">
        <v>608</v>
      </c>
      <c r="O499" s="19">
        <f>IFERROR(VLOOKUP(Tabla1[[#This Row],[NIVEL DE HABILIDAD]],CATEGORIAS!$M$3:$O$13,2,FALSE),"")</f>
        <v>85000</v>
      </c>
      <c r="P499" s="27"/>
      <c r="Q499" s="27"/>
    </row>
    <row r="500" spans="1:17" ht="18.75" hidden="1" x14ac:dyDescent="0.25">
      <c r="A500" s="11">
        <f>_xlfn.IFNA(_xlfn.XLOOKUP(Tabla1[[#This Row],[ID]],'BASE DE DATOS 2026'!$B$3:$B$895,'BASE DE DATOS 2026'!$N$3:$N$895),"")</f>
        <v>609</v>
      </c>
      <c r="B500" s="39">
        <v>609</v>
      </c>
      <c r="C500" s="65" t="s">
        <v>948</v>
      </c>
      <c r="D500" s="65" t="s">
        <v>949</v>
      </c>
      <c r="E500" s="28">
        <v>1150939155</v>
      </c>
      <c r="F500" s="48"/>
      <c r="G500" s="29">
        <v>2009</v>
      </c>
      <c r="H500" s="15">
        <f ca="1">IF(Tabla1[[#This Row],[FECHA DE NACIMIENTO]]="","",YEAR(NOW())-Tabla1[[#This Row],[FECHA DE NACIMIENTO]])</f>
        <v>17</v>
      </c>
      <c r="I500" s="65" t="s">
        <v>13</v>
      </c>
      <c r="J500" s="15" t="str">
        <f t="shared" si="14"/>
        <v>N</v>
      </c>
      <c r="K500" s="15" t="str">
        <f>Tabla1[[#This Row],[FECHA DE NACIMIENTO]]&amp;J500</f>
        <v>2009N</v>
      </c>
      <c r="L500" s="16" t="str">
        <f t="shared" si="15"/>
        <v>NOVATOS 15 AÑOS Y MAS</v>
      </c>
      <c r="M500" s="65" t="s">
        <v>46</v>
      </c>
      <c r="N500" s="39">
        <v>609</v>
      </c>
      <c r="O500" s="19">
        <f>IFERROR(VLOOKUP(Tabla1[[#This Row],[NIVEL DE HABILIDAD]],CATEGORIAS!$M$3:$O$13,2,FALSE),"")</f>
        <v>85000</v>
      </c>
      <c r="P500" s="27"/>
      <c r="Q500" s="27"/>
    </row>
    <row r="501" spans="1:17" ht="18.75" hidden="1" x14ac:dyDescent="0.25">
      <c r="A501" s="11">
        <f>_xlfn.IFNA(_xlfn.XLOOKUP(Tabla1[[#This Row],[ID]],'BASE DE DATOS 2026'!$B$3:$B$895,'BASE DE DATOS 2026'!$N$3:$N$895),"")</f>
        <v>610</v>
      </c>
      <c r="B501" s="38">
        <v>610</v>
      </c>
      <c r="C501" s="27" t="s">
        <v>753</v>
      </c>
      <c r="D501" s="27" t="s">
        <v>950</v>
      </c>
      <c r="E501" s="28">
        <v>1107522925</v>
      </c>
      <c r="F501" s="48"/>
      <c r="G501" s="29">
        <v>2017</v>
      </c>
      <c r="H501" s="15">
        <f ca="1">IF(Tabla1[[#This Row],[FECHA DE NACIMIENTO]]="","",YEAR(NOW())-Tabla1[[#This Row],[FECHA DE NACIMIENTO]])</f>
        <v>9</v>
      </c>
      <c r="I501" s="27" t="s">
        <v>13</v>
      </c>
      <c r="J501" s="15" t="str">
        <f t="shared" si="14"/>
        <v>N</v>
      </c>
      <c r="K501" s="15" t="str">
        <f>Tabla1[[#This Row],[FECHA DE NACIMIENTO]]&amp;J501</f>
        <v>2017N</v>
      </c>
      <c r="L501" s="16" t="str">
        <f t="shared" si="15"/>
        <v>NOVATOS 9 Y 10 AÑOS</v>
      </c>
      <c r="M501" s="27" t="s">
        <v>80</v>
      </c>
      <c r="N501" s="38">
        <v>610</v>
      </c>
      <c r="O501" s="19">
        <f>IFERROR(VLOOKUP(Tabla1[[#This Row],[NIVEL DE HABILIDAD]],CATEGORIAS!$M$3:$O$13,2,FALSE),"")</f>
        <v>85000</v>
      </c>
      <c r="P501" s="27"/>
      <c r="Q501" s="27"/>
    </row>
    <row r="502" spans="1:17" ht="18.75" hidden="1" x14ac:dyDescent="0.25">
      <c r="A502" s="11">
        <f>_xlfn.IFNA(_xlfn.XLOOKUP(Tabla1[[#This Row],[ID]],'BASE DE DATOS 2026'!$B$3:$B$895,'BASE DE DATOS 2026'!$N$3:$N$895),"")</f>
        <v>0</v>
      </c>
      <c r="B502" s="39">
        <v>611</v>
      </c>
      <c r="C502" s="27" t="s">
        <v>951</v>
      </c>
      <c r="D502" s="27" t="s">
        <v>952</v>
      </c>
      <c r="E502" s="28">
        <v>1013023609</v>
      </c>
      <c r="F502" s="48"/>
      <c r="G502" s="29">
        <v>2015</v>
      </c>
      <c r="H502" s="15">
        <f ca="1">IF(Tabla1[[#This Row],[FECHA DE NACIMIENTO]]="","",YEAR(NOW())-Tabla1[[#This Row],[FECHA DE NACIMIENTO]])</f>
        <v>11</v>
      </c>
      <c r="I502" s="27" t="s">
        <v>67</v>
      </c>
      <c r="J502" s="15" t="str">
        <f t="shared" si="14"/>
        <v>P</v>
      </c>
      <c r="K502" s="15" t="str">
        <f>Tabla1[[#This Row],[FECHA DE NACIMIENTO]]&amp;J502</f>
        <v>2015P</v>
      </c>
      <c r="L502" s="16" t="str">
        <f t="shared" si="15"/>
        <v>PRINCIPIANTES 11 Y 12 AÑOS</v>
      </c>
      <c r="M502" s="27" t="s">
        <v>166</v>
      </c>
      <c r="N502" s="39">
        <v>611</v>
      </c>
      <c r="O502" s="19">
        <f>IFERROR(VLOOKUP(Tabla1[[#This Row],[NIVEL DE HABILIDAD]],CATEGORIAS!$M$3:$O$13,2,FALSE),"")</f>
        <v>85000</v>
      </c>
      <c r="P502" s="27"/>
      <c r="Q502" s="27"/>
    </row>
    <row r="503" spans="1:17" ht="18.75" hidden="1" x14ac:dyDescent="0.25">
      <c r="A503" s="11">
        <f>_xlfn.IFNA(_xlfn.XLOOKUP(Tabla1[[#This Row],[ID]],'BASE DE DATOS 2026'!$B$3:$B$895,'BASE DE DATOS 2026'!$N$3:$N$895),"")</f>
        <v>612</v>
      </c>
      <c r="B503" s="38">
        <v>612</v>
      </c>
      <c r="C503" s="27" t="s">
        <v>236</v>
      </c>
      <c r="D503" s="27" t="s">
        <v>953</v>
      </c>
      <c r="E503" s="28">
        <v>1109674901</v>
      </c>
      <c r="F503" s="48"/>
      <c r="G503" s="29">
        <v>2011</v>
      </c>
      <c r="H503" s="15">
        <f ca="1">IF(Tabla1[[#This Row],[FECHA DE NACIMIENTO]]="","",YEAR(NOW())-Tabla1[[#This Row],[FECHA DE NACIMIENTO]])</f>
        <v>15</v>
      </c>
      <c r="I503" s="27" t="s">
        <v>13</v>
      </c>
      <c r="J503" s="15" t="str">
        <f t="shared" si="14"/>
        <v>N</v>
      </c>
      <c r="K503" s="15" t="str">
        <f>Tabla1[[#This Row],[FECHA DE NACIMIENTO]]&amp;J503</f>
        <v>2011N</v>
      </c>
      <c r="L503" s="16" t="str">
        <f t="shared" si="15"/>
        <v>NOVATOS 15 AÑOS Y MAS</v>
      </c>
      <c r="M503" s="27" t="s">
        <v>77</v>
      </c>
      <c r="N503" s="38">
        <v>612</v>
      </c>
      <c r="O503" s="19">
        <f>IFERROR(VLOOKUP(Tabla1[[#This Row],[NIVEL DE HABILIDAD]],CATEGORIAS!$M$3:$O$13,2,FALSE),"")</f>
        <v>85000</v>
      </c>
      <c r="P503" s="27"/>
      <c r="Q503" s="27"/>
    </row>
    <row r="504" spans="1:17" ht="18.75" hidden="1" x14ac:dyDescent="0.25">
      <c r="A504" s="11">
        <f>_xlfn.IFNA(_xlfn.XLOOKUP(Tabla1[[#This Row],[ID]],'BASE DE DATOS 2026'!$B$3:$B$895,'BASE DE DATOS 2026'!$N$3:$N$895),"")</f>
        <v>613</v>
      </c>
      <c r="B504" s="36">
        <v>613</v>
      </c>
      <c r="C504" s="27" t="s">
        <v>954</v>
      </c>
      <c r="D504" s="65" t="s">
        <v>1444</v>
      </c>
      <c r="E504" s="28">
        <v>1109550545</v>
      </c>
      <c r="F504" s="48"/>
      <c r="G504" s="29">
        <v>2011</v>
      </c>
      <c r="H504" s="15">
        <f ca="1">IF(Tabla1[[#This Row],[FECHA DE NACIMIENTO]]="","",YEAR(NOW())-Tabla1[[#This Row],[FECHA DE NACIMIENTO]])</f>
        <v>15</v>
      </c>
      <c r="I504" s="65" t="s">
        <v>13</v>
      </c>
      <c r="J504" s="15" t="str">
        <f t="shared" si="14"/>
        <v>N</v>
      </c>
      <c r="K504" s="15" t="str">
        <f>Tabla1[[#This Row],[FECHA DE NACIMIENTO]]&amp;J504</f>
        <v>2011N</v>
      </c>
      <c r="L504" s="16" t="str">
        <f t="shared" si="15"/>
        <v>NOVATOS 15 AÑOS Y MAS</v>
      </c>
      <c r="M504" s="65" t="s">
        <v>167</v>
      </c>
      <c r="N504" s="39">
        <v>613</v>
      </c>
      <c r="O504" s="19">
        <f>IFERROR(VLOOKUP(Tabla1[[#This Row],[NIVEL DE HABILIDAD]],CATEGORIAS!$M$3:$O$13,2,FALSE),"")</f>
        <v>85000</v>
      </c>
      <c r="P504" s="27"/>
      <c r="Q504" s="27"/>
    </row>
    <row r="505" spans="1:17" ht="18.75" hidden="1" x14ac:dyDescent="0.25">
      <c r="A505" s="11">
        <f>_xlfn.IFNA(_xlfn.XLOOKUP(Tabla1[[#This Row],[ID]],'BASE DE DATOS 2026'!$B$3:$B$895,'BASE DE DATOS 2026'!$N$3:$N$895),"")</f>
        <v>0</v>
      </c>
      <c r="B505" s="36">
        <v>614</v>
      </c>
      <c r="C505" s="27" t="s">
        <v>319</v>
      </c>
      <c r="D505" s="27" t="s">
        <v>955</v>
      </c>
      <c r="E505" s="28"/>
      <c r="F505" s="48"/>
      <c r="G505" s="29">
        <v>2014</v>
      </c>
      <c r="H505" s="15">
        <f ca="1">IF(Tabla1[[#This Row],[FECHA DE NACIMIENTO]]="","",YEAR(NOW())-Tabla1[[#This Row],[FECHA DE NACIMIENTO]])</f>
        <v>12</v>
      </c>
      <c r="I505" s="65" t="s">
        <v>67</v>
      </c>
      <c r="J505" s="15" t="str">
        <f t="shared" si="14"/>
        <v>P</v>
      </c>
      <c r="K505" s="15" t="str">
        <f>Tabla1[[#This Row],[FECHA DE NACIMIENTO]]&amp;J505</f>
        <v>2014P</v>
      </c>
      <c r="L505" s="16" t="str">
        <f t="shared" si="15"/>
        <v>PRINCIPIANTES 11 Y 12 AÑOS</v>
      </c>
      <c r="M505" s="65" t="s">
        <v>167</v>
      </c>
      <c r="N505" s="38">
        <v>614</v>
      </c>
      <c r="O505" s="19">
        <f>IFERROR(VLOOKUP(Tabla1[[#This Row],[NIVEL DE HABILIDAD]],CATEGORIAS!$M$3:$O$13,2,FALSE),"")</f>
        <v>85000</v>
      </c>
      <c r="P505" s="27"/>
      <c r="Q505" s="27"/>
    </row>
    <row r="506" spans="1:17" ht="18.75" hidden="1" x14ac:dyDescent="0.25">
      <c r="A506" s="11">
        <f>_xlfn.IFNA(_xlfn.XLOOKUP(Tabla1[[#This Row],[ID]],'BASE DE DATOS 2026'!$B$3:$B$895,'BASE DE DATOS 2026'!$N$3:$N$895),"")</f>
        <v>615</v>
      </c>
      <c r="B506" s="36">
        <v>615</v>
      </c>
      <c r="C506" s="27" t="s">
        <v>570</v>
      </c>
      <c r="D506" s="27" t="s">
        <v>956</v>
      </c>
      <c r="E506" s="28"/>
      <c r="F506" s="48"/>
      <c r="G506" s="29">
        <v>2014</v>
      </c>
      <c r="H506" s="15">
        <f ca="1">IF(Tabla1[[#This Row],[FECHA DE NACIMIENTO]]="","",YEAR(NOW())-Tabla1[[#This Row],[FECHA DE NACIMIENTO]])</f>
        <v>12</v>
      </c>
      <c r="I506" s="65" t="s">
        <v>13</v>
      </c>
      <c r="J506" s="15" t="str">
        <f t="shared" si="14"/>
        <v>N</v>
      </c>
      <c r="K506" s="15" t="str">
        <f>Tabla1[[#This Row],[FECHA DE NACIMIENTO]]&amp;J506</f>
        <v>2014N</v>
      </c>
      <c r="L506" s="16" t="str">
        <f t="shared" si="15"/>
        <v>NOVATOS 11 Y 12 AÑOS</v>
      </c>
      <c r="M506" s="65" t="s">
        <v>50</v>
      </c>
      <c r="N506" s="39">
        <v>615</v>
      </c>
      <c r="O506" s="19">
        <f>IFERROR(VLOOKUP(Tabla1[[#This Row],[NIVEL DE HABILIDAD]],CATEGORIAS!$M$3:$O$13,2,FALSE),"")</f>
        <v>85000</v>
      </c>
      <c r="P506" s="27"/>
      <c r="Q506" s="27"/>
    </row>
    <row r="507" spans="1:17" ht="18.75" hidden="1" x14ac:dyDescent="0.25">
      <c r="A507" s="11">
        <f>_xlfn.IFNA(_xlfn.XLOOKUP(Tabla1[[#This Row],[ID]],'BASE DE DATOS 2026'!$B$3:$B$895,'BASE DE DATOS 2026'!$N$3:$N$895),"")</f>
        <v>616</v>
      </c>
      <c r="B507" s="38">
        <v>616</v>
      </c>
      <c r="C507" s="27" t="s">
        <v>957</v>
      </c>
      <c r="D507" s="27" t="s">
        <v>958</v>
      </c>
      <c r="E507" s="28"/>
      <c r="F507" s="48"/>
      <c r="G507" s="29">
        <v>2019</v>
      </c>
      <c r="H507" s="15">
        <f ca="1">IF(Tabla1[[#This Row],[FECHA DE NACIMIENTO]]="","",YEAR(NOW())-Tabla1[[#This Row],[FECHA DE NACIMIENTO]])</f>
        <v>7</v>
      </c>
      <c r="I507" s="27" t="s">
        <v>13</v>
      </c>
      <c r="J507" s="15" t="str">
        <f t="shared" si="14"/>
        <v>N</v>
      </c>
      <c r="K507" s="15" t="str">
        <f>Tabla1[[#This Row],[FECHA DE NACIMIENTO]]&amp;J507</f>
        <v>2019N</v>
      </c>
      <c r="L507" s="16" t="str">
        <f t="shared" si="15"/>
        <v>NOVATOS 7 Y 8 AÑOS</v>
      </c>
      <c r="M507" s="27" t="s">
        <v>43</v>
      </c>
      <c r="N507" s="38">
        <v>616</v>
      </c>
      <c r="O507" s="19">
        <f>IFERROR(VLOOKUP(Tabla1[[#This Row],[NIVEL DE HABILIDAD]],CATEGORIAS!$M$3:$O$13,2,FALSE),"")</f>
        <v>85000</v>
      </c>
      <c r="P507" s="27"/>
      <c r="Q507" s="27"/>
    </row>
    <row r="508" spans="1:17" ht="18.75" hidden="1" x14ac:dyDescent="0.25">
      <c r="A508" s="11">
        <f>_xlfn.IFNA(_xlfn.XLOOKUP(Tabla1[[#This Row],[ID]],'BASE DE DATOS 2026'!$B$3:$B$895,'BASE DE DATOS 2026'!$N$3:$N$895),"")</f>
        <v>617</v>
      </c>
      <c r="B508" s="39">
        <v>617</v>
      </c>
      <c r="C508" s="27" t="s">
        <v>436</v>
      </c>
      <c r="D508" s="27" t="s">
        <v>959</v>
      </c>
      <c r="E508" s="28"/>
      <c r="F508" s="48"/>
      <c r="G508" s="29">
        <v>2014</v>
      </c>
      <c r="H508" s="15">
        <f ca="1">IF(Tabla1[[#This Row],[FECHA DE NACIMIENTO]]="","",YEAR(NOW())-Tabla1[[#This Row],[FECHA DE NACIMIENTO]])</f>
        <v>12</v>
      </c>
      <c r="I508" s="27" t="s">
        <v>13</v>
      </c>
      <c r="J508" s="15" t="str">
        <f t="shared" si="14"/>
        <v>N</v>
      </c>
      <c r="K508" s="15" t="str">
        <f>Tabla1[[#This Row],[FECHA DE NACIMIENTO]]&amp;J508</f>
        <v>2014N</v>
      </c>
      <c r="L508" s="16" t="str">
        <f t="shared" si="15"/>
        <v>NOVATOS 11 Y 12 AÑOS</v>
      </c>
      <c r="M508" s="27" t="s">
        <v>43</v>
      </c>
      <c r="N508" s="39">
        <v>617</v>
      </c>
      <c r="O508" s="19">
        <f>IFERROR(VLOOKUP(Tabla1[[#This Row],[NIVEL DE HABILIDAD]],CATEGORIAS!$M$3:$O$13,2,FALSE),"")</f>
        <v>85000</v>
      </c>
      <c r="P508" s="27"/>
      <c r="Q508" s="27"/>
    </row>
    <row r="509" spans="1:17" ht="18.75" hidden="1" x14ac:dyDescent="0.25">
      <c r="A509" s="11">
        <f>_xlfn.IFNA(_xlfn.XLOOKUP(Tabla1[[#This Row],[ID]],'BASE DE DATOS 2026'!$B$3:$B$895,'BASE DE DATOS 2026'!$N$3:$N$895),"")</f>
        <v>618</v>
      </c>
      <c r="B509" s="38">
        <v>618</v>
      </c>
      <c r="C509" s="27" t="s">
        <v>960</v>
      </c>
      <c r="D509" s="27" t="s">
        <v>961</v>
      </c>
      <c r="E509" s="28">
        <v>1107869510</v>
      </c>
      <c r="F509" s="48"/>
      <c r="G509" s="29">
        <v>2015</v>
      </c>
      <c r="H509" s="15">
        <f ca="1">IF(Tabla1[[#This Row],[FECHA DE NACIMIENTO]]="","",YEAR(NOW())-Tabla1[[#This Row],[FECHA DE NACIMIENTO]])</f>
        <v>11</v>
      </c>
      <c r="I509" s="27" t="s">
        <v>13</v>
      </c>
      <c r="J509" s="15" t="str">
        <f t="shared" si="14"/>
        <v>N</v>
      </c>
      <c r="K509" s="15" t="str">
        <f>Tabla1[[#This Row],[FECHA DE NACIMIENTO]]&amp;J509</f>
        <v>2015N</v>
      </c>
      <c r="L509" s="16" t="str">
        <f t="shared" si="15"/>
        <v>NOVATOS 11 Y 12 AÑOS</v>
      </c>
      <c r="M509" s="27" t="s">
        <v>89</v>
      </c>
      <c r="N509" s="38">
        <v>618</v>
      </c>
      <c r="O509" s="19">
        <f>IFERROR(VLOOKUP(Tabla1[[#This Row],[NIVEL DE HABILIDAD]],CATEGORIAS!$M$3:$O$13,2,FALSE),"")</f>
        <v>85000</v>
      </c>
      <c r="P509" s="27"/>
      <c r="Q509" s="27"/>
    </row>
    <row r="510" spans="1:17" ht="18.75" hidden="1" x14ac:dyDescent="0.25">
      <c r="A510" s="11">
        <f>_xlfn.IFNA(_xlfn.XLOOKUP(Tabla1[[#This Row],[ID]],'BASE DE DATOS 2026'!$B$3:$B$895,'BASE DE DATOS 2026'!$N$3:$N$895),"")</f>
        <v>619</v>
      </c>
      <c r="B510" s="39">
        <v>619</v>
      </c>
      <c r="C510" s="27" t="s">
        <v>962</v>
      </c>
      <c r="D510" s="27" t="s">
        <v>963</v>
      </c>
      <c r="E510" s="28">
        <v>1111423904</v>
      </c>
      <c r="F510" s="48"/>
      <c r="G510" s="29">
        <v>2009</v>
      </c>
      <c r="H510" s="15">
        <f ca="1">IF(Tabla1[[#This Row],[FECHA DE NACIMIENTO]]="","",YEAR(NOW())-Tabla1[[#This Row],[FECHA DE NACIMIENTO]])</f>
        <v>17</v>
      </c>
      <c r="I510" s="27" t="s">
        <v>13</v>
      </c>
      <c r="J510" s="15" t="str">
        <f t="shared" si="14"/>
        <v>N</v>
      </c>
      <c r="K510" s="15" t="str">
        <f>Tabla1[[#This Row],[FECHA DE NACIMIENTO]]&amp;J510</f>
        <v>2009N</v>
      </c>
      <c r="L510" s="16" t="str">
        <f t="shared" si="15"/>
        <v>NOVATOS 15 AÑOS Y MAS</v>
      </c>
      <c r="M510" s="27" t="s">
        <v>45</v>
      </c>
      <c r="N510" s="39">
        <v>619</v>
      </c>
      <c r="O510" s="19">
        <f>IFERROR(VLOOKUP(Tabla1[[#This Row],[NIVEL DE HABILIDAD]],CATEGORIAS!$M$3:$O$13,2,FALSE),"")</f>
        <v>85000</v>
      </c>
      <c r="P510" s="27"/>
      <c r="Q510" s="27"/>
    </row>
    <row r="511" spans="1:17" ht="18.75" hidden="1" x14ac:dyDescent="0.25">
      <c r="A511" s="11">
        <f>_xlfn.IFNA(_xlfn.XLOOKUP(Tabla1[[#This Row],[ID]],'BASE DE DATOS 2026'!$B$3:$B$895,'BASE DE DATOS 2026'!$N$3:$N$895),"")</f>
        <v>620</v>
      </c>
      <c r="B511" s="38">
        <v>620</v>
      </c>
      <c r="C511" s="27" t="s">
        <v>312</v>
      </c>
      <c r="D511" s="27" t="s">
        <v>964</v>
      </c>
      <c r="E511" s="28">
        <v>1061826083</v>
      </c>
      <c r="F511" s="48"/>
      <c r="G511" s="29">
        <v>2019</v>
      </c>
      <c r="H511" s="15">
        <f ca="1">IF(Tabla1[[#This Row],[FECHA DE NACIMIENTO]]="","",YEAR(NOW())-Tabla1[[#This Row],[FECHA DE NACIMIENTO]])</f>
        <v>7</v>
      </c>
      <c r="I511" s="27" t="s">
        <v>13</v>
      </c>
      <c r="J511" s="15" t="str">
        <f t="shared" si="14"/>
        <v>N</v>
      </c>
      <c r="K511" s="15" t="str">
        <f>Tabla1[[#This Row],[FECHA DE NACIMIENTO]]&amp;J511</f>
        <v>2019N</v>
      </c>
      <c r="L511" s="16" t="str">
        <f t="shared" si="15"/>
        <v>NOVATOS 7 Y 8 AÑOS</v>
      </c>
      <c r="M511" s="27" t="s">
        <v>110</v>
      </c>
      <c r="N511" s="38">
        <v>620</v>
      </c>
      <c r="O511" s="19">
        <f>IFERROR(VLOOKUP(Tabla1[[#This Row],[NIVEL DE HABILIDAD]],CATEGORIAS!$M$3:$O$13,2,FALSE),"")</f>
        <v>85000</v>
      </c>
      <c r="P511" s="27"/>
      <c r="Q511" s="27"/>
    </row>
    <row r="512" spans="1:17" ht="18.75" hidden="1" x14ac:dyDescent="0.25">
      <c r="A512" s="11">
        <f>_xlfn.IFNA(_xlfn.XLOOKUP(Tabla1[[#This Row],[ID]],'BASE DE DATOS 2026'!$B$3:$B$895,'BASE DE DATOS 2026'!$N$3:$N$895),"")</f>
        <v>0</v>
      </c>
      <c r="B512" s="39">
        <v>621</v>
      </c>
      <c r="C512" s="27" t="s">
        <v>380</v>
      </c>
      <c r="D512" s="27" t="s">
        <v>965</v>
      </c>
      <c r="E512" s="28">
        <v>1114248423</v>
      </c>
      <c r="F512" s="48"/>
      <c r="G512" s="29">
        <v>2017</v>
      </c>
      <c r="H512" s="15">
        <f ca="1">IF(Tabla1[[#This Row],[FECHA DE NACIMIENTO]]="","",YEAR(NOW())-Tabla1[[#This Row],[FECHA DE NACIMIENTO]])</f>
        <v>9</v>
      </c>
      <c r="I512" s="27" t="s">
        <v>67</v>
      </c>
      <c r="J512" s="15" t="str">
        <f t="shared" si="14"/>
        <v>P</v>
      </c>
      <c r="K512" s="15" t="str">
        <f>Tabla1[[#This Row],[FECHA DE NACIMIENTO]]&amp;J512</f>
        <v>2017P</v>
      </c>
      <c r="L512" s="16" t="str">
        <f t="shared" si="15"/>
        <v>PRINCIPIANTES 9 Y 10 AÑOS</v>
      </c>
      <c r="M512" s="27" t="s">
        <v>82</v>
      </c>
      <c r="N512" s="39">
        <v>621</v>
      </c>
      <c r="O512" s="19">
        <f>IFERROR(VLOOKUP(Tabla1[[#This Row],[NIVEL DE HABILIDAD]],CATEGORIAS!$M$3:$O$13,2,FALSE),"")</f>
        <v>85000</v>
      </c>
      <c r="P512" s="27"/>
      <c r="Q512" s="27"/>
    </row>
    <row r="513" spans="1:17" ht="18.75" hidden="1" x14ac:dyDescent="0.25">
      <c r="A513" s="11">
        <f>_xlfn.IFNA(_xlfn.XLOOKUP(Tabla1[[#This Row],[ID]],'BASE DE DATOS 2026'!$B$3:$B$895,'BASE DE DATOS 2026'!$N$3:$N$895),"")</f>
        <v>0</v>
      </c>
      <c r="B513" s="38">
        <v>622</v>
      </c>
      <c r="C513" s="27" t="s">
        <v>966</v>
      </c>
      <c r="D513" s="27" t="s">
        <v>967</v>
      </c>
      <c r="E513" s="28">
        <v>1114012314</v>
      </c>
      <c r="F513" s="48"/>
      <c r="G513" s="29">
        <v>2018</v>
      </c>
      <c r="H513" s="15">
        <f ca="1">IF(Tabla1[[#This Row],[FECHA DE NACIMIENTO]]="","",YEAR(NOW())-Tabla1[[#This Row],[FECHA DE NACIMIENTO]])</f>
        <v>8</v>
      </c>
      <c r="I513" s="27" t="s">
        <v>67</v>
      </c>
      <c r="J513" s="15" t="str">
        <f t="shared" si="14"/>
        <v>P</v>
      </c>
      <c r="K513" s="15" t="str">
        <f>Tabla1[[#This Row],[FECHA DE NACIMIENTO]]&amp;J513</f>
        <v>2018P</v>
      </c>
      <c r="L513" s="16" t="str">
        <f t="shared" si="15"/>
        <v>PRINCIPIANTES 7 Y 8 AÑOS</v>
      </c>
      <c r="M513" s="27" t="s">
        <v>82</v>
      </c>
      <c r="N513" s="38">
        <v>622</v>
      </c>
      <c r="O513" s="19">
        <f>IFERROR(VLOOKUP(Tabla1[[#This Row],[NIVEL DE HABILIDAD]],CATEGORIAS!$M$3:$O$13,2,FALSE),"")</f>
        <v>85000</v>
      </c>
      <c r="P513" s="27"/>
      <c r="Q513" s="27"/>
    </row>
    <row r="514" spans="1:17" ht="18.75" hidden="1" x14ac:dyDescent="0.25">
      <c r="A514" s="11">
        <f>_xlfn.IFNA(_xlfn.XLOOKUP(Tabla1[[#This Row],[ID]],'BASE DE DATOS 2026'!$B$3:$B$895,'BASE DE DATOS 2026'!$N$3:$N$895),"")</f>
        <v>623</v>
      </c>
      <c r="B514" s="39">
        <v>623</v>
      </c>
      <c r="C514" s="27" t="s">
        <v>724</v>
      </c>
      <c r="D514" s="27" t="s">
        <v>968</v>
      </c>
      <c r="E514" s="28">
        <v>1114550587</v>
      </c>
      <c r="F514" s="48"/>
      <c r="G514" s="29">
        <v>2015</v>
      </c>
      <c r="H514" s="15">
        <f ca="1">IF(Tabla1[[#This Row],[FECHA DE NACIMIENTO]]="","",YEAR(NOW())-Tabla1[[#This Row],[FECHA DE NACIMIENTO]])</f>
        <v>11</v>
      </c>
      <c r="I514" s="27" t="s">
        <v>13</v>
      </c>
      <c r="J514" s="15" t="str">
        <f t="shared" si="14"/>
        <v>N</v>
      </c>
      <c r="K514" s="15" t="str">
        <f>Tabla1[[#This Row],[FECHA DE NACIMIENTO]]&amp;J514</f>
        <v>2015N</v>
      </c>
      <c r="L514" s="16" t="str">
        <f t="shared" si="15"/>
        <v>NOVATOS 11 Y 12 AÑOS</v>
      </c>
      <c r="M514" s="27" t="s">
        <v>82</v>
      </c>
      <c r="N514" s="39">
        <v>623</v>
      </c>
      <c r="O514" s="19">
        <f>IFERROR(VLOOKUP(Tabla1[[#This Row],[NIVEL DE HABILIDAD]],CATEGORIAS!$M$3:$O$13,2,FALSE),"")</f>
        <v>85000</v>
      </c>
      <c r="P514" s="27"/>
      <c r="Q514" s="27"/>
    </row>
    <row r="515" spans="1:17" ht="18.75" hidden="1" x14ac:dyDescent="0.25">
      <c r="A515" s="11">
        <f>_xlfn.IFNA(_xlfn.XLOOKUP(Tabla1[[#This Row],[ID]],'BASE DE DATOS 2026'!$B$3:$B$895,'BASE DE DATOS 2026'!$N$3:$N$895),"")</f>
        <v>624</v>
      </c>
      <c r="B515" s="38">
        <v>624</v>
      </c>
      <c r="C515" s="27" t="s">
        <v>436</v>
      </c>
      <c r="D515" s="27" t="s">
        <v>969</v>
      </c>
      <c r="E515" s="28">
        <v>1114317114</v>
      </c>
      <c r="F515" s="48"/>
      <c r="G515" s="29">
        <v>2015</v>
      </c>
      <c r="H515" s="15">
        <f ca="1">IF(Tabla1[[#This Row],[FECHA DE NACIMIENTO]]="","",YEAR(NOW())-Tabla1[[#This Row],[FECHA DE NACIMIENTO]])</f>
        <v>11</v>
      </c>
      <c r="I515" s="27" t="s">
        <v>13</v>
      </c>
      <c r="J515" s="15" t="str">
        <f t="shared" ref="J515:J578" si="16">VLOOKUP(I515,NH,2,0)</f>
        <v>N</v>
      </c>
      <c r="K515" s="15" t="str">
        <f>Tabla1[[#This Row],[FECHA DE NACIMIENTO]]&amp;J515</f>
        <v>2015N</v>
      </c>
      <c r="L515" s="16" t="str">
        <f t="shared" ref="L515:L578" si="17">IFERROR(VLOOKUP(K515,CATEGORIAS,2,0),"")</f>
        <v>NOVATOS 11 Y 12 AÑOS</v>
      </c>
      <c r="M515" s="27" t="s">
        <v>82</v>
      </c>
      <c r="N515" s="38">
        <v>624</v>
      </c>
      <c r="O515" s="19">
        <f>IFERROR(VLOOKUP(Tabla1[[#This Row],[NIVEL DE HABILIDAD]],CATEGORIAS!$M$3:$O$13,2,FALSE),"")</f>
        <v>85000</v>
      </c>
      <c r="P515" s="27"/>
      <c r="Q515" s="27"/>
    </row>
    <row r="516" spans="1:17" ht="18.75" hidden="1" x14ac:dyDescent="0.25">
      <c r="A516" s="11">
        <f>_xlfn.IFNA(_xlfn.XLOOKUP(Tabla1[[#This Row],[ID]],'BASE DE DATOS 2026'!$B$3:$B$895,'BASE DE DATOS 2026'!$N$3:$N$895),"")</f>
        <v>625</v>
      </c>
      <c r="B516" s="39">
        <v>625</v>
      </c>
      <c r="C516" s="27" t="s">
        <v>556</v>
      </c>
      <c r="D516" s="27" t="s">
        <v>970</v>
      </c>
      <c r="E516" s="28">
        <v>1110303615</v>
      </c>
      <c r="F516" s="48"/>
      <c r="G516" s="29">
        <v>2017</v>
      </c>
      <c r="H516" s="15">
        <f ca="1">IF(Tabla1[[#This Row],[FECHA DE NACIMIENTO]]="","",YEAR(NOW())-Tabla1[[#This Row],[FECHA DE NACIMIENTO]])</f>
        <v>9</v>
      </c>
      <c r="I516" s="27" t="s">
        <v>15</v>
      </c>
      <c r="J516" s="15" t="str">
        <f t="shared" si="16"/>
        <v>EX</v>
      </c>
      <c r="K516" s="15" t="str">
        <f>Tabla1[[#This Row],[FECHA DE NACIMIENTO]]&amp;J516</f>
        <v>2017EX</v>
      </c>
      <c r="L516" s="16" t="str">
        <f t="shared" si="17"/>
        <v>EXPERTOS 9 Y 10 AÑOS</v>
      </c>
      <c r="M516" s="27" t="s">
        <v>45</v>
      </c>
      <c r="N516" s="39">
        <v>625</v>
      </c>
      <c r="O516" s="19">
        <f>IFERROR(VLOOKUP(Tabla1[[#This Row],[NIVEL DE HABILIDAD]],CATEGORIAS!$M$3:$O$13,2,FALSE),"")</f>
        <v>85000</v>
      </c>
      <c r="P516" s="27"/>
      <c r="Q516" s="27"/>
    </row>
    <row r="517" spans="1:17" ht="18.75" hidden="1" x14ac:dyDescent="0.25">
      <c r="A517" s="11">
        <f>_xlfn.IFNA(_xlfn.XLOOKUP(Tabla1[[#This Row],[ID]],'BASE DE DATOS 2026'!$B$3:$B$895,'BASE DE DATOS 2026'!$N$3:$N$895),"")</f>
        <v>626</v>
      </c>
      <c r="B517" s="38">
        <v>626</v>
      </c>
      <c r="C517" s="27" t="s">
        <v>717</v>
      </c>
      <c r="D517" s="27" t="s">
        <v>971</v>
      </c>
      <c r="E517" s="28">
        <v>1232804588</v>
      </c>
      <c r="F517" s="48"/>
      <c r="G517" s="29">
        <v>2018</v>
      </c>
      <c r="H517" s="15">
        <f ca="1">IF(Tabla1[[#This Row],[FECHA DE NACIMIENTO]]="","",YEAR(NOW())-Tabla1[[#This Row],[FECHA DE NACIMIENTO]])</f>
        <v>8</v>
      </c>
      <c r="I517" s="27" t="s">
        <v>13</v>
      </c>
      <c r="J517" s="15" t="str">
        <f t="shared" si="16"/>
        <v>N</v>
      </c>
      <c r="K517" s="15" t="str">
        <f>Tabla1[[#This Row],[FECHA DE NACIMIENTO]]&amp;J517</f>
        <v>2018N</v>
      </c>
      <c r="L517" s="16" t="str">
        <f t="shared" si="17"/>
        <v>NOVATOS 7 Y 8 AÑOS</v>
      </c>
      <c r="M517" s="27" t="s">
        <v>45</v>
      </c>
      <c r="N517" s="38">
        <v>626</v>
      </c>
      <c r="O517" s="19">
        <f>IFERROR(VLOOKUP(Tabla1[[#This Row],[NIVEL DE HABILIDAD]],CATEGORIAS!$M$3:$O$13,2,FALSE),"")</f>
        <v>85000</v>
      </c>
      <c r="P517" s="27"/>
      <c r="Q517" s="27"/>
    </row>
    <row r="518" spans="1:17" ht="18.75" hidden="1" x14ac:dyDescent="0.25">
      <c r="A518" s="11">
        <f>_xlfn.IFNA(_xlfn.XLOOKUP(Tabla1[[#This Row],[ID]],'BASE DE DATOS 2026'!$B$3:$B$895,'BASE DE DATOS 2026'!$N$3:$N$895),"")</f>
        <v>627</v>
      </c>
      <c r="B518" s="39">
        <v>627</v>
      </c>
      <c r="C518" s="27" t="s">
        <v>364</v>
      </c>
      <c r="D518" s="27" t="s">
        <v>972</v>
      </c>
      <c r="E518" s="28">
        <v>1109561187</v>
      </c>
      <c r="F518" s="48"/>
      <c r="G518" s="29">
        <v>2016</v>
      </c>
      <c r="H518" s="15">
        <f ca="1">IF(Tabla1[[#This Row],[FECHA DE NACIMIENTO]]="","",YEAR(NOW())-Tabla1[[#This Row],[FECHA DE NACIMIENTO]])</f>
        <v>10</v>
      </c>
      <c r="I518" s="27" t="s">
        <v>13</v>
      </c>
      <c r="J518" s="15" t="str">
        <f t="shared" si="16"/>
        <v>N</v>
      </c>
      <c r="K518" s="15" t="str">
        <f>Tabla1[[#This Row],[FECHA DE NACIMIENTO]]&amp;J518</f>
        <v>2016N</v>
      </c>
      <c r="L518" s="16" t="str">
        <f t="shared" si="17"/>
        <v>NOVATOS 9 Y 10 AÑOS</v>
      </c>
      <c r="M518" s="27" t="s">
        <v>45</v>
      </c>
      <c r="N518" s="39">
        <v>627</v>
      </c>
      <c r="O518" s="19">
        <f>IFERROR(VLOOKUP(Tabla1[[#This Row],[NIVEL DE HABILIDAD]],CATEGORIAS!$M$3:$O$13,2,FALSE),"")</f>
        <v>85000</v>
      </c>
      <c r="P518" s="27"/>
      <c r="Q518" s="27"/>
    </row>
    <row r="519" spans="1:17" ht="18.75" hidden="1" x14ac:dyDescent="0.25">
      <c r="A519" s="11">
        <f>_xlfn.IFNA(_xlfn.XLOOKUP(Tabla1[[#This Row],[ID]],'BASE DE DATOS 2026'!$B$3:$B$895,'BASE DE DATOS 2026'!$N$3:$N$895),"")</f>
        <v>629</v>
      </c>
      <c r="B519" s="38">
        <v>629</v>
      </c>
      <c r="C519" s="27" t="s">
        <v>303</v>
      </c>
      <c r="D519" s="27" t="s">
        <v>973</v>
      </c>
      <c r="E519" s="28">
        <v>1232788879</v>
      </c>
      <c r="F519" s="48"/>
      <c r="G519" s="29">
        <v>2014</v>
      </c>
      <c r="H519" s="15">
        <f ca="1">IF(Tabla1[[#This Row],[FECHA DE NACIMIENTO]]="","",YEAR(NOW())-Tabla1[[#This Row],[FECHA DE NACIMIENTO]])</f>
        <v>12</v>
      </c>
      <c r="I519" s="27" t="s">
        <v>67</v>
      </c>
      <c r="J519" s="15" t="str">
        <f t="shared" si="16"/>
        <v>P</v>
      </c>
      <c r="K519" s="15" t="str">
        <f>Tabla1[[#This Row],[FECHA DE NACIMIENTO]]&amp;J519</f>
        <v>2014P</v>
      </c>
      <c r="L519" s="16" t="str">
        <f t="shared" si="17"/>
        <v>PRINCIPIANTES 11 Y 12 AÑOS</v>
      </c>
      <c r="M519" s="27" t="s">
        <v>45</v>
      </c>
      <c r="N519" s="38">
        <v>629</v>
      </c>
      <c r="O519" s="19">
        <f>IFERROR(VLOOKUP(Tabla1[[#This Row],[NIVEL DE HABILIDAD]],CATEGORIAS!$M$3:$O$13,2,FALSE),"")</f>
        <v>85000</v>
      </c>
      <c r="P519" s="27"/>
      <c r="Q519" s="27"/>
    </row>
    <row r="520" spans="1:17" ht="18.75" hidden="1" x14ac:dyDescent="0.25">
      <c r="A520" s="11">
        <f>_xlfn.IFNA(_xlfn.XLOOKUP(Tabla1[[#This Row],[ID]],'BASE DE DATOS 2026'!$B$3:$B$895,'BASE DE DATOS 2026'!$N$3:$N$895),"")</f>
        <v>630</v>
      </c>
      <c r="B520" s="39">
        <v>630</v>
      </c>
      <c r="C520" s="65" t="s">
        <v>259</v>
      </c>
      <c r="D520" s="65" t="s">
        <v>974</v>
      </c>
      <c r="E520" s="28">
        <v>1105389999</v>
      </c>
      <c r="F520" s="48"/>
      <c r="G520" s="29">
        <v>2014</v>
      </c>
      <c r="H520" s="15">
        <f ca="1">IF(Tabla1[[#This Row],[FECHA DE NACIMIENTO]]="","",YEAR(NOW())-Tabla1[[#This Row],[FECHA DE NACIMIENTO]])</f>
        <v>12</v>
      </c>
      <c r="I520" s="27" t="s">
        <v>67</v>
      </c>
      <c r="J520" s="15" t="str">
        <f t="shared" si="16"/>
        <v>P</v>
      </c>
      <c r="K520" s="15" t="str">
        <f>Tabla1[[#This Row],[FECHA DE NACIMIENTO]]&amp;J520</f>
        <v>2014P</v>
      </c>
      <c r="L520" s="16" t="str">
        <f t="shared" si="17"/>
        <v>PRINCIPIANTES 11 Y 12 AÑOS</v>
      </c>
      <c r="M520" s="27" t="s">
        <v>45</v>
      </c>
      <c r="N520" s="39">
        <v>630</v>
      </c>
      <c r="O520" s="19">
        <f>IFERROR(VLOOKUP(Tabla1[[#This Row],[NIVEL DE HABILIDAD]],CATEGORIAS!$M$3:$O$13,2,FALSE),"")</f>
        <v>85000</v>
      </c>
      <c r="P520" s="27"/>
      <c r="Q520" s="27"/>
    </row>
    <row r="521" spans="1:17" ht="18.75" hidden="1" x14ac:dyDescent="0.25">
      <c r="A521" s="11">
        <f>_xlfn.IFNA(_xlfn.XLOOKUP(Tabla1[[#This Row],[ID]],'BASE DE DATOS 2026'!$B$3:$B$895,'BASE DE DATOS 2026'!$N$3:$N$895),"")</f>
        <v>0</v>
      </c>
      <c r="B521" s="38">
        <v>631</v>
      </c>
      <c r="C521" s="27" t="s">
        <v>975</v>
      </c>
      <c r="D521" s="27" t="s">
        <v>976</v>
      </c>
      <c r="E521" s="28">
        <v>1105935050</v>
      </c>
      <c r="F521" s="48"/>
      <c r="G521" s="29">
        <v>2019</v>
      </c>
      <c r="H521" s="15">
        <f ca="1">IF(Tabla1[[#This Row],[FECHA DE NACIMIENTO]]="","",YEAR(NOW())-Tabla1[[#This Row],[FECHA DE NACIMIENTO]])</f>
        <v>7</v>
      </c>
      <c r="I521" s="27" t="s">
        <v>67</v>
      </c>
      <c r="J521" s="15" t="str">
        <f t="shared" si="16"/>
        <v>P</v>
      </c>
      <c r="K521" s="15" t="str">
        <f>Tabla1[[#This Row],[FECHA DE NACIMIENTO]]&amp;J521</f>
        <v>2019P</v>
      </c>
      <c r="L521" s="16" t="str">
        <f t="shared" si="17"/>
        <v>PRINCIPIANTES 7 Y 8 AÑOS</v>
      </c>
      <c r="M521" s="27" t="s">
        <v>49</v>
      </c>
      <c r="N521" s="38">
        <v>631</v>
      </c>
      <c r="O521" s="19">
        <f>IFERROR(VLOOKUP(Tabla1[[#This Row],[NIVEL DE HABILIDAD]],CATEGORIAS!$M$3:$O$13,2,FALSE),"")</f>
        <v>85000</v>
      </c>
      <c r="P521" s="27"/>
      <c r="Q521" s="27"/>
    </row>
    <row r="522" spans="1:17" ht="18.75" hidden="1" x14ac:dyDescent="0.25">
      <c r="A522" s="11">
        <f>_xlfn.IFNA(_xlfn.XLOOKUP(Tabla1[[#This Row],[ID]],'BASE DE DATOS 2026'!$B$3:$B$895,'BASE DE DATOS 2026'!$N$3:$N$895),"")</f>
        <v>632</v>
      </c>
      <c r="B522" s="39">
        <v>632</v>
      </c>
      <c r="C522" s="27" t="s">
        <v>285</v>
      </c>
      <c r="D522" s="27" t="s">
        <v>977</v>
      </c>
      <c r="E522" s="28">
        <v>1109194380</v>
      </c>
      <c r="F522" s="48"/>
      <c r="G522" s="29">
        <v>2013</v>
      </c>
      <c r="H522" s="15">
        <f ca="1">IF(Tabla1[[#This Row],[FECHA DE NACIMIENTO]]="","",YEAR(NOW())-Tabla1[[#This Row],[FECHA DE NACIMIENTO]])</f>
        <v>13</v>
      </c>
      <c r="I522" s="27" t="s">
        <v>13</v>
      </c>
      <c r="J522" s="15" t="str">
        <f t="shared" si="16"/>
        <v>N</v>
      </c>
      <c r="K522" s="15" t="str">
        <f>Tabla1[[#This Row],[FECHA DE NACIMIENTO]]&amp;J522</f>
        <v>2013N</v>
      </c>
      <c r="L522" s="16" t="str">
        <f t="shared" si="17"/>
        <v>NOVATOS 13 Y 14 AÑOS</v>
      </c>
      <c r="M522" s="27" t="s">
        <v>49</v>
      </c>
      <c r="N522" s="39">
        <v>632</v>
      </c>
      <c r="O522" s="19">
        <f>IFERROR(VLOOKUP(Tabla1[[#This Row],[NIVEL DE HABILIDAD]],CATEGORIAS!$M$3:$O$13,2,FALSE),"")</f>
        <v>85000</v>
      </c>
      <c r="P522" s="27"/>
      <c r="Q522" s="27"/>
    </row>
    <row r="523" spans="1:17" ht="18.75" hidden="1" x14ac:dyDescent="0.25">
      <c r="A523" s="11">
        <f>_xlfn.IFNA(_xlfn.XLOOKUP(Tabla1[[#This Row],[ID]],'BASE DE DATOS 2026'!$B$3:$B$895,'BASE DE DATOS 2026'!$N$3:$N$895),"")</f>
        <v>633</v>
      </c>
      <c r="B523" s="38">
        <v>633</v>
      </c>
      <c r="C523" s="27" t="s">
        <v>978</v>
      </c>
      <c r="D523" s="27" t="s">
        <v>979</v>
      </c>
      <c r="E523" s="28">
        <v>1116381970</v>
      </c>
      <c r="F523" s="48"/>
      <c r="G523" s="29">
        <v>2019</v>
      </c>
      <c r="H523" s="15">
        <f ca="1">IF(Tabla1[[#This Row],[FECHA DE NACIMIENTO]]="","",YEAR(NOW())-Tabla1[[#This Row],[FECHA DE NACIMIENTO]])</f>
        <v>7</v>
      </c>
      <c r="I523" s="27" t="s">
        <v>13</v>
      </c>
      <c r="J523" s="15" t="str">
        <f t="shared" si="16"/>
        <v>N</v>
      </c>
      <c r="K523" s="15" t="str">
        <f>Tabla1[[#This Row],[FECHA DE NACIMIENTO]]&amp;J523</f>
        <v>2019N</v>
      </c>
      <c r="L523" s="16" t="str">
        <f t="shared" si="17"/>
        <v>NOVATOS 7 Y 8 AÑOS</v>
      </c>
      <c r="M523" s="27" t="s">
        <v>74</v>
      </c>
      <c r="N523" s="38">
        <v>633</v>
      </c>
      <c r="O523" s="19">
        <f>IFERROR(VLOOKUP(Tabla1[[#This Row],[NIVEL DE HABILIDAD]],CATEGORIAS!$M$3:$O$13,2,FALSE),"")</f>
        <v>85000</v>
      </c>
      <c r="P523" s="27"/>
      <c r="Q523" s="27"/>
    </row>
    <row r="524" spans="1:17" ht="18.75" hidden="1" x14ac:dyDescent="0.25">
      <c r="A524" s="11">
        <f>_xlfn.IFNA(_xlfn.XLOOKUP(Tabla1[[#This Row],[ID]],'BASE DE DATOS 2026'!$B$3:$B$895,'BASE DE DATOS 2026'!$N$3:$N$895),"")</f>
        <v>0</v>
      </c>
      <c r="B524" s="39">
        <v>634</v>
      </c>
      <c r="C524" s="27" t="s">
        <v>259</v>
      </c>
      <c r="D524" s="27" t="s">
        <v>980</v>
      </c>
      <c r="E524" s="28">
        <v>1104834225</v>
      </c>
      <c r="F524" s="48"/>
      <c r="G524" s="29">
        <v>2014</v>
      </c>
      <c r="H524" s="15">
        <f ca="1">IF(Tabla1[[#This Row],[FECHA DE NACIMIENTO]]="","",YEAR(NOW())-Tabla1[[#This Row],[FECHA DE NACIMIENTO]])</f>
        <v>12</v>
      </c>
      <c r="I524" s="27" t="s">
        <v>67</v>
      </c>
      <c r="J524" s="15" t="str">
        <f t="shared" si="16"/>
        <v>P</v>
      </c>
      <c r="K524" s="15" t="str">
        <f>Tabla1[[#This Row],[FECHA DE NACIMIENTO]]&amp;J524</f>
        <v>2014P</v>
      </c>
      <c r="L524" s="16" t="str">
        <f t="shared" si="17"/>
        <v>PRINCIPIANTES 11 Y 12 AÑOS</v>
      </c>
      <c r="M524" s="27" t="s">
        <v>74</v>
      </c>
      <c r="N524" s="39">
        <v>634</v>
      </c>
      <c r="O524" s="19">
        <f>IFERROR(VLOOKUP(Tabla1[[#This Row],[NIVEL DE HABILIDAD]],CATEGORIAS!$M$3:$O$13,2,FALSE),"")</f>
        <v>85000</v>
      </c>
      <c r="P524" s="27"/>
      <c r="Q524" s="27"/>
    </row>
    <row r="525" spans="1:17" ht="18.75" hidden="1" x14ac:dyDescent="0.25">
      <c r="A525" s="11">
        <f>_xlfn.IFNA(_xlfn.XLOOKUP(Tabla1[[#This Row],[ID]],'BASE DE DATOS 2026'!$B$3:$B$895,'BASE DE DATOS 2026'!$N$3:$N$895),"")</f>
        <v>635</v>
      </c>
      <c r="B525" s="38">
        <v>635</v>
      </c>
      <c r="C525" s="27" t="s">
        <v>981</v>
      </c>
      <c r="D525" s="27" t="s">
        <v>982</v>
      </c>
      <c r="E525" s="28">
        <v>1058939494</v>
      </c>
      <c r="F525" s="48"/>
      <c r="G525" s="29">
        <v>2017</v>
      </c>
      <c r="H525" s="15">
        <f ca="1">IF(Tabla1[[#This Row],[FECHA DE NACIMIENTO]]="","",YEAR(NOW())-Tabla1[[#This Row],[FECHA DE NACIMIENTO]])</f>
        <v>9</v>
      </c>
      <c r="I525" s="27" t="s">
        <v>67</v>
      </c>
      <c r="J525" s="15" t="str">
        <f t="shared" si="16"/>
        <v>P</v>
      </c>
      <c r="K525" s="15" t="str">
        <f>Tabla1[[#This Row],[FECHA DE NACIMIENTO]]&amp;J525</f>
        <v>2017P</v>
      </c>
      <c r="L525" s="16" t="str">
        <f t="shared" si="17"/>
        <v>PRINCIPIANTES 9 Y 10 AÑOS</v>
      </c>
      <c r="M525" s="27" t="s">
        <v>52</v>
      </c>
      <c r="N525" s="38">
        <v>635</v>
      </c>
      <c r="O525" s="19">
        <f>IFERROR(VLOOKUP(Tabla1[[#This Row],[NIVEL DE HABILIDAD]],CATEGORIAS!$M$3:$O$13,2,FALSE),"")</f>
        <v>85000</v>
      </c>
      <c r="P525" s="27"/>
      <c r="Q525" s="27"/>
    </row>
    <row r="526" spans="1:17" ht="18.75" hidden="1" x14ac:dyDescent="0.25">
      <c r="A526" s="11">
        <f>_xlfn.IFNA(_xlfn.XLOOKUP(Tabla1[[#This Row],[ID]],'BASE DE DATOS 2026'!$B$3:$B$895,'BASE DE DATOS 2026'!$N$3:$N$895),"")</f>
        <v>636</v>
      </c>
      <c r="B526" s="39">
        <v>636</v>
      </c>
      <c r="C526" s="27" t="s">
        <v>356</v>
      </c>
      <c r="D526" s="27" t="s">
        <v>983</v>
      </c>
      <c r="E526" s="28"/>
      <c r="F526" s="48"/>
      <c r="G526" s="29">
        <v>2016</v>
      </c>
      <c r="H526" s="15">
        <f ca="1">IF(Tabla1[[#This Row],[FECHA DE NACIMIENTO]]="","",YEAR(NOW())-Tabla1[[#This Row],[FECHA DE NACIMIENTO]])</f>
        <v>10</v>
      </c>
      <c r="I526" s="27" t="s">
        <v>13</v>
      </c>
      <c r="J526" s="15" t="str">
        <f t="shared" si="16"/>
        <v>N</v>
      </c>
      <c r="K526" s="15" t="str">
        <f>Tabla1[[#This Row],[FECHA DE NACIMIENTO]]&amp;J526</f>
        <v>2016N</v>
      </c>
      <c r="L526" s="16" t="str">
        <f t="shared" si="17"/>
        <v>NOVATOS 9 Y 10 AÑOS</v>
      </c>
      <c r="M526" s="27" t="s">
        <v>52</v>
      </c>
      <c r="N526" s="39">
        <v>636</v>
      </c>
      <c r="O526" s="19">
        <f>IFERROR(VLOOKUP(Tabla1[[#This Row],[NIVEL DE HABILIDAD]],CATEGORIAS!$M$3:$O$13,2,FALSE),"")</f>
        <v>85000</v>
      </c>
      <c r="P526" s="27"/>
      <c r="Q526" s="27"/>
    </row>
    <row r="527" spans="1:17" ht="18.75" hidden="1" x14ac:dyDescent="0.25">
      <c r="A527" s="11">
        <f>_xlfn.IFNA(_xlfn.XLOOKUP(Tabla1[[#This Row],[ID]],'BASE DE DATOS 2026'!$B$3:$B$895,'BASE DE DATOS 2026'!$N$3:$N$895),"")</f>
        <v>637</v>
      </c>
      <c r="B527" s="38">
        <v>637</v>
      </c>
      <c r="C527" s="27" t="s">
        <v>639</v>
      </c>
      <c r="D527" s="27" t="s">
        <v>984</v>
      </c>
      <c r="E527" s="28">
        <v>1058553035</v>
      </c>
      <c r="F527" s="48"/>
      <c r="G527" s="29">
        <v>2017</v>
      </c>
      <c r="H527" s="15">
        <f ca="1">IF(Tabla1[[#This Row],[FECHA DE NACIMIENTO]]="","",YEAR(NOW())-Tabla1[[#This Row],[FECHA DE NACIMIENTO]])</f>
        <v>9</v>
      </c>
      <c r="I527" s="27" t="s">
        <v>15</v>
      </c>
      <c r="J527" s="15" t="str">
        <f t="shared" si="16"/>
        <v>EX</v>
      </c>
      <c r="K527" s="15" t="str">
        <f>Tabla1[[#This Row],[FECHA DE NACIMIENTO]]&amp;J527</f>
        <v>2017EX</v>
      </c>
      <c r="L527" s="16" t="str">
        <f t="shared" si="17"/>
        <v>EXPERTOS 9 Y 10 AÑOS</v>
      </c>
      <c r="M527" s="27" t="s">
        <v>52</v>
      </c>
      <c r="N527" s="38">
        <v>637</v>
      </c>
      <c r="O527" s="19">
        <f>IFERROR(VLOOKUP(Tabla1[[#This Row],[NIVEL DE HABILIDAD]],CATEGORIAS!$M$3:$O$13,2,FALSE),"")</f>
        <v>85000</v>
      </c>
      <c r="P527" s="27"/>
      <c r="Q527" s="27"/>
    </row>
    <row r="528" spans="1:17" ht="18.75" hidden="1" x14ac:dyDescent="0.25">
      <c r="A528" s="11">
        <f>_xlfn.IFNA(_xlfn.XLOOKUP(Tabla1[[#This Row],[ID]],'BASE DE DATOS 2026'!$B$3:$B$895,'BASE DE DATOS 2026'!$N$3:$N$895),"")</f>
        <v>638</v>
      </c>
      <c r="B528" s="39">
        <v>638</v>
      </c>
      <c r="C528" s="27" t="s">
        <v>985</v>
      </c>
      <c r="D528" s="27" t="s">
        <v>793</v>
      </c>
      <c r="E528" s="28">
        <v>1232804452</v>
      </c>
      <c r="F528" s="48"/>
      <c r="G528" s="29">
        <v>2018</v>
      </c>
      <c r="H528" s="15">
        <f ca="1">IF(Tabla1[[#This Row],[FECHA DE NACIMIENTO]]="","",YEAR(NOW())-Tabla1[[#This Row],[FECHA DE NACIMIENTO]])</f>
        <v>8</v>
      </c>
      <c r="I528" s="27" t="s">
        <v>13</v>
      </c>
      <c r="J528" s="15" t="str">
        <f t="shared" si="16"/>
        <v>N</v>
      </c>
      <c r="K528" s="15" t="str">
        <f>Tabla1[[#This Row],[FECHA DE NACIMIENTO]]&amp;J528</f>
        <v>2018N</v>
      </c>
      <c r="L528" s="16" t="str">
        <f t="shared" si="17"/>
        <v>NOVATOS 7 Y 8 AÑOS</v>
      </c>
      <c r="M528" s="27" t="s">
        <v>51</v>
      </c>
      <c r="N528" s="39">
        <v>638</v>
      </c>
      <c r="O528" s="19">
        <f>IFERROR(VLOOKUP(Tabla1[[#This Row],[NIVEL DE HABILIDAD]],CATEGORIAS!$M$3:$O$13,2,FALSE),"")</f>
        <v>85000</v>
      </c>
      <c r="P528" s="27"/>
      <c r="Q528" s="27"/>
    </row>
    <row r="529" spans="1:17" ht="18.75" hidden="1" x14ac:dyDescent="0.25">
      <c r="A529" s="11">
        <f>_xlfn.IFNA(_xlfn.XLOOKUP(Tabla1[[#This Row],[ID]],'BASE DE DATOS 2026'!$B$3:$B$895,'BASE DE DATOS 2026'!$N$3:$N$895),"")</f>
        <v>639</v>
      </c>
      <c r="B529" s="38">
        <v>639</v>
      </c>
      <c r="C529" s="27" t="s">
        <v>986</v>
      </c>
      <c r="D529" s="27" t="s">
        <v>987</v>
      </c>
      <c r="E529" s="28">
        <v>1232805724</v>
      </c>
      <c r="F529" s="48"/>
      <c r="G529" s="29">
        <v>2018</v>
      </c>
      <c r="H529" s="15">
        <f ca="1">IF(Tabla1[[#This Row],[FECHA DE NACIMIENTO]]="","",YEAR(NOW())-Tabla1[[#This Row],[FECHA DE NACIMIENTO]])</f>
        <v>8</v>
      </c>
      <c r="I529" s="27" t="s">
        <v>13</v>
      </c>
      <c r="J529" s="15" t="str">
        <f t="shared" si="16"/>
        <v>N</v>
      </c>
      <c r="K529" s="15" t="str">
        <f>Tabla1[[#This Row],[FECHA DE NACIMIENTO]]&amp;J529</f>
        <v>2018N</v>
      </c>
      <c r="L529" s="16" t="str">
        <f t="shared" si="17"/>
        <v>NOVATOS 7 Y 8 AÑOS</v>
      </c>
      <c r="M529" s="27" t="s">
        <v>51</v>
      </c>
      <c r="N529" s="38">
        <v>639</v>
      </c>
      <c r="O529" s="19">
        <f>IFERROR(VLOOKUP(Tabla1[[#This Row],[NIVEL DE HABILIDAD]],CATEGORIAS!$M$3:$O$13,2,FALSE),"")</f>
        <v>85000</v>
      </c>
      <c r="P529" s="27"/>
      <c r="Q529" s="27"/>
    </row>
    <row r="530" spans="1:17" ht="18.75" hidden="1" x14ac:dyDescent="0.25">
      <c r="A530" s="11">
        <f>_xlfn.IFNA(_xlfn.XLOOKUP(Tabla1[[#This Row],[ID]],'BASE DE DATOS 2026'!$B$3:$B$895,'BASE DE DATOS 2026'!$N$3:$N$895),"")</f>
        <v>640</v>
      </c>
      <c r="B530" s="39">
        <v>640</v>
      </c>
      <c r="C530" s="27" t="s">
        <v>236</v>
      </c>
      <c r="D530" s="27" t="s">
        <v>988</v>
      </c>
      <c r="E530" s="28">
        <v>1232805211</v>
      </c>
      <c r="F530" s="48"/>
      <c r="G530" s="29">
        <v>2018</v>
      </c>
      <c r="H530" s="15">
        <f ca="1">IF(Tabla1[[#This Row],[FECHA DE NACIMIENTO]]="","",YEAR(NOW())-Tabla1[[#This Row],[FECHA DE NACIMIENTO]])</f>
        <v>8</v>
      </c>
      <c r="I530" s="27" t="s">
        <v>13</v>
      </c>
      <c r="J530" s="15" t="str">
        <f t="shared" si="16"/>
        <v>N</v>
      </c>
      <c r="K530" s="15" t="str">
        <f>Tabla1[[#This Row],[FECHA DE NACIMIENTO]]&amp;J530</f>
        <v>2018N</v>
      </c>
      <c r="L530" s="16" t="str">
        <f t="shared" si="17"/>
        <v>NOVATOS 7 Y 8 AÑOS</v>
      </c>
      <c r="M530" s="27" t="s">
        <v>51</v>
      </c>
      <c r="N530" s="39">
        <v>640</v>
      </c>
      <c r="O530" s="19">
        <f>IFERROR(VLOOKUP(Tabla1[[#This Row],[NIVEL DE HABILIDAD]],CATEGORIAS!$M$3:$O$13,2,FALSE),"")</f>
        <v>85000</v>
      </c>
      <c r="P530" s="27"/>
      <c r="Q530" s="27"/>
    </row>
    <row r="531" spans="1:17" ht="18.75" hidden="1" x14ac:dyDescent="0.25">
      <c r="A531" s="11">
        <f>_xlfn.IFNA(_xlfn.XLOOKUP(Tabla1[[#This Row],[ID]],'BASE DE DATOS 2026'!$B$3:$B$895,'BASE DE DATOS 2026'!$N$3:$N$895),"")</f>
        <v>0</v>
      </c>
      <c r="B531" s="38">
        <v>641</v>
      </c>
      <c r="C531" s="27" t="s">
        <v>236</v>
      </c>
      <c r="D531" s="27" t="s">
        <v>989</v>
      </c>
      <c r="E531" s="28">
        <v>1109935763</v>
      </c>
      <c r="F531" s="48"/>
      <c r="G531" s="29">
        <v>2017</v>
      </c>
      <c r="H531" s="15">
        <f ca="1">IF(Tabla1[[#This Row],[FECHA DE NACIMIENTO]]="","",YEAR(NOW())-Tabla1[[#This Row],[FECHA DE NACIMIENTO]])</f>
        <v>9</v>
      </c>
      <c r="I531" s="65" t="s">
        <v>67</v>
      </c>
      <c r="J531" s="15" t="str">
        <f t="shared" si="16"/>
        <v>P</v>
      </c>
      <c r="K531" s="15" t="str">
        <f>Tabla1[[#This Row],[FECHA DE NACIMIENTO]]&amp;J531</f>
        <v>2017P</v>
      </c>
      <c r="L531" s="16" t="str">
        <f t="shared" si="17"/>
        <v>PRINCIPIANTES 9 Y 10 AÑOS</v>
      </c>
      <c r="M531" s="27" t="s">
        <v>51</v>
      </c>
      <c r="N531" s="38">
        <v>641</v>
      </c>
      <c r="O531" s="19">
        <f>IFERROR(VLOOKUP(Tabla1[[#This Row],[NIVEL DE HABILIDAD]],CATEGORIAS!$M$3:$O$13,2,FALSE),"")</f>
        <v>85000</v>
      </c>
      <c r="P531" s="27"/>
      <c r="Q531" s="27"/>
    </row>
    <row r="532" spans="1:17" ht="18.75" hidden="1" x14ac:dyDescent="0.25">
      <c r="A532" s="11">
        <f>_xlfn.IFNA(_xlfn.XLOOKUP(Tabla1[[#This Row],[ID]],'BASE DE DATOS 2026'!$B$3:$B$895,'BASE DE DATOS 2026'!$N$3:$N$895),"")</f>
        <v>0</v>
      </c>
      <c r="B532" s="39">
        <v>642</v>
      </c>
      <c r="C532" s="27" t="s">
        <v>990</v>
      </c>
      <c r="D532" s="27" t="s">
        <v>991</v>
      </c>
      <c r="E532" s="28">
        <v>1112406080</v>
      </c>
      <c r="F532" s="48"/>
      <c r="G532" s="29">
        <v>2013</v>
      </c>
      <c r="H532" s="15">
        <f ca="1">IF(Tabla1[[#This Row],[FECHA DE NACIMIENTO]]="","",YEAR(NOW())-Tabla1[[#This Row],[FECHA DE NACIMIENTO]])</f>
        <v>13</v>
      </c>
      <c r="I532" s="27" t="s">
        <v>67</v>
      </c>
      <c r="J532" s="15" t="str">
        <f t="shared" si="16"/>
        <v>P</v>
      </c>
      <c r="K532" s="15" t="str">
        <f>Tabla1[[#This Row],[FECHA DE NACIMIENTO]]&amp;J532</f>
        <v>2013P</v>
      </c>
      <c r="L532" s="16" t="str">
        <f t="shared" si="17"/>
        <v>PRINCIPIANTES 13 Y 14 AÑOS</v>
      </c>
      <c r="M532" s="27" t="s">
        <v>85</v>
      </c>
      <c r="N532" s="39">
        <v>642</v>
      </c>
      <c r="O532" s="19">
        <f>IFERROR(VLOOKUP(Tabla1[[#This Row],[NIVEL DE HABILIDAD]],CATEGORIAS!$M$3:$O$13,2,FALSE),"")</f>
        <v>85000</v>
      </c>
      <c r="P532" s="27"/>
      <c r="Q532" s="27"/>
    </row>
    <row r="533" spans="1:17" ht="18.75" hidden="1" x14ac:dyDescent="0.25">
      <c r="A533" s="11">
        <f>_xlfn.IFNA(_xlfn.XLOOKUP(Tabla1[[#This Row],[ID]],'BASE DE DATOS 2026'!$B$3:$B$895,'BASE DE DATOS 2026'!$N$3:$N$895),"")</f>
        <v>643</v>
      </c>
      <c r="B533" s="38">
        <v>643</v>
      </c>
      <c r="C533" s="27" t="s">
        <v>301</v>
      </c>
      <c r="D533" s="27" t="s">
        <v>992</v>
      </c>
      <c r="E533" s="28">
        <v>1089619694</v>
      </c>
      <c r="F533" s="48"/>
      <c r="G533" s="29">
        <v>2013</v>
      </c>
      <c r="H533" s="15">
        <f ca="1">IF(Tabla1[[#This Row],[FECHA DE NACIMIENTO]]="","",YEAR(NOW())-Tabla1[[#This Row],[FECHA DE NACIMIENTO]])</f>
        <v>13</v>
      </c>
      <c r="I533" s="65" t="s">
        <v>13</v>
      </c>
      <c r="J533" s="15" t="str">
        <f t="shared" si="16"/>
        <v>N</v>
      </c>
      <c r="K533" s="15" t="str">
        <f>Tabla1[[#This Row],[FECHA DE NACIMIENTO]]&amp;J533</f>
        <v>2013N</v>
      </c>
      <c r="L533" s="16" t="str">
        <f t="shared" si="17"/>
        <v>NOVATOS 13 Y 14 AÑOS</v>
      </c>
      <c r="M533" s="27" t="s">
        <v>41</v>
      </c>
      <c r="N533" s="38">
        <v>643</v>
      </c>
      <c r="O533" s="19">
        <f>IFERROR(VLOOKUP(Tabla1[[#This Row],[NIVEL DE HABILIDAD]],CATEGORIAS!$M$3:$O$13,2,FALSE),"")</f>
        <v>85000</v>
      </c>
      <c r="P533" s="27"/>
      <c r="Q533" s="27"/>
    </row>
    <row r="534" spans="1:17" ht="18.75" hidden="1" x14ac:dyDescent="0.25">
      <c r="A534" s="11">
        <f>_xlfn.IFNA(_xlfn.XLOOKUP(Tabla1[[#This Row],[ID]],'BASE DE DATOS 2026'!$B$3:$B$895,'BASE DE DATOS 2026'!$N$3:$N$895),"")</f>
        <v>644</v>
      </c>
      <c r="B534" s="39">
        <v>644</v>
      </c>
      <c r="C534" s="27" t="s">
        <v>993</v>
      </c>
      <c r="D534" s="27" t="s">
        <v>994</v>
      </c>
      <c r="E534" s="28">
        <v>1081065402</v>
      </c>
      <c r="F534" s="48"/>
      <c r="G534" s="29">
        <v>2018</v>
      </c>
      <c r="H534" s="15">
        <f ca="1">IF(Tabla1[[#This Row],[FECHA DE NACIMIENTO]]="","",YEAR(NOW())-Tabla1[[#This Row],[FECHA DE NACIMIENTO]])</f>
        <v>8</v>
      </c>
      <c r="I534" s="27" t="s">
        <v>13</v>
      </c>
      <c r="J534" s="15" t="str">
        <f t="shared" si="16"/>
        <v>N</v>
      </c>
      <c r="K534" s="15" t="str">
        <f>Tabla1[[#This Row],[FECHA DE NACIMIENTO]]&amp;J534</f>
        <v>2018N</v>
      </c>
      <c r="L534" s="16" t="str">
        <f t="shared" si="17"/>
        <v>NOVATOS 7 Y 8 AÑOS</v>
      </c>
      <c r="M534" s="27" t="s">
        <v>45</v>
      </c>
      <c r="N534" s="39">
        <v>644</v>
      </c>
      <c r="O534" s="19">
        <f>IFERROR(VLOOKUP(Tabla1[[#This Row],[NIVEL DE HABILIDAD]],CATEGORIAS!$M$3:$O$13,2,FALSE),"")</f>
        <v>85000</v>
      </c>
      <c r="P534" s="27"/>
      <c r="Q534" s="27"/>
    </row>
    <row r="535" spans="1:17" ht="18.75" hidden="1" x14ac:dyDescent="0.25">
      <c r="A535" s="11">
        <f>_xlfn.IFNA(_xlfn.XLOOKUP(Tabla1[[#This Row],[ID]],'BASE DE DATOS 2026'!$B$3:$B$895,'BASE DE DATOS 2026'!$N$3:$N$895),"")</f>
        <v>645</v>
      </c>
      <c r="B535" s="38">
        <v>645</v>
      </c>
      <c r="C535" s="27" t="s">
        <v>995</v>
      </c>
      <c r="D535" s="27" t="s">
        <v>996</v>
      </c>
      <c r="E535" s="28">
        <v>1115091759</v>
      </c>
      <c r="F535" s="48"/>
      <c r="G535" s="29">
        <v>2016</v>
      </c>
      <c r="H535" s="15">
        <f ca="1">IF(Tabla1[[#This Row],[FECHA DE NACIMIENTO]]="","",YEAR(NOW())-Tabla1[[#This Row],[FECHA DE NACIMIENTO]])</f>
        <v>10</v>
      </c>
      <c r="I535" s="27" t="s">
        <v>67</v>
      </c>
      <c r="J535" s="15" t="str">
        <f t="shared" si="16"/>
        <v>P</v>
      </c>
      <c r="K535" s="15" t="str">
        <f>Tabla1[[#This Row],[FECHA DE NACIMIENTO]]&amp;J535</f>
        <v>2016P</v>
      </c>
      <c r="L535" s="16" t="str">
        <f t="shared" si="17"/>
        <v>PRINCIPIANTES 9 Y 10 AÑOS</v>
      </c>
      <c r="M535" s="27" t="s">
        <v>76</v>
      </c>
      <c r="N535" s="38">
        <v>645</v>
      </c>
      <c r="O535" s="19">
        <f>IFERROR(VLOOKUP(Tabla1[[#This Row],[NIVEL DE HABILIDAD]],CATEGORIAS!$M$3:$O$13,2,FALSE),"")</f>
        <v>85000</v>
      </c>
      <c r="P535" s="27"/>
      <c r="Q535" s="27"/>
    </row>
    <row r="536" spans="1:17" ht="18.75" hidden="1" x14ac:dyDescent="0.25">
      <c r="A536" s="11">
        <f>_xlfn.IFNA(_xlfn.XLOOKUP(Tabla1[[#This Row],[ID]],'BASE DE DATOS 2026'!$B$3:$B$895,'BASE DE DATOS 2026'!$N$3:$N$895),"")</f>
        <v>646</v>
      </c>
      <c r="B536" s="39">
        <v>646</v>
      </c>
      <c r="C536" s="27" t="s">
        <v>753</v>
      </c>
      <c r="D536" s="27" t="s">
        <v>997</v>
      </c>
      <c r="E536" s="28">
        <v>1105389914</v>
      </c>
      <c r="F536" s="48"/>
      <c r="G536" s="29">
        <v>2014</v>
      </c>
      <c r="H536" s="15">
        <f ca="1">IF(Tabla1[[#This Row],[FECHA DE NACIMIENTO]]="","",YEAR(NOW())-Tabla1[[#This Row],[FECHA DE NACIMIENTO]])</f>
        <v>12</v>
      </c>
      <c r="I536" s="27" t="s">
        <v>15</v>
      </c>
      <c r="J536" s="15" t="str">
        <f t="shared" si="16"/>
        <v>EX</v>
      </c>
      <c r="K536" s="15" t="str">
        <f>Tabla1[[#This Row],[FECHA DE NACIMIENTO]]&amp;J536</f>
        <v>2014EX</v>
      </c>
      <c r="L536" s="16" t="str">
        <f t="shared" si="17"/>
        <v>EXPERTOS 11 Y 12 AÑOS</v>
      </c>
      <c r="M536" s="27" t="s">
        <v>50</v>
      </c>
      <c r="N536" s="39">
        <v>646</v>
      </c>
      <c r="O536" s="19">
        <f>IFERROR(VLOOKUP(Tabla1[[#This Row],[NIVEL DE HABILIDAD]],CATEGORIAS!$M$3:$O$13,2,FALSE),"")</f>
        <v>85000</v>
      </c>
      <c r="P536" s="27"/>
      <c r="Q536" s="27"/>
    </row>
    <row r="537" spans="1:17" ht="18.75" hidden="1" x14ac:dyDescent="0.25">
      <c r="A537" s="11">
        <f>_xlfn.IFNA(_xlfn.XLOOKUP(Tabla1[[#This Row],[ID]],'BASE DE DATOS 2026'!$B$3:$B$895,'BASE DE DATOS 2026'!$N$3:$N$895),"")</f>
        <v>647</v>
      </c>
      <c r="B537" s="38">
        <v>647</v>
      </c>
      <c r="C537" s="27" t="s">
        <v>319</v>
      </c>
      <c r="D537" s="27" t="s">
        <v>998</v>
      </c>
      <c r="E537" s="28">
        <v>1109679213</v>
      </c>
      <c r="F537" s="48"/>
      <c r="G537" s="29">
        <v>2014</v>
      </c>
      <c r="H537" s="15">
        <f ca="1">IF(Tabla1[[#This Row],[FECHA DE NACIMIENTO]]="","",YEAR(NOW())-Tabla1[[#This Row],[FECHA DE NACIMIENTO]])</f>
        <v>12</v>
      </c>
      <c r="I537" s="27" t="s">
        <v>15</v>
      </c>
      <c r="J537" s="15" t="str">
        <f t="shared" si="16"/>
        <v>EX</v>
      </c>
      <c r="K537" s="15" t="str">
        <f>Tabla1[[#This Row],[FECHA DE NACIMIENTO]]&amp;J537</f>
        <v>2014EX</v>
      </c>
      <c r="L537" s="16" t="str">
        <f t="shared" si="17"/>
        <v>EXPERTOS 11 Y 12 AÑOS</v>
      </c>
      <c r="M537" s="27" t="s">
        <v>50</v>
      </c>
      <c r="N537" s="38">
        <v>647</v>
      </c>
      <c r="O537" s="19">
        <f>IFERROR(VLOOKUP(Tabla1[[#This Row],[NIVEL DE HABILIDAD]],CATEGORIAS!$M$3:$O$13,2,FALSE),"")</f>
        <v>85000</v>
      </c>
      <c r="P537" s="27"/>
      <c r="Q537" s="27"/>
    </row>
    <row r="538" spans="1:17" ht="18.75" hidden="1" x14ac:dyDescent="0.25">
      <c r="A538" s="11">
        <f>_xlfn.IFNA(_xlfn.XLOOKUP(Tabla1[[#This Row],[ID]],'BASE DE DATOS 2026'!$B$3:$B$895,'BASE DE DATOS 2026'!$N$3:$N$895),"")</f>
        <v>0</v>
      </c>
      <c r="B538" s="39">
        <v>648</v>
      </c>
      <c r="C538" s="33" t="s">
        <v>999</v>
      </c>
      <c r="D538" s="33" t="s">
        <v>1000</v>
      </c>
      <c r="E538" s="34">
        <v>1131124498</v>
      </c>
      <c r="F538" s="48"/>
      <c r="G538" s="35">
        <v>2015</v>
      </c>
      <c r="H538" s="15">
        <f ca="1">IF(Tabla1[[#This Row],[FECHA DE NACIMIENTO]]="","",YEAR(NOW())-Tabla1[[#This Row],[FECHA DE NACIMIENTO]])</f>
        <v>11</v>
      </c>
      <c r="I538" s="33" t="s">
        <v>15</v>
      </c>
      <c r="J538" s="15" t="str">
        <f t="shared" si="16"/>
        <v>EX</v>
      </c>
      <c r="K538" s="15" t="str">
        <f>Tabla1[[#This Row],[FECHA DE NACIMIENTO]]&amp;J538</f>
        <v>2015EX</v>
      </c>
      <c r="L538" s="16" t="str">
        <f t="shared" si="17"/>
        <v>EXPERTOS 11 Y 12 AÑOS</v>
      </c>
      <c r="M538" s="33" t="s">
        <v>50</v>
      </c>
      <c r="N538" s="39">
        <v>648</v>
      </c>
      <c r="O538" s="19">
        <f>IFERROR(VLOOKUP(Tabla1[[#This Row],[NIVEL DE HABILIDAD]],CATEGORIAS!$M$3:$O$13,2,FALSE),"")</f>
        <v>85000</v>
      </c>
      <c r="P538" s="33"/>
      <c r="Q538" s="33"/>
    </row>
    <row r="539" spans="1:17" ht="18.75" hidden="1" x14ac:dyDescent="0.25">
      <c r="A539" s="11">
        <f>_xlfn.IFNA(_xlfn.XLOOKUP(Tabla1[[#This Row],[ID]],'BASE DE DATOS 2026'!$B$3:$B$895,'BASE DE DATOS 2026'!$N$3:$N$895),"")</f>
        <v>649</v>
      </c>
      <c r="B539" s="38">
        <v>649</v>
      </c>
      <c r="C539" s="33" t="s">
        <v>1001</v>
      </c>
      <c r="D539" s="33" t="s">
        <v>1002</v>
      </c>
      <c r="E539" s="34">
        <v>1113687816</v>
      </c>
      <c r="F539" s="48"/>
      <c r="G539" s="35">
        <v>2015</v>
      </c>
      <c r="H539" s="15">
        <f ca="1">IF(Tabla1[[#This Row],[FECHA DE NACIMIENTO]]="","",YEAR(NOW())-Tabla1[[#This Row],[FECHA DE NACIMIENTO]])</f>
        <v>11</v>
      </c>
      <c r="I539" s="33" t="s">
        <v>15</v>
      </c>
      <c r="J539" s="15" t="str">
        <f t="shared" si="16"/>
        <v>EX</v>
      </c>
      <c r="K539" s="15" t="str">
        <f>Tabla1[[#This Row],[FECHA DE NACIMIENTO]]&amp;J539</f>
        <v>2015EX</v>
      </c>
      <c r="L539" s="16" t="str">
        <f t="shared" si="17"/>
        <v>EXPERTOS 11 Y 12 AÑOS</v>
      </c>
      <c r="M539" s="33" t="s">
        <v>44</v>
      </c>
      <c r="N539" s="38">
        <v>649</v>
      </c>
      <c r="O539" s="19">
        <f>IFERROR(VLOOKUP(Tabla1[[#This Row],[NIVEL DE HABILIDAD]],CATEGORIAS!$M$3:$O$13,2,FALSE),"")</f>
        <v>85000</v>
      </c>
      <c r="P539" s="33"/>
      <c r="Q539" s="33"/>
    </row>
    <row r="540" spans="1:17" ht="18.75" hidden="1" x14ac:dyDescent="0.25">
      <c r="A540" s="11">
        <f>_xlfn.IFNA(_xlfn.XLOOKUP(Tabla1[[#This Row],[ID]],'BASE DE DATOS 2026'!$B$3:$B$895,'BASE DE DATOS 2026'!$N$3:$N$895),"")</f>
        <v>650</v>
      </c>
      <c r="B540" s="39">
        <v>650</v>
      </c>
      <c r="C540" s="33" t="s">
        <v>1003</v>
      </c>
      <c r="D540" s="33" t="s">
        <v>1004</v>
      </c>
      <c r="E540" s="34">
        <v>1232800535</v>
      </c>
      <c r="F540" s="48"/>
      <c r="G540" s="35">
        <v>2017</v>
      </c>
      <c r="H540" s="15">
        <f ca="1">IF(Tabla1[[#This Row],[FECHA DE NACIMIENTO]]="","",YEAR(NOW())-Tabla1[[#This Row],[FECHA DE NACIMIENTO]])</f>
        <v>9</v>
      </c>
      <c r="I540" s="33" t="s">
        <v>15</v>
      </c>
      <c r="J540" s="15" t="str">
        <f t="shared" si="16"/>
        <v>EX</v>
      </c>
      <c r="K540" s="15" t="str">
        <f>Tabla1[[#This Row],[FECHA DE NACIMIENTO]]&amp;J540</f>
        <v>2017EX</v>
      </c>
      <c r="L540" s="16" t="str">
        <f t="shared" si="17"/>
        <v>EXPERTOS 9 Y 10 AÑOS</v>
      </c>
      <c r="M540" s="33" t="s">
        <v>44</v>
      </c>
      <c r="N540" s="39">
        <v>650</v>
      </c>
      <c r="O540" s="19">
        <f>IFERROR(VLOOKUP(Tabla1[[#This Row],[NIVEL DE HABILIDAD]],CATEGORIAS!$M$3:$O$13,2,FALSE),"")</f>
        <v>85000</v>
      </c>
      <c r="P540" s="33"/>
      <c r="Q540" s="33"/>
    </row>
    <row r="541" spans="1:17" ht="18.75" hidden="1" x14ac:dyDescent="0.25">
      <c r="A541" s="11">
        <f>_xlfn.IFNA(_xlfn.XLOOKUP(Tabla1[[#This Row],[ID]],'BASE DE DATOS 2026'!$B$3:$B$895,'BASE DE DATOS 2026'!$N$3:$N$895),"")</f>
        <v>651</v>
      </c>
      <c r="B541" s="38">
        <v>651</v>
      </c>
      <c r="C541" s="33" t="s">
        <v>256</v>
      </c>
      <c r="D541" s="33" t="s">
        <v>1005</v>
      </c>
      <c r="E541" s="34">
        <v>1114548633</v>
      </c>
      <c r="F541" s="48"/>
      <c r="G541" s="35">
        <v>2013</v>
      </c>
      <c r="H541" s="15">
        <f ca="1">IF(Tabla1[[#This Row],[FECHA DE NACIMIENTO]]="","",YEAR(NOW())-Tabla1[[#This Row],[FECHA DE NACIMIENTO]])</f>
        <v>13</v>
      </c>
      <c r="I541" s="33" t="s">
        <v>15</v>
      </c>
      <c r="J541" s="15" t="str">
        <f t="shared" si="16"/>
        <v>EX</v>
      </c>
      <c r="K541" s="15" t="str">
        <f>Tabla1[[#This Row],[FECHA DE NACIMIENTO]]&amp;J541</f>
        <v>2013EX</v>
      </c>
      <c r="L541" s="16" t="str">
        <f t="shared" si="17"/>
        <v>EXPERTOS 13 Y 14 AÑOS</v>
      </c>
      <c r="M541" s="33" t="s">
        <v>82</v>
      </c>
      <c r="N541" s="38">
        <v>651</v>
      </c>
      <c r="O541" s="19">
        <f>IFERROR(VLOOKUP(Tabla1[[#This Row],[NIVEL DE HABILIDAD]],CATEGORIAS!$M$3:$O$13,2,FALSE),"")</f>
        <v>85000</v>
      </c>
      <c r="P541" s="33"/>
      <c r="Q541" s="33"/>
    </row>
    <row r="542" spans="1:17" ht="18.75" hidden="1" x14ac:dyDescent="0.25">
      <c r="A542" s="11">
        <f>_xlfn.IFNA(_xlfn.XLOOKUP(Tabla1[[#This Row],[ID]],'BASE DE DATOS 2026'!$B$3:$B$895,'BASE DE DATOS 2026'!$N$3:$N$895),"")</f>
        <v>0</v>
      </c>
      <c r="B542" s="39">
        <v>652</v>
      </c>
      <c r="C542" s="65" t="s">
        <v>436</v>
      </c>
      <c r="D542" s="65" t="s">
        <v>1006</v>
      </c>
      <c r="E542" s="47">
        <v>1140052676</v>
      </c>
      <c r="F542" s="48"/>
      <c r="G542" s="48">
        <v>2011</v>
      </c>
      <c r="H542" s="15">
        <f ca="1">IF(Tabla1[[#This Row],[FECHA DE NACIMIENTO]]="","",YEAR(NOW())-Tabla1[[#This Row],[FECHA DE NACIMIENTO]])</f>
        <v>15</v>
      </c>
      <c r="I542" s="65" t="s">
        <v>15</v>
      </c>
      <c r="J542" s="15" t="str">
        <f t="shared" si="16"/>
        <v>EX</v>
      </c>
      <c r="K542" s="15" t="str">
        <f>Tabla1[[#This Row],[FECHA DE NACIMIENTO]]&amp;J542</f>
        <v>2011EX</v>
      </c>
      <c r="L542" s="16" t="str">
        <f t="shared" si="17"/>
        <v>EXPERTOS 15 Y 16 AÑOS</v>
      </c>
      <c r="M542" s="65" t="s">
        <v>44</v>
      </c>
      <c r="N542" s="39">
        <v>652</v>
      </c>
      <c r="O542" s="19">
        <f>IFERROR(VLOOKUP(Tabla1[[#This Row],[NIVEL DE HABILIDAD]],CATEGORIAS!$M$3:$O$13,2,FALSE),"")</f>
        <v>85000</v>
      </c>
      <c r="P542" s="65"/>
      <c r="Q542" s="65"/>
    </row>
    <row r="543" spans="1:17" ht="18.75" hidden="1" x14ac:dyDescent="0.25">
      <c r="A543" s="11">
        <f>_xlfn.IFNA(_xlfn.XLOOKUP(Tabla1[[#This Row],[ID]],'BASE DE DATOS 2026'!$B$3:$B$895,'BASE DE DATOS 2026'!$N$3:$N$895),"")</f>
        <v>653</v>
      </c>
      <c r="B543" s="38">
        <v>653</v>
      </c>
      <c r="C543" s="33" t="s">
        <v>766</v>
      </c>
      <c r="D543" s="33" t="s">
        <v>1007</v>
      </c>
      <c r="E543" s="34">
        <v>1107867374</v>
      </c>
      <c r="F543" s="48"/>
      <c r="G543" s="35">
        <v>2012</v>
      </c>
      <c r="H543" s="15">
        <f ca="1">IF(Tabla1[[#This Row],[FECHA DE NACIMIENTO]]="","",YEAR(NOW())-Tabla1[[#This Row],[FECHA DE NACIMIENTO]])</f>
        <v>14</v>
      </c>
      <c r="I543" s="33" t="s">
        <v>13</v>
      </c>
      <c r="J543" s="15" t="str">
        <f t="shared" si="16"/>
        <v>N</v>
      </c>
      <c r="K543" s="15" t="str">
        <f>Tabla1[[#This Row],[FECHA DE NACIMIENTO]]&amp;J543</f>
        <v>2012N</v>
      </c>
      <c r="L543" s="16" t="str">
        <f t="shared" si="17"/>
        <v>NOVATOS 13 Y 14 AÑOS</v>
      </c>
      <c r="M543" s="33" t="s">
        <v>46</v>
      </c>
      <c r="N543" s="38">
        <v>653</v>
      </c>
      <c r="O543" s="19">
        <f>IFERROR(VLOOKUP(Tabla1[[#This Row],[NIVEL DE HABILIDAD]],CATEGORIAS!$M$3:$O$13,2,FALSE),"")</f>
        <v>85000</v>
      </c>
      <c r="P543" s="33"/>
      <c r="Q543" s="33"/>
    </row>
    <row r="544" spans="1:17" ht="18.75" hidden="1" x14ac:dyDescent="0.25">
      <c r="A544" s="11">
        <f>_xlfn.IFNA(_xlfn.XLOOKUP(Tabla1[[#This Row],[ID]],'BASE DE DATOS 2026'!$B$3:$B$895,'BASE DE DATOS 2026'!$N$3:$N$895),"")</f>
        <v>654</v>
      </c>
      <c r="B544" s="39">
        <v>654</v>
      </c>
      <c r="C544" s="33" t="s">
        <v>1008</v>
      </c>
      <c r="D544" s="33" t="s">
        <v>1009</v>
      </c>
      <c r="E544" s="34">
        <v>1104039573</v>
      </c>
      <c r="F544" s="48"/>
      <c r="G544" s="35">
        <v>2016</v>
      </c>
      <c r="H544" s="15">
        <f ca="1">IF(Tabla1[[#This Row],[FECHA DE NACIMIENTO]]="","",YEAR(NOW())-Tabla1[[#This Row],[FECHA DE NACIMIENTO]])</f>
        <v>10</v>
      </c>
      <c r="I544" s="33" t="s">
        <v>15</v>
      </c>
      <c r="J544" s="15" t="str">
        <f t="shared" si="16"/>
        <v>EX</v>
      </c>
      <c r="K544" s="15" t="str">
        <f>Tabla1[[#This Row],[FECHA DE NACIMIENTO]]&amp;J544</f>
        <v>2016EX</v>
      </c>
      <c r="L544" s="16" t="str">
        <f t="shared" si="17"/>
        <v>EXPERTOS 9 Y 10 AÑOS</v>
      </c>
      <c r="M544" s="33" t="s">
        <v>167</v>
      </c>
      <c r="N544" s="39">
        <v>654</v>
      </c>
      <c r="O544" s="19">
        <f>IFERROR(VLOOKUP(Tabla1[[#This Row],[NIVEL DE HABILIDAD]],CATEGORIAS!$M$3:$O$13,2,FALSE),"")</f>
        <v>85000</v>
      </c>
      <c r="P544" s="33"/>
      <c r="Q544" s="33"/>
    </row>
    <row r="545" spans="1:17" ht="18.75" hidden="1" x14ac:dyDescent="0.25">
      <c r="A545" s="11">
        <f>_xlfn.IFNA(_xlfn.XLOOKUP(Tabla1[[#This Row],[ID]],'BASE DE DATOS 2026'!$B$3:$B$895,'BASE DE DATOS 2026'!$N$3:$N$895),"")</f>
        <v>655</v>
      </c>
      <c r="B545" s="38">
        <v>655</v>
      </c>
      <c r="C545" s="33" t="s">
        <v>470</v>
      </c>
      <c r="D545" s="33" t="s">
        <v>1010</v>
      </c>
      <c r="E545" s="34">
        <v>1232792372</v>
      </c>
      <c r="F545" s="48"/>
      <c r="G545" s="35">
        <v>2015</v>
      </c>
      <c r="H545" s="15">
        <f ca="1">IF(Tabla1[[#This Row],[FECHA DE NACIMIENTO]]="","",YEAR(NOW())-Tabla1[[#This Row],[FECHA DE NACIMIENTO]])</f>
        <v>11</v>
      </c>
      <c r="I545" s="33" t="s">
        <v>15</v>
      </c>
      <c r="J545" s="15" t="str">
        <f t="shared" si="16"/>
        <v>EX</v>
      </c>
      <c r="K545" s="15" t="str">
        <f>Tabla1[[#This Row],[FECHA DE NACIMIENTO]]&amp;J545</f>
        <v>2015EX</v>
      </c>
      <c r="L545" s="16" t="str">
        <f t="shared" si="17"/>
        <v>EXPERTOS 11 Y 12 AÑOS</v>
      </c>
      <c r="M545" s="33" t="s">
        <v>46</v>
      </c>
      <c r="N545" s="38">
        <v>655</v>
      </c>
      <c r="O545" s="19">
        <f>IFERROR(VLOOKUP(Tabla1[[#This Row],[NIVEL DE HABILIDAD]],CATEGORIAS!$M$3:$O$13,2,FALSE),"")</f>
        <v>85000</v>
      </c>
      <c r="P545" s="33"/>
      <c r="Q545" s="33"/>
    </row>
    <row r="546" spans="1:17" ht="18.75" hidden="1" x14ac:dyDescent="0.25">
      <c r="A546" s="11">
        <f>_xlfn.IFNA(_xlfn.XLOOKUP(Tabla1[[#This Row],[ID]],'BASE DE DATOS 2026'!$B$3:$B$895,'BASE DE DATOS 2026'!$N$3:$N$895),"")</f>
        <v>656</v>
      </c>
      <c r="B546" s="39">
        <v>656</v>
      </c>
      <c r="C546" s="33" t="s">
        <v>339</v>
      </c>
      <c r="D546" s="33" t="s">
        <v>1011</v>
      </c>
      <c r="E546" s="34">
        <v>1104821353</v>
      </c>
      <c r="F546" s="48"/>
      <c r="G546" s="35">
        <v>2009</v>
      </c>
      <c r="H546" s="15">
        <f ca="1">IF(Tabla1[[#This Row],[FECHA DE NACIMIENTO]]="","",YEAR(NOW())-Tabla1[[#This Row],[FECHA DE NACIMIENTO]])</f>
        <v>17</v>
      </c>
      <c r="I546" s="33" t="s">
        <v>15</v>
      </c>
      <c r="J546" s="15" t="str">
        <f t="shared" si="16"/>
        <v>EX</v>
      </c>
      <c r="K546" s="15" t="str">
        <f>Tabla1[[#This Row],[FECHA DE NACIMIENTO]]&amp;J546</f>
        <v>2009EX</v>
      </c>
      <c r="L546" s="16" t="str">
        <f t="shared" si="17"/>
        <v>EXPERTOS 17 AÑOS Y MAS</v>
      </c>
      <c r="M546" s="33" t="s">
        <v>46</v>
      </c>
      <c r="N546" s="39">
        <v>656</v>
      </c>
      <c r="O546" s="19">
        <f>IFERROR(VLOOKUP(Tabla1[[#This Row],[NIVEL DE HABILIDAD]],CATEGORIAS!$M$3:$O$13,2,FALSE),"")</f>
        <v>85000</v>
      </c>
      <c r="P546" s="33"/>
      <c r="Q546" s="33"/>
    </row>
    <row r="547" spans="1:17" ht="18.75" hidden="1" x14ac:dyDescent="0.25">
      <c r="A547" s="11">
        <f>_xlfn.IFNA(_xlfn.XLOOKUP(Tabla1[[#This Row],[ID]],'BASE DE DATOS 2026'!$B$3:$B$895,'BASE DE DATOS 2026'!$N$3:$N$895),"")</f>
        <v>657</v>
      </c>
      <c r="B547" s="38">
        <v>657</v>
      </c>
      <c r="C547" s="33" t="s">
        <v>436</v>
      </c>
      <c r="D547" s="33" t="s">
        <v>1012</v>
      </c>
      <c r="E547" s="34">
        <v>1112059954</v>
      </c>
      <c r="F547" s="35"/>
      <c r="G547" s="35">
        <v>2014</v>
      </c>
      <c r="H547" s="15">
        <f ca="1">IF(Tabla1[[#This Row],[FECHA DE NACIMIENTO]]="","",YEAR(NOW())-Tabla1[[#This Row],[FECHA DE NACIMIENTO]])</f>
        <v>12</v>
      </c>
      <c r="I547" s="33" t="s">
        <v>15</v>
      </c>
      <c r="J547" s="15" t="str">
        <f t="shared" si="16"/>
        <v>EX</v>
      </c>
      <c r="K547" s="15" t="str">
        <f>Tabla1[[#This Row],[FECHA DE NACIMIENTO]]&amp;J547</f>
        <v>2014EX</v>
      </c>
      <c r="L547" s="16" t="str">
        <f t="shared" si="17"/>
        <v>EXPERTOS 11 Y 12 AÑOS</v>
      </c>
      <c r="M547" s="33" t="s">
        <v>46</v>
      </c>
      <c r="N547" s="38">
        <v>657</v>
      </c>
      <c r="O547" s="19">
        <f>IFERROR(VLOOKUP(Tabla1[[#This Row],[NIVEL DE HABILIDAD]],CATEGORIAS!$M$3:$O$13,2,FALSE),"")</f>
        <v>85000</v>
      </c>
      <c r="P547" s="33"/>
      <c r="Q547" s="33"/>
    </row>
    <row r="548" spans="1:17" ht="18.75" hidden="1" x14ac:dyDescent="0.25">
      <c r="A548" s="11">
        <f>_xlfn.IFNA(_xlfn.XLOOKUP(Tabla1[[#This Row],[ID]],'BASE DE DATOS 2026'!$B$3:$B$895,'BASE DE DATOS 2026'!$N$3:$N$895),"")</f>
        <v>658</v>
      </c>
      <c r="B548" s="39">
        <v>658</v>
      </c>
      <c r="C548" s="33" t="s">
        <v>472</v>
      </c>
      <c r="D548" s="33" t="s">
        <v>1013</v>
      </c>
      <c r="E548" s="34">
        <v>1061538752</v>
      </c>
      <c r="F548" s="48"/>
      <c r="G548" s="35">
        <v>2012</v>
      </c>
      <c r="H548" s="15">
        <f ca="1">IF(Tabla1[[#This Row],[FECHA DE NACIMIENTO]]="","",YEAR(NOW())-Tabla1[[#This Row],[FECHA DE NACIMIENTO]])</f>
        <v>14</v>
      </c>
      <c r="I548" s="33" t="s">
        <v>15</v>
      </c>
      <c r="J548" s="15" t="str">
        <f t="shared" si="16"/>
        <v>EX</v>
      </c>
      <c r="K548" s="15" t="str">
        <f>Tabla1[[#This Row],[FECHA DE NACIMIENTO]]&amp;J548</f>
        <v>2012EX</v>
      </c>
      <c r="L548" s="16" t="str">
        <f t="shared" si="17"/>
        <v>EXPERTOS 13 Y 14 AÑOS</v>
      </c>
      <c r="M548" s="33" t="s">
        <v>80</v>
      </c>
      <c r="N548" s="39">
        <v>658</v>
      </c>
      <c r="O548" s="19">
        <f>IFERROR(VLOOKUP(Tabla1[[#This Row],[NIVEL DE HABILIDAD]],CATEGORIAS!$M$3:$O$13,2,FALSE),"")</f>
        <v>85000</v>
      </c>
      <c r="P548" s="33"/>
      <c r="Q548" s="33"/>
    </row>
    <row r="549" spans="1:17" ht="18.75" hidden="1" x14ac:dyDescent="0.25">
      <c r="A549" s="11">
        <f>_xlfn.IFNA(_xlfn.XLOOKUP(Tabla1[[#This Row],[ID]],'BASE DE DATOS 2026'!$B$3:$B$895,'BASE DE DATOS 2026'!$N$3:$N$895),"")</f>
        <v>0</v>
      </c>
      <c r="B549" s="38">
        <v>659</v>
      </c>
      <c r="C549" s="33" t="s">
        <v>1014</v>
      </c>
      <c r="D549" s="33" t="s">
        <v>672</v>
      </c>
      <c r="E549" s="34">
        <v>1061762184</v>
      </c>
      <c r="F549" s="48"/>
      <c r="G549" s="35">
        <v>2011</v>
      </c>
      <c r="H549" s="15">
        <f ca="1">IF(Tabla1[[#This Row],[FECHA DE NACIMIENTO]]="","",YEAR(NOW())-Tabla1[[#This Row],[FECHA DE NACIMIENTO]])</f>
        <v>15</v>
      </c>
      <c r="I549" s="33" t="s">
        <v>15</v>
      </c>
      <c r="J549" s="15" t="str">
        <f t="shared" si="16"/>
        <v>EX</v>
      </c>
      <c r="K549" s="15" t="str">
        <f>Tabla1[[#This Row],[FECHA DE NACIMIENTO]]&amp;J549</f>
        <v>2011EX</v>
      </c>
      <c r="L549" s="16" t="str">
        <f t="shared" si="17"/>
        <v>EXPERTOS 15 Y 16 AÑOS</v>
      </c>
      <c r="M549" s="33" t="s">
        <v>80</v>
      </c>
      <c r="N549" s="38">
        <v>659</v>
      </c>
      <c r="O549" s="19">
        <f>IFERROR(VLOOKUP(Tabla1[[#This Row],[NIVEL DE HABILIDAD]],CATEGORIAS!$M$3:$O$13,2,FALSE),"")</f>
        <v>85000</v>
      </c>
      <c r="P549" s="33"/>
      <c r="Q549" s="33"/>
    </row>
    <row r="550" spans="1:17" ht="18.75" hidden="1" x14ac:dyDescent="0.25">
      <c r="A550" s="11">
        <f>_xlfn.IFNA(_xlfn.XLOOKUP(Tabla1[[#This Row],[ID]],'BASE DE DATOS 2026'!$B$3:$B$895,'BASE DE DATOS 2026'!$N$3:$N$895),"")</f>
        <v>660</v>
      </c>
      <c r="B550" s="39">
        <v>660</v>
      </c>
      <c r="C550" s="33" t="s">
        <v>795</v>
      </c>
      <c r="D550" s="33" t="s">
        <v>1015</v>
      </c>
      <c r="E550" s="34"/>
      <c r="F550" s="48"/>
      <c r="G550" s="35">
        <v>2012</v>
      </c>
      <c r="H550" s="15">
        <f ca="1">IF(Tabla1[[#This Row],[FECHA DE NACIMIENTO]]="","",YEAR(NOW())-Tabla1[[#This Row],[FECHA DE NACIMIENTO]])</f>
        <v>14</v>
      </c>
      <c r="I550" s="33" t="s">
        <v>15</v>
      </c>
      <c r="J550" s="15" t="str">
        <f t="shared" si="16"/>
        <v>EX</v>
      </c>
      <c r="K550" s="15" t="str">
        <f>Tabla1[[#This Row],[FECHA DE NACIMIENTO]]&amp;J550</f>
        <v>2012EX</v>
      </c>
      <c r="L550" s="16" t="str">
        <f t="shared" si="17"/>
        <v>EXPERTOS 13 Y 14 AÑOS</v>
      </c>
      <c r="M550" s="33" t="s">
        <v>167</v>
      </c>
      <c r="N550" s="39">
        <v>660</v>
      </c>
      <c r="O550" s="19">
        <f>IFERROR(VLOOKUP(Tabla1[[#This Row],[NIVEL DE HABILIDAD]],CATEGORIAS!$M$3:$O$13,2,FALSE),"")</f>
        <v>85000</v>
      </c>
      <c r="P550" s="33"/>
      <c r="Q550" s="33"/>
    </row>
    <row r="551" spans="1:17" ht="18.75" hidden="1" x14ac:dyDescent="0.25">
      <c r="A551" s="11">
        <f>_xlfn.IFNA(_xlfn.XLOOKUP(Tabla1[[#This Row],[ID]],'BASE DE DATOS 2026'!$B$3:$B$895,'BASE DE DATOS 2026'!$N$3:$N$895),"")</f>
        <v>0</v>
      </c>
      <c r="B551" s="38">
        <v>661</v>
      </c>
      <c r="C551" s="33" t="s">
        <v>1016</v>
      </c>
      <c r="D551" s="33" t="s">
        <v>1017</v>
      </c>
      <c r="E551" s="34">
        <v>1118367838</v>
      </c>
      <c r="F551" s="48"/>
      <c r="G551" s="35">
        <v>2007</v>
      </c>
      <c r="H551" s="15">
        <f ca="1">IF(Tabla1[[#This Row],[FECHA DE NACIMIENTO]]="","",YEAR(NOW())-Tabla1[[#This Row],[FECHA DE NACIMIENTO]])</f>
        <v>19</v>
      </c>
      <c r="I551" s="33" t="s">
        <v>15</v>
      </c>
      <c r="J551" s="15" t="str">
        <f t="shared" si="16"/>
        <v>EX</v>
      </c>
      <c r="K551" s="15" t="str">
        <f>Tabla1[[#This Row],[FECHA DE NACIMIENTO]]&amp;J551</f>
        <v>2007EX</v>
      </c>
      <c r="L551" s="16" t="str">
        <f t="shared" si="17"/>
        <v>EXPERTOS 17 AÑOS Y MAS</v>
      </c>
      <c r="M551" s="33" t="s">
        <v>89</v>
      </c>
      <c r="N551" s="38">
        <v>661</v>
      </c>
      <c r="O551" s="19">
        <f>IFERROR(VLOOKUP(Tabla1[[#This Row],[NIVEL DE HABILIDAD]],CATEGORIAS!$M$3:$O$13,2,FALSE),"")</f>
        <v>85000</v>
      </c>
      <c r="P551" s="33"/>
      <c r="Q551" s="33"/>
    </row>
    <row r="552" spans="1:17" ht="18.75" hidden="1" x14ac:dyDescent="0.25">
      <c r="A552" s="11">
        <f>_xlfn.IFNA(_xlfn.XLOOKUP(Tabla1[[#This Row],[ID]],'BASE DE DATOS 2026'!$B$3:$B$895,'BASE DE DATOS 2026'!$N$3:$N$895),"")</f>
        <v>662</v>
      </c>
      <c r="B552" s="39">
        <v>662</v>
      </c>
      <c r="C552" s="33" t="s">
        <v>859</v>
      </c>
      <c r="D552" s="33" t="s">
        <v>1018</v>
      </c>
      <c r="E552" s="34">
        <v>1110282661</v>
      </c>
      <c r="F552" s="48"/>
      <c r="G552" s="35">
        <v>2003</v>
      </c>
      <c r="H552" s="15">
        <f ca="1">IF(Tabla1[[#This Row],[FECHA DE NACIMIENTO]]="","",YEAR(NOW())-Tabla1[[#This Row],[FECHA DE NACIMIENTO]])</f>
        <v>23</v>
      </c>
      <c r="I552" s="33" t="s">
        <v>15</v>
      </c>
      <c r="J552" s="15" t="str">
        <f t="shared" si="16"/>
        <v>EX</v>
      </c>
      <c r="K552" s="15" t="str">
        <f>Tabla1[[#This Row],[FECHA DE NACIMIENTO]]&amp;J552</f>
        <v>2003EX</v>
      </c>
      <c r="L552" s="16" t="str">
        <f t="shared" si="17"/>
        <v>EXPERTOS 17 AÑOS Y MAS</v>
      </c>
      <c r="M552" s="33" t="s">
        <v>89</v>
      </c>
      <c r="N552" s="39">
        <v>662</v>
      </c>
      <c r="O552" s="19">
        <f>IFERROR(VLOOKUP(Tabla1[[#This Row],[NIVEL DE HABILIDAD]],CATEGORIAS!$M$3:$O$13,2,FALSE),"")</f>
        <v>85000</v>
      </c>
      <c r="P552" s="33"/>
      <c r="Q552" s="33"/>
    </row>
    <row r="553" spans="1:17" ht="18.75" hidden="1" x14ac:dyDescent="0.25">
      <c r="A553" s="11">
        <f>_xlfn.IFNA(_xlfn.XLOOKUP(Tabla1[[#This Row],[ID]],'BASE DE DATOS 2026'!$B$3:$B$895,'BASE DE DATOS 2026'!$N$3:$N$895),"")</f>
        <v>663</v>
      </c>
      <c r="B553" s="38">
        <v>663</v>
      </c>
      <c r="C553" s="33" t="s">
        <v>837</v>
      </c>
      <c r="D553" s="33" t="s">
        <v>683</v>
      </c>
      <c r="E553" s="34">
        <v>1114010704</v>
      </c>
      <c r="F553" s="48"/>
      <c r="G553" s="35">
        <v>2017</v>
      </c>
      <c r="H553" s="15">
        <f ca="1">IF(Tabla1[[#This Row],[FECHA DE NACIMIENTO]]="","",YEAR(NOW())-Tabla1[[#This Row],[FECHA DE NACIMIENTO]])</f>
        <v>9</v>
      </c>
      <c r="I553" s="33" t="s">
        <v>13</v>
      </c>
      <c r="J553" s="15" t="str">
        <f t="shared" si="16"/>
        <v>N</v>
      </c>
      <c r="K553" s="15" t="str">
        <f>Tabla1[[#This Row],[FECHA DE NACIMIENTO]]&amp;J553</f>
        <v>2017N</v>
      </c>
      <c r="L553" s="16" t="str">
        <f t="shared" si="17"/>
        <v>NOVATOS 9 Y 10 AÑOS</v>
      </c>
      <c r="M553" s="33" t="s">
        <v>82</v>
      </c>
      <c r="N553" s="38">
        <v>663</v>
      </c>
      <c r="O553" s="19">
        <f>IFERROR(VLOOKUP(Tabla1[[#This Row],[NIVEL DE HABILIDAD]],CATEGORIAS!$M$3:$O$13,2,FALSE),"")</f>
        <v>85000</v>
      </c>
      <c r="P553" s="33"/>
      <c r="Q553" s="33"/>
    </row>
    <row r="554" spans="1:17" ht="18.75" hidden="1" x14ac:dyDescent="0.25">
      <c r="A554" s="11">
        <f>_xlfn.IFNA(_xlfn.XLOOKUP(Tabla1[[#This Row],[ID]],'BASE DE DATOS 2026'!$B$3:$B$895,'BASE DE DATOS 2026'!$N$3:$N$895),"")</f>
        <v>664</v>
      </c>
      <c r="B554" s="39">
        <v>664</v>
      </c>
      <c r="C554" s="33" t="s">
        <v>1019</v>
      </c>
      <c r="D554" s="33" t="s">
        <v>1020</v>
      </c>
      <c r="E554" s="34">
        <v>1109931330</v>
      </c>
      <c r="F554" s="48"/>
      <c r="G554" s="35">
        <v>2014</v>
      </c>
      <c r="H554" s="15">
        <f ca="1">IF(Tabla1[[#This Row],[FECHA DE NACIMIENTO]]="","",YEAR(NOW())-Tabla1[[#This Row],[FECHA DE NACIMIENTO]])</f>
        <v>12</v>
      </c>
      <c r="I554" s="33" t="s">
        <v>15</v>
      </c>
      <c r="J554" s="15" t="str">
        <f t="shared" si="16"/>
        <v>EX</v>
      </c>
      <c r="K554" s="15" t="str">
        <f>Tabla1[[#This Row],[FECHA DE NACIMIENTO]]&amp;J554</f>
        <v>2014EX</v>
      </c>
      <c r="L554" s="16" t="str">
        <f t="shared" si="17"/>
        <v>EXPERTOS 11 Y 12 AÑOS</v>
      </c>
      <c r="M554" s="33" t="s">
        <v>82</v>
      </c>
      <c r="N554" s="39">
        <v>664</v>
      </c>
      <c r="O554" s="19">
        <f>IFERROR(VLOOKUP(Tabla1[[#This Row],[NIVEL DE HABILIDAD]],CATEGORIAS!$M$3:$O$13,2,FALSE),"")</f>
        <v>85000</v>
      </c>
      <c r="P554" s="33"/>
      <c r="Q554" s="33"/>
    </row>
    <row r="555" spans="1:17" ht="18.75" hidden="1" x14ac:dyDescent="0.25">
      <c r="A555" s="11">
        <f>_xlfn.IFNA(_xlfn.XLOOKUP(Tabla1[[#This Row],[ID]],'BASE DE DATOS 2026'!$B$3:$B$895,'BASE DE DATOS 2026'!$N$3:$N$895),"")</f>
        <v>665</v>
      </c>
      <c r="B555" s="38">
        <v>665</v>
      </c>
      <c r="C555" s="33" t="s">
        <v>271</v>
      </c>
      <c r="D555" s="33" t="s">
        <v>1021</v>
      </c>
      <c r="E555" s="34">
        <v>1021636543</v>
      </c>
      <c r="F555" s="48"/>
      <c r="G555" s="35">
        <v>2016</v>
      </c>
      <c r="H555" s="15">
        <f ca="1">IF(Tabla1[[#This Row],[FECHA DE NACIMIENTO]]="","",YEAR(NOW())-Tabla1[[#This Row],[FECHA DE NACIMIENTO]])</f>
        <v>10</v>
      </c>
      <c r="I555" s="33" t="s">
        <v>15</v>
      </c>
      <c r="J555" s="15" t="str">
        <f t="shared" si="16"/>
        <v>EX</v>
      </c>
      <c r="K555" s="15" t="str">
        <f>Tabla1[[#This Row],[FECHA DE NACIMIENTO]]&amp;J555</f>
        <v>2016EX</v>
      </c>
      <c r="L555" s="16" t="str">
        <f t="shared" si="17"/>
        <v>EXPERTOS 9 Y 10 AÑOS</v>
      </c>
      <c r="M555" s="33" t="s">
        <v>45</v>
      </c>
      <c r="N555" s="38">
        <v>665</v>
      </c>
      <c r="O555" s="19">
        <f>IFERROR(VLOOKUP(Tabla1[[#This Row],[NIVEL DE HABILIDAD]],CATEGORIAS!$M$3:$O$13,2,FALSE),"")</f>
        <v>85000</v>
      </c>
      <c r="P555" s="33"/>
      <c r="Q555" s="33"/>
    </row>
    <row r="556" spans="1:17" ht="18.75" hidden="1" x14ac:dyDescent="0.25">
      <c r="A556" s="11">
        <f>_xlfn.IFNA(_xlfn.XLOOKUP(Tabla1[[#This Row],[ID]],'BASE DE DATOS 2026'!$B$3:$B$895,'BASE DE DATOS 2026'!$N$3:$N$895),"")</f>
        <v>666</v>
      </c>
      <c r="B556" s="39">
        <v>666</v>
      </c>
      <c r="C556" s="33" t="s">
        <v>1022</v>
      </c>
      <c r="D556" s="33" t="s">
        <v>1023</v>
      </c>
      <c r="E556" s="34">
        <v>1116377704</v>
      </c>
      <c r="F556" s="48"/>
      <c r="G556" s="35">
        <v>2013</v>
      </c>
      <c r="H556" s="15">
        <f ca="1">IF(Tabla1[[#This Row],[FECHA DE NACIMIENTO]]="","",YEAR(NOW())-Tabla1[[#This Row],[FECHA DE NACIMIENTO]])</f>
        <v>13</v>
      </c>
      <c r="I556" s="33" t="s">
        <v>15</v>
      </c>
      <c r="J556" s="15" t="str">
        <f t="shared" si="16"/>
        <v>EX</v>
      </c>
      <c r="K556" s="15" t="str">
        <f>Tabla1[[#This Row],[FECHA DE NACIMIENTO]]&amp;J556</f>
        <v>2013EX</v>
      </c>
      <c r="L556" s="16" t="str">
        <f t="shared" si="17"/>
        <v>EXPERTOS 13 Y 14 AÑOS</v>
      </c>
      <c r="M556" s="33" t="s">
        <v>49</v>
      </c>
      <c r="N556" s="39">
        <v>666</v>
      </c>
      <c r="O556" s="19">
        <f>IFERROR(VLOOKUP(Tabla1[[#This Row],[NIVEL DE HABILIDAD]],CATEGORIAS!$M$3:$O$13,2,FALSE),"")</f>
        <v>85000</v>
      </c>
      <c r="P556" s="33"/>
      <c r="Q556" s="33"/>
    </row>
    <row r="557" spans="1:17" ht="18.75" hidden="1" x14ac:dyDescent="0.25">
      <c r="A557" s="11">
        <f>_xlfn.IFNA(_xlfn.XLOOKUP(Tabla1[[#This Row],[ID]],'BASE DE DATOS 2026'!$B$3:$B$895,'BASE DE DATOS 2026'!$N$3:$N$895),"")</f>
        <v>667</v>
      </c>
      <c r="B557" s="38">
        <v>667</v>
      </c>
      <c r="C557" s="33" t="s">
        <v>1024</v>
      </c>
      <c r="D557" s="33" t="s">
        <v>1025</v>
      </c>
      <c r="E557" s="34">
        <v>1116376623</v>
      </c>
      <c r="F557" s="48"/>
      <c r="G557" s="35">
        <v>2012</v>
      </c>
      <c r="H557" s="15">
        <f ca="1">IF(Tabla1[[#This Row],[FECHA DE NACIMIENTO]]="","",YEAR(NOW())-Tabla1[[#This Row],[FECHA DE NACIMIENTO]])</f>
        <v>14</v>
      </c>
      <c r="I557" s="33" t="s">
        <v>15</v>
      </c>
      <c r="J557" s="15" t="str">
        <f t="shared" si="16"/>
        <v>EX</v>
      </c>
      <c r="K557" s="15" t="str">
        <f>Tabla1[[#This Row],[FECHA DE NACIMIENTO]]&amp;J557</f>
        <v>2012EX</v>
      </c>
      <c r="L557" s="16" t="str">
        <f t="shared" si="17"/>
        <v>EXPERTOS 13 Y 14 AÑOS</v>
      </c>
      <c r="M557" s="33" t="s">
        <v>74</v>
      </c>
      <c r="N557" s="38">
        <v>667</v>
      </c>
      <c r="O557" s="19">
        <f>IFERROR(VLOOKUP(Tabla1[[#This Row],[NIVEL DE HABILIDAD]],CATEGORIAS!$M$3:$O$13,2,FALSE),"")</f>
        <v>85000</v>
      </c>
      <c r="P557" s="33"/>
      <c r="Q557" s="33"/>
    </row>
    <row r="558" spans="1:17" ht="18.75" hidden="1" x14ac:dyDescent="0.25">
      <c r="A558" s="11">
        <f>_xlfn.IFNA(_xlfn.XLOOKUP(Tabla1[[#This Row],[ID]],'BASE DE DATOS 2026'!$B$3:$B$895,'BASE DE DATOS 2026'!$N$3:$N$895),"")</f>
        <v>668</v>
      </c>
      <c r="B558" s="39">
        <v>668</v>
      </c>
      <c r="C558" s="33" t="s">
        <v>1026</v>
      </c>
      <c r="D558" s="33" t="s">
        <v>1027</v>
      </c>
      <c r="E558" s="34">
        <v>1104832489</v>
      </c>
      <c r="F558" s="48"/>
      <c r="G558" s="35">
        <v>2013</v>
      </c>
      <c r="H558" s="15">
        <f ca="1">IF(Tabla1[[#This Row],[FECHA DE NACIMIENTO]]="","",YEAR(NOW())-Tabla1[[#This Row],[FECHA DE NACIMIENTO]])</f>
        <v>13</v>
      </c>
      <c r="I558" s="33" t="s">
        <v>15</v>
      </c>
      <c r="J558" s="15" t="str">
        <f t="shared" si="16"/>
        <v>EX</v>
      </c>
      <c r="K558" s="15" t="str">
        <f>Tabla1[[#This Row],[FECHA DE NACIMIENTO]]&amp;J558</f>
        <v>2013EX</v>
      </c>
      <c r="L558" s="16" t="str">
        <f t="shared" si="17"/>
        <v>EXPERTOS 13 Y 14 AÑOS</v>
      </c>
      <c r="M558" s="33" t="s">
        <v>51</v>
      </c>
      <c r="N558" s="39">
        <v>668</v>
      </c>
      <c r="O558" s="19">
        <f>IFERROR(VLOOKUP(Tabla1[[#This Row],[NIVEL DE HABILIDAD]],CATEGORIAS!$M$3:$O$13,2,FALSE),"")</f>
        <v>85000</v>
      </c>
      <c r="P558" s="33"/>
      <c r="Q558" s="33"/>
    </row>
    <row r="559" spans="1:17" ht="18.75" hidden="1" x14ac:dyDescent="0.25">
      <c r="A559" s="11">
        <f>_xlfn.IFNA(_xlfn.XLOOKUP(Tabla1[[#This Row],[ID]],'BASE DE DATOS 2026'!$B$3:$B$895,'BASE DE DATOS 2026'!$N$3:$N$895),"")</f>
        <v>669</v>
      </c>
      <c r="B559" s="40">
        <v>669</v>
      </c>
      <c r="C559" s="33" t="s">
        <v>1028</v>
      </c>
      <c r="D559" s="33" t="s">
        <v>1029</v>
      </c>
      <c r="E559" s="34">
        <v>1112061380</v>
      </c>
      <c r="F559" s="48"/>
      <c r="G559" s="35">
        <v>2015</v>
      </c>
      <c r="H559" s="15">
        <f ca="1">IF(Tabla1[[#This Row],[FECHA DE NACIMIENTO]]="","",YEAR(NOW())-Tabla1[[#This Row],[FECHA DE NACIMIENTO]])</f>
        <v>11</v>
      </c>
      <c r="I559" s="33" t="s">
        <v>15</v>
      </c>
      <c r="J559" s="15" t="str">
        <f t="shared" si="16"/>
        <v>EX</v>
      </c>
      <c r="K559" s="15" t="str">
        <f>Tabla1[[#This Row],[FECHA DE NACIMIENTO]]&amp;J559</f>
        <v>2015EX</v>
      </c>
      <c r="L559" s="16" t="str">
        <f t="shared" si="17"/>
        <v>EXPERTOS 11 Y 12 AÑOS</v>
      </c>
      <c r="M559" s="65" t="s">
        <v>51</v>
      </c>
      <c r="N559" s="40">
        <v>669</v>
      </c>
      <c r="O559" s="19">
        <f>IFERROR(VLOOKUP(Tabla1[[#This Row],[NIVEL DE HABILIDAD]],CATEGORIAS!$M$3:$O$13,2,FALSE),"")</f>
        <v>85000</v>
      </c>
      <c r="P559" s="33"/>
      <c r="Q559" s="33"/>
    </row>
    <row r="560" spans="1:17" ht="18.75" hidden="1" x14ac:dyDescent="0.25">
      <c r="A560" s="11">
        <f>_xlfn.IFNA(_xlfn.XLOOKUP(Tabla1[[#This Row],[ID]],'BASE DE DATOS 2026'!$B$3:$B$895,'BASE DE DATOS 2026'!$N$3:$N$895),"")</f>
        <v>670</v>
      </c>
      <c r="B560" s="39">
        <v>670</v>
      </c>
      <c r="C560" s="33" t="s">
        <v>1030</v>
      </c>
      <c r="D560" s="33" t="s">
        <v>1031</v>
      </c>
      <c r="E560" s="34">
        <v>1150690950</v>
      </c>
      <c r="F560" s="48"/>
      <c r="G560" s="35">
        <v>2012</v>
      </c>
      <c r="H560" s="15">
        <f ca="1">IF(Tabla1[[#This Row],[FECHA DE NACIMIENTO]]="","",YEAR(NOW())-Tabla1[[#This Row],[FECHA DE NACIMIENTO]])</f>
        <v>14</v>
      </c>
      <c r="I560" s="33" t="s">
        <v>15</v>
      </c>
      <c r="J560" s="15" t="str">
        <f t="shared" si="16"/>
        <v>EX</v>
      </c>
      <c r="K560" s="15" t="str">
        <f>Tabla1[[#This Row],[FECHA DE NACIMIENTO]]&amp;J560</f>
        <v>2012EX</v>
      </c>
      <c r="L560" s="16" t="str">
        <f t="shared" si="17"/>
        <v>EXPERTOS 13 Y 14 AÑOS</v>
      </c>
      <c r="M560" s="33" t="s">
        <v>51</v>
      </c>
      <c r="N560" s="39">
        <v>670</v>
      </c>
      <c r="O560" s="19">
        <f>IFERROR(VLOOKUP(Tabla1[[#This Row],[NIVEL DE HABILIDAD]],CATEGORIAS!$M$3:$O$13,2,FALSE),"")</f>
        <v>85000</v>
      </c>
      <c r="P560" s="33"/>
      <c r="Q560" s="33"/>
    </row>
    <row r="561" spans="1:17" ht="18.75" hidden="1" x14ac:dyDescent="0.25">
      <c r="A561" s="11">
        <f>_xlfn.IFNA(_xlfn.XLOOKUP(Tabla1[[#This Row],[ID]],'BASE DE DATOS 2026'!$B$3:$B$895,'BASE DE DATOS 2026'!$N$3:$N$895),"")</f>
        <v>0</v>
      </c>
      <c r="B561" s="38">
        <v>671</v>
      </c>
      <c r="C561" s="33" t="s">
        <v>1032</v>
      </c>
      <c r="D561" s="33" t="s">
        <v>290</v>
      </c>
      <c r="E561" s="34">
        <v>1107869404</v>
      </c>
      <c r="F561" s="48"/>
      <c r="G561" s="35">
        <v>2014</v>
      </c>
      <c r="H561" s="15">
        <f ca="1">IF(Tabla1[[#This Row],[FECHA DE NACIMIENTO]]="","",YEAR(NOW())-Tabla1[[#This Row],[FECHA DE NACIMIENTO]])</f>
        <v>12</v>
      </c>
      <c r="I561" s="33" t="s">
        <v>13</v>
      </c>
      <c r="J561" s="15" t="str">
        <f t="shared" si="16"/>
        <v>N</v>
      </c>
      <c r="K561" s="15" t="str">
        <f>Tabla1[[#This Row],[FECHA DE NACIMIENTO]]&amp;J561</f>
        <v>2014N</v>
      </c>
      <c r="L561" s="16" t="str">
        <f t="shared" si="17"/>
        <v>NOVATOS 11 Y 12 AÑOS</v>
      </c>
      <c r="M561" s="33" t="s">
        <v>51</v>
      </c>
      <c r="N561" s="38">
        <v>671</v>
      </c>
      <c r="O561" s="19">
        <f>IFERROR(VLOOKUP(Tabla1[[#This Row],[NIVEL DE HABILIDAD]],CATEGORIAS!$M$3:$O$13,2,FALSE),"")</f>
        <v>85000</v>
      </c>
      <c r="P561" s="33"/>
      <c r="Q561" s="33"/>
    </row>
    <row r="562" spans="1:17" ht="18.75" hidden="1" x14ac:dyDescent="0.25">
      <c r="A562" s="11">
        <f>_xlfn.IFNA(_xlfn.XLOOKUP(Tabla1[[#This Row],[ID]],'BASE DE DATOS 2026'!$B$3:$B$895,'BASE DE DATOS 2026'!$N$3:$N$895),"")</f>
        <v>672</v>
      </c>
      <c r="B562" s="39">
        <v>672</v>
      </c>
      <c r="C562" s="33" t="s">
        <v>325</v>
      </c>
      <c r="D562" s="33" t="s">
        <v>1033</v>
      </c>
      <c r="E562" s="34">
        <v>1150693478</v>
      </c>
      <c r="F562" s="48"/>
      <c r="G562" s="35">
        <v>2016</v>
      </c>
      <c r="H562" s="15">
        <f ca="1">IF(Tabla1[[#This Row],[FECHA DE NACIMIENTO]]="","",YEAR(NOW())-Tabla1[[#This Row],[FECHA DE NACIMIENTO]])</f>
        <v>10</v>
      </c>
      <c r="I562" s="33" t="s">
        <v>15</v>
      </c>
      <c r="J562" s="15" t="str">
        <f t="shared" si="16"/>
        <v>EX</v>
      </c>
      <c r="K562" s="15" t="str">
        <f>Tabla1[[#This Row],[FECHA DE NACIMIENTO]]&amp;J562</f>
        <v>2016EX</v>
      </c>
      <c r="L562" s="16" t="str">
        <f t="shared" si="17"/>
        <v>EXPERTOS 9 Y 10 AÑOS</v>
      </c>
      <c r="M562" s="33" t="s">
        <v>51</v>
      </c>
      <c r="N562" s="39">
        <v>672</v>
      </c>
      <c r="O562" s="19">
        <f>IFERROR(VLOOKUP(Tabla1[[#This Row],[NIVEL DE HABILIDAD]],CATEGORIAS!$M$3:$O$13,2,FALSE),"")</f>
        <v>85000</v>
      </c>
      <c r="P562" s="33"/>
      <c r="Q562" s="33"/>
    </row>
    <row r="563" spans="1:17" ht="18.75" hidden="1" x14ac:dyDescent="0.25">
      <c r="A563" s="11">
        <f>_xlfn.IFNA(_xlfn.XLOOKUP(Tabla1[[#This Row],[ID]],'BASE DE DATOS 2026'!$B$3:$B$895,'BASE DE DATOS 2026'!$N$3:$N$895),"")</f>
        <v>0</v>
      </c>
      <c r="B563" s="38">
        <v>673</v>
      </c>
      <c r="C563" s="33" t="s">
        <v>259</v>
      </c>
      <c r="D563" s="33" t="s">
        <v>1034</v>
      </c>
      <c r="E563" s="34">
        <v>1104832864</v>
      </c>
      <c r="F563" s="48"/>
      <c r="G563" s="35">
        <v>2013</v>
      </c>
      <c r="H563" s="15">
        <f ca="1">IF(Tabla1[[#This Row],[FECHA DE NACIMIENTO]]="","",YEAR(NOW())-Tabla1[[#This Row],[FECHA DE NACIMIENTO]])</f>
        <v>13</v>
      </c>
      <c r="I563" s="33" t="s">
        <v>13</v>
      </c>
      <c r="J563" s="15" t="str">
        <f t="shared" si="16"/>
        <v>N</v>
      </c>
      <c r="K563" s="15" t="str">
        <f>Tabla1[[#This Row],[FECHA DE NACIMIENTO]]&amp;J563</f>
        <v>2013N</v>
      </c>
      <c r="L563" s="16" t="str">
        <f t="shared" si="17"/>
        <v>NOVATOS 13 Y 14 AÑOS</v>
      </c>
      <c r="M563" s="33" t="s">
        <v>51</v>
      </c>
      <c r="N563" s="38">
        <v>673</v>
      </c>
      <c r="O563" s="19">
        <f>IFERROR(VLOOKUP(Tabla1[[#This Row],[NIVEL DE HABILIDAD]],CATEGORIAS!$M$3:$O$13,2,FALSE),"")</f>
        <v>85000</v>
      </c>
      <c r="P563" s="33"/>
      <c r="Q563" s="33"/>
    </row>
    <row r="564" spans="1:17" ht="18.75" hidden="1" x14ac:dyDescent="0.25">
      <c r="A564" s="11">
        <f>_xlfn.IFNA(_xlfn.XLOOKUP(Tabla1[[#This Row],[ID]],'BASE DE DATOS 2026'!$B$3:$B$895,'BASE DE DATOS 2026'!$N$3:$N$895),"")</f>
        <v>674</v>
      </c>
      <c r="B564" s="39">
        <v>674</v>
      </c>
      <c r="C564" s="33" t="s">
        <v>548</v>
      </c>
      <c r="D564" s="33" t="s">
        <v>1035</v>
      </c>
      <c r="E564" s="34">
        <v>1059244960</v>
      </c>
      <c r="F564" s="48"/>
      <c r="G564" s="35">
        <v>2012</v>
      </c>
      <c r="H564" s="15">
        <f ca="1">IF(Tabla1[[#This Row],[FECHA DE NACIMIENTO]]="","",YEAR(NOW())-Tabla1[[#This Row],[FECHA DE NACIMIENTO]])</f>
        <v>14</v>
      </c>
      <c r="I564" s="33" t="s">
        <v>15</v>
      </c>
      <c r="J564" s="15" t="str">
        <f t="shared" si="16"/>
        <v>EX</v>
      </c>
      <c r="K564" s="15" t="str">
        <f>Tabla1[[#This Row],[FECHA DE NACIMIENTO]]&amp;J564</f>
        <v>2012EX</v>
      </c>
      <c r="L564" s="16" t="str">
        <f t="shared" si="17"/>
        <v>EXPERTOS 13 Y 14 AÑOS</v>
      </c>
      <c r="M564" s="33" t="s">
        <v>109</v>
      </c>
      <c r="N564" s="39">
        <v>674</v>
      </c>
      <c r="O564" s="19">
        <f>IFERROR(VLOOKUP(Tabla1[[#This Row],[NIVEL DE HABILIDAD]],CATEGORIAS!$M$3:$O$13,2,FALSE),"")</f>
        <v>85000</v>
      </c>
      <c r="P564" s="33"/>
      <c r="Q564" s="33"/>
    </row>
    <row r="565" spans="1:17" ht="18.75" hidden="1" x14ac:dyDescent="0.25">
      <c r="A565" s="11">
        <f>_xlfn.IFNA(_xlfn.XLOOKUP(Tabla1[[#This Row],[ID]],'BASE DE DATOS 2026'!$B$3:$B$895,'BASE DE DATOS 2026'!$N$3:$N$895),"")</f>
        <v>675</v>
      </c>
      <c r="B565" s="38">
        <v>675</v>
      </c>
      <c r="C565" s="33" t="s">
        <v>828</v>
      </c>
      <c r="D565" s="33" t="s">
        <v>1036</v>
      </c>
      <c r="E565" s="34">
        <v>1029625102</v>
      </c>
      <c r="F565" s="48"/>
      <c r="G565" s="35">
        <v>2017</v>
      </c>
      <c r="H565" s="15">
        <f ca="1">IF(Tabla1[[#This Row],[FECHA DE NACIMIENTO]]="","",YEAR(NOW())-Tabla1[[#This Row],[FECHA DE NACIMIENTO]])</f>
        <v>9</v>
      </c>
      <c r="I565" s="33" t="s">
        <v>15</v>
      </c>
      <c r="J565" s="15" t="str">
        <f t="shared" si="16"/>
        <v>EX</v>
      </c>
      <c r="K565" s="15" t="str">
        <f>Tabla1[[#This Row],[FECHA DE NACIMIENTO]]&amp;J565</f>
        <v>2017EX</v>
      </c>
      <c r="L565" s="16" t="str">
        <f t="shared" si="17"/>
        <v>EXPERTOS 9 Y 10 AÑOS</v>
      </c>
      <c r="M565" s="33" t="s">
        <v>109</v>
      </c>
      <c r="N565" s="38">
        <v>675</v>
      </c>
      <c r="O565" s="19">
        <f>IFERROR(VLOOKUP(Tabla1[[#This Row],[NIVEL DE HABILIDAD]],CATEGORIAS!$M$3:$O$13,2,FALSE),"")</f>
        <v>85000</v>
      </c>
      <c r="P565" s="33"/>
      <c r="Q565" s="33"/>
    </row>
    <row r="566" spans="1:17" ht="18.75" hidden="1" x14ac:dyDescent="0.25">
      <c r="A566" s="11">
        <f>_xlfn.IFNA(_xlfn.XLOOKUP(Tabla1[[#This Row],[ID]],'BASE DE DATOS 2026'!$B$3:$B$895,'BASE DE DATOS 2026'!$N$3:$N$895),"")</f>
        <v>0</v>
      </c>
      <c r="B566" s="39">
        <v>676</v>
      </c>
      <c r="C566" s="33" t="s">
        <v>1037</v>
      </c>
      <c r="D566" s="33" t="s">
        <v>1038</v>
      </c>
      <c r="E566" s="34">
        <v>1166466628</v>
      </c>
      <c r="F566" s="48"/>
      <c r="G566" s="35">
        <v>2016</v>
      </c>
      <c r="H566" s="15">
        <f ca="1">IF(Tabla1[[#This Row],[FECHA DE NACIMIENTO]]="","",YEAR(NOW())-Tabla1[[#This Row],[FECHA DE NACIMIENTO]])</f>
        <v>10</v>
      </c>
      <c r="I566" s="33" t="s">
        <v>13</v>
      </c>
      <c r="J566" s="15" t="str">
        <f t="shared" si="16"/>
        <v>N</v>
      </c>
      <c r="K566" s="15" t="str">
        <f>Tabla1[[#This Row],[FECHA DE NACIMIENTO]]&amp;J566</f>
        <v>2016N</v>
      </c>
      <c r="L566" s="16" t="str">
        <f t="shared" si="17"/>
        <v>NOVATOS 9 Y 10 AÑOS</v>
      </c>
      <c r="M566" s="33" t="s">
        <v>109</v>
      </c>
      <c r="N566" s="39">
        <v>676</v>
      </c>
      <c r="O566" s="19">
        <f>IFERROR(VLOOKUP(Tabla1[[#This Row],[NIVEL DE HABILIDAD]],CATEGORIAS!$M$3:$O$13,2,FALSE),"")</f>
        <v>85000</v>
      </c>
      <c r="P566" s="33"/>
      <c r="Q566" s="33"/>
    </row>
    <row r="567" spans="1:17" ht="18.75" hidden="1" x14ac:dyDescent="0.25">
      <c r="A567" s="11">
        <f>_xlfn.IFNA(_xlfn.XLOOKUP(Tabla1[[#This Row],[ID]],'BASE DE DATOS 2026'!$B$3:$B$895,'BASE DE DATOS 2026'!$N$3:$N$895),"")</f>
        <v>677</v>
      </c>
      <c r="B567" s="38">
        <v>677</v>
      </c>
      <c r="C567" s="33" t="s">
        <v>729</v>
      </c>
      <c r="D567" s="33" t="s">
        <v>704</v>
      </c>
      <c r="E567" s="34">
        <v>1112409081</v>
      </c>
      <c r="F567" s="48"/>
      <c r="G567" s="35">
        <v>2017</v>
      </c>
      <c r="H567" s="15">
        <f ca="1">IF(Tabla1[[#This Row],[FECHA DE NACIMIENTO]]="","",YEAR(NOW())-Tabla1[[#This Row],[FECHA DE NACIMIENTO]])</f>
        <v>9</v>
      </c>
      <c r="I567" s="33" t="s">
        <v>15</v>
      </c>
      <c r="J567" s="15" t="str">
        <f t="shared" si="16"/>
        <v>EX</v>
      </c>
      <c r="K567" s="15" t="str">
        <f>Tabla1[[#This Row],[FECHA DE NACIMIENTO]]&amp;J567</f>
        <v>2017EX</v>
      </c>
      <c r="L567" s="16" t="str">
        <f t="shared" si="17"/>
        <v>EXPERTOS 9 Y 10 AÑOS</v>
      </c>
      <c r="M567" s="33" t="s">
        <v>85</v>
      </c>
      <c r="N567" s="38">
        <v>677</v>
      </c>
      <c r="O567" s="19">
        <f>IFERROR(VLOOKUP(Tabla1[[#This Row],[NIVEL DE HABILIDAD]],CATEGORIAS!$M$3:$O$13,2,FALSE),"")</f>
        <v>85000</v>
      </c>
      <c r="P567" s="33"/>
      <c r="Q567" s="65" t="s">
        <v>1505</v>
      </c>
    </row>
    <row r="568" spans="1:17" ht="18.75" hidden="1" x14ac:dyDescent="0.25">
      <c r="A568" s="11">
        <f>_xlfn.IFNA(_xlfn.XLOOKUP(Tabla1[[#This Row],[ID]],'BASE DE DATOS 2026'!$B$3:$B$895,'BASE DE DATOS 2026'!$N$3:$N$895),"")</f>
        <v>0</v>
      </c>
      <c r="B568" s="39">
        <v>678</v>
      </c>
      <c r="C568" s="33" t="s">
        <v>1039</v>
      </c>
      <c r="D568" s="33" t="s">
        <v>1040</v>
      </c>
      <c r="E568" s="34">
        <v>1110371208</v>
      </c>
      <c r="F568" s="48"/>
      <c r="G568" s="35">
        <v>2009</v>
      </c>
      <c r="H568" s="15">
        <f ca="1">IF(Tabla1[[#This Row],[FECHA DE NACIMIENTO]]="","",YEAR(NOW())-Tabla1[[#This Row],[FECHA DE NACIMIENTO]])</f>
        <v>17</v>
      </c>
      <c r="I568" s="33" t="s">
        <v>13</v>
      </c>
      <c r="J568" s="15" t="str">
        <f t="shared" si="16"/>
        <v>N</v>
      </c>
      <c r="K568" s="15" t="str">
        <f>Tabla1[[#This Row],[FECHA DE NACIMIENTO]]&amp;J568</f>
        <v>2009N</v>
      </c>
      <c r="L568" s="16" t="str">
        <f t="shared" si="17"/>
        <v>NOVATOS 15 AÑOS Y MAS</v>
      </c>
      <c r="M568" s="33" t="s">
        <v>41</v>
      </c>
      <c r="N568" s="39">
        <v>678</v>
      </c>
      <c r="O568" s="19">
        <f>IFERROR(VLOOKUP(Tabla1[[#This Row],[NIVEL DE HABILIDAD]],CATEGORIAS!$M$3:$O$13,2,FALSE),"")</f>
        <v>85000</v>
      </c>
      <c r="P568" s="33"/>
      <c r="Q568" s="33"/>
    </row>
    <row r="569" spans="1:17" ht="18.75" hidden="1" x14ac:dyDescent="0.25">
      <c r="A569" s="11">
        <f>_xlfn.IFNA(_xlfn.XLOOKUP(Tabla1[[#This Row],[ID]],'BASE DE DATOS 2026'!$B$3:$B$895,'BASE DE DATOS 2026'!$N$3:$N$895),"")</f>
        <v>0</v>
      </c>
      <c r="B569" s="38">
        <v>679</v>
      </c>
      <c r="C569" s="33" t="s">
        <v>356</v>
      </c>
      <c r="D569" s="33" t="s">
        <v>1041</v>
      </c>
      <c r="E569" s="34">
        <v>1110046451</v>
      </c>
      <c r="F569" s="48"/>
      <c r="G569" s="35">
        <v>2008</v>
      </c>
      <c r="H569" s="15">
        <f ca="1">IF(Tabla1[[#This Row],[FECHA DE NACIMIENTO]]="","",YEAR(NOW())-Tabla1[[#This Row],[FECHA DE NACIMIENTO]])</f>
        <v>18</v>
      </c>
      <c r="I569" s="33" t="s">
        <v>67</v>
      </c>
      <c r="J569" s="15" t="str">
        <f t="shared" si="16"/>
        <v>P</v>
      </c>
      <c r="K569" s="15" t="str">
        <f>Tabla1[[#This Row],[FECHA DE NACIMIENTO]]&amp;J569</f>
        <v>2008P</v>
      </c>
      <c r="L569" s="16" t="str">
        <f t="shared" si="17"/>
        <v>PRINCIPIANTES 15 AÑOS Y MAS</v>
      </c>
      <c r="M569" s="33" t="s">
        <v>41</v>
      </c>
      <c r="N569" s="38">
        <v>679</v>
      </c>
      <c r="O569" s="19">
        <f>IFERROR(VLOOKUP(Tabla1[[#This Row],[NIVEL DE HABILIDAD]],CATEGORIAS!$M$3:$O$13,2,FALSE),"")</f>
        <v>85000</v>
      </c>
      <c r="P569" s="33"/>
      <c r="Q569" s="33"/>
    </row>
    <row r="570" spans="1:17" ht="18.75" hidden="1" x14ac:dyDescent="0.25">
      <c r="A570" s="11">
        <f>_xlfn.IFNA(_xlfn.XLOOKUP(Tabla1[[#This Row],[ID]],'BASE DE DATOS 2026'!$B$3:$B$895,'BASE DE DATOS 2026'!$N$3:$N$895),"")</f>
        <v>680</v>
      </c>
      <c r="B570" s="39">
        <v>680</v>
      </c>
      <c r="C570" s="33" t="s">
        <v>325</v>
      </c>
      <c r="D570" s="33" t="s">
        <v>435</v>
      </c>
      <c r="E570" s="34">
        <v>1108564881</v>
      </c>
      <c r="F570" s="48"/>
      <c r="G570" s="35">
        <v>2006</v>
      </c>
      <c r="H570" s="15">
        <f ca="1">IF(Tabla1[[#This Row],[FECHA DE NACIMIENTO]]="","",YEAR(NOW())-Tabla1[[#This Row],[FECHA DE NACIMIENTO]])</f>
        <v>20</v>
      </c>
      <c r="I570" s="33" t="s">
        <v>13</v>
      </c>
      <c r="J570" s="15" t="str">
        <f t="shared" si="16"/>
        <v>N</v>
      </c>
      <c r="K570" s="15" t="str">
        <f>Tabla1[[#This Row],[FECHA DE NACIMIENTO]]&amp;J570</f>
        <v>2006N</v>
      </c>
      <c r="L570" s="16" t="str">
        <f t="shared" si="17"/>
        <v>NOVATOS 15 AÑOS Y MAS</v>
      </c>
      <c r="M570" s="33" t="s">
        <v>55</v>
      </c>
      <c r="N570" s="39">
        <v>680</v>
      </c>
      <c r="O570" s="19">
        <f>IFERROR(VLOOKUP(Tabla1[[#This Row],[NIVEL DE HABILIDAD]],CATEGORIAS!$M$3:$O$13,2,FALSE),"")</f>
        <v>85000</v>
      </c>
      <c r="P570" s="33"/>
      <c r="Q570" s="33"/>
    </row>
    <row r="571" spans="1:17" ht="18.75" hidden="1" x14ac:dyDescent="0.25">
      <c r="A571" s="11">
        <f>_xlfn.IFNA(_xlfn.XLOOKUP(Tabla1[[#This Row],[ID]],'BASE DE DATOS 2026'!$B$3:$B$895,'BASE DE DATOS 2026'!$N$3:$N$895),"")</f>
        <v>0</v>
      </c>
      <c r="B571" s="38">
        <v>681</v>
      </c>
      <c r="C571" s="33" t="s">
        <v>258</v>
      </c>
      <c r="D571" s="33" t="s">
        <v>1042</v>
      </c>
      <c r="E571" s="34">
        <v>111564089</v>
      </c>
      <c r="F571" s="48"/>
      <c r="G571" s="35">
        <v>2016</v>
      </c>
      <c r="H571" s="15">
        <f ca="1">IF(Tabla1[[#This Row],[FECHA DE NACIMIENTO]]="","",YEAR(NOW())-Tabla1[[#This Row],[FECHA DE NACIMIENTO]])</f>
        <v>10</v>
      </c>
      <c r="I571" s="33" t="s">
        <v>13</v>
      </c>
      <c r="J571" s="15" t="str">
        <f t="shared" si="16"/>
        <v>N</v>
      </c>
      <c r="K571" s="15" t="str">
        <f>Tabla1[[#This Row],[FECHA DE NACIMIENTO]]&amp;J571</f>
        <v>2016N</v>
      </c>
      <c r="L571" s="16" t="str">
        <f t="shared" si="17"/>
        <v>NOVATOS 9 Y 10 AÑOS</v>
      </c>
      <c r="M571" s="33" t="s">
        <v>55</v>
      </c>
      <c r="N571" s="38">
        <v>681</v>
      </c>
      <c r="O571" s="19">
        <f>IFERROR(VLOOKUP(Tabla1[[#This Row],[NIVEL DE HABILIDAD]],CATEGORIAS!$M$3:$O$13,2,FALSE),"")</f>
        <v>85000</v>
      </c>
      <c r="P571" s="33"/>
      <c r="Q571" s="33"/>
    </row>
    <row r="572" spans="1:17" ht="18.75" hidden="1" x14ac:dyDescent="0.25">
      <c r="A572" s="11">
        <f>_xlfn.IFNA(_xlfn.XLOOKUP(Tabla1[[#This Row],[ID]],'BASE DE DATOS 2026'!$B$3:$B$895,'BASE DE DATOS 2026'!$N$3:$N$895),"")</f>
        <v>682</v>
      </c>
      <c r="B572" s="39">
        <v>682</v>
      </c>
      <c r="C572" s="33" t="s">
        <v>312</v>
      </c>
      <c r="D572" s="33" t="s">
        <v>1043</v>
      </c>
      <c r="E572" s="34">
        <v>1109197150</v>
      </c>
      <c r="F572" s="35"/>
      <c r="G572" s="35">
        <v>2018</v>
      </c>
      <c r="H572" s="15">
        <f ca="1">IF(Tabla1[[#This Row],[FECHA DE NACIMIENTO]]="","",YEAR(NOW())-Tabla1[[#This Row],[FECHA DE NACIMIENTO]])</f>
        <v>8</v>
      </c>
      <c r="I572" s="33" t="s">
        <v>13</v>
      </c>
      <c r="J572" s="15" t="str">
        <f t="shared" si="16"/>
        <v>N</v>
      </c>
      <c r="K572" s="15" t="str">
        <f>Tabla1[[#This Row],[FECHA DE NACIMIENTO]]&amp;J572</f>
        <v>2018N</v>
      </c>
      <c r="L572" s="16" t="str">
        <f t="shared" si="17"/>
        <v>NOVATOS 7 Y 8 AÑOS</v>
      </c>
      <c r="M572" s="33" t="s">
        <v>55</v>
      </c>
      <c r="N572" s="39">
        <v>682</v>
      </c>
      <c r="O572" s="19">
        <f>IFERROR(VLOOKUP(Tabla1[[#This Row],[NIVEL DE HABILIDAD]],CATEGORIAS!$M$3:$O$13,2,FALSE),"")</f>
        <v>85000</v>
      </c>
      <c r="P572" s="33"/>
      <c r="Q572" s="33"/>
    </row>
    <row r="573" spans="1:17" ht="18.75" hidden="1" x14ac:dyDescent="0.25">
      <c r="A573" s="11">
        <f>_xlfn.IFNA(_xlfn.XLOOKUP(Tabla1[[#This Row],[ID]],'BASE DE DATOS 2026'!$B$3:$B$895,'BASE DE DATOS 2026'!$N$3:$N$895),"")</f>
        <v>683</v>
      </c>
      <c r="B573" s="38">
        <v>683</v>
      </c>
      <c r="C573" s="65" t="s">
        <v>828</v>
      </c>
      <c r="D573" s="65" t="s">
        <v>466</v>
      </c>
      <c r="E573" s="47">
        <v>1232808342</v>
      </c>
      <c r="F573" s="48"/>
      <c r="G573" s="48">
        <v>2019</v>
      </c>
      <c r="H573" s="15">
        <f ca="1">IF(Tabla1[[#This Row],[FECHA DE NACIMIENTO]]="","",YEAR(NOW())-Tabla1[[#This Row],[FECHA DE NACIMIENTO]])</f>
        <v>7</v>
      </c>
      <c r="I573" s="65" t="s">
        <v>67</v>
      </c>
      <c r="J573" s="15" t="str">
        <f t="shared" si="16"/>
        <v>P</v>
      </c>
      <c r="K573" s="15" t="str">
        <f>Tabla1[[#This Row],[FECHA DE NACIMIENTO]]&amp;J573</f>
        <v>2019P</v>
      </c>
      <c r="L573" s="16" t="str">
        <f t="shared" si="17"/>
        <v>PRINCIPIANTES 7 Y 8 AÑOS</v>
      </c>
      <c r="M573" s="65" t="s">
        <v>55</v>
      </c>
      <c r="N573" s="38">
        <v>683</v>
      </c>
      <c r="O573" s="19">
        <f>IFERROR(VLOOKUP(Tabla1[[#This Row],[NIVEL DE HABILIDAD]],CATEGORIAS!$M$3:$O$13,2,FALSE),"")</f>
        <v>85000</v>
      </c>
      <c r="P573" s="65"/>
      <c r="Q573" s="65"/>
    </row>
    <row r="574" spans="1:17" ht="18.75" hidden="1" x14ac:dyDescent="0.25">
      <c r="A574" s="11">
        <f>_xlfn.IFNA(_xlfn.XLOOKUP(Tabla1[[#This Row],[ID]],'BASE DE DATOS 2026'!$B$3:$B$895,'BASE DE DATOS 2026'!$N$3:$N$895),"")</f>
        <v>0</v>
      </c>
      <c r="B574" s="39">
        <v>684</v>
      </c>
      <c r="C574" s="33" t="s">
        <v>1044</v>
      </c>
      <c r="D574" s="33" t="s">
        <v>1045</v>
      </c>
      <c r="E574" s="34">
        <v>1107855011</v>
      </c>
      <c r="F574" s="35"/>
      <c r="G574" s="35">
        <v>2009</v>
      </c>
      <c r="H574" s="15">
        <f ca="1">IF(Tabla1[[#This Row],[FECHA DE NACIMIENTO]]="","",YEAR(NOW())-Tabla1[[#This Row],[FECHA DE NACIMIENTO]])</f>
        <v>17</v>
      </c>
      <c r="I574" s="33" t="s">
        <v>13</v>
      </c>
      <c r="J574" s="15" t="str">
        <f t="shared" si="16"/>
        <v>N</v>
      </c>
      <c r="K574" s="15" t="str">
        <f>Tabla1[[#This Row],[FECHA DE NACIMIENTO]]&amp;J574</f>
        <v>2009N</v>
      </c>
      <c r="L574" s="16" t="str">
        <f t="shared" si="17"/>
        <v>NOVATOS 15 AÑOS Y MAS</v>
      </c>
      <c r="M574" s="33" t="s">
        <v>53</v>
      </c>
      <c r="N574" s="39">
        <v>684</v>
      </c>
      <c r="O574" s="19">
        <f>IFERROR(VLOOKUP(Tabla1[[#This Row],[NIVEL DE HABILIDAD]],CATEGORIAS!$M$3:$O$13,2,FALSE),"")</f>
        <v>85000</v>
      </c>
      <c r="P574" s="33"/>
      <c r="Q574" s="33"/>
    </row>
    <row r="575" spans="1:17" ht="18.75" hidden="1" x14ac:dyDescent="0.25">
      <c r="A575" s="11">
        <f>_xlfn.IFNA(_xlfn.XLOOKUP(Tabla1[[#This Row],[ID]],'BASE DE DATOS 2026'!$B$3:$B$895,'BASE DE DATOS 2026'!$N$3:$N$895),"")</f>
        <v>0</v>
      </c>
      <c r="B575" s="38">
        <v>685</v>
      </c>
      <c r="C575" s="33" t="s">
        <v>319</v>
      </c>
      <c r="D575" s="33" t="s">
        <v>1046</v>
      </c>
      <c r="E575" s="34">
        <v>1232803829</v>
      </c>
      <c r="F575" s="35"/>
      <c r="G575" s="35">
        <v>2018</v>
      </c>
      <c r="H575" s="15">
        <f ca="1">IF(Tabla1[[#This Row],[FECHA DE NACIMIENTO]]="","",YEAR(NOW())-Tabla1[[#This Row],[FECHA DE NACIMIENTO]])</f>
        <v>8</v>
      </c>
      <c r="I575" s="33" t="s">
        <v>67</v>
      </c>
      <c r="J575" s="15" t="str">
        <f t="shared" si="16"/>
        <v>P</v>
      </c>
      <c r="K575" s="15" t="str">
        <f>Tabla1[[#This Row],[FECHA DE NACIMIENTO]]&amp;J575</f>
        <v>2018P</v>
      </c>
      <c r="L575" s="16" t="str">
        <f t="shared" si="17"/>
        <v>PRINCIPIANTES 7 Y 8 AÑOS</v>
      </c>
      <c r="M575" s="33" t="s">
        <v>53</v>
      </c>
      <c r="N575" s="38">
        <v>685</v>
      </c>
      <c r="O575" s="19">
        <f>IFERROR(VLOOKUP(Tabla1[[#This Row],[NIVEL DE HABILIDAD]],CATEGORIAS!$M$3:$O$13,2,FALSE),"")</f>
        <v>85000</v>
      </c>
      <c r="P575" s="33"/>
      <c r="Q575" s="33"/>
    </row>
    <row r="576" spans="1:17" ht="18.75" hidden="1" x14ac:dyDescent="0.25">
      <c r="A576" s="11">
        <f>_xlfn.IFNA(_xlfn.XLOOKUP(Tabla1[[#This Row],[ID]],'BASE DE DATOS 2026'!$B$3:$B$895,'BASE DE DATOS 2026'!$N$3:$N$895),"")</f>
        <v>0</v>
      </c>
      <c r="B576" s="39">
        <v>686</v>
      </c>
      <c r="C576" s="33" t="s">
        <v>1047</v>
      </c>
      <c r="D576" s="33" t="s">
        <v>1048</v>
      </c>
      <c r="E576" s="34">
        <v>1105386185</v>
      </c>
      <c r="F576" s="35"/>
      <c r="G576" s="35">
        <v>2013</v>
      </c>
      <c r="H576" s="15">
        <f ca="1">IF(Tabla1[[#This Row],[FECHA DE NACIMIENTO]]="","",YEAR(NOW())-Tabla1[[#This Row],[FECHA DE NACIMIENTO]])</f>
        <v>13</v>
      </c>
      <c r="I576" s="33" t="s">
        <v>67</v>
      </c>
      <c r="J576" s="15" t="str">
        <f t="shared" si="16"/>
        <v>P</v>
      </c>
      <c r="K576" s="15" t="str">
        <f>Tabla1[[#This Row],[FECHA DE NACIMIENTO]]&amp;J576</f>
        <v>2013P</v>
      </c>
      <c r="L576" s="16" t="str">
        <f t="shared" si="17"/>
        <v>PRINCIPIANTES 13 Y 14 AÑOS</v>
      </c>
      <c r="M576" s="33" t="s">
        <v>53</v>
      </c>
      <c r="N576" s="39">
        <v>686</v>
      </c>
      <c r="O576" s="19">
        <f>IFERROR(VLOOKUP(Tabla1[[#This Row],[NIVEL DE HABILIDAD]],CATEGORIAS!$M$3:$O$13,2,FALSE),"")</f>
        <v>85000</v>
      </c>
      <c r="P576" s="33"/>
      <c r="Q576" s="33"/>
    </row>
    <row r="577" spans="1:17" ht="18.75" hidden="1" x14ac:dyDescent="0.25">
      <c r="A577" s="11">
        <f>_xlfn.IFNA(_xlfn.XLOOKUP(Tabla1[[#This Row],[ID]],'BASE DE DATOS 2026'!$B$3:$B$895,'BASE DE DATOS 2026'!$N$3:$N$895),"")</f>
        <v>687</v>
      </c>
      <c r="B577" s="38">
        <v>687</v>
      </c>
      <c r="C577" s="33" t="s">
        <v>1049</v>
      </c>
      <c r="D577" s="33" t="s">
        <v>1050</v>
      </c>
      <c r="E577" s="34">
        <v>1079100068</v>
      </c>
      <c r="F577" s="35"/>
      <c r="G577" s="35">
        <v>2009</v>
      </c>
      <c r="H577" s="15">
        <f ca="1">IF(Tabla1[[#This Row],[FECHA DE NACIMIENTO]]="","",YEAR(NOW())-Tabla1[[#This Row],[FECHA DE NACIMIENTO]])</f>
        <v>17</v>
      </c>
      <c r="I577" s="33" t="s">
        <v>15</v>
      </c>
      <c r="J577" s="15" t="str">
        <f t="shared" si="16"/>
        <v>EX</v>
      </c>
      <c r="K577" s="15" t="str">
        <f>Tabla1[[#This Row],[FECHA DE NACIMIENTO]]&amp;J577</f>
        <v>2009EX</v>
      </c>
      <c r="L577" s="16" t="str">
        <f t="shared" si="17"/>
        <v>EXPERTOS 17 AÑOS Y MAS</v>
      </c>
      <c r="M577" s="33" t="s">
        <v>53</v>
      </c>
      <c r="N577" s="38">
        <v>687</v>
      </c>
      <c r="O577" s="19">
        <f>IFERROR(VLOOKUP(Tabla1[[#This Row],[NIVEL DE HABILIDAD]],CATEGORIAS!$M$3:$O$13,2,FALSE),"")</f>
        <v>85000</v>
      </c>
      <c r="P577" s="33"/>
      <c r="Q577" s="33"/>
    </row>
    <row r="578" spans="1:17" ht="18.75" hidden="1" x14ac:dyDescent="0.25">
      <c r="A578" s="11">
        <f>_xlfn.IFNA(_xlfn.XLOOKUP(Tabla1[[#This Row],[ID]],'BASE DE DATOS 2026'!$B$3:$B$895,'BASE DE DATOS 2026'!$N$3:$N$895),"")</f>
        <v>689</v>
      </c>
      <c r="B578" s="39">
        <v>689</v>
      </c>
      <c r="C578" s="33" t="s">
        <v>1051</v>
      </c>
      <c r="D578" s="33" t="s">
        <v>1052</v>
      </c>
      <c r="E578" s="34">
        <v>1104832843</v>
      </c>
      <c r="F578" s="35"/>
      <c r="G578" s="35">
        <v>2013</v>
      </c>
      <c r="H578" s="15">
        <f ca="1">IF(Tabla1[[#This Row],[FECHA DE NACIMIENTO]]="","",YEAR(NOW())-Tabla1[[#This Row],[FECHA DE NACIMIENTO]])</f>
        <v>13</v>
      </c>
      <c r="I578" s="33" t="s">
        <v>15</v>
      </c>
      <c r="J578" s="15" t="str">
        <f t="shared" si="16"/>
        <v>EX</v>
      </c>
      <c r="K578" s="15" t="str">
        <f>Tabla1[[#This Row],[FECHA DE NACIMIENTO]]&amp;J578</f>
        <v>2013EX</v>
      </c>
      <c r="L578" s="16" t="str">
        <f t="shared" si="17"/>
        <v>EXPERTOS 13 Y 14 AÑOS</v>
      </c>
      <c r="M578" s="33" t="s">
        <v>53</v>
      </c>
      <c r="N578" s="39">
        <v>689</v>
      </c>
      <c r="O578" s="19">
        <f>IFERROR(VLOOKUP(Tabla1[[#This Row],[NIVEL DE HABILIDAD]],CATEGORIAS!$M$3:$O$13,2,FALSE),"")</f>
        <v>85000</v>
      </c>
      <c r="P578" s="33"/>
      <c r="Q578" s="33"/>
    </row>
    <row r="579" spans="1:17" ht="18.75" hidden="1" x14ac:dyDescent="0.25">
      <c r="A579" s="11">
        <f>_xlfn.IFNA(_xlfn.XLOOKUP(Tabla1[[#This Row],[ID]],'BASE DE DATOS 2026'!$B$3:$B$895,'BASE DE DATOS 2026'!$N$3:$N$895),"")</f>
        <v>0</v>
      </c>
      <c r="B579" s="38">
        <v>690</v>
      </c>
      <c r="C579" s="33" t="s">
        <v>319</v>
      </c>
      <c r="D579" s="33" t="s">
        <v>1053</v>
      </c>
      <c r="E579" s="34">
        <v>1110370625</v>
      </c>
      <c r="F579" s="35"/>
      <c r="G579" s="35">
        <v>2009</v>
      </c>
      <c r="H579" s="15">
        <f ca="1">IF(Tabla1[[#This Row],[FECHA DE NACIMIENTO]]="","",YEAR(NOW())-Tabla1[[#This Row],[FECHA DE NACIMIENTO]])</f>
        <v>17</v>
      </c>
      <c r="I579" s="33" t="s">
        <v>13</v>
      </c>
      <c r="J579" s="15" t="str">
        <f t="shared" ref="J579:J642" si="18">VLOOKUP(I579,NH,2,0)</f>
        <v>N</v>
      </c>
      <c r="K579" s="15" t="str">
        <f>Tabla1[[#This Row],[FECHA DE NACIMIENTO]]&amp;J579</f>
        <v>2009N</v>
      </c>
      <c r="L579" s="16" t="str">
        <f t="shared" ref="L579:L642" si="19">IFERROR(VLOOKUP(K579,CATEGORIAS,2,0),"")</f>
        <v>NOVATOS 15 AÑOS Y MAS</v>
      </c>
      <c r="M579" s="33" t="s">
        <v>53</v>
      </c>
      <c r="N579" s="38">
        <v>690</v>
      </c>
      <c r="O579" s="19">
        <f>IFERROR(VLOOKUP(Tabla1[[#This Row],[NIVEL DE HABILIDAD]],CATEGORIAS!$M$3:$O$13,2,FALSE),"")</f>
        <v>85000</v>
      </c>
      <c r="P579" s="33"/>
      <c r="Q579" s="33"/>
    </row>
    <row r="580" spans="1:17" ht="18.75" hidden="1" x14ac:dyDescent="0.25">
      <c r="A580" s="11">
        <f>_xlfn.IFNA(_xlfn.XLOOKUP(Tabla1[[#This Row],[ID]],'BASE DE DATOS 2026'!$B$3:$B$895,'BASE DE DATOS 2026'!$N$3:$N$895),"")</f>
        <v>691</v>
      </c>
      <c r="B580" s="39">
        <v>691</v>
      </c>
      <c r="C580" s="33" t="s">
        <v>259</v>
      </c>
      <c r="D580" s="33" t="s">
        <v>1054</v>
      </c>
      <c r="E580" s="34">
        <v>1108256435</v>
      </c>
      <c r="F580" s="35"/>
      <c r="G580" s="35">
        <v>2010</v>
      </c>
      <c r="H580" s="15">
        <f ca="1">IF(Tabla1[[#This Row],[FECHA DE NACIMIENTO]]="","",YEAR(NOW())-Tabla1[[#This Row],[FECHA DE NACIMIENTO]])</f>
        <v>16</v>
      </c>
      <c r="I580" s="33" t="s">
        <v>13</v>
      </c>
      <c r="J580" s="15" t="str">
        <f t="shared" si="18"/>
        <v>N</v>
      </c>
      <c r="K580" s="15" t="str">
        <f>Tabla1[[#This Row],[FECHA DE NACIMIENTO]]&amp;J580</f>
        <v>2010N</v>
      </c>
      <c r="L580" s="16" t="str">
        <f t="shared" si="19"/>
        <v>NOVATOS 15 AÑOS Y MAS</v>
      </c>
      <c r="M580" s="33" t="s">
        <v>41</v>
      </c>
      <c r="N580" s="39">
        <v>691</v>
      </c>
      <c r="O580" s="19">
        <f>IFERROR(VLOOKUP(Tabla1[[#This Row],[NIVEL DE HABILIDAD]],CATEGORIAS!$M$3:$O$13,2,FALSE),"")</f>
        <v>85000</v>
      </c>
      <c r="P580" s="33"/>
      <c r="Q580" s="33"/>
    </row>
    <row r="581" spans="1:17" ht="18.75" hidden="1" x14ac:dyDescent="0.25">
      <c r="A581" s="11">
        <f>_xlfn.IFNA(_xlfn.XLOOKUP(Tabla1[[#This Row],[ID]],'BASE DE DATOS 2026'!$B$3:$B$895,'BASE DE DATOS 2026'!$N$3:$N$895),"")</f>
        <v>0</v>
      </c>
      <c r="B581" s="38">
        <v>692</v>
      </c>
      <c r="C581" s="33" t="s">
        <v>1055</v>
      </c>
      <c r="D581" s="33" t="s">
        <v>1056</v>
      </c>
      <c r="E581" s="34" t="s">
        <v>1057</v>
      </c>
      <c r="F581" s="35"/>
      <c r="G581" s="35">
        <v>2012</v>
      </c>
      <c r="H581" s="15">
        <f ca="1">IF(Tabla1[[#This Row],[FECHA DE NACIMIENTO]]="","",YEAR(NOW())-Tabla1[[#This Row],[FECHA DE NACIMIENTO]])</f>
        <v>14</v>
      </c>
      <c r="I581" s="33" t="s">
        <v>15</v>
      </c>
      <c r="J581" s="15" t="str">
        <f t="shared" si="18"/>
        <v>EX</v>
      </c>
      <c r="K581" s="15" t="str">
        <f>Tabla1[[#This Row],[FECHA DE NACIMIENTO]]&amp;J581</f>
        <v>2012EX</v>
      </c>
      <c r="L581" s="16" t="str">
        <f t="shared" si="19"/>
        <v>EXPERTOS 13 Y 14 AÑOS</v>
      </c>
      <c r="M581" s="33" t="s">
        <v>74</v>
      </c>
      <c r="N581" s="38">
        <v>692</v>
      </c>
      <c r="O581" s="19">
        <f>IFERROR(VLOOKUP(Tabla1[[#This Row],[NIVEL DE HABILIDAD]],CATEGORIAS!$M$3:$O$13,2,FALSE),"")</f>
        <v>85000</v>
      </c>
      <c r="P581" s="33"/>
      <c r="Q581" s="33"/>
    </row>
    <row r="582" spans="1:17" ht="18.75" hidden="1" x14ac:dyDescent="0.25">
      <c r="A582" s="11">
        <f>_xlfn.IFNA(_xlfn.XLOOKUP(Tabla1[[#This Row],[ID]],'BASE DE DATOS 2026'!$B$3:$B$895,'BASE DE DATOS 2026'!$N$3:$N$895),"")</f>
        <v>693</v>
      </c>
      <c r="B582" s="39">
        <v>693</v>
      </c>
      <c r="C582" s="33" t="s">
        <v>1058</v>
      </c>
      <c r="D582" s="33" t="s">
        <v>1059</v>
      </c>
      <c r="E582" s="34">
        <v>1058553996</v>
      </c>
      <c r="F582" s="35"/>
      <c r="G582" s="35">
        <v>2019</v>
      </c>
      <c r="H582" s="15">
        <f ca="1">IF(Tabla1[[#This Row],[FECHA DE NACIMIENTO]]="","",YEAR(NOW())-Tabla1[[#This Row],[FECHA DE NACIMIENTO]])</f>
        <v>7</v>
      </c>
      <c r="I582" s="33" t="s">
        <v>67</v>
      </c>
      <c r="J582" s="15" t="str">
        <f t="shared" si="18"/>
        <v>P</v>
      </c>
      <c r="K582" s="15" t="str">
        <f>Tabla1[[#This Row],[FECHA DE NACIMIENTO]]&amp;J582</f>
        <v>2019P</v>
      </c>
      <c r="L582" s="16" t="str">
        <f t="shared" si="19"/>
        <v>PRINCIPIANTES 7 Y 8 AÑOS</v>
      </c>
      <c r="M582" s="33" t="s">
        <v>111</v>
      </c>
      <c r="N582" s="39">
        <v>693</v>
      </c>
      <c r="O582" s="19">
        <f>IFERROR(VLOOKUP(Tabla1[[#This Row],[NIVEL DE HABILIDAD]],CATEGORIAS!$M$3:$O$13,2,FALSE),"")</f>
        <v>85000</v>
      </c>
      <c r="P582" s="33"/>
      <c r="Q582" s="33"/>
    </row>
    <row r="583" spans="1:17" ht="18.75" hidden="1" x14ac:dyDescent="0.25">
      <c r="A583" s="11">
        <f>_xlfn.IFNA(_xlfn.XLOOKUP(Tabla1[[#This Row],[ID]],'BASE DE DATOS 2026'!$B$3:$B$895,'BASE DE DATOS 2026'!$N$3:$N$895),"")</f>
        <v>0</v>
      </c>
      <c r="B583" s="38">
        <v>694</v>
      </c>
      <c r="C583" s="33" t="s">
        <v>1060</v>
      </c>
      <c r="D583" s="33" t="s">
        <v>1061</v>
      </c>
      <c r="E583" s="34">
        <v>1061795813</v>
      </c>
      <c r="F583" s="48"/>
      <c r="G583" s="35">
        <v>2014</v>
      </c>
      <c r="H583" s="15">
        <f ca="1">IF(Tabla1[[#This Row],[FECHA DE NACIMIENTO]]="","",YEAR(NOW())-Tabla1[[#This Row],[FECHA DE NACIMIENTO]])</f>
        <v>12</v>
      </c>
      <c r="I583" s="33" t="s">
        <v>13</v>
      </c>
      <c r="J583" s="15" t="str">
        <f t="shared" si="18"/>
        <v>N</v>
      </c>
      <c r="K583" s="15" t="str">
        <f>Tabla1[[#This Row],[FECHA DE NACIMIENTO]]&amp;J583</f>
        <v>2014N</v>
      </c>
      <c r="L583" s="16" t="str">
        <f t="shared" si="19"/>
        <v>NOVATOS 11 Y 12 AÑOS</v>
      </c>
      <c r="M583" s="33" t="s">
        <v>111</v>
      </c>
      <c r="N583" s="38">
        <v>694</v>
      </c>
      <c r="O583" s="19">
        <f>IFERROR(VLOOKUP(Tabla1[[#This Row],[NIVEL DE HABILIDAD]],CATEGORIAS!$M$3:$O$13,2,FALSE),"")</f>
        <v>85000</v>
      </c>
      <c r="P583" s="33"/>
      <c r="Q583" s="33"/>
    </row>
    <row r="584" spans="1:17" ht="18.75" hidden="1" x14ac:dyDescent="0.25">
      <c r="A584" s="11">
        <f>_xlfn.IFNA(_xlfn.XLOOKUP(Tabla1[[#This Row],[ID]],'BASE DE DATOS 2026'!$B$3:$B$895,'BASE DE DATOS 2026'!$N$3:$N$895),"")</f>
        <v>695</v>
      </c>
      <c r="B584" s="39">
        <v>695</v>
      </c>
      <c r="C584" s="33" t="s">
        <v>1062</v>
      </c>
      <c r="D584" s="33" t="s">
        <v>1063</v>
      </c>
      <c r="E584" s="34">
        <v>1108567081</v>
      </c>
      <c r="F584" s="35"/>
      <c r="G584" s="35">
        <v>2008</v>
      </c>
      <c r="H584" s="15">
        <f ca="1">IF(Tabla1[[#This Row],[FECHA DE NACIMIENTO]]="","",YEAR(NOW())-Tabla1[[#This Row],[FECHA DE NACIMIENTO]])</f>
        <v>18</v>
      </c>
      <c r="I584" s="33" t="s">
        <v>15</v>
      </c>
      <c r="J584" s="15" t="str">
        <f t="shared" si="18"/>
        <v>EX</v>
      </c>
      <c r="K584" s="15" t="str">
        <f>Tabla1[[#This Row],[FECHA DE NACIMIENTO]]&amp;J584</f>
        <v>2008EX</v>
      </c>
      <c r="L584" s="16" t="str">
        <f t="shared" si="19"/>
        <v>EXPERTOS 17 AÑOS Y MAS</v>
      </c>
      <c r="M584" s="33" t="s">
        <v>55</v>
      </c>
      <c r="N584" s="39">
        <v>695</v>
      </c>
      <c r="O584" s="19">
        <f>IFERROR(VLOOKUP(Tabla1[[#This Row],[NIVEL DE HABILIDAD]],CATEGORIAS!$M$3:$O$13,2,FALSE),"")</f>
        <v>85000</v>
      </c>
      <c r="P584" s="33"/>
      <c r="Q584" s="33"/>
    </row>
    <row r="585" spans="1:17" ht="18.75" hidden="1" x14ac:dyDescent="0.25">
      <c r="A585" s="11">
        <f>_xlfn.IFNA(_xlfn.XLOOKUP(Tabla1[[#This Row],[ID]],'BASE DE DATOS 2026'!$B$3:$B$895,'BASE DE DATOS 2026'!$N$3:$N$895),"")</f>
        <v>696</v>
      </c>
      <c r="B585" s="38">
        <v>696</v>
      </c>
      <c r="C585" s="33" t="s">
        <v>795</v>
      </c>
      <c r="D585" s="33" t="s">
        <v>632</v>
      </c>
      <c r="E585" s="34">
        <v>1166467047</v>
      </c>
      <c r="F585" s="35"/>
      <c r="G585" s="35">
        <v>2017</v>
      </c>
      <c r="H585" s="15">
        <f ca="1">IF(Tabla1[[#This Row],[FECHA DE NACIMIENTO]]="","",YEAR(NOW())-Tabla1[[#This Row],[FECHA DE NACIMIENTO]])</f>
        <v>9</v>
      </c>
      <c r="I585" s="33" t="s">
        <v>13</v>
      </c>
      <c r="J585" s="15" t="str">
        <f t="shared" si="18"/>
        <v>N</v>
      </c>
      <c r="K585" s="15" t="str">
        <f>Tabla1[[#This Row],[FECHA DE NACIMIENTO]]&amp;J585</f>
        <v>2017N</v>
      </c>
      <c r="L585" s="16" t="str">
        <f t="shared" si="19"/>
        <v>NOVATOS 9 Y 10 AÑOS</v>
      </c>
      <c r="M585" s="33" t="s">
        <v>52</v>
      </c>
      <c r="N585" s="38">
        <v>696</v>
      </c>
      <c r="O585" s="19">
        <f>IFERROR(VLOOKUP(Tabla1[[#This Row],[NIVEL DE HABILIDAD]],CATEGORIAS!$M$3:$O$13,2,FALSE),"")</f>
        <v>85000</v>
      </c>
      <c r="P585" s="33"/>
      <c r="Q585" s="33"/>
    </row>
    <row r="586" spans="1:17" ht="18.75" hidden="1" x14ac:dyDescent="0.25">
      <c r="A586" s="11">
        <f>_xlfn.IFNA(_xlfn.XLOOKUP(Tabla1[[#This Row],[ID]],'BASE DE DATOS 2026'!$B$3:$B$895,'BASE DE DATOS 2026'!$N$3:$N$895),"")</f>
        <v>0</v>
      </c>
      <c r="B586" s="39">
        <v>697</v>
      </c>
      <c r="C586" s="33" t="s">
        <v>1064</v>
      </c>
      <c r="D586" s="33" t="s">
        <v>1065</v>
      </c>
      <c r="E586" s="34">
        <v>1104846672</v>
      </c>
      <c r="F586" s="35"/>
      <c r="G586" s="35">
        <v>2019</v>
      </c>
      <c r="H586" s="15">
        <f ca="1">IF(Tabla1[[#This Row],[FECHA DE NACIMIENTO]]="","",YEAR(NOW())-Tabla1[[#This Row],[FECHA DE NACIMIENTO]])</f>
        <v>7</v>
      </c>
      <c r="I586" s="33" t="s">
        <v>67</v>
      </c>
      <c r="J586" s="15" t="str">
        <f t="shared" si="18"/>
        <v>P</v>
      </c>
      <c r="K586" s="15" t="str">
        <f>Tabla1[[#This Row],[FECHA DE NACIMIENTO]]&amp;J586</f>
        <v>2019P</v>
      </c>
      <c r="L586" s="16" t="str">
        <f t="shared" si="19"/>
        <v>PRINCIPIANTES 7 Y 8 AÑOS</v>
      </c>
      <c r="M586" s="33" t="s">
        <v>175</v>
      </c>
      <c r="N586" s="39">
        <v>697</v>
      </c>
      <c r="O586" s="19">
        <f>IFERROR(VLOOKUP(Tabla1[[#This Row],[NIVEL DE HABILIDAD]],CATEGORIAS!$M$3:$O$13,2,FALSE),"")</f>
        <v>85000</v>
      </c>
      <c r="P586" s="33"/>
      <c r="Q586" s="33"/>
    </row>
    <row r="587" spans="1:17" ht="18.75" hidden="1" x14ac:dyDescent="0.25">
      <c r="A587" s="11">
        <f>_xlfn.IFNA(_xlfn.XLOOKUP(Tabla1[[#This Row],[ID]],'BASE DE DATOS 2026'!$B$3:$B$895,'BASE DE DATOS 2026'!$N$3:$N$895),"")</f>
        <v>698</v>
      </c>
      <c r="B587" s="38">
        <v>698</v>
      </c>
      <c r="C587" s="33" t="s">
        <v>378</v>
      </c>
      <c r="D587" s="33" t="s">
        <v>461</v>
      </c>
      <c r="E587" s="34">
        <v>1109561974</v>
      </c>
      <c r="F587" s="48"/>
      <c r="G587" s="35">
        <v>2016</v>
      </c>
      <c r="H587" s="15">
        <f ca="1">IF(Tabla1[[#This Row],[FECHA DE NACIMIENTO]]="","",YEAR(NOW())-Tabla1[[#This Row],[FECHA DE NACIMIENTO]])</f>
        <v>10</v>
      </c>
      <c r="I587" s="33" t="s">
        <v>67</v>
      </c>
      <c r="J587" s="15" t="str">
        <f t="shared" si="18"/>
        <v>P</v>
      </c>
      <c r="K587" s="15" t="str">
        <f>Tabla1[[#This Row],[FECHA DE NACIMIENTO]]&amp;J587</f>
        <v>2016P</v>
      </c>
      <c r="L587" s="16" t="str">
        <f t="shared" si="19"/>
        <v>PRINCIPIANTES 9 Y 10 AÑOS</v>
      </c>
      <c r="M587" s="33" t="s">
        <v>43</v>
      </c>
      <c r="N587" s="38">
        <v>698</v>
      </c>
      <c r="O587" s="19">
        <f>IFERROR(VLOOKUP(Tabla1[[#This Row],[NIVEL DE HABILIDAD]],CATEGORIAS!$M$3:$O$13,2,FALSE),"")</f>
        <v>85000</v>
      </c>
      <c r="P587" s="33"/>
      <c r="Q587" s="33"/>
    </row>
    <row r="588" spans="1:17" ht="18.75" hidden="1" x14ac:dyDescent="0.25">
      <c r="A588" s="11">
        <f>_xlfn.IFNA(_xlfn.XLOOKUP(Tabla1[[#This Row],[ID]],'BASE DE DATOS 2026'!$B$3:$B$895,'BASE DE DATOS 2026'!$N$3:$N$895),"")</f>
        <v>0</v>
      </c>
      <c r="B588" s="39">
        <v>699</v>
      </c>
      <c r="C588" s="33" t="s">
        <v>1066</v>
      </c>
      <c r="D588" s="33" t="s">
        <v>1067</v>
      </c>
      <c r="E588" s="34">
        <v>1063817299</v>
      </c>
      <c r="F588" s="48"/>
      <c r="G588" s="35">
        <v>2016</v>
      </c>
      <c r="H588" s="15">
        <f ca="1">IF(Tabla1[[#This Row],[FECHA DE NACIMIENTO]]="","",YEAR(NOW())-Tabla1[[#This Row],[FECHA DE NACIMIENTO]])</f>
        <v>10</v>
      </c>
      <c r="I588" s="33" t="s">
        <v>13</v>
      </c>
      <c r="J588" s="15" t="str">
        <f t="shared" si="18"/>
        <v>N</v>
      </c>
      <c r="K588" s="15" t="str">
        <f>Tabla1[[#This Row],[FECHA DE NACIMIENTO]]&amp;J588</f>
        <v>2016N</v>
      </c>
      <c r="L588" s="16" t="str">
        <f t="shared" si="19"/>
        <v>NOVATOS 9 Y 10 AÑOS</v>
      </c>
      <c r="M588" s="33" t="s">
        <v>111</v>
      </c>
      <c r="N588" s="39">
        <v>699</v>
      </c>
      <c r="O588" s="19">
        <f>IFERROR(VLOOKUP(Tabla1[[#This Row],[NIVEL DE HABILIDAD]],CATEGORIAS!$M$3:$O$13,2,FALSE),"")</f>
        <v>85000</v>
      </c>
      <c r="P588" s="33"/>
      <c r="Q588" s="33"/>
    </row>
    <row r="589" spans="1:17" ht="18.75" hidden="1" x14ac:dyDescent="0.25">
      <c r="A589" s="11">
        <f>_xlfn.IFNA(_xlfn.XLOOKUP(Tabla1[[#This Row],[ID]],'BASE DE DATOS 2026'!$B$3:$B$895,'BASE DE DATOS 2026'!$N$3:$N$895),"")</f>
        <v>0</v>
      </c>
      <c r="B589" s="38">
        <v>700</v>
      </c>
      <c r="C589" s="33" t="s">
        <v>1068</v>
      </c>
      <c r="D589" s="33" t="s">
        <v>1069</v>
      </c>
      <c r="E589" s="34">
        <v>1059247317</v>
      </c>
      <c r="F589" s="48"/>
      <c r="G589" s="35">
        <v>2015</v>
      </c>
      <c r="H589" s="15">
        <f ca="1">IF(Tabla1[[#This Row],[FECHA DE NACIMIENTO]]="","",YEAR(NOW())-Tabla1[[#This Row],[FECHA DE NACIMIENTO]])</f>
        <v>11</v>
      </c>
      <c r="I589" s="65" t="s">
        <v>67</v>
      </c>
      <c r="J589" s="15" t="str">
        <f t="shared" si="18"/>
        <v>P</v>
      </c>
      <c r="K589" s="15" t="str">
        <f>Tabla1[[#This Row],[FECHA DE NACIMIENTO]]&amp;J589</f>
        <v>2015P</v>
      </c>
      <c r="L589" s="16" t="str">
        <f t="shared" si="19"/>
        <v>PRINCIPIANTES 11 Y 12 AÑOS</v>
      </c>
      <c r="M589" s="33" t="s">
        <v>110</v>
      </c>
      <c r="N589" s="38">
        <v>700</v>
      </c>
      <c r="O589" s="19">
        <f>IFERROR(VLOOKUP(Tabla1[[#This Row],[NIVEL DE HABILIDAD]],CATEGORIAS!$M$3:$O$13,2,FALSE),"")</f>
        <v>85000</v>
      </c>
      <c r="P589" s="33"/>
      <c r="Q589" s="33"/>
    </row>
    <row r="590" spans="1:17" ht="18.75" hidden="1" x14ac:dyDescent="0.25">
      <c r="A590" s="11">
        <f>_xlfn.IFNA(_xlfn.XLOOKUP(Tabla1[[#This Row],[ID]],'BASE DE DATOS 2026'!$B$3:$B$895,'BASE DE DATOS 2026'!$N$3:$N$895),"")</f>
        <v>0</v>
      </c>
      <c r="B590" s="39">
        <v>701</v>
      </c>
      <c r="C590" s="33" t="s">
        <v>766</v>
      </c>
      <c r="D590" s="33" t="s">
        <v>1070</v>
      </c>
      <c r="E590" s="34">
        <v>1089620711</v>
      </c>
      <c r="F590" s="48"/>
      <c r="G590" s="35">
        <v>2013</v>
      </c>
      <c r="H590" s="15">
        <f ca="1">IF(Tabla1[[#This Row],[FECHA DE NACIMIENTO]]="","",YEAR(NOW())-Tabla1[[#This Row],[FECHA DE NACIMIENTO]])</f>
        <v>13</v>
      </c>
      <c r="I590" s="33" t="s">
        <v>67</v>
      </c>
      <c r="J590" s="15" t="str">
        <f t="shared" si="18"/>
        <v>P</v>
      </c>
      <c r="K590" s="15" t="str">
        <f>Tabla1[[#This Row],[FECHA DE NACIMIENTO]]&amp;J590</f>
        <v>2013P</v>
      </c>
      <c r="L590" s="16" t="str">
        <f t="shared" si="19"/>
        <v>PRINCIPIANTES 13 Y 14 AÑOS</v>
      </c>
      <c r="M590" s="33" t="s">
        <v>85</v>
      </c>
      <c r="N590" s="39">
        <v>701</v>
      </c>
      <c r="O590" s="19">
        <f>IFERROR(VLOOKUP(Tabla1[[#This Row],[NIVEL DE HABILIDAD]],CATEGORIAS!$M$3:$O$13,2,FALSE),"")</f>
        <v>85000</v>
      </c>
      <c r="P590" s="33"/>
      <c r="Q590" s="33"/>
    </row>
    <row r="591" spans="1:17" ht="18.75" hidden="1" x14ac:dyDescent="0.25">
      <c r="A591" s="11">
        <f>_xlfn.IFNA(_xlfn.XLOOKUP(Tabla1[[#This Row],[ID]],'BASE DE DATOS 2026'!$B$3:$B$895,'BASE DE DATOS 2026'!$N$3:$N$895),"")</f>
        <v>0</v>
      </c>
      <c r="B591" s="38">
        <v>702</v>
      </c>
      <c r="C591" s="33" t="s">
        <v>1071</v>
      </c>
      <c r="D591" s="33" t="s">
        <v>1072</v>
      </c>
      <c r="E591" s="34">
        <v>1107869196</v>
      </c>
      <c r="F591" s="48"/>
      <c r="G591" s="35">
        <v>2013</v>
      </c>
      <c r="H591" s="15">
        <f ca="1">IF(Tabla1[[#This Row],[FECHA DE NACIMIENTO]]="","",YEAR(NOW())-Tabla1[[#This Row],[FECHA DE NACIMIENTO]])</f>
        <v>13</v>
      </c>
      <c r="I591" s="33" t="s">
        <v>67</v>
      </c>
      <c r="J591" s="15" t="str">
        <f t="shared" si="18"/>
        <v>P</v>
      </c>
      <c r="K591" s="15" t="str">
        <f>Tabla1[[#This Row],[FECHA DE NACIMIENTO]]&amp;J591</f>
        <v>2013P</v>
      </c>
      <c r="L591" s="16" t="str">
        <f t="shared" si="19"/>
        <v>PRINCIPIANTES 13 Y 14 AÑOS</v>
      </c>
      <c r="M591" s="33" t="s">
        <v>46</v>
      </c>
      <c r="N591" s="38">
        <v>702</v>
      </c>
      <c r="O591" s="19">
        <f>IFERROR(VLOOKUP(Tabla1[[#This Row],[NIVEL DE HABILIDAD]],CATEGORIAS!$M$3:$O$13,2,FALSE),"")</f>
        <v>85000</v>
      </c>
      <c r="P591" s="33"/>
      <c r="Q591" s="33"/>
    </row>
    <row r="592" spans="1:17" ht="18.75" hidden="1" x14ac:dyDescent="0.25">
      <c r="A592" s="11">
        <f>_xlfn.IFNA(_xlfn.XLOOKUP(Tabla1[[#This Row],[ID]],'BASE DE DATOS 2026'!$B$3:$B$895,'BASE DE DATOS 2026'!$N$3:$N$895),"")</f>
        <v>703</v>
      </c>
      <c r="B592" s="39">
        <v>703</v>
      </c>
      <c r="C592" s="65" t="s">
        <v>828</v>
      </c>
      <c r="D592" s="65" t="s">
        <v>1073</v>
      </c>
      <c r="E592" s="47">
        <v>1105384235</v>
      </c>
      <c r="F592" s="48"/>
      <c r="G592" s="48">
        <v>2013</v>
      </c>
      <c r="H592" s="15">
        <f ca="1">IF(Tabla1[[#This Row],[FECHA DE NACIMIENTO]]="","",YEAR(NOW())-Tabla1[[#This Row],[FECHA DE NACIMIENTO]])</f>
        <v>13</v>
      </c>
      <c r="I592" s="65" t="s">
        <v>13</v>
      </c>
      <c r="J592" s="15" t="str">
        <f t="shared" si="18"/>
        <v>N</v>
      </c>
      <c r="K592" s="15" t="str">
        <f>Tabla1[[#This Row],[FECHA DE NACIMIENTO]]&amp;J592</f>
        <v>2013N</v>
      </c>
      <c r="L592" s="16" t="str">
        <f t="shared" si="19"/>
        <v>NOVATOS 13 Y 14 AÑOS</v>
      </c>
      <c r="M592" s="65" t="s">
        <v>46</v>
      </c>
      <c r="N592" s="39">
        <v>703</v>
      </c>
      <c r="O592" s="19">
        <f>IFERROR(VLOOKUP(Tabla1[[#This Row],[NIVEL DE HABILIDAD]],CATEGORIAS!$M$3:$O$13,2,FALSE),"")</f>
        <v>85000</v>
      </c>
      <c r="P592" s="65"/>
      <c r="Q592" s="65"/>
    </row>
    <row r="593" spans="1:17" ht="18.75" hidden="1" x14ac:dyDescent="0.25">
      <c r="A593" s="11">
        <f>_xlfn.IFNA(_xlfn.XLOOKUP(Tabla1[[#This Row],[ID]],'BASE DE DATOS 2026'!$B$3:$B$895,'BASE DE DATOS 2026'!$N$3:$N$895),"")</f>
        <v>0</v>
      </c>
      <c r="B593" s="38">
        <v>704</v>
      </c>
      <c r="C593" s="65" t="s">
        <v>259</v>
      </c>
      <c r="D593" s="65" t="s">
        <v>1074</v>
      </c>
      <c r="E593" s="47">
        <v>1108256435</v>
      </c>
      <c r="F593" s="48"/>
      <c r="G593" s="48">
        <v>2012</v>
      </c>
      <c r="H593" s="15">
        <f ca="1">IF(Tabla1[[#This Row],[FECHA DE NACIMIENTO]]="","",YEAR(NOW())-Tabla1[[#This Row],[FECHA DE NACIMIENTO]])</f>
        <v>14</v>
      </c>
      <c r="I593" s="65" t="s">
        <v>13</v>
      </c>
      <c r="J593" s="15" t="str">
        <f t="shared" si="18"/>
        <v>N</v>
      </c>
      <c r="K593" s="15" t="str">
        <f>Tabla1[[#This Row],[FECHA DE NACIMIENTO]]&amp;J593</f>
        <v>2012N</v>
      </c>
      <c r="L593" s="16" t="str">
        <f t="shared" si="19"/>
        <v>NOVATOS 13 Y 14 AÑOS</v>
      </c>
      <c r="M593" s="65" t="s">
        <v>53</v>
      </c>
      <c r="N593" s="38">
        <v>704</v>
      </c>
      <c r="O593" s="19">
        <f>IFERROR(VLOOKUP(Tabla1[[#This Row],[NIVEL DE HABILIDAD]],CATEGORIAS!$M$3:$O$13,2,FALSE),"")</f>
        <v>85000</v>
      </c>
      <c r="P593" s="65"/>
      <c r="Q593" s="65"/>
    </row>
    <row r="594" spans="1:17" ht="18.75" hidden="1" x14ac:dyDescent="0.25">
      <c r="A594" s="11">
        <f>_xlfn.IFNA(_xlfn.XLOOKUP(Tabla1[[#This Row],[ID]],'BASE DE DATOS 2026'!$B$3:$B$895,'BASE DE DATOS 2026'!$N$3:$N$895),"")</f>
        <v>0</v>
      </c>
      <c r="B594" s="39">
        <v>705</v>
      </c>
      <c r="C594" s="65" t="s">
        <v>548</v>
      </c>
      <c r="D594" s="65" t="s">
        <v>1075</v>
      </c>
      <c r="E594" s="47">
        <v>1061754428</v>
      </c>
      <c r="F594" s="48"/>
      <c r="G594" s="48">
        <v>2010</v>
      </c>
      <c r="H594" s="15">
        <f ca="1">IF(Tabla1[[#This Row],[FECHA DE NACIMIENTO]]="","",YEAR(NOW())-Tabla1[[#This Row],[FECHA DE NACIMIENTO]])</f>
        <v>16</v>
      </c>
      <c r="I594" s="12" t="s">
        <v>67</v>
      </c>
      <c r="J594" s="15" t="str">
        <f t="shared" si="18"/>
        <v>P</v>
      </c>
      <c r="K594" s="15" t="str">
        <f>Tabla1[[#This Row],[FECHA DE NACIMIENTO]]&amp;J594</f>
        <v>2010P</v>
      </c>
      <c r="L594" s="16" t="str">
        <f t="shared" si="19"/>
        <v>PRINCIPIANTES 15 AÑOS Y MAS</v>
      </c>
      <c r="M594" s="12" t="s">
        <v>111</v>
      </c>
      <c r="N594" s="39">
        <v>705</v>
      </c>
      <c r="O594" s="19">
        <f>IFERROR(VLOOKUP(Tabla1[[#This Row],[NIVEL DE HABILIDAD]],CATEGORIAS!$M$3:$O$13,2,FALSE),"")</f>
        <v>85000</v>
      </c>
      <c r="P594" s="65"/>
      <c r="Q594" s="65"/>
    </row>
    <row r="595" spans="1:17" ht="18.75" hidden="1" x14ac:dyDescent="0.25">
      <c r="A595" s="11">
        <f>_xlfn.IFNA(_xlfn.XLOOKUP(Tabla1[[#This Row],[ID]],'BASE DE DATOS 2026'!$B$3:$B$895,'BASE DE DATOS 2026'!$N$3:$N$895),"")</f>
        <v>706</v>
      </c>
      <c r="B595" s="38">
        <v>706</v>
      </c>
      <c r="C595" s="65" t="s">
        <v>1076</v>
      </c>
      <c r="D595" s="65" t="s">
        <v>1077</v>
      </c>
      <c r="E595" s="47">
        <v>1112405379</v>
      </c>
      <c r="F595" s="14"/>
      <c r="G595" s="48">
        <v>2012</v>
      </c>
      <c r="H595" s="15">
        <f ca="1">IF(Tabla1[[#This Row],[FECHA DE NACIMIENTO]]="","",YEAR(NOW())-Tabla1[[#This Row],[FECHA DE NACIMIENTO]])</f>
        <v>14</v>
      </c>
      <c r="I595" s="65" t="s">
        <v>13</v>
      </c>
      <c r="J595" s="15" t="str">
        <f t="shared" si="18"/>
        <v>N</v>
      </c>
      <c r="K595" s="15" t="str">
        <f>Tabla1[[#This Row],[FECHA DE NACIMIENTO]]&amp;J595</f>
        <v>2012N</v>
      </c>
      <c r="L595" s="16" t="str">
        <f t="shared" si="19"/>
        <v>NOVATOS 13 Y 14 AÑOS</v>
      </c>
      <c r="M595" s="46" t="s">
        <v>85</v>
      </c>
      <c r="N595" s="38">
        <v>706</v>
      </c>
      <c r="O595" s="19">
        <f>IFERROR(VLOOKUP(Tabla1[[#This Row],[NIVEL DE HABILIDAD]],CATEGORIAS!$M$3:$O$13,2,FALSE),"")</f>
        <v>85000</v>
      </c>
      <c r="P595" s="65"/>
      <c r="Q595" s="65"/>
    </row>
    <row r="596" spans="1:17" ht="18.75" hidden="1" x14ac:dyDescent="0.25">
      <c r="A596" s="11">
        <f>_xlfn.IFNA(_xlfn.XLOOKUP(Tabla1[[#This Row],[ID]],'BASE DE DATOS 2026'!$B$3:$B$895,'BASE DE DATOS 2026'!$N$3:$N$895),"")</f>
        <v>707</v>
      </c>
      <c r="B596" s="39">
        <v>707</v>
      </c>
      <c r="C596" s="65" t="s">
        <v>1078</v>
      </c>
      <c r="D596" s="65" t="s">
        <v>349</v>
      </c>
      <c r="E596" s="47">
        <v>1107868503</v>
      </c>
      <c r="F596" s="48"/>
      <c r="G596" s="48">
        <v>2012</v>
      </c>
      <c r="H596" s="15">
        <f ca="1">IF(Tabla1[[#This Row],[FECHA DE NACIMIENTO]]="","",YEAR(NOW())-Tabla1[[#This Row],[FECHA DE NACIMIENTO]])</f>
        <v>14</v>
      </c>
      <c r="I596" s="65" t="s">
        <v>15</v>
      </c>
      <c r="J596" s="15" t="str">
        <f t="shared" si="18"/>
        <v>EX</v>
      </c>
      <c r="K596" s="15" t="str">
        <f>Tabla1[[#This Row],[FECHA DE NACIMIENTO]]&amp;J596</f>
        <v>2012EX</v>
      </c>
      <c r="L596" s="16" t="str">
        <f t="shared" si="19"/>
        <v>EXPERTOS 13 Y 14 AÑOS</v>
      </c>
      <c r="M596" s="65" t="s">
        <v>51</v>
      </c>
      <c r="N596" s="39">
        <v>707</v>
      </c>
      <c r="O596" s="19">
        <f>IFERROR(VLOOKUP(Tabla1[[#This Row],[NIVEL DE HABILIDAD]],CATEGORIAS!$M$3:$O$13,2,FALSE),"")</f>
        <v>85000</v>
      </c>
      <c r="P596" s="65"/>
      <c r="Q596" s="65"/>
    </row>
    <row r="597" spans="1:17" ht="18.75" hidden="1" x14ac:dyDescent="0.25">
      <c r="A597" s="11">
        <f>_xlfn.IFNA(_xlfn.XLOOKUP(Tabla1[[#This Row],[ID]],'BASE DE DATOS 2026'!$B$3:$B$895,'BASE DE DATOS 2026'!$N$3:$N$895),"")</f>
        <v>0</v>
      </c>
      <c r="B597" s="38">
        <v>708</v>
      </c>
      <c r="C597" s="65" t="s">
        <v>436</v>
      </c>
      <c r="D597" s="65" t="s">
        <v>1079</v>
      </c>
      <c r="E597" s="47">
        <v>1131124739</v>
      </c>
      <c r="F597" s="14"/>
      <c r="G597" s="48">
        <v>2016</v>
      </c>
      <c r="H597" s="15">
        <f ca="1">IF(Tabla1[[#This Row],[FECHA DE NACIMIENTO]]="","",YEAR(NOW())-Tabla1[[#This Row],[FECHA DE NACIMIENTO]])</f>
        <v>10</v>
      </c>
      <c r="I597" s="65" t="s">
        <v>13</v>
      </c>
      <c r="J597" s="15" t="str">
        <f t="shared" si="18"/>
        <v>N</v>
      </c>
      <c r="K597" s="15" t="str">
        <f>Tabla1[[#This Row],[FECHA DE NACIMIENTO]]&amp;J597</f>
        <v>2016N</v>
      </c>
      <c r="L597" s="16" t="str">
        <f t="shared" si="19"/>
        <v>NOVATOS 9 Y 10 AÑOS</v>
      </c>
      <c r="M597" s="65" t="s">
        <v>112</v>
      </c>
      <c r="N597" s="38">
        <v>708</v>
      </c>
      <c r="O597" s="19">
        <f>IFERROR(VLOOKUP(Tabla1[[#This Row],[NIVEL DE HABILIDAD]],CATEGORIAS!$M$3:$O$13,2,FALSE),"")</f>
        <v>85000</v>
      </c>
      <c r="P597" s="65"/>
      <c r="Q597" s="65"/>
    </row>
    <row r="598" spans="1:17" ht="18.75" hidden="1" x14ac:dyDescent="0.25">
      <c r="A598" s="11">
        <f>_xlfn.IFNA(_xlfn.XLOOKUP(Tabla1[[#This Row],[ID]],'BASE DE DATOS 2026'!$B$3:$B$895,'BASE DE DATOS 2026'!$N$3:$N$895),"")</f>
        <v>0</v>
      </c>
      <c r="B598" s="39">
        <v>709</v>
      </c>
      <c r="C598" s="65" t="s">
        <v>1080</v>
      </c>
      <c r="D598" s="65" t="s">
        <v>1081</v>
      </c>
      <c r="E598" s="47">
        <v>1112405584</v>
      </c>
      <c r="F598" s="14"/>
      <c r="G598" s="48">
        <v>2012</v>
      </c>
      <c r="H598" s="15">
        <f ca="1">IF(Tabla1[[#This Row],[FECHA DE NACIMIENTO]]="","",YEAR(NOW())-Tabla1[[#This Row],[FECHA DE NACIMIENTO]])</f>
        <v>14</v>
      </c>
      <c r="I598" s="65" t="s">
        <v>13</v>
      </c>
      <c r="J598" s="15" t="str">
        <f t="shared" si="18"/>
        <v>N</v>
      </c>
      <c r="K598" s="15" t="str">
        <f>Tabla1[[#This Row],[FECHA DE NACIMIENTO]]&amp;J598</f>
        <v>2012N</v>
      </c>
      <c r="L598" s="16" t="str">
        <f t="shared" si="19"/>
        <v>NOVATOS 13 Y 14 AÑOS</v>
      </c>
      <c r="M598" s="12" t="s">
        <v>76</v>
      </c>
      <c r="N598" s="39">
        <v>709</v>
      </c>
      <c r="O598" s="19">
        <f>IFERROR(VLOOKUP(Tabla1[[#This Row],[NIVEL DE HABILIDAD]],CATEGORIAS!$M$3:$O$13,2,FALSE),"")</f>
        <v>85000</v>
      </c>
      <c r="P598" s="65"/>
      <c r="Q598" s="65"/>
    </row>
    <row r="599" spans="1:17" ht="18.75" hidden="1" x14ac:dyDescent="0.25">
      <c r="A599" s="11">
        <f>_xlfn.IFNA(_xlfn.XLOOKUP(Tabla1[[#This Row],[ID]],'BASE DE DATOS 2026'!$B$3:$B$895,'BASE DE DATOS 2026'!$N$3:$N$895),"")</f>
        <v>0</v>
      </c>
      <c r="B599" s="38">
        <v>710</v>
      </c>
      <c r="C599" s="65" t="s">
        <v>258</v>
      </c>
      <c r="D599" s="65" t="s">
        <v>1082</v>
      </c>
      <c r="E599" s="47">
        <v>1112406228</v>
      </c>
      <c r="F599" s="14"/>
      <c r="G599" s="48">
        <v>2013</v>
      </c>
      <c r="H599" s="15">
        <f ca="1">IF(Tabla1[[#This Row],[FECHA DE NACIMIENTO]]="","",YEAR(NOW())-Tabla1[[#This Row],[FECHA DE NACIMIENTO]])</f>
        <v>13</v>
      </c>
      <c r="I599" s="65" t="s">
        <v>13</v>
      </c>
      <c r="J599" s="15" t="str">
        <f t="shared" si="18"/>
        <v>N</v>
      </c>
      <c r="K599" s="15" t="str">
        <f>Tabla1[[#This Row],[FECHA DE NACIMIENTO]]&amp;J599</f>
        <v>2013N</v>
      </c>
      <c r="L599" s="16" t="str">
        <f t="shared" si="19"/>
        <v>NOVATOS 13 Y 14 AÑOS</v>
      </c>
      <c r="M599" s="65" t="s">
        <v>76</v>
      </c>
      <c r="N599" s="38">
        <v>710</v>
      </c>
      <c r="O599" s="19">
        <f>IFERROR(VLOOKUP(Tabla1[[#This Row],[NIVEL DE HABILIDAD]],CATEGORIAS!$M$3:$O$13,2,FALSE),"")</f>
        <v>85000</v>
      </c>
      <c r="P599" s="65"/>
      <c r="Q599" s="65"/>
    </row>
    <row r="600" spans="1:17" ht="18.75" hidden="1" x14ac:dyDescent="0.25">
      <c r="A600" s="11">
        <f>_xlfn.IFNA(_xlfn.XLOOKUP(Tabla1[[#This Row],[ID]],'BASE DE DATOS 2026'!$B$3:$B$895,'BASE DE DATOS 2026'!$N$3:$N$895),"")</f>
        <v>0</v>
      </c>
      <c r="B600" s="39">
        <v>711</v>
      </c>
      <c r="C600" s="65" t="s">
        <v>717</v>
      </c>
      <c r="D600" s="65" t="s">
        <v>590</v>
      </c>
      <c r="E600" s="47">
        <v>1112408147</v>
      </c>
      <c r="F600" s="48"/>
      <c r="G600" s="48">
        <v>2015</v>
      </c>
      <c r="H600" s="15">
        <f ca="1">IF(Tabla1[[#This Row],[FECHA DE NACIMIENTO]]="","",YEAR(NOW())-Tabla1[[#This Row],[FECHA DE NACIMIENTO]])</f>
        <v>11</v>
      </c>
      <c r="I600" s="65" t="s">
        <v>13</v>
      </c>
      <c r="J600" s="15" t="str">
        <f t="shared" si="18"/>
        <v>N</v>
      </c>
      <c r="K600" s="15" t="str">
        <f>Tabla1[[#This Row],[FECHA DE NACIMIENTO]]&amp;J600</f>
        <v>2015N</v>
      </c>
      <c r="L600" s="16" t="str">
        <f t="shared" si="19"/>
        <v>NOVATOS 11 Y 12 AÑOS</v>
      </c>
      <c r="M600" s="65" t="s">
        <v>76</v>
      </c>
      <c r="N600" s="39">
        <v>711</v>
      </c>
      <c r="O600" s="19">
        <f>IFERROR(VLOOKUP(Tabla1[[#This Row],[NIVEL DE HABILIDAD]],CATEGORIAS!$M$3:$O$13,2,FALSE),"")</f>
        <v>85000</v>
      </c>
      <c r="P600" s="65"/>
      <c r="Q600" s="65"/>
    </row>
    <row r="601" spans="1:17" ht="18.75" hidden="1" x14ac:dyDescent="0.25">
      <c r="A601" s="11">
        <f>_xlfn.IFNA(_xlfn.XLOOKUP(Tabla1[[#This Row],[ID]],'BASE DE DATOS 2026'!$B$3:$B$895,'BASE DE DATOS 2026'!$N$3:$N$895),"")</f>
        <v>0</v>
      </c>
      <c r="B601" s="38">
        <v>712</v>
      </c>
      <c r="C601" s="65" t="s">
        <v>312</v>
      </c>
      <c r="D601" s="65" t="s">
        <v>1083</v>
      </c>
      <c r="E601" s="47">
        <v>1232794896</v>
      </c>
      <c r="F601" s="14"/>
      <c r="G601" s="48">
        <v>2015</v>
      </c>
      <c r="H601" s="15">
        <f ca="1">IF(Tabla1[[#This Row],[FECHA DE NACIMIENTO]]="","",YEAR(NOW())-Tabla1[[#This Row],[FECHA DE NACIMIENTO]])</f>
        <v>11</v>
      </c>
      <c r="I601" s="65" t="s">
        <v>15</v>
      </c>
      <c r="J601" s="15" t="str">
        <f t="shared" si="18"/>
        <v>EX</v>
      </c>
      <c r="K601" s="15" t="str">
        <f>Tabla1[[#This Row],[FECHA DE NACIMIENTO]]&amp;J601</f>
        <v>2015EX</v>
      </c>
      <c r="L601" s="16" t="str">
        <f t="shared" si="19"/>
        <v>EXPERTOS 11 Y 12 AÑOS</v>
      </c>
      <c r="M601" s="65" t="s">
        <v>76</v>
      </c>
      <c r="N601" s="38">
        <v>712</v>
      </c>
      <c r="O601" s="19">
        <f>IFERROR(VLOOKUP(Tabla1[[#This Row],[NIVEL DE HABILIDAD]],CATEGORIAS!$M$3:$O$13,2,FALSE),"")</f>
        <v>85000</v>
      </c>
      <c r="P601" s="65"/>
      <c r="Q601" s="65"/>
    </row>
    <row r="602" spans="1:17" ht="18.75" hidden="1" x14ac:dyDescent="0.25">
      <c r="A602" s="11">
        <f>_xlfn.IFNA(_xlfn.XLOOKUP(Tabla1[[#This Row],[ID]],'BASE DE DATOS 2026'!$B$3:$B$895,'BASE DE DATOS 2026'!$N$3:$N$895),"")</f>
        <v>713</v>
      </c>
      <c r="B602" s="39">
        <v>713</v>
      </c>
      <c r="C602" s="65" t="s">
        <v>766</v>
      </c>
      <c r="D602" s="65" t="s">
        <v>1084</v>
      </c>
      <c r="E602" s="47">
        <v>1080053461</v>
      </c>
      <c r="F602" s="14"/>
      <c r="G602" s="48">
        <v>2008</v>
      </c>
      <c r="H602" s="15">
        <f ca="1">IF(Tabla1[[#This Row],[FECHA DE NACIMIENTO]]="","",YEAR(NOW())-Tabla1[[#This Row],[FECHA DE NACIMIENTO]])</f>
        <v>18</v>
      </c>
      <c r="I602" s="65" t="s">
        <v>15</v>
      </c>
      <c r="J602" s="15" t="str">
        <f t="shared" si="18"/>
        <v>EX</v>
      </c>
      <c r="K602" s="15" t="str">
        <f>Tabla1[[#This Row],[FECHA DE NACIMIENTO]]&amp;J602</f>
        <v>2008EX</v>
      </c>
      <c r="L602" s="16" t="str">
        <f t="shared" si="19"/>
        <v>EXPERTOS 17 AÑOS Y MAS</v>
      </c>
      <c r="M602" s="65" t="s">
        <v>46</v>
      </c>
      <c r="N602" s="39">
        <v>713</v>
      </c>
      <c r="O602" s="19">
        <f>IFERROR(VLOOKUP(Tabla1[[#This Row],[NIVEL DE HABILIDAD]],CATEGORIAS!$M$3:$O$13,2,FALSE),"")</f>
        <v>85000</v>
      </c>
      <c r="P602" s="65"/>
      <c r="Q602" s="65"/>
    </row>
    <row r="603" spans="1:17" ht="18.75" x14ac:dyDescent="0.25">
      <c r="A603" s="11">
        <f>_xlfn.IFNA(_xlfn.XLOOKUP(Tabla1[[#This Row],[ID]],'BASE DE DATOS 2026'!$B$3:$B$895,'BASE DE DATOS 2026'!$N$3:$N$895),"")</f>
        <v>714</v>
      </c>
      <c r="B603" s="38">
        <v>714</v>
      </c>
      <c r="C603" s="65" t="s">
        <v>709</v>
      </c>
      <c r="D603" s="65" t="s">
        <v>619</v>
      </c>
      <c r="E603" s="47">
        <v>1027812869</v>
      </c>
      <c r="F603" s="14"/>
      <c r="G603" s="48">
        <v>2013</v>
      </c>
      <c r="H603" s="15">
        <f ca="1">IF(Tabla1[[#This Row],[FECHA DE NACIMIENTO]]="","",YEAR(NOW())-Tabla1[[#This Row],[FECHA DE NACIMIENTO]])</f>
        <v>13</v>
      </c>
      <c r="I603" s="65" t="s">
        <v>67</v>
      </c>
      <c r="J603" s="15" t="str">
        <f t="shared" si="18"/>
        <v>P</v>
      </c>
      <c r="K603" s="15" t="str">
        <f>Tabla1[[#This Row],[FECHA DE NACIMIENTO]]&amp;J603</f>
        <v>2013P</v>
      </c>
      <c r="L603" s="16" t="str">
        <f t="shared" si="19"/>
        <v>PRINCIPIANTES 13 Y 14 AÑOS</v>
      </c>
      <c r="M603" s="65" t="s">
        <v>76</v>
      </c>
      <c r="N603" s="38">
        <v>714</v>
      </c>
      <c r="O603" s="19">
        <f>IFERROR(VLOOKUP(Tabla1[[#This Row],[NIVEL DE HABILIDAD]],CATEGORIAS!$M$3:$O$13,2,FALSE),"")</f>
        <v>85000</v>
      </c>
      <c r="P603" s="65"/>
      <c r="Q603" s="65"/>
    </row>
    <row r="604" spans="1:17" ht="18.75" hidden="1" x14ac:dyDescent="0.25">
      <c r="A604" s="11">
        <f>_xlfn.IFNA(_xlfn.XLOOKUP(Tabla1[[#This Row],[ID]],'BASE DE DATOS 2026'!$B$3:$B$895,'BASE DE DATOS 2026'!$N$3:$N$895),"")</f>
        <v>715</v>
      </c>
      <c r="B604" s="39">
        <v>715</v>
      </c>
      <c r="C604" s="65" t="s">
        <v>1085</v>
      </c>
      <c r="D604" s="65" t="s">
        <v>1086</v>
      </c>
      <c r="E604" s="47">
        <v>1114246403</v>
      </c>
      <c r="F604" s="14"/>
      <c r="G604" s="48">
        <v>2012</v>
      </c>
      <c r="H604" s="15">
        <f ca="1">IF(Tabla1[[#This Row],[FECHA DE NACIMIENTO]]="","",YEAR(NOW())-Tabla1[[#This Row],[FECHA DE NACIMIENTO]])</f>
        <v>14</v>
      </c>
      <c r="I604" s="65" t="s">
        <v>13</v>
      </c>
      <c r="J604" s="15" t="str">
        <f t="shared" si="18"/>
        <v>N</v>
      </c>
      <c r="K604" s="15" t="str">
        <f>Tabla1[[#This Row],[FECHA DE NACIMIENTO]]&amp;J604</f>
        <v>2012N</v>
      </c>
      <c r="L604" s="16" t="str">
        <f t="shared" si="19"/>
        <v>NOVATOS 13 Y 14 AÑOS</v>
      </c>
      <c r="M604" s="65" t="s">
        <v>44</v>
      </c>
      <c r="N604" s="39">
        <v>715</v>
      </c>
      <c r="O604" s="19">
        <f>IFERROR(VLOOKUP(Tabla1[[#This Row],[NIVEL DE HABILIDAD]],CATEGORIAS!$M$3:$O$13,2,FALSE),"")</f>
        <v>85000</v>
      </c>
      <c r="P604" s="65"/>
      <c r="Q604" s="65"/>
    </row>
    <row r="605" spans="1:17" ht="18.75" hidden="1" x14ac:dyDescent="0.25">
      <c r="A605" s="11">
        <f>_xlfn.IFNA(_xlfn.XLOOKUP(Tabla1[[#This Row],[ID]],'BASE DE DATOS 2026'!$B$3:$B$895,'BASE DE DATOS 2026'!$N$3:$N$895),"")</f>
        <v>0</v>
      </c>
      <c r="B605" s="40">
        <v>716</v>
      </c>
      <c r="C605" s="65" t="s">
        <v>639</v>
      </c>
      <c r="D605" s="65" t="s">
        <v>1011</v>
      </c>
      <c r="E605" s="47">
        <v>11150685546</v>
      </c>
      <c r="F605" s="14"/>
      <c r="G605" s="48">
        <v>2009</v>
      </c>
      <c r="H605" s="15">
        <f ca="1">IF(Tabla1[[#This Row],[FECHA DE NACIMIENTO]]="","",YEAR(NOW())-Tabla1[[#This Row],[FECHA DE NACIMIENTO]])</f>
        <v>17</v>
      </c>
      <c r="I605" s="65" t="s">
        <v>13</v>
      </c>
      <c r="J605" s="15" t="str">
        <f t="shared" si="18"/>
        <v>N</v>
      </c>
      <c r="K605" s="15" t="str">
        <f>Tabla1[[#This Row],[FECHA DE NACIMIENTO]]&amp;J605</f>
        <v>2009N</v>
      </c>
      <c r="L605" s="16" t="str">
        <f t="shared" si="19"/>
        <v>NOVATOS 15 AÑOS Y MAS</v>
      </c>
      <c r="M605" s="65" t="s">
        <v>82</v>
      </c>
      <c r="N605" s="40">
        <v>716</v>
      </c>
      <c r="O605" s="19">
        <f>IFERROR(VLOOKUP(Tabla1[[#This Row],[NIVEL DE HABILIDAD]],CATEGORIAS!$M$3:$O$13,2,FALSE),"")</f>
        <v>85000</v>
      </c>
      <c r="P605" s="65"/>
      <c r="Q605" s="65"/>
    </row>
    <row r="606" spans="1:17" ht="18.75" hidden="1" x14ac:dyDescent="0.25">
      <c r="A606" s="11">
        <f>_xlfn.IFNA(_xlfn.XLOOKUP(Tabla1[[#This Row],[ID]],'BASE DE DATOS 2026'!$B$3:$B$895,'BASE DE DATOS 2026'!$N$3:$N$895),"")</f>
        <v>0</v>
      </c>
      <c r="B606" s="41">
        <v>717</v>
      </c>
      <c r="C606" s="65" t="s">
        <v>1087</v>
      </c>
      <c r="D606" s="65" t="s">
        <v>1088</v>
      </c>
      <c r="E606" s="47">
        <v>1077861002</v>
      </c>
      <c r="F606" s="14"/>
      <c r="G606" s="48">
        <v>2009</v>
      </c>
      <c r="H606" s="15">
        <f ca="1">IF(Tabla1[[#This Row],[FECHA DE NACIMIENTO]]="","",YEAR(NOW())-Tabla1[[#This Row],[FECHA DE NACIMIENTO]])</f>
        <v>17</v>
      </c>
      <c r="I606" s="65" t="s">
        <v>13</v>
      </c>
      <c r="J606" s="15" t="str">
        <f t="shared" si="18"/>
        <v>N</v>
      </c>
      <c r="K606" s="15" t="str">
        <f>Tabla1[[#This Row],[FECHA DE NACIMIENTO]]&amp;J606</f>
        <v>2009N</v>
      </c>
      <c r="L606" s="16" t="str">
        <f t="shared" si="19"/>
        <v>NOVATOS 15 AÑOS Y MAS</v>
      </c>
      <c r="M606" s="65" t="s">
        <v>111</v>
      </c>
      <c r="N606" s="41">
        <v>717</v>
      </c>
      <c r="O606" s="19">
        <f>IFERROR(VLOOKUP(Tabla1[[#This Row],[NIVEL DE HABILIDAD]],CATEGORIAS!$M$3:$O$13,2,FALSE),"")</f>
        <v>85000</v>
      </c>
      <c r="P606" s="65"/>
      <c r="Q606" s="65"/>
    </row>
    <row r="607" spans="1:17" ht="18.75" hidden="1" x14ac:dyDescent="0.25">
      <c r="A607" s="11">
        <f>_xlfn.IFNA(_xlfn.XLOOKUP(Tabla1[[#This Row],[ID]],'BASE DE DATOS 2026'!$B$3:$B$895,'BASE DE DATOS 2026'!$N$3:$N$895),"")</f>
        <v>0</v>
      </c>
      <c r="B607" s="40">
        <v>718</v>
      </c>
      <c r="C607" s="65" t="s">
        <v>356</v>
      </c>
      <c r="D607" s="65" t="s">
        <v>871</v>
      </c>
      <c r="E607" s="47">
        <v>1232789071</v>
      </c>
      <c r="F607" s="14"/>
      <c r="G607" s="48">
        <v>2014</v>
      </c>
      <c r="H607" s="15">
        <f ca="1">IF(Tabla1[[#This Row],[FECHA DE NACIMIENTO]]="","",YEAR(NOW())-Tabla1[[#This Row],[FECHA DE NACIMIENTO]])</f>
        <v>12</v>
      </c>
      <c r="I607" s="65" t="s">
        <v>67</v>
      </c>
      <c r="J607" s="15" t="str">
        <f t="shared" si="18"/>
        <v>P</v>
      </c>
      <c r="K607" s="15" t="str">
        <f>Tabla1[[#This Row],[FECHA DE NACIMIENTO]]&amp;J607</f>
        <v>2014P</v>
      </c>
      <c r="L607" s="16" t="str">
        <f t="shared" si="19"/>
        <v>PRINCIPIANTES 11 Y 12 AÑOS</v>
      </c>
      <c r="M607" s="65" t="s">
        <v>75</v>
      </c>
      <c r="N607" s="40">
        <v>718</v>
      </c>
      <c r="O607" s="19">
        <f>IFERROR(VLOOKUP(Tabla1[[#This Row],[NIVEL DE HABILIDAD]],CATEGORIAS!$M$3:$O$13,2,FALSE),"")</f>
        <v>85000</v>
      </c>
      <c r="P607" s="65"/>
      <c r="Q607" s="65"/>
    </row>
    <row r="608" spans="1:17" ht="18.75" hidden="1" x14ac:dyDescent="0.25">
      <c r="A608" s="11">
        <f>_xlfn.IFNA(_xlfn.XLOOKUP(Tabla1[[#This Row],[ID]],'BASE DE DATOS 2026'!$B$3:$B$895,'BASE DE DATOS 2026'!$N$3:$N$895),"")</f>
        <v>0</v>
      </c>
      <c r="B608" s="41">
        <v>719</v>
      </c>
      <c r="C608" s="65" t="s">
        <v>386</v>
      </c>
      <c r="D608" s="65" t="s">
        <v>449</v>
      </c>
      <c r="E608" s="47">
        <v>1109928677</v>
      </c>
      <c r="F608" s="48"/>
      <c r="G608" s="48">
        <v>2013</v>
      </c>
      <c r="H608" s="15">
        <f ca="1">IF(Tabla1[[#This Row],[FECHA DE NACIMIENTO]]="","",YEAR(NOW())-Tabla1[[#This Row],[FECHA DE NACIMIENTO]])</f>
        <v>13</v>
      </c>
      <c r="I608" s="65" t="s">
        <v>67</v>
      </c>
      <c r="J608" s="15" t="str">
        <f t="shared" si="18"/>
        <v>P</v>
      </c>
      <c r="K608" s="15" t="str">
        <f>Tabla1[[#This Row],[FECHA DE NACIMIENTO]]&amp;J608</f>
        <v>2013P</v>
      </c>
      <c r="L608" s="16" t="str">
        <f t="shared" si="19"/>
        <v>PRINCIPIANTES 13 Y 14 AÑOS</v>
      </c>
      <c r="M608" s="65" t="s">
        <v>74</v>
      </c>
      <c r="N608" s="41">
        <v>719</v>
      </c>
      <c r="O608" s="19">
        <f>IFERROR(VLOOKUP(Tabla1[[#This Row],[NIVEL DE HABILIDAD]],CATEGORIAS!$M$3:$O$13,2,FALSE),"")</f>
        <v>85000</v>
      </c>
      <c r="P608" s="65"/>
      <c r="Q608" s="65"/>
    </row>
    <row r="609" spans="1:17" ht="18.75" hidden="1" x14ac:dyDescent="0.25">
      <c r="A609" s="11">
        <f>_xlfn.IFNA(_xlfn.XLOOKUP(Tabla1[[#This Row],[ID]],'BASE DE DATOS 2026'!$B$3:$B$895,'BASE DE DATOS 2026'!$N$3:$N$895),"")</f>
        <v>0</v>
      </c>
      <c r="B609" s="40">
        <v>720</v>
      </c>
      <c r="C609" s="65" t="s">
        <v>1089</v>
      </c>
      <c r="D609" s="65" t="s">
        <v>1090</v>
      </c>
      <c r="E609" s="47">
        <v>1112405081</v>
      </c>
      <c r="F609" s="14"/>
      <c r="G609" s="48">
        <v>2012</v>
      </c>
      <c r="H609" s="15">
        <f ca="1">IF(Tabla1[[#This Row],[FECHA DE NACIMIENTO]]="","",YEAR(NOW())-Tabla1[[#This Row],[FECHA DE NACIMIENTO]])</f>
        <v>14</v>
      </c>
      <c r="I609" s="65" t="s">
        <v>13</v>
      </c>
      <c r="J609" s="15" t="str">
        <f t="shared" si="18"/>
        <v>N</v>
      </c>
      <c r="K609" s="15" t="str">
        <f>Tabla1[[#This Row],[FECHA DE NACIMIENTO]]&amp;J609</f>
        <v>2012N</v>
      </c>
      <c r="L609" s="16" t="str">
        <f t="shared" si="19"/>
        <v>NOVATOS 13 Y 14 AÑOS</v>
      </c>
      <c r="M609" s="65" t="s">
        <v>76</v>
      </c>
      <c r="N609" s="40">
        <v>720</v>
      </c>
      <c r="O609" s="19">
        <f>IFERROR(VLOOKUP(Tabla1[[#This Row],[NIVEL DE HABILIDAD]],CATEGORIAS!$M$3:$O$13,2,FALSE),"")</f>
        <v>85000</v>
      </c>
      <c r="P609" s="65"/>
      <c r="Q609" s="65"/>
    </row>
    <row r="610" spans="1:17" ht="18.75" hidden="1" x14ac:dyDescent="0.25">
      <c r="A610" s="11">
        <f>_xlfn.IFNA(_xlfn.XLOOKUP(Tabla1[[#This Row],[ID]],'BASE DE DATOS 2026'!$B$3:$B$895,'BASE DE DATOS 2026'!$N$3:$N$895),"")</f>
        <v>721</v>
      </c>
      <c r="B610" s="41">
        <v>721</v>
      </c>
      <c r="C610" s="65" t="s">
        <v>1091</v>
      </c>
      <c r="D610" s="65" t="s">
        <v>1092</v>
      </c>
      <c r="E610" s="47">
        <v>1191216974</v>
      </c>
      <c r="F610" s="14"/>
      <c r="G610" s="48">
        <v>2010</v>
      </c>
      <c r="H610" s="15">
        <f ca="1">IF(Tabla1[[#This Row],[FECHA DE NACIMIENTO]]="","",YEAR(NOW())-Tabla1[[#This Row],[FECHA DE NACIMIENTO]])</f>
        <v>16</v>
      </c>
      <c r="I610" s="65" t="s">
        <v>13</v>
      </c>
      <c r="J610" s="15" t="str">
        <f t="shared" si="18"/>
        <v>N</v>
      </c>
      <c r="K610" s="15" t="str">
        <f>Tabla1[[#This Row],[FECHA DE NACIMIENTO]]&amp;J610</f>
        <v>2010N</v>
      </c>
      <c r="L610" s="16" t="str">
        <f t="shared" si="19"/>
        <v>NOVATOS 15 AÑOS Y MAS</v>
      </c>
      <c r="M610" s="65" t="s">
        <v>43</v>
      </c>
      <c r="N610" s="41">
        <v>721</v>
      </c>
      <c r="O610" s="19">
        <f>IFERROR(VLOOKUP(Tabla1[[#This Row],[NIVEL DE HABILIDAD]],CATEGORIAS!$M$3:$O$13,2,FALSE),"")</f>
        <v>85000</v>
      </c>
      <c r="P610" s="65"/>
      <c r="Q610" s="65"/>
    </row>
    <row r="611" spans="1:17" ht="18.75" hidden="1" x14ac:dyDescent="0.25">
      <c r="A611" s="11">
        <f>_xlfn.IFNA(_xlfn.XLOOKUP(Tabla1[[#This Row],[ID]],'BASE DE DATOS 2026'!$B$3:$B$895,'BASE DE DATOS 2026'!$N$3:$N$895),"")</f>
        <v>722</v>
      </c>
      <c r="B611" s="40">
        <v>722</v>
      </c>
      <c r="C611" s="65" t="s">
        <v>356</v>
      </c>
      <c r="D611" s="65" t="s">
        <v>1093</v>
      </c>
      <c r="E611" s="47" t="s">
        <v>1094</v>
      </c>
      <c r="F611" s="14"/>
      <c r="G611" s="48">
        <v>2009</v>
      </c>
      <c r="H611" s="15">
        <f ca="1">IF(Tabla1[[#This Row],[FECHA DE NACIMIENTO]]="","",YEAR(NOW())-Tabla1[[#This Row],[FECHA DE NACIMIENTO]])</f>
        <v>17</v>
      </c>
      <c r="I611" s="65" t="s">
        <v>13</v>
      </c>
      <c r="J611" s="15" t="str">
        <f t="shared" si="18"/>
        <v>N</v>
      </c>
      <c r="K611" s="15" t="str">
        <f>Tabla1[[#This Row],[FECHA DE NACIMIENTO]]&amp;J611</f>
        <v>2009N</v>
      </c>
      <c r="L611" s="16" t="str">
        <f t="shared" si="19"/>
        <v>NOVATOS 15 AÑOS Y MAS</v>
      </c>
      <c r="M611" s="65" t="s">
        <v>43</v>
      </c>
      <c r="N611" s="40">
        <v>722</v>
      </c>
      <c r="O611" s="19">
        <f>IFERROR(VLOOKUP(Tabla1[[#This Row],[NIVEL DE HABILIDAD]],CATEGORIAS!$M$3:$O$13,2,FALSE),"")</f>
        <v>85000</v>
      </c>
      <c r="P611" s="65"/>
      <c r="Q611" s="65"/>
    </row>
    <row r="612" spans="1:17" ht="18.75" hidden="1" x14ac:dyDescent="0.25">
      <c r="A612" s="11">
        <f>_xlfn.IFNA(_xlfn.XLOOKUP(Tabla1[[#This Row],[ID]],'BASE DE DATOS 2026'!$B$3:$B$895,'BASE DE DATOS 2026'!$N$3:$N$895),"")</f>
        <v>723</v>
      </c>
      <c r="B612" s="41">
        <v>723</v>
      </c>
      <c r="C612" s="65" t="s">
        <v>259</v>
      </c>
      <c r="D612" s="65" t="s">
        <v>1095</v>
      </c>
      <c r="E612" s="47">
        <v>1110049772</v>
      </c>
      <c r="F612" s="14"/>
      <c r="G612" s="48">
        <v>2011</v>
      </c>
      <c r="H612" s="15">
        <f ca="1">IF(Tabla1[[#This Row],[FECHA DE NACIMIENTO]]="","",YEAR(NOW())-Tabla1[[#This Row],[FECHA DE NACIMIENTO]])</f>
        <v>15</v>
      </c>
      <c r="I612" s="65" t="s">
        <v>13</v>
      </c>
      <c r="J612" s="15" t="str">
        <f t="shared" si="18"/>
        <v>N</v>
      </c>
      <c r="K612" s="15" t="str">
        <f>Tabla1[[#This Row],[FECHA DE NACIMIENTO]]&amp;J612</f>
        <v>2011N</v>
      </c>
      <c r="L612" s="16" t="str">
        <f t="shared" si="19"/>
        <v>NOVATOS 15 AÑOS Y MAS</v>
      </c>
      <c r="M612" s="65" t="s">
        <v>89</v>
      </c>
      <c r="N612" s="41">
        <v>723</v>
      </c>
      <c r="O612" s="19">
        <f>IFERROR(VLOOKUP(Tabla1[[#This Row],[NIVEL DE HABILIDAD]],CATEGORIAS!$M$3:$O$13,2,FALSE),"")</f>
        <v>85000</v>
      </c>
      <c r="P612" s="65"/>
      <c r="Q612" s="65"/>
    </row>
    <row r="613" spans="1:17" ht="18.75" hidden="1" x14ac:dyDescent="0.25">
      <c r="A613" s="11">
        <f>_xlfn.IFNA(_xlfn.XLOOKUP(Tabla1[[#This Row],[ID]],'BASE DE DATOS 2026'!$B$3:$B$895,'BASE DE DATOS 2026'!$N$3:$N$895),"")</f>
        <v>0</v>
      </c>
      <c r="B613" s="40">
        <v>724</v>
      </c>
      <c r="C613" s="65" t="s">
        <v>1096</v>
      </c>
      <c r="D613" s="65" t="s">
        <v>1097</v>
      </c>
      <c r="E613" s="47">
        <v>1112302471</v>
      </c>
      <c r="F613" s="14"/>
      <c r="G613" s="48">
        <v>2013</v>
      </c>
      <c r="H613" s="15">
        <f ca="1">IF(Tabla1[[#This Row],[FECHA DE NACIMIENTO]]="","",YEAR(NOW())-Tabla1[[#This Row],[FECHA DE NACIMIENTO]])</f>
        <v>13</v>
      </c>
      <c r="I613" s="65" t="s">
        <v>67</v>
      </c>
      <c r="J613" s="15" t="str">
        <f t="shared" si="18"/>
        <v>P</v>
      </c>
      <c r="K613" s="15" t="str">
        <f>Tabla1[[#This Row],[FECHA DE NACIMIENTO]]&amp;J613</f>
        <v>2013P</v>
      </c>
      <c r="L613" s="16" t="str">
        <f t="shared" si="19"/>
        <v>PRINCIPIANTES 13 Y 14 AÑOS</v>
      </c>
      <c r="M613" s="65" t="s">
        <v>49</v>
      </c>
      <c r="N613" s="40">
        <v>724</v>
      </c>
      <c r="O613" s="19">
        <f>IFERROR(VLOOKUP(Tabla1[[#This Row],[NIVEL DE HABILIDAD]],CATEGORIAS!$M$3:$O$13,2,FALSE),"")</f>
        <v>85000</v>
      </c>
      <c r="P613" s="65"/>
      <c r="Q613" s="65"/>
    </row>
    <row r="614" spans="1:17" ht="18.75" hidden="1" x14ac:dyDescent="0.25">
      <c r="A614" s="11">
        <f>_xlfn.IFNA(_xlfn.XLOOKUP(Tabla1[[#This Row],[ID]],'BASE DE DATOS 2026'!$B$3:$B$895,'BASE DE DATOS 2026'!$N$3:$N$895),"")</f>
        <v>0</v>
      </c>
      <c r="B614" s="41">
        <v>725</v>
      </c>
      <c r="C614" s="65" t="s">
        <v>1098</v>
      </c>
      <c r="D614" s="65" t="s">
        <v>1099</v>
      </c>
      <c r="E614" s="47">
        <v>1108567707</v>
      </c>
      <c r="F614" s="14"/>
      <c r="G614" s="48">
        <v>2010</v>
      </c>
      <c r="H614" s="15">
        <f ca="1">IF(Tabla1[[#This Row],[FECHA DE NACIMIENTO]]="","",YEAR(NOW())-Tabla1[[#This Row],[FECHA DE NACIMIENTO]])</f>
        <v>16</v>
      </c>
      <c r="I614" s="65" t="s">
        <v>67</v>
      </c>
      <c r="J614" s="15" t="str">
        <f t="shared" si="18"/>
        <v>P</v>
      </c>
      <c r="K614" s="15" t="str">
        <f>Tabla1[[#This Row],[FECHA DE NACIMIENTO]]&amp;J614</f>
        <v>2010P</v>
      </c>
      <c r="L614" s="16" t="str">
        <f t="shared" si="19"/>
        <v>PRINCIPIANTES 15 AÑOS Y MAS</v>
      </c>
      <c r="M614" s="65" t="s">
        <v>49</v>
      </c>
      <c r="N614" s="41">
        <v>725</v>
      </c>
      <c r="O614" s="19">
        <f>IFERROR(VLOOKUP(Tabla1[[#This Row],[NIVEL DE HABILIDAD]],CATEGORIAS!$M$3:$O$13,2,FALSE),"")</f>
        <v>85000</v>
      </c>
      <c r="P614" s="65"/>
      <c r="Q614" s="65"/>
    </row>
    <row r="615" spans="1:17" ht="18.75" hidden="1" x14ac:dyDescent="0.25">
      <c r="A615" s="11">
        <f>_xlfn.IFNA(_xlfn.XLOOKUP(Tabla1[[#This Row],[ID]],'BASE DE DATOS 2026'!$B$3:$B$895,'BASE DE DATOS 2026'!$N$3:$N$895),"")</f>
        <v>726</v>
      </c>
      <c r="B615" s="40">
        <v>726</v>
      </c>
      <c r="C615" s="65" t="s">
        <v>1100</v>
      </c>
      <c r="D615" s="65" t="s">
        <v>1101</v>
      </c>
      <c r="E615" s="47">
        <v>1112058296</v>
      </c>
      <c r="F615" s="14"/>
      <c r="G615" s="48">
        <v>2013</v>
      </c>
      <c r="H615" s="15">
        <f ca="1">IF(Tabla1[[#This Row],[FECHA DE NACIMIENTO]]="","",YEAR(NOW())-Tabla1[[#This Row],[FECHA DE NACIMIENTO]])</f>
        <v>13</v>
      </c>
      <c r="I615" s="65" t="s">
        <v>13</v>
      </c>
      <c r="J615" s="15" t="str">
        <f t="shared" si="18"/>
        <v>N</v>
      </c>
      <c r="K615" s="15" t="str">
        <f>Tabla1[[#This Row],[FECHA DE NACIMIENTO]]&amp;J615</f>
        <v>2013N</v>
      </c>
      <c r="L615" s="16" t="str">
        <f t="shared" si="19"/>
        <v>NOVATOS 13 Y 14 AÑOS</v>
      </c>
      <c r="M615" s="65" t="s">
        <v>89</v>
      </c>
      <c r="N615" s="40">
        <v>726</v>
      </c>
      <c r="O615" s="19">
        <f>IFERROR(VLOOKUP(Tabla1[[#This Row],[NIVEL DE HABILIDAD]],CATEGORIAS!$M$3:$O$13,2,FALSE),"")</f>
        <v>85000</v>
      </c>
      <c r="P615" s="65"/>
      <c r="Q615" s="65"/>
    </row>
    <row r="616" spans="1:17" ht="18.75" hidden="1" x14ac:dyDescent="0.25">
      <c r="A616" s="11">
        <f>_xlfn.IFNA(_xlfn.XLOOKUP(Tabla1[[#This Row],[ID]],'BASE DE DATOS 2026'!$B$3:$B$895,'BASE DE DATOS 2026'!$N$3:$N$895),"")</f>
        <v>727</v>
      </c>
      <c r="B616" s="41">
        <v>727</v>
      </c>
      <c r="C616" s="65" t="s">
        <v>1102</v>
      </c>
      <c r="D616" s="65" t="s">
        <v>1103</v>
      </c>
      <c r="E616" s="47">
        <v>1191214585</v>
      </c>
      <c r="F616" s="14"/>
      <c r="G616" s="48">
        <v>2009</v>
      </c>
      <c r="H616" s="15">
        <f ca="1">IF(Tabla1[[#This Row],[FECHA DE NACIMIENTO]]="","",YEAR(NOW())-Tabla1[[#This Row],[FECHA DE NACIMIENTO]])</f>
        <v>17</v>
      </c>
      <c r="I616" s="65" t="s">
        <v>13</v>
      </c>
      <c r="J616" s="15" t="str">
        <f t="shared" si="18"/>
        <v>N</v>
      </c>
      <c r="K616" s="15" t="str">
        <f>Tabla1[[#This Row],[FECHA DE NACIMIENTO]]&amp;J616</f>
        <v>2009N</v>
      </c>
      <c r="L616" s="16" t="str">
        <f t="shared" si="19"/>
        <v>NOVATOS 15 AÑOS Y MAS</v>
      </c>
      <c r="M616" s="65" t="s">
        <v>53</v>
      </c>
      <c r="N616" s="41">
        <v>727</v>
      </c>
      <c r="O616" s="19">
        <f>IFERROR(VLOOKUP(Tabla1[[#This Row],[NIVEL DE HABILIDAD]],CATEGORIAS!$M$3:$O$13,2,FALSE),"")</f>
        <v>85000</v>
      </c>
      <c r="P616" s="65"/>
      <c r="Q616" s="65"/>
    </row>
    <row r="617" spans="1:17" ht="18.75" hidden="1" x14ac:dyDescent="0.25">
      <c r="A617" s="11">
        <f>_xlfn.IFNA(_xlfn.XLOOKUP(Tabla1[[#This Row],[ID]],'BASE DE DATOS 2026'!$B$3:$B$895,'BASE DE DATOS 2026'!$N$3:$N$895),"")</f>
        <v>0</v>
      </c>
      <c r="B617" s="40">
        <v>728</v>
      </c>
      <c r="C617" s="65" t="s">
        <v>325</v>
      </c>
      <c r="D617" s="65" t="s">
        <v>1104</v>
      </c>
      <c r="E617" s="47">
        <v>1105388479</v>
      </c>
      <c r="F617" s="14"/>
      <c r="G617" s="48">
        <v>2014</v>
      </c>
      <c r="H617" s="15">
        <f ca="1">IF(Tabla1[[#This Row],[FECHA DE NACIMIENTO]]="","",YEAR(NOW())-Tabla1[[#This Row],[FECHA DE NACIMIENTO]])</f>
        <v>12</v>
      </c>
      <c r="I617" s="65" t="s">
        <v>67</v>
      </c>
      <c r="J617" s="15" t="str">
        <f t="shared" si="18"/>
        <v>P</v>
      </c>
      <c r="K617" s="15" t="str">
        <f>Tabla1[[#This Row],[FECHA DE NACIMIENTO]]&amp;J617</f>
        <v>2014P</v>
      </c>
      <c r="L617" s="16" t="str">
        <f t="shared" si="19"/>
        <v>PRINCIPIANTES 11 Y 12 AÑOS</v>
      </c>
      <c r="M617" s="65" t="s">
        <v>53</v>
      </c>
      <c r="N617" s="40">
        <v>728</v>
      </c>
      <c r="O617" s="19">
        <f>IFERROR(VLOOKUP(Tabla1[[#This Row],[NIVEL DE HABILIDAD]],CATEGORIAS!$M$3:$O$13,2,FALSE),"")</f>
        <v>85000</v>
      </c>
      <c r="P617" s="65"/>
      <c r="Q617" s="65"/>
    </row>
    <row r="618" spans="1:17" ht="18.75" hidden="1" x14ac:dyDescent="0.25">
      <c r="A618" s="11">
        <f>_xlfn.IFNA(_xlfn.XLOOKUP(Tabla1[[#This Row],[ID]],'BASE DE DATOS 2026'!$B$3:$B$895,'BASE DE DATOS 2026'!$N$3:$N$895),"")</f>
        <v>0</v>
      </c>
      <c r="B618" s="41">
        <v>729</v>
      </c>
      <c r="C618" s="65" t="s">
        <v>1105</v>
      </c>
      <c r="D618" s="65" t="s">
        <v>1104</v>
      </c>
      <c r="E618" s="47">
        <v>1105388470</v>
      </c>
      <c r="F618" s="14"/>
      <c r="G618" s="48">
        <v>2014</v>
      </c>
      <c r="H618" s="15">
        <f ca="1">IF(Tabla1[[#This Row],[FECHA DE NACIMIENTO]]="","",YEAR(NOW())-Tabla1[[#This Row],[FECHA DE NACIMIENTO]])</f>
        <v>12</v>
      </c>
      <c r="I618" s="65" t="s">
        <v>67</v>
      </c>
      <c r="J618" s="15" t="str">
        <f t="shared" si="18"/>
        <v>P</v>
      </c>
      <c r="K618" s="15" t="str">
        <f>Tabla1[[#This Row],[FECHA DE NACIMIENTO]]&amp;J618</f>
        <v>2014P</v>
      </c>
      <c r="L618" s="16" t="str">
        <f t="shared" si="19"/>
        <v>PRINCIPIANTES 11 Y 12 AÑOS</v>
      </c>
      <c r="M618" s="65" t="s">
        <v>53</v>
      </c>
      <c r="N618" s="41">
        <v>729</v>
      </c>
      <c r="O618" s="19">
        <f>IFERROR(VLOOKUP(Tabla1[[#This Row],[NIVEL DE HABILIDAD]],CATEGORIAS!$M$3:$O$13,2,FALSE),"")</f>
        <v>85000</v>
      </c>
      <c r="P618" s="65"/>
      <c r="Q618" s="65"/>
    </row>
    <row r="619" spans="1:17" ht="18.75" hidden="1" x14ac:dyDescent="0.25">
      <c r="A619" s="11">
        <f>_xlfn.IFNA(_xlfn.XLOOKUP(Tabla1[[#This Row],[ID]],'BASE DE DATOS 2026'!$B$3:$B$895,'BASE DE DATOS 2026'!$N$3:$N$895),"")</f>
        <v>0</v>
      </c>
      <c r="B619" s="40">
        <v>730</v>
      </c>
      <c r="C619" s="65" t="s">
        <v>1106</v>
      </c>
      <c r="D619" s="65" t="s">
        <v>1107</v>
      </c>
      <c r="E619" s="47">
        <v>1108569887</v>
      </c>
      <c r="F619" s="14"/>
      <c r="G619" s="48">
        <v>2014</v>
      </c>
      <c r="H619" s="15">
        <f ca="1">IF(Tabla1[[#This Row],[FECHA DE NACIMIENTO]]="","",YEAR(NOW())-Tabla1[[#This Row],[FECHA DE NACIMIENTO]])</f>
        <v>12</v>
      </c>
      <c r="I619" s="65" t="s">
        <v>67</v>
      </c>
      <c r="J619" s="15" t="str">
        <f t="shared" si="18"/>
        <v>P</v>
      </c>
      <c r="K619" s="15" t="str">
        <f>Tabla1[[#This Row],[FECHA DE NACIMIENTO]]&amp;J619</f>
        <v>2014P</v>
      </c>
      <c r="L619" s="16" t="str">
        <f t="shared" si="19"/>
        <v>PRINCIPIANTES 11 Y 12 AÑOS</v>
      </c>
      <c r="M619" s="65" t="s">
        <v>53</v>
      </c>
      <c r="N619" s="40">
        <v>730</v>
      </c>
      <c r="O619" s="19">
        <f>IFERROR(VLOOKUP(Tabla1[[#This Row],[NIVEL DE HABILIDAD]],CATEGORIAS!$M$3:$O$13,2,FALSE),"")</f>
        <v>85000</v>
      </c>
      <c r="P619" s="65"/>
      <c r="Q619" s="65"/>
    </row>
    <row r="620" spans="1:17" ht="18.75" hidden="1" x14ac:dyDescent="0.25">
      <c r="A620" s="11">
        <f>_xlfn.IFNA(_xlfn.XLOOKUP(Tabla1[[#This Row],[ID]],'BASE DE DATOS 2026'!$B$3:$B$895,'BASE DE DATOS 2026'!$N$3:$N$895),"")</f>
        <v>0</v>
      </c>
      <c r="B620" s="41">
        <v>731</v>
      </c>
      <c r="C620" s="65" t="s">
        <v>1108</v>
      </c>
      <c r="D620" s="65" t="s">
        <v>511</v>
      </c>
      <c r="E620" s="47">
        <v>1109549267</v>
      </c>
      <c r="F620" s="14"/>
      <c r="G620" s="48">
        <v>2010</v>
      </c>
      <c r="H620" s="15">
        <f ca="1">IF(Tabla1[[#This Row],[FECHA DE NACIMIENTO]]="","",YEAR(NOW())-Tabla1[[#This Row],[FECHA DE NACIMIENTO]])</f>
        <v>16</v>
      </c>
      <c r="I620" s="65" t="s">
        <v>67</v>
      </c>
      <c r="J620" s="15" t="str">
        <f t="shared" si="18"/>
        <v>P</v>
      </c>
      <c r="K620" s="15" t="str">
        <f>Tabla1[[#This Row],[FECHA DE NACIMIENTO]]&amp;J620</f>
        <v>2010P</v>
      </c>
      <c r="L620" s="16" t="str">
        <f t="shared" si="19"/>
        <v>PRINCIPIANTES 15 AÑOS Y MAS</v>
      </c>
      <c r="M620" s="65" t="s">
        <v>53</v>
      </c>
      <c r="N620" s="41">
        <v>731</v>
      </c>
      <c r="O620" s="19">
        <f>IFERROR(VLOOKUP(Tabla1[[#This Row],[NIVEL DE HABILIDAD]],CATEGORIAS!$M$3:$O$13,2,FALSE),"")</f>
        <v>85000</v>
      </c>
      <c r="P620" s="65"/>
      <c r="Q620" s="65"/>
    </row>
    <row r="621" spans="1:17" ht="18.75" hidden="1" x14ac:dyDescent="0.25">
      <c r="A621" s="11">
        <f>_xlfn.IFNA(_xlfn.XLOOKUP(Tabla1[[#This Row],[ID]],'BASE DE DATOS 2026'!$B$3:$B$895,'BASE DE DATOS 2026'!$N$3:$N$895),"")</f>
        <v>732</v>
      </c>
      <c r="B621" s="40">
        <v>732</v>
      </c>
      <c r="C621" s="33" t="s">
        <v>1109</v>
      </c>
      <c r="D621" s="33" t="s">
        <v>1110</v>
      </c>
      <c r="E621" s="34">
        <v>1112301033</v>
      </c>
      <c r="F621" s="48"/>
      <c r="G621" s="35">
        <v>2009</v>
      </c>
      <c r="H621" s="15">
        <f ca="1">IF(Tabla1[[#This Row],[FECHA DE NACIMIENTO]]="","",YEAR(NOW())-Tabla1[[#This Row],[FECHA DE NACIMIENTO]])</f>
        <v>17</v>
      </c>
      <c r="I621" s="33" t="s">
        <v>15</v>
      </c>
      <c r="J621" s="15" t="str">
        <f t="shared" si="18"/>
        <v>EX</v>
      </c>
      <c r="K621" s="15" t="str">
        <f>Tabla1[[#This Row],[FECHA DE NACIMIENTO]]&amp;J621</f>
        <v>2009EX</v>
      </c>
      <c r="L621" s="16" t="str">
        <f t="shared" si="19"/>
        <v>EXPERTOS 17 AÑOS Y MAS</v>
      </c>
      <c r="M621" s="65" t="s">
        <v>45</v>
      </c>
      <c r="N621" s="40">
        <v>732</v>
      </c>
      <c r="O621" s="19">
        <f>IFERROR(VLOOKUP(Tabla1[[#This Row],[NIVEL DE HABILIDAD]],CATEGORIAS!$M$3:$O$13,2,FALSE),"")</f>
        <v>85000</v>
      </c>
      <c r="P621" s="33"/>
      <c r="Q621" s="33"/>
    </row>
    <row r="622" spans="1:17" ht="18.75" hidden="1" x14ac:dyDescent="0.25">
      <c r="A622" s="11">
        <f>_xlfn.IFNA(_xlfn.XLOOKUP(Tabla1[[#This Row],[ID]],'BASE DE DATOS 2026'!$B$3:$B$895,'BASE DE DATOS 2026'!$N$3:$N$895),"")</f>
        <v>733</v>
      </c>
      <c r="B622" s="41">
        <v>733</v>
      </c>
      <c r="C622" s="33" t="s">
        <v>308</v>
      </c>
      <c r="D622" s="33" t="s">
        <v>1111</v>
      </c>
      <c r="E622" s="34">
        <v>1104832455</v>
      </c>
      <c r="F622" s="14"/>
      <c r="G622" s="35">
        <v>2013</v>
      </c>
      <c r="H622" s="15">
        <f ca="1">IF(Tabla1[[#This Row],[FECHA DE NACIMIENTO]]="","",YEAR(NOW())-Tabla1[[#This Row],[FECHA DE NACIMIENTO]])</f>
        <v>13</v>
      </c>
      <c r="I622" s="33" t="s">
        <v>13</v>
      </c>
      <c r="J622" s="15" t="str">
        <f t="shared" si="18"/>
        <v>N</v>
      </c>
      <c r="K622" s="15" t="str">
        <f>Tabla1[[#This Row],[FECHA DE NACIMIENTO]]&amp;J622</f>
        <v>2013N</v>
      </c>
      <c r="L622" s="16" t="str">
        <f t="shared" si="19"/>
        <v>NOVATOS 13 Y 14 AÑOS</v>
      </c>
      <c r="M622" s="33" t="s">
        <v>51</v>
      </c>
      <c r="N622" s="41">
        <v>733</v>
      </c>
      <c r="O622" s="19">
        <f>IFERROR(VLOOKUP(Tabla1[[#This Row],[NIVEL DE HABILIDAD]],CATEGORIAS!$M$3:$O$13,2,FALSE),"")</f>
        <v>85000</v>
      </c>
      <c r="P622" s="33"/>
      <c r="Q622" s="65" t="s">
        <v>205</v>
      </c>
    </row>
    <row r="623" spans="1:17" ht="18.75" hidden="1" x14ac:dyDescent="0.25">
      <c r="A623" s="11">
        <f>_xlfn.IFNA(_xlfn.XLOOKUP(Tabla1[[#This Row],[ID]],'BASE DE DATOS 2026'!$B$3:$B$895,'BASE DE DATOS 2026'!$N$3:$N$895),"")</f>
        <v>734</v>
      </c>
      <c r="B623" s="40">
        <v>734</v>
      </c>
      <c r="C623" s="33" t="s">
        <v>308</v>
      </c>
      <c r="D623" s="33" t="s">
        <v>1112</v>
      </c>
      <c r="E623" s="34">
        <v>1118259594</v>
      </c>
      <c r="F623" s="14"/>
      <c r="G623" s="35">
        <v>2013</v>
      </c>
      <c r="H623" s="15">
        <f ca="1">IF(Tabla1[[#This Row],[FECHA DE NACIMIENTO]]="","",YEAR(NOW())-Tabla1[[#This Row],[FECHA DE NACIMIENTO]])</f>
        <v>13</v>
      </c>
      <c r="I623" s="65" t="s">
        <v>67</v>
      </c>
      <c r="J623" s="15" t="str">
        <f t="shared" si="18"/>
        <v>P</v>
      </c>
      <c r="K623" s="15" t="str">
        <f>Tabla1[[#This Row],[FECHA DE NACIMIENTO]]&amp;J623</f>
        <v>2013P</v>
      </c>
      <c r="L623" s="16" t="str">
        <f t="shared" si="19"/>
        <v>PRINCIPIANTES 13 Y 14 AÑOS</v>
      </c>
      <c r="M623" s="65" t="s">
        <v>74</v>
      </c>
      <c r="N623" s="40">
        <v>734</v>
      </c>
      <c r="O623" s="19">
        <f>IFERROR(VLOOKUP(Tabla1[[#This Row],[NIVEL DE HABILIDAD]],CATEGORIAS!$M$3:$O$13,2,FALSE),"")</f>
        <v>85000</v>
      </c>
      <c r="P623" s="33"/>
      <c r="Q623" s="33"/>
    </row>
    <row r="624" spans="1:17" ht="18.75" hidden="1" x14ac:dyDescent="0.25">
      <c r="A624" s="11">
        <f>_xlfn.IFNA(_xlfn.XLOOKUP(Tabla1[[#This Row],[ID]],'BASE DE DATOS 2026'!$B$3:$B$895,'BASE DE DATOS 2026'!$N$3:$N$895),"")</f>
        <v>0</v>
      </c>
      <c r="B624" s="41">
        <v>735</v>
      </c>
      <c r="C624" s="33" t="s">
        <v>1113</v>
      </c>
      <c r="D624" s="33" t="s">
        <v>1114</v>
      </c>
      <c r="E624" s="34">
        <v>1116377235</v>
      </c>
      <c r="F624" s="14"/>
      <c r="G624" s="35">
        <v>2013</v>
      </c>
      <c r="H624" s="15">
        <f ca="1">IF(Tabla1[[#This Row],[FECHA DE NACIMIENTO]]="","",YEAR(NOW())-Tabla1[[#This Row],[FECHA DE NACIMIENTO]])</f>
        <v>13</v>
      </c>
      <c r="I624" s="33" t="s">
        <v>67</v>
      </c>
      <c r="J624" s="15" t="str">
        <f t="shared" si="18"/>
        <v>P</v>
      </c>
      <c r="K624" s="15" t="str">
        <f>Tabla1[[#This Row],[FECHA DE NACIMIENTO]]&amp;J624</f>
        <v>2013P</v>
      </c>
      <c r="L624" s="16" t="str">
        <f t="shared" si="19"/>
        <v>PRINCIPIANTES 13 Y 14 AÑOS</v>
      </c>
      <c r="M624" s="33" t="s">
        <v>74</v>
      </c>
      <c r="N624" s="41">
        <v>735</v>
      </c>
      <c r="O624" s="19">
        <f>IFERROR(VLOOKUP(Tabla1[[#This Row],[NIVEL DE HABILIDAD]],CATEGORIAS!$M$3:$O$13,2,FALSE),"")</f>
        <v>85000</v>
      </c>
      <c r="P624" s="33"/>
      <c r="Q624" s="33"/>
    </row>
    <row r="625" spans="1:17" ht="18.75" hidden="1" x14ac:dyDescent="0.25">
      <c r="A625" s="11">
        <f>_xlfn.IFNA(_xlfn.XLOOKUP(Tabla1[[#This Row],[ID]],'BASE DE DATOS 2026'!$B$3:$B$895,'BASE DE DATOS 2026'!$N$3:$N$895),"")</f>
        <v>0</v>
      </c>
      <c r="B625" s="40">
        <v>736</v>
      </c>
      <c r="C625" s="33" t="s">
        <v>1115</v>
      </c>
      <c r="D625" s="33" t="s">
        <v>1116</v>
      </c>
      <c r="E625" s="34">
        <v>1059243344</v>
      </c>
      <c r="F625" s="14"/>
      <c r="G625" s="35">
        <v>2010</v>
      </c>
      <c r="H625" s="15">
        <f ca="1">IF(Tabla1[[#This Row],[FECHA DE NACIMIENTO]]="","",YEAR(NOW())-Tabla1[[#This Row],[FECHA DE NACIMIENTO]])</f>
        <v>16</v>
      </c>
      <c r="I625" s="33" t="s">
        <v>13</v>
      </c>
      <c r="J625" s="15" t="str">
        <f t="shared" si="18"/>
        <v>N</v>
      </c>
      <c r="K625" s="15" t="str">
        <f>Tabla1[[#This Row],[FECHA DE NACIMIENTO]]&amp;J625</f>
        <v>2010N</v>
      </c>
      <c r="L625" s="16" t="str">
        <f t="shared" si="19"/>
        <v>NOVATOS 15 AÑOS Y MAS</v>
      </c>
      <c r="M625" s="33" t="s">
        <v>52</v>
      </c>
      <c r="N625" s="40">
        <v>736</v>
      </c>
      <c r="O625" s="19">
        <f>IFERROR(VLOOKUP(Tabla1[[#This Row],[NIVEL DE HABILIDAD]],CATEGORIAS!$M$3:$O$13,2,FALSE),"")</f>
        <v>85000</v>
      </c>
      <c r="P625" s="33"/>
      <c r="Q625" s="33"/>
    </row>
    <row r="626" spans="1:17" ht="18.75" hidden="1" x14ac:dyDescent="0.25">
      <c r="A626" s="11">
        <f>_xlfn.IFNA(_xlfn.XLOOKUP(Tabla1[[#This Row],[ID]],'BASE DE DATOS 2026'!$B$3:$B$895,'BASE DE DATOS 2026'!$N$3:$N$895),"")</f>
        <v>0</v>
      </c>
      <c r="B626" s="41">
        <v>737</v>
      </c>
      <c r="C626" s="33" t="s">
        <v>1117</v>
      </c>
      <c r="D626" s="33" t="s">
        <v>1118</v>
      </c>
      <c r="E626" s="34">
        <v>1061750961</v>
      </c>
      <c r="F626" s="14"/>
      <c r="G626" s="35">
        <v>2010</v>
      </c>
      <c r="H626" s="15">
        <f ca="1">IF(Tabla1[[#This Row],[FECHA DE NACIMIENTO]]="","",YEAR(NOW())-Tabla1[[#This Row],[FECHA DE NACIMIENTO]])</f>
        <v>16</v>
      </c>
      <c r="I626" s="33" t="s">
        <v>67</v>
      </c>
      <c r="J626" s="15" t="str">
        <f t="shared" si="18"/>
        <v>P</v>
      </c>
      <c r="K626" s="15" t="str">
        <f>Tabla1[[#This Row],[FECHA DE NACIMIENTO]]&amp;J626</f>
        <v>2010P</v>
      </c>
      <c r="L626" s="16" t="str">
        <f t="shared" si="19"/>
        <v>PRINCIPIANTES 15 AÑOS Y MAS</v>
      </c>
      <c r="M626" s="33" t="s">
        <v>52</v>
      </c>
      <c r="N626" s="41">
        <v>737</v>
      </c>
      <c r="O626" s="19">
        <f>IFERROR(VLOOKUP(Tabla1[[#This Row],[NIVEL DE HABILIDAD]],CATEGORIAS!$M$3:$O$13,2,FALSE),"")</f>
        <v>85000</v>
      </c>
      <c r="P626" s="33"/>
      <c r="Q626" s="33"/>
    </row>
    <row r="627" spans="1:17" ht="18.75" hidden="1" x14ac:dyDescent="0.25">
      <c r="A627" s="11">
        <f>_xlfn.IFNA(_xlfn.XLOOKUP(Tabla1[[#This Row],[ID]],'BASE DE DATOS 2026'!$B$3:$B$895,'BASE DE DATOS 2026'!$N$3:$N$895),"")</f>
        <v>738</v>
      </c>
      <c r="B627" s="40">
        <v>738</v>
      </c>
      <c r="C627" s="33" t="s">
        <v>1119</v>
      </c>
      <c r="D627" s="33" t="s">
        <v>1120</v>
      </c>
      <c r="E627" s="34">
        <v>1113700222</v>
      </c>
      <c r="F627" s="14"/>
      <c r="G627" s="35">
        <v>2018</v>
      </c>
      <c r="H627" s="15">
        <f ca="1">IF(Tabla1[[#This Row],[FECHA DE NACIMIENTO]]="","",YEAR(NOW())-Tabla1[[#This Row],[FECHA DE NACIMIENTO]])</f>
        <v>8</v>
      </c>
      <c r="I627" s="33" t="s">
        <v>67</v>
      </c>
      <c r="J627" s="15" t="str">
        <f t="shared" si="18"/>
        <v>P</v>
      </c>
      <c r="K627" s="15" t="str">
        <f>Tabla1[[#This Row],[FECHA DE NACIMIENTO]]&amp;J627</f>
        <v>2018P</v>
      </c>
      <c r="L627" s="16" t="str">
        <f t="shared" si="19"/>
        <v>PRINCIPIANTES 7 Y 8 AÑOS</v>
      </c>
      <c r="M627" s="33" t="s">
        <v>82</v>
      </c>
      <c r="N627" s="40">
        <v>738</v>
      </c>
      <c r="O627" s="19">
        <f>IFERROR(VLOOKUP(Tabla1[[#This Row],[NIVEL DE HABILIDAD]],CATEGORIAS!$M$3:$O$13,2,FALSE),"")</f>
        <v>85000</v>
      </c>
      <c r="P627" s="33"/>
      <c r="Q627" s="65" t="s">
        <v>206</v>
      </c>
    </row>
    <row r="628" spans="1:17" ht="18.75" hidden="1" x14ac:dyDescent="0.25">
      <c r="A628" s="11">
        <f>_xlfn.IFNA(_xlfn.XLOOKUP(Tabla1[[#This Row],[ID]],'BASE DE DATOS 2026'!$B$3:$B$895,'BASE DE DATOS 2026'!$N$3:$N$895),"")</f>
        <v>739</v>
      </c>
      <c r="B628" s="41">
        <v>739</v>
      </c>
      <c r="C628" s="33" t="s">
        <v>1121</v>
      </c>
      <c r="D628" s="33" t="s">
        <v>1122</v>
      </c>
      <c r="E628" s="34">
        <v>1112058430</v>
      </c>
      <c r="F628" s="14"/>
      <c r="G628" s="35">
        <v>2013</v>
      </c>
      <c r="H628" s="15">
        <f ca="1">IF(Tabla1[[#This Row],[FECHA DE NACIMIENTO]]="","",YEAR(NOW())-Tabla1[[#This Row],[FECHA DE NACIMIENTO]])</f>
        <v>13</v>
      </c>
      <c r="I628" s="33" t="s">
        <v>67</v>
      </c>
      <c r="J628" s="15" t="str">
        <f t="shared" si="18"/>
        <v>P</v>
      </c>
      <c r="K628" s="15" t="str">
        <f>Tabla1[[#This Row],[FECHA DE NACIMIENTO]]&amp;J628</f>
        <v>2013P</v>
      </c>
      <c r="L628" s="16" t="str">
        <f t="shared" si="19"/>
        <v>PRINCIPIANTES 13 Y 14 AÑOS</v>
      </c>
      <c r="M628" s="33" t="s">
        <v>46</v>
      </c>
      <c r="N628" s="41">
        <v>739</v>
      </c>
      <c r="O628" s="19">
        <f>IFERROR(VLOOKUP(Tabla1[[#This Row],[NIVEL DE HABILIDAD]],CATEGORIAS!$M$3:$O$13,2,FALSE),"")</f>
        <v>85000</v>
      </c>
      <c r="P628" s="33"/>
      <c r="Q628" s="65" t="s">
        <v>208</v>
      </c>
    </row>
    <row r="629" spans="1:17" ht="18.75" hidden="1" x14ac:dyDescent="0.25">
      <c r="A629" s="11">
        <f>_xlfn.IFNA(_xlfn.XLOOKUP(Tabla1[[#This Row],[ID]],'BASE DE DATOS 2026'!$B$3:$B$895,'BASE DE DATOS 2026'!$N$3:$N$895),"")</f>
        <v>740</v>
      </c>
      <c r="B629" s="40">
        <v>740</v>
      </c>
      <c r="C629" s="33" t="s">
        <v>1123</v>
      </c>
      <c r="D629" s="33" t="s">
        <v>1124</v>
      </c>
      <c r="E629" s="34">
        <v>1114247145</v>
      </c>
      <c r="F629" s="14"/>
      <c r="G629" s="35">
        <v>2013</v>
      </c>
      <c r="H629" s="15">
        <f ca="1">IF(Tabla1[[#This Row],[FECHA DE NACIMIENTO]]="","",YEAR(NOW())-Tabla1[[#This Row],[FECHA DE NACIMIENTO]])</f>
        <v>13</v>
      </c>
      <c r="I629" s="65" t="s">
        <v>67</v>
      </c>
      <c r="J629" s="15" t="str">
        <f t="shared" si="18"/>
        <v>P</v>
      </c>
      <c r="K629" s="15" t="str">
        <f>Tabla1[[#This Row],[FECHA DE NACIMIENTO]]&amp;J629</f>
        <v>2013P</v>
      </c>
      <c r="L629" s="16" t="str">
        <f t="shared" si="19"/>
        <v>PRINCIPIANTES 13 Y 14 AÑOS</v>
      </c>
      <c r="M629" s="33" t="s">
        <v>44</v>
      </c>
      <c r="N629" s="40">
        <v>740</v>
      </c>
      <c r="O629" s="19">
        <f>IFERROR(VLOOKUP(Tabla1[[#This Row],[NIVEL DE HABILIDAD]],CATEGORIAS!$M$3:$O$13,2,FALSE),"")</f>
        <v>85000</v>
      </c>
      <c r="P629" s="33"/>
      <c r="Q629" s="33"/>
    </row>
    <row r="630" spans="1:17" ht="18.75" hidden="1" x14ac:dyDescent="0.25">
      <c r="A630" s="11">
        <f>_xlfn.IFNA(_xlfn.XLOOKUP(Tabla1[[#This Row],[ID]],'BASE DE DATOS 2026'!$B$3:$B$895,'BASE DE DATOS 2026'!$N$3:$N$895),"")</f>
        <v>741</v>
      </c>
      <c r="B630" s="41">
        <v>741</v>
      </c>
      <c r="C630" s="33" t="s">
        <v>308</v>
      </c>
      <c r="D630" s="33" t="s">
        <v>1125</v>
      </c>
      <c r="E630" s="34">
        <v>1110295391</v>
      </c>
      <c r="F630" s="14"/>
      <c r="G630" s="35">
        <v>2008</v>
      </c>
      <c r="H630" s="15">
        <f ca="1">IF(Tabla1[[#This Row],[FECHA DE NACIMIENTO]]="","",YEAR(NOW())-Tabla1[[#This Row],[FECHA DE NACIMIENTO]])</f>
        <v>18</v>
      </c>
      <c r="I630" s="33" t="s">
        <v>15</v>
      </c>
      <c r="J630" s="15" t="str">
        <f t="shared" si="18"/>
        <v>EX</v>
      </c>
      <c r="K630" s="15" t="str">
        <f>Tabla1[[#This Row],[FECHA DE NACIMIENTO]]&amp;J630</f>
        <v>2008EX</v>
      </c>
      <c r="L630" s="16" t="str">
        <f t="shared" si="19"/>
        <v>EXPERTOS 17 AÑOS Y MAS</v>
      </c>
      <c r="M630" s="33" t="s">
        <v>112</v>
      </c>
      <c r="N630" s="41">
        <v>741</v>
      </c>
      <c r="O630" s="19">
        <f>IFERROR(VLOOKUP(Tabla1[[#This Row],[NIVEL DE HABILIDAD]],CATEGORIAS!$M$3:$O$13,2,FALSE),"")</f>
        <v>85000</v>
      </c>
      <c r="P630" s="33"/>
      <c r="Q630" s="33"/>
    </row>
    <row r="631" spans="1:17" ht="18.75" hidden="1" x14ac:dyDescent="0.25">
      <c r="A631" s="11">
        <f>_xlfn.IFNA(_xlfn.XLOOKUP(Tabla1[[#This Row],[ID]],'BASE DE DATOS 2026'!$B$3:$B$895,'BASE DE DATOS 2026'!$N$3:$N$895),"")</f>
        <v>0</v>
      </c>
      <c r="B631" s="40">
        <v>742</v>
      </c>
      <c r="C631" s="33" t="s">
        <v>261</v>
      </c>
      <c r="D631" s="33" t="s">
        <v>1126</v>
      </c>
      <c r="E631" s="34">
        <v>1081285054</v>
      </c>
      <c r="F631" s="14"/>
      <c r="G631" s="35">
        <v>2015</v>
      </c>
      <c r="H631" s="15">
        <f ca="1">IF(Tabla1[[#This Row],[FECHA DE NACIMIENTO]]="","",YEAR(NOW())-Tabla1[[#This Row],[FECHA DE NACIMIENTO]])</f>
        <v>11</v>
      </c>
      <c r="I631" s="33" t="s">
        <v>13</v>
      </c>
      <c r="J631" s="15" t="str">
        <f t="shared" si="18"/>
        <v>N</v>
      </c>
      <c r="K631" s="15" t="str">
        <f>Tabla1[[#This Row],[FECHA DE NACIMIENTO]]&amp;J631</f>
        <v>2015N</v>
      </c>
      <c r="L631" s="16" t="str">
        <f t="shared" si="19"/>
        <v>NOVATOS 11 Y 12 AÑOS</v>
      </c>
      <c r="M631" s="33" t="s">
        <v>183</v>
      </c>
      <c r="N631" s="40">
        <v>742</v>
      </c>
      <c r="O631" s="19">
        <f>IFERROR(VLOOKUP(Tabla1[[#This Row],[NIVEL DE HABILIDAD]],CATEGORIAS!$M$3:$O$13,2,FALSE),"")</f>
        <v>85000</v>
      </c>
      <c r="P631" s="33"/>
      <c r="Q631" s="33"/>
    </row>
    <row r="632" spans="1:17" ht="18.75" hidden="1" x14ac:dyDescent="0.25">
      <c r="A632" s="11">
        <f>_xlfn.IFNA(_xlfn.XLOOKUP(Tabla1[[#This Row],[ID]],'BASE DE DATOS 2026'!$B$3:$B$895,'BASE DE DATOS 2026'!$N$3:$N$895),"")</f>
        <v>0</v>
      </c>
      <c r="B632" s="81">
        <v>743</v>
      </c>
      <c r="C632" s="75" t="s">
        <v>1127</v>
      </c>
      <c r="D632" s="75" t="s">
        <v>1128</v>
      </c>
      <c r="E632" s="76">
        <v>1108335865</v>
      </c>
      <c r="F632" s="77"/>
      <c r="G632" s="77">
        <v>2008</v>
      </c>
      <c r="H632" s="78">
        <f ca="1">IF(Tabla1[[#This Row],[FECHA DE NACIMIENTO]]="","",YEAR(NOW())-Tabla1[[#This Row],[FECHA DE NACIMIENTO]])</f>
        <v>18</v>
      </c>
      <c r="I632" s="75" t="s">
        <v>13</v>
      </c>
      <c r="J632" s="79" t="str">
        <f t="shared" si="18"/>
        <v>N</v>
      </c>
      <c r="K632" s="79" t="str">
        <f>Tabla1[[#This Row],[FECHA DE NACIMIENTO]]&amp;J632</f>
        <v>2008N</v>
      </c>
      <c r="L632" s="16" t="str">
        <f t="shared" si="19"/>
        <v>NOVATOS 15 AÑOS Y MAS</v>
      </c>
      <c r="M632" s="75" t="s">
        <v>89</v>
      </c>
      <c r="N632" s="81">
        <v>743</v>
      </c>
      <c r="O632" s="82">
        <f>IFERROR(VLOOKUP(Tabla1[[#This Row],[NIVEL DE HABILIDAD]],CATEGORIAS!$M$3:$O$13,2,FALSE),"")</f>
        <v>85000</v>
      </c>
      <c r="P632" s="75"/>
      <c r="Q632" s="75"/>
    </row>
    <row r="633" spans="1:17" ht="18.75" hidden="1" x14ac:dyDescent="0.25">
      <c r="A633" s="11">
        <f>_xlfn.IFNA(_xlfn.XLOOKUP(Tabla1[[#This Row],[ID]],'BASE DE DATOS 2026'!$B$3:$B$895,'BASE DE DATOS 2026'!$N$3:$N$895),"")</f>
        <v>744</v>
      </c>
      <c r="B633" s="40">
        <v>744</v>
      </c>
      <c r="C633" s="33" t="s">
        <v>732</v>
      </c>
      <c r="D633" s="33" t="s">
        <v>1129</v>
      </c>
      <c r="E633" s="34">
        <v>1105378071</v>
      </c>
      <c r="F633" s="48"/>
      <c r="G633" s="35">
        <v>2010</v>
      </c>
      <c r="H633" s="15">
        <f ca="1">IF(Tabla1[[#This Row],[FECHA DE NACIMIENTO]]="","",YEAR(NOW())-Tabla1[[#This Row],[FECHA DE NACIMIENTO]])</f>
        <v>16</v>
      </c>
      <c r="I633" s="33" t="s">
        <v>13</v>
      </c>
      <c r="J633" s="15" t="str">
        <f t="shared" si="18"/>
        <v>N</v>
      </c>
      <c r="K633" s="15" t="str">
        <f>Tabla1[[#This Row],[FECHA DE NACIMIENTO]]&amp;J633</f>
        <v>2010N</v>
      </c>
      <c r="L633" s="16" t="str">
        <f t="shared" si="19"/>
        <v>NOVATOS 15 AÑOS Y MAS</v>
      </c>
      <c r="M633" s="33" t="s">
        <v>112</v>
      </c>
      <c r="N633" s="40">
        <v>744</v>
      </c>
      <c r="O633" s="19">
        <f>IFERROR(VLOOKUP(Tabla1[[#This Row],[NIVEL DE HABILIDAD]],CATEGORIAS!$M$3:$O$13,2,FALSE),"")</f>
        <v>85000</v>
      </c>
      <c r="P633" s="33"/>
      <c r="Q633" s="33"/>
    </row>
    <row r="634" spans="1:17" ht="18.75" hidden="1" x14ac:dyDescent="0.25">
      <c r="A634" s="11">
        <f>_xlfn.IFNA(_xlfn.XLOOKUP(Tabla1[[#This Row],[ID]],'BASE DE DATOS 2026'!$B$3:$B$895,'BASE DE DATOS 2026'!$N$3:$N$895),"")</f>
        <v>0</v>
      </c>
      <c r="B634" s="41">
        <v>745</v>
      </c>
      <c r="C634" s="33" t="s">
        <v>1130</v>
      </c>
      <c r="D634" s="33" t="s">
        <v>555</v>
      </c>
      <c r="E634" s="34">
        <v>1112407348</v>
      </c>
      <c r="F634" s="14"/>
      <c r="G634" s="35">
        <v>2014</v>
      </c>
      <c r="H634" s="15">
        <f ca="1">IF(Tabla1[[#This Row],[FECHA DE NACIMIENTO]]="","",YEAR(NOW())-Tabla1[[#This Row],[FECHA DE NACIMIENTO]])</f>
        <v>12</v>
      </c>
      <c r="I634" s="33" t="s">
        <v>67</v>
      </c>
      <c r="J634" s="15" t="str">
        <f t="shared" si="18"/>
        <v>P</v>
      </c>
      <c r="K634" s="15" t="str">
        <f>Tabla1[[#This Row],[FECHA DE NACIMIENTO]]&amp;J634</f>
        <v>2014P</v>
      </c>
      <c r="L634" s="16" t="str">
        <f t="shared" si="19"/>
        <v>PRINCIPIANTES 11 Y 12 AÑOS</v>
      </c>
      <c r="M634" s="33" t="s">
        <v>76</v>
      </c>
      <c r="N634" s="41">
        <v>745</v>
      </c>
      <c r="O634" s="19">
        <f>IFERROR(VLOOKUP(Tabla1[[#This Row],[NIVEL DE HABILIDAD]],CATEGORIAS!$M$3:$O$13,2,FALSE),"")</f>
        <v>85000</v>
      </c>
      <c r="P634" s="33"/>
      <c r="Q634" s="33"/>
    </row>
    <row r="635" spans="1:17" ht="18.75" hidden="1" x14ac:dyDescent="0.25">
      <c r="A635" s="11">
        <f>_xlfn.IFNA(_xlfn.XLOOKUP(Tabla1[[#This Row],[ID]],'BASE DE DATOS 2026'!$B$3:$B$895,'BASE DE DATOS 2026'!$N$3:$N$895),"")</f>
        <v>746</v>
      </c>
      <c r="B635" s="40">
        <v>746</v>
      </c>
      <c r="C635" s="33" t="s">
        <v>325</v>
      </c>
      <c r="D635" s="33" t="s">
        <v>304</v>
      </c>
      <c r="E635" s="34">
        <v>1112405703</v>
      </c>
      <c r="F635" s="14"/>
      <c r="G635" s="35">
        <v>2012</v>
      </c>
      <c r="H635" s="15">
        <f ca="1">IF(Tabla1[[#This Row],[FECHA DE NACIMIENTO]]="","",YEAR(NOW())-Tabla1[[#This Row],[FECHA DE NACIMIENTO]])</f>
        <v>14</v>
      </c>
      <c r="I635" s="33" t="s">
        <v>67</v>
      </c>
      <c r="J635" s="15" t="str">
        <f t="shared" si="18"/>
        <v>P</v>
      </c>
      <c r="K635" s="15" t="str">
        <f>Tabla1[[#This Row],[FECHA DE NACIMIENTO]]&amp;J635</f>
        <v>2012P</v>
      </c>
      <c r="L635" s="16" t="str">
        <f t="shared" si="19"/>
        <v>PRINCIPIANTES 13 Y 14 AÑOS</v>
      </c>
      <c r="M635" s="33" t="s">
        <v>76</v>
      </c>
      <c r="N635" s="40">
        <v>746</v>
      </c>
      <c r="O635" s="19">
        <f>IFERROR(VLOOKUP(Tabla1[[#This Row],[NIVEL DE HABILIDAD]],CATEGORIAS!$M$3:$O$13,2,FALSE),"")</f>
        <v>85000</v>
      </c>
      <c r="P635" s="33"/>
      <c r="Q635" s="33"/>
    </row>
    <row r="636" spans="1:17" ht="18.75" hidden="1" x14ac:dyDescent="0.25">
      <c r="A636" s="11">
        <f>_xlfn.IFNA(_xlfn.XLOOKUP(Tabla1[[#This Row],[ID]],'BASE DE DATOS 2026'!$B$3:$B$895,'BASE DE DATOS 2026'!$N$3:$N$895),"")</f>
        <v>0</v>
      </c>
      <c r="B636" s="41">
        <v>747</v>
      </c>
      <c r="C636" s="33" t="s">
        <v>1131</v>
      </c>
      <c r="D636" s="33" t="s">
        <v>1132</v>
      </c>
      <c r="E636" s="34">
        <v>1058935981</v>
      </c>
      <c r="F636" s="14"/>
      <c r="G636" s="35">
        <v>2012</v>
      </c>
      <c r="H636" s="15">
        <f ca="1">IF(Tabla1[[#This Row],[FECHA DE NACIMIENTO]]="","",YEAR(NOW())-Tabla1[[#This Row],[FECHA DE NACIMIENTO]])</f>
        <v>14</v>
      </c>
      <c r="I636" s="33" t="s">
        <v>67</v>
      </c>
      <c r="J636" s="15" t="str">
        <f t="shared" si="18"/>
        <v>P</v>
      </c>
      <c r="K636" s="15" t="str">
        <f>Tabla1[[#This Row],[FECHA DE NACIMIENTO]]&amp;J636</f>
        <v>2012P</v>
      </c>
      <c r="L636" s="16" t="str">
        <f t="shared" si="19"/>
        <v>PRINCIPIANTES 13 Y 14 AÑOS</v>
      </c>
      <c r="M636" s="33" t="s">
        <v>229</v>
      </c>
      <c r="N636" s="41">
        <v>747</v>
      </c>
      <c r="O636" s="19">
        <f>IFERROR(VLOOKUP(Tabla1[[#This Row],[NIVEL DE HABILIDAD]],CATEGORIAS!$M$3:$O$13,2,FALSE),"")</f>
        <v>85000</v>
      </c>
      <c r="P636" s="33"/>
      <c r="Q636" s="65" t="s">
        <v>209</v>
      </c>
    </row>
    <row r="637" spans="1:17" ht="18.75" hidden="1" x14ac:dyDescent="0.25">
      <c r="A637" s="11">
        <f>_xlfn.IFNA(_xlfn.XLOOKUP(Tabla1[[#This Row],[ID]],'BASE DE DATOS 2026'!$B$3:$B$895,'BASE DE DATOS 2026'!$N$3:$N$895),"")</f>
        <v>748</v>
      </c>
      <c r="B637" s="40">
        <v>748</v>
      </c>
      <c r="C637" s="33" t="s">
        <v>795</v>
      </c>
      <c r="D637" s="33" t="s">
        <v>1133</v>
      </c>
      <c r="E637" s="34">
        <v>1059245106</v>
      </c>
      <c r="F637" s="14"/>
      <c r="G637" s="35">
        <v>2012</v>
      </c>
      <c r="H637" s="15">
        <f ca="1">IF(Tabla1[[#This Row],[FECHA DE NACIMIENTO]]="","",YEAR(NOW())-Tabla1[[#This Row],[FECHA DE NACIMIENTO]])</f>
        <v>14</v>
      </c>
      <c r="I637" s="33" t="s">
        <v>67</v>
      </c>
      <c r="J637" s="15" t="str">
        <f t="shared" si="18"/>
        <v>P</v>
      </c>
      <c r="K637" s="15" t="str">
        <f>Tabla1[[#This Row],[FECHA DE NACIMIENTO]]&amp;J637</f>
        <v>2012P</v>
      </c>
      <c r="L637" s="16" t="str">
        <f t="shared" si="19"/>
        <v>PRINCIPIANTES 13 Y 14 AÑOS</v>
      </c>
      <c r="M637" s="33" t="s">
        <v>229</v>
      </c>
      <c r="N637" s="40">
        <v>748</v>
      </c>
      <c r="O637" s="19">
        <f>IFERROR(VLOOKUP(Tabla1[[#This Row],[NIVEL DE HABILIDAD]],CATEGORIAS!$M$3:$O$13,2,FALSE),"")</f>
        <v>85000</v>
      </c>
      <c r="P637" s="33"/>
      <c r="Q637" s="65" t="s">
        <v>203</v>
      </c>
    </row>
    <row r="638" spans="1:17" ht="18.75" hidden="1" x14ac:dyDescent="0.25">
      <c r="A638" s="11">
        <f>_xlfn.IFNA(_xlfn.XLOOKUP(Tabla1[[#This Row],[ID]],'BASE DE DATOS 2026'!$B$3:$B$895,'BASE DE DATOS 2026'!$N$3:$N$895),"")</f>
        <v>749</v>
      </c>
      <c r="B638" s="41">
        <v>749</v>
      </c>
      <c r="C638" s="33" t="s">
        <v>1134</v>
      </c>
      <c r="D638" s="33" t="s">
        <v>1135</v>
      </c>
      <c r="E638" s="34">
        <v>1006015177</v>
      </c>
      <c r="F638" s="14"/>
      <c r="G638" s="35">
        <v>2000</v>
      </c>
      <c r="H638" s="15">
        <f ca="1">IF(Tabla1[[#This Row],[FECHA DE NACIMIENTO]]="","",YEAR(NOW())-Tabla1[[#This Row],[FECHA DE NACIMIENTO]])</f>
        <v>26</v>
      </c>
      <c r="I638" s="33" t="s">
        <v>67</v>
      </c>
      <c r="J638" s="15" t="str">
        <f t="shared" si="18"/>
        <v>P</v>
      </c>
      <c r="K638" s="15" t="str">
        <f>Tabla1[[#This Row],[FECHA DE NACIMIENTO]]&amp;J638</f>
        <v>2000P</v>
      </c>
      <c r="L638" s="16" t="str">
        <f t="shared" si="19"/>
        <v>PRINCIPIANTES 15 AÑOS Y MAS</v>
      </c>
      <c r="M638" s="33" t="s">
        <v>167</v>
      </c>
      <c r="N638" s="41">
        <v>749</v>
      </c>
      <c r="O638" s="19">
        <f>IFERROR(VLOOKUP(Tabla1[[#This Row],[NIVEL DE HABILIDAD]],CATEGORIAS!$M$3:$O$13,2,FALSE),"")</f>
        <v>85000</v>
      </c>
      <c r="P638" s="33"/>
      <c r="Q638" s="33"/>
    </row>
    <row r="639" spans="1:17" ht="18.75" hidden="1" x14ac:dyDescent="0.25">
      <c r="A639" s="11">
        <f>_xlfn.IFNA(_xlfn.XLOOKUP(Tabla1[[#This Row],[ID]],'BASE DE DATOS 2026'!$B$3:$B$895,'BASE DE DATOS 2026'!$N$3:$N$895),"")</f>
        <v>750</v>
      </c>
      <c r="B639" s="40">
        <v>750</v>
      </c>
      <c r="C639" s="33" t="s">
        <v>356</v>
      </c>
      <c r="D639" s="33" t="s">
        <v>1135</v>
      </c>
      <c r="E639" s="34">
        <v>1104828982</v>
      </c>
      <c r="F639" s="14"/>
      <c r="G639" s="35">
        <v>2011</v>
      </c>
      <c r="H639" s="15">
        <f ca="1">IF(Tabla1[[#This Row],[FECHA DE NACIMIENTO]]="","",YEAR(NOW())-Tabla1[[#This Row],[FECHA DE NACIMIENTO]])</f>
        <v>15</v>
      </c>
      <c r="I639" s="33" t="s">
        <v>13</v>
      </c>
      <c r="J639" s="15" t="str">
        <f t="shared" si="18"/>
        <v>N</v>
      </c>
      <c r="K639" s="15" t="str">
        <f>Tabla1[[#This Row],[FECHA DE NACIMIENTO]]&amp;J639</f>
        <v>2011N</v>
      </c>
      <c r="L639" s="16" t="str">
        <f t="shared" si="19"/>
        <v>NOVATOS 15 AÑOS Y MAS</v>
      </c>
      <c r="M639" s="33" t="s">
        <v>167</v>
      </c>
      <c r="N639" s="40">
        <v>750</v>
      </c>
      <c r="O639" s="19">
        <f>IFERROR(VLOOKUP(Tabla1[[#This Row],[NIVEL DE HABILIDAD]],CATEGORIAS!$M$3:$O$13,2,FALSE),"")</f>
        <v>85000</v>
      </c>
      <c r="P639" s="33"/>
      <c r="Q639" s="33"/>
    </row>
    <row r="640" spans="1:17" ht="18.75" hidden="1" x14ac:dyDescent="0.25">
      <c r="A640" s="11">
        <f>_xlfn.IFNA(_xlfn.XLOOKUP(Tabla1[[#This Row],[ID]],'BASE DE DATOS 2026'!$B$3:$B$895,'BASE DE DATOS 2026'!$N$3:$N$895),"")</f>
        <v>751</v>
      </c>
      <c r="B640" s="41">
        <v>751</v>
      </c>
      <c r="C640" s="33" t="s">
        <v>321</v>
      </c>
      <c r="D640" s="33" t="s">
        <v>1136</v>
      </c>
      <c r="E640" s="34">
        <v>1109923411</v>
      </c>
      <c r="F640" s="14"/>
      <c r="G640" s="35">
        <v>2011</v>
      </c>
      <c r="H640" s="15">
        <f ca="1">IF(Tabla1[[#This Row],[FECHA DE NACIMIENTO]]="","",YEAR(NOW())-Tabla1[[#This Row],[FECHA DE NACIMIENTO]])</f>
        <v>15</v>
      </c>
      <c r="I640" s="65" t="s">
        <v>67</v>
      </c>
      <c r="J640" s="15" t="str">
        <f t="shared" si="18"/>
        <v>P</v>
      </c>
      <c r="K640" s="15" t="str">
        <f>Tabla1[[#This Row],[FECHA DE NACIMIENTO]]&amp;J640</f>
        <v>2011P</v>
      </c>
      <c r="L640" s="16" t="str">
        <f t="shared" si="19"/>
        <v>PRINCIPIANTES 15 AÑOS Y MAS</v>
      </c>
      <c r="M640" s="33" t="s">
        <v>53</v>
      </c>
      <c r="N640" s="41">
        <v>751</v>
      </c>
      <c r="O640" s="19">
        <f>IFERROR(VLOOKUP(Tabla1[[#This Row],[NIVEL DE HABILIDAD]],CATEGORIAS!$M$3:$O$13,2,FALSE),"")</f>
        <v>85000</v>
      </c>
      <c r="P640" s="33"/>
      <c r="Q640" s="33"/>
    </row>
    <row r="641" spans="1:17" ht="18.75" hidden="1" x14ac:dyDescent="0.25">
      <c r="A641" s="11">
        <f>_xlfn.IFNA(_xlfn.XLOOKUP(Tabla1[[#This Row],[ID]],'BASE DE DATOS 2026'!$B$3:$B$895,'BASE DE DATOS 2026'!$N$3:$N$895),"")</f>
        <v>0</v>
      </c>
      <c r="B641" s="40">
        <v>752</v>
      </c>
      <c r="C641" s="33" t="s">
        <v>753</v>
      </c>
      <c r="D641" s="33" t="s">
        <v>1137</v>
      </c>
      <c r="E641" s="34">
        <v>1191217432</v>
      </c>
      <c r="F641" s="14"/>
      <c r="G641" s="35">
        <v>2011</v>
      </c>
      <c r="H641" s="15">
        <f ca="1">IF(Tabla1[[#This Row],[FECHA DE NACIMIENTO]]="","",YEAR(NOW())-Tabla1[[#This Row],[FECHA DE NACIMIENTO]])</f>
        <v>15</v>
      </c>
      <c r="I641" s="65" t="s">
        <v>67</v>
      </c>
      <c r="J641" s="15" t="str">
        <f t="shared" si="18"/>
        <v>P</v>
      </c>
      <c r="K641" s="15" t="str">
        <f>Tabla1[[#This Row],[FECHA DE NACIMIENTO]]&amp;J641</f>
        <v>2011P</v>
      </c>
      <c r="L641" s="16" t="str">
        <f t="shared" si="19"/>
        <v>PRINCIPIANTES 15 AÑOS Y MAS</v>
      </c>
      <c r="M641" s="33" t="s">
        <v>229</v>
      </c>
      <c r="N641" s="40">
        <v>752</v>
      </c>
      <c r="O641" s="19">
        <f>IFERROR(VLOOKUP(Tabla1[[#This Row],[NIVEL DE HABILIDAD]],CATEGORIAS!$M$3:$O$13,2,FALSE),"")</f>
        <v>85000</v>
      </c>
      <c r="P641" s="33"/>
      <c r="Q641" s="33"/>
    </row>
    <row r="642" spans="1:17" ht="18.75" hidden="1" x14ac:dyDescent="0.25">
      <c r="A642" s="11">
        <f>_xlfn.IFNA(_xlfn.XLOOKUP(Tabla1[[#This Row],[ID]],'BASE DE DATOS 2026'!$B$3:$B$895,'BASE DE DATOS 2026'!$N$3:$N$895),"")</f>
        <v>0</v>
      </c>
      <c r="B642" s="41">
        <v>753</v>
      </c>
      <c r="C642" s="33" t="s">
        <v>1138</v>
      </c>
      <c r="D642" s="33" t="s">
        <v>461</v>
      </c>
      <c r="E642" s="34"/>
      <c r="F642" s="14"/>
      <c r="G642" s="35">
        <v>2007</v>
      </c>
      <c r="H642" s="15">
        <f ca="1">IF(Tabla1[[#This Row],[FECHA DE NACIMIENTO]]="","",YEAR(NOW())-Tabla1[[#This Row],[FECHA DE NACIMIENTO]])</f>
        <v>19</v>
      </c>
      <c r="I642" s="33" t="s">
        <v>13</v>
      </c>
      <c r="J642" s="15" t="str">
        <f t="shared" si="18"/>
        <v>N</v>
      </c>
      <c r="K642" s="15" t="str">
        <f>Tabla1[[#This Row],[FECHA DE NACIMIENTO]]&amp;J642</f>
        <v>2007N</v>
      </c>
      <c r="L642" s="16" t="str">
        <f t="shared" si="19"/>
        <v>NOVATOS 15 AÑOS Y MAS</v>
      </c>
      <c r="M642" s="33" t="s">
        <v>52</v>
      </c>
      <c r="N642" s="41">
        <v>753</v>
      </c>
      <c r="O642" s="19">
        <f>IFERROR(VLOOKUP(Tabla1[[#This Row],[NIVEL DE HABILIDAD]],CATEGORIAS!$M$3:$O$13,2,FALSE),"")</f>
        <v>85000</v>
      </c>
      <c r="P642" s="33"/>
      <c r="Q642" s="33"/>
    </row>
    <row r="643" spans="1:17" ht="18.75" hidden="1" x14ac:dyDescent="0.25">
      <c r="A643" s="11">
        <f>_xlfn.IFNA(_xlfn.XLOOKUP(Tabla1[[#This Row],[ID]],'BASE DE DATOS 2026'!$B$3:$B$895,'BASE DE DATOS 2026'!$N$3:$N$895),"")</f>
        <v>754</v>
      </c>
      <c r="B643" s="40">
        <v>754</v>
      </c>
      <c r="C643" s="33" t="s">
        <v>236</v>
      </c>
      <c r="D643" s="33" t="s">
        <v>1139</v>
      </c>
      <c r="E643" s="34">
        <v>1109561509</v>
      </c>
      <c r="F643" s="14"/>
      <c r="G643" s="35">
        <v>2016</v>
      </c>
      <c r="H643" s="15">
        <f ca="1">IF(Tabla1[[#This Row],[FECHA DE NACIMIENTO]]="","",YEAR(NOW())-Tabla1[[#This Row],[FECHA DE NACIMIENTO]])</f>
        <v>10</v>
      </c>
      <c r="I643" s="33" t="s">
        <v>67</v>
      </c>
      <c r="J643" s="15" t="str">
        <f t="shared" ref="J643:J652" si="20">VLOOKUP(I643,NH,2,0)</f>
        <v>P</v>
      </c>
      <c r="K643" s="15" t="str">
        <f>Tabla1[[#This Row],[FECHA DE NACIMIENTO]]&amp;J643</f>
        <v>2016P</v>
      </c>
      <c r="L643" s="16" t="str">
        <f t="shared" ref="L643:L652" si="21">IFERROR(VLOOKUP(K643,CATEGORIAS,2,0),"")</f>
        <v>PRINCIPIANTES 9 Y 10 AÑOS</v>
      </c>
      <c r="M643" s="33" t="s">
        <v>46</v>
      </c>
      <c r="N643" s="40">
        <v>754</v>
      </c>
      <c r="O643" s="19">
        <f>IFERROR(VLOOKUP(Tabla1[[#This Row],[NIVEL DE HABILIDAD]],CATEGORIAS!$M$3:$O$13,2,FALSE),"")</f>
        <v>85000</v>
      </c>
      <c r="P643" s="33"/>
      <c r="Q643" s="33"/>
    </row>
    <row r="644" spans="1:17" ht="18.75" hidden="1" x14ac:dyDescent="0.25">
      <c r="A644" s="11">
        <f>_xlfn.IFNA(_xlfn.XLOOKUP(Tabla1[[#This Row],[ID]],'BASE DE DATOS 2026'!$B$3:$B$895,'BASE DE DATOS 2026'!$N$3:$N$895),"")</f>
        <v>755</v>
      </c>
      <c r="B644" s="41">
        <v>755</v>
      </c>
      <c r="C644" s="33" t="s">
        <v>256</v>
      </c>
      <c r="D644" s="33" t="s">
        <v>1140</v>
      </c>
      <c r="E644" s="34">
        <v>1191214820</v>
      </c>
      <c r="F644" s="14"/>
      <c r="G644" s="35">
        <v>2009</v>
      </c>
      <c r="H644" s="15">
        <f ca="1">IF(Tabla1[[#This Row],[FECHA DE NACIMIENTO]]="","",YEAR(NOW())-Tabla1[[#This Row],[FECHA DE NACIMIENTO]])</f>
        <v>17</v>
      </c>
      <c r="I644" s="33" t="s">
        <v>13</v>
      </c>
      <c r="J644" s="15" t="str">
        <f t="shared" si="20"/>
        <v>N</v>
      </c>
      <c r="K644" s="15" t="str">
        <f>Tabla1[[#This Row],[FECHA DE NACIMIENTO]]&amp;J644</f>
        <v>2009N</v>
      </c>
      <c r="L644" s="16" t="str">
        <f t="shared" si="21"/>
        <v>NOVATOS 15 AÑOS Y MAS</v>
      </c>
      <c r="M644" s="33" t="s">
        <v>46</v>
      </c>
      <c r="N644" s="41">
        <v>755</v>
      </c>
      <c r="O644" s="19">
        <f>IFERROR(VLOOKUP(Tabla1[[#This Row],[NIVEL DE HABILIDAD]],CATEGORIAS!$M$3:$O$13,2,FALSE),"")</f>
        <v>85000</v>
      </c>
      <c r="P644" s="33"/>
      <c r="Q644" s="33"/>
    </row>
    <row r="645" spans="1:17" ht="18.75" hidden="1" x14ac:dyDescent="0.25">
      <c r="A645" s="11">
        <f>_xlfn.IFNA(_xlfn.XLOOKUP(Tabla1[[#This Row],[ID]],'BASE DE DATOS 2026'!$B$3:$B$895,'BASE DE DATOS 2026'!$N$3:$N$895),"")</f>
        <v>756</v>
      </c>
      <c r="B645" s="40">
        <v>756</v>
      </c>
      <c r="C645" s="33" t="s">
        <v>1141</v>
      </c>
      <c r="D645" s="33" t="s">
        <v>1142</v>
      </c>
      <c r="E645" s="34">
        <v>1059248438</v>
      </c>
      <c r="F645" s="14"/>
      <c r="G645" s="35">
        <v>2017</v>
      </c>
      <c r="H645" s="15">
        <f ca="1">IF(Tabla1[[#This Row],[FECHA DE NACIMIENTO]]="","",YEAR(NOW())-Tabla1[[#This Row],[FECHA DE NACIMIENTO]])</f>
        <v>9</v>
      </c>
      <c r="I645" s="33" t="s">
        <v>67</v>
      </c>
      <c r="J645" s="15" t="str">
        <f t="shared" si="20"/>
        <v>P</v>
      </c>
      <c r="K645" s="15" t="str">
        <f>Tabla1[[#This Row],[FECHA DE NACIMIENTO]]&amp;J645</f>
        <v>2017P</v>
      </c>
      <c r="L645" s="16" t="str">
        <f t="shared" si="21"/>
        <v>PRINCIPIANTES 9 Y 10 AÑOS</v>
      </c>
      <c r="M645" s="33" t="s">
        <v>52</v>
      </c>
      <c r="N645" s="40">
        <v>756</v>
      </c>
      <c r="O645" s="19">
        <f>IFERROR(VLOOKUP(Tabla1[[#This Row],[NIVEL DE HABILIDAD]],CATEGORIAS!$M$3:$O$13,2,FALSE),"")</f>
        <v>85000</v>
      </c>
      <c r="P645" s="33"/>
      <c r="Q645" s="33"/>
    </row>
    <row r="646" spans="1:17" ht="18.75" hidden="1" x14ac:dyDescent="0.25">
      <c r="A646" s="11">
        <f>_xlfn.IFNA(_xlfn.XLOOKUP(Tabla1[[#This Row],[ID]],'BASE DE DATOS 2026'!$B$3:$B$895,'BASE DE DATOS 2026'!$N$3:$N$895),"")</f>
        <v>0</v>
      </c>
      <c r="B646" s="41">
        <v>777</v>
      </c>
      <c r="C646" s="33" t="s">
        <v>1143</v>
      </c>
      <c r="D646" s="33" t="s">
        <v>1144</v>
      </c>
      <c r="E646" s="34">
        <v>3425254</v>
      </c>
      <c r="F646" s="14"/>
      <c r="G646" s="35">
        <v>1999</v>
      </c>
      <c r="H646" s="15">
        <f ca="1">IF(Tabla1[[#This Row],[FECHA DE NACIMIENTO]]="","",YEAR(NOW())-Tabla1[[#This Row],[FECHA DE NACIMIENTO]])</f>
        <v>27</v>
      </c>
      <c r="I646" s="33" t="s">
        <v>13</v>
      </c>
      <c r="J646" s="15" t="str">
        <f t="shared" si="20"/>
        <v>N</v>
      </c>
      <c r="K646" s="15" t="str">
        <f>Tabla1[[#This Row],[FECHA DE NACIMIENTO]]&amp;J646</f>
        <v>1999N</v>
      </c>
      <c r="L646" s="16" t="str">
        <f t="shared" si="21"/>
        <v>NOVATOS 15 AÑOS Y MAS</v>
      </c>
      <c r="M646" s="33" t="s">
        <v>55</v>
      </c>
      <c r="N646" s="41">
        <v>777</v>
      </c>
      <c r="O646" s="19">
        <f>IFERROR(VLOOKUP(Tabla1[[#This Row],[NIVEL DE HABILIDAD]],CATEGORIAS!$M$3:$O$13,2,FALSE),"")</f>
        <v>85000</v>
      </c>
      <c r="P646" s="33"/>
      <c r="Q646" s="33"/>
    </row>
    <row r="647" spans="1:17" ht="18.75" hidden="1" x14ac:dyDescent="0.25">
      <c r="A647" s="11">
        <f>_xlfn.IFNA(_xlfn.XLOOKUP(Tabla1[[#This Row],[ID]],'BASE DE DATOS 2026'!$B$3:$B$895,'BASE DE DATOS 2026'!$N$3:$N$895),"")</f>
        <v>888</v>
      </c>
      <c r="B647" s="40">
        <v>888</v>
      </c>
      <c r="C647" s="33" t="s">
        <v>1145</v>
      </c>
      <c r="D647" s="33" t="s">
        <v>1093</v>
      </c>
      <c r="E647" s="34">
        <v>1000163982</v>
      </c>
      <c r="F647" s="14"/>
      <c r="G647" s="35">
        <v>2001</v>
      </c>
      <c r="H647" s="15">
        <f ca="1">IF(Tabla1[[#This Row],[FECHA DE NACIMIENTO]]="","",YEAR(NOW())-Tabla1[[#This Row],[FECHA DE NACIMIENTO]])</f>
        <v>25</v>
      </c>
      <c r="I647" s="33" t="s">
        <v>15</v>
      </c>
      <c r="J647" s="15" t="str">
        <f t="shared" si="20"/>
        <v>EX</v>
      </c>
      <c r="K647" s="15" t="str">
        <f>Tabla1[[#This Row],[FECHA DE NACIMIENTO]]&amp;J647</f>
        <v>2001EX</v>
      </c>
      <c r="L647" s="16" t="str">
        <f t="shared" si="21"/>
        <v>EXPERTOS 17 AÑOS Y MAS</v>
      </c>
      <c r="M647" s="33" t="s">
        <v>55</v>
      </c>
      <c r="N647" s="40">
        <v>888</v>
      </c>
      <c r="O647" s="19">
        <f>IFERROR(VLOOKUP(Tabla1[[#This Row],[NIVEL DE HABILIDAD]],CATEGORIAS!$M$3:$O$13,2,FALSE),"")</f>
        <v>85000</v>
      </c>
      <c r="P647" s="33"/>
      <c r="Q647" s="33"/>
    </row>
    <row r="648" spans="1:17" ht="18.75" hidden="1" x14ac:dyDescent="0.25">
      <c r="A648" s="11" t="str">
        <f>_xlfn.IFNA(_xlfn.XLOOKUP(Tabla1[[#This Row],[ID]],'BASE DE DATOS 2026'!$B$3:$B$895,'BASE DE DATOS 2026'!$N$3:$N$895),"")</f>
        <v/>
      </c>
      <c r="B648" s="41" t="s">
        <v>1147</v>
      </c>
      <c r="C648" s="33" t="s">
        <v>259</v>
      </c>
      <c r="D648" s="33" t="s">
        <v>1146</v>
      </c>
      <c r="E648" s="34"/>
      <c r="F648" s="48"/>
      <c r="G648" s="35">
        <v>2005</v>
      </c>
      <c r="H648" s="15">
        <f ca="1">IF(Tabla1[[#This Row],[FECHA DE NACIMIENTO]]="","",YEAR(NOW())-Tabla1[[#This Row],[FECHA DE NACIMIENTO]])</f>
        <v>21</v>
      </c>
      <c r="I648" s="33" t="s">
        <v>10</v>
      </c>
      <c r="J648" s="15" t="str">
        <f t="shared" si="20"/>
        <v>OV</v>
      </c>
      <c r="K648" s="15" t="str">
        <f>Tabla1[[#This Row],[FECHA DE NACIMIENTO]]&amp;J648</f>
        <v>2005OV</v>
      </c>
      <c r="L648" s="16" t="str">
        <f t="shared" si="21"/>
        <v>OPEN VARONES</v>
      </c>
      <c r="M648" s="65" t="s">
        <v>187</v>
      </c>
      <c r="N648" s="41">
        <v>222</v>
      </c>
      <c r="O648" s="19">
        <f>IFERROR(VLOOKUP(Tabla1[[#This Row],[NIVEL DE HABILIDAD]],CATEGORIAS!$M$3:$O$13,2,FALSE),"")</f>
        <v>85000</v>
      </c>
      <c r="P648" s="33"/>
      <c r="Q648" s="65" t="s">
        <v>204</v>
      </c>
    </row>
    <row r="649" spans="1:17" ht="18.75" hidden="1" x14ac:dyDescent="0.25">
      <c r="A649" s="11" t="str">
        <f>_xlfn.IFNA(_xlfn.XLOOKUP(Tabla1[[#This Row],[ID]],'BASE DE DATOS 2026'!$B$3:$B$895,'BASE DE DATOS 2026'!$N$3:$N$895),"")</f>
        <v/>
      </c>
      <c r="B649" s="40" t="s">
        <v>1148</v>
      </c>
      <c r="C649" s="33" t="s">
        <v>479</v>
      </c>
      <c r="D649" s="33" t="s">
        <v>681</v>
      </c>
      <c r="E649" s="34">
        <v>1109558682</v>
      </c>
      <c r="F649" s="14"/>
      <c r="G649" s="35">
        <v>2015</v>
      </c>
      <c r="H649" s="15">
        <f ca="1">IF(Tabla1[[#This Row],[FECHA DE NACIMIENTO]]="","",YEAR(NOW())-Tabla1[[#This Row],[FECHA DE NACIMIENTO]])</f>
        <v>11</v>
      </c>
      <c r="I649" s="33" t="s">
        <v>13</v>
      </c>
      <c r="J649" s="15" t="str">
        <f t="shared" si="20"/>
        <v>N</v>
      </c>
      <c r="K649" s="15" t="str">
        <f>Tabla1[[#This Row],[FECHA DE NACIMIENTO]]&amp;J649</f>
        <v>2015N</v>
      </c>
      <c r="L649" s="16" t="str">
        <f t="shared" si="21"/>
        <v>NOVATOS 11 Y 12 AÑOS</v>
      </c>
      <c r="M649" s="33" t="s">
        <v>43</v>
      </c>
      <c r="N649" s="40">
        <v>311</v>
      </c>
      <c r="O649" s="19">
        <f>IFERROR(VLOOKUP(Tabla1[[#This Row],[NIVEL DE HABILIDAD]],CATEGORIAS!$M$3:$O$13,2,FALSE),"")</f>
        <v>85000</v>
      </c>
      <c r="P649" s="33"/>
      <c r="Q649" s="33"/>
    </row>
    <row r="650" spans="1:17" ht="18.75" hidden="1" x14ac:dyDescent="0.25">
      <c r="A650" s="11" t="str">
        <f>_xlfn.IFNA(_xlfn.XLOOKUP(Tabla1[[#This Row],[ID]],'BASE DE DATOS 2026'!$B$3:$B$895,'BASE DE DATOS 2026'!$N$3:$N$895),"")</f>
        <v/>
      </c>
      <c r="B650" s="41" t="s">
        <v>1149</v>
      </c>
      <c r="C650" s="33" t="s">
        <v>705</v>
      </c>
      <c r="D650" s="33" t="s">
        <v>706</v>
      </c>
      <c r="E650" s="34">
        <v>1112406877</v>
      </c>
      <c r="F650" s="48"/>
      <c r="G650" s="35">
        <v>2014</v>
      </c>
      <c r="H650" s="15">
        <f ca="1">IF(Tabla1[[#This Row],[FECHA DE NACIMIENTO]]="","",YEAR(NOW())-Tabla1[[#This Row],[FECHA DE NACIMIENTO]])</f>
        <v>12</v>
      </c>
      <c r="I650" s="33" t="s">
        <v>15</v>
      </c>
      <c r="J650" s="15" t="str">
        <f t="shared" si="20"/>
        <v>EX</v>
      </c>
      <c r="K650" s="15" t="str">
        <f>Tabla1[[#This Row],[FECHA DE NACIMIENTO]]&amp;J650</f>
        <v>2014EX</v>
      </c>
      <c r="L650" s="16" t="str">
        <f t="shared" si="21"/>
        <v>EXPERTOS 11 Y 12 AÑOS</v>
      </c>
      <c r="M650" s="33" t="s">
        <v>85</v>
      </c>
      <c r="N650" s="41">
        <v>327</v>
      </c>
      <c r="O650" s="19">
        <f>IFERROR(VLOOKUP(Tabla1[[#This Row],[NIVEL DE HABILIDAD]],CATEGORIAS!$M$3:$O$13,2,FALSE),"")</f>
        <v>85000</v>
      </c>
      <c r="P650" s="33"/>
      <c r="Q650" s="33"/>
    </row>
    <row r="651" spans="1:17" ht="18.75" hidden="1" x14ac:dyDescent="0.25">
      <c r="A651" s="11" t="str">
        <f>_xlfn.IFNA(_xlfn.XLOOKUP(Tabla1[[#This Row],[ID]],'BASE DE DATOS 2026'!$B$3:$B$895,'BASE DE DATOS 2026'!$N$3:$N$895),"")</f>
        <v/>
      </c>
      <c r="B651" s="40" t="s">
        <v>1150</v>
      </c>
      <c r="C651" s="33" t="s">
        <v>773</v>
      </c>
      <c r="D651" s="33" t="s">
        <v>774</v>
      </c>
      <c r="E651" s="34">
        <v>1108568468</v>
      </c>
      <c r="F651" s="48"/>
      <c r="G651" s="35">
        <v>2012</v>
      </c>
      <c r="H651" s="15">
        <f ca="1">IF(Tabla1[[#This Row],[FECHA DE NACIMIENTO]]="","",YEAR(NOW())-Tabla1[[#This Row],[FECHA DE NACIMIENTO]])</f>
        <v>14</v>
      </c>
      <c r="I651" s="65" t="s">
        <v>10</v>
      </c>
      <c r="J651" s="15" t="str">
        <f t="shared" si="20"/>
        <v>OV</v>
      </c>
      <c r="K651" s="15" t="str">
        <f>Tabla1[[#This Row],[FECHA DE NACIMIENTO]]&amp;J651</f>
        <v>2012OV</v>
      </c>
      <c r="L651" s="16" t="str">
        <f t="shared" si="21"/>
        <v/>
      </c>
      <c r="M651" s="33" t="s">
        <v>45</v>
      </c>
      <c r="N651" s="40" t="s">
        <v>1151</v>
      </c>
      <c r="O651" s="19">
        <f>IFERROR(VLOOKUP(Tabla1[[#This Row],[NIVEL DE HABILIDAD]],CATEGORIAS!$M$3:$O$13,2,FALSE),"")</f>
        <v>85000</v>
      </c>
      <c r="P651" s="33"/>
      <c r="Q651" s="33"/>
    </row>
    <row r="652" spans="1:17" ht="18.75" hidden="1" x14ac:dyDescent="0.25">
      <c r="A652" s="11" t="str">
        <f>_xlfn.IFNA(_xlfn.XLOOKUP(Tabla1[[#This Row],[ID]],'BASE DE DATOS 2026'!$B$3:$B$895,'BASE DE DATOS 2026'!$N$3:$N$895),"")</f>
        <v/>
      </c>
      <c r="B652" s="38" t="s">
        <v>1152</v>
      </c>
      <c r="C652" s="65" t="s">
        <v>369</v>
      </c>
      <c r="D652" s="65" t="s">
        <v>818</v>
      </c>
      <c r="E652" s="47">
        <v>1105376012</v>
      </c>
      <c r="F652" s="14"/>
      <c r="G652" s="48">
        <v>2009</v>
      </c>
      <c r="H652" s="15">
        <f ca="1">IF(Tabla1[[#This Row],[FECHA DE NACIMIENTO]]="","",YEAR(NOW())-Tabla1[[#This Row],[FECHA DE NACIMIENTO]])</f>
        <v>17</v>
      </c>
      <c r="I652" s="65" t="s">
        <v>9</v>
      </c>
      <c r="J652" s="15" t="str">
        <f t="shared" si="20"/>
        <v>OD</v>
      </c>
      <c r="K652" s="15" t="str">
        <f>Tabla1[[#This Row],[FECHA DE NACIMIENTO]]&amp;J652</f>
        <v>2009OD</v>
      </c>
      <c r="L652" s="16" t="str">
        <f t="shared" si="21"/>
        <v>OPEN DAMAS</v>
      </c>
      <c r="M652" s="65" t="s">
        <v>50</v>
      </c>
      <c r="N652" s="38" t="s">
        <v>1152</v>
      </c>
      <c r="O652" s="19">
        <f>IFERROR(VLOOKUP(Tabla1[[#This Row],[NIVEL DE HABILIDAD]],CATEGORIAS!$M$3:$O$13,2,FALSE),"")</f>
        <v>85000</v>
      </c>
      <c r="P652" s="65"/>
      <c r="Q652" s="65"/>
    </row>
  </sheetData>
  <sheetProtection formatCells="0" autoFilter="0"/>
  <mergeCells count="1">
    <mergeCell ref="B1:P1"/>
  </mergeCells>
  <phoneticPr fontId="3" type="noConversion"/>
  <conditionalFormatting sqref="B309">
    <cfRule type="duplicateValues" dxfId="41" priority="11"/>
  </conditionalFormatting>
  <conditionalFormatting sqref="B310:B374 B376:B538 B594:B652 B548 B3:B308">
    <cfRule type="duplicateValues" dxfId="40" priority="5241"/>
  </conditionalFormatting>
  <conditionalFormatting sqref="B375">
    <cfRule type="duplicateValues" dxfId="39" priority="7"/>
  </conditionalFormatting>
  <conditionalFormatting sqref="B594:B1048576 B548 B1:B538">
    <cfRule type="duplicateValues" dxfId="38" priority="5040"/>
  </conditionalFormatting>
  <conditionalFormatting sqref="E52:E94 E3:E50">
    <cfRule type="duplicateValues" dxfId="37" priority="4830"/>
  </conditionalFormatting>
  <conditionalFormatting sqref="E309">
    <cfRule type="duplicateValues" dxfId="36" priority="9"/>
    <cfRule type="duplicateValues" dxfId="35" priority="10"/>
  </conditionalFormatting>
  <conditionalFormatting sqref="E375">
    <cfRule type="duplicateValues" dxfId="34" priority="5"/>
    <cfRule type="duplicateValues" dxfId="33" priority="6"/>
  </conditionalFormatting>
  <conditionalFormatting sqref="E394">
    <cfRule type="duplicateValues" dxfId="32" priority="20"/>
    <cfRule type="duplicateValues" dxfId="31" priority="21"/>
  </conditionalFormatting>
  <conditionalFormatting sqref="E395:E447 E3:E50 E449:E538 E595:E652 E548 E310:E374 E376:E393 E52:E308">
    <cfRule type="duplicateValues" dxfId="30" priority="5253"/>
  </conditionalFormatting>
  <conditionalFormatting sqref="E395:E447 E449:E538 E595:E652 E548 E310:E374 E376:E393 E95:E308">
    <cfRule type="duplicateValues" dxfId="29" priority="5246"/>
  </conditionalFormatting>
  <conditionalFormatting sqref="E448">
    <cfRule type="duplicateValues" dxfId="28" priority="13"/>
    <cfRule type="duplicateValues" dxfId="27" priority="14"/>
  </conditionalFormatting>
  <conditionalFormatting sqref="E594">
    <cfRule type="duplicateValues" dxfId="26" priority="15"/>
  </conditionalFormatting>
  <conditionalFormatting sqref="N3:N297">
    <cfRule type="duplicateValues" dxfId="25" priority="5020"/>
  </conditionalFormatting>
  <conditionalFormatting sqref="N298">
    <cfRule type="duplicateValues" dxfId="24" priority="23"/>
  </conditionalFormatting>
  <conditionalFormatting sqref="N309">
    <cfRule type="duplicateValues" dxfId="23" priority="12"/>
  </conditionalFormatting>
  <conditionalFormatting sqref="N375">
    <cfRule type="duplicateValues" dxfId="22" priority="8"/>
  </conditionalFormatting>
  <conditionalFormatting sqref="N548 N594:N652 N299:N308 N310:N374 N376:N538">
    <cfRule type="duplicateValues" dxfId="21" priority="5231"/>
  </conditionalFormatting>
  <pageMargins left="0.70866141732283472" right="0.70866141732283472" top="0.74803149606299213" bottom="0.74803149606299213" header="0.31496062992125984" footer="0.31496062992125984"/>
  <pageSetup scale="47" fitToHeight="0" orientation="landscape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1:P366"/>
  <sheetViews>
    <sheetView tabSelected="1" zoomScale="77" zoomScaleNormal="77" workbookViewId="0">
      <pane ySplit="6" topLeftCell="A7" activePane="bottomLeft" state="frozen"/>
      <selection pane="bottomLeft" activeCell="C9" sqref="C9"/>
    </sheetView>
  </sheetViews>
  <sheetFormatPr baseColWidth="10" defaultColWidth="10.7109375" defaultRowHeight="15" x14ac:dyDescent="0.25"/>
  <cols>
    <col min="1" max="1" width="4.28515625" style="31" bestFit="1" customWidth="1"/>
    <col min="2" max="2" width="12.42578125" bestFit="1" customWidth="1"/>
    <col min="3" max="3" width="25.140625" bestFit="1" customWidth="1"/>
    <col min="4" max="4" width="27.28515625" bestFit="1" customWidth="1"/>
    <col min="5" max="5" width="22.7109375" style="109" customWidth="1"/>
    <col min="6" max="6" width="11.7109375" style="109" hidden="1" customWidth="1"/>
    <col min="7" max="7" width="33.42578125" bestFit="1" customWidth="1"/>
    <col min="8" max="8" width="35.5703125" bestFit="1" customWidth="1"/>
    <col min="9" max="9" width="15.85546875" customWidth="1"/>
    <col min="10" max="10" width="14.42578125" bestFit="1" customWidth="1"/>
    <col min="11" max="11" width="31.28515625" customWidth="1"/>
    <col min="12" max="12" width="22.85546875" bestFit="1" customWidth="1"/>
    <col min="13" max="13" width="10.7109375" customWidth="1"/>
    <col min="16384" max="16384" width="4.85546875" customWidth="1"/>
  </cols>
  <sheetData>
    <row r="1" spans="1:16" ht="35.25" x14ac:dyDescent="0.25">
      <c r="A1" s="231" t="s">
        <v>1735</v>
      </c>
      <c r="B1" s="231"/>
      <c r="C1" s="231"/>
      <c r="D1" s="231"/>
      <c r="E1" s="231"/>
      <c r="F1" s="231"/>
      <c r="G1" s="231"/>
      <c r="H1" s="231"/>
      <c r="I1" s="231"/>
      <c r="J1" s="231"/>
      <c r="K1" s="49"/>
      <c r="L1" s="49"/>
      <c r="M1" s="49"/>
      <c r="N1" s="49"/>
      <c r="O1" s="26"/>
      <c r="P1" s="26"/>
    </row>
    <row r="2" spans="1:16" ht="15.75" x14ac:dyDescent="0.25">
      <c r="B2" s="22" t="s">
        <v>59</v>
      </c>
      <c r="C2" s="228"/>
      <c r="D2" s="228"/>
      <c r="E2" s="228"/>
      <c r="F2" s="228"/>
      <c r="G2" s="228"/>
      <c r="H2" s="228"/>
      <c r="I2" s="6"/>
      <c r="J2" s="6"/>
      <c r="K2" s="6"/>
      <c r="L2" s="6"/>
      <c r="M2" s="6"/>
      <c r="N2" s="6"/>
    </row>
    <row r="3" spans="1:16" ht="15.75" x14ac:dyDescent="0.25">
      <c r="B3" s="22" t="s">
        <v>57</v>
      </c>
      <c r="C3" s="229"/>
      <c r="D3" s="229"/>
      <c r="E3" s="229"/>
      <c r="F3" s="229"/>
      <c r="G3" s="229"/>
      <c r="H3" s="229"/>
      <c r="I3" s="6"/>
      <c r="J3" s="6"/>
      <c r="K3" s="6"/>
      <c r="L3" s="30">
        <f>COUNTIF('INSCRIPCIONES NUEVOS'!$K$7:$K$62,"ST*")+COUNTIF('INSCRIPCIONES NUEVOS'!$K$7:$K$62,"MI*")</f>
        <v>0</v>
      </c>
      <c r="M3" s="6"/>
      <c r="N3" s="6"/>
    </row>
    <row r="4" spans="1:16" ht="15.75" x14ac:dyDescent="0.25">
      <c r="B4" s="22" t="s">
        <v>58</v>
      </c>
      <c r="C4" s="230"/>
      <c r="D4" s="230"/>
      <c r="E4" s="107"/>
      <c r="F4" s="107"/>
      <c r="G4" s="45" t="s">
        <v>159</v>
      </c>
      <c r="H4" s="44">
        <v>46264</v>
      </c>
      <c r="I4" s="6"/>
      <c r="J4" s="6"/>
      <c r="K4" s="6"/>
      <c r="L4" s="30">
        <f>SUBTOTAL(103,'INSCRIPCIONES NUEVOS'!$D$7:$D$62)-L3</f>
        <v>0</v>
      </c>
      <c r="M4" s="6"/>
      <c r="N4" s="6"/>
    </row>
    <row r="5" spans="1:16" s="31" customFormat="1" ht="15.75" x14ac:dyDescent="0.25">
      <c r="B5" s="7"/>
      <c r="C5" s="8"/>
      <c r="D5" s="8"/>
      <c r="E5" s="108"/>
      <c r="F5" s="108"/>
      <c r="G5" s="8"/>
      <c r="H5" s="8"/>
      <c r="I5" s="6"/>
      <c r="J5" s="6"/>
      <c r="K5" s="6"/>
      <c r="L5" s="30">
        <f>SUM(L3:L4)</f>
        <v>0</v>
      </c>
      <c r="M5" s="6"/>
      <c r="N5" s="6"/>
    </row>
    <row r="6" spans="1:16" s="9" customFormat="1" ht="36" x14ac:dyDescent="0.25">
      <c r="A6" s="125" t="s">
        <v>54</v>
      </c>
      <c r="B6" s="122" t="s">
        <v>143</v>
      </c>
      <c r="C6" s="122" t="s">
        <v>34</v>
      </c>
      <c r="D6" s="122" t="s">
        <v>35</v>
      </c>
      <c r="E6" s="122" t="s">
        <v>1515</v>
      </c>
      <c r="F6" s="122" t="s">
        <v>1516</v>
      </c>
      <c r="G6" s="123" t="s">
        <v>40</v>
      </c>
      <c r="H6" s="122" t="s">
        <v>18</v>
      </c>
      <c r="I6" s="123" t="s">
        <v>56</v>
      </c>
      <c r="J6" s="122" t="s">
        <v>88</v>
      </c>
      <c r="K6" s="122" t="s">
        <v>47</v>
      </c>
      <c r="L6" s="124" t="s">
        <v>1483</v>
      </c>
    </row>
    <row r="7" spans="1:16" ht="15.75" x14ac:dyDescent="0.25">
      <c r="A7" s="126" t="str">
        <f>IF(INSCRIPCIONES!$B7="","",SUBTOTAL(103,$B$7:B7))</f>
        <v/>
      </c>
      <c r="B7" s="199"/>
      <c r="C7" s="133" t="str">
        <f>IFERROR(VLOOKUP(INSCRIPCIONES!$B7,BASE2026,2,FALSE),"")</f>
        <v/>
      </c>
      <c r="D7" s="133" t="str">
        <f>IFERROR(VLOOKUP(INSCRIPCIONES!$B7,BASE2026,3,FALSE),"")</f>
        <v/>
      </c>
      <c r="E7" s="134" t="str">
        <f>IFERROR(VLOOKUP(INSCRIPCIONES!$B7,BASE2026,6,0),"")</f>
        <v/>
      </c>
      <c r="F7" s="134" t="str">
        <f>IFERROR(VLOOKUP(INSCRIPCIONES!$B7,BASE2026,5,0),"")</f>
        <v/>
      </c>
      <c r="G7" s="135" t="str">
        <f>IFERROR(VLOOKUP(INSCRIPCIONES!$B7,BASE2026,12,FALSE),"")</f>
        <v/>
      </c>
      <c r="H7" s="135" t="str">
        <f>IFERROR(VLOOKUP(INSCRIPCIONES!$B7,BASE2026,11,FALSE),"")</f>
        <v/>
      </c>
      <c r="I7" s="136" t="str">
        <f>IFERROR(VLOOKUP(INSCRIPCIONES!$B7,BASE2026,13,FALSE),"")</f>
        <v/>
      </c>
      <c r="J7" s="110" t="str">
        <f>IF(B7="","",IF(INSCRIPCIONES!$K7="DESCUENTO FAMILIA",65000,85000))</f>
        <v/>
      </c>
      <c r="K7" s="129"/>
      <c r="L7" s="200" t="str">
        <f>_xlfn.IFNA(VLOOKUP(INSCRIPCIONES!$B7,'BASE DE DATOS 2026'!$B$3:$Q$1042,16,FALSE),"")</f>
        <v/>
      </c>
    </row>
    <row r="8" spans="1:16" ht="15.75" x14ac:dyDescent="0.25">
      <c r="A8" s="198" t="str">
        <f>IF(INSCRIPCIONES!$B8="","",SUBTOTAL(103,$B$7:B8))</f>
        <v/>
      </c>
      <c r="B8" s="199"/>
      <c r="C8" s="133" t="str">
        <f>IFERROR(VLOOKUP(INSCRIPCIONES!$B8,BASE2026,2,FALSE),"")</f>
        <v/>
      </c>
      <c r="D8" s="133" t="str">
        <f>IFERROR(VLOOKUP(INSCRIPCIONES!$B8,BASE2026,3,FALSE),"")</f>
        <v/>
      </c>
      <c r="E8" s="134" t="str">
        <f>IFERROR(VLOOKUP(INSCRIPCIONES!$B8,BASE2026,6,0),"")</f>
        <v/>
      </c>
      <c r="F8" s="134" t="str">
        <f>IFERROR(VLOOKUP(INSCRIPCIONES!$B8,BASE2026,5,0),"")</f>
        <v/>
      </c>
      <c r="G8" s="135" t="str">
        <f>IFERROR(VLOOKUP(INSCRIPCIONES!$B8,BASE2026,12,FALSE),"")</f>
        <v/>
      </c>
      <c r="H8" s="135" t="str">
        <f>IFERROR(VLOOKUP(INSCRIPCIONES!$B8,BASE2026,11,FALSE),"")</f>
        <v/>
      </c>
      <c r="I8" s="136" t="str">
        <f>IFERROR(VLOOKUP(INSCRIPCIONES!$B8,BASE2026,13,FALSE),"")</f>
        <v/>
      </c>
      <c r="J8" s="110" t="str">
        <f>IF(B8="","",IF(INSCRIPCIONES!$K8="DESCUENTO FAMILIA",65000,85000))</f>
        <v/>
      </c>
      <c r="K8" s="129"/>
      <c r="L8" s="200" t="str">
        <f>_xlfn.IFNA(VLOOKUP(INSCRIPCIONES!$B8,'BASE DE DATOS 2026'!$B$3:$Q$1042,16,FALSE),"")</f>
        <v/>
      </c>
    </row>
    <row r="9" spans="1:16" ht="15.75" x14ac:dyDescent="0.25">
      <c r="A9" s="198" t="str">
        <f>IF(INSCRIPCIONES!$B9="","",SUBTOTAL(103,$B$7:B9))</f>
        <v/>
      </c>
      <c r="B9" s="199"/>
      <c r="C9" s="133" t="str">
        <f>IFERROR(VLOOKUP(INSCRIPCIONES!$B9,BASE2026,2,FALSE),"")</f>
        <v/>
      </c>
      <c r="D9" s="133" t="str">
        <f>IFERROR(VLOOKUP(INSCRIPCIONES!$B9,BASE2026,3,FALSE),"")</f>
        <v/>
      </c>
      <c r="E9" s="134" t="str">
        <f>IFERROR(VLOOKUP(INSCRIPCIONES!$B9,BASE2026,6,0),"")</f>
        <v/>
      </c>
      <c r="F9" s="134" t="str">
        <f>IFERROR(VLOOKUP(INSCRIPCIONES!$B9,BASE2026,5,0),"")</f>
        <v/>
      </c>
      <c r="G9" s="135" t="str">
        <f>IFERROR(VLOOKUP(INSCRIPCIONES!$B9,BASE2026,12,FALSE),"")</f>
        <v/>
      </c>
      <c r="H9" s="135" t="str">
        <f>IFERROR(VLOOKUP(INSCRIPCIONES!$B9,BASE2026,11,FALSE),"")</f>
        <v/>
      </c>
      <c r="I9" s="136" t="str">
        <f>IFERROR(VLOOKUP(INSCRIPCIONES!$B9,BASE2026,13,FALSE),"")</f>
        <v/>
      </c>
      <c r="J9" s="110" t="str">
        <f>IF(B9="","",IF(INSCRIPCIONES!$K9="DESCUENTO FAMILIA",65000,85000))</f>
        <v/>
      </c>
      <c r="K9" s="129"/>
      <c r="L9" s="200" t="str">
        <f>_xlfn.IFNA(VLOOKUP(INSCRIPCIONES!$B9,'BASE DE DATOS 2026'!$B$3:$Q$1042,16,FALSE),"")</f>
        <v/>
      </c>
    </row>
    <row r="10" spans="1:16" ht="15.75" x14ac:dyDescent="0.25">
      <c r="A10" s="198" t="str">
        <f>IF(INSCRIPCIONES!$B10="","",SUBTOTAL(103,$B$7:B10))</f>
        <v/>
      </c>
      <c r="B10" s="199"/>
      <c r="C10" s="133" t="str">
        <f>IFERROR(VLOOKUP(INSCRIPCIONES!$B10,BASE2026,2,FALSE),"")</f>
        <v/>
      </c>
      <c r="D10" s="133" t="str">
        <f>IFERROR(VLOOKUP(INSCRIPCIONES!$B10,BASE2026,3,FALSE),"")</f>
        <v/>
      </c>
      <c r="E10" s="134" t="str">
        <f>IFERROR(VLOOKUP(INSCRIPCIONES!$B10,BASE2026,6,0),"")</f>
        <v/>
      </c>
      <c r="F10" s="134" t="str">
        <f>IFERROR(VLOOKUP(INSCRIPCIONES!$B10,BASE2026,5,0),"")</f>
        <v/>
      </c>
      <c r="G10" s="135" t="str">
        <f>IFERROR(VLOOKUP(INSCRIPCIONES!$B10,BASE2026,12,FALSE),"")</f>
        <v/>
      </c>
      <c r="H10" s="135" t="str">
        <f>IFERROR(VLOOKUP(INSCRIPCIONES!$B10,BASE2026,11,FALSE),"")</f>
        <v/>
      </c>
      <c r="I10" s="136" t="str">
        <f>IFERROR(VLOOKUP(INSCRIPCIONES!$B10,BASE2026,13,FALSE),"")</f>
        <v/>
      </c>
      <c r="J10" s="110" t="str">
        <f>IF(B10="","",IF(INSCRIPCIONES!$K10="DESCUENTO FAMILIA",65000,85000))</f>
        <v/>
      </c>
      <c r="K10" s="129"/>
      <c r="L10" s="200" t="str">
        <f>_xlfn.IFNA(VLOOKUP(INSCRIPCIONES!$B10,'BASE DE DATOS 2026'!$B$3:$Q$1042,16,FALSE),"")</f>
        <v/>
      </c>
    </row>
    <row r="11" spans="1:16" ht="15.75" x14ac:dyDescent="0.25">
      <c r="A11" s="198" t="str">
        <f>IF(INSCRIPCIONES!$B11="","",SUBTOTAL(103,$B$7:B11))</f>
        <v/>
      </c>
      <c r="B11" s="199"/>
      <c r="C11" s="133" t="str">
        <f>IFERROR(VLOOKUP(INSCRIPCIONES!$B11,BASE2026,2,FALSE),"")</f>
        <v/>
      </c>
      <c r="D11" s="133" t="str">
        <f>IFERROR(VLOOKUP(INSCRIPCIONES!$B11,BASE2026,3,FALSE),"")</f>
        <v/>
      </c>
      <c r="E11" s="134" t="str">
        <f>IFERROR(VLOOKUP(INSCRIPCIONES!$B11,BASE2026,6,0),"")</f>
        <v/>
      </c>
      <c r="F11" s="134" t="str">
        <f>IFERROR(VLOOKUP(INSCRIPCIONES!$B11,BASE2026,5,0),"")</f>
        <v/>
      </c>
      <c r="G11" s="135" t="str">
        <f>IFERROR(VLOOKUP(INSCRIPCIONES!$B11,BASE2026,12,FALSE),"")</f>
        <v/>
      </c>
      <c r="H11" s="135" t="str">
        <f>IFERROR(VLOOKUP(INSCRIPCIONES!$B11,BASE2026,11,FALSE),"")</f>
        <v/>
      </c>
      <c r="I11" s="136" t="str">
        <f>IFERROR(VLOOKUP(INSCRIPCIONES!$B11,BASE2026,13,FALSE),"")</f>
        <v/>
      </c>
      <c r="J11" s="110" t="str">
        <f>IF(B11="","",IF(INSCRIPCIONES!$K11="DESCUENTO FAMILIA",65000,85000))</f>
        <v/>
      </c>
      <c r="K11" s="129"/>
      <c r="L11" s="200" t="str">
        <f>_xlfn.IFNA(VLOOKUP(INSCRIPCIONES!$B11,'BASE DE DATOS 2026'!$B$3:$Q$1042,16,FALSE),"")</f>
        <v/>
      </c>
    </row>
    <row r="12" spans="1:16" ht="15.75" x14ac:dyDescent="0.25">
      <c r="A12" s="198" t="str">
        <f>IF(INSCRIPCIONES!$B12="","",SUBTOTAL(103,$B$7:B12))</f>
        <v/>
      </c>
      <c r="B12" s="199"/>
      <c r="C12" s="133" t="str">
        <f>IFERROR(VLOOKUP(INSCRIPCIONES!$B12,BASE2026,2,FALSE),"")</f>
        <v/>
      </c>
      <c r="D12" s="133" t="str">
        <f>IFERROR(VLOOKUP(INSCRIPCIONES!$B12,BASE2026,3,FALSE),"")</f>
        <v/>
      </c>
      <c r="E12" s="134" t="str">
        <f>IFERROR(VLOOKUP(INSCRIPCIONES!$B12,BASE2026,6,0),"")</f>
        <v/>
      </c>
      <c r="F12" s="134" t="str">
        <f>IFERROR(VLOOKUP(INSCRIPCIONES!$B12,BASE2026,5,0),"")</f>
        <v/>
      </c>
      <c r="G12" s="135" t="str">
        <f>IFERROR(VLOOKUP(INSCRIPCIONES!$B12,BASE2026,12,FALSE),"")</f>
        <v/>
      </c>
      <c r="H12" s="135" t="str">
        <f>IFERROR(VLOOKUP(INSCRIPCIONES!$B12,BASE2026,11,FALSE),"")</f>
        <v/>
      </c>
      <c r="I12" s="136" t="str">
        <f>IFERROR(VLOOKUP(INSCRIPCIONES!$B12,BASE2026,13,FALSE),"")</f>
        <v/>
      </c>
      <c r="J12" s="110" t="str">
        <f>IF(B12="","",IF(INSCRIPCIONES!$K12="DESCUENTO FAMILIA",65000,85000))</f>
        <v/>
      </c>
      <c r="K12" s="129"/>
      <c r="L12" s="200" t="str">
        <f>_xlfn.IFNA(VLOOKUP(INSCRIPCIONES!$B12,'BASE DE DATOS 2026'!$B$3:$Q$1042,16,FALSE),"")</f>
        <v/>
      </c>
    </row>
    <row r="13" spans="1:16" ht="15.75" x14ac:dyDescent="0.25">
      <c r="A13" s="198" t="str">
        <f>IF(INSCRIPCIONES!$B13="","",SUBTOTAL(103,$B$7:B13))</f>
        <v/>
      </c>
      <c r="B13" s="199"/>
      <c r="C13" s="133" t="str">
        <f>IFERROR(VLOOKUP(INSCRIPCIONES!$B13,BASE2026,2,FALSE),"")</f>
        <v/>
      </c>
      <c r="D13" s="133" t="str">
        <f>IFERROR(VLOOKUP(INSCRIPCIONES!$B13,BASE2026,3,FALSE),"")</f>
        <v/>
      </c>
      <c r="E13" s="134" t="str">
        <f>IFERROR(VLOOKUP(INSCRIPCIONES!$B13,BASE2026,6,0),"")</f>
        <v/>
      </c>
      <c r="F13" s="134" t="str">
        <f>IFERROR(VLOOKUP(INSCRIPCIONES!$B13,BASE2026,5,0),"")</f>
        <v/>
      </c>
      <c r="G13" s="135" t="str">
        <f>IFERROR(VLOOKUP(INSCRIPCIONES!$B13,BASE2026,12,FALSE),"")</f>
        <v/>
      </c>
      <c r="H13" s="135" t="str">
        <f>IFERROR(VLOOKUP(INSCRIPCIONES!$B13,BASE2026,11,FALSE),"")</f>
        <v/>
      </c>
      <c r="I13" s="136" t="str">
        <f>IFERROR(VLOOKUP(INSCRIPCIONES!$B13,BASE2026,13,FALSE),"")</f>
        <v/>
      </c>
      <c r="J13" s="110" t="str">
        <f>IF(B13="","",IF(INSCRIPCIONES!$K13="DESCUENTO FAMILIA",65000,85000))</f>
        <v/>
      </c>
      <c r="K13" s="129"/>
      <c r="L13" s="200" t="str">
        <f>_xlfn.IFNA(VLOOKUP(INSCRIPCIONES!$B13,'BASE DE DATOS 2026'!$B$3:$Q$1042,16,FALSE),"")</f>
        <v/>
      </c>
    </row>
    <row r="14" spans="1:16" ht="15.75" x14ac:dyDescent="0.25">
      <c r="A14" s="198" t="str">
        <f>IF(INSCRIPCIONES!$B14="","",SUBTOTAL(103,$B$7:B14))</f>
        <v/>
      </c>
      <c r="B14" s="199"/>
      <c r="C14" s="133" t="str">
        <f>IFERROR(VLOOKUP(INSCRIPCIONES!$B14,BASE2026,2,FALSE),"")</f>
        <v/>
      </c>
      <c r="D14" s="133" t="str">
        <f>IFERROR(VLOOKUP(INSCRIPCIONES!$B14,BASE2026,3,FALSE),"")</f>
        <v/>
      </c>
      <c r="E14" s="134" t="str">
        <f>IFERROR(VLOOKUP(INSCRIPCIONES!$B14,BASE2026,6,0),"")</f>
        <v/>
      </c>
      <c r="F14" s="134" t="str">
        <f>IFERROR(VLOOKUP(INSCRIPCIONES!$B14,BASE2026,5,0),"")</f>
        <v/>
      </c>
      <c r="G14" s="135" t="str">
        <f>IFERROR(VLOOKUP(INSCRIPCIONES!$B14,BASE2026,12,FALSE),"")</f>
        <v/>
      </c>
      <c r="H14" s="135" t="str">
        <f>IFERROR(VLOOKUP(INSCRIPCIONES!$B14,BASE2026,11,FALSE),"")</f>
        <v/>
      </c>
      <c r="I14" s="136" t="str">
        <f>IFERROR(VLOOKUP(INSCRIPCIONES!$B14,BASE2026,13,FALSE),"")</f>
        <v/>
      </c>
      <c r="J14" s="110" t="str">
        <f>IF(B14="","",IF(INSCRIPCIONES!$K14="DESCUENTO FAMILIA",65000,85000))</f>
        <v/>
      </c>
      <c r="K14" s="129"/>
      <c r="L14" s="200" t="str">
        <f>_xlfn.IFNA(VLOOKUP(INSCRIPCIONES!$B14,'BASE DE DATOS 2026'!$B$3:$Q$1042,16,FALSE),"")</f>
        <v/>
      </c>
    </row>
    <row r="15" spans="1:16" ht="15.75" x14ac:dyDescent="0.25">
      <c r="A15" s="198" t="str">
        <f>IF(INSCRIPCIONES!$B15="","",SUBTOTAL(103,$B$7:B15))</f>
        <v/>
      </c>
      <c r="B15" s="199"/>
      <c r="C15" s="133" t="str">
        <f>IFERROR(VLOOKUP(INSCRIPCIONES!$B15,BASE2026,2,FALSE),"")</f>
        <v/>
      </c>
      <c r="D15" s="133" t="str">
        <f>IFERROR(VLOOKUP(INSCRIPCIONES!$B15,BASE2026,3,FALSE),"")</f>
        <v/>
      </c>
      <c r="E15" s="134" t="str">
        <f>IFERROR(VLOOKUP(INSCRIPCIONES!$B15,BASE2026,6,0),"")</f>
        <v/>
      </c>
      <c r="F15" s="134" t="str">
        <f>IFERROR(VLOOKUP(INSCRIPCIONES!$B15,BASE2026,5,0),"")</f>
        <v/>
      </c>
      <c r="G15" s="135" t="str">
        <f>IFERROR(VLOOKUP(INSCRIPCIONES!$B15,BASE2026,12,FALSE),"")</f>
        <v/>
      </c>
      <c r="H15" s="135" t="str">
        <f>IFERROR(VLOOKUP(INSCRIPCIONES!$B15,BASE2026,11,FALSE),"")</f>
        <v/>
      </c>
      <c r="I15" s="136" t="str">
        <f>IFERROR(VLOOKUP(INSCRIPCIONES!$B15,BASE2026,13,FALSE),"")</f>
        <v/>
      </c>
      <c r="J15" s="110" t="str">
        <f>IF(B15="","",IF(INSCRIPCIONES!$K15="DESCUENTO FAMILIA",65000,85000))</f>
        <v/>
      </c>
      <c r="K15" s="129"/>
      <c r="L15" s="200" t="str">
        <f>_xlfn.IFNA(VLOOKUP(INSCRIPCIONES!$B15,'BASE DE DATOS 2026'!$B$3:$Q$1042,16,FALSE),"")</f>
        <v/>
      </c>
    </row>
    <row r="16" spans="1:16" ht="15.75" x14ac:dyDescent="0.25">
      <c r="A16" s="198" t="str">
        <f>IF(INSCRIPCIONES!$B16="","",SUBTOTAL(103,$B$7:B16))</f>
        <v/>
      </c>
      <c r="B16" s="199"/>
      <c r="C16" s="133" t="str">
        <f>IFERROR(VLOOKUP(INSCRIPCIONES!$B16,BASE2026,2,FALSE),"")</f>
        <v/>
      </c>
      <c r="D16" s="133" t="str">
        <f>IFERROR(VLOOKUP(INSCRIPCIONES!$B16,BASE2026,3,FALSE),"")</f>
        <v/>
      </c>
      <c r="E16" s="134" t="str">
        <f>IFERROR(VLOOKUP(INSCRIPCIONES!$B16,BASE2026,6,0),"")</f>
        <v/>
      </c>
      <c r="F16" s="134" t="str">
        <f>IFERROR(VLOOKUP(INSCRIPCIONES!$B16,BASE2026,5,0),"")</f>
        <v/>
      </c>
      <c r="G16" s="135" t="str">
        <f>IFERROR(VLOOKUP(INSCRIPCIONES!$B16,BASE2026,12,FALSE),"")</f>
        <v/>
      </c>
      <c r="H16" s="135" t="str">
        <f>IFERROR(VLOOKUP(INSCRIPCIONES!$B16,BASE2026,11,FALSE),"")</f>
        <v/>
      </c>
      <c r="I16" s="136" t="str">
        <f>IFERROR(VLOOKUP(INSCRIPCIONES!$B16,BASE2026,13,FALSE),"")</f>
        <v/>
      </c>
      <c r="J16" s="110" t="str">
        <f>IF(B16="","",IF(INSCRIPCIONES!$K16="DESCUENTO FAMILIA",65000,85000))</f>
        <v/>
      </c>
      <c r="K16" s="129"/>
      <c r="L16" s="200" t="str">
        <f>_xlfn.IFNA(VLOOKUP(INSCRIPCIONES!$B16,'BASE DE DATOS 2026'!$B$3:$Q$1042,16,FALSE),"")</f>
        <v/>
      </c>
    </row>
    <row r="17" spans="1:12" ht="15.75" x14ac:dyDescent="0.25">
      <c r="A17" s="198" t="str">
        <f>IF(INSCRIPCIONES!$B17="","",SUBTOTAL(103,$B$7:B17))</f>
        <v/>
      </c>
      <c r="B17" s="199"/>
      <c r="C17" s="133" t="str">
        <f>IFERROR(VLOOKUP(INSCRIPCIONES!$B17,BASE2026,2,FALSE),"")</f>
        <v/>
      </c>
      <c r="D17" s="133" t="str">
        <f>IFERROR(VLOOKUP(INSCRIPCIONES!$B17,BASE2026,3,FALSE),"")</f>
        <v/>
      </c>
      <c r="E17" s="134" t="str">
        <f>IFERROR(VLOOKUP(INSCRIPCIONES!$B17,BASE2026,6,0),"")</f>
        <v/>
      </c>
      <c r="F17" s="134" t="str">
        <f>IFERROR(VLOOKUP(INSCRIPCIONES!$B17,BASE2026,5,0),"")</f>
        <v/>
      </c>
      <c r="G17" s="135" t="str">
        <f>IFERROR(VLOOKUP(INSCRIPCIONES!$B17,BASE2026,12,FALSE),"")</f>
        <v/>
      </c>
      <c r="H17" s="135" t="str">
        <f>IFERROR(VLOOKUP(INSCRIPCIONES!$B17,BASE2026,11,FALSE),"")</f>
        <v/>
      </c>
      <c r="I17" s="136" t="str">
        <f>IFERROR(VLOOKUP(INSCRIPCIONES!$B17,BASE2026,13,FALSE),"")</f>
        <v/>
      </c>
      <c r="J17" s="110" t="str">
        <f>IF(B17="","",IF(INSCRIPCIONES!$K17="DESCUENTO FAMILIA",65000,85000))</f>
        <v/>
      </c>
      <c r="K17" s="129"/>
      <c r="L17" s="200" t="str">
        <f>_xlfn.IFNA(VLOOKUP(INSCRIPCIONES!$B17,'BASE DE DATOS 2026'!$B$3:$Q$1042,16,FALSE),"")</f>
        <v/>
      </c>
    </row>
    <row r="18" spans="1:12" ht="15.75" x14ac:dyDescent="0.25">
      <c r="A18" s="198" t="str">
        <f>IF(INSCRIPCIONES!$B18="","",SUBTOTAL(103,$B$7:B18))</f>
        <v/>
      </c>
      <c r="B18" s="199"/>
      <c r="C18" s="133" t="str">
        <f>IFERROR(VLOOKUP(INSCRIPCIONES!$B18,BASE2026,2,FALSE),"")</f>
        <v/>
      </c>
      <c r="D18" s="133" t="str">
        <f>IFERROR(VLOOKUP(INSCRIPCIONES!$B18,BASE2026,3,FALSE),"")</f>
        <v/>
      </c>
      <c r="E18" s="134" t="str">
        <f>IFERROR(VLOOKUP(INSCRIPCIONES!$B18,BASE2026,6,0),"")</f>
        <v/>
      </c>
      <c r="F18" s="134" t="str">
        <f>IFERROR(VLOOKUP(INSCRIPCIONES!$B18,BASE2026,5,0),"")</f>
        <v/>
      </c>
      <c r="G18" s="135" t="str">
        <f>IFERROR(VLOOKUP(INSCRIPCIONES!$B18,BASE2026,12,FALSE),"")</f>
        <v/>
      </c>
      <c r="H18" s="135" t="str">
        <f>IFERROR(VLOOKUP(INSCRIPCIONES!$B18,BASE2026,11,FALSE),"")</f>
        <v/>
      </c>
      <c r="I18" s="136" t="str">
        <f>IFERROR(VLOOKUP(INSCRIPCIONES!$B18,BASE2026,13,FALSE),"")</f>
        <v/>
      </c>
      <c r="J18" s="110" t="str">
        <f>IF(B18="","",IF(INSCRIPCIONES!$K18="DESCUENTO FAMILIA",65000,85000))</f>
        <v/>
      </c>
      <c r="K18" s="129"/>
      <c r="L18" s="200" t="str">
        <f>_xlfn.IFNA(VLOOKUP(INSCRIPCIONES!$B18,'BASE DE DATOS 2026'!$B$3:$Q$1042,16,FALSE),"")</f>
        <v/>
      </c>
    </row>
    <row r="19" spans="1:12" ht="15.75" x14ac:dyDescent="0.25">
      <c r="A19" s="198" t="str">
        <f>IF(INSCRIPCIONES!$B19="","",SUBTOTAL(103,$B$7:B19))</f>
        <v/>
      </c>
      <c r="B19" s="199"/>
      <c r="C19" s="133" t="str">
        <f>IFERROR(VLOOKUP(INSCRIPCIONES!$B19,BASE2026,2,FALSE),"")</f>
        <v/>
      </c>
      <c r="D19" s="133" t="str">
        <f>IFERROR(VLOOKUP(INSCRIPCIONES!$B19,BASE2026,3,FALSE),"")</f>
        <v/>
      </c>
      <c r="E19" s="134" t="str">
        <f>IFERROR(VLOOKUP(INSCRIPCIONES!$B19,BASE2026,6,0),"")</f>
        <v/>
      </c>
      <c r="F19" s="134" t="str">
        <f>IFERROR(VLOOKUP(INSCRIPCIONES!$B19,BASE2026,5,0),"")</f>
        <v/>
      </c>
      <c r="G19" s="135" t="str">
        <f>IFERROR(VLOOKUP(INSCRIPCIONES!$B19,BASE2026,12,FALSE),"")</f>
        <v/>
      </c>
      <c r="H19" s="135" t="str">
        <f>IFERROR(VLOOKUP(INSCRIPCIONES!$B19,BASE2026,11,FALSE),"")</f>
        <v/>
      </c>
      <c r="I19" s="136" t="str">
        <f>IFERROR(VLOOKUP(INSCRIPCIONES!$B19,BASE2026,13,FALSE),"")</f>
        <v/>
      </c>
      <c r="J19" s="110" t="str">
        <f>IF(B19="","",IF(INSCRIPCIONES!$K19="DESCUENTO FAMILIA",65000,85000))</f>
        <v/>
      </c>
      <c r="K19" s="129"/>
      <c r="L19" s="200" t="str">
        <f>_xlfn.IFNA(VLOOKUP(INSCRIPCIONES!$B19,'BASE DE DATOS 2026'!$B$3:$Q$1042,16,FALSE),"")</f>
        <v/>
      </c>
    </row>
    <row r="20" spans="1:12" ht="15.75" x14ac:dyDescent="0.25">
      <c r="A20" s="198" t="str">
        <f>IF(INSCRIPCIONES!$B20="","",SUBTOTAL(103,$B$7:B20))</f>
        <v/>
      </c>
      <c r="B20" s="199"/>
      <c r="C20" s="133" t="str">
        <f>IFERROR(VLOOKUP(INSCRIPCIONES!$B20,BASE2026,2,FALSE),"")</f>
        <v/>
      </c>
      <c r="D20" s="133" t="str">
        <f>IFERROR(VLOOKUP(INSCRIPCIONES!$B20,BASE2026,3,FALSE),"")</f>
        <v/>
      </c>
      <c r="E20" s="134" t="str">
        <f>IFERROR(VLOOKUP(INSCRIPCIONES!$B20,BASE2026,6,0),"")</f>
        <v/>
      </c>
      <c r="F20" s="134" t="str">
        <f>IFERROR(VLOOKUP(INSCRIPCIONES!$B20,BASE2026,5,0),"")</f>
        <v/>
      </c>
      <c r="G20" s="135" t="str">
        <f>IFERROR(VLOOKUP(INSCRIPCIONES!$B20,BASE2026,12,FALSE),"")</f>
        <v/>
      </c>
      <c r="H20" s="135" t="str">
        <f>IFERROR(VLOOKUP(INSCRIPCIONES!$B20,BASE2026,11,FALSE),"")</f>
        <v/>
      </c>
      <c r="I20" s="136" t="str">
        <f>IFERROR(VLOOKUP(INSCRIPCIONES!$B20,BASE2026,13,FALSE),"")</f>
        <v/>
      </c>
      <c r="J20" s="110" t="str">
        <f>IF(B20="","",IF(INSCRIPCIONES!$K20="DESCUENTO FAMILIA",65000,85000))</f>
        <v/>
      </c>
      <c r="K20" s="129"/>
      <c r="L20" s="200" t="str">
        <f>_xlfn.IFNA(VLOOKUP(INSCRIPCIONES!$B20,'BASE DE DATOS 2026'!$B$3:$Q$1042,16,FALSE),"")</f>
        <v/>
      </c>
    </row>
    <row r="21" spans="1:12" ht="15.75" x14ac:dyDescent="0.25">
      <c r="A21" s="198" t="str">
        <f>IF(INSCRIPCIONES!$B21="","",SUBTOTAL(103,$B$7:B21))</f>
        <v/>
      </c>
      <c r="B21" s="199"/>
      <c r="C21" s="133" t="str">
        <f>IFERROR(VLOOKUP(INSCRIPCIONES!$B21,BASE2026,2,FALSE),"")</f>
        <v/>
      </c>
      <c r="D21" s="133" t="str">
        <f>IFERROR(VLOOKUP(INSCRIPCIONES!$B21,BASE2026,3,FALSE),"")</f>
        <v/>
      </c>
      <c r="E21" s="134" t="str">
        <f>IFERROR(VLOOKUP(INSCRIPCIONES!$B21,BASE2026,6,0),"")</f>
        <v/>
      </c>
      <c r="F21" s="134" t="str">
        <f>IFERROR(VLOOKUP(INSCRIPCIONES!$B21,BASE2026,5,0),"")</f>
        <v/>
      </c>
      <c r="G21" s="135" t="str">
        <f>IFERROR(VLOOKUP(INSCRIPCIONES!$B21,BASE2026,12,FALSE),"")</f>
        <v/>
      </c>
      <c r="H21" s="135" t="str">
        <f>IFERROR(VLOOKUP(INSCRIPCIONES!$B21,BASE2026,11,FALSE),"")</f>
        <v/>
      </c>
      <c r="I21" s="136" t="str">
        <f>IFERROR(VLOOKUP(INSCRIPCIONES!$B21,BASE2026,13,FALSE),"")</f>
        <v/>
      </c>
      <c r="J21" s="110" t="str">
        <f>IF(B21="","",IF(INSCRIPCIONES!$K21="DESCUENTO FAMILIA",65000,85000))</f>
        <v/>
      </c>
      <c r="K21" s="129"/>
      <c r="L21" s="200" t="str">
        <f>_xlfn.IFNA(VLOOKUP(INSCRIPCIONES!$B21,'BASE DE DATOS 2026'!$B$3:$Q$1042,16,FALSE),"")</f>
        <v/>
      </c>
    </row>
    <row r="22" spans="1:12" ht="15.75" x14ac:dyDescent="0.25">
      <c r="A22" s="198" t="str">
        <f>IF(INSCRIPCIONES!$B22="","",SUBTOTAL(103,$B$7:B22))</f>
        <v/>
      </c>
      <c r="B22" s="199"/>
      <c r="C22" s="133" t="str">
        <f>IFERROR(VLOOKUP(INSCRIPCIONES!$B22,BASE2026,2,FALSE),"")</f>
        <v/>
      </c>
      <c r="D22" s="133" t="str">
        <f>IFERROR(VLOOKUP(INSCRIPCIONES!$B22,BASE2026,3,FALSE),"")</f>
        <v/>
      </c>
      <c r="E22" s="134" t="str">
        <f>IFERROR(VLOOKUP(INSCRIPCIONES!$B22,BASE2026,6,0),"")</f>
        <v/>
      </c>
      <c r="F22" s="134" t="str">
        <f>IFERROR(VLOOKUP(INSCRIPCIONES!$B22,BASE2026,5,0),"")</f>
        <v/>
      </c>
      <c r="G22" s="135" t="str">
        <f>IFERROR(VLOOKUP(INSCRIPCIONES!$B22,BASE2026,12,FALSE),"")</f>
        <v/>
      </c>
      <c r="H22" s="135" t="str">
        <f>IFERROR(VLOOKUP(INSCRIPCIONES!$B22,BASE2026,11,FALSE),"")</f>
        <v/>
      </c>
      <c r="I22" s="136" t="str">
        <f>IFERROR(VLOOKUP(INSCRIPCIONES!$B22,BASE2026,13,FALSE),"")</f>
        <v/>
      </c>
      <c r="J22" s="110" t="str">
        <f>IF(B22="","",IF(INSCRIPCIONES!$K22="DESCUENTO FAMILIA",65000,85000))</f>
        <v/>
      </c>
      <c r="K22" s="130"/>
      <c r="L22" s="200" t="str">
        <f>_xlfn.IFNA(VLOOKUP(INSCRIPCIONES!$B22,'BASE DE DATOS 2026'!$B$3:$Q$1042,16,FALSE),"")</f>
        <v/>
      </c>
    </row>
    <row r="23" spans="1:12" ht="15.75" x14ac:dyDescent="0.25">
      <c r="A23" s="198" t="str">
        <f>IF(INSCRIPCIONES!$B23="","",SUBTOTAL(103,$B$7:B23))</f>
        <v/>
      </c>
      <c r="B23" s="199"/>
      <c r="C23" s="133" t="str">
        <f>IFERROR(VLOOKUP(INSCRIPCIONES!$B23,BASE2026,2,FALSE),"")</f>
        <v/>
      </c>
      <c r="D23" s="133" t="str">
        <f>IFERROR(VLOOKUP(INSCRIPCIONES!$B23,BASE2026,3,FALSE),"")</f>
        <v/>
      </c>
      <c r="E23" s="134" t="str">
        <f>IFERROR(VLOOKUP(INSCRIPCIONES!$B23,BASE2026,6,0),"")</f>
        <v/>
      </c>
      <c r="F23" s="134" t="str">
        <f>IFERROR(VLOOKUP(INSCRIPCIONES!$B23,BASE2026,5,0),"")</f>
        <v/>
      </c>
      <c r="G23" s="135" t="str">
        <f>IFERROR(VLOOKUP(INSCRIPCIONES!$B23,BASE2026,12,FALSE),"")</f>
        <v/>
      </c>
      <c r="H23" s="135" t="str">
        <f>IFERROR(VLOOKUP(INSCRIPCIONES!$B23,BASE2026,11,FALSE),"")</f>
        <v/>
      </c>
      <c r="I23" s="136" t="str">
        <f>IFERROR(VLOOKUP(INSCRIPCIONES!$B23,BASE2026,13,FALSE),"")</f>
        <v/>
      </c>
      <c r="J23" s="110" t="str">
        <f>IF(B23="","",IF(INSCRIPCIONES!$K23="DESCUENTO FAMILIA",65000,85000))</f>
        <v/>
      </c>
      <c r="K23" s="130"/>
      <c r="L23" s="200" t="str">
        <f>_xlfn.IFNA(VLOOKUP(INSCRIPCIONES!$B23,'BASE DE DATOS 2026'!$B$3:$Q$1042,16,FALSE),"")</f>
        <v/>
      </c>
    </row>
    <row r="24" spans="1:12" ht="15.75" x14ac:dyDescent="0.25">
      <c r="A24" s="198" t="str">
        <f>IF(INSCRIPCIONES!$B24="","",SUBTOTAL(103,$B$7:B24))</f>
        <v/>
      </c>
      <c r="B24" s="199"/>
      <c r="C24" s="133" t="str">
        <f>IFERROR(VLOOKUP(INSCRIPCIONES!$B24,BASE2026,2,FALSE),"")</f>
        <v/>
      </c>
      <c r="D24" s="133" t="str">
        <f>IFERROR(VLOOKUP(INSCRIPCIONES!$B24,BASE2026,3,FALSE),"")</f>
        <v/>
      </c>
      <c r="E24" s="134" t="str">
        <f>IFERROR(VLOOKUP(INSCRIPCIONES!$B24,BASE2026,6,0),"")</f>
        <v/>
      </c>
      <c r="F24" s="134" t="str">
        <f>IFERROR(VLOOKUP(INSCRIPCIONES!$B24,BASE2026,5,0),"")</f>
        <v/>
      </c>
      <c r="G24" s="135" t="str">
        <f>IFERROR(VLOOKUP(INSCRIPCIONES!$B24,BASE2026,12,FALSE),"")</f>
        <v/>
      </c>
      <c r="H24" s="135" t="str">
        <f>IFERROR(VLOOKUP(INSCRIPCIONES!$B24,BASE2026,11,FALSE),"")</f>
        <v/>
      </c>
      <c r="I24" s="136" t="str">
        <f>IFERROR(VLOOKUP(INSCRIPCIONES!$B24,BASE2026,13,FALSE),"")</f>
        <v/>
      </c>
      <c r="J24" s="110" t="str">
        <f>IF(B24="","",IF(INSCRIPCIONES!$K24="DESCUENTO FAMILIA",65000,85000))</f>
        <v/>
      </c>
      <c r="K24" s="129"/>
      <c r="L24" s="200" t="str">
        <f>_xlfn.IFNA(VLOOKUP(INSCRIPCIONES!$B24,'BASE DE DATOS 2026'!$B$3:$Q$1042,16,FALSE),"")</f>
        <v/>
      </c>
    </row>
    <row r="25" spans="1:12" ht="15.75" x14ac:dyDescent="0.25">
      <c r="A25" s="198" t="str">
        <f>IF(INSCRIPCIONES!$B25="","",SUBTOTAL(103,$B$7:B25))</f>
        <v/>
      </c>
      <c r="B25" s="199"/>
      <c r="C25" s="133" t="str">
        <f>IFERROR(VLOOKUP(INSCRIPCIONES!$B25,BASE2026,2,FALSE),"")</f>
        <v/>
      </c>
      <c r="D25" s="133" t="str">
        <f>IFERROR(VLOOKUP(INSCRIPCIONES!$B25,BASE2026,3,FALSE),"")</f>
        <v/>
      </c>
      <c r="E25" s="134" t="str">
        <f>IFERROR(VLOOKUP(INSCRIPCIONES!$B25,BASE2026,6,0),"")</f>
        <v/>
      </c>
      <c r="F25" s="134" t="str">
        <f>IFERROR(VLOOKUP(INSCRIPCIONES!$B25,BASE2026,5,0),"")</f>
        <v/>
      </c>
      <c r="G25" s="135" t="str">
        <f>IFERROR(VLOOKUP(INSCRIPCIONES!$B25,BASE2026,12,FALSE),"")</f>
        <v/>
      </c>
      <c r="H25" s="203" t="str">
        <f>IFERROR(VLOOKUP(INSCRIPCIONES!$B25,BASE2026,11,FALSE),"")</f>
        <v/>
      </c>
      <c r="I25" s="136" t="str">
        <f>IFERROR(VLOOKUP(INSCRIPCIONES!$B25,BASE2026,13,FALSE),"")</f>
        <v/>
      </c>
      <c r="J25" s="110" t="str">
        <f>IF(B25="","",IF(INSCRIPCIONES!$K25="DESCUENTO FAMILIA",65000,85000))</f>
        <v/>
      </c>
      <c r="K25" s="129"/>
      <c r="L25" s="200" t="str">
        <f>_xlfn.IFNA(VLOOKUP(INSCRIPCIONES!$B25,'BASE DE DATOS 2026'!$B$3:$Q$1042,16,FALSE),"")</f>
        <v/>
      </c>
    </row>
    <row r="26" spans="1:12" ht="15.75" x14ac:dyDescent="0.25">
      <c r="A26" s="198" t="str">
        <f>IF(INSCRIPCIONES!$B26="","",SUBTOTAL(103,$B$7:B26))</f>
        <v/>
      </c>
      <c r="B26" s="199"/>
      <c r="C26" s="133" t="str">
        <f>IFERROR(VLOOKUP(INSCRIPCIONES!$B26,BASE2026,2,FALSE),"")</f>
        <v/>
      </c>
      <c r="D26" s="133" t="str">
        <f>IFERROR(VLOOKUP(INSCRIPCIONES!$B26,BASE2026,3,FALSE),"")</f>
        <v/>
      </c>
      <c r="E26" s="134" t="str">
        <f>IFERROR(VLOOKUP(INSCRIPCIONES!$B26,BASE2026,6,0),"")</f>
        <v/>
      </c>
      <c r="F26" s="134" t="str">
        <f>IFERROR(VLOOKUP(INSCRIPCIONES!$B26,BASE2026,5,0),"")</f>
        <v/>
      </c>
      <c r="G26" s="135" t="str">
        <f>IFERROR(VLOOKUP(INSCRIPCIONES!$B26,BASE2026,12,FALSE),"")</f>
        <v/>
      </c>
      <c r="H26" s="203" t="str">
        <f>IFERROR(VLOOKUP(INSCRIPCIONES!$B26,BASE2026,11,FALSE),"")</f>
        <v/>
      </c>
      <c r="I26" s="136" t="str">
        <f>IFERROR(VLOOKUP(INSCRIPCIONES!$B26,BASE2026,13,FALSE),"")</f>
        <v/>
      </c>
      <c r="J26" s="110" t="str">
        <f>IF(B26="","",IF(INSCRIPCIONES!$K26="DESCUENTO FAMILIA",65000,85000))</f>
        <v/>
      </c>
      <c r="K26" s="129"/>
      <c r="L26" s="200" t="str">
        <f>_xlfn.IFNA(VLOOKUP(INSCRIPCIONES!$B26,'BASE DE DATOS 2026'!$B$3:$Q$1042,16,FALSE),"")</f>
        <v/>
      </c>
    </row>
    <row r="27" spans="1:12" ht="15.75" x14ac:dyDescent="0.25">
      <c r="A27" s="198" t="str">
        <f>IF(INSCRIPCIONES!$B27="","",SUBTOTAL(103,$B$7:B27))</f>
        <v/>
      </c>
      <c r="B27" s="199"/>
      <c r="C27" s="133" t="str">
        <f>IFERROR(VLOOKUP(INSCRIPCIONES!$B27,BASE2026,2,FALSE),"")</f>
        <v/>
      </c>
      <c r="D27" s="133" t="str">
        <f>IFERROR(VLOOKUP(INSCRIPCIONES!$B27,BASE2026,3,FALSE),"")</f>
        <v/>
      </c>
      <c r="E27" s="134" t="str">
        <f>IFERROR(VLOOKUP(INSCRIPCIONES!$B27,BASE2026,6,0),"")</f>
        <v/>
      </c>
      <c r="F27" s="134" t="str">
        <f>IFERROR(VLOOKUP(INSCRIPCIONES!$B27,BASE2026,5,0),"")</f>
        <v/>
      </c>
      <c r="G27" s="135" t="str">
        <f>IFERROR(VLOOKUP(INSCRIPCIONES!$B27,BASE2026,12,FALSE),"")</f>
        <v/>
      </c>
      <c r="H27" s="203" t="str">
        <f>IFERROR(VLOOKUP(INSCRIPCIONES!$B27,BASE2026,11,FALSE),"")</f>
        <v/>
      </c>
      <c r="I27" s="136" t="str">
        <f>IFERROR(VLOOKUP(INSCRIPCIONES!$B27,BASE2026,13,FALSE),"")</f>
        <v/>
      </c>
      <c r="J27" s="110" t="str">
        <f>IF(B27="","",IF(INSCRIPCIONES!$K27="DESCUENTO FAMILIA",65000,85000))</f>
        <v/>
      </c>
      <c r="K27" s="129"/>
      <c r="L27" s="200" t="str">
        <f>_xlfn.IFNA(VLOOKUP(INSCRIPCIONES!$B27,'BASE DE DATOS 2026'!$B$3:$Q$1042,16,FALSE),"")</f>
        <v/>
      </c>
    </row>
    <row r="28" spans="1:12" ht="15.75" x14ac:dyDescent="0.25">
      <c r="A28" s="198" t="str">
        <f>IF(INSCRIPCIONES!$B28="","",SUBTOTAL(103,$B$7:B28))</f>
        <v/>
      </c>
      <c r="B28" s="199"/>
      <c r="C28" s="133" t="str">
        <f>IFERROR(VLOOKUP(INSCRIPCIONES!$B28,BASE2026,2,FALSE),"")</f>
        <v/>
      </c>
      <c r="D28" s="133" t="str">
        <f>IFERROR(VLOOKUP(INSCRIPCIONES!$B28,BASE2026,3,FALSE),"")</f>
        <v/>
      </c>
      <c r="E28" s="134" t="str">
        <f>IFERROR(VLOOKUP(INSCRIPCIONES!$B28,BASE2026,6,0),"")</f>
        <v/>
      </c>
      <c r="F28" s="134" t="str">
        <f>IFERROR(VLOOKUP(INSCRIPCIONES!$B28,BASE2026,5,0),"")</f>
        <v/>
      </c>
      <c r="G28" s="135" t="str">
        <f>IFERROR(VLOOKUP(INSCRIPCIONES!$B28,BASE2026,12,FALSE),"")</f>
        <v/>
      </c>
      <c r="H28" s="203" t="str">
        <f>IFERROR(VLOOKUP(INSCRIPCIONES!$B28,BASE2026,11,FALSE),"")</f>
        <v/>
      </c>
      <c r="I28" s="136" t="str">
        <f>IFERROR(VLOOKUP(INSCRIPCIONES!$B28,BASE2026,13,FALSE),"")</f>
        <v/>
      </c>
      <c r="J28" s="110" t="str">
        <f>IF(B28="","",IF(INSCRIPCIONES!$K28="DESCUENTO FAMILIA",65000,85000))</f>
        <v/>
      </c>
      <c r="K28" s="129"/>
      <c r="L28" s="200" t="str">
        <f>_xlfn.IFNA(VLOOKUP(INSCRIPCIONES!$B28,'BASE DE DATOS 2026'!$B$3:$Q$1042,16,FALSE),"")</f>
        <v/>
      </c>
    </row>
    <row r="29" spans="1:12" ht="15.75" x14ac:dyDescent="0.25">
      <c r="A29" s="198" t="str">
        <f>IF(INSCRIPCIONES!$B29="","",SUBTOTAL(103,$B$7:B29))</f>
        <v/>
      </c>
      <c r="B29" s="199"/>
      <c r="C29" s="133" t="str">
        <f>IFERROR(VLOOKUP(INSCRIPCIONES!$B29,BASE2026,2,FALSE),"")</f>
        <v/>
      </c>
      <c r="D29" s="133" t="str">
        <f>IFERROR(VLOOKUP(INSCRIPCIONES!$B29,BASE2026,3,FALSE),"")</f>
        <v/>
      </c>
      <c r="E29" s="134" t="str">
        <f>IFERROR(VLOOKUP(INSCRIPCIONES!$B29,BASE2026,6,0),"")</f>
        <v/>
      </c>
      <c r="F29" s="134" t="str">
        <f>IFERROR(VLOOKUP(INSCRIPCIONES!$B29,BASE2026,5,0),"")</f>
        <v/>
      </c>
      <c r="G29" s="135" t="str">
        <f>IFERROR(VLOOKUP(INSCRIPCIONES!$B29,BASE2026,12,FALSE),"")</f>
        <v/>
      </c>
      <c r="H29" s="203" t="str">
        <f>IFERROR(VLOOKUP(INSCRIPCIONES!$B29,BASE2026,11,FALSE),"")</f>
        <v/>
      </c>
      <c r="I29" s="136" t="str">
        <f>IFERROR(VLOOKUP(INSCRIPCIONES!$B29,BASE2026,13,FALSE),"")</f>
        <v/>
      </c>
      <c r="J29" s="110" t="str">
        <f>IF(B29="","",IF(INSCRIPCIONES!$K29="DESCUENTO FAMILIA",65000,85000))</f>
        <v/>
      </c>
      <c r="K29" s="129"/>
      <c r="L29" s="200" t="str">
        <f>_xlfn.IFNA(VLOOKUP(INSCRIPCIONES!$B29,'BASE DE DATOS 2026'!$B$3:$Q$1042,16,FALSE),"")</f>
        <v/>
      </c>
    </row>
    <row r="30" spans="1:12" ht="15.75" x14ac:dyDescent="0.25">
      <c r="A30" s="198" t="str">
        <f>IF(INSCRIPCIONES!$B30="","",SUBTOTAL(103,$B$7:B30))</f>
        <v/>
      </c>
      <c r="B30" s="199"/>
      <c r="C30" s="133" t="str">
        <f>IFERROR(VLOOKUP(INSCRIPCIONES!$B30,BASE2026,2,FALSE),"")</f>
        <v/>
      </c>
      <c r="D30" s="133" t="str">
        <f>IFERROR(VLOOKUP(INSCRIPCIONES!$B30,BASE2026,3,FALSE),"")</f>
        <v/>
      </c>
      <c r="E30" s="134" t="str">
        <f>IFERROR(VLOOKUP(INSCRIPCIONES!$B30,BASE2026,6,0),"")</f>
        <v/>
      </c>
      <c r="F30" s="134" t="str">
        <f>IFERROR(VLOOKUP(INSCRIPCIONES!$B30,BASE2026,5,0),"")</f>
        <v/>
      </c>
      <c r="G30" s="135" t="str">
        <f>IFERROR(VLOOKUP(INSCRIPCIONES!$B30,BASE2026,12,FALSE),"")</f>
        <v/>
      </c>
      <c r="H30" s="203" t="str">
        <f>IFERROR(VLOOKUP(INSCRIPCIONES!$B30,BASE2026,11,FALSE),"")</f>
        <v/>
      </c>
      <c r="I30" s="136" t="str">
        <f>IFERROR(VLOOKUP(INSCRIPCIONES!$B30,BASE2026,13,FALSE),"")</f>
        <v/>
      </c>
      <c r="J30" s="110" t="str">
        <f>IF(B30="","",IF(INSCRIPCIONES!$K30="DESCUENTO FAMILIA",65000,85000))</f>
        <v/>
      </c>
      <c r="K30" s="129"/>
      <c r="L30" s="200" t="str">
        <f>_xlfn.IFNA(VLOOKUP(INSCRIPCIONES!$B30,'BASE DE DATOS 2026'!$B$3:$Q$1042,16,FALSE),"")</f>
        <v/>
      </c>
    </row>
    <row r="31" spans="1:12" ht="15.75" x14ac:dyDescent="0.25">
      <c r="A31" s="198" t="str">
        <f>IF(INSCRIPCIONES!$B31="","",SUBTOTAL(103,$B$7:B31))</f>
        <v/>
      </c>
      <c r="B31" s="199"/>
      <c r="C31" s="133" t="str">
        <f>IFERROR(VLOOKUP(INSCRIPCIONES!$B31,BASE2026,2,FALSE),"")</f>
        <v/>
      </c>
      <c r="D31" s="133" t="str">
        <f>IFERROR(VLOOKUP(INSCRIPCIONES!$B31,BASE2026,3,FALSE),"")</f>
        <v/>
      </c>
      <c r="E31" s="134" t="str">
        <f>IFERROR(VLOOKUP(INSCRIPCIONES!$B31,BASE2026,6,0),"")</f>
        <v/>
      </c>
      <c r="F31" s="134" t="str">
        <f>IFERROR(VLOOKUP(INSCRIPCIONES!$B31,BASE2026,5,0),"")</f>
        <v/>
      </c>
      <c r="G31" s="135" t="str">
        <f>IFERROR(VLOOKUP(INSCRIPCIONES!$B31,BASE2026,12,FALSE),"")</f>
        <v/>
      </c>
      <c r="H31" s="203" t="str">
        <f>IFERROR(VLOOKUP(INSCRIPCIONES!$B31,BASE2026,11,FALSE),"")</f>
        <v/>
      </c>
      <c r="I31" s="136" t="str">
        <f>IFERROR(VLOOKUP(INSCRIPCIONES!$B31,BASE2026,13,FALSE),"")</f>
        <v/>
      </c>
      <c r="J31" s="110" t="str">
        <f>IF(B31="","",IF(INSCRIPCIONES!$K31="DESCUENTO FAMILIA",65000,85000))</f>
        <v/>
      </c>
      <c r="K31" s="129"/>
      <c r="L31" s="200" t="str">
        <f>_xlfn.IFNA(VLOOKUP(INSCRIPCIONES!$B31,'BASE DE DATOS 2026'!$B$3:$Q$1042,16,FALSE),"")</f>
        <v/>
      </c>
    </row>
    <row r="32" spans="1:12" ht="15.75" x14ac:dyDescent="0.25">
      <c r="A32" s="198" t="str">
        <f>IF(INSCRIPCIONES!$B32="","",SUBTOTAL(103,$B$7:B32))</f>
        <v/>
      </c>
      <c r="B32" s="199"/>
      <c r="C32" s="133" t="str">
        <f>IFERROR(VLOOKUP(INSCRIPCIONES!$B32,BASE2026,2,FALSE),"")</f>
        <v/>
      </c>
      <c r="D32" s="133" t="str">
        <f>IFERROR(VLOOKUP(INSCRIPCIONES!$B32,BASE2026,3,FALSE),"")</f>
        <v/>
      </c>
      <c r="E32" s="134" t="str">
        <f>IFERROR(VLOOKUP(INSCRIPCIONES!$B32,BASE2026,6,0),"")</f>
        <v/>
      </c>
      <c r="F32" s="134" t="str">
        <f>IFERROR(VLOOKUP(INSCRIPCIONES!$B32,BASE2026,5,0),"")</f>
        <v/>
      </c>
      <c r="G32" s="135" t="str">
        <f>IFERROR(VLOOKUP(INSCRIPCIONES!$B32,BASE2026,12,FALSE),"")</f>
        <v/>
      </c>
      <c r="H32" s="203" t="str">
        <f>IFERROR(VLOOKUP(INSCRIPCIONES!$B32,BASE2026,11,FALSE),"")</f>
        <v/>
      </c>
      <c r="I32" s="136" t="str">
        <f>IFERROR(VLOOKUP(INSCRIPCIONES!$B32,BASE2026,13,FALSE),"")</f>
        <v/>
      </c>
      <c r="J32" s="110" t="str">
        <f>IF(B32="","",IF(INSCRIPCIONES!$K32="DESCUENTO FAMILIA",65000,85000))</f>
        <v/>
      </c>
      <c r="K32" s="129"/>
      <c r="L32" s="200" t="str">
        <f>_xlfn.IFNA(VLOOKUP(INSCRIPCIONES!$B32,'BASE DE DATOS 2026'!$B$3:$Q$1042,16,FALSE),"")</f>
        <v/>
      </c>
    </row>
    <row r="33" spans="1:12" ht="15.75" x14ac:dyDescent="0.25">
      <c r="A33" s="198" t="str">
        <f>IF(INSCRIPCIONES!$B33="","",SUBTOTAL(103,$B$7:B33))</f>
        <v/>
      </c>
      <c r="B33" s="199"/>
      <c r="C33" s="133" t="str">
        <f>IFERROR(VLOOKUP(INSCRIPCIONES!$B33,BASE2026,2,FALSE),"")</f>
        <v/>
      </c>
      <c r="D33" s="133" t="str">
        <f>IFERROR(VLOOKUP(INSCRIPCIONES!$B33,BASE2026,3,FALSE),"")</f>
        <v/>
      </c>
      <c r="E33" s="134" t="str">
        <f>IFERROR(VLOOKUP(INSCRIPCIONES!$B33,BASE2026,6,0),"")</f>
        <v/>
      </c>
      <c r="F33" s="134" t="str">
        <f>IFERROR(VLOOKUP(INSCRIPCIONES!$B33,BASE2026,5,0),"")</f>
        <v/>
      </c>
      <c r="G33" s="135" t="str">
        <f>IFERROR(VLOOKUP(INSCRIPCIONES!$B33,BASE2026,12,FALSE),"")</f>
        <v/>
      </c>
      <c r="H33" s="203" t="str">
        <f>IFERROR(VLOOKUP(INSCRIPCIONES!$B33,BASE2026,11,FALSE),"")</f>
        <v/>
      </c>
      <c r="I33" s="136" t="str">
        <f>IFERROR(VLOOKUP(INSCRIPCIONES!$B33,BASE2026,13,FALSE),"")</f>
        <v/>
      </c>
      <c r="J33" s="110" t="str">
        <f>IF(B33="","",IF(INSCRIPCIONES!$K33="DESCUENTO FAMILIA",65000,85000))</f>
        <v/>
      </c>
      <c r="K33" s="129"/>
      <c r="L33" s="200" t="str">
        <f>_xlfn.IFNA(VLOOKUP(INSCRIPCIONES!$B33,'BASE DE DATOS 2026'!$B$3:$Q$1042,16,FALSE),"")</f>
        <v/>
      </c>
    </row>
    <row r="34" spans="1:12" ht="15.75" x14ac:dyDescent="0.25">
      <c r="A34" s="198" t="str">
        <f>IF(INSCRIPCIONES!$B34="","",SUBTOTAL(103,$B$7:B34))</f>
        <v/>
      </c>
      <c r="B34" s="199"/>
      <c r="C34" s="133" t="str">
        <f>IFERROR(VLOOKUP(INSCRIPCIONES!$B34,BASE2026,2,FALSE),"")</f>
        <v/>
      </c>
      <c r="D34" s="133" t="str">
        <f>IFERROR(VLOOKUP(INSCRIPCIONES!$B34,BASE2026,3,FALSE),"")</f>
        <v/>
      </c>
      <c r="E34" s="134" t="str">
        <f>IFERROR(VLOOKUP(INSCRIPCIONES!$B34,BASE2026,6,0),"")</f>
        <v/>
      </c>
      <c r="F34" s="134" t="str">
        <f>IFERROR(VLOOKUP(INSCRIPCIONES!$B34,BASE2026,5,0),"")</f>
        <v/>
      </c>
      <c r="G34" s="135" t="str">
        <f>IFERROR(VLOOKUP(INSCRIPCIONES!$B34,BASE2026,12,FALSE),"")</f>
        <v/>
      </c>
      <c r="H34" s="203" t="str">
        <f>IFERROR(VLOOKUP(INSCRIPCIONES!$B34,BASE2026,11,FALSE),"")</f>
        <v/>
      </c>
      <c r="I34" s="136" t="str">
        <f>IFERROR(VLOOKUP(INSCRIPCIONES!$B34,BASE2026,13,FALSE),"")</f>
        <v/>
      </c>
      <c r="J34" s="110" t="str">
        <f>IF(B34="","",IF(INSCRIPCIONES!$K34="DESCUENTO FAMILIA",65000,85000))</f>
        <v/>
      </c>
      <c r="K34" s="129"/>
      <c r="L34" s="200" t="str">
        <f>_xlfn.IFNA(VLOOKUP(INSCRIPCIONES!$B34,'BASE DE DATOS 2026'!$B$3:$Q$1042,16,FALSE),"")</f>
        <v/>
      </c>
    </row>
    <row r="35" spans="1:12" ht="15.75" x14ac:dyDescent="0.25">
      <c r="A35" s="198" t="str">
        <f>IF(INSCRIPCIONES!$B35="","",SUBTOTAL(103,$B$7:B35))</f>
        <v/>
      </c>
      <c r="B35" s="199"/>
      <c r="C35" s="133" t="str">
        <f>IFERROR(VLOOKUP(INSCRIPCIONES!$B35,BASE2026,2,FALSE),"")</f>
        <v/>
      </c>
      <c r="D35" s="133" t="str">
        <f>IFERROR(VLOOKUP(INSCRIPCIONES!$B35,BASE2026,3,FALSE),"")</f>
        <v/>
      </c>
      <c r="E35" s="134" t="str">
        <f>IFERROR(VLOOKUP(INSCRIPCIONES!$B35,BASE2026,6,0),"")</f>
        <v/>
      </c>
      <c r="F35" s="134" t="str">
        <f>IFERROR(VLOOKUP(INSCRIPCIONES!$B35,BASE2026,5,0),"")</f>
        <v/>
      </c>
      <c r="G35" s="135" t="str">
        <f>IFERROR(VLOOKUP(INSCRIPCIONES!$B35,BASE2026,12,FALSE),"")</f>
        <v/>
      </c>
      <c r="H35" s="203" t="str">
        <f>IFERROR(VLOOKUP(INSCRIPCIONES!$B35,BASE2026,11,FALSE),"")</f>
        <v/>
      </c>
      <c r="I35" s="136" t="str">
        <f>IFERROR(VLOOKUP(INSCRIPCIONES!$B35,BASE2026,13,FALSE),"")</f>
        <v/>
      </c>
      <c r="J35" s="110" t="str">
        <f>IF(B35="","",IF(INSCRIPCIONES!$K35="DESCUENTO FAMILIA",65000,85000))</f>
        <v/>
      </c>
      <c r="K35" s="129"/>
      <c r="L35" s="200" t="str">
        <f>_xlfn.IFNA(VLOOKUP(INSCRIPCIONES!$B35,'BASE DE DATOS 2026'!$B$3:$Q$1042,16,FALSE),"")</f>
        <v/>
      </c>
    </row>
    <row r="36" spans="1:12" ht="15.75" x14ac:dyDescent="0.25">
      <c r="A36" s="198" t="str">
        <f>IF(INSCRIPCIONES!$B36="","",SUBTOTAL(103,$B$7:B36))</f>
        <v/>
      </c>
      <c r="B36" s="199"/>
      <c r="C36" s="133" t="str">
        <f>IFERROR(VLOOKUP(INSCRIPCIONES!$B36,BASE2026,2,FALSE),"")</f>
        <v/>
      </c>
      <c r="D36" s="133" t="str">
        <f>IFERROR(VLOOKUP(INSCRIPCIONES!$B36,BASE2026,3,FALSE),"")</f>
        <v/>
      </c>
      <c r="E36" s="134" t="str">
        <f>IFERROR(VLOOKUP(INSCRIPCIONES!$B36,BASE2026,6,0),"")</f>
        <v/>
      </c>
      <c r="F36" s="134" t="str">
        <f>IFERROR(VLOOKUP(INSCRIPCIONES!$B36,BASE2026,5,0),"")</f>
        <v/>
      </c>
      <c r="G36" s="135" t="str">
        <f>IFERROR(VLOOKUP(INSCRIPCIONES!$B36,BASE2026,12,FALSE),"")</f>
        <v/>
      </c>
      <c r="H36" s="203" t="str">
        <f>IFERROR(VLOOKUP(INSCRIPCIONES!$B36,BASE2026,11,FALSE),"")</f>
        <v/>
      </c>
      <c r="I36" s="136" t="str">
        <f>IFERROR(VLOOKUP(INSCRIPCIONES!$B36,BASE2026,13,FALSE),"")</f>
        <v/>
      </c>
      <c r="J36" s="110" t="str">
        <f>IF(B36="","",IF(INSCRIPCIONES!$K36="DESCUENTO FAMILIA",65000,85000))</f>
        <v/>
      </c>
      <c r="K36" s="129"/>
      <c r="L36" s="200" t="str">
        <f>_xlfn.IFNA(VLOOKUP(INSCRIPCIONES!$B36,'BASE DE DATOS 2026'!$B$3:$Q$1042,16,FALSE),"")</f>
        <v/>
      </c>
    </row>
    <row r="37" spans="1:12" ht="15.75" x14ac:dyDescent="0.25">
      <c r="A37" s="198" t="str">
        <f>IF(INSCRIPCIONES!$B37="","",SUBTOTAL(103,$B$7:B37))</f>
        <v/>
      </c>
      <c r="B37" s="199"/>
      <c r="C37" s="133" t="str">
        <f>IFERROR(VLOOKUP(INSCRIPCIONES!$B37,BASE2026,2,FALSE),"")</f>
        <v/>
      </c>
      <c r="D37" s="133" t="str">
        <f>IFERROR(VLOOKUP(INSCRIPCIONES!$B37,BASE2026,3,FALSE),"")</f>
        <v/>
      </c>
      <c r="E37" s="134" t="str">
        <f>IFERROR(VLOOKUP(INSCRIPCIONES!$B37,BASE2026,6,0),"")</f>
        <v/>
      </c>
      <c r="F37" s="134" t="str">
        <f>IFERROR(VLOOKUP(INSCRIPCIONES!$B37,BASE2026,5,0),"")</f>
        <v/>
      </c>
      <c r="G37" s="135" t="str">
        <f>IFERROR(VLOOKUP(INSCRIPCIONES!$B37,BASE2026,12,FALSE),"")</f>
        <v/>
      </c>
      <c r="H37" s="203" t="str">
        <f>IFERROR(VLOOKUP(INSCRIPCIONES!$B37,BASE2026,11,FALSE),"")</f>
        <v/>
      </c>
      <c r="I37" s="136" t="str">
        <f>IFERROR(VLOOKUP(INSCRIPCIONES!$B37,BASE2026,13,FALSE),"")</f>
        <v/>
      </c>
      <c r="J37" s="110" t="str">
        <f>IF(B37="","",IF(INSCRIPCIONES!$K37="DESCUENTO FAMILIA",65000,85000))</f>
        <v/>
      </c>
      <c r="K37" s="129"/>
      <c r="L37" s="200" t="str">
        <f>_xlfn.IFNA(VLOOKUP(INSCRIPCIONES!$B37,'BASE DE DATOS 2026'!$B$3:$Q$1042,16,FALSE),"")</f>
        <v/>
      </c>
    </row>
    <row r="38" spans="1:12" ht="15.75" x14ac:dyDescent="0.25">
      <c r="A38" s="198" t="str">
        <f>IF(INSCRIPCIONES!$B38="","",SUBTOTAL(103,$B$7:B38))</f>
        <v/>
      </c>
      <c r="B38" s="199"/>
      <c r="C38" s="133" t="str">
        <f>IFERROR(VLOOKUP(INSCRIPCIONES!$B38,BASE2026,2,FALSE),"")</f>
        <v/>
      </c>
      <c r="D38" s="133" t="str">
        <f>IFERROR(VLOOKUP(INSCRIPCIONES!$B38,BASE2026,3,FALSE),"")</f>
        <v/>
      </c>
      <c r="E38" s="134" t="str">
        <f>IFERROR(VLOOKUP(INSCRIPCIONES!$B38,BASE2026,6,0),"")</f>
        <v/>
      </c>
      <c r="F38" s="134" t="str">
        <f>IFERROR(VLOOKUP(INSCRIPCIONES!$B38,BASE2026,5,0),"")</f>
        <v/>
      </c>
      <c r="G38" s="135" t="str">
        <f>IFERROR(VLOOKUP(INSCRIPCIONES!$B38,BASE2026,12,FALSE),"")</f>
        <v/>
      </c>
      <c r="H38" s="203" t="str">
        <f>IFERROR(VLOOKUP(INSCRIPCIONES!$B38,BASE2026,11,FALSE),"")</f>
        <v/>
      </c>
      <c r="I38" s="136" t="str">
        <f>IFERROR(VLOOKUP(INSCRIPCIONES!$B38,BASE2026,13,FALSE),"")</f>
        <v/>
      </c>
      <c r="J38" s="110" t="str">
        <f>IF(B38="","",IF(INSCRIPCIONES!$K38="DESCUENTO FAMILIA",65000,85000))</f>
        <v/>
      </c>
      <c r="K38" s="129"/>
      <c r="L38" s="200" t="str">
        <f>_xlfn.IFNA(VLOOKUP(INSCRIPCIONES!$B38,'BASE DE DATOS 2026'!$B$3:$Q$1042,16,FALSE),"")</f>
        <v/>
      </c>
    </row>
    <row r="39" spans="1:12" ht="15.75" x14ac:dyDescent="0.25">
      <c r="A39" s="198" t="str">
        <f>IF(INSCRIPCIONES!$B39="","",SUBTOTAL(103,$B$7:B39))</f>
        <v/>
      </c>
      <c r="B39" s="199"/>
      <c r="C39" s="133" t="str">
        <f>IFERROR(VLOOKUP(INSCRIPCIONES!$B39,BASE2026,2,FALSE),"")</f>
        <v/>
      </c>
      <c r="D39" s="133" t="str">
        <f>IFERROR(VLOOKUP(INSCRIPCIONES!$B39,BASE2026,3,FALSE),"")</f>
        <v/>
      </c>
      <c r="E39" s="134" t="str">
        <f>IFERROR(VLOOKUP(INSCRIPCIONES!$B39,BASE2026,6,0),"")</f>
        <v/>
      </c>
      <c r="F39" s="134" t="str">
        <f>IFERROR(VLOOKUP(INSCRIPCIONES!$B39,BASE2026,5,0),"")</f>
        <v/>
      </c>
      <c r="G39" s="135" t="str">
        <f>IFERROR(VLOOKUP(INSCRIPCIONES!$B39,BASE2026,12,FALSE),"")</f>
        <v/>
      </c>
      <c r="H39" s="203" t="str">
        <f>IFERROR(VLOOKUP(INSCRIPCIONES!$B39,BASE2026,11,FALSE),"")</f>
        <v/>
      </c>
      <c r="I39" s="136" t="str">
        <f>IFERROR(VLOOKUP(INSCRIPCIONES!$B39,BASE2026,13,FALSE),"")</f>
        <v/>
      </c>
      <c r="J39" s="110" t="str">
        <f>IF(B39="","",IF(INSCRIPCIONES!$K39="DESCUENTO FAMILIA",65000,85000))</f>
        <v/>
      </c>
      <c r="K39" s="129"/>
      <c r="L39" s="200" t="str">
        <f>_xlfn.IFNA(VLOOKUP(INSCRIPCIONES!$B39,'BASE DE DATOS 2026'!$B$3:$Q$1042,16,FALSE),"")</f>
        <v/>
      </c>
    </row>
    <row r="40" spans="1:12" ht="15.75" x14ac:dyDescent="0.25">
      <c r="A40" s="198" t="str">
        <f>IF(INSCRIPCIONES!$B40="","",SUBTOTAL(103,$B$7:B40))</f>
        <v/>
      </c>
      <c r="B40" s="199"/>
      <c r="C40" s="133" t="str">
        <f>IFERROR(VLOOKUP(INSCRIPCIONES!$B40,BASE2026,2,FALSE),"")</f>
        <v/>
      </c>
      <c r="D40" s="133" t="str">
        <f>IFERROR(VLOOKUP(INSCRIPCIONES!$B40,BASE2026,3,FALSE),"")</f>
        <v/>
      </c>
      <c r="E40" s="134" t="str">
        <f>IFERROR(VLOOKUP(INSCRIPCIONES!$B40,BASE2026,6,0),"")</f>
        <v/>
      </c>
      <c r="F40" s="134" t="str">
        <f>IFERROR(VLOOKUP(INSCRIPCIONES!$B40,BASE2026,5,0),"")</f>
        <v/>
      </c>
      <c r="G40" s="135" t="str">
        <f>IFERROR(VLOOKUP(INSCRIPCIONES!$B40,BASE2026,12,FALSE),"")</f>
        <v/>
      </c>
      <c r="H40" s="203" t="str">
        <f>IFERROR(VLOOKUP(INSCRIPCIONES!$B40,BASE2026,11,FALSE),"")</f>
        <v/>
      </c>
      <c r="I40" s="136" t="str">
        <f>IFERROR(VLOOKUP(INSCRIPCIONES!$B40,BASE2026,13,FALSE),"")</f>
        <v/>
      </c>
      <c r="J40" s="110" t="str">
        <f>IF(B40="","",IF(INSCRIPCIONES!$K40="DESCUENTO FAMILIA",65000,85000))</f>
        <v/>
      </c>
      <c r="K40" s="129"/>
      <c r="L40" s="200" t="str">
        <f>_xlfn.IFNA(VLOOKUP(INSCRIPCIONES!$B40,'BASE DE DATOS 2026'!$B$3:$Q$1042,16,FALSE),"")</f>
        <v/>
      </c>
    </row>
    <row r="41" spans="1:12" ht="15.75" x14ac:dyDescent="0.25">
      <c r="A41" s="198" t="str">
        <f>IF(INSCRIPCIONES!$B41="","",SUBTOTAL(103,$B$7:B41))</f>
        <v/>
      </c>
      <c r="B41" s="199"/>
      <c r="C41" s="133" t="str">
        <f>IFERROR(VLOOKUP(INSCRIPCIONES!$B41,BASE2026,2,FALSE),"")</f>
        <v/>
      </c>
      <c r="D41" s="133" t="str">
        <f>IFERROR(VLOOKUP(INSCRIPCIONES!$B41,BASE2026,3,FALSE),"")</f>
        <v/>
      </c>
      <c r="E41" s="134" t="str">
        <f>IFERROR(VLOOKUP(INSCRIPCIONES!$B41,BASE2026,6,0),"")</f>
        <v/>
      </c>
      <c r="F41" s="134" t="str">
        <f>IFERROR(VLOOKUP(INSCRIPCIONES!$B41,BASE2026,5,0),"")</f>
        <v/>
      </c>
      <c r="G41" s="135" t="str">
        <f>IFERROR(VLOOKUP(INSCRIPCIONES!$B41,BASE2026,12,FALSE),"")</f>
        <v/>
      </c>
      <c r="H41" s="203" t="str">
        <f>IFERROR(VLOOKUP(INSCRIPCIONES!$B41,BASE2026,11,FALSE),"")</f>
        <v/>
      </c>
      <c r="I41" s="136" t="str">
        <f>IFERROR(VLOOKUP(INSCRIPCIONES!$B41,BASE2026,13,FALSE),"")</f>
        <v/>
      </c>
      <c r="J41" s="110" t="str">
        <f>IF(B41="","",IF(INSCRIPCIONES!$K41="DESCUENTO FAMILIA",65000,85000))</f>
        <v/>
      </c>
      <c r="K41" s="129"/>
      <c r="L41" s="200" t="str">
        <f>_xlfn.IFNA(VLOOKUP(INSCRIPCIONES!$B41,'BASE DE DATOS 2026'!$B$3:$Q$1042,16,FALSE),"")</f>
        <v/>
      </c>
    </row>
    <row r="42" spans="1:12" ht="15.75" x14ac:dyDescent="0.25">
      <c r="A42" s="198" t="str">
        <f>IF(INSCRIPCIONES!$B42="","",SUBTOTAL(103,$B$7:B42))</f>
        <v/>
      </c>
      <c r="B42" s="199"/>
      <c r="C42" s="133" t="str">
        <f>IFERROR(VLOOKUP(INSCRIPCIONES!$B42,BASE2026,2,FALSE),"")</f>
        <v/>
      </c>
      <c r="D42" s="133" t="str">
        <f>IFERROR(VLOOKUP(INSCRIPCIONES!$B42,BASE2026,3,FALSE),"")</f>
        <v/>
      </c>
      <c r="E42" s="134" t="str">
        <f>IFERROR(VLOOKUP(INSCRIPCIONES!$B42,BASE2026,6,0),"")</f>
        <v/>
      </c>
      <c r="F42" s="134" t="str">
        <f>IFERROR(VLOOKUP(INSCRIPCIONES!$B42,BASE2026,5,0),"")</f>
        <v/>
      </c>
      <c r="G42" s="135" t="str">
        <f>IFERROR(VLOOKUP(INSCRIPCIONES!$B42,BASE2026,12,FALSE),"")</f>
        <v/>
      </c>
      <c r="H42" s="203" t="str">
        <f>IFERROR(VLOOKUP(INSCRIPCIONES!$B42,BASE2026,11,FALSE),"")</f>
        <v/>
      </c>
      <c r="I42" s="136" t="str">
        <f>IFERROR(VLOOKUP(INSCRIPCIONES!$B42,BASE2026,13,FALSE),"")</f>
        <v/>
      </c>
      <c r="J42" s="110" t="str">
        <f>IF(B42="","",IF(INSCRIPCIONES!$K42="DESCUENTO FAMILIA",65000,85000))</f>
        <v/>
      </c>
      <c r="K42" s="129"/>
      <c r="L42" s="200" t="str">
        <f>_xlfn.IFNA(VLOOKUP(INSCRIPCIONES!$B42,'BASE DE DATOS 2026'!$B$3:$Q$1042,16,FALSE),"")</f>
        <v/>
      </c>
    </row>
    <row r="43" spans="1:12" ht="15.75" x14ac:dyDescent="0.25">
      <c r="A43" s="198" t="str">
        <f>IF(INSCRIPCIONES!$B43="","",SUBTOTAL(103,$B$7:B43))</f>
        <v/>
      </c>
      <c r="B43" s="199"/>
      <c r="C43" s="133" t="str">
        <f>IFERROR(VLOOKUP(INSCRIPCIONES!$B43,BASE2026,2,FALSE),"")</f>
        <v/>
      </c>
      <c r="D43" s="133" t="str">
        <f>IFERROR(VLOOKUP(INSCRIPCIONES!$B43,BASE2026,3,FALSE),"")</f>
        <v/>
      </c>
      <c r="E43" s="134" t="str">
        <f>IFERROR(VLOOKUP(INSCRIPCIONES!$B43,BASE2026,6,0),"")</f>
        <v/>
      </c>
      <c r="F43" s="134" t="str">
        <f>IFERROR(VLOOKUP(INSCRIPCIONES!$B43,BASE2026,5,0),"")</f>
        <v/>
      </c>
      <c r="G43" s="135" t="str">
        <f>IFERROR(VLOOKUP(INSCRIPCIONES!$B43,BASE2026,12,FALSE),"")</f>
        <v/>
      </c>
      <c r="H43" s="203" t="str">
        <f>IFERROR(VLOOKUP(INSCRIPCIONES!$B43,BASE2026,11,FALSE),"")</f>
        <v/>
      </c>
      <c r="I43" s="136" t="str">
        <f>IFERROR(VLOOKUP(INSCRIPCIONES!$B43,BASE2026,13,FALSE),"")</f>
        <v/>
      </c>
      <c r="J43" s="110" t="str">
        <f>IF(B43="","",IF(INSCRIPCIONES!$K43="DESCUENTO FAMILIA",65000,85000))</f>
        <v/>
      </c>
      <c r="K43" s="129"/>
      <c r="L43" s="200" t="str">
        <f>_xlfn.IFNA(VLOOKUP(INSCRIPCIONES!$B43,'BASE DE DATOS 2026'!$B$3:$Q$1042,16,FALSE),"")</f>
        <v/>
      </c>
    </row>
    <row r="44" spans="1:12" ht="15.75" x14ac:dyDescent="0.25">
      <c r="A44" s="198" t="str">
        <f>IF(INSCRIPCIONES!$B44="","",SUBTOTAL(103,$B$7:B44))</f>
        <v/>
      </c>
      <c r="B44" s="199"/>
      <c r="C44" s="133" t="str">
        <f>IFERROR(VLOOKUP(INSCRIPCIONES!$B44,BASE2026,2,FALSE),"")</f>
        <v/>
      </c>
      <c r="D44" s="133" t="str">
        <f>IFERROR(VLOOKUP(INSCRIPCIONES!$B44,BASE2026,3,FALSE),"")</f>
        <v/>
      </c>
      <c r="E44" s="134" t="str">
        <f>IFERROR(VLOOKUP(INSCRIPCIONES!$B44,BASE2026,6,0),"")</f>
        <v/>
      </c>
      <c r="F44" s="134" t="str">
        <f>IFERROR(VLOOKUP(INSCRIPCIONES!$B44,BASE2026,5,0),"")</f>
        <v/>
      </c>
      <c r="G44" s="135" t="str">
        <f>IFERROR(VLOOKUP(INSCRIPCIONES!$B44,BASE2026,12,FALSE),"")</f>
        <v/>
      </c>
      <c r="H44" s="203" t="str">
        <f>IFERROR(VLOOKUP(INSCRIPCIONES!$B44,BASE2026,11,FALSE),"")</f>
        <v/>
      </c>
      <c r="I44" s="136" t="str">
        <f>IFERROR(VLOOKUP(INSCRIPCIONES!$B44,BASE2026,13,FALSE),"")</f>
        <v/>
      </c>
      <c r="J44" s="110" t="str">
        <f>IF(B44="","",IF(INSCRIPCIONES!$K44="DESCUENTO FAMILIA",65000,85000))</f>
        <v/>
      </c>
      <c r="K44" s="129"/>
      <c r="L44" s="200" t="str">
        <f>_xlfn.IFNA(VLOOKUP(INSCRIPCIONES!$B44,'BASE DE DATOS 2026'!$B$3:$Q$1042,16,FALSE),"")</f>
        <v/>
      </c>
    </row>
    <row r="45" spans="1:12" ht="15.75" x14ac:dyDescent="0.25">
      <c r="A45" s="198" t="str">
        <f>IF(INSCRIPCIONES!$B45="","",SUBTOTAL(103,$B$7:B45))</f>
        <v/>
      </c>
      <c r="B45" s="199"/>
      <c r="C45" s="133" t="str">
        <f>IFERROR(VLOOKUP(INSCRIPCIONES!$B45,BASE2026,2,FALSE),"")</f>
        <v/>
      </c>
      <c r="D45" s="133" t="str">
        <f>IFERROR(VLOOKUP(INSCRIPCIONES!$B45,BASE2026,3,FALSE),"")</f>
        <v/>
      </c>
      <c r="E45" s="134" t="str">
        <f>IFERROR(VLOOKUP(INSCRIPCIONES!$B45,BASE2026,6,0),"")</f>
        <v/>
      </c>
      <c r="F45" s="134" t="str">
        <f>IFERROR(VLOOKUP(INSCRIPCIONES!$B45,BASE2026,5,0),"")</f>
        <v/>
      </c>
      <c r="G45" s="135" t="str">
        <f>IFERROR(VLOOKUP(INSCRIPCIONES!$B45,BASE2026,12,FALSE),"")</f>
        <v/>
      </c>
      <c r="H45" s="203" t="str">
        <f>IFERROR(VLOOKUP(INSCRIPCIONES!$B45,BASE2026,11,FALSE),"")</f>
        <v/>
      </c>
      <c r="I45" s="136" t="str">
        <f>IFERROR(VLOOKUP(INSCRIPCIONES!$B45,BASE2026,13,FALSE),"")</f>
        <v/>
      </c>
      <c r="J45" s="110" t="str">
        <f>IF(B45="","",IF(INSCRIPCIONES!$K45="DESCUENTO FAMILIA",65000,85000))</f>
        <v/>
      </c>
      <c r="K45" s="129"/>
      <c r="L45" s="200" t="str">
        <f>_xlfn.IFNA(VLOOKUP(INSCRIPCIONES!$B45,'BASE DE DATOS 2026'!$B$3:$Q$1042,16,FALSE),"")</f>
        <v/>
      </c>
    </row>
    <row r="46" spans="1:12" ht="15.75" x14ac:dyDescent="0.25">
      <c r="A46" s="198" t="str">
        <f>IF(INSCRIPCIONES!$B46="","",SUBTOTAL(103,$B$7:B46))</f>
        <v/>
      </c>
      <c r="B46" s="199"/>
      <c r="C46" s="133" t="str">
        <f>IFERROR(VLOOKUP(INSCRIPCIONES!$B46,BASE2026,2,FALSE),"")</f>
        <v/>
      </c>
      <c r="D46" s="133" t="str">
        <f>IFERROR(VLOOKUP(INSCRIPCIONES!$B46,BASE2026,3,FALSE),"")</f>
        <v/>
      </c>
      <c r="E46" s="134" t="str">
        <f>IFERROR(VLOOKUP(INSCRIPCIONES!$B46,BASE2026,6,0),"")</f>
        <v/>
      </c>
      <c r="F46" s="134" t="str">
        <f>IFERROR(VLOOKUP(INSCRIPCIONES!$B46,BASE2026,5,0),"")</f>
        <v/>
      </c>
      <c r="G46" s="135" t="str">
        <f>IFERROR(VLOOKUP(INSCRIPCIONES!$B46,BASE2026,12,FALSE),"")</f>
        <v/>
      </c>
      <c r="H46" s="203" t="str">
        <f>IFERROR(VLOOKUP(INSCRIPCIONES!$B46,BASE2026,11,FALSE),"")</f>
        <v/>
      </c>
      <c r="I46" s="136" t="str">
        <f>IFERROR(VLOOKUP(INSCRIPCIONES!$B46,BASE2026,13,FALSE),"")</f>
        <v/>
      </c>
      <c r="J46" s="110" t="str">
        <f>IF(B46="","",IF(INSCRIPCIONES!$K46="DESCUENTO FAMILIA",65000,85000))</f>
        <v/>
      </c>
      <c r="K46" s="129"/>
      <c r="L46" s="200" t="str">
        <f>_xlfn.IFNA(VLOOKUP(INSCRIPCIONES!$B46,'BASE DE DATOS 2026'!$B$3:$Q$1042,16,FALSE),"")</f>
        <v/>
      </c>
    </row>
    <row r="47" spans="1:12" ht="15.75" x14ac:dyDescent="0.25">
      <c r="A47" s="198" t="str">
        <f>IF(INSCRIPCIONES!$B47="","",SUBTOTAL(103,$B$7:B47))</f>
        <v/>
      </c>
      <c r="B47" s="199"/>
      <c r="C47" s="133" t="str">
        <f>IFERROR(VLOOKUP(INSCRIPCIONES!$B47,BASE2026,2,FALSE),"")</f>
        <v/>
      </c>
      <c r="D47" s="133" t="str">
        <f>IFERROR(VLOOKUP(INSCRIPCIONES!$B47,BASE2026,3,FALSE),"")</f>
        <v/>
      </c>
      <c r="E47" s="134" t="str">
        <f>IFERROR(VLOOKUP(INSCRIPCIONES!$B47,BASE2026,6,0),"")</f>
        <v/>
      </c>
      <c r="F47" s="134" t="str">
        <f>IFERROR(VLOOKUP(INSCRIPCIONES!$B47,BASE2026,5,0),"")</f>
        <v/>
      </c>
      <c r="G47" s="135" t="str">
        <f>IFERROR(VLOOKUP(INSCRIPCIONES!$B47,BASE2026,12,FALSE),"")</f>
        <v/>
      </c>
      <c r="H47" s="203" t="str">
        <f>IFERROR(VLOOKUP(INSCRIPCIONES!$B47,BASE2026,11,FALSE),"")</f>
        <v/>
      </c>
      <c r="I47" s="136" t="str">
        <f>IFERROR(VLOOKUP(INSCRIPCIONES!$B47,BASE2026,13,FALSE),"")</f>
        <v/>
      </c>
      <c r="J47" s="110" t="str">
        <f>IF(B47="","",IF(INSCRIPCIONES!$K47="DESCUENTO FAMILIA",65000,85000))</f>
        <v/>
      </c>
      <c r="K47" s="129"/>
      <c r="L47" s="200" t="str">
        <f>_xlfn.IFNA(VLOOKUP(INSCRIPCIONES!$B47,'BASE DE DATOS 2026'!$B$3:$Q$1042,16,FALSE),"")</f>
        <v/>
      </c>
    </row>
    <row r="48" spans="1:12" ht="15.75" x14ac:dyDescent="0.25">
      <c r="A48" s="198" t="str">
        <f>IF(INSCRIPCIONES!$B48="","",SUBTOTAL(103,$B$7:B48))</f>
        <v/>
      </c>
      <c r="B48" s="199"/>
      <c r="C48" s="133" t="str">
        <f>IFERROR(VLOOKUP(INSCRIPCIONES!$B48,BASE2026,2,FALSE),"")</f>
        <v/>
      </c>
      <c r="D48" s="133" t="str">
        <f>IFERROR(VLOOKUP(INSCRIPCIONES!$B48,BASE2026,3,FALSE),"")</f>
        <v/>
      </c>
      <c r="E48" s="134" t="str">
        <f>IFERROR(VLOOKUP(INSCRIPCIONES!$B48,BASE2026,6,0),"")</f>
        <v/>
      </c>
      <c r="F48" s="134" t="str">
        <f>IFERROR(VLOOKUP(INSCRIPCIONES!$B48,BASE2026,5,0),"")</f>
        <v/>
      </c>
      <c r="G48" s="135" t="str">
        <f>IFERROR(VLOOKUP(INSCRIPCIONES!$B48,BASE2026,12,FALSE),"")</f>
        <v/>
      </c>
      <c r="H48" s="203" t="str">
        <f>IFERROR(VLOOKUP(INSCRIPCIONES!$B48,BASE2026,11,FALSE),"")</f>
        <v/>
      </c>
      <c r="I48" s="136" t="str">
        <f>IFERROR(VLOOKUP(INSCRIPCIONES!$B48,BASE2026,13,FALSE),"")</f>
        <v/>
      </c>
      <c r="J48" s="110" t="str">
        <f>IF(B48="","",IF(INSCRIPCIONES!$K48="DESCUENTO FAMILIA",65000,85000))</f>
        <v/>
      </c>
      <c r="K48" s="129"/>
      <c r="L48" s="200" t="str">
        <f>_xlfn.IFNA(VLOOKUP(INSCRIPCIONES!$B48,'BASE DE DATOS 2026'!$B$3:$Q$1042,16,FALSE),"")</f>
        <v/>
      </c>
    </row>
    <row r="49" spans="1:12" ht="15.75" x14ac:dyDescent="0.25">
      <c r="A49" s="198" t="str">
        <f>IF(INSCRIPCIONES!$B49="","",SUBTOTAL(103,$B$7:B49))</f>
        <v/>
      </c>
      <c r="B49" s="199"/>
      <c r="C49" s="133" t="str">
        <f>IFERROR(VLOOKUP(INSCRIPCIONES!$B49,BASE2026,2,FALSE),"")</f>
        <v/>
      </c>
      <c r="D49" s="133" t="str">
        <f>IFERROR(VLOOKUP(INSCRIPCIONES!$B49,BASE2026,3,FALSE),"")</f>
        <v/>
      </c>
      <c r="E49" s="134" t="str">
        <f>IFERROR(VLOOKUP(INSCRIPCIONES!$B49,BASE2026,6,0),"")</f>
        <v/>
      </c>
      <c r="F49" s="134" t="str">
        <f>IFERROR(VLOOKUP(INSCRIPCIONES!$B49,BASE2026,5,0),"")</f>
        <v/>
      </c>
      <c r="G49" s="135" t="str">
        <f>IFERROR(VLOOKUP(INSCRIPCIONES!$B49,BASE2026,12,FALSE),"")</f>
        <v/>
      </c>
      <c r="H49" s="203" t="str">
        <f>IFERROR(VLOOKUP(INSCRIPCIONES!$B49,BASE2026,11,FALSE),"")</f>
        <v/>
      </c>
      <c r="I49" s="136" t="str">
        <f>IFERROR(VLOOKUP(INSCRIPCIONES!$B49,BASE2026,13,FALSE),"")</f>
        <v/>
      </c>
      <c r="J49" s="110" t="str">
        <f>IF(B49="","",IF(INSCRIPCIONES!$K49="DESCUENTO FAMILIA",65000,85000))</f>
        <v/>
      </c>
      <c r="K49" s="129"/>
      <c r="L49" s="200" t="str">
        <f>_xlfn.IFNA(VLOOKUP(INSCRIPCIONES!$B49,'BASE DE DATOS 2026'!$B$3:$Q$1042,16,FALSE),"")</f>
        <v/>
      </c>
    </row>
    <row r="50" spans="1:12" ht="15.75" x14ac:dyDescent="0.25">
      <c r="A50" s="198" t="str">
        <f>IF(INSCRIPCIONES!$B50="","",SUBTOTAL(103,$B$7:B50))</f>
        <v/>
      </c>
      <c r="B50" s="199"/>
      <c r="C50" s="133" t="str">
        <f>IFERROR(VLOOKUP(INSCRIPCIONES!$B50,BASE2026,2,FALSE),"")</f>
        <v/>
      </c>
      <c r="D50" s="133" t="str">
        <f>IFERROR(VLOOKUP(INSCRIPCIONES!$B50,BASE2026,3,FALSE),"")</f>
        <v/>
      </c>
      <c r="E50" s="134" t="str">
        <f>IFERROR(VLOOKUP(INSCRIPCIONES!$B50,BASE2026,6,0),"")</f>
        <v/>
      </c>
      <c r="F50" s="134" t="str">
        <f>IFERROR(VLOOKUP(INSCRIPCIONES!$B50,BASE2026,5,0),"")</f>
        <v/>
      </c>
      <c r="G50" s="135" t="str">
        <f>IFERROR(VLOOKUP(INSCRIPCIONES!$B50,BASE2026,12,FALSE),"")</f>
        <v/>
      </c>
      <c r="H50" s="203" t="str">
        <f>IFERROR(VLOOKUP(INSCRIPCIONES!$B50,BASE2026,11,FALSE),"")</f>
        <v/>
      </c>
      <c r="I50" s="136" t="str">
        <f>IFERROR(VLOOKUP(INSCRIPCIONES!$B50,BASE2026,13,FALSE),"")</f>
        <v/>
      </c>
      <c r="J50" s="110" t="str">
        <f>IF(B50="","",IF(INSCRIPCIONES!$K50="DESCUENTO FAMILIA",65000,85000))</f>
        <v/>
      </c>
      <c r="K50" s="129"/>
      <c r="L50" s="200" t="str">
        <f>_xlfn.IFNA(VLOOKUP(INSCRIPCIONES!$B50,'BASE DE DATOS 2026'!$B$3:$Q$1042,16,FALSE),"")</f>
        <v/>
      </c>
    </row>
    <row r="51" spans="1:12" ht="15.75" x14ac:dyDescent="0.25">
      <c r="A51" s="198" t="str">
        <f>IF(INSCRIPCIONES!$B51="","",SUBTOTAL(103,$B$7:B51))</f>
        <v/>
      </c>
      <c r="B51" s="199"/>
      <c r="C51" s="133" t="str">
        <f>IFERROR(VLOOKUP(INSCRIPCIONES!$B51,BASE2026,2,FALSE),"")</f>
        <v/>
      </c>
      <c r="D51" s="133" t="str">
        <f>IFERROR(VLOOKUP(INSCRIPCIONES!$B51,BASE2026,3,FALSE),"")</f>
        <v/>
      </c>
      <c r="E51" s="134" t="str">
        <f>IFERROR(VLOOKUP(INSCRIPCIONES!$B51,BASE2026,6,0),"")</f>
        <v/>
      </c>
      <c r="F51" s="134" t="str">
        <f>IFERROR(VLOOKUP(INSCRIPCIONES!$B51,BASE2026,5,0),"")</f>
        <v/>
      </c>
      <c r="G51" s="135" t="str">
        <f>IFERROR(VLOOKUP(INSCRIPCIONES!$B51,BASE2026,12,FALSE),"")</f>
        <v/>
      </c>
      <c r="H51" s="203" t="str">
        <f>IFERROR(VLOOKUP(INSCRIPCIONES!$B51,BASE2026,11,FALSE),"")</f>
        <v/>
      </c>
      <c r="I51" s="136" t="str">
        <f>IFERROR(VLOOKUP(INSCRIPCIONES!$B51,BASE2026,13,FALSE),"")</f>
        <v/>
      </c>
      <c r="J51" s="110" t="str">
        <f>IF(B51="","",IF(INSCRIPCIONES!$K51="DESCUENTO FAMILIA",65000,85000))</f>
        <v/>
      </c>
      <c r="K51" s="129"/>
      <c r="L51" s="200" t="str">
        <f>_xlfn.IFNA(VLOOKUP(INSCRIPCIONES!$B51,'BASE DE DATOS 2026'!$B$3:$Q$1042,16,FALSE),"")</f>
        <v/>
      </c>
    </row>
    <row r="52" spans="1:12" ht="15.75" x14ac:dyDescent="0.25">
      <c r="A52" s="198" t="str">
        <f>IF(INSCRIPCIONES!$B52="","",SUBTOTAL(103,$B$7:B52))</f>
        <v/>
      </c>
      <c r="B52" s="199"/>
      <c r="C52" s="133" t="str">
        <f>IFERROR(VLOOKUP(INSCRIPCIONES!$B52,BASE2026,2,FALSE),"")</f>
        <v/>
      </c>
      <c r="D52" s="133" t="str">
        <f>IFERROR(VLOOKUP(INSCRIPCIONES!$B52,BASE2026,3,FALSE),"")</f>
        <v/>
      </c>
      <c r="E52" s="134" t="str">
        <f>IFERROR(VLOOKUP(INSCRIPCIONES!$B52,BASE2026,6,0),"")</f>
        <v/>
      </c>
      <c r="F52" s="134" t="str">
        <f>IFERROR(VLOOKUP(INSCRIPCIONES!$B52,BASE2026,5,0),"")</f>
        <v/>
      </c>
      <c r="G52" s="135" t="str">
        <f>IFERROR(VLOOKUP(INSCRIPCIONES!$B52,BASE2026,12,FALSE),"")</f>
        <v/>
      </c>
      <c r="H52" s="203" t="str">
        <f>IFERROR(VLOOKUP(INSCRIPCIONES!$B52,BASE2026,11,FALSE),"")</f>
        <v/>
      </c>
      <c r="I52" s="136" t="str">
        <f>IFERROR(VLOOKUP(INSCRIPCIONES!$B52,BASE2026,13,FALSE),"")</f>
        <v/>
      </c>
      <c r="J52" s="110" t="str">
        <f>IF(B52="","",IF(INSCRIPCIONES!$K52="DESCUENTO FAMILIA",65000,85000))</f>
        <v/>
      </c>
      <c r="K52" s="129"/>
      <c r="L52" s="200" t="str">
        <f>_xlfn.IFNA(VLOOKUP(INSCRIPCIONES!$B52,'BASE DE DATOS 2026'!$B$3:$Q$1042,16,FALSE),"")</f>
        <v/>
      </c>
    </row>
    <row r="53" spans="1:12" ht="15.75" x14ac:dyDescent="0.25">
      <c r="A53" s="198" t="str">
        <f>IF(INSCRIPCIONES!$B53="","",SUBTOTAL(103,$B$7:B53))</f>
        <v/>
      </c>
      <c r="B53" s="199"/>
      <c r="C53" s="133" t="str">
        <f>IFERROR(VLOOKUP(INSCRIPCIONES!$B53,BASE2026,2,FALSE),"")</f>
        <v/>
      </c>
      <c r="D53" s="133" t="str">
        <f>IFERROR(VLOOKUP(INSCRIPCIONES!$B53,BASE2026,3,FALSE),"")</f>
        <v/>
      </c>
      <c r="E53" s="134" t="str">
        <f>IFERROR(VLOOKUP(INSCRIPCIONES!$B53,BASE2026,6,0),"")</f>
        <v/>
      </c>
      <c r="F53" s="134" t="str">
        <f>IFERROR(VLOOKUP(INSCRIPCIONES!$B53,BASE2026,5,0),"")</f>
        <v/>
      </c>
      <c r="G53" s="135" t="str">
        <f>IFERROR(VLOOKUP(INSCRIPCIONES!$B53,BASE2026,12,FALSE),"")</f>
        <v/>
      </c>
      <c r="H53" s="203" t="str">
        <f>IFERROR(VLOOKUP(INSCRIPCIONES!$B53,BASE2026,11,FALSE),"")</f>
        <v/>
      </c>
      <c r="I53" s="136" t="str">
        <f>IFERROR(VLOOKUP(INSCRIPCIONES!$B53,BASE2026,13,FALSE),"")</f>
        <v/>
      </c>
      <c r="J53" s="110" t="str">
        <f>IF(B53="","",IF(INSCRIPCIONES!$K53="DESCUENTO FAMILIA",65000,85000))</f>
        <v/>
      </c>
      <c r="K53" s="129"/>
      <c r="L53" s="200" t="str">
        <f>_xlfn.IFNA(VLOOKUP(INSCRIPCIONES!$B53,'BASE DE DATOS 2026'!$B$3:$Q$1042,16,FALSE),"")</f>
        <v/>
      </c>
    </row>
    <row r="54" spans="1:12" ht="15.75" x14ac:dyDescent="0.25">
      <c r="A54" s="198" t="str">
        <f>IF(INSCRIPCIONES!$B54="","",SUBTOTAL(103,$B$7:B54))</f>
        <v/>
      </c>
      <c r="B54" s="199"/>
      <c r="C54" s="133" t="str">
        <f>IFERROR(VLOOKUP(INSCRIPCIONES!$B54,BASE2026,2,FALSE),"")</f>
        <v/>
      </c>
      <c r="D54" s="133" t="str">
        <f>IFERROR(VLOOKUP(INSCRIPCIONES!$B54,BASE2026,3,FALSE),"")</f>
        <v/>
      </c>
      <c r="E54" s="134" t="str">
        <f>IFERROR(VLOOKUP(INSCRIPCIONES!$B54,BASE2026,6,0),"")</f>
        <v/>
      </c>
      <c r="F54" s="134" t="str">
        <f>IFERROR(VLOOKUP(INSCRIPCIONES!$B54,BASE2026,5,0),"")</f>
        <v/>
      </c>
      <c r="G54" s="135" t="str">
        <f>IFERROR(VLOOKUP(INSCRIPCIONES!$B54,BASE2026,12,FALSE),"")</f>
        <v/>
      </c>
      <c r="H54" s="203" t="str">
        <f>IFERROR(VLOOKUP(INSCRIPCIONES!$B54,BASE2026,11,FALSE),"")</f>
        <v/>
      </c>
      <c r="I54" s="136" t="str">
        <f>IFERROR(VLOOKUP(INSCRIPCIONES!$B54,BASE2026,13,FALSE),"")</f>
        <v/>
      </c>
      <c r="J54" s="110" t="str">
        <f>IF(B54="","",IF(INSCRIPCIONES!$K54="DESCUENTO FAMILIA",65000,85000))</f>
        <v/>
      </c>
      <c r="K54" s="129"/>
      <c r="L54" s="200" t="str">
        <f>_xlfn.IFNA(VLOOKUP(INSCRIPCIONES!$B54,'BASE DE DATOS 2026'!$B$3:$Q$1042,16,FALSE),"")</f>
        <v/>
      </c>
    </row>
    <row r="55" spans="1:12" ht="15.75" x14ac:dyDescent="0.25">
      <c r="A55" s="198" t="str">
        <f>IF(INSCRIPCIONES!$B55="","",SUBTOTAL(103,$B$7:B55))</f>
        <v/>
      </c>
      <c r="B55" s="199"/>
      <c r="C55" s="133" t="str">
        <f>IFERROR(VLOOKUP(INSCRIPCIONES!$B55,BASE2026,2,FALSE),"")</f>
        <v/>
      </c>
      <c r="D55" s="133" t="str">
        <f>IFERROR(VLOOKUP(INSCRIPCIONES!$B55,BASE2026,3,FALSE),"")</f>
        <v/>
      </c>
      <c r="E55" s="134" t="str">
        <f>IFERROR(VLOOKUP(INSCRIPCIONES!$B55,BASE2026,6,0),"")</f>
        <v/>
      </c>
      <c r="F55" s="134" t="str">
        <f>IFERROR(VLOOKUP(INSCRIPCIONES!$B55,BASE2026,5,0),"")</f>
        <v/>
      </c>
      <c r="G55" s="135" t="str">
        <f>IFERROR(VLOOKUP(INSCRIPCIONES!$B55,BASE2026,12,FALSE),"")</f>
        <v/>
      </c>
      <c r="H55" s="203" t="str">
        <f>IFERROR(VLOOKUP(INSCRIPCIONES!$B55,BASE2026,11,FALSE),"")</f>
        <v/>
      </c>
      <c r="I55" s="136" t="str">
        <f>IFERROR(VLOOKUP(INSCRIPCIONES!$B55,BASE2026,13,FALSE),"")</f>
        <v/>
      </c>
      <c r="J55" s="110" t="str">
        <f>IF(B55="","",IF(INSCRIPCIONES!$K55="DESCUENTO FAMILIA",65000,85000))</f>
        <v/>
      </c>
      <c r="K55" s="129"/>
      <c r="L55" s="200" t="str">
        <f>_xlfn.IFNA(VLOOKUP(INSCRIPCIONES!$B55,'BASE DE DATOS 2026'!$B$3:$Q$1042,16,FALSE),"")</f>
        <v/>
      </c>
    </row>
    <row r="56" spans="1:12" ht="15.75" x14ac:dyDescent="0.25">
      <c r="A56" s="198" t="str">
        <f>IF(INSCRIPCIONES!$B56="","",SUBTOTAL(103,$B$7:B56))</f>
        <v/>
      </c>
      <c r="B56" s="199"/>
      <c r="C56" s="133" t="str">
        <f>IFERROR(VLOOKUP(INSCRIPCIONES!$B56,BASE2026,2,FALSE),"")</f>
        <v/>
      </c>
      <c r="D56" s="133" t="str">
        <f>IFERROR(VLOOKUP(INSCRIPCIONES!$B56,BASE2026,3,FALSE),"")</f>
        <v/>
      </c>
      <c r="E56" s="134" t="str">
        <f>IFERROR(VLOOKUP(INSCRIPCIONES!$B56,BASE2026,6,0),"")</f>
        <v/>
      </c>
      <c r="F56" s="134" t="str">
        <f>IFERROR(VLOOKUP(INSCRIPCIONES!$B56,BASE2026,5,0),"")</f>
        <v/>
      </c>
      <c r="G56" s="135" t="str">
        <f>IFERROR(VLOOKUP(INSCRIPCIONES!$B56,BASE2026,12,FALSE),"")</f>
        <v/>
      </c>
      <c r="H56" s="203" t="str">
        <f>IFERROR(VLOOKUP(INSCRIPCIONES!$B56,BASE2026,11,FALSE),"")</f>
        <v/>
      </c>
      <c r="I56" s="136" t="str">
        <f>IFERROR(VLOOKUP(INSCRIPCIONES!$B56,BASE2026,13,FALSE),"")</f>
        <v/>
      </c>
      <c r="J56" s="110" t="str">
        <f>IF(B56="","",IF(INSCRIPCIONES!$K56="DESCUENTO FAMILIA",65000,85000))</f>
        <v/>
      </c>
      <c r="K56" s="129"/>
      <c r="L56" s="200" t="str">
        <f>_xlfn.IFNA(VLOOKUP(INSCRIPCIONES!$B56,'BASE DE DATOS 2026'!$B$3:$Q$1042,16,FALSE),"")</f>
        <v/>
      </c>
    </row>
    <row r="57" spans="1:12" ht="15.75" x14ac:dyDescent="0.25">
      <c r="A57" s="198" t="str">
        <f>IF(INSCRIPCIONES!$B57="","",SUBTOTAL(103,$B$7:B57))</f>
        <v/>
      </c>
      <c r="B57" s="199"/>
      <c r="C57" s="133" t="str">
        <f>IFERROR(VLOOKUP(INSCRIPCIONES!$B57,BASE2026,2,FALSE),"")</f>
        <v/>
      </c>
      <c r="D57" s="133" t="str">
        <f>IFERROR(VLOOKUP(INSCRIPCIONES!$B57,BASE2026,3,FALSE),"")</f>
        <v/>
      </c>
      <c r="E57" s="134" t="str">
        <f>IFERROR(VLOOKUP(INSCRIPCIONES!$B57,BASE2026,6,0),"")</f>
        <v/>
      </c>
      <c r="F57" s="134" t="str">
        <f>IFERROR(VLOOKUP(INSCRIPCIONES!$B57,BASE2026,5,0),"")</f>
        <v/>
      </c>
      <c r="G57" s="135" t="str">
        <f>IFERROR(VLOOKUP(INSCRIPCIONES!$B57,BASE2026,12,FALSE),"")</f>
        <v/>
      </c>
      <c r="H57" s="203" t="str">
        <f>IFERROR(VLOOKUP(INSCRIPCIONES!$B57,BASE2026,11,FALSE),"")</f>
        <v/>
      </c>
      <c r="I57" s="136" t="str">
        <f>IFERROR(VLOOKUP(INSCRIPCIONES!$B57,BASE2026,13,FALSE),"")</f>
        <v/>
      </c>
      <c r="J57" s="110" t="str">
        <f>IF(B57="","",IF(INSCRIPCIONES!$K57="DESCUENTO FAMILIA",65000,85000))</f>
        <v/>
      </c>
      <c r="K57" s="129"/>
      <c r="L57" s="200" t="str">
        <f>_xlfn.IFNA(VLOOKUP(INSCRIPCIONES!$B57,'BASE DE DATOS 2026'!$B$3:$Q$1042,16,FALSE),"")</f>
        <v/>
      </c>
    </row>
    <row r="58" spans="1:12" ht="15.75" x14ac:dyDescent="0.25">
      <c r="A58" s="198" t="str">
        <f>IF(INSCRIPCIONES!$B58="","",SUBTOTAL(103,$B$7:B58))</f>
        <v/>
      </c>
      <c r="B58" s="199"/>
      <c r="C58" s="133" t="str">
        <f>IFERROR(VLOOKUP(INSCRIPCIONES!$B58,BASE2026,2,FALSE),"")</f>
        <v/>
      </c>
      <c r="D58" s="133" t="str">
        <f>IFERROR(VLOOKUP(INSCRIPCIONES!$B58,BASE2026,3,FALSE),"")</f>
        <v/>
      </c>
      <c r="E58" s="134" t="str">
        <f>IFERROR(VLOOKUP(INSCRIPCIONES!$B58,BASE2026,6,0),"")</f>
        <v/>
      </c>
      <c r="F58" s="134" t="str">
        <f>IFERROR(VLOOKUP(INSCRIPCIONES!$B58,BASE2026,5,0),"")</f>
        <v/>
      </c>
      <c r="G58" s="135" t="str">
        <f>IFERROR(VLOOKUP(INSCRIPCIONES!$B58,BASE2026,12,FALSE),"")</f>
        <v/>
      </c>
      <c r="H58" s="203" t="str">
        <f>IFERROR(VLOOKUP(INSCRIPCIONES!$B58,BASE2026,11,FALSE),"")</f>
        <v/>
      </c>
      <c r="I58" s="136" t="str">
        <f>IFERROR(VLOOKUP(INSCRIPCIONES!$B58,BASE2026,13,FALSE),"")</f>
        <v/>
      </c>
      <c r="J58" s="110" t="str">
        <f>IF(B58="","",IF(INSCRIPCIONES!$K58="DESCUENTO FAMILIA",65000,85000))</f>
        <v/>
      </c>
      <c r="K58" s="129"/>
      <c r="L58" s="200" t="str">
        <f>_xlfn.IFNA(VLOOKUP(INSCRIPCIONES!$B58,'BASE DE DATOS 2026'!$B$3:$Q$1042,16,FALSE),"")</f>
        <v/>
      </c>
    </row>
    <row r="59" spans="1:12" ht="15.75" x14ac:dyDescent="0.25">
      <c r="A59" s="198" t="str">
        <f>IF(INSCRIPCIONES!$B59="","",SUBTOTAL(103,$B$7:B59))</f>
        <v/>
      </c>
      <c r="B59" s="199"/>
      <c r="C59" s="133" t="str">
        <f>IFERROR(VLOOKUP(INSCRIPCIONES!$B59,BASE2026,2,FALSE),"")</f>
        <v/>
      </c>
      <c r="D59" s="133" t="str">
        <f>IFERROR(VLOOKUP(INSCRIPCIONES!$B59,BASE2026,3,FALSE),"")</f>
        <v/>
      </c>
      <c r="E59" s="134" t="str">
        <f>IFERROR(VLOOKUP(INSCRIPCIONES!$B59,BASE2026,6,0),"")</f>
        <v/>
      </c>
      <c r="F59" s="134" t="str">
        <f>IFERROR(VLOOKUP(INSCRIPCIONES!$B59,BASE2026,5,0),"")</f>
        <v/>
      </c>
      <c r="G59" s="135" t="str">
        <f>IFERROR(VLOOKUP(INSCRIPCIONES!$B59,BASE2026,12,FALSE),"")</f>
        <v/>
      </c>
      <c r="H59" s="203" t="str">
        <f>IFERROR(VLOOKUP(INSCRIPCIONES!$B59,BASE2026,11,FALSE),"")</f>
        <v/>
      </c>
      <c r="I59" s="136" t="str">
        <f>IFERROR(VLOOKUP(INSCRIPCIONES!$B59,BASE2026,13,FALSE),"")</f>
        <v/>
      </c>
      <c r="J59" s="110" t="str">
        <f>IF(B59="","",IF(INSCRIPCIONES!$K59="DESCUENTO FAMILIA",65000,85000))</f>
        <v/>
      </c>
      <c r="K59" s="129"/>
      <c r="L59" s="200" t="str">
        <f>_xlfn.IFNA(VLOOKUP(INSCRIPCIONES!$B59,'BASE DE DATOS 2026'!$B$3:$Q$1042,16,FALSE),"")</f>
        <v/>
      </c>
    </row>
    <row r="60" spans="1:12" ht="15.75" x14ac:dyDescent="0.25">
      <c r="A60" s="198" t="str">
        <f>IF(INSCRIPCIONES!$B60="","",SUBTOTAL(103,$B$7:B60))</f>
        <v/>
      </c>
      <c r="B60" s="199"/>
      <c r="C60" s="133" t="str">
        <f>IFERROR(VLOOKUP(INSCRIPCIONES!$B60,BASE2026,2,FALSE),"")</f>
        <v/>
      </c>
      <c r="D60" s="133" t="str">
        <f>IFERROR(VLOOKUP(INSCRIPCIONES!$B60,BASE2026,3,FALSE),"")</f>
        <v/>
      </c>
      <c r="E60" s="134" t="str">
        <f>IFERROR(VLOOKUP(INSCRIPCIONES!$B60,BASE2026,6,0),"")</f>
        <v/>
      </c>
      <c r="F60" s="134" t="str">
        <f>IFERROR(VLOOKUP(INSCRIPCIONES!$B60,BASE2026,5,0),"")</f>
        <v/>
      </c>
      <c r="G60" s="135" t="str">
        <f>IFERROR(VLOOKUP(INSCRIPCIONES!$B60,BASE2026,12,FALSE),"")</f>
        <v/>
      </c>
      <c r="H60" s="203" t="str">
        <f>IFERROR(VLOOKUP(INSCRIPCIONES!$B60,BASE2026,11,FALSE),"")</f>
        <v/>
      </c>
      <c r="I60" s="136" t="str">
        <f>IFERROR(VLOOKUP(INSCRIPCIONES!$B60,BASE2026,13,FALSE),"")</f>
        <v/>
      </c>
      <c r="J60" s="110" t="str">
        <f>IF(B60="","",IF(INSCRIPCIONES!$K60="DESCUENTO FAMILIA",65000,85000))</f>
        <v/>
      </c>
      <c r="K60" s="129"/>
      <c r="L60" s="200" t="str">
        <f>_xlfn.IFNA(VLOOKUP(INSCRIPCIONES!$B60,'BASE DE DATOS 2026'!$B$3:$Q$1042,16,FALSE),"")</f>
        <v/>
      </c>
    </row>
    <row r="61" spans="1:12" ht="15.75" x14ac:dyDescent="0.25">
      <c r="A61" s="198" t="str">
        <f>IF(INSCRIPCIONES!$B61="","",SUBTOTAL(103,$B$7:B61))</f>
        <v/>
      </c>
      <c r="B61" s="199"/>
      <c r="C61" s="133" t="str">
        <f>IFERROR(VLOOKUP(INSCRIPCIONES!$B61,BASE2026,2,FALSE),"")</f>
        <v/>
      </c>
      <c r="D61" s="133" t="str">
        <f>IFERROR(VLOOKUP(INSCRIPCIONES!$B61,BASE2026,3,FALSE),"")</f>
        <v/>
      </c>
      <c r="E61" s="134" t="str">
        <f>IFERROR(VLOOKUP(INSCRIPCIONES!$B61,BASE2026,6,0),"")</f>
        <v/>
      </c>
      <c r="F61" s="134" t="str">
        <f>IFERROR(VLOOKUP(INSCRIPCIONES!$B61,BASE2026,5,0),"")</f>
        <v/>
      </c>
      <c r="G61" s="135" t="str">
        <f>IFERROR(VLOOKUP(INSCRIPCIONES!$B61,BASE2026,12,FALSE),"")</f>
        <v/>
      </c>
      <c r="H61" s="203" t="str">
        <f>IFERROR(VLOOKUP(INSCRIPCIONES!$B61,BASE2026,11,FALSE),"")</f>
        <v/>
      </c>
      <c r="I61" s="136" t="str">
        <f>IFERROR(VLOOKUP(INSCRIPCIONES!$B61,BASE2026,13,FALSE),"")</f>
        <v/>
      </c>
      <c r="J61" s="110" t="str">
        <f>IF(B61="","",IF(INSCRIPCIONES!$K61="DESCUENTO FAMILIA",65000,85000))</f>
        <v/>
      </c>
      <c r="K61" s="129"/>
      <c r="L61" s="200" t="str">
        <f>_xlfn.IFNA(VLOOKUP(INSCRIPCIONES!$B61,'BASE DE DATOS 2026'!$B$3:$Q$1042,16,FALSE),"")</f>
        <v/>
      </c>
    </row>
    <row r="62" spans="1:12" ht="15.75" x14ac:dyDescent="0.25">
      <c r="A62" s="198" t="str">
        <f>IF(INSCRIPCIONES!$B62="","",SUBTOTAL(103,$B$7:B62))</f>
        <v/>
      </c>
      <c r="B62" s="199"/>
      <c r="C62" s="133" t="str">
        <f>IFERROR(VLOOKUP(INSCRIPCIONES!$B62,BASE2026,2,FALSE),"")</f>
        <v/>
      </c>
      <c r="D62" s="133" t="str">
        <f>IFERROR(VLOOKUP(INSCRIPCIONES!$B62,BASE2026,3,FALSE),"")</f>
        <v/>
      </c>
      <c r="E62" s="134" t="str">
        <f>IFERROR(VLOOKUP(INSCRIPCIONES!$B62,BASE2026,6,0),"")</f>
        <v/>
      </c>
      <c r="F62" s="134" t="str">
        <f>IFERROR(VLOOKUP(INSCRIPCIONES!$B62,BASE2026,5,0),"")</f>
        <v/>
      </c>
      <c r="G62" s="135" t="str">
        <f>IFERROR(VLOOKUP(INSCRIPCIONES!$B62,BASE2026,12,FALSE),"")</f>
        <v/>
      </c>
      <c r="H62" s="203" t="str">
        <f>IFERROR(VLOOKUP(INSCRIPCIONES!$B62,BASE2026,11,FALSE),"")</f>
        <v/>
      </c>
      <c r="I62" s="136" t="str">
        <f>IFERROR(VLOOKUP(INSCRIPCIONES!$B62,BASE2026,13,FALSE),"")</f>
        <v/>
      </c>
      <c r="J62" s="110" t="str">
        <f>IF(B62="","",IF(INSCRIPCIONES!$K62="DESCUENTO FAMILIA",65000,85000))</f>
        <v/>
      </c>
      <c r="K62" s="129"/>
      <c r="L62" s="200" t="str">
        <f>_xlfn.IFNA(VLOOKUP(INSCRIPCIONES!$B62,'BASE DE DATOS 2026'!$B$3:$Q$1042,16,FALSE),"")</f>
        <v/>
      </c>
    </row>
    <row r="63" spans="1:12" ht="15.75" x14ac:dyDescent="0.25">
      <c r="A63" s="198" t="str">
        <f>IF(INSCRIPCIONES!$B63="","",SUBTOTAL(103,$B$7:B63))</f>
        <v/>
      </c>
      <c r="B63" s="199"/>
      <c r="C63" s="133" t="str">
        <f>IFERROR(VLOOKUP(INSCRIPCIONES!$B63,BASE2026,2,FALSE),"")</f>
        <v/>
      </c>
      <c r="D63" s="133" t="str">
        <f>IFERROR(VLOOKUP(INSCRIPCIONES!$B63,BASE2026,3,FALSE),"")</f>
        <v/>
      </c>
      <c r="E63" s="134" t="str">
        <f>IFERROR(VLOOKUP(INSCRIPCIONES!$B63,BASE2026,6,0),"")</f>
        <v/>
      </c>
      <c r="F63" s="134" t="str">
        <f>IFERROR(VLOOKUP(INSCRIPCIONES!$B63,BASE2026,5,0),"")</f>
        <v/>
      </c>
      <c r="G63" s="135" t="str">
        <f>IFERROR(VLOOKUP(INSCRIPCIONES!$B63,BASE2026,12,FALSE),"")</f>
        <v/>
      </c>
      <c r="H63" s="203" t="str">
        <f>IFERROR(VLOOKUP(INSCRIPCIONES!$B63,BASE2026,11,FALSE),"")</f>
        <v/>
      </c>
      <c r="I63" s="136" t="str">
        <f>IFERROR(VLOOKUP(INSCRIPCIONES!$B63,BASE2026,13,FALSE),"")</f>
        <v/>
      </c>
      <c r="J63" s="110" t="str">
        <f>IF(B63="","",IF(INSCRIPCIONES!$K63="DESCUENTO FAMILIA",65000,85000))</f>
        <v/>
      </c>
      <c r="K63" s="129"/>
      <c r="L63" s="200" t="str">
        <f>_xlfn.IFNA(VLOOKUP(INSCRIPCIONES!$B63,'BASE DE DATOS 2026'!$B$3:$Q$1042,16,FALSE),"")</f>
        <v/>
      </c>
    </row>
    <row r="64" spans="1:12" ht="15.75" x14ac:dyDescent="0.25">
      <c r="A64" s="198" t="str">
        <f>IF(INSCRIPCIONES!$B64="","",SUBTOTAL(103,$B$7:B64))</f>
        <v/>
      </c>
      <c r="B64" s="199"/>
      <c r="C64" s="133" t="str">
        <f>IFERROR(VLOOKUP(INSCRIPCIONES!$B64,BASE2026,2,FALSE),"")</f>
        <v/>
      </c>
      <c r="D64" s="133" t="str">
        <f>IFERROR(VLOOKUP(INSCRIPCIONES!$B64,BASE2026,3,FALSE),"")</f>
        <v/>
      </c>
      <c r="E64" s="134" t="str">
        <f>IFERROR(VLOOKUP(INSCRIPCIONES!$B64,BASE2026,6,0),"")</f>
        <v/>
      </c>
      <c r="F64" s="134" t="str">
        <f>IFERROR(VLOOKUP(INSCRIPCIONES!$B64,BASE2026,5,0),"")</f>
        <v/>
      </c>
      <c r="G64" s="135" t="str">
        <f>IFERROR(VLOOKUP(INSCRIPCIONES!$B64,BASE2026,12,FALSE),"")</f>
        <v/>
      </c>
      <c r="H64" s="203" t="str">
        <f>IFERROR(VLOOKUP(INSCRIPCIONES!$B64,BASE2026,11,FALSE),"")</f>
        <v/>
      </c>
      <c r="I64" s="136" t="str">
        <f>IFERROR(VLOOKUP(INSCRIPCIONES!$B64,BASE2026,13,FALSE),"")</f>
        <v/>
      </c>
      <c r="J64" s="110" t="str">
        <f>IF(B64="","",IF(INSCRIPCIONES!$K64="DESCUENTO FAMILIA",65000,85000))</f>
        <v/>
      </c>
      <c r="K64" s="129"/>
      <c r="L64" s="200" t="str">
        <f>_xlfn.IFNA(VLOOKUP(INSCRIPCIONES!$B64,'BASE DE DATOS 2026'!$B$3:$Q$1042,16,FALSE),"")</f>
        <v/>
      </c>
    </row>
    <row r="65" spans="1:12" ht="15.75" x14ac:dyDescent="0.25">
      <c r="A65" s="198" t="str">
        <f>IF(INSCRIPCIONES!$B65="","",SUBTOTAL(103,$B$7:B65))</f>
        <v/>
      </c>
      <c r="B65" s="199"/>
      <c r="C65" s="133" t="str">
        <f>IFERROR(VLOOKUP(INSCRIPCIONES!$B65,BASE2026,2,FALSE),"")</f>
        <v/>
      </c>
      <c r="D65" s="133" t="str">
        <f>IFERROR(VLOOKUP(INSCRIPCIONES!$B65,BASE2026,3,FALSE),"")</f>
        <v/>
      </c>
      <c r="E65" s="134" t="str">
        <f>IFERROR(VLOOKUP(INSCRIPCIONES!$B65,BASE2026,6,0),"")</f>
        <v/>
      </c>
      <c r="F65" s="134" t="str">
        <f>IFERROR(VLOOKUP(INSCRIPCIONES!$B65,BASE2026,5,0),"")</f>
        <v/>
      </c>
      <c r="G65" s="135" t="str">
        <f>IFERROR(VLOOKUP(INSCRIPCIONES!$B65,BASE2026,12,FALSE),"")</f>
        <v/>
      </c>
      <c r="H65" s="203" t="str">
        <f>IFERROR(VLOOKUP(INSCRIPCIONES!$B65,BASE2026,11,FALSE),"")</f>
        <v/>
      </c>
      <c r="I65" s="136" t="str">
        <f>IFERROR(VLOOKUP(INSCRIPCIONES!$B65,BASE2026,13,FALSE),"")</f>
        <v/>
      </c>
      <c r="J65" s="110" t="str">
        <f>IF(B65="","",IF(INSCRIPCIONES!$K65="DESCUENTO FAMILIA",65000,85000))</f>
        <v/>
      </c>
      <c r="K65" s="129"/>
      <c r="L65" s="200" t="str">
        <f>_xlfn.IFNA(VLOOKUP(INSCRIPCIONES!$B65,'BASE DE DATOS 2026'!$B$3:$Q$1042,16,FALSE),"")</f>
        <v/>
      </c>
    </row>
    <row r="66" spans="1:12" ht="15.75" x14ac:dyDescent="0.25">
      <c r="A66" s="198" t="str">
        <f>IF(INSCRIPCIONES!$B66="","",SUBTOTAL(103,$B$7:B66))</f>
        <v/>
      </c>
      <c r="B66" s="199"/>
      <c r="C66" s="133" t="str">
        <f>IFERROR(VLOOKUP(INSCRIPCIONES!$B66,BASE2026,2,FALSE),"")</f>
        <v/>
      </c>
      <c r="D66" s="133" t="str">
        <f>IFERROR(VLOOKUP(INSCRIPCIONES!$B66,BASE2026,3,FALSE),"")</f>
        <v/>
      </c>
      <c r="E66" s="134" t="str">
        <f>IFERROR(VLOOKUP(INSCRIPCIONES!$B66,BASE2026,6,0),"")</f>
        <v/>
      </c>
      <c r="F66" s="134" t="str">
        <f>IFERROR(VLOOKUP(INSCRIPCIONES!$B66,BASE2026,5,0),"")</f>
        <v/>
      </c>
      <c r="G66" s="135" t="str">
        <f>IFERROR(VLOOKUP(INSCRIPCIONES!$B66,BASE2026,12,FALSE),"")</f>
        <v/>
      </c>
      <c r="H66" s="203" t="str">
        <f>IFERROR(VLOOKUP(INSCRIPCIONES!$B66,BASE2026,11,FALSE),"")</f>
        <v/>
      </c>
      <c r="I66" s="136" t="str">
        <f>IFERROR(VLOOKUP(INSCRIPCIONES!$B66,BASE2026,13,FALSE),"")</f>
        <v/>
      </c>
      <c r="J66" s="110" t="str">
        <f>IF(B66="","",IF(INSCRIPCIONES!$K66="DESCUENTO FAMILIA",65000,85000))</f>
        <v/>
      </c>
      <c r="K66" s="129"/>
      <c r="L66" s="200" t="str">
        <f>_xlfn.IFNA(VLOOKUP(INSCRIPCIONES!$B66,'BASE DE DATOS 2026'!$B$3:$Q$1042,16,FALSE),"")</f>
        <v/>
      </c>
    </row>
    <row r="67" spans="1:12" ht="15.75" x14ac:dyDescent="0.25">
      <c r="A67" s="198" t="str">
        <f>IF(INSCRIPCIONES!$B67="","",SUBTOTAL(103,$B$7:B67))</f>
        <v/>
      </c>
      <c r="B67" s="199"/>
      <c r="C67" s="133" t="str">
        <f>IFERROR(VLOOKUP(INSCRIPCIONES!$B67,BASE2026,2,FALSE),"")</f>
        <v/>
      </c>
      <c r="D67" s="133" t="str">
        <f>IFERROR(VLOOKUP(INSCRIPCIONES!$B67,BASE2026,3,FALSE),"")</f>
        <v/>
      </c>
      <c r="E67" s="134" t="str">
        <f>IFERROR(VLOOKUP(INSCRIPCIONES!$B67,BASE2026,6,0),"")</f>
        <v/>
      </c>
      <c r="F67" s="134" t="str">
        <f>IFERROR(VLOOKUP(INSCRIPCIONES!$B67,BASE2026,5,0),"")</f>
        <v/>
      </c>
      <c r="G67" s="135" t="str">
        <f>IFERROR(VLOOKUP(INSCRIPCIONES!$B67,BASE2026,12,FALSE),"")</f>
        <v/>
      </c>
      <c r="H67" s="203" t="str">
        <f>IFERROR(VLOOKUP(INSCRIPCIONES!$B67,BASE2026,11,FALSE),"")</f>
        <v/>
      </c>
      <c r="I67" s="136" t="str">
        <f>IFERROR(VLOOKUP(INSCRIPCIONES!$B67,BASE2026,13,FALSE),"")</f>
        <v/>
      </c>
      <c r="J67" s="110" t="str">
        <f>IF(B67="","",IF(INSCRIPCIONES!$K67="DESCUENTO FAMILIA",65000,85000))</f>
        <v/>
      </c>
      <c r="K67" s="129"/>
      <c r="L67" s="200" t="str">
        <f>_xlfn.IFNA(VLOOKUP(INSCRIPCIONES!$B67,'BASE DE DATOS 2026'!$B$3:$Q$1042,16,FALSE),"")</f>
        <v/>
      </c>
    </row>
    <row r="68" spans="1:12" ht="15.75" x14ac:dyDescent="0.25">
      <c r="A68" s="198" t="str">
        <f>IF(INSCRIPCIONES!$B68="","",SUBTOTAL(103,$B$7:B68))</f>
        <v/>
      </c>
      <c r="B68" s="199"/>
      <c r="C68" s="133" t="str">
        <f>IFERROR(VLOOKUP(INSCRIPCIONES!$B68,BASE2026,2,FALSE),"")</f>
        <v/>
      </c>
      <c r="D68" s="133" t="str">
        <f>IFERROR(VLOOKUP(INSCRIPCIONES!$B68,BASE2026,3,FALSE),"")</f>
        <v/>
      </c>
      <c r="E68" s="134" t="str">
        <f>IFERROR(VLOOKUP(INSCRIPCIONES!$B68,BASE2026,6,0),"")</f>
        <v/>
      </c>
      <c r="F68" s="134" t="str">
        <f>IFERROR(VLOOKUP(INSCRIPCIONES!$B68,BASE2026,5,0),"")</f>
        <v/>
      </c>
      <c r="G68" s="135" t="str">
        <f>IFERROR(VLOOKUP(INSCRIPCIONES!$B68,BASE2026,12,FALSE),"")</f>
        <v/>
      </c>
      <c r="H68" s="203" t="str">
        <f>IFERROR(VLOOKUP(INSCRIPCIONES!$B68,BASE2026,11,FALSE),"")</f>
        <v/>
      </c>
      <c r="I68" s="136" t="str">
        <f>IFERROR(VLOOKUP(INSCRIPCIONES!$B68,BASE2026,13,FALSE),"")</f>
        <v/>
      </c>
      <c r="J68" s="110" t="str">
        <f>IF(B68="","",IF(INSCRIPCIONES!$K68="DESCUENTO FAMILIA",65000,85000))</f>
        <v/>
      </c>
      <c r="K68" s="129"/>
      <c r="L68" s="200" t="str">
        <f>_xlfn.IFNA(VLOOKUP(INSCRIPCIONES!$B68,'BASE DE DATOS 2026'!$B$3:$Q$1042,16,FALSE),"")</f>
        <v/>
      </c>
    </row>
    <row r="69" spans="1:12" ht="15.75" x14ac:dyDescent="0.25">
      <c r="A69" s="198" t="str">
        <f>IF(INSCRIPCIONES!$B69="","",SUBTOTAL(103,$B$7:B69))</f>
        <v/>
      </c>
      <c r="B69" s="199"/>
      <c r="C69" s="133" t="str">
        <f>IFERROR(VLOOKUP(INSCRIPCIONES!$B69,BASE2026,2,FALSE),"")</f>
        <v/>
      </c>
      <c r="D69" s="133" t="str">
        <f>IFERROR(VLOOKUP(INSCRIPCIONES!$B69,BASE2026,3,FALSE),"")</f>
        <v/>
      </c>
      <c r="E69" s="134" t="str">
        <f>IFERROR(VLOOKUP(INSCRIPCIONES!$B69,BASE2026,6,0),"")</f>
        <v/>
      </c>
      <c r="F69" s="134" t="str">
        <f>IFERROR(VLOOKUP(INSCRIPCIONES!$B69,BASE2026,5,0),"")</f>
        <v/>
      </c>
      <c r="G69" s="135" t="str">
        <f>IFERROR(VLOOKUP(INSCRIPCIONES!$B69,BASE2026,12,FALSE),"")</f>
        <v/>
      </c>
      <c r="H69" s="203" t="str">
        <f>IFERROR(VLOOKUP(INSCRIPCIONES!$B69,BASE2026,11,FALSE),"")</f>
        <v/>
      </c>
      <c r="I69" s="136" t="str">
        <f>IFERROR(VLOOKUP(INSCRIPCIONES!$B69,BASE2026,13,FALSE),"")</f>
        <v/>
      </c>
      <c r="J69" s="110" t="str">
        <f>IF(B69="","",IF(INSCRIPCIONES!$K69="DESCUENTO FAMILIA",65000,85000))</f>
        <v/>
      </c>
      <c r="K69" s="129"/>
      <c r="L69" s="200" t="str">
        <f>_xlfn.IFNA(VLOOKUP(INSCRIPCIONES!$B69,'BASE DE DATOS 2026'!$B$3:$Q$1042,16,FALSE),"")</f>
        <v/>
      </c>
    </row>
    <row r="70" spans="1:12" ht="15.75" x14ac:dyDescent="0.25">
      <c r="A70" s="198" t="str">
        <f>IF(INSCRIPCIONES!$B70="","",SUBTOTAL(103,$B$7:B70))</f>
        <v/>
      </c>
      <c r="B70" s="199"/>
      <c r="C70" s="133" t="str">
        <f>IFERROR(VLOOKUP(INSCRIPCIONES!$B70,BASE2026,2,FALSE),"")</f>
        <v/>
      </c>
      <c r="D70" s="133" t="str">
        <f>IFERROR(VLOOKUP(INSCRIPCIONES!$B70,BASE2026,3,FALSE),"")</f>
        <v/>
      </c>
      <c r="E70" s="134" t="str">
        <f>IFERROR(VLOOKUP(INSCRIPCIONES!$B70,BASE2026,6,0),"")</f>
        <v/>
      </c>
      <c r="F70" s="134" t="str">
        <f>IFERROR(VLOOKUP(INSCRIPCIONES!$B70,BASE2026,5,0),"")</f>
        <v/>
      </c>
      <c r="G70" s="135" t="str">
        <f>IFERROR(VLOOKUP(INSCRIPCIONES!$B70,BASE2026,12,FALSE),"")</f>
        <v/>
      </c>
      <c r="H70" s="203" t="str">
        <f>IFERROR(VLOOKUP(INSCRIPCIONES!$B70,BASE2026,11,FALSE),"")</f>
        <v/>
      </c>
      <c r="I70" s="136" t="str">
        <f>IFERROR(VLOOKUP(INSCRIPCIONES!$B70,BASE2026,13,FALSE),"")</f>
        <v/>
      </c>
      <c r="J70" s="110" t="str">
        <f>IF(B70="","",IF(INSCRIPCIONES!$K70="DESCUENTO FAMILIA",65000,85000))</f>
        <v/>
      </c>
      <c r="K70" s="129"/>
      <c r="L70" s="200" t="str">
        <f>_xlfn.IFNA(VLOOKUP(INSCRIPCIONES!$B70,'BASE DE DATOS 2026'!$B$3:$Q$1042,16,FALSE),"")</f>
        <v/>
      </c>
    </row>
    <row r="71" spans="1:12" ht="15.75" x14ac:dyDescent="0.25">
      <c r="A71" s="198" t="str">
        <f>IF(INSCRIPCIONES!$B71="","",SUBTOTAL(103,$B$7:B71))</f>
        <v/>
      </c>
      <c r="B71" s="199"/>
      <c r="C71" s="133" t="str">
        <f>IFERROR(VLOOKUP(INSCRIPCIONES!$B71,BASE2026,2,FALSE),"")</f>
        <v/>
      </c>
      <c r="D71" s="133" t="str">
        <f>IFERROR(VLOOKUP(INSCRIPCIONES!$B71,BASE2026,3,FALSE),"")</f>
        <v/>
      </c>
      <c r="E71" s="134" t="str">
        <f>IFERROR(VLOOKUP(INSCRIPCIONES!$B71,BASE2026,6,0),"")</f>
        <v/>
      </c>
      <c r="F71" s="134" t="str">
        <f>IFERROR(VLOOKUP(INSCRIPCIONES!$B71,BASE2026,5,0),"")</f>
        <v/>
      </c>
      <c r="G71" s="135" t="str">
        <f>IFERROR(VLOOKUP(INSCRIPCIONES!$B71,BASE2026,12,FALSE),"")</f>
        <v/>
      </c>
      <c r="H71" s="203" t="str">
        <f>IFERROR(VLOOKUP(INSCRIPCIONES!$B71,BASE2026,11,FALSE),"")</f>
        <v/>
      </c>
      <c r="I71" s="136" t="str">
        <f>IFERROR(VLOOKUP(INSCRIPCIONES!$B71,BASE2026,13,FALSE),"")</f>
        <v/>
      </c>
      <c r="J71" s="110" t="str">
        <f>IF(B71="","",IF(INSCRIPCIONES!$K71="DESCUENTO FAMILIA",65000,85000))</f>
        <v/>
      </c>
      <c r="K71" s="129"/>
      <c r="L71" s="200" t="str">
        <f>_xlfn.IFNA(VLOOKUP(INSCRIPCIONES!$B71,'BASE DE DATOS 2026'!$B$3:$Q$1042,16,FALSE),"")</f>
        <v/>
      </c>
    </row>
    <row r="72" spans="1:12" ht="15.75" x14ac:dyDescent="0.25">
      <c r="A72" s="198" t="str">
        <f>IF(INSCRIPCIONES!$B72="","",SUBTOTAL(103,$B$7:B72))</f>
        <v/>
      </c>
      <c r="B72" s="199"/>
      <c r="C72" s="133" t="str">
        <f>IFERROR(VLOOKUP(INSCRIPCIONES!$B72,BASE2026,2,FALSE),"")</f>
        <v/>
      </c>
      <c r="D72" s="133" t="str">
        <f>IFERROR(VLOOKUP(INSCRIPCIONES!$B72,BASE2026,3,FALSE),"")</f>
        <v/>
      </c>
      <c r="E72" s="134" t="str">
        <f>IFERROR(VLOOKUP(INSCRIPCIONES!$B72,BASE2026,6,0),"")</f>
        <v/>
      </c>
      <c r="F72" s="134" t="str">
        <f>IFERROR(VLOOKUP(INSCRIPCIONES!$B72,BASE2026,5,0),"")</f>
        <v/>
      </c>
      <c r="G72" s="135" t="str">
        <f>IFERROR(VLOOKUP(INSCRIPCIONES!$B72,BASE2026,12,FALSE),"")</f>
        <v/>
      </c>
      <c r="H72" s="203" t="str">
        <f>IFERROR(VLOOKUP(INSCRIPCIONES!$B72,BASE2026,11,FALSE),"")</f>
        <v/>
      </c>
      <c r="I72" s="136" t="str">
        <f>IFERROR(VLOOKUP(INSCRIPCIONES!$B72,BASE2026,13,FALSE),"")</f>
        <v/>
      </c>
      <c r="J72" s="110" t="str">
        <f>IF(B72="","",IF(INSCRIPCIONES!$K72="DESCUENTO FAMILIA",65000,85000))</f>
        <v/>
      </c>
      <c r="K72" s="129"/>
      <c r="L72" s="200" t="str">
        <f>_xlfn.IFNA(VLOOKUP(INSCRIPCIONES!$B72,'BASE DE DATOS 2026'!$B$3:$Q$1042,16,FALSE),"")</f>
        <v/>
      </c>
    </row>
    <row r="73" spans="1:12" ht="15.75" x14ac:dyDescent="0.25">
      <c r="A73" s="198" t="str">
        <f>IF(INSCRIPCIONES!$B73="","",SUBTOTAL(103,$B$7:B73))</f>
        <v/>
      </c>
      <c r="B73" s="199"/>
      <c r="C73" s="133" t="str">
        <f>IFERROR(VLOOKUP(INSCRIPCIONES!$B73,BASE2026,2,FALSE),"")</f>
        <v/>
      </c>
      <c r="D73" s="133" t="str">
        <f>IFERROR(VLOOKUP(INSCRIPCIONES!$B73,BASE2026,3,FALSE),"")</f>
        <v/>
      </c>
      <c r="E73" s="134" t="str">
        <f>IFERROR(VLOOKUP(INSCRIPCIONES!$B73,BASE2026,6,0),"")</f>
        <v/>
      </c>
      <c r="F73" s="134" t="str">
        <f>IFERROR(VLOOKUP(INSCRIPCIONES!$B73,BASE2026,5,0),"")</f>
        <v/>
      </c>
      <c r="G73" s="135" t="str">
        <f>IFERROR(VLOOKUP(INSCRIPCIONES!$B73,BASE2026,12,FALSE),"")</f>
        <v/>
      </c>
      <c r="H73" s="203" t="str">
        <f>IFERROR(VLOOKUP(INSCRIPCIONES!$B73,BASE2026,11,FALSE),"")</f>
        <v/>
      </c>
      <c r="I73" s="136" t="str">
        <f>IFERROR(VLOOKUP(INSCRIPCIONES!$B73,BASE2026,13,FALSE),"")</f>
        <v/>
      </c>
      <c r="J73" s="110" t="str">
        <f>IF(B73="","",IF(INSCRIPCIONES!$K73="DESCUENTO FAMILIA",65000,85000))</f>
        <v/>
      </c>
      <c r="K73" s="129"/>
      <c r="L73" s="200" t="str">
        <f>_xlfn.IFNA(VLOOKUP(INSCRIPCIONES!$B73,'BASE DE DATOS 2026'!$B$3:$Q$1042,16,FALSE),"")</f>
        <v/>
      </c>
    </row>
    <row r="74" spans="1:12" ht="15.75" x14ac:dyDescent="0.25">
      <c r="A74" s="198" t="str">
        <f>IF(INSCRIPCIONES!$B74="","",SUBTOTAL(103,$B$7:B74))</f>
        <v/>
      </c>
      <c r="B74" s="199"/>
      <c r="C74" s="133" t="str">
        <f>IFERROR(VLOOKUP(INSCRIPCIONES!$B74,BASE2026,2,FALSE),"")</f>
        <v/>
      </c>
      <c r="D74" s="133" t="str">
        <f>IFERROR(VLOOKUP(INSCRIPCIONES!$B74,BASE2026,3,FALSE),"")</f>
        <v/>
      </c>
      <c r="E74" s="134" t="str">
        <f>IFERROR(VLOOKUP(INSCRIPCIONES!$B74,BASE2026,6,0),"")</f>
        <v/>
      </c>
      <c r="F74" s="134" t="str">
        <f>IFERROR(VLOOKUP(INSCRIPCIONES!$B74,BASE2026,5,0),"")</f>
        <v/>
      </c>
      <c r="G74" s="135" t="str">
        <f>IFERROR(VLOOKUP(INSCRIPCIONES!$B74,BASE2026,12,FALSE),"")</f>
        <v/>
      </c>
      <c r="H74" s="203" t="str">
        <f>IFERROR(VLOOKUP(INSCRIPCIONES!$B74,BASE2026,11,FALSE),"")</f>
        <v/>
      </c>
      <c r="I74" s="136" t="str">
        <f>IFERROR(VLOOKUP(INSCRIPCIONES!$B74,BASE2026,13,FALSE),"")</f>
        <v/>
      </c>
      <c r="J74" s="110" t="str">
        <f>IF(B74="","",IF(INSCRIPCIONES!$K74="DESCUENTO FAMILIA",65000,85000))</f>
        <v/>
      </c>
      <c r="K74" s="129"/>
      <c r="L74" s="200" t="str">
        <f>_xlfn.IFNA(VLOOKUP(INSCRIPCIONES!$B74,'BASE DE DATOS 2026'!$B$3:$Q$1042,16,FALSE),"")</f>
        <v/>
      </c>
    </row>
    <row r="75" spans="1:12" ht="15.75" x14ac:dyDescent="0.25">
      <c r="A75" s="198" t="str">
        <f>IF(INSCRIPCIONES!$B75="","",SUBTOTAL(103,$B$7:B75))</f>
        <v/>
      </c>
      <c r="B75" s="199"/>
      <c r="C75" s="133" t="str">
        <f>IFERROR(VLOOKUP(INSCRIPCIONES!$B75,BASE2026,2,FALSE),"")</f>
        <v/>
      </c>
      <c r="D75" s="133" t="str">
        <f>IFERROR(VLOOKUP(INSCRIPCIONES!$B75,BASE2026,3,FALSE),"")</f>
        <v/>
      </c>
      <c r="E75" s="134" t="str">
        <f>IFERROR(VLOOKUP(INSCRIPCIONES!$B75,BASE2026,6,0),"")</f>
        <v/>
      </c>
      <c r="F75" s="134" t="str">
        <f>IFERROR(VLOOKUP(INSCRIPCIONES!$B75,BASE2026,5,0),"")</f>
        <v/>
      </c>
      <c r="G75" s="135" t="str">
        <f>IFERROR(VLOOKUP(INSCRIPCIONES!$B75,BASE2026,12,FALSE),"")</f>
        <v/>
      </c>
      <c r="H75" s="203" t="str">
        <f>IFERROR(VLOOKUP(INSCRIPCIONES!$B75,BASE2026,11,FALSE),"")</f>
        <v/>
      </c>
      <c r="I75" s="136" t="str">
        <f>IFERROR(VLOOKUP(INSCRIPCIONES!$B75,BASE2026,13,FALSE),"")</f>
        <v/>
      </c>
      <c r="J75" s="110" t="str">
        <f>IF(B75="","",IF(INSCRIPCIONES!$K75="DESCUENTO FAMILIA",65000,85000))</f>
        <v/>
      </c>
      <c r="K75" s="129"/>
      <c r="L75" s="200" t="str">
        <f>_xlfn.IFNA(VLOOKUP(INSCRIPCIONES!$B75,'BASE DE DATOS 2026'!$B$3:$Q$1042,16,FALSE),"")</f>
        <v/>
      </c>
    </row>
    <row r="76" spans="1:12" ht="15.75" x14ac:dyDescent="0.25">
      <c r="A76" s="198" t="str">
        <f>IF(INSCRIPCIONES!$B76="","",SUBTOTAL(103,$B$7:B76))</f>
        <v/>
      </c>
      <c r="B76" s="199"/>
      <c r="C76" s="133" t="str">
        <f>IFERROR(VLOOKUP(INSCRIPCIONES!$B76,BASE2026,2,FALSE),"")</f>
        <v/>
      </c>
      <c r="D76" s="133" t="str">
        <f>IFERROR(VLOOKUP(INSCRIPCIONES!$B76,BASE2026,3,FALSE),"")</f>
        <v/>
      </c>
      <c r="E76" s="134" t="str">
        <f>IFERROR(VLOOKUP(INSCRIPCIONES!$B76,BASE2026,6,0),"")</f>
        <v/>
      </c>
      <c r="F76" s="134" t="str">
        <f>IFERROR(VLOOKUP(INSCRIPCIONES!$B76,BASE2026,5,0),"")</f>
        <v/>
      </c>
      <c r="G76" s="135" t="str">
        <f>IFERROR(VLOOKUP(INSCRIPCIONES!$B76,BASE2026,12,FALSE),"")</f>
        <v/>
      </c>
      <c r="H76" s="203" t="str">
        <f>IFERROR(VLOOKUP(INSCRIPCIONES!$B76,BASE2026,11,FALSE),"")</f>
        <v/>
      </c>
      <c r="I76" s="136" t="str">
        <f>IFERROR(VLOOKUP(INSCRIPCIONES!$B76,BASE2026,13,FALSE),"")</f>
        <v/>
      </c>
      <c r="J76" s="110" t="str">
        <f>IF(B76="","",IF(INSCRIPCIONES!$K76="DESCUENTO FAMILIA",65000,85000))</f>
        <v/>
      </c>
      <c r="K76" s="129"/>
      <c r="L76" s="200" t="str">
        <f>_xlfn.IFNA(VLOOKUP(INSCRIPCIONES!$B76,'BASE DE DATOS 2026'!$B$3:$Q$1042,16,FALSE),"")</f>
        <v/>
      </c>
    </row>
    <row r="77" spans="1:12" ht="15.75" x14ac:dyDescent="0.25">
      <c r="A77" s="198" t="str">
        <f>IF(INSCRIPCIONES!$B77="","",SUBTOTAL(103,$B$7:B77))</f>
        <v/>
      </c>
      <c r="B77" s="199"/>
      <c r="C77" s="133" t="str">
        <f>IFERROR(VLOOKUP(INSCRIPCIONES!$B77,BASE2026,2,FALSE),"")</f>
        <v/>
      </c>
      <c r="D77" s="133" t="str">
        <f>IFERROR(VLOOKUP(INSCRIPCIONES!$B77,BASE2026,3,FALSE),"")</f>
        <v/>
      </c>
      <c r="E77" s="134" t="str">
        <f>IFERROR(VLOOKUP(INSCRIPCIONES!$B77,BASE2026,6,0),"")</f>
        <v/>
      </c>
      <c r="F77" s="134" t="str">
        <f>IFERROR(VLOOKUP(INSCRIPCIONES!$B77,BASE2026,5,0),"")</f>
        <v/>
      </c>
      <c r="G77" s="135" t="str">
        <f>IFERROR(VLOOKUP(INSCRIPCIONES!$B77,BASE2026,12,FALSE),"")</f>
        <v/>
      </c>
      <c r="H77" s="203" t="str">
        <f>IFERROR(VLOOKUP(INSCRIPCIONES!$B77,BASE2026,11,FALSE),"")</f>
        <v/>
      </c>
      <c r="I77" s="136" t="str">
        <f>IFERROR(VLOOKUP(INSCRIPCIONES!$B77,BASE2026,13,FALSE),"")</f>
        <v/>
      </c>
      <c r="J77" s="110" t="str">
        <f>IF(B77="","",IF(INSCRIPCIONES!$K77="DESCUENTO FAMILIA",65000,85000))</f>
        <v/>
      </c>
      <c r="K77" s="129"/>
      <c r="L77" s="200" t="str">
        <f>_xlfn.IFNA(VLOOKUP(INSCRIPCIONES!$B77,'BASE DE DATOS 2026'!$B$3:$Q$1042,16,FALSE),"")</f>
        <v/>
      </c>
    </row>
    <row r="78" spans="1:12" ht="15.75" x14ac:dyDescent="0.25">
      <c r="A78" s="198" t="str">
        <f>IF(INSCRIPCIONES!$B78="","",SUBTOTAL(103,$B$7:B78))</f>
        <v/>
      </c>
      <c r="B78" s="199"/>
      <c r="C78" s="133" t="str">
        <f>IFERROR(VLOOKUP(INSCRIPCIONES!$B78,BASE2026,2,FALSE),"")</f>
        <v/>
      </c>
      <c r="D78" s="133" t="str">
        <f>IFERROR(VLOOKUP(INSCRIPCIONES!$B78,BASE2026,3,FALSE),"")</f>
        <v/>
      </c>
      <c r="E78" s="134" t="str">
        <f>IFERROR(VLOOKUP(INSCRIPCIONES!$B78,BASE2026,6,0),"")</f>
        <v/>
      </c>
      <c r="F78" s="134" t="str">
        <f>IFERROR(VLOOKUP(INSCRIPCIONES!$B78,BASE2026,5,0),"")</f>
        <v/>
      </c>
      <c r="G78" s="135" t="str">
        <f>IFERROR(VLOOKUP(INSCRIPCIONES!$B78,BASE2026,12,FALSE),"")</f>
        <v/>
      </c>
      <c r="H78" s="203" t="str">
        <f>IFERROR(VLOOKUP(INSCRIPCIONES!$B78,BASE2026,11,FALSE),"")</f>
        <v/>
      </c>
      <c r="I78" s="136" t="str">
        <f>IFERROR(VLOOKUP(INSCRIPCIONES!$B78,BASE2026,13,FALSE),"")</f>
        <v/>
      </c>
      <c r="J78" s="110" t="str">
        <f>IF(B78="","",IF(INSCRIPCIONES!$K78="DESCUENTO FAMILIA",65000,85000))</f>
        <v/>
      </c>
      <c r="K78" s="129"/>
      <c r="L78" s="200" t="str">
        <f>_xlfn.IFNA(VLOOKUP(INSCRIPCIONES!$B78,'BASE DE DATOS 2026'!$B$3:$Q$1042,16,FALSE),"")</f>
        <v/>
      </c>
    </row>
    <row r="79" spans="1:12" ht="15.75" x14ac:dyDescent="0.25">
      <c r="A79" s="198" t="str">
        <f>IF(INSCRIPCIONES!$B79="","",SUBTOTAL(103,$B$7:B79))</f>
        <v/>
      </c>
      <c r="B79" s="199"/>
      <c r="C79" s="133" t="str">
        <f>IFERROR(VLOOKUP(INSCRIPCIONES!$B79,BASE2026,2,FALSE),"")</f>
        <v/>
      </c>
      <c r="D79" s="133" t="str">
        <f>IFERROR(VLOOKUP(INSCRIPCIONES!$B79,BASE2026,3,FALSE),"")</f>
        <v/>
      </c>
      <c r="E79" s="134" t="str">
        <f>IFERROR(VLOOKUP(INSCRIPCIONES!$B79,BASE2026,6,0),"")</f>
        <v/>
      </c>
      <c r="F79" s="134" t="str">
        <f>IFERROR(VLOOKUP(INSCRIPCIONES!$B79,BASE2026,5,0),"")</f>
        <v/>
      </c>
      <c r="G79" s="135" t="str">
        <f>IFERROR(VLOOKUP(INSCRIPCIONES!$B79,BASE2026,12,FALSE),"")</f>
        <v/>
      </c>
      <c r="H79" s="203" t="str">
        <f>IFERROR(VLOOKUP(INSCRIPCIONES!$B79,BASE2026,11,FALSE),"")</f>
        <v/>
      </c>
      <c r="I79" s="136" t="str">
        <f>IFERROR(VLOOKUP(INSCRIPCIONES!$B79,BASE2026,13,FALSE),"")</f>
        <v/>
      </c>
      <c r="J79" s="110" t="str">
        <f>IF(B79="","",IF(INSCRIPCIONES!$K79="DESCUENTO FAMILIA",65000,85000))</f>
        <v/>
      </c>
      <c r="K79" s="129"/>
      <c r="L79" s="200" t="str">
        <f>_xlfn.IFNA(VLOOKUP(INSCRIPCIONES!$B79,'BASE DE DATOS 2026'!$B$3:$Q$1042,16,FALSE),"")</f>
        <v/>
      </c>
    </row>
    <row r="80" spans="1:12" ht="15.75" x14ac:dyDescent="0.25">
      <c r="A80" s="198" t="str">
        <f>IF(INSCRIPCIONES!$B80="","",SUBTOTAL(103,$B$7:B80))</f>
        <v/>
      </c>
      <c r="B80" s="199"/>
      <c r="C80" s="133" t="str">
        <f>IFERROR(VLOOKUP(INSCRIPCIONES!$B80,BASE2026,2,FALSE),"")</f>
        <v/>
      </c>
      <c r="D80" s="133" t="str">
        <f>IFERROR(VLOOKUP(INSCRIPCIONES!$B80,BASE2026,3,FALSE),"")</f>
        <v/>
      </c>
      <c r="E80" s="134" t="str">
        <f>IFERROR(VLOOKUP(INSCRIPCIONES!$B80,BASE2026,6,0),"")</f>
        <v/>
      </c>
      <c r="F80" s="134" t="str">
        <f>IFERROR(VLOOKUP(INSCRIPCIONES!$B80,BASE2026,5,0),"")</f>
        <v/>
      </c>
      <c r="G80" s="135" t="str">
        <f>IFERROR(VLOOKUP(INSCRIPCIONES!$B80,BASE2026,12,FALSE),"")</f>
        <v/>
      </c>
      <c r="H80" s="203" t="str">
        <f>IFERROR(VLOOKUP(INSCRIPCIONES!$B80,BASE2026,11,FALSE),"")</f>
        <v/>
      </c>
      <c r="I80" s="136" t="str">
        <f>IFERROR(VLOOKUP(INSCRIPCIONES!$B80,BASE2026,13,FALSE),"")</f>
        <v/>
      </c>
      <c r="J80" s="110" t="str">
        <f>IF(B80="","",IF(INSCRIPCIONES!$K80="DESCUENTO FAMILIA",65000,85000))</f>
        <v/>
      </c>
      <c r="K80" s="130"/>
      <c r="L80" s="200" t="str">
        <f>_xlfn.IFNA(VLOOKUP(INSCRIPCIONES!$B80,'BASE DE DATOS 2026'!$B$3:$Q$1042,16,FALSE),"")</f>
        <v/>
      </c>
    </row>
    <row r="81" spans="1:12" ht="15.75" x14ac:dyDescent="0.25">
      <c r="A81" s="198" t="str">
        <f>IF(INSCRIPCIONES!$B81="","",SUBTOTAL(103,$B$7:B81))</f>
        <v/>
      </c>
      <c r="B81" s="199"/>
      <c r="C81" s="133" t="str">
        <f>IFERROR(VLOOKUP(INSCRIPCIONES!$B81,BASE2026,2,FALSE),"")</f>
        <v/>
      </c>
      <c r="D81" s="133" t="str">
        <f>IFERROR(VLOOKUP(INSCRIPCIONES!$B81,BASE2026,3,FALSE),"")</f>
        <v/>
      </c>
      <c r="E81" s="134" t="str">
        <f>IFERROR(VLOOKUP(INSCRIPCIONES!$B81,BASE2026,6,0),"")</f>
        <v/>
      </c>
      <c r="F81" s="134" t="str">
        <f>IFERROR(VLOOKUP(INSCRIPCIONES!$B81,BASE2026,5,0),"")</f>
        <v/>
      </c>
      <c r="G81" s="135" t="str">
        <f>IFERROR(VLOOKUP(INSCRIPCIONES!$B81,BASE2026,12,FALSE),"")</f>
        <v/>
      </c>
      <c r="H81" s="203" t="str">
        <f>IFERROR(VLOOKUP(INSCRIPCIONES!$B81,BASE2026,11,FALSE),"")</f>
        <v/>
      </c>
      <c r="I81" s="136" t="str">
        <f>IFERROR(VLOOKUP(INSCRIPCIONES!$B81,BASE2026,13,FALSE),"")</f>
        <v/>
      </c>
      <c r="J81" s="110" t="str">
        <f>IF(B81="","",IF(INSCRIPCIONES!$K81="DESCUENTO FAMILIA",65000,85000))</f>
        <v/>
      </c>
      <c r="K81" s="129"/>
      <c r="L81" s="200" t="str">
        <f>_xlfn.IFNA(VLOOKUP(INSCRIPCIONES!$B81,'BASE DE DATOS 2026'!$B$3:$Q$1042,16,FALSE),"")</f>
        <v/>
      </c>
    </row>
    <row r="82" spans="1:12" ht="15.75" x14ac:dyDescent="0.25">
      <c r="A82" s="198" t="str">
        <f>IF(INSCRIPCIONES!$B82="","",SUBTOTAL(103,$B$7:B82))</f>
        <v/>
      </c>
      <c r="B82" s="199"/>
      <c r="C82" s="133" t="str">
        <f>IFERROR(VLOOKUP(INSCRIPCIONES!$B82,BASE2026,2,FALSE),"")</f>
        <v/>
      </c>
      <c r="D82" s="133" t="str">
        <f>IFERROR(VLOOKUP(INSCRIPCIONES!$B82,BASE2026,3,FALSE),"")</f>
        <v/>
      </c>
      <c r="E82" s="134" t="str">
        <f>IFERROR(VLOOKUP(INSCRIPCIONES!$B82,BASE2026,6,0),"")</f>
        <v/>
      </c>
      <c r="F82" s="134" t="str">
        <f>IFERROR(VLOOKUP(INSCRIPCIONES!$B82,BASE2026,5,0),"")</f>
        <v/>
      </c>
      <c r="G82" s="135" t="str">
        <f>IFERROR(VLOOKUP(INSCRIPCIONES!$B82,BASE2026,12,FALSE),"")</f>
        <v/>
      </c>
      <c r="H82" s="203" t="str">
        <f>IFERROR(VLOOKUP(INSCRIPCIONES!$B82,BASE2026,11,FALSE),"")</f>
        <v/>
      </c>
      <c r="I82" s="136" t="str">
        <f>IFERROR(VLOOKUP(INSCRIPCIONES!$B82,BASE2026,13,FALSE),"")</f>
        <v/>
      </c>
      <c r="J82" s="110" t="str">
        <f>IF(B82="","",IF(INSCRIPCIONES!$K82="DESCUENTO FAMILIA",65000,85000))</f>
        <v/>
      </c>
      <c r="K82" s="129"/>
      <c r="L82" s="200" t="str">
        <f>_xlfn.IFNA(VLOOKUP(INSCRIPCIONES!$B82,'BASE DE DATOS 2026'!$B$3:$Q$1042,16,FALSE),"")</f>
        <v/>
      </c>
    </row>
    <row r="83" spans="1:12" ht="15.75" x14ac:dyDescent="0.25">
      <c r="A83" s="198" t="str">
        <f>IF(INSCRIPCIONES!$B83="","",SUBTOTAL(103,$B$7:B83))</f>
        <v/>
      </c>
      <c r="B83" s="199"/>
      <c r="C83" s="133" t="str">
        <f>IFERROR(VLOOKUP(INSCRIPCIONES!$B83,BASE2026,2,FALSE),"")</f>
        <v/>
      </c>
      <c r="D83" s="133" t="str">
        <f>IFERROR(VLOOKUP(INSCRIPCIONES!$B83,BASE2026,3,FALSE),"")</f>
        <v/>
      </c>
      <c r="E83" s="134" t="str">
        <f>IFERROR(VLOOKUP(INSCRIPCIONES!$B83,BASE2026,6,0),"")</f>
        <v/>
      </c>
      <c r="F83" s="134" t="str">
        <f>IFERROR(VLOOKUP(INSCRIPCIONES!$B83,BASE2026,5,0),"")</f>
        <v/>
      </c>
      <c r="G83" s="135" t="str">
        <f>IFERROR(VLOOKUP(INSCRIPCIONES!$B83,BASE2026,12,FALSE),"")</f>
        <v/>
      </c>
      <c r="H83" s="203" t="str">
        <f>IFERROR(VLOOKUP(INSCRIPCIONES!$B83,BASE2026,11,FALSE),"")</f>
        <v/>
      </c>
      <c r="I83" s="136" t="str">
        <f>IFERROR(VLOOKUP(INSCRIPCIONES!$B83,BASE2026,13,FALSE),"")</f>
        <v/>
      </c>
      <c r="J83" s="110" t="str">
        <f>IF(B83="","",IF(INSCRIPCIONES!$K83="DESCUENTO FAMILIA",65000,85000))</f>
        <v/>
      </c>
      <c r="K83" s="129"/>
      <c r="L83" s="200" t="str">
        <f>_xlfn.IFNA(VLOOKUP(INSCRIPCIONES!$B83,'BASE DE DATOS 2026'!$B$3:$Q$1042,16,FALSE),"")</f>
        <v/>
      </c>
    </row>
    <row r="84" spans="1:12" ht="15.75" x14ac:dyDescent="0.25">
      <c r="A84" s="198" t="str">
        <f>IF(INSCRIPCIONES!$B84="","",SUBTOTAL(103,$B$7:B84))</f>
        <v/>
      </c>
      <c r="B84" s="199"/>
      <c r="C84" s="133" t="str">
        <f>IFERROR(VLOOKUP(INSCRIPCIONES!$B84,BASE2026,2,FALSE),"")</f>
        <v/>
      </c>
      <c r="D84" s="133" t="str">
        <f>IFERROR(VLOOKUP(INSCRIPCIONES!$B84,BASE2026,3,FALSE),"")</f>
        <v/>
      </c>
      <c r="E84" s="134" t="str">
        <f>IFERROR(VLOOKUP(INSCRIPCIONES!$B84,BASE2026,6,0),"")</f>
        <v/>
      </c>
      <c r="F84" s="134" t="str">
        <f>IFERROR(VLOOKUP(INSCRIPCIONES!$B84,BASE2026,5,0),"")</f>
        <v/>
      </c>
      <c r="G84" s="135" t="str">
        <f>IFERROR(VLOOKUP(INSCRIPCIONES!$B84,BASE2026,12,FALSE),"")</f>
        <v/>
      </c>
      <c r="H84" s="203" t="str">
        <f>IFERROR(VLOOKUP(INSCRIPCIONES!$B84,BASE2026,11,FALSE),"")</f>
        <v/>
      </c>
      <c r="I84" s="136" t="str">
        <f>IFERROR(VLOOKUP(INSCRIPCIONES!$B84,BASE2026,13,FALSE),"")</f>
        <v/>
      </c>
      <c r="J84" s="110" t="str">
        <f>IF(B84="","",IF(INSCRIPCIONES!$K84="DESCUENTO FAMILIA",65000,85000))</f>
        <v/>
      </c>
      <c r="K84" s="129"/>
      <c r="L84" s="200" t="str">
        <f>_xlfn.IFNA(VLOOKUP(INSCRIPCIONES!$B84,'BASE DE DATOS 2026'!$B$3:$Q$1042,16,FALSE),"")</f>
        <v/>
      </c>
    </row>
    <row r="85" spans="1:12" ht="15.75" x14ac:dyDescent="0.25">
      <c r="A85" s="198" t="str">
        <f>IF(INSCRIPCIONES!$B85="","",SUBTOTAL(103,$B$7:B85))</f>
        <v/>
      </c>
      <c r="B85" s="199"/>
      <c r="C85" s="133" t="str">
        <f>IFERROR(VLOOKUP(INSCRIPCIONES!$B85,BASE2026,2,FALSE),"")</f>
        <v/>
      </c>
      <c r="D85" s="133" t="str">
        <f>IFERROR(VLOOKUP(INSCRIPCIONES!$B85,BASE2026,3,FALSE),"")</f>
        <v/>
      </c>
      <c r="E85" s="134" t="str">
        <f>IFERROR(VLOOKUP(INSCRIPCIONES!$B85,BASE2026,6,0),"")</f>
        <v/>
      </c>
      <c r="F85" s="134" t="str">
        <f>IFERROR(VLOOKUP(INSCRIPCIONES!$B85,BASE2026,5,0),"")</f>
        <v/>
      </c>
      <c r="G85" s="135" t="str">
        <f>IFERROR(VLOOKUP(INSCRIPCIONES!$B85,BASE2026,12,FALSE),"")</f>
        <v/>
      </c>
      <c r="H85" s="203" t="str">
        <f>IFERROR(VLOOKUP(INSCRIPCIONES!$B85,BASE2026,11,FALSE),"")</f>
        <v/>
      </c>
      <c r="I85" s="136" t="str">
        <f>IFERROR(VLOOKUP(INSCRIPCIONES!$B85,BASE2026,13,FALSE),"")</f>
        <v/>
      </c>
      <c r="J85" s="110" t="str">
        <f>IF(B85="","",IF(INSCRIPCIONES!$K85="DESCUENTO FAMILIA",65000,85000))</f>
        <v/>
      </c>
      <c r="K85" s="129"/>
      <c r="L85" s="200" t="str">
        <f>_xlfn.IFNA(VLOOKUP(INSCRIPCIONES!$B85,'BASE DE DATOS 2026'!$B$3:$Q$1042,16,FALSE),"")</f>
        <v/>
      </c>
    </row>
    <row r="86" spans="1:12" ht="15.75" x14ac:dyDescent="0.25">
      <c r="A86" s="198" t="str">
        <f>IF(INSCRIPCIONES!$B86="","",SUBTOTAL(103,$B$7:B86))</f>
        <v/>
      </c>
      <c r="B86" s="199"/>
      <c r="C86" s="133" t="str">
        <f>IFERROR(VLOOKUP(INSCRIPCIONES!$B86,BASE2026,2,FALSE),"")</f>
        <v/>
      </c>
      <c r="D86" s="133" t="str">
        <f>IFERROR(VLOOKUP(INSCRIPCIONES!$B86,BASE2026,3,FALSE),"")</f>
        <v/>
      </c>
      <c r="E86" s="134" t="str">
        <f>IFERROR(VLOOKUP(INSCRIPCIONES!$B86,BASE2026,6,0),"")</f>
        <v/>
      </c>
      <c r="F86" s="134" t="str">
        <f>IFERROR(VLOOKUP(INSCRIPCIONES!$B86,BASE2026,5,0),"")</f>
        <v/>
      </c>
      <c r="G86" s="135" t="str">
        <f>IFERROR(VLOOKUP(INSCRIPCIONES!$B86,BASE2026,12,FALSE),"")</f>
        <v/>
      </c>
      <c r="H86" s="203" t="str">
        <f>IFERROR(VLOOKUP(INSCRIPCIONES!$B86,BASE2026,11,FALSE),"")</f>
        <v/>
      </c>
      <c r="I86" s="136" t="str">
        <f>IFERROR(VLOOKUP(INSCRIPCIONES!$B86,BASE2026,13,FALSE),"")</f>
        <v/>
      </c>
      <c r="J86" s="110" t="str">
        <f>IF(B86="","",IF(INSCRIPCIONES!$K86="DESCUENTO FAMILIA",65000,85000))</f>
        <v/>
      </c>
      <c r="K86" s="129"/>
      <c r="L86" s="200" t="str">
        <f>_xlfn.IFNA(VLOOKUP(INSCRIPCIONES!$B86,'BASE DE DATOS 2026'!$B$3:$Q$1042,16,FALSE),"")</f>
        <v/>
      </c>
    </row>
    <row r="87" spans="1:12" ht="15.75" x14ac:dyDescent="0.25">
      <c r="A87" s="198" t="str">
        <f>IF(INSCRIPCIONES!$B87="","",SUBTOTAL(103,$B$7:B87))</f>
        <v/>
      </c>
      <c r="B87" s="199"/>
      <c r="C87" s="133" t="str">
        <f>IFERROR(VLOOKUP(INSCRIPCIONES!$B87,BASE2026,2,FALSE),"")</f>
        <v/>
      </c>
      <c r="D87" s="133" t="str">
        <f>IFERROR(VLOOKUP(INSCRIPCIONES!$B87,BASE2026,3,FALSE),"")</f>
        <v/>
      </c>
      <c r="E87" s="134" t="str">
        <f>IFERROR(VLOOKUP(INSCRIPCIONES!$B87,BASE2026,6,0),"")</f>
        <v/>
      </c>
      <c r="F87" s="134" t="str">
        <f>IFERROR(VLOOKUP(INSCRIPCIONES!$B87,BASE2026,5,0),"")</f>
        <v/>
      </c>
      <c r="G87" s="135" t="str">
        <f>IFERROR(VLOOKUP(INSCRIPCIONES!$B87,BASE2026,12,FALSE),"")</f>
        <v/>
      </c>
      <c r="H87" s="203" t="str">
        <f>IFERROR(VLOOKUP(INSCRIPCIONES!$B87,BASE2026,11,FALSE),"")</f>
        <v/>
      </c>
      <c r="I87" s="136" t="str">
        <f>IFERROR(VLOOKUP(INSCRIPCIONES!$B87,BASE2026,13,FALSE),"")</f>
        <v/>
      </c>
      <c r="J87" s="110" t="str">
        <f>IF(B87="","",IF(INSCRIPCIONES!$K87="DESCUENTO FAMILIA",65000,85000))</f>
        <v/>
      </c>
      <c r="K87" s="129"/>
      <c r="L87" s="200" t="str">
        <f>_xlfn.IFNA(VLOOKUP(INSCRIPCIONES!$B87,'BASE DE DATOS 2026'!$B$3:$Q$1042,16,FALSE),"")</f>
        <v/>
      </c>
    </row>
    <row r="88" spans="1:12" ht="15.75" x14ac:dyDescent="0.25">
      <c r="A88" s="198" t="str">
        <f>IF(INSCRIPCIONES!$B88="","",SUBTOTAL(103,$B$7:B88))</f>
        <v/>
      </c>
      <c r="B88" s="199"/>
      <c r="C88" s="133" t="str">
        <f>IFERROR(VLOOKUP(INSCRIPCIONES!$B88,BASE2026,2,FALSE),"")</f>
        <v/>
      </c>
      <c r="D88" s="133" t="str">
        <f>IFERROR(VLOOKUP(INSCRIPCIONES!$B88,BASE2026,3,FALSE),"")</f>
        <v/>
      </c>
      <c r="E88" s="134" t="str">
        <f>IFERROR(VLOOKUP(INSCRIPCIONES!$B88,BASE2026,6,0),"")</f>
        <v/>
      </c>
      <c r="F88" s="134" t="str">
        <f>IFERROR(VLOOKUP(INSCRIPCIONES!$B88,BASE2026,5,0),"")</f>
        <v/>
      </c>
      <c r="G88" s="135" t="str">
        <f>IFERROR(VLOOKUP(INSCRIPCIONES!$B88,BASE2026,12,FALSE),"")</f>
        <v/>
      </c>
      <c r="H88" s="203" t="str">
        <f>IFERROR(VLOOKUP(INSCRIPCIONES!$B88,BASE2026,11,FALSE),"")</f>
        <v/>
      </c>
      <c r="I88" s="136" t="str">
        <f>IFERROR(VLOOKUP(INSCRIPCIONES!$B88,BASE2026,13,FALSE),"")</f>
        <v/>
      </c>
      <c r="J88" s="110" t="str">
        <f>IF(B88="","",IF(INSCRIPCIONES!$K88="DESCUENTO FAMILIA",65000,85000))</f>
        <v/>
      </c>
      <c r="K88" s="129"/>
      <c r="L88" s="200" t="str">
        <f>_xlfn.IFNA(VLOOKUP(INSCRIPCIONES!$B88,'BASE DE DATOS 2026'!$B$3:$Q$1042,16,FALSE),"")</f>
        <v/>
      </c>
    </row>
    <row r="89" spans="1:12" ht="15.75" x14ac:dyDescent="0.25">
      <c r="A89" s="198" t="str">
        <f>IF(INSCRIPCIONES!$B89="","",SUBTOTAL(103,$B$7:B89))</f>
        <v/>
      </c>
      <c r="B89" s="199"/>
      <c r="C89" s="133" t="str">
        <f>IFERROR(VLOOKUP(INSCRIPCIONES!$B89,BASE2026,2,FALSE),"")</f>
        <v/>
      </c>
      <c r="D89" s="133" t="str">
        <f>IFERROR(VLOOKUP(INSCRIPCIONES!$B89,BASE2026,3,FALSE),"")</f>
        <v/>
      </c>
      <c r="E89" s="134" t="str">
        <f>IFERROR(VLOOKUP(INSCRIPCIONES!$B89,BASE2026,6,0),"")</f>
        <v/>
      </c>
      <c r="F89" s="134" t="str">
        <f>IFERROR(VLOOKUP(INSCRIPCIONES!$B89,BASE2026,5,0),"")</f>
        <v/>
      </c>
      <c r="G89" s="135" t="str">
        <f>IFERROR(VLOOKUP(INSCRIPCIONES!$B89,BASE2026,12,FALSE),"")</f>
        <v/>
      </c>
      <c r="H89" s="203" t="str">
        <f>IFERROR(VLOOKUP(INSCRIPCIONES!$B89,BASE2026,11,FALSE),"")</f>
        <v/>
      </c>
      <c r="I89" s="136" t="str">
        <f>IFERROR(VLOOKUP(INSCRIPCIONES!$B89,BASE2026,13,FALSE),"")</f>
        <v/>
      </c>
      <c r="J89" s="110" t="str">
        <f>IF(B89="","",IF(INSCRIPCIONES!$K89="DESCUENTO FAMILIA",65000,85000))</f>
        <v/>
      </c>
      <c r="K89" s="129"/>
      <c r="L89" s="200" t="str">
        <f>_xlfn.IFNA(VLOOKUP(INSCRIPCIONES!$B89,'BASE DE DATOS 2026'!$B$3:$Q$1042,16,FALSE),"")</f>
        <v/>
      </c>
    </row>
    <row r="90" spans="1:12" ht="15.75" x14ac:dyDescent="0.25">
      <c r="A90" s="198" t="str">
        <f>IF(INSCRIPCIONES!$B90="","",SUBTOTAL(103,$B$7:B90))</f>
        <v/>
      </c>
      <c r="B90" s="199"/>
      <c r="C90" s="133" t="str">
        <f>IFERROR(VLOOKUP(INSCRIPCIONES!$B90,BASE2026,2,FALSE),"")</f>
        <v/>
      </c>
      <c r="D90" s="133" t="str">
        <f>IFERROR(VLOOKUP(INSCRIPCIONES!$B90,BASE2026,3,FALSE),"")</f>
        <v/>
      </c>
      <c r="E90" s="134" t="str">
        <f>IFERROR(VLOOKUP(INSCRIPCIONES!$B90,BASE2026,6,0),"")</f>
        <v/>
      </c>
      <c r="F90" s="134" t="str">
        <f>IFERROR(VLOOKUP(INSCRIPCIONES!$B90,BASE2026,5,0),"")</f>
        <v/>
      </c>
      <c r="G90" s="135" t="str">
        <f>IFERROR(VLOOKUP(INSCRIPCIONES!$B90,BASE2026,12,FALSE),"")</f>
        <v/>
      </c>
      <c r="H90" s="203" t="str">
        <f>IFERROR(VLOOKUP(INSCRIPCIONES!$B90,BASE2026,11,FALSE),"")</f>
        <v/>
      </c>
      <c r="I90" s="136" t="str">
        <f>IFERROR(VLOOKUP(INSCRIPCIONES!$B90,BASE2026,13,FALSE),"")</f>
        <v/>
      </c>
      <c r="J90" s="110" t="str">
        <f>IF(B90="","",IF(INSCRIPCIONES!$K90="DESCUENTO FAMILIA",65000,85000))</f>
        <v/>
      </c>
      <c r="K90" s="129"/>
      <c r="L90" s="200" t="str">
        <f>_xlfn.IFNA(VLOOKUP(INSCRIPCIONES!$B90,'BASE DE DATOS 2026'!$B$3:$Q$1042,16,FALSE),"")</f>
        <v/>
      </c>
    </row>
    <row r="91" spans="1:12" ht="15.75" x14ac:dyDescent="0.25">
      <c r="A91" s="198" t="str">
        <f>IF(INSCRIPCIONES!$B91="","",SUBTOTAL(103,$B$7:B91))</f>
        <v/>
      </c>
      <c r="B91" s="199"/>
      <c r="C91" s="133" t="str">
        <f>IFERROR(VLOOKUP(INSCRIPCIONES!$B91,BASE2026,2,FALSE),"")</f>
        <v/>
      </c>
      <c r="D91" s="133" t="str">
        <f>IFERROR(VLOOKUP(INSCRIPCIONES!$B91,BASE2026,3,FALSE),"")</f>
        <v/>
      </c>
      <c r="E91" s="134" t="str">
        <f>IFERROR(VLOOKUP(INSCRIPCIONES!$B91,BASE2026,6,0),"")</f>
        <v/>
      </c>
      <c r="F91" s="134" t="str">
        <f>IFERROR(VLOOKUP(INSCRIPCIONES!$B91,BASE2026,5,0),"")</f>
        <v/>
      </c>
      <c r="G91" s="135" t="str">
        <f>IFERROR(VLOOKUP(INSCRIPCIONES!$B91,BASE2026,12,FALSE),"")</f>
        <v/>
      </c>
      <c r="H91" s="203" t="str">
        <f>IFERROR(VLOOKUP(INSCRIPCIONES!$B91,BASE2026,11,FALSE),"")</f>
        <v/>
      </c>
      <c r="I91" s="136" t="str">
        <f>IFERROR(VLOOKUP(INSCRIPCIONES!$B91,BASE2026,13,FALSE),"")</f>
        <v/>
      </c>
      <c r="J91" s="110" t="str">
        <f>IF(B91="","",IF(INSCRIPCIONES!$K91="DESCUENTO FAMILIA",65000,85000))</f>
        <v/>
      </c>
      <c r="K91" s="129"/>
      <c r="L91" s="200" t="str">
        <f>_xlfn.IFNA(VLOOKUP(INSCRIPCIONES!$B91,'BASE DE DATOS 2026'!$B$3:$Q$1042,16,FALSE),"")</f>
        <v/>
      </c>
    </row>
    <row r="92" spans="1:12" ht="15.75" x14ac:dyDescent="0.25">
      <c r="A92" s="198" t="str">
        <f>IF(INSCRIPCIONES!$B92="","",SUBTOTAL(103,$B$7:B92))</f>
        <v/>
      </c>
      <c r="B92" s="199"/>
      <c r="C92" s="133" t="str">
        <f>IFERROR(VLOOKUP(INSCRIPCIONES!$B92,BASE2026,2,FALSE),"")</f>
        <v/>
      </c>
      <c r="D92" s="133" t="str">
        <f>IFERROR(VLOOKUP(INSCRIPCIONES!$B92,BASE2026,3,FALSE),"")</f>
        <v/>
      </c>
      <c r="E92" s="134" t="str">
        <f>IFERROR(VLOOKUP(INSCRIPCIONES!$B92,BASE2026,6,0),"")</f>
        <v/>
      </c>
      <c r="F92" s="134" t="str">
        <f>IFERROR(VLOOKUP(INSCRIPCIONES!$B92,BASE2026,5,0),"")</f>
        <v/>
      </c>
      <c r="G92" s="135" t="str">
        <f>IFERROR(VLOOKUP(INSCRIPCIONES!$B92,BASE2026,12,FALSE),"")</f>
        <v/>
      </c>
      <c r="H92" s="203" t="str">
        <f>IFERROR(VLOOKUP(INSCRIPCIONES!$B92,BASE2026,11,FALSE),"")</f>
        <v/>
      </c>
      <c r="I92" s="136" t="str">
        <f>IFERROR(VLOOKUP(INSCRIPCIONES!$B92,BASE2026,13,FALSE),"")</f>
        <v/>
      </c>
      <c r="J92" s="110" t="str">
        <f>IF(B92="","",IF(INSCRIPCIONES!$K92="DESCUENTO FAMILIA",65000,85000))</f>
        <v/>
      </c>
      <c r="K92" s="129"/>
      <c r="L92" s="200" t="str">
        <f>_xlfn.IFNA(VLOOKUP(INSCRIPCIONES!$B92,'BASE DE DATOS 2026'!$B$3:$Q$1042,16,FALSE),"")</f>
        <v/>
      </c>
    </row>
    <row r="93" spans="1:12" ht="15.75" x14ac:dyDescent="0.25">
      <c r="A93" s="198" t="str">
        <f>IF(INSCRIPCIONES!$B93="","",SUBTOTAL(103,$B$7:B93))</f>
        <v/>
      </c>
      <c r="B93" s="199"/>
      <c r="C93" s="133" t="str">
        <f>IFERROR(VLOOKUP(INSCRIPCIONES!$B93,BASE2026,2,FALSE),"")</f>
        <v/>
      </c>
      <c r="D93" s="133" t="str">
        <f>IFERROR(VLOOKUP(INSCRIPCIONES!$B93,BASE2026,3,FALSE),"")</f>
        <v/>
      </c>
      <c r="E93" s="134" t="str">
        <f>IFERROR(VLOOKUP(INSCRIPCIONES!$B93,BASE2026,6,0),"")</f>
        <v/>
      </c>
      <c r="F93" s="134" t="str">
        <f>IFERROR(VLOOKUP(INSCRIPCIONES!$B93,BASE2026,5,0),"")</f>
        <v/>
      </c>
      <c r="G93" s="135" t="str">
        <f>IFERROR(VLOOKUP(INSCRIPCIONES!$B93,BASE2026,12,FALSE),"")</f>
        <v/>
      </c>
      <c r="H93" s="203" t="str">
        <f>IFERROR(VLOOKUP(INSCRIPCIONES!$B93,BASE2026,11,FALSE),"")</f>
        <v/>
      </c>
      <c r="I93" s="136" t="str">
        <f>IFERROR(VLOOKUP(INSCRIPCIONES!$B93,BASE2026,13,FALSE),"")</f>
        <v/>
      </c>
      <c r="J93" s="110" t="str">
        <f>IF(B93="","",IF(INSCRIPCIONES!$K93="DESCUENTO FAMILIA",65000,85000))</f>
        <v/>
      </c>
      <c r="K93" s="129"/>
      <c r="L93" s="200" t="str">
        <f>_xlfn.IFNA(VLOOKUP(INSCRIPCIONES!$B93,'BASE DE DATOS 2026'!$B$3:$Q$1042,16,FALSE),"")</f>
        <v/>
      </c>
    </row>
    <row r="94" spans="1:12" ht="15.75" x14ac:dyDescent="0.25">
      <c r="A94" s="198" t="str">
        <f>IF(INSCRIPCIONES!$B94="","",SUBTOTAL(103,$B$7:B94))</f>
        <v/>
      </c>
      <c r="B94" s="199"/>
      <c r="C94" s="133" t="str">
        <f>IFERROR(VLOOKUP(INSCRIPCIONES!$B94,BASE2026,2,FALSE),"")</f>
        <v/>
      </c>
      <c r="D94" s="133" t="str">
        <f>IFERROR(VLOOKUP(INSCRIPCIONES!$B94,BASE2026,3,FALSE),"")</f>
        <v/>
      </c>
      <c r="E94" s="134" t="str">
        <f>IFERROR(VLOOKUP(INSCRIPCIONES!$B94,BASE2026,6,0),"")</f>
        <v/>
      </c>
      <c r="F94" s="134" t="str">
        <f>IFERROR(VLOOKUP(INSCRIPCIONES!$B94,BASE2026,5,0),"")</f>
        <v/>
      </c>
      <c r="G94" s="135" t="str">
        <f>IFERROR(VLOOKUP(INSCRIPCIONES!$B94,BASE2026,12,FALSE),"")</f>
        <v/>
      </c>
      <c r="H94" s="203" t="str">
        <f>IFERROR(VLOOKUP(INSCRIPCIONES!$B94,BASE2026,11,FALSE),"")</f>
        <v/>
      </c>
      <c r="I94" s="136" t="str">
        <f>IFERROR(VLOOKUP(INSCRIPCIONES!$B94,BASE2026,13,FALSE),"")</f>
        <v/>
      </c>
      <c r="J94" s="110" t="str">
        <f>IF(B94="","",IF(INSCRIPCIONES!$K94="DESCUENTO FAMILIA",65000,85000))</f>
        <v/>
      </c>
      <c r="K94" s="129"/>
      <c r="L94" s="200" t="str">
        <f>_xlfn.IFNA(VLOOKUP(INSCRIPCIONES!$B94,'BASE DE DATOS 2026'!$B$3:$Q$1042,16,FALSE),"")</f>
        <v/>
      </c>
    </row>
    <row r="95" spans="1:12" ht="15.75" x14ac:dyDescent="0.25">
      <c r="A95" s="198" t="str">
        <f>IF(INSCRIPCIONES!$B95="","",SUBTOTAL(103,$B$7:B95))</f>
        <v/>
      </c>
      <c r="B95" s="199"/>
      <c r="C95" s="133" t="str">
        <f>IFERROR(VLOOKUP(INSCRIPCIONES!$B95,BASE2026,2,FALSE),"")</f>
        <v/>
      </c>
      <c r="D95" s="133" t="str">
        <f>IFERROR(VLOOKUP(INSCRIPCIONES!$B95,BASE2026,3,FALSE),"")</f>
        <v/>
      </c>
      <c r="E95" s="134" t="str">
        <f>IFERROR(VLOOKUP(INSCRIPCIONES!$B95,BASE2026,6,0),"")</f>
        <v/>
      </c>
      <c r="F95" s="134" t="str">
        <f>IFERROR(VLOOKUP(INSCRIPCIONES!$B95,BASE2026,5,0),"")</f>
        <v/>
      </c>
      <c r="G95" s="135" t="str">
        <f>IFERROR(VLOOKUP(INSCRIPCIONES!$B95,BASE2026,12,FALSE),"")</f>
        <v/>
      </c>
      <c r="H95" s="203" t="str">
        <f>IFERROR(VLOOKUP(INSCRIPCIONES!$B95,BASE2026,11,FALSE),"")</f>
        <v/>
      </c>
      <c r="I95" s="136" t="str">
        <f>IFERROR(VLOOKUP(INSCRIPCIONES!$B95,BASE2026,13,FALSE),"")</f>
        <v/>
      </c>
      <c r="J95" s="110" t="str">
        <f>IF(B95="","",IF(INSCRIPCIONES!$K95="DESCUENTO FAMILIA",65000,85000))</f>
        <v/>
      </c>
      <c r="K95" s="129"/>
      <c r="L95" s="200" t="str">
        <f>_xlfn.IFNA(VLOOKUP(INSCRIPCIONES!$B95,'BASE DE DATOS 2026'!$B$3:$Q$1042,16,FALSE),"")</f>
        <v/>
      </c>
    </row>
    <row r="96" spans="1:12" ht="15.75" x14ac:dyDescent="0.25">
      <c r="A96" s="198" t="str">
        <f>IF(INSCRIPCIONES!$B96="","",SUBTOTAL(103,$B$7:B96))</f>
        <v/>
      </c>
      <c r="B96" s="199"/>
      <c r="C96" s="133" t="str">
        <f>IFERROR(VLOOKUP(INSCRIPCIONES!$B96,BASE2026,2,FALSE),"")</f>
        <v/>
      </c>
      <c r="D96" s="133" t="str">
        <f>IFERROR(VLOOKUP(INSCRIPCIONES!$B96,BASE2026,3,FALSE),"")</f>
        <v/>
      </c>
      <c r="E96" s="134" t="str">
        <f>IFERROR(VLOOKUP(INSCRIPCIONES!$B96,BASE2026,6,0),"")</f>
        <v/>
      </c>
      <c r="F96" s="134" t="str">
        <f>IFERROR(VLOOKUP(INSCRIPCIONES!$B96,BASE2026,5,0),"")</f>
        <v/>
      </c>
      <c r="G96" s="135" t="str">
        <f>IFERROR(VLOOKUP(INSCRIPCIONES!$B96,BASE2026,12,FALSE),"")</f>
        <v/>
      </c>
      <c r="H96" s="203" t="str">
        <f>IFERROR(VLOOKUP(INSCRIPCIONES!$B96,BASE2026,11,FALSE),"")</f>
        <v/>
      </c>
      <c r="I96" s="136" t="str">
        <f>IFERROR(VLOOKUP(INSCRIPCIONES!$B96,BASE2026,13,FALSE),"")</f>
        <v/>
      </c>
      <c r="J96" s="110" t="str">
        <f>IF(B96="","",IF(INSCRIPCIONES!$K96="DESCUENTO FAMILIA",65000,85000))</f>
        <v/>
      </c>
      <c r="K96" s="129"/>
      <c r="L96" s="200" t="str">
        <f>_xlfn.IFNA(VLOOKUP(INSCRIPCIONES!$B96,'BASE DE DATOS 2026'!$B$3:$Q$1042,16,FALSE),"")</f>
        <v/>
      </c>
    </row>
    <row r="97" spans="1:12" ht="15.75" x14ac:dyDescent="0.25">
      <c r="A97" s="198" t="str">
        <f>IF(INSCRIPCIONES!$B97="","",SUBTOTAL(103,$B$7:B97))</f>
        <v/>
      </c>
      <c r="B97" s="199"/>
      <c r="C97" s="133" t="str">
        <f>IFERROR(VLOOKUP(INSCRIPCIONES!$B97,BASE2026,2,FALSE),"")</f>
        <v/>
      </c>
      <c r="D97" s="133" t="str">
        <f>IFERROR(VLOOKUP(INSCRIPCIONES!$B97,BASE2026,3,FALSE),"")</f>
        <v/>
      </c>
      <c r="E97" s="134" t="str">
        <f>IFERROR(VLOOKUP(INSCRIPCIONES!$B97,BASE2026,6,0),"")</f>
        <v/>
      </c>
      <c r="F97" s="134" t="str">
        <f>IFERROR(VLOOKUP(INSCRIPCIONES!$B97,BASE2026,5,0),"")</f>
        <v/>
      </c>
      <c r="G97" s="135" t="str">
        <f>IFERROR(VLOOKUP(INSCRIPCIONES!$B97,BASE2026,12,FALSE),"")</f>
        <v/>
      </c>
      <c r="H97" s="203" t="str">
        <f>IFERROR(VLOOKUP(INSCRIPCIONES!$B97,BASE2026,11,FALSE),"")</f>
        <v/>
      </c>
      <c r="I97" s="136" t="str">
        <f>IFERROR(VLOOKUP(INSCRIPCIONES!$B97,BASE2026,13,FALSE),"")</f>
        <v/>
      </c>
      <c r="J97" s="110" t="str">
        <f>IF(B97="","",IF(INSCRIPCIONES!$K97="DESCUENTO FAMILIA",65000,85000))</f>
        <v/>
      </c>
      <c r="K97" s="129"/>
      <c r="L97" s="200" t="str">
        <f>_xlfn.IFNA(VLOOKUP(INSCRIPCIONES!$B97,'BASE DE DATOS 2026'!$B$3:$Q$1042,16,FALSE),"")</f>
        <v/>
      </c>
    </row>
    <row r="98" spans="1:12" ht="15.75" x14ac:dyDescent="0.25">
      <c r="A98" s="198" t="str">
        <f>IF(INSCRIPCIONES!$B98="","",SUBTOTAL(103,$B$7:B98))</f>
        <v/>
      </c>
      <c r="B98" s="199"/>
      <c r="C98" s="133" t="str">
        <f>IFERROR(VLOOKUP(INSCRIPCIONES!$B98,BASE2026,2,FALSE),"")</f>
        <v/>
      </c>
      <c r="D98" s="133" t="str">
        <f>IFERROR(VLOOKUP(INSCRIPCIONES!$B98,BASE2026,3,FALSE),"")</f>
        <v/>
      </c>
      <c r="E98" s="134" t="str">
        <f>IFERROR(VLOOKUP(INSCRIPCIONES!$B98,BASE2026,6,0),"")</f>
        <v/>
      </c>
      <c r="F98" s="134" t="str">
        <f>IFERROR(VLOOKUP(INSCRIPCIONES!$B98,BASE2026,5,0),"")</f>
        <v/>
      </c>
      <c r="G98" s="135" t="str">
        <f>IFERROR(VLOOKUP(INSCRIPCIONES!$B98,BASE2026,12,FALSE),"")</f>
        <v/>
      </c>
      <c r="H98" s="203" t="str">
        <f>IFERROR(VLOOKUP(INSCRIPCIONES!$B98,BASE2026,11,FALSE),"")</f>
        <v/>
      </c>
      <c r="I98" s="136" t="str">
        <f>IFERROR(VLOOKUP(INSCRIPCIONES!$B98,BASE2026,13,FALSE),"")</f>
        <v/>
      </c>
      <c r="J98" s="110" t="str">
        <f>IF(B98="","",IF(INSCRIPCIONES!$K98="DESCUENTO FAMILIA",65000,85000))</f>
        <v/>
      </c>
      <c r="K98" s="129"/>
      <c r="L98" s="200" t="str">
        <f>_xlfn.IFNA(VLOOKUP(INSCRIPCIONES!$B98,'BASE DE DATOS 2026'!$B$3:$Q$1042,16,FALSE),"")</f>
        <v/>
      </c>
    </row>
    <row r="99" spans="1:12" ht="15.75" x14ac:dyDescent="0.25">
      <c r="A99" s="198" t="str">
        <f>IF(INSCRIPCIONES!$B99="","",SUBTOTAL(103,$B$7:B99))</f>
        <v/>
      </c>
      <c r="B99" s="199"/>
      <c r="C99" s="133" t="str">
        <f>IFERROR(VLOOKUP(INSCRIPCIONES!$B99,BASE2026,2,FALSE),"")</f>
        <v/>
      </c>
      <c r="D99" s="133" t="str">
        <f>IFERROR(VLOOKUP(INSCRIPCIONES!$B99,BASE2026,3,FALSE),"")</f>
        <v/>
      </c>
      <c r="E99" s="134" t="str">
        <f>IFERROR(VLOOKUP(INSCRIPCIONES!$B99,BASE2026,6,0),"")</f>
        <v/>
      </c>
      <c r="F99" s="134" t="str">
        <f>IFERROR(VLOOKUP(INSCRIPCIONES!$B99,BASE2026,5,0),"")</f>
        <v/>
      </c>
      <c r="G99" s="135" t="str">
        <f>IFERROR(VLOOKUP(INSCRIPCIONES!$B99,BASE2026,12,FALSE),"")</f>
        <v/>
      </c>
      <c r="H99" s="203" t="str">
        <f>IFERROR(VLOOKUP(INSCRIPCIONES!$B99,BASE2026,11,FALSE),"")</f>
        <v/>
      </c>
      <c r="I99" s="136" t="str">
        <f>IFERROR(VLOOKUP(INSCRIPCIONES!$B99,BASE2026,13,FALSE),"")</f>
        <v/>
      </c>
      <c r="J99" s="110" t="str">
        <f>IF(B99="","",IF(INSCRIPCIONES!$K99="DESCUENTO FAMILIA",65000,85000))</f>
        <v/>
      </c>
      <c r="K99" s="129"/>
      <c r="L99" s="200" t="str">
        <f>_xlfn.IFNA(VLOOKUP(INSCRIPCIONES!$B99,'BASE DE DATOS 2026'!$B$3:$Q$1042,16,FALSE),"")</f>
        <v/>
      </c>
    </row>
    <row r="100" spans="1:12" ht="15.75" x14ac:dyDescent="0.25">
      <c r="A100" s="198" t="str">
        <f>IF(INSCRIPCIONES!$B100="","",SUBTOTAL(103,$B$7:B100))</f>
        <v/>
      </c>
      <c r="B100" s="199"/>
      <c r="C100" s="133" t="str">
        <f>IFERROR(VLOOKUP(INSCRIPCIONES!$B100,BASE2026,2,FALSE),"")</f>
        <v/>
      </c>
      <c r="D100" s="133" t="str">
        <f>IFERROR(VLOOKUP(INSCRIPCIONES!$B100,BASE2026,3,FALSE),"")</f>
        <v/>
      </c>
      <c r="E100" s="134" t="str">
        <f>IFERROR(VLOOKUP(INSCRIPCIONES!$B100,BASE2026,6,0),"")</f>
        <v/>
      </c>
      <c r="F100" s="134" t="str">
        <f>IFERROR(VLOOKUP(INSCRIPCIONES!$B100,BASE2026,5,0),"")</f>
        <v/>
      </c>
      <c r="G100" s="135" t="str">
        <f>IFERROR(VLOOKUP(INSCRIPCIONES!$B100,BASE2026,12,FALSE),"")</f>
        <v/>
      </c>
      <c r="H100" s="203" t="str">
        <f>IFERROR(VLOOKUP(INSCRIPCIONES!$B100,BASE2026,11,FALSE),"")</f>
        <v/>
      </c>
      <c r="I100" s="136" t="str">
        <f>IFERROR(VLOOKUP(INSCRIPCIONES!$B100,BASE2026,13,FALSE),"")</f>
        <v/>
      </c>
      <c r="J100" s="110" t="str">
        <f>IF(B100="","",IF(INSCRIPCIONES!$K100="DESCUENTO FAMILIA",65000,85000))</f>
        <v/>
      </c>
      <c r="K100" s="129"/>
      <c r="L100" s="200" t="str">
        <f>_xlfn.IFNA(VLOOKUP(INSCRIPCIONES!$B100,'BASE DE DATOS 2026'!$B$3:$Q$1042,16,FALSE),"")</f>
        <v/>
      </c>
    </row>
    <row r="101" spans="1:12" ht="15.75" x14ac:dyDescent="0.25">
      <c r="A101" s="198" t="str">
        <f>IF(INSCRIPCIONES!$B101="","",SUBTOTAL(103,$B$7:B101))</f>
        <v/>
      </c>
      <c r="B101" s="199"/>
      <c r="C101" s="133" t="str">
        <f>IFERROR(VLOOKUP(INSCRIPCIONES!$B101,BASE2026,2,FALSE),"")</f>
        <v/>
      </c>
      <c r="D101" s="133" t="str">
        <f>IFERROR(VLOOKUP(INSCRIPCIONES!$B101,BASE2026,3,FALSE),"")</f>
        <v/>
      </c>
      <c r="E101" s="134" t="str">
        <f>IFERROR(VLOOKUP(INSCRIPCIONES!$B101,BASE2026,6,0),"")</f>
        <v/>
      </c>
      <c r="F101" s="134" t="str">
        <f>IFERROR(VLOOKUP(INSCRIPCIONES!$B101,BASE2026,5,0),"")</f>
        <v/>
      </c>
      <c r="G101" s="135" t="str">
        <f>IFERROR(VLOOKUP(INSCRIPCIONES!$B101,BASE2026,12,FALSE),"")</f>
        <v/>
      </c>
      <c r="H101" s="203" t="str">
        <f>IFERROR(VLOOKUP(INSCRIPCIONES!$B101,BASE2026,11,FALSE),"")</f>
        <v/>
      </c>
      <c r="I101" s="136" t="str">
        <f>IFERROR(VLOOKUP(INSCRIPCIONES!$B101,BASE2026,13,FALSE),"")</f>
        <v/>
      </c>
      <c r="J101" s="110" t="str">
        <f>IF(B101="","",IF(INSCRIPCIONES!$K101="DESCUENTO FAMILIA",65000,85000))</f>
        <v/>
      </c>
      <c r="K101" s="129"/>
      <c r="L101" s="200" t="str">
        <f>_xlfn.IFNA(VLOOKUP(INSCRIPCIONES!$B101,'BASE DE DATOS 2026'!$B$3:$Q$1042,16,FALSE),"")</f>
        <v/>
      </c>
    </row>
    <row r="102" spans="1:12" ht="15.75" x14ac:dyDescent="0.25">
      <c r="A102" s="198" t="str">
        <f>IF(INSCRIPCIONES!$B102="","",SUBTOTAL(103,$B$7:B102))</f>
        <v/>
      </c>
      <c r="B102" s="199"/>
      <c r="C102" s="133" t="str">
        <f>IFERROR(VLOOKUP(INSCRIPCIONES!$B102,BASE2026,2,FALSE),"")</f>
        <v/>
      </c>
      <c r="D102" s="133" t="str">
        <f>IFERROR(VLOOKUP(INSCRIPCIONES!$B102,BASE2026,3,FALSE),"")</f>
        <v/>
      </c>
      <c r="E102" s="134" t="str">
        <f>IFERROR(VLOOKUP(INSCRIPCIONES!$B102,BASE2026,6,0),"")</f>
        <v/>
      </c>
      <c r="F102" s="134" t="str">
        <f>IFERROR(VLOOKUP(INSCRIPCIONES!$B102,BASE2026,5,0),"")</f>
        <v/>
      </c>
      <c r="G102" s="135" t="str">
        <f>IFERROR(VLOOKUP(INSCRIPCIONES!$B102,BASE2026,12,FALSE),"")</f>
        <v/>
      </c>
      <c r="H102" s="203" t="str">
        <f>IFERROR(VLOOKUP(INSCRIPCIONES!$B102,BASE2026,11,FALSE),"")</f>
        <v/>
      </c>
      <c r="I102" s="136" t="str">
        <f>IFERROR(VLOOKUP(INSCRIPCIONES!$B102,BASE2026,13,FALSE),"")</f>
        <v/>
      </c>
      <c r="J102" s="110" t="str">
        <f>IF(B102="","",IF(INSCRIPCIONES!$K102="DESCUENTO FAMILIA",65000,85000))</f>
        <v/>
      </c>
      <c r="K102" s="129"/>
      <c r="L102" s="200" t="str">
        <f>_xlfn.IFNA(VLOOKUP(INSCRIPCIONES!$B102,'BASE DE DATOS 2026'!$B$3:$Q$1042,16,FALSE),"")</f>
        <v/>
      </c>
    </row>
    <row r="103" spans="1:12" ht="15.75" x14ac:dyDescent="0.25">
      <c r="A103" s="198" t="str">
        <f>IF(INSCRIPCIONES!$B103="","",SUBTOTAL(103,$B$7:B103))</f>
        <v/>
      </c>
      <c r="B103" s="199"/>
      <c r="C103" s="133" t="str">
        <f>IFERROR(VLOOKUP(INSCRIPCIONES!$B103,BASE2026,2,FALSE),"")</f>
        <v/>
      </c>
      <c r="D103" s="133" t="str">
        <f>IFERROR(VLOOKUP(INSCRIPCIONES!$B103,BASE2026,3,FALSE),"")</f>
        <v/>
      </c>
      <c r="E103" s="134" t="str">
        <f>IFERROR(VLOOKUP(INSCRIPCIONES!$B103,BASE2026,6,0),"")</f>
        <v/>
      </c>
      <c r="F103" s="134" t="str">
        <f>IFERROR(VLOOKUP(INSCRIPCIONES!$B103,BASE2026,5,0),"")</f>
        <v/>
      </c>
      <c r="G103" s="135" t="str">
        <f>IFERROR(VLOOKUP(INSCRIPCIONES!$B103,BASE2026,12,FALSE),"")</f>
        <v/>
      </c>
      <c r="H103" s="203" t="str">
        <f>IFERROR(VLOOKUP(INSCRIPCIONES!$B103,BASE2026,11,FALSE),"")</f>
        <v/>
      </c>
      <c r="I103" s="136" t="str">
        <f>IFERROR(VLOOKUP(INSCRIPCIONES!$B103,BASE2026,13,FALSE),"")</f>
        <v/>
      </c>
      <c r="J103" s="110" t="str">
        <f>IF(B103="","",IF(INSCRIPCIONES!$K103="DESCUENTO FAMILIA",65000,85000))</f>
        <v/>
      </c>
      <c r="K103" s="129"/>
      <c r="L103" s="200" t="str">
        <f>_xlfn.IFNA(VLOOKUP(INSCRIPCIONES!$B103,'BASE DE DATOS 2026'!$B$3:$Q$1042,16,FALSE),"")</f>
        <v/>
      </c>
    </row>
    <row r="104" spans="1:12" ht="15.75" x14ac:dyDescent="0.25">
      <c r="A104" s="198" t="str">
        <f>IF(INSCRIPCIONES!$B104="","",SUBTOTAL(103,$B$7:B104))</f>
        <v/>
      </c>
      <c r="B104" s="199"/>
      <c r="C104" s="133" t="str">
        <f>IFERROR(VLOOKUP(INSCRIPCIONES!$B104,BASE2026,2,FALSE),"")</f>
        <v/>
      </c>
      <c r="D104" s="133" t="str">
        <f>IFERROR(VLOOKUP(INSCRIPCIONES!$B104,BASE2026,3,FALSE),"")</f>
        <v/>
      </c>
      <c r="E104" s="134" t="str">
        <f>IFERROR(VLOOKUP(INSCRIPCIONES!$B104,BASE2026,6,0),"")</f>
        <v/>
      </c>
      <c r="F104" s="134" t="str">
        <f>IFERROR(VLOOKUP(INSCRIPCIONES!$B104,BASE2026,5,0),"")</f>
        <v/>
      </c>
      <c r="G104" s="135" t="str">
        <f>IFERROR(VLOOKUP(INSCRIPCIONES!$B104,BASE2026,12,FALSE),"")</f>
        <v/>
      </c>
      <c r="H104" s="203" t="str">
        <f>IFERROR(VLOOKUP(INSCRIPCIONES!$B104,BASE2026,11,FALSE),"")</f>
        <v/>
      </c>
      <c r="I104" s="136" t="str">
        <f>IFERROR(VLOOKUP(INSCRIPCIONES!$B104,BASE2026,13,FALSE),"")</f>
        <v/>
      </c>
      <c r="J104" s="110" t="str">
        <f>IF(B104="","",IF(INSCRIPCIONES!$K104="DESCUENTO FAMILIA",65000,85000))</f>
        <v/>
      </c>
      <c r="K104" s="129"/>
      <c r="L104" s="200" t="str">
        <f>_xlfn.IFNA(VLOOKUP(INSCRIPCIONES!$B104,'BASE DE DATOS 2026'!$B$3:$Q$1042,16,FALSE),"")</f>
        <v/>
      </c>
    </row>
    <row r="105" spans="1:12" ht="15.75" x14ac:dyDescent="0.25">
      <c r="A105" s="198" t="str">
        <f>IF(INSCRIPCIONES!$B105="","",SUBTOTAL(103,$B$7:B105))</f>
        <v/>
      </c>
      <c r="B105" s="199"/>
      <c r="C105" s="133" t="str">
        <f>IFERROR(VLOOKUP(INSCRIPCIONES!$B105,BASE2026,2,FALSE),"")</f>
        <v/>
      </c>
      <c r="D105" s="133" t="str">
        <f>IFERROR(VLOOKUP(INSCRIPCIONES!$B105,BASE2026,3,FALSE),"")</f>
        <v/>
      </c>
      <c r="E105" s="134" t="str">
        <f>IFERROR(VLOOKUP(INSCRIPCIONES!$B105,BASE2026,6,0),"")</f>
        <v/>
      </c>
      <c r="F105" s="134" t="str">
        <f>IFERROR(VLOOKUP(INSCRIPCIONES!$B105,BASE2026,5,0),"")</f>
        <v/>
      </c>
      <c r="G105" s="135" t="str">
        <f>IFERROR(VLOOKUP(INSCRIPCIONES!$B105,BASE2026,12,FALSE),"")</f>
        <v/>
      </c>
      <c r="H105" s="203" t="str">
        <f>IFERROR(VLOOKUP(INSCRIPCIONES!$B105,BASE2026,11,FALSE),"")</f>
        <v/>
      </c>
      <c r="I105" s="136" t="str">
        <f>IFERROR(VLOOKUP(INSCRIPCIONES!$B105,BASE2026,13,FALSE),"")</f>
        <v/>
      </c>
      <c r="J105" s="110" t="str">
        <f>IF(B105="","",IF(INSCRIPCIONES!$K105="DESCUENTO FAMILIA",65000,85000))</f>
        <v/>
      </c>
      <c r="K105" s="129"/>
      <c r="L105" s="200" t="str">
        <f>_xlfn.IFNA(VLOOKUP(INSCRIPCIONES!$B105,'BASE DE DATOS 2026'!$B$3:$Q$1042,16,FALSE),"")</f>
        <v/>
      </c>
    </row>
    <row r="106" spans="1:12" ht="15.75" x14ac:dyDescent="0.25">
      <c r="A106" s="198" t="str">
        <f>IF(INSCRIPCIONES!$B106="","",SUBTOTAL(103,$B$7:B106))</f>
        <v/>
      </c>
      <c r="B106" s="199"/>
      <c r="C106" s="133" t="str">
        <f>IFERROR(VLOOKUP(INSCRIPCIONES!$B106,BASE2026,2,FALSE),"")</f>
        <v/>
      </c>
      <c r="D106" s="133" t="str">
        <f>IFERROR(VLOOKUP(INSCRIPCIONES!$B106,BASE2026,3,FALSE),"")</f>
        <v/>
      </c>
      <c r="E106" s="134" t="str">
        <f>IFERROR(VLOOKUP(INSCRIPCIONES!$B106,BASE2026,6,0),"")</f>
        <v/>
      </c>
      <c r="F106" s="134" t="str">
        <f>IFERROR(VLOOKUP(INSCRIPCIONES!$B106,BASE2026,5,0),"")</f>
        <v/>
      </c>
      <c r="G106" s="135" t="str">
        <f>IFERROR(VLOOKUP(INSCRIPCIONES!$B106,BASE2026,12,FALSE),"")</f>
        <v/>
      </c>
      <c r="H106" s="203" t="str">
        <f>IFERROR(VLOOKUP(INSCRIPCIONES!$B106,BASE2026,11,FALSE),"")</f>
        <v/>
      </c>
      <c r="I106" s="136" t="str">
        <f>IFERROR(VLOOKUP(INSCRIPCIONES!$B106,BASE2026,13,FALSE),"")</f>
        <v/>
      </c>
      <c r="J106" s="110" t="str">
        <f>IF(B106="","",IF(INSCRIPCIONES!$K106="DESCUENTO FAMILIA",65000,85000))</f>
        <v/>
      </c>
      <c r="K106" s="129"/>
      <c r="L106" s="200" t="str">
        <f>_xlfn.IFNA(VLOOKUP(INSCRIPCIONES!$B106,'BASE DE DATOS 2026'!$B$3:$Q$1042,16,FALSE),"")</f>
        <v/>
      </c>
    </row>
    <row r="107" spans="1:12" ht="15.75" x14ac:dyDescent="0.25">
      <c r="A107" s="198" t="str">
        <f>IF(INSCRIPCIONES!$B107="","",SUBTOTAL(103,$B$7:B107))</f>
        <v/>
      </c>
      <c r="B107" s="199"/>
      <c r="C107" s="133" t="str">
        <f>IFERROR(VLOOKUP(INSCRIPCIONES!$B107,BASE2026,2,FALSE),"")</f>
        <v/>
      </c>
      <c r="D107" s="133" t="str">
        <f>IFERROR(VLOOKUP(INSCRIPCIONES!$B107,BASE2026,3,FALSE),"")</f>
        <v/>
      </c>
      <c r="E107" s="134" t="str">
        <f>IFERROR(VLOOKUP(INSCRIPCIONES!$B107,BASE2026,6,0),"")</f>
        <v/>
      </c>
      <c r="F107" s="134" t="str">
        <f>IFERROR(VLOOKUP(INSCRIPCIONES!$B107,BASE2026,5,0),"")</f>
        <v/>
      </c>
      <c r="G107" s="135" t="str">
        <f>IFERROR(VLOOKUP(INSCRIPCIONES!$B107,BASE2026,12,FALSE),"")</f>
        <v/>
      </c>
      <c r="H107" s="203" t="str">
        <f>IFERROR(VLOOKUP(INSCRIPCIONES!$B107,BASE2026,11,FALSE),"")</f>
        <v/>
      </c>
      <c r="I107" s="136" t="str">
        <f>IFERROR(VLOOKUP(INSCRIPCIONES!$B107,BASE2026,13,FALSE),"")</f>
        <v/>
      </c>
      <c r="J107" s="110" t="str">
        <f>IF(B107="","",IF(INSCRIPCIONES!$K107="DESCUENTO FAMILIA",65000,85000))</f>
        <v/>
      </c>
      <c r="K107" s="129"/>
      <c r="L107" s="200" t="str">
        <f>_xlfn.IFNA(VLOOKUP(INSCRIPCIONES!$B107,'BASE DE DATOS 2026'!$B$3:$Q$1042,16,FALSE),"")</f>
        <v/>
      </c>
    </row>
    <row r="108" spans="1:12" ht="15.75" x14ac:dyDescent="0.25">
      <c r="A108" s="198" t="str">
        <f>IF(INSCRIPCIONES!$B108="","",SUBTOTAL(103,$B$7:B108))</f>
        <v/>
      </c>
      <c r="B108" s="199"/>
      <c r="C108" s="133" t="str">
        <f>IFERROR(VLOOKUP(INSCRIPCIONES!$B108,BASE2026,2,FALSE),"")</f>
        <v/>
      </c>
      <c r="D108" s="133" t="str">
        <f>IFERROR(VLOOKUP(INSCRIPCIONES!$B108,BASE2026,3,FALSE),"")</f>
        <v/>
      </c>
      <c r="E108" s="134" t="str">
        <f>IFERROR(VLOOKUP(INSCRIPCIONES!$B108,BASE2026,6,0),"")</f>
        <v/>
      </c>
      <c r="F108" s="134" t="str">
        <f>IFERROR(VLOOKUP(INSCRIPCIONES!$B108,BASE2026,5,0),"")</f>
        <v/>
      </c>
      <c r="G108" s="135" t="str">
        <f>IFERROR(VLOOKUP(INSCRIPCIONES!$B108,BASE2026,12,FALSE),"")</f>
        <v/>
      </c>
      <c r="H108" s="203" t="str">
        <f>IFERROR(VLOOKUP(INSCRIPCIONES!$B108,BASE2026,11,FALSE),"")</f>
        <v/>
      </c>
      <c r="I108" s="136" t="str">
        <f>IFERROR(VLOOKUP(INSCRIPCIONES!$B108,BASE2026,13,FALSE),"")</f>
        <v/>
      </c>
      <c r="J108" s="110" t="str">
        <f>IF(B108="","",IF(INSCRIPCIONES!$K108="DESCUENTO FAMILIA",65000,85000))</f>
        <v/>
      </c>
      <c r="K108" s="129"/>
      <c r="L108" s="200" t="str">
        <f>_xlfn.IFNA(VLOOKUP(INSCRIPCIONES!$B108,'BASE DE DATOS 2026'!$B$3:$Q$1042,16,FALSE),"")</f>
        <v/>
      </c>
    </row>
    <row r="109" spans="1:12" ht="15.75" x14ac:dyDescent="0.25">
      <c r="A109" s="198" t="str">
        <f>IF(INSCRIPCIONES!$B109="","",SUBTOTAL(103,$B$7:B109))</f>
        <v/>
      </c>
      <c r="B109" s="199"/>
      <c r="C109" s="133" t="str">
        <f>IFERROR(VLOOKUP(INSCRIPCIONES!$B109,BASE2026,2,FALSE),"")</f>
        <v/>
      </c>
      <c r="D109" s="133" t="str">
        <f>IFERROR(VLOOKUP(INSCRIPCIONES!$B109,BASE2026,3,FALSE),"")</f>
        <v/>
      </c>
      <c r="E109" s="134" t="str">
        <f>IFERROR(VLOOKUP(INSCRIPCIONES!$B109,BASE2026,6,0),"")</f>
        <v/>
      </c>
      <c r="F109" s="134" t="str">
        <f>IFERROR(VLOOKUP(INSCRIPCIONES!$B109,BASE2026,5,0),"")</f>
        <v/>
      </c>
      <c r="G109" s="135" t="str">
        <f>IFERROR(VLOOKUP(INSCRIPCIONES!$B109,BASE2026,12,FALSE),"")</f>
        <v/>
      </c>
      <c r="H109" s="203" t="str">
        <f>IFERROR(VLOOKUP(INSCRIPCIONES!$B109,BASE2026,11,FALSE),"")</f>
        <v/>
      </c>
      <c r="I109" s="136" t="str">
        <f>IFERROR(VLOOKUP(INSCRIPCIONES!$B109,BASE2026,13,FALSE),"")</f>
        <v/>
      </c>
      <c r="J109" s="110" t="str">
        <f>IF(B109="","",IF(INSCRIPCIONES!$K109="DESCUENTO FAMILIA",65000,85000))</f>
        <v/>
      </c>
      <c r="K109" s="129"/>
      <c r="L109" s="200" t="str">
        <f>_xlfn.IFNA(VLOOKUP(INSCRIPCIONES!$B109,'BASE DE DATOS 2026'!$B$3:$Q$1042,16,FALSE),"")</f>
        <v/>
      </c>
    </row>
    <row r="110" spans="1:12" ht="15.75" x14ac:dyDescent="0.25">
      <c r="A110" s="198" t="str">
        <f>IF(INSCRIPCIONES!$B110="","",SUBTOTAL(103,$B$7:B110))</f>
        <v/>
      </c>
      <c r="B110" s="199"/>
      <c r="C110" s="133" t="str">
        <f>IFERROR(VLOOKUP(INSCRIPCIONES!$B110,BASE2026,2,FALSE),"")</f>
        <v/>
      </c>
      <c r="D110" s="133" t="str">
        <f>IFERROR(VLOOKUP(INSCRIPCIONES!$B110,BASE2026,3,FALSE),"")</f>
        <v/>
      </c>
      <c r="E110" s="134" t="str">
        <f>IFERROR(VLOOKUP(INSCRIPCIONES!$B110,BASE2026,6,0),"")</f>
        <v/>
      </c>
      <c r="F110" s="134" t="str">
        <f>IFERROR(VLOOKUP(INSCRIPCIONES!$B110,BASE2026,5,0),"")</f>
        <v/>
      </c>
      <c r="G110" s="135" t="str">
        <f>IFERROR(VLOOKUP(INSCRIPCIONES!$B110,BASE2026,12,FALSE),"")</f>
        <v/>
      </c>
      <c r="H110" s="203" t="str">
        <f>IFERROR(VLOOKUP(INSCRIPCIONES!$B110,BASE2026,11,FALSE),"")</f>
        <v/>
      </c>
      <c r="I110" s="136" t="str">
        <f>IFERROR(VLOOKUP(INSCRIPCIONES!$B110,BASE2026,13,FALSE),"")</f>
        <v/>
      </c>
      <c r="J110" s="110" t="str">
        <f>IF(B110="","",IF(INSCRIPCIONES!$K110="DESCUENTO FAMILIA",65000,85000))</f>
        <v/>
      </c>
      <c r="K110" s="131"/>
      <c r="L110" s="200" t="str">
        <f>_xlfn.IFNA(VLOOKUP(INSCRIPCIONES!$B110,'BASE DE DATOS 2026'!$B$3:$Q$1042,16,FALSE),"")</f>
        <v/>
      </c>
    </row>
    <row r="111" spans="1:12" ht="15.75" x14ac:dyDescent="0.25">
      <c r="A111" s="198" t="str">
        <f>IF(INSCRIPCIONES!$B111="","",SUBTOTAL(103,$B$7:B111))</f>
        <v/>
      </c>
      <c r="B111" s="199"/>
      <c r="C111" s="133" t="str">
        <f>IFERROR(VLOOKUP(INSCRIPCIONES!$B111,BASE2026,2,FALSE),"")</f>
        <v/>
      </c>
      <c r="D111" s="133" t="str">
        <f>IFERROR(VLOOKUP(INSCRIPCIONES!$B111,BASE2026,3,FALSE),"")</f>
        <v/>
      </c>
      <c r="E111" s="134" t="str">
        <f>IFERROR(VLOOKUP(INSCRIPCIONES!$B111,BASE2026,6,0),"")</f>
        <v/>
      </c>
      <c r="F111" s="134" t="str">
        <f>IFERROR(VLOOKUP(INSCRIPCIONES!$B111,BASE2026,5,0),"")</f>
        <v/>
      </c>
      <c r="G111" s="135" t="str">
        <f>IFERROR(VLOOKUP(INSCRIPCIONES!$B111,BASE2026,12,FALSE),"")</f>
        <v/>
      </c>
      <c r="H111" s="203" t="str">
        <f>IFERROR(VLOOKUP(INSCRIPCIONES!$B111,BASE2026,11,FALSE),"")</f>
        <v/>
      </c>
      <c r="I111" s="136" t="str">
        <f>IFERROR(VLOOKUP(INSCRIPCIONES!$B111,BASE2026,13,FALSE),"")</f>
        <v/>
      </c>
      <c r="J111" s="110" t="str">
        <f>IF(B111="","",IF(INSCRIPCIONES!$K111="DESCUENTO FAMILIA",65000,85000))</f>
        <v/>
      </c>
      <c r="K111" s="129"/>
      <c r="L111" s="200" t="str">
        <f>_xlfn.IFNA(VLOOKUP(INSCRIPCIONES!$B111,'BASE DE DATOS 2026'!$B$3:$Q$1042,16,FALSE),"")</f>
        <v/>
      </c>
    </row>
    <row r="112" spans="1:12" ht="15.75" x14ac:dyDescent="0.25">
      <c r="A112" s="198" t="str">
        <f>IF(INSCRIPCIONES!$B112="","",SUBTOTAL(103,$B$7:B112))</f>
        <v/>
      </c>
      <c r="B112" s="199"/>
      <c r="C112" s="133" t="str">
        <f>IFERROR(VLOOKUP(INSCRIPCIONES!$B112,BASE2026,2,FALSE),"")</f>
        <v/>
      </c>
      <c r="D112" s="133" t="str">
        <f>IFERROR(VLOOKUP(INSCRIPCIONES!$B112,BASE2026,3,FALSE),"")</f>
        <v/>
      </c>
      <c r="E112" s="134" t="str">
        <f>IFERROR(VLOOKUP(INSCRIPCIONES!$B112,BASE2026,6,0),"")</f>
        <v/>
      </c>
      <c r="F112" s="134" t="str">
        <f>IFERROR(VLOOKUP(INSCRIPCIONES!$B112,BASE2026,5,0),"")</f>
        <v/>
      </c>
      <c r="G112" s="135" t="str">
        <f>IFERROR(VLOOKUP(INSCRIPCIONES!$B112,BASE2026,12,FALSE),"")</f>
        <v/>
      </c>
      <c r="H112" s="203" t="str">
        <f>IFERROR(VLOOKUP(INSCRIPCIONES!$B112,BASE2026,11,FALSE),"")</f>
        <v/>
      </c>
      <c r="I112" s="136" t="str">
        <f>IFERROR(VLOOKUP(INSCRIPCIONES!$B112,BASE2026,13,FALSE),"")</f>
        <v/>
      </c>
      <c r="J112" s="110" t="str">
        <f>IF(B112="","",IF(INSCRIPCIONES!$K112="DESCUENTO FAMILIA",65000,85000))</f>
        <v/>
      </c>
      <c r="K112" s="129"/>
      <c r="L112" s="200" t="str">
        <f>_xlfn.IFNA(VLOOKUP(INSCRIPCIONES!$B112,'BASE DE DATOS 2026'!$B$3:$Q$1042,16,FALSE),"")</f>
        <v/>
      </c>
    </row>
    <row r="113" spans="1:12" ht="15.75" x14ac:dyDescent="0.25">
      <c r="A113" s="198" t="str">
        <f>IF(INSCRIPCIONES!$B113="","",SUBTOTAL(103,$B$7:B113))</f>
        <v/>
      </c>
      <c r="B113" s="199"/>
      <c r="C113" s="133" t="str">
        <f>IFERROR(VLOOKUP(INSCRIPCIONES!$B113,BASE2026,2,FALSE),"")</f>
        <v/>
      </c>
      <c r="D113" s="133" t="str">
        <f>IFERROR(VLOOKUP(INSCRIPCIONES!$B113,BASE2026,3,FALSE),"")</f>
        <v/>
      </c>
      <c r="E113" s="134" t="str">
        <f>IFERROR(VLOOKUP(INSCRIPCIONES!$B113,BASE2026,6,0),"")</f>
        <v/>
      </c>
      <c r="F113" s="134" t="str">
        <f>IFERROR(VLOOKUP(INSCRIPCIONES!$B113,BASE2026,5,0),"")</f>
        <v/>
      </c>
      <c r="G113" s="135" t="str">
        <f>IFERROR(VLOOKUP(INSCRIPCIONES!$B113,BASE2026,12,FALSE),"")</f>
        <v/>
      </c>
      <c r="H113" s="203" t="str">
        <f>IFERROR(VLOOKUP(INSCRIPCIONES!$B113,BASE2026,11,FALSE),"")</f>
        <v/>
      </c>
      <c r="I113" s="136" t="str">
        <f>IFERROR(VLOOKUP(INSCRIPCIONES!$B113,BASE2026,13,FALSE),"")</f>
        <v/>
      </c>
      <c r="J113" s="110" t="str">
        <f>IF(B113="","",IF(INSCRIPCIONES!$K113="DESCUENTO FAMILIA",65000,85000))</f>
        <v/>
      </c>
      <c r="K113" s="129"/>
      <c r="L113" s="200" t="str">
        <f>_xlfn.IFNA(VLOOKUP(INSCRIPCIONES!$B113,'BASE DE DATOS 2026'!$B$3:$Q$1042,16,FALSE),"")</f>
        <v/>
      </c>
    </row>
    <row r="114" spans="1:12" ht="15.75" x14ac:dyDescent="0.25">
      <c r="A114" s="198" t="str">
        <f>IF(INSCRIPCIONES!$B114="","",SUBTOTAL(103,$B$7:B114))</f>
        <v/>
      </c>
      <c r="B114" s="199"/>
      <c r="C114" s="133" t="str">
        <f>IFERROR(VLOOKUP(INSCRIPCIONES!$B114,BASE2026,2,FALSE),"")</f>
        <v/>
      </c>
      <c r="D114" s="133" t="str">
        <f>IFERROR(VLOOKUP(INSCRIPCIONES!$B114,BASE2026,3,FALSE),"")</f>
        <v/>
      </c>
      <c r="E114" s="134" t="str">
        <f>IFERROR(VLOOKUP(INSCRIPCIONES!$B114,BASE2026,6,0),"")</f>
        <v/>
      </c>
      <c r="F114" s="134" t="str">
        <f>IFERROR(VLOOKUP(INSCRIPCIONES!$B114,BASE2026,5,0),"")</f>
        <v/>
      </c>
      <c r="G114" s="135" t="str">
        <f>IFERROR(VLOOKUP(INSCRIPCIONES!$B114,BASE2026,12,FALSE),"")</f>
        <v/>
      </c>
      <c r="H114" s="203" t="str">
        <f>IFERROR(VLOOKUP(INSCRIPCIONES!$B114,BASE2026,11,FALSE),"")</f>
        <v/>
      </c>
      <c r="I114" s="136" t="str">
        <f>IFERROR(VLOOKUP(INSCRIPCIONES!$B114,BASE2026,13,FALSE),"")</f>
        <v/>
      </c>
      <c r="J114" s="110" t="str">
        <f>IF(B114="","",IF(INSCRIPCIONES!$K114="DESCUENTO FAMILIA",65000,85000))</f>
        <v/>
      </c>
      <c r="K114" s="129"/>
      <c r="L114" s="200" t="str">
        <f>_xlfn.IFNA(VLOOKUP(INSCRIPCIONES!$B114,'BASE DE DATOS 2026'!$B$3:$Q$1042,16,FALSE),"")</f>
        <v/>
      </c>
    </row>
    <row r="115" spans="1:12" ht="15.75" x14ac:dyDescent="0.25">
      <c r="A115" s="198" t="str">
        <f>IF(INSCRIPCIONES!$B115="","",SUBTOTAL(103,$B$7:B115))</f>
        <v/>
      </c>
      <c r="B115" s="199"/>
      <c r="C115" s="133" t="str">
        <f>IFERROR(VLOOKUP(INSCRIPCIONES!$B115,BASE2026,2,FALSE),"")</f>
        <v/>
      </c>
      <c r="D115" s="133" t="str">
        <f>IFERROR(VLOOKUP(INSCRIPCIONES!$B115,BASE2026,3,FALSE),"")</f>
        <v/>
      </c>
      <c r="E115" s="134" t="str">
        <f>IFERROR(VLOOKUP(INSCRIPCIONES!$B115,BASE2026,6,0),"")</f>
        <v/>
      </c>
      <c r="F115" s="134" t="str">
        <f>IFERROR(VLOOKUP(INSCRIPCIONES!$B115,BASE2026,5,0),"")</f>
        <v/>
      </c>
      <c r="G115" s="135" t="str">
        <f>IFERROR(VLOOKUP(INSCRIPCIONES!$B115,BASE2026,12,FALSE),"")</f>
        <v/>
      </c>
      <c r="H115" s="203" t="str">
        <f>IFERROR(VLOOKUP(INSCRIPCIONES!$B115,BASE2026,11,FALSE),"")</f>
        <v/>
      </c>
      <c r="I115" s="136" t="str">
        <f>IFERROR(VLOOKUP(INSCRIPCIONES!$B115,BASE2026,13,FALSE),"")</f>
        <v/>
      </c>
      <c r="J115" s="110" t="str">
        <f>IF(B115="","",IF(INSCRIPCIONES!$K115="DESCUENTO FAMILIA",65000,85000))</f>
        <v/>
      </c>
      <c r="K115" s="129"/>
      <c r="L115" s="200" t="str">
        <f>_xlfn.IFNA(VLOOKUP(INSCRIPCIONES!$B115,'BASE DE DATOS 2026'!$B$3:$Q$1042,16,FALSE),"")</f>
        <v/>
      </c>
    </row>
    <row r="116" spans="1:12" ht="15.75" x14ac:dyDescent="0.25">
      <c r="A116" s="198" t="str">
        <f>IF(INSCRIPCIONES!$B116="","",SUBTOTAL(103,$B$7:B116))</f>
        <v/>
      </c>
      <c r="B116" s="199"/>
      <c r="C116" s="133" t="str">
        <f>IFERROR(VLOOKUP(INSCRIPCIONES!$B116,BASE2026,2,FALSE),"")</f>
        <v/>
      </c>
      <c r="D116" s="133" t="str">
        <f>IFERROR(VLOOKUP(INSCRIPCIONES!$B116,BASE2026,3,FALSE),"")</f>
        <v/>
      </c>
      <c r="E116" s="134" t="str">
        <f>IFERROR(VLOOKUP(INSCRIPCIONES!$B116,BASE2026,6,0),"")</f>
        <v/>
      </c>
      <c r="F116" s="134" t="str">
        <f>IFERROR(VLOOKUP(INSCRIPCIONES!$B116,BASE2026,5,0),"")</f>
        <v/>
      </c>
      <c r="G116" s="135" t="str">
        <f>IFERROR(VLOOKUP(INSCRIPCIONES!$B116,BASE2026,12,FALSE),"")</f>
        <v/>
      </c>
      <c r="H116" s="203" t="str">
        <f>IFERROR(VLOOKUP(INSCRIPCIONES!$B116,BASE2026,11,FALSE),"")</f>
        <v/>
      </c>
      <c r="I116" s="136" t="str">
        <f>IFERROR(VLOOKUP(INSCRIPCIONES!$B116,BASE2026,13,FALSE),"")</f>
        <v/>
      </c>
      <c r="J116" s="110" t="str">
        <f>IF(B116="","",IF(INSCRIPCIONES!$K116="DESCUENTO FAMILIA",65000,85000))</f>
        <v/>
      </c>
      <c r="K116" s="129"/>
      <c r="L116" s="200" t="str">
        <f>_xlfn.IFNA(VLOOKUP(INSCRIPCIONES!$B116,'BASE DE DATOS 2026'!$B$3:$Q$1042,16,FALSE),"")</f>
        <v/>
      </c>
    </row>
    <row r="117" spans="1:12" ht="15.75" x14ac:dyDescent="0.25">
      <c r="A117" s="198" t="str">
        <f>IF(INSCRIPCIONES!$B117="","",SUBTOTAL(103,$B$7:B117))</f>
        <v/>
      </c>
      <c r="B117" s="199"/>
      <c r="C117" s="133" t="str">
        <f>IFERROR(VLOOKUP(INSCRIPCIONES!$B117,BASE2026,2,FALSE),"")</f>
        <v/>
      </c>
      <c r="D117" s="133" t="str">
        <f>IFERROR(VLOOKUP(INSCRIPCIONES!$B117,BASE2026,3,FALSE),"")</f>
        <v/>
      </c>
      <c r="E117" s="134" t="str">
        <f>IFERROR(VLOOKUP(INSCRIPCIONES!$B117,BASE2026,6,0),"")</f>
        <v/>
      </c>
      <c r="F117" s="134" t="str">
        <f>IFERROR(VLOOKUP(INSCRIPCIONES!$B117,BASE2026,5,0),"")</f>
        <v/>
      </c>
      <c r="G117" s="135" t="str">
        <f>IFERROR(VLOOKUP(INSCRIPCIONES!$B117,BASE2026,12,FALSE),"")</f>
        <v/>
      </c>
      <c r="H117" s="203" t="str">
        <f>IFERROR(VLOOKUP(INSCRIPCIONES!$B117,BASE2026,11,FALSE),"")</f>
        <v/>
      </c>
      <c r="I117" s="136" t="str">
        <f>IFERROR(VLOOKUP(INSCRIPCIONES!$B117,BASE2026,13,FALSE),"")</f>
        <v/>
      </c>
      <c r="J117" s="110" t="str">
        <f>IF(B117="","",IF(INSCRIPCIONES!$K117="DESCUENTO FAMILIA",65000,85000))</f>
        <v/>
      </c>
      <c r="K117" s="216"/>
      <c r="L117" s="200" t="str">
        <f>_xlfn.IFNA(VLOOKUP(INSCRIPCIONES!$B117,'BASE DE DATOS 2026'!$B$3:$Q$1042,16,FALSE),"")</f>
        <v/>
      </c>
    </row>
    <row r="118" spans="1:12" ht="15.75" x14ac:dyDescent="0.25">
      <c r="A118" s="198" t="str">
        <f>IF(INSCRIPCIONES!$B118="","",SUBTOTAL(103,$B$7:B118))</f>
        <v/>
      </c>
      <c r="B118" s="199"/>
      <c r="C118" s="133" t="str">
        <f>IFERROR(VLOOKUP(INSCRIPCIONES!$B118,BASE2026,2,FALSE),"")</f>
        <v/>
      </c>
      <c r="D118" s="133" t="str">
        <f>IFERROR(VLOOKUP(INSCRIPCIONES!$B118,BASE2026,3,FALSE),"")</f>
        <v/>
      </c>
      <c r="E118" s="134" t="str">
        <f>IFERROR(VLOOKUP(INSCRIPCIONES!$B118,BASE2026,6,0),"")</f>
        <v/>
      </c>
      <c r="F118" s="134" t="str">
        <f>IFERROR(VLOOKUP(INSCRIPCIONES!$B118,BASE2026,5,0),"")</f>
        <v/>
      </c>
      <c r="G118" s="135" t="str">
        <f>IFERROR(VLOOKUP(INSCRIPCIONES!$B118,BASE2026,12,FALSE),"")</f>
        <v/>
      </c>
      <c r="H118" s="203" t="str">
        <f>IFERROR(VLOOKUP(INSCRIPCIONES!$B118,BASE2026,11,FALSE),"")</f>
        <v/>
      </c>
      <c r="I118" s="136" t="str">
        <f>IFERROR(VLOOKUP(INSCRIPCIONES!$B118,BASE2026,13,FALSE),"")</f>
        <v/>
      </c>
      <c r="J118" s="110" t="str">
        <f>IF(B118="","",IF(INSCRIPCIONES!$K118="DESCUENTO FAMILIA",65000,85000))</f>
        <v/>
      </c>
      <c r="K118" s="216"/>
      <c r="L118" s="200" t="str">
        <f>_xlfn.IFNA(VLOOKUP(INSCRIPCIONES!$B118,'BASE DE DATOS 2026'!$B$3:$Q$1042,16,FALSE),"")</f>
        <v/>
      </c>
    </row>
    <row r="119" spans="1:12" ht="15.75" x14ac:dyDescent="0.25">
      <c r="A119" s="198" t="str">
        <f>IF(INSCRIPCIONES!$B119="","",SUBTOTAL(103,$B$7:B119))</f>
        <v/>
      </c>
      <c r="B119" s="199"/>
      <c r="C119" s="133" t="str">
        <f>IFERROR(VLOOKUP(INSCRIPCIONES!$B119,BASE2026,2,FALSE),"")</f>
        <v/>
      </c>
      <c r="D119" s="133" t="str">
        <f>IFERROR(VLOOKUP(INSCRIPCIONES!$B119,BASE2026,3,FALSE),"")</f>
        <v/>
      </c>
      <c r="E119" s="134" t="str">
        <f>IFERROR(VLOOKUP(INSCRIPCIONES!$B119,BASE2026,6,0),"")</f>
        <v/>
      </c>
      <c r="F119" s="134" t="str">
        <f>IFERROR(VLOOKUP(INSCRIPCIONES!$B119,BASE2026,5,0),"")</f>
        <v/>
      </c>
      <c r="G119" s="135" t="str">
        <f>IFERROR(VLOOKUP(INSCRIPCIONES!$B119,BASE2026,12,FALSE),"")</f>
        <v/>
      </c>
      <c r="H119" s="203" t="str">
        <f>IFERROR(VLOOKUP(INSCRIPCIONES!$B119,BASE2026,11,FALSE),"")</f>
        <v/>
      </c>
      <c r="I119" s="136" t="str">
        <f>IFERROR(VLOOKUP(INSCRIPCIONES!$B119,BASE2026,13,FALSE),"")</f>
        <v/>
      </c>
      <c r="J119" s="110" t="str">
        <f>IF(B119="","",IF(INSCRIPCIONES!$K119="DESCUENTO FAMILIA",65000,85000))</f>
        <v/>
      </c>
      <c r="K119" s="216"/>
      <c r="L119" s="200" t="str">
        <f>_xlfn.IFNA(VLOOKUP(INSCRIPCIONES!$B119,'BASE DE DATOS 2026'!$B$3:$Q$1042,16,FALSE),"")</f>
        <v/>
      </c>
    </row>
    <row r="120" spans="1:12" ht="15.75" x14ac:dyDescent="0.25">
      <c r="A120" s="198" t="str">
        <f>IF(INSCRIPCIONES!$B120="","",SUBTOTAL(103,$B$7:B120))</f>
        <v/>
      </c>
      <c r="B120" s="199"/>
      <c r="C120" s="133" t="str">
        <f>IFERROR(VLOOKUP(INSCRIPCIONES!$B120,BASE2026,2,FALSE),"")</f>
        <v/>
      </c>
      <c r="D120" s="133" t="str">
        <f>IFERROR(VLOOKUP(INSCRIPCIONES!$B120,BASE2026,3,FALSE),"")</f>
        <v/>
      </c>
      <c r="E120" s="134" t="str">
        <f>IFERROR(VLOOKUP(INSCRIPCIONES!$B120,BASE2026,6,0),"")</f>
        <v/>
      </c>
      <c r="F120" s="134" t="str">
        <f>IFERROR(VLOOKUP(INSCRIPCIONES!$B120,BASE2026,5,0),"")</f>
        <v/>
      </c>
      <c r="G120" s="135" t="str">
        <f>IFERROR(VLOOKUP(INSCRIPCIONES!$B120,BASE2026,12,FALSE),"")</f>
        <v/>
      </c>
      <c r="H120" s="203" t="str">
        <f>IFERROR(VLOOKUP(INSCRIPCIONES!$B120,BASE2026,11,FALSE),"")</f>
        <v/>
      </c>
      <c r="I120" s="136" t="str">
        <f>IFERROR(VLOOKUP(INSCRIPCIONES!$B120,BASE2026,13,FALSE),"")</f>
        <v/>
      </c>
      <c r="J120" s="110" t="str">
        <f>IF(B120="","",IF(INSCRIPCIONES!$K120="DESCUENTO FAMILIA",65000,85000))</f>
        <v/>
      </c>
      <c r="K120" s="216"/>
      <c r="L120" s="200" t="str">
        <f>_xlfn.IFNA(VLOOKUP(INSCRIPCIONES!$B120,'BASE DE DATOS 2026'!$B$3:$Q$1042,16,FALSE),"")</f>
        <v/>
      </c>
    </row>
    <row r="121" spans="1:12" ht="15.75" x14ac:dyDescent="0.25">
      <c r="A121" s="198" t="str">
        <f>IF(INSCRIPCIONES!$B121="","",SUBTOTAL(103,$B$7:B121))</f>
        <v/>
      </c>
      <c r="B121" s="199"/>
      <c r="C121" s="133" t="str">
        <f>IFERROR(VLOOKUP(INSCRIPCIONES!$B121,BASE2026,2,FALSE),"")</f>
        <v/>
      </c>
      <c r="D121" s="133" t="str">
        <f>IFERROR(VLOOKUP(INSCRIPCIONES!$B121,BASE2026,3,FALSE),"")</f>
        <v/>
      </c>
      <c r="E121" s="134" t="str">
        <f>IFERROR(VLOOKUP(INSCRIPCIONES!$B121,BASE2026,6,0),"")</f>
        <v/>
      </c>
      <c r="F121" s="134" t="str">
        <f>IFERROR(VLOOKUP(INSCRIPCIONES!$B121,BASE2026,5,0),"")</f>
        <v/>
      </c>
      <c r="G121" s="135" t="str">
        <f>IFERROR(VLOOKUP(INSCRIPCIONES!$B121,BASE2026,12,FALSE),"")</f>
        <v/>
      </c>
      <c r="H121" s="203" t="str">
        <f>IFERROR(VLOOKUP(INSCRIPCIONES!$B121,BASE2026,11,FALSE),"")</f>
        <v/>
      </c>
      <c r="I121" s="136" t="str">
        <f>IFERROR(VLOOKUP(INSCRIPCIONES!$B121,BASE2026,13,FALSE),"")</f>
        <v/>
      </c>
      <c r="J121" s="110" t="str">
        <f>IF(B121="","",IF(INSCRIPCIONES!$K121="DESCUENTO FAMILIA",65000,85000))</f>
        <v/>
      </c>
      <c r="K121" s="222"/>
      <c r="L121" s="200" t="str">
        <f>_xlfn.IFNA(VLOOKUP(INSCRIPCIONES!$B121,'BASE DE DATOS 2026'!$B$3:$Q$1042,16,FALSE),"")</f>
        <v/>
      </c>
    </row>
    <row r="122" spans="1:12" ht="15.75" x14ac:dyDescent="0.25">
      <c r="A122" s="198" t="str">
        <f>IF(INSCRIPCIONES!$B122="","",SUBTOTAL(103,$B$7:B122))</f>
        <v/>
      </c>
      <c r="B122" s="199"/>
      <c r="C122" s="133" t="str">
        <f>IFERROR(VLOOKUP(INSCRIPCIONES!$B122,BASE2026,2,FALSE),"")</f>
        <v/>
      </c>
      <c r="D122" s="133" t="str">
        <f>IFERROR(VLOOKUP(INSCRIPCIONES!$B122,BASE2026,3,FALSE),"")</f>
        <v/>
      </c>
      <c r="E122" s="134" t="str">
        <f>IFERROR(VLOOKUP(INSCRIPCIONES!$B122,BASE2026,6,0),"")</f>
        <v/>
      </c>
      <c r="F122" s="134" t="str">
        <f>IFERROR(VLOOKUP(INSCRIPCIONES!$B122,BASE2026,5,0),"")</f>
        <v/>
      </c>
      <c r="G122" s="135" t="str">
        <f>IFERROR(VLOOKUP(INSCRIPCIONES!$B122,BASE2026,12,FALSE),"")</f>
        <v/>
      </c>
      <c r="H122" s="203" t="str">
        <f>IFERROR(VLOOKUP(INSCRIPCIONES!$B122,BASE2026,11,FALSE),"")</f>
        <v/>
      </c>
      <c r="I122" s="136" t="str">
        <f>IFERROR(VLOOKUP(INSCRIPCIONES!$B122,BASE2026,13,FALSE),"")</f>
        <v/>
      </c>
      <c r="J122" s="110" t="str">
        <f>IF(B122="","",IF(INSCRIPCIONES!$K122="DESCUENTO FAMILIA",65000,85000))</f>
        <v/>
      </c>
      <c r="K122" s="216"/>
      <c r="L122" s="200" t="str">
        <f>_xlfn.IFNA(VLOOKUP(INSCRIPCIONES!$B122,'BASE DE DATOS 2026'!$B$3:$Q$1042,16,FALSE),"")</f>
        <v/>
      </c>
    </row>
    <row r="123" spans="1:12" ht="15.75" x14ac:dyDescent="0.25">
      <c r="A123" s="198" t="str">
        <f>IF(INSCRIPCIONES!$B123="","",SUBTOTAL(103,$B$7:B123))</f>
        <v/>
      </c>
      <c r="B123" s="199"/>
      <c r="C123" s="133" t="str">
        <f>IFERROR(VLOOKUP(INSCRIPCIONES!$B123,BASE2026,2,FALSE),"")</f>
        <v/>
      </c>
      <c r="D123" s="133" t="str">
        <f>IFERROR(VLOOKUP(INSCRIPCIONES!$B123,BASE2026,3,FALSE),"")</f>
        <v/>
      </c>
      <c r="E123" s="134" t="str">
        <f>IFERROR(VLOOKUP(INSCRIPCIONES!$B123,BASE2026,6,0),"")</f>
        <v/>
      </c>
      <c r="F123" s="134" t="str">
        <f>IFERROR(VLOOKUP(INSCRIPCIONES!$B123,BASE2026,5,0),"")</f>
        <v/>
      </c>
      <c r="G123" s="135" t="str">
        <f>IFERROR(VLOOKUP(INSCRIPCIONES!$B123,BASE2026,12,FALSE),"")</f>
        <v/>
      </c>
      <c r="H123" s="203" t="str">
        <f>IFERROR(VLOOKUP(INSCRIPCIONES!$B123,BASE2026,11,FALSE),"")</f>
        <v/>
      </c>
      <c r="I123" s="136" t="str">
        <f>IFERROR(VLOOKUP(INSCRIPCIONES!$B123,BASE2026,13,FALSE),"")</f>
        <v/>
      </c>
      <c r="J123" s="110" t="str">
        <f>IF(B123="","",IF(INSCRIPCIONES!$K123="DESCUENTO FAMILIA",65000,85000))</f>
        <v/>
      </c>
      <c r="K123" s="216"/>
      <c r="L123" s="200" t="str">
        <f>_xlfn.IFNA(VLOOKUP(INSCRIPCIONES!$B123,'BASE DE DATOS 2026'!$B$3:$Q$1042,16,FALSE),"")</f>
        <v/>
      </c>
    </row>
    <row r="124" spans="1:12" ht="15.75" x14ac:dyDescent="0.25">
      <c r="A124" s="198" t="str">
        <f>IF(INSCRIPCIONES!$B124="","",SUBTOTAL(103,$B$7:B124))</f>
        <v/>
      </c>
      <c r="B124" s="199"/>
      <c r="C124" s="133" t="str">
        <f>IFERROR(VLOOKUP(INSCRIPCIONES!$B124,BASE2026,2,FALSE),"")</f>
        <v/>
      </c>
      <c r="D124" s="133" t="str">
        <f>IFERROR(VLOOKUP(INSCRIPCIONES!$B124,BASE2026,3,FALSE),"")</f>
        <v/>
      </c>
      <c r="E124" s="134" t="str">
        <f>IFERROR(VLOOKUP(INSCRIPCIONES!$B124,BASE2026,6,0),"")</f>
        <v/>
      </c>
      <c r="F124" s="134" t="str">
        <f>IFERROR(VLOOKUP(INSCRIPCIONES!$B124,BASE2026,5,0),"")</f>
        <v/>
      </c>
      <c r="G124" s="135" t="str">
        <f>IFERROR(VLOOKUP(INSCRIPCIONES!$B124,BASE2026,12,FALSE),"")</f>
        <v/>
      </c>
      <c r="H124" s="203" t="str">
        <f>IFERROR(VLOOKUP(INSCRIPCIONES!$B124,BASE2026,11,FALSE),"")</f>
        <v/>
      </c>
      <c r="I124" s="136" t="str">
        <f>IFERROR(VLOOKUP(INSCRIPCIONES!$B124,BASE2026,13,FALSE),"")</f>
        <v/>
      </c>
      <c r="J124" s="110" t="str">
        <f>IF(B124="","",IF(INSCRIPCIONES!$K124="DESCUENTO FAMILIA",65000,85000))</f>
        <v/>
      </c>
      <c r="K124" s="216"/>
      <c r="L124" s="200" t="str">
        <f>_xlfn.IFNA(VLOOKUP(INSCRIPCIONES!$B124,'BASE DE DATOS 2026'!$B$3:$Q$1042,16,FALSE),"")</f>
        <v/>
      </c>
    </row>
    <row r="125" spans="1:12" ht="15.75" x14ac:dyDescent="0.25">
      <c r="A125" s="198" t="str">
        <f>IF(INSCRIPCIONES!$B125="","",SUBTOTAL(103,$B$7:B125))</f>
        <v/>
      </c>
      <c r="B125" s="215"/>
      <c r="C125" s="133" t="str">
        <f>IFERROR(VLOOKUP(INSCRIPCIONES!$B125,BASE2026,2,FALSE),"")</f>
        <v/>
      </c>
      <c r="D125" s="133" t="str">
        <f>IFERROR(VLOOKUP(INSCRIPCIONES!$B125,BASE2026,3,FALSE),"")</f>
        <v/>
      </c>
      <c r="E125" s="134" t="str">
        <f>IFERROR(VLOOKUP(INSCRIPCIONES!$B125,BASE2026,6,0),"")</f>
        <v/>
      </c>
      <c r="F125" s="134" t="str">
        <f>IFERROR(VLOOKUP(INSCRIPCIONES!$B125,BASE2026,5,0),"")</f>
        <v/>
      </c>
      <c r="G125" s="135" t="str">
        <f>IFERROR(VLOOKUP(INSCRIPCIONES!$B125,BASE2026,12,FALSE),"")</f>
        <v/>
      </c>
      <c r="H125" s="203" t="str">
        <f>IFERROR(VLOOKUP(INSCRIPCIONES!$B125,BASE2026,11,FALSE),"")</f>
        <v/>
      </c>
      <c r="I125" s="136" t="str">
        <f>IFERROR(VLOOKUP(INSCRIPCIONES!$B125,BASE2026,13,FALSE),"")</f>
        <v/>
      </c>
      <c r="J125" s="110" t="str">
        <f>IF(B125="","",IF(INSCRIPCIONES!$K125="DESCUENTO FAMILIA",65000,85000))</f>
        <v/>
      </c>
      <c r="K125" s="129"/>
      <c r="L125" s="200" t="str">
        <f>_xlfn.IFNA(VLOOKUP(INSCRIPCIONES!$B125,'BASE DE DATOS 2026'!$B$3:$Q$1042,16,FALSE),"")</f>
        <v/>
      </c>
    </row>
    <row r="126" spans="1:12" ht="15.75" x14ac:dyDescent="0.25">
      <c r="A126" s="198" t="str">
        <f>IF(INSCRIPCIONES!$B126="","",SUBTOTAL(103,$B$7:B126))</f>
        <v/>
      </c>
      <c r="B126" s="215"/>
      <c r="C126" s="133" t="str">
        <f>IFERROR(VLOOKUP(INSCRIPCIONES!$B126,BASE2026,2,FALSE),"")</f>
        <v/>
      </c>
      <c r="D126" s="133" t="str">
        <f>IFERROR(VLOOKUP(INSCRIPCIONES!$B126,BASE2026,3,FALSE),"")</f>
        <v/>
      </c>
      <c r="E126" s="134" t="str">
        <f>IFERROR(VLOOKUP(INSCRIPCIONES!$B126,BASE2026,6,0),"")</f>
        <v/>
      </c>
      <c r="F126" s="134" t="str">
        <f>IFERROR(VLOOKUP(INSCRIPCIONES!$B126,BASE2026,5,0),"")</f>
        <v/>
      </c>
      <c r="G126" s="135" t="str">
        <f>IFERROR(VLOOKUP(INSCRIPCIONES!$B126,BASE2026,12,FALSE),"")</f>
        <v/>
      </c>
      <c r="H126" s="203" t="str">
        <f>IFERROR(VLOOKUP(INSCRIPCIONES!$B126,BASE2026,11,FALSE),"")</f>
        <v/>
      </c>
      <c r="I126" s="136" t="str">
        <f>IFERROR(VLOOKUP(INSCRIPCIONES!$B126,BASE2026,13,FALSE),"")</f>
        <v/>
      </c>
      <c r="J126" s="110" t="str">
        <f>IF(B126="","",IF(INSCRIPCIONES!$K126="DESCUENTO FAMILIA",65000,85000))</f>
        <v/>
      </c>
      <c r="K126" s="129"/>
      <c r="L126" s="200" t="str">
        <f>_xlfn.IFNA(VLOOKUP(INSCRIPCIONES!$B126,'BASE DE DATOS 2026'!$B$3:$Q$1042,16,FALSE),"")</f>
        <v/>
      </c>
    </row>
    <row r="127" spans="1:12" ht="15.75" x14ac:dyDescent="0.25">
      <c r="A127" s="198" t="str">
        <f>IF(INSCRIPCIONES!$B127="","",SUBTOTAL(103,$B$7:B127))</f>
        <v/>
      </c>
      <c r="B127" s="215"/>
      <c r="C127" s="133" t="str">
        <f>IFERROR(VLOOKUP(INSCRIPCIONES!$B127,BASE2026,2,FALSE),"")</f>
        <v/>
      </c>
      <c r="D127" s="133" t="str">
        <f>IFERROR(VLOOKUP(INSCRIPCIONES!$B127,BASE2026,3,FALSE),"")</f>
        <v/>
      </c>
      <c r="E127" s="134" t="str">
        <f>IFERROR(VLOOKUP(INSCRIPCIONES!$B127,BASE2026,6,0),"")</f>
        <v/>
      </c>
      <c r="F127" s="134" t="str">
        <f>IFERROR(VLOOKUP(INSCRIPCIONES!$B127,BASE2026,5,0),"")</f>
        <v/>
      </c>
      <c r="G127" s="135" t="str">
        <f>IFERROR(VLOOKUP(INSCRIPCIONES!$B127,BASE2026,12,FALSE),"")</f>
        <v/>
      </c>
      <c r="H127" s="203" t="str">
        <f>IFERROR(VLOOKUP(INSCRIPCIONES!$B127,BASE2026,11,FALSE),"")</f>
        <v/>
      </c>
      <c r="I127" s="136" t="str">
        <f>IFERROR(VLOOKUP(INSCRIPCIONES!$B127,BASE2026,13,FALSE),"")</f>
        <v/>
      </c>
      <c r="J127" s="110" t="str">
        <f>IF(B127="","",IF(INSCRIPCIONES!$K127="DESCUENTO FAMILIA",65000,85000))</f>
        <v/>
      </c>
      <c r="K127" s="129"/>
      <c r="L127" s="200" t="str">
        <f>_xlfn.IFNA(VLOOKUP(INSCRIPCIONES!$B127,'BASE DE DATOS 2026'!$B$3:$Q$1042,16,FALSE),"")</f>
        <v/>
      </c>
    </row>
    <row r="128" spans="1:12" ht="15.75" x14ac:dyDescent="0.25">
      <c r="A128" s="198" t="str">
        <f>IF(INSCRIPCIONES!$B128="","",SUBTOTAL(103,$B$7:B128))</f>
        <v/>
      </c>
      <c r="B128" s="215"/>
      <c r="C128" s="133" t="str">
        <f>IFERROR(VLOOKUP(INSCRIPCIONES!$B128,BASE2026,2,FALSE),"")</f>
        <v/>
      </c>
      <c r="D128" s="133" t="str">
        <f>IFERROR(VLOOKUP(INSCRIPCIONES!$B128,BASE2026,3,FALSE),"")</f>
        <v/>
      </c>
      <c r="E128" s="134" t="str">
        <f>IFERROR(VLOOKUP(INSCRIPCIONES!$B128,BASE2026,6,0),"")</f>
        <v/>
      </c>
      <c r="F128" s="134" t="str">
        <f>IFERROR(VLOOKUP(INSCRIPCIONES!$B128,BASE2026,5,0),"")</f>
        <v/>
      </c>
      <c r="G128" s="135" t="str">
        <f>IFERROR(VLOOKUP(INSCRIPCIONES!$B128,BASE2026,12,FALSE),"")</f>
        <v/>
      </c>
      <c r="H128" s="203" t="str">
        <f>IFERROR(VLOOKUP(INSCRIPCIONES!$B128,BASE2026,11,FALSE),"")</f>
        <v/>
      </c>
      <c r="I128" s="136" t="str">
        <f>IFERROR(VLOOKUP(INSCRIPCIONES!$B128,BASE2026,13,FALSE),"")</f>
        <v/>
      </c>
      <c r="J128" s="110" t="str">
        <f>IF(B128="","",IF(INSCRIPCIONES!$K128="DESCUENTO FAMILIA",65000,85000))</f>
        <v/>
      </c>
      <c r="K128" s="129"/>
      <c r="L128" s="200" t="str">
        <f>_xlfn.IFNA(VLOOKUP(INSCRIPCIONES!$B128,'BASE DE DATOS 2026'!$B$3:$Q$1042,16,FALSE),"")</f>
        <v/>
      </c>
    </row>
    <row r="129" spans="1:12" ht="15.75" x14ac:dyDescent="0.25">
      <c r="A129" s="198" t="str">
        <f>IF(INSCRIPCIONES!$B129="","",SUBTOTAL(103,$B$7:B129))</f>
        <v/>
      </c>
      <c r="B129" s="215"/>
      <c r="C129" s="133" t="str">
        <f>IFERROR(VLOOKUP(INSCRIPCIONES!$B129,BASE2026,2,FALSE),"")</f>
        <v/>
      </c>
      <c r="D129" s="133" t="str">
        <f>IFERROR(VLOOKUP(INSCRIPCIONES!$B129,BASE2026,3,FALSE),"")</f>
        <v/>
      </c>
      <c r="E129" s="134" t="str">
        <f>IFERROR(VLOOKUP(INSCRIPCIONES!$B129,BASE2026,6,0),"")</f>
        <v/>
      </c>
      <c r="F129" s="134" t="str">
        <f>IFERROR(VLOOKUP(INSCRIPCIONES!$B129,BASE2026,5,0),"")</f>
        <v/>
      </c>
      <c r="G129" s="135" t="str">
        <f>IFERROR(VLOOKUP(INSCRIPCIONES!$B129,BASE2026,12,FALSE),"")</f>
        <v/>
      </c>
      <c r="H129" s="203" t="str">
        <f>IFERROR(VLOOKUP(INSCRIPCIONES!$B129,BASE2026,11,FALSE),"")</f>
        <v/>
      </c>
      <c r="I129" s="136" t="str">
        <f>IFERROR(VLOOKUP(INSCRIPCIONES!$B129,BASE2026,13,FALSE),"")</f>
        <v/>
      </c>
      <c r="J129" s="110" t="str">
        <f>IF(B129="","",IF(INSCRIPCIONES!$K129="DESCUENTO FAMILIA",65000,85000))</f>
        <v/>
      </c>
      <c r="K129" s="129"/>
      <c r="L129" s="200" t="str">
        <f>_xlfn.IFNA(VLOOKUP(INSCRIPCIONES!$B129,'BASE DE DATOS 2026'!$B$3:$Q$1042,16,FALSE),"")</f>
        <v/>
      </c>
    </row>
    <row r="130" spans="1:12" ht="15.75" x14ac:dyDescent="0.25">
      <c r="A130" s="198" t="str">
        <f>IF(INSCRIPCIONES!$B130="","",SUBTOTAL(103,$B$7:B130))</f>
        <v/>
      </c>
      <c r="B130" s="215"/>
      <c r="C130" s="133" t="str">
        <f>IFERROR(VLOOKUP(INSCRIPCIONES!$B130,BASE2026,2,FALSE),"")</f>
        <v/>
      </c>
      <c r="D130" s="133" t="str">
        <f>IFERROR(VLOOKUP(INSCRIPCIONES!$B130,BASE2026,3,FALSE),"")</f>
        <v/>
      </c>
      <c r="E130" s="134" t="str">
        <f>IFERROR(VLOOKUP(INSCRIPCIONES!$B130,BASE2026,6,0),"")</f>
        <v/>
      </c>
      <c r="F130" s="134" t="str">
        <f>IFERROR(VLOOKUP(INSCRIPCIONES!$B130,BASE2026,5,0),"")</f>
        <v/>
      </c>
      <c r="G130" s="135" t="str">
        <f>IFERROR(VLOOKUP(INSCRIPCIONES!$B130,BASE2026,12,FALSE),"")</f>
        <v/>
      </c>
      <c r="H130" s="203" t="str">
        <f>IFERROR(VLOOKUP(INSCRIPCIONES!$B130,BASE2026,11,FALSE),"")</f>
        <v/>
      </c>
      <c r="I130" s="136" t="str">
        <f>IFERROR(VLOOKUP(INSCRIPCIONES!$B130,BASE2026,13,FALSE),"")</f>
        <v/>
      </c>
      <c r="J130" s="110" t="str">
        <f>IF(B130="","",IF(INSCRIPCIONES!$K130="DESCUENTO FAMILIA",65000,85000))</f>
        <v/>
      </c>
      <c r="K130" s="129"/>
      <c r="L130" s="200" t="str">
        <f>_xlfn.IFNA(VLOOKUP(INSCRIPCIONES!$B130,'BASE DE DATOS 2026'!$B$3:$Q$1042,16,FALSE),"")</f>
        <v/>
      </c>
    </row>
    <row r="131" spans="1:12" ht="15.75" x14ac:dyDescent="0.25">
      <c r="A131" s="198" t="str">
        <f>IF(INSCRIPCIONES!$B131="","",SUBTOTAL(103,$B$7:B131))</f>
        <v/>
      </c>
      <c r="B131" s="215"/>
      <c r="C131" s="133" t="str">
        <f>IFERROR(VLOOKUP(INSCRIPCIONES!$B131,BASE2026,2,FALSE),"")</f>
        <v/>
      </c>
      <c r="D131" s="133" t="str">
        <f>IFERROR(VLOOKUP(INSCRIPCIONES!$B131,BASE2026,3,FALSE),"")</f>
        <v/>
      </c>
      <c r="E131" s="134" t="str">
        <f>IFERROR(VLOOKUP(INSCRIPCIONES!$B131,BASE2026,6,0),"")</f>
        <v/>
      </c>
      <c r="F131" s="134" t="str">
        <f>IFERROR(VLOOKUP(INSCRIPCIONES!$B131,BASE2026,5,0),"")</f>
        <v/>
      </c>
      <c r="G131" s="135" t="str">
        <f>IFERROR(VLOOKUP(INSCRIPCIONES!$B131,BASE2026,12,FALSE),"")</f>
        <v/>
      </c>
      <c r="H131" s="203" t="str">
        <f>IFERROR(VLOOKUP(INSCRIPCIONES!$B131,BASE2026,11,FALSE),"")</f>
        <v/>
      </c>
      <c r="I131" s="136" t="str">
        <f>IFERROR(VLOOKUP(INSCRIPCIONES!$B131,BASE2026,13,FALSE),"")</f>
        <v/>
      </c>
      <c r="J131" s="110" t="str">
        <f>IF(B131="","",IF(INSCRIPCIONES!$K131="DESCUENTO FAMILIA",65000,85000))</f>
        <v/>
      </c>
      <c r="K131" s="129"/>
      <c r="L131" s="200" t="str">
        <f>_xlfn.IFNA(VLOOKUP(INSCRIPCIONES!$B131,'BASE DE DATOS 2026'!$B$3:$Q$1042,16,FALSE),"")</f>
        <v/>
      </c>
    </row>
    <row r="132" spans="1:12" ht="15.75" x14ac:dyDescent="0.25">
      <c r="A132" s="198" t="str">
        <f>IF(INSCRIPCIONES!$B132="","",SUBTOTAL(103,$B$7:B132))</f>
        <v/>
      </c>
      <c r="B132" s="215"/>
      <c r="C132" s="133" t="str">
        <f>IFERROR(VLOOKUP(INSCRIPCIONES!$B132,BASE2026,2,FALSE),"")</f>
        <v/>
      </c>
      <c r="D132" s="133" t="str">
        <f>IFERROR(VLOOKUP(INSCRIPCIONES!$B132,BASE2026,3,FALSE),"")</f>
        <v/>
      </c>
      <c r="E132" s="134" t="str">
        <f>IFERROR(VLOOKUP(INSCRIPCIONES!$B132,BASE2026,6,0),"")</f>
        <v/>
      </c>
      <c r="F132" s="134" t="str">
        <f>IFERROR(VLOOKUP(INSCRIPCIONES!$B132,BASE2026,5,0),"")</f>
        <v/>
      </c>
      <c r="G132" s="135" t="str">
        <f>IFERROR(VLOOKUP(INSCRIPCIONES!$B132,BASE2026,12,FALSE),"")</f>
        <v/>
      </c>
      <c r="H132" s="203" t="str">
        <f>IFERROR(VLOOKUP(INSCRIPCIONES!$B132,BASE2026,11,FALSE),"")</f>
        <v/>
      </c>
      <c r="I132" s="136" t="str">
        <f>IFERROR(VLOOKUP(INSCRIPCIONES!$B132,BASE2026,13,FALSE),"")</f>
        <v/>
      </c>
      <c r="J132" s="110" t="str">
        <f>IF(B132="","",IF(INSCRIPCIONES!$K132="DESCUENTO FAMILIA",65000,85000))</f>
        <v/>
      </c>
      <c r="K132" s="129"/>
      <c r="L132" s="200" t="str">
        <f>_xlfn.IFNA(VLOOKUP(INSCRIPCIONES!$B132,'BASE DE DATOS 2026'!$B$3:$Q$1042,16,FALSE),"")</f>
        <v/>
      </c>
    </row>
    <row r="133" spans="1:12" ht="15.75" x14ac:dyDescent="0.25">
      <c r="A133" s="198" t="str">
        <f>IF(INSCRIPCIONES!$B133="","",SUBTOTAL(103,$B$7:B133))</f>
        <v/>
      </c>
      <c r="B133" s="215"/>
      <c r="C133" s="133" t="str">
        <f>IFERROR(VLOOKUP(INSCRIPCIONES!$B133,BASE2026,2,FALSE),"")</f>
        <v/>
      </c>
      <c r="D133" s="133" t="str">
        <f>IFERROR(VLOOKUP(INSCRIPCIONES!$B133,BASE2026,3,FALSE),"")</f>
        <v/>
      </c>
      <c r="E133" s="134" t="str">
        <f>IFERROR(VLOOKUP(INSCRIPCIONES!$B133,BASE2026,6,0),"")</f>
        <v/>
      </c>
      <c r="F133" s="134" t="str">
        <f>IFERROR(VLOOKUP(INSCRIPCIONES!$B133,BASE2026,5,0),"")</f>
        <v/>
      </c>
      <c r="G133" s="135" t="str">
        <f>IFERROR(VLOOKUP(INSCRIPCIONES!$B133,BASE2026,12,FALSE),"")</f>
        <v/>
      </c>
      <c r="H133" s="203" t="str">
        <f>IFERROR(VLOOKUP(INSCRIPCIONES!$B133,BASE2026,11,FALSE),"")</f>
        <v/>
      </c>
      <c r="I133" s="136" t="str">
        <f>IFERROR(VLOOKUP(INSCRIPCIONES!$B133,BASE2026,13,FALSE),"")</f>
        <v/>
      </c>
      <c r="J133" s="110" t="str">
        <f>IF(B133="","",IF(INSCRIPCIONES!$K133="DESCUENTO FAMILIA",65000,85000))</f>
        <v/>
      </c>
      <c r="K133" s="129"/>
      <c r="L133" s="200" t="str">
        <f>_xlfn.IFNA(VLOOKUP(INSCRIPCIONES!$B133,'BASE DE DATOS 2026'!$B$3:$Q$1042,16,FALSE),"")</f>
        <v/>
      </c>
    </row>
    <row r="134" spans="1:12" ht="15.75" x14ac:dyDescent="0.25">
      <c r="A134" s="198" t="str">
        <f>IF(INSCRIPCIONES!$B134="","",SUBTOTAL(103,$B$7:B134))</f>
        <v/>
      </c>
      <c r="B134" s="215"/>
      <c r="C134" s="133" t="str">
        <f>IFERROR(VLOOKUP(INSCRIPCIONES!$B134,BASE2026,2,FALSE),"")</f>
        <v/>
      </c>
      <c r="D134" s="133" t="str">
        <f>IFERROR(VLOOKUP(INSCRIPCIONES!$B134,BASE2026,3,FALSE),"")</f>
        <v/>
      </c>
      <c r="E134" s="134" t="str">
        <f>IFERROR(VLOOKUP(INSCRIPCIONES!$B134,BASE2026,6,0),"")</f>
        <v/>
      </c>
      <c r="F134" s="134" t="str">
        <f>IFERROR(VLOOKUP(INSCRIPCIONES!$B134,BASE2026,5,0),"")</f>
        <v/>
      </c>
      <c r="G134" s="135" t="str">
        <f>IFERROR(VLOOKUP(INSCRIPCIONES!$B134,BASE2026,12,FALSE),"")</f>
        <v/>
      </c>
      <c r="H134" s="203" t="str">
        <f>IFERROR(VLOOKUP(INSCRIPCIONES!$B134,BASE2026,11,FALSE),"")</f>
        <v/>
      </c>
      <c r="I134" s="136" t="str">
        <f>IFERROR(VLOOKUP(INSCRIPCIONES!$B134,BASE2026,13,FALSE),"")</f>
        <v/>
      </c>
      <c r="J134" s="110" t="str">
        <f>IF(B134="","",IF(INSCRIPCIONES!$K134="DESCUENTO FAMILIA",65000,85000))</f>
        <v/>
      </c>
      <c r="K134" s="216"/>
      <c r="L134" s="200" t="str">
        <f>_xlfn.IFNA(VLOOKUP(INSCRIPCIONES!$B134,'BASE DE DATOS 2026'!$B$3:$Q$1042,16,FALSE),"")</f>
        <v/>
      </c>
    </row>
    <row r="135" spans="1:12" ht="15.75" x14ac:dyDescent="0.25">
      <c r="A135" s="198" t="str">
        <f>IF(INSCRIPCIONES!$B135="","",SUBTOTAL(103,$B$7:B135))</f>
        <v/>
      </c>
      <c r="B135" s="215"/>
      <c r="C135" s="133" t="str">
        <f>IFERROR(VLOOKUP(INSCRIPCIONES!$B135,BASE2026,2,FALSE),"")</f>
        <v/>
      </c>
      <c r="D135" s="133" t="str">
        <f>IFERROR(VLOOKUP(INSCRIPCIONES!$B135,BASE2026,3,FALSE),"")</f>
        <v/>
      </c>
      <c r="E135" s="134" t="str">
        <f>IFERROR(VLOOKUP(INSCRIPCIONES!$B135,BASE2026,6,0),"")</f>
        <v/>
      </c>
      <c r="F135" s="134" t="str">
        <f>IFERROR(VLOOKUP(INSCRIPCIONES!$B135,BASE2026,5,0),"")</f>
        <v/>
      </c>
      <c r="G135" s="135" t="str">
        <f>IFERROR(VLOOKUP(INSCRIPCIONES!$B135,BASE2026,12,FALSE),"")</f>
        <v/>
      </c>
      <c r="H135" s="203" t="str">
        <f>IFERROR(VLOOKUP(INSCRIPCIONES!$B135,BASE2026,11,FALSE),"")</f>
        <v/>
      </c>
      <c r="I135" s="136" t="str">
        <f>IFERROR(VLOOKUP(INSCRIPCIONES!$B135,BASE2026,13,FALSE),"")</f>
        <v/>
      </c>
      <c r="J135" s="110" t="str">
        <f>IF(B135="","",IF(INSCRIPCIONES!$K135="DESCUENTO FAMILIA",65000,85000))</f>
        <v/>
      </c>
      <c r="K135" s="216"/>
      <c r="L135" s="200" t="str">
        <f>_xlfn.IFNA(VLOOKUP(INSCRIPCIONES!$B135,'BASE DE DATOS 2026'!$B$3:$Q$1042,16,FALSE),"")</f>
        <v/>
      </c>
    </row>
    <row r="136" spans="1:12" ht="15.75" x14ac:dyDescent="0.25">
      <c r="A136" s="198" t="str">
        <f>IF(INSCRIPCIONES!$B136="","",SUBTOTAL(103,$B$7:B136))</f>
        <v/>
      </c>
      <c r="B136" s="215"/>
      <c r="C136" s="133" t="str">
        <f>IFERROR(VLOOKUP(INSCRIPCIONES!$B136,BASE2026,2,FALSE),"")</f>
        <v/>
      </c>
      <c r="D136" s="133" t="str">
        <f>IFERROR(VLOOKUP(INSCRIPCIONES!$B136,BASE2026,3,FALSE),"")</f>
        <v/>
      </c>
      <c r="E136" s="134" t="str">
        <f>IFERROR(VLOOKUP(INSCRIPCIONES!$B136,BASE2026,6,0),"")</f>
        <v/>
      </c>
      <c r="F136" s="134" t="str">
        <f>IFERROR(VLOOKUP(INSCRIPCIONES!$B136,BASE2026,5,0),"")</f>
        <v/>
      </c>
      <c r="G136" s="135" t="str">
        <f>IFERROR(VLOOKUP(INSCRIPCIONES!$B136,BASE2026,12,FALSE),"")</f>
        <v/>
      </c>
      <c r="H136" s="203" t="str">
        <f>IFERROR(VLOOKUP(INSCRIPCIONES!$B136,BASE2026,11,FALSE),"")</f>
        <v/>
      </c>
      <c r="I136" s="136" t="str">
        <f>IFERROR(VLOOKUP(INSCRIPCIONES!$B136,BASE2026,13,FALSE),"")</f>
        <v/>
      </c>
      <c r="J136" s="110" t="str">
        <f>IF(B136="","",IF(INSCRIPCIONES!$K136="DESCUENTO FAMILIA",65000,85000))</f>
        <v/>
      </c>
      <c r="K136" s="216"/>
      <c r="L136" s="200" t="str">
        <f>_xlfn.IFNA(VLOOKUP(INSCRIPCIONES!$B136,'BASE DE DATOS 2026'!$B$3:$Q$1042,16,FALSE),"")</f>
        <v/>
      </c>
    </row>
    <row r="137" spans="1:12" ht="15.75" x14ac:dyDescent="0.25">
      <c r="A137" s="198" t="str">
        <f>IF(INSCRIPCIONES!$B137="","",SUBTOTAL(103,$B$7:B137))</f>
        <v/>
      </c>
      <c r="B137" s="215"/>
      <c r="C137" s="133" t="str">
        <f>IFERROR(VLOOKUP(INSCRIPCIONES!$B137,BASE2026,2,FALSE),"")</f>
        <v/>
      </c>
      <c r="D137" s="133" t="str">
        <f>IFERROR(VLOOKUP(INSCRIPCIONES!$B137,BASE2026,3,FALSE),"")</f>
        <v/>
      </c>
      <c r="E137" s="134" t="str">
        <f>IFERROR(VLOOKUP(INSCRIPCIONES!$B137,BASE2026,6,0),"")</f>
        <v/>
      </c>
      <c r="F137" s="134" t="str">
        <f>IFERROR(VLOOKUP(INSCRIPCIONES!$B137,BASE2026,5,0),"")</f>
        <v/>
      </c>
      <c r="G137" s="135" t="str">
        <f>IFERROR(VLOOKUP(INSCRIPCIONES!$B137,BASE2026,12,FALSE),"")</f>
        <v/>
      </c>
      <c r="H137" s="203" t="str">
        <f>IFERROR(VLOOKUP(INSCRIPCIONES!$B137,BASE2026,11,FALSE),"")</f>
        <v/>
      </c>
      <c r="I137" s="136" t="str">
        <f>IFERROR(VLOOKUP(INSCRIPCIONES!$B137,BASE2026,13,FALSE),"")</f>
        <v/>
      </c>
      <c r="J137" s="110" t="str">
        <f>IF(B137="","",IF(INSCRIPCIONES!$K137="DESCUENTO FAMILIA",65000,85000))</f>
        <v/>
      </c>
      <c r="K137" s="216"/>
      <c r="L137" s="200" t="str">
        <f>_xlfn.IFNA(VLOOKUP(INSCRIPCIONES!$B137,'BASE DE DATOS 2026'!$B$3:$Q$1042,16,FALSE),"")</f>
        <v/>
      </c>
    </row>
    <row r="138" spans="1:12" ht="15.75" x14ac:dyDescent="0.25">
      <c r="A138" s="198" t="str">
        <f>IF(INSCRIPCIONES!$B138="","",SUBTOTAL(103,$B$7:B138))</f>
        <v/>
      </c>
      <c r="B138" s="215"/>
      <c r="C138" s="133" t="str">
        <f>IFERROR(VLOOKUP(INSCRIPCIONES!$B138,BASE2026,2,FALSE),"")</f>
        <v/>
      </c>
      <c r="D138" s="133" t="str">
        <f>IFERROR(VLOOKUP(INSCRIPCIONES!$B138,BASE2026,3,FALSE),"")</f>
        <v/>
      </c>
      <c r="E138" s="134" t="str">
        <f>IFERROR(VLOOKUP(INSCRIPCIONES!$B138,BASE2026,6,0),"")</f>
        <v/>
      </c>
      <c r="F138" s="134" t="str">
        <f>IFERROR(VLOOKUP(INSCRIPCIONES!$B138,BASE2026,5,0),"")</f>
        <v/>
      </c>
      <c r="G138" s="135" t="str">
        <f>IFERROR(VLOOKUP(INSCRIPCIONES!$B138,BASE2026,12,FALSE),"")</f>
        <v/>
      </c>
      <c r="H138" s="203" t="str">
        <f>IFERROR(VLOOKUP(INSCRIPCIONES!$B138,BASE2026,11,FALSE),"")</f>
        <v/>
      </c>
      <c r="I138" s="136" t="str">
        <f>IFERROR(VLOOKUP(INSCRIPCIONES!$B138,BASE2026,13,FALSE),"")</f>
        <v/>
      </c>
      <c r="J138" s="110" t="str">
        <f>IF(B138="","",IF(INSCRIPCIONES!$K138="DESCUENTO FAMILIA",65000,85000))</f>
        <v/>
      </c>
      <c r="K138" s="216"/>
      <c r="L138" s="200" t="str">
        <f>_xlfn.IFNA(VLOOKUP(INSCRIPCIONES!$B138,'BASE DE DATOS 2026'!$B$3:$Q$1042,16,FALSE),"")</f>
        <v/>
      </c>
    </row>
    <row r="139" spans="1:12" ht="15.75" x14ac:dyDescent="0.25">
      <c r="A139" s="198" t="str">
        <f>IF(INSCRIPCIONES!$B139="","",SUBTOTAL(103,$B$7:B139))</f>
        <v/>
      </c>
      <c r="B139" s="215"/>
      <c r="C139" s="133" t="str">
        <f>IFERROR(VLOOKUP(INSCRIPCIONES!$B139,BASE2026,2,FALSE),"")</f>
        <v/>
      </c>
      <c r="D139" s="133" t="str">
        <f>IFERROR(VLOOKUP(INSCRIPCIONES!$B139,BASE2026,3,FALSE),"")</f>
        <v/>
      </c>
      <c r="E139" s="134" t="str">
        <f>IFERROR(VLOOKUP(INSCRIPCIONES!$B139,BASE2026,6,0),"")</f>
        <v/>
      </c>
      <c r="F139" s="134" t="str">
        <f>IFERROR(VLOOKUP(INSCRIPCIONES!$B139,BASE2026,5,0),"")</f>
        <v/>
      </c>
      <c r="G139" s="135" t="str">
        <f>IFERROR(VLOOKUP(INSCRIPCIONES!$B139,BASE2026,12,FALSE),"")</f>
        <v/>
      </c>
      <c r="H139" s="203" t="str">
        <f>IFERROR(VLOOKUP(INSCRIPCIONES!$B139,BASE2026,11,FALSE),"")</f>
        <v/>
      </c>
      <c r="I139" s="136" t="str">
        <f>IFERROR(VLOOKUP(INSCRIPCIONES!$B139,BASE2026,13,FALSE),"")</f>
        <v/>
      </c>
      <c r="J139" s="110" t="str">
        <f>IF(B139="","",IF(INSCRIPCIONES!$K139="DESCUENTO FAMILIA",65000,85000))</f>
        <v/>
      </c>
      <c r="K139" s="216"/>
      <c r="L139" s="200" t="str">
        <f>_xlfn.IFNA(VLOOKUP(INSCRIPCIONES!$B139,'BASE DE DATOS 2026'!$B$3:$Q$1042,16,FALSE),"")</f>
        <v/>
      </c>
    </row>
    <row r="140" spans="1:12" ht="15.75" x14ac:dyDescent="0.25">
      <c r="A140" s="198" t="str">
        <f>IF(INSCRIPCIONES!$B140="","",SUBTOTAL(103,$B$7:B140))</f>
        <v/>
      </c>
      <c r="B140" s="215"/>
      <c r="C140" s="133" t="str">
        <f>IFERROR(VLOOKUP(INSCRIPCIONES!$B140,BASE2026,2,FALSE),"")</f>
        <v/>
      </c>
      <c r="D140" s="133" t="str">
        <f>IFERROR(VLOOKUP(INSCRIPCIONES!$B140,BASE2026,3,FALSE),"")</f>
        <v/>
      </c>
      <c r="E140" s="134" t="str">
        <f>IFERROR(VLOOKUP(INSCRIPCIONES!$B140,BASE2026,6,0),"")</f>
        <v/>
      </c>
      <c r="F140" s="134" t="str">
        <f>IFERROR(VLOOKUP(INSCRIPCIONES!$B140,BASE2026,5,0),"")</f>
        <v/>
      </c>
      <c r="G140" s="135" t="str">
        <f>IFERROR(VLOOKUP(INSCRIPCIONES!$B140,BASE2026,12,FALSE),"")</f>
        <v/>
      </c>
      <c r="H140" s="203" t="str">
        <f>IFERROR(VLOOKUP(INSCRIPCIONES!$B140,BASE2026,11,FALSE),"")</f>
        <v/>
      </c>
      <c r="I140" s="136" t="str">
        <f>IFERROR(VLOOKUP(INSCRIPCIONES!$B140,BASE2026,13,FALSE),"")</f>
        <v/>
      </c>
      <c r="J140" s="110" t="str">
        <f>IF(B140="","",IF(INSCRIPCIONES!$K140="DESCUENTO FAMILIA",65000,85000))</f>
        <v/>
      </c>
      <c r="K140" s="216"/>
      <c r="L140" s="200" t="str">
        <f>_xlfn.IFNA(VLOOKUP(INSCRIPCIONES!$B140,'BASE DE DATOS 2026'!$B$3:$Q$1042,16,FALSE),"")</f>
        <v/>
      </c>
    </row>
    <row r="141" spans="1:12" ht="15.75" x14ac:dyDescent="0.25">
      <c r="A141" s="198" t="str">
        <f>IF(INSCRIPCIONES!$B141="","",SUBTOTAL(103,$B$7:B141))</f>
        <v/>
      </c>
      <c r="B141" s="215"/>
      <c r="C141" s="133" t="str">
        <f>IFERROR(VLOOKUP(INSCRIPCIONES!$B141,BASE2026,2,FALSE),"")</f>
        <v/>
      </c>
      <c r="D141" s="133" t="str">
        <f>IFERROR(VLOOKUP(INSCRIPCIONES!$B141,BASE2026,3,FALSE),"")</f>
        <v/>
      </c>
      <c r="E141" s="134" t="str">
        <f>IFERROR(VLOOKUP(INSCRIPCIONES!$B141,BASE2026,6,0),"")</f>
        <v/>
      </c>
      <c r="F141" s="134" t="str">
        <f>IFERROR(VLOOKUP(INSCRIPCIONES!$B141,BASE2026,5,0),"")</f>
        <v/>
      </c>
      <c r="G141" s="135" t="str">
        <f>IFERROR(VLOOKUP(INSCRIPCIONES!$B141,BASE2026,12,FALSE),"")</f>
        <v/>
      </c>
      <c r="H141" s="203" t="str">
        <f>IFERROR(VLOOKUP(INSCRIPCIONES!$B141,BASE2026,11,FALSE),"")</f>
        <v/>
      </c>
      <c r="I141" s="136" t="str">
        <f>IFERROR(VLOOKUP(INSCRIPCIONES!$B141,BASE2026,13,FALSE),"")</f>
        <v/>
      </c>
      <c r="J141" s="110" t="str">
        <f>IF(B141="","",IF(INSCRIPCIONES!$K141="DESCUENTO FAMILIA",65000,85000))</f>
        <v/>
      </c>
      <c r="K141" s="216"/>
      <c r="L141" s="200" t="str">
        <f>_xlfn.IFNA(VLOOKUP(INSCRIPCIONES!$B141,'BASE DE DATOS 2026'!$B$3:$Q$1042,16,FALSE),"")</f>
        <v/>
      </c>
    </row>
    <row r="142" spans="1:12" ht="15.75" x14ac:dyDescent="0.25">
      <c r="A142" s="198" t="str">
        <f>IF(INSCRIPCIONES!$B142="","",SUBTOTAL(103,$B$7:B142))</f>
        <v/>
      </c>
      <c r="B142" s="215"/>
      <c r="C142" s="133" t="str">
        <f>IFERROR(VLOOKUP(INSCRIPCIONES!$B142,BASE2026,2,FALSE),"")</f>
        <v/>
      </c>
      <c r="D142" s="133" t="str">
        <f>IFERROR(VLOOKUP(INSCRIPCIONES!$B142,BASE2026,3,FALSE),"")</f>
        <v/>
      </c>
      <c r="E142" s="134" t="str">
        <f>IFERROR(VLOOKUP(INSCRIPCIONES!$B142,BASE2026,6,0),"")</f>
        <v/>
      </c>
      <c r="F142" s="134" t="str">
        <f>IFERROR(VLOOKUP(INSCRIPCIONES!$B142,BASE2026,5,0),"")</f>
        <v/>
      </c>
      <c r="G142" s="135" t="str">
        <f>IFERROR(VLOOKUP(INSCRIPCIONES!$B142,BASE2026,12,FALSE),"")</f>
        <v/>
      </c>
      <c r="H142" s="203" t="str">
        <f>IFERROR(VLOOKUP(INSCRIPCIONES!$B142,BASE2026,11,FALSE),"")</f>
        <v/>
      </c>
      <c r="I142" s="136" t="str">
        <f>IFERROR(VLOOKUP(INSCRIPCIONES!$B142,BASE2026,13,FALSE),"")</f>
        <v/>
      </c>
      <c r="J142" s="110" t="str">
        <f>IF(B142="","",IF(INSCRIPCIONES!$K142="DESCUENTO FAMILIA",65000,85000))</f>
        <v/>
      </c>
      <c r="K142" s="129"/>
      <c r="L142" s="200" t="str">
        <f>_xlfn.IFNA(VLOOKUP(INSCRIPCIONES!$B142,'BASE DE DATOS 2026'!$B$3:$Q$1042,16,FALSE),"")</f>
        <v/>
      </c>
    </row>
    <row r="143" spans="1:12" ht="15.75" x14ac:dyDescent="0.25">
      <c r="A143" s="198" t="str">
        <f>IF(INSCRIPCIONES!$B143="","",SUBTOTAL(103,$B$7:B143))</f>
        <v/>
      </c>
      <c r="B143" s="215"/>
      <c r="C143" s="133" t="str">
        <f>IFERROR(VLOOKUP(INSCRIPCIONES!$B143,BASE2026,2,FALSE),"")</f>
        <v/>
      </c>
      <c r="D143" s="133" t="str">
        <f>IFERROR(VLOOKUP(INSCRIPCIONES!$B143,BASE2026,3,FALSE),"")</f>
        <v/>
      </c>
      <c r="E143" s="134" t="str">
        <f>IFERROR(VLOOKUP(INSCRIPCIONES!$B143,BASE2026,6,0),"")</f>
        <v/>
      </c>
      <c r="F143" s="134" t="str">
        <f>IFERROR(VLOOKUP(INSCRIPCIONES!$B143,BASE2026,5,0),"")</f>
        <v/>
      </c>
      <c r="G143" s="135" t="str">
        <f>IFERROR(VLOOKUP(INSCRIPCIONES!$B143,BASE2026,12,FALSE),"")</f>
        <v/>
      </c>
      <c r="H143" s="203" t="str">
        <f>IFERROR(VLOOKUP(INSCRIPCIONES!$B143,BASE2026,11,FALSE),"")</f>
        <v/>
      </c>
      <c r="I143" s="136" t="str">
        <f>IFERROR(VLOOKUP(INSCRIPCIONES!$B143,BASE2026,13,FALSE),"")</f>
        <v/>
      </c>
      <c r="J143" s="110" t="str">
        <f>IF(B143="","",IF(INSCRIPCIONES!$K143="DESCUENTO FAMILIA",65000,85000))</f>
        <v/>
      </c>
      <c r="K143" s="129"/>
      <c r="L143" s="200" t="str">
        <f>_xlfn.IFNA(VLOOKUP(INSCRIPCIONES!$B143,'BASE DE DATOS 2026'!$B$3:$Q$1042,16,FALSE),"")</f>
        <v/>
      </c>
    </row>
    <row r="144" spans="1:12" ht="15.75" x14ac:dyDescent="0.25">
      <c r="A144" s="198" t="str">
        <f>IF(INSCRIPCIONES!$B144="","",SUBTOTAL(103,$B$7:B144))</f>
        <v/>
      </c>
      <c r="B144" s="215"/>
      <c r="C144" s="133" t="str">
        <f>IFERROR(VLOOKUP(INSCRIPCIONES!$B144,BASE2026,2,FALSE),"")</f>
        <v/>
      </c>
      <c r="D144" s="133" t="str">
        <f>IFERROR(VLOOKUP(INSCRIPCIONES!$B144,BASE2026,3,FALSE),"")</f>
        <v/>
      </c>
      <c r="E144" s="134" t="str">
        <f>IFERROR(VLOOKUP(INSCRIPCIONES!$B144,BASE2026,6,0),"")</f>
        <v/>
      </c>
      <c r="F144" s="134" t="str">
        <f>IFERROR(VLOOKUP(INSCRIPCIONES!$B144,BASE2026,5,0),"")</f>
        <v/>
      </c>
      <c r="G144" s="135" t="str">
        <f>IFERROR(VLOOKUP(INSCRIPCIONES!$B144,BASE2026,12,FALSE),"")</f>
        <v/>
      </c>
      <c r="H144" s="203" t="str">
        <f>IFERROR(VLOOKUP(INSCRIPCIONES!$B144,BASE2026,11,FALSE),"")</f>
        <v/>
      </c>
      <c r="I144" s="136" t="str">
        <f>IFERROR(VLOOKUP(INSCRIPCIONES!$B144,BASE2026,13,FALSE),"")</f>
        <v/>
      </c>
      <c r="J144" s="110" t="str">
        <f>IF(B144="","",IF(INSCRIPCIONES!$K144="DESCUENTO FAMILIA",65000,85000))</f>
        <v/>
      </c>
      <c r="K144" s="129"/>
      <c r="L144" s="200" t="str">
        <f>_xlfn.IFNA(VLOOKUP(INSCRIPCIONES!$B144,'BASE DE DATOS 2026'!$B$3:$Q$1042,16,FALSE),"")</f>
        <v/>
      </c>
    </row>
    <row r="145" spans="1:12" ht="15.75" x14ac:dyDescent="0.25">
      <c r="A145" s="198" t="str">
        <f>IF(INSCRIPCIONES!$B145="","",SUBTOTAL(103,$B$7:B145))</f>
        <v/>
      </c>
      <c r="B145" s="215"/>
      <c r="C145" s="133" t="str">
        <f>IFERROR(VLOOKUP(INSCRIPCIONES!$B145,BASE2026,2,FALSE),"")</f>
        <v/>
      </c>
      <c r="D145" s="133" t="str">
        <f>IFERROR(VLOOKUP(INSCRIPCIONES!$B145,BASE2026,3,FALSE),"")</f>
        <v/>
      </c>
      <c r="E145" s="134" t="str">
        <f>IFERROR(VLOOKUP(INSCRIPCIONES!$B145,BASE2026,6,0),"")</f>
        <v/>
      </c>
      <c r="F145" s="134" t="str">
        <f>IFERROR(VLOOKUP(INSCRIPCIONES!$B145,BASE2026,5,0),"")</f>
        <v/>
      </c>
      <c r="G145" s="135" t="str">
        <f>IFERROR(VLOOKUP(INSCRIPCIONES!$B145,BASE2026,12,FALSE),"")</f>
        <v/>
      </c>
      <c r="H145" s="203" t="str">
        <f>IFERROR(VLOOKUP(INSCRIPCIONES!$B145,BASE2026,11,FALSE),"")</f>
        <v/>
      </c>
      <c r="I145" s="136" t="str">
        <f>IFERROR(VLOOKUP(INSCRIPCIONES!$B145,BASE2026,13,FALSE),"")</f>
        <v/>
      </c>
      <c r="J145" s="110" t="str">
        <f>IF(B145="","",IF(INSCRIPCIONES!$K145="DESCUENTO FAMILIA",65000,85000))</f>
        <v/>
      </c>
      <c r="K145" s="129"/>
      <c r="L145" s="200" t="str">
        <f>_xlfn.IFNA(VLOOKUP(INSCRIPCIONES!$B145,'BASE DE DATOS 2026'!$B$3:$Q$1042,16,FALSE),"")</f>
        <v/>
      </c>
    </row>
    <row r="146" spans="1:12" ht="15.75" x14ac:dyDescent="0.25">
      <c r="A146" s="198" t="str">
        <f>IF(INSCRIPCIONES!$B146="","",SUBTOTAL(103,$B$7:B146))</f>
        <v/>
      </c>
      <c r="B146" s="215"/>
      <c r="C146" s="133" t="str">
        <f>IFERROR(VLOOKUP(INSCRIPCIONES!$B146,BASE2026,2,FALSE),"")</f>
        <v/>
      </c>
      <c r="D146" s="133" t="str">
        <f>IFERROR(VLOOKUP(INSCRIPCIONES!$B146,BASE2026,3,FALSE),"")</f>
        <v/>
      </c>
      <c r="E146" s="134" t="str">
        <f>IFERROR(VLOOKUP(INSCRIPCIONES!$B146,BASE2026,6,0),"")</f>
        <v/>
      </c>
      <c r="F146" s="134" t="str">
        <f>IFERROR(VLOOKUP(INSCRIPCIONES!$B146,BASE2026,5,0),"")</f>
        <v/>
      </c>
      <c r="G146" s="135" t="str">
        <f>IFERROR(VLOOKUP(INSCRIPCIONES!$B146,BASE2026,12,FALSE),"")</f>
        <v/>
      </c>
      <c r="H146" s="203" t="str">
        <f>IFERROR(VLOOKUP(INSCRIPCIONES!$B146,BASE2026,11,FALSE),"")</f>
        <v/>
      </c>
      <c r="I146" s="136" t="str">
        <f>IFERROR(VLOOKUP(INSCRIPCIONES!$B146,BASE2026,13,FALSE),"")</f>
        <v/>
      </c>
      <c r="J146" s="110" t="str">
        <f>IF(B146="","",IF(INSCRIPCIONES!$K146="DESCUENTO FAMILIA",65000,85000))</f>
        <v/>
      </c>
      <c r="K146" s="129"/>
      <c r="L146" s="200" t="str">
        <f>_xlfn.IFNA(VLOOKUP(INSCRIPCIONES!$B146,'BASE DE DATOS 2026'!$B$3:$Q$1042,16,FALSE),"")</f>
        <v/>
      </c>
    </row>
    <row r="147" spans="1:12" ht="15.75" x14ac:dyDescent="0.25">
      <c r="A147" s="198" t="str">
        <f>IF(INSCRIPCIONES!$B147="","",SUBTOTAL(103,$B$7:B147))</f>
        <v/>
      </c>
      <c r="B147" s="215"/>
      <c r="C147" s="133" t="str">
        <f>IFERROR(VLOOKUP(INSCRIPCIONES!$B147,BASE2026,2,FALSE),"")</f>
        <v/>
      </c>
      <c r="D147" s="133" t="str">
        <f>IFERROR(VLOOKUP(INSCRIPCIONES!$B147,BASE2026,3,FALSE),"")</f>
        <v/>
      </c>
      <c r="E147" s="134" t="str">
        <f>IFERROR(VLOOKUP(INSCRIPCIONES!$B147,BASE2026,6,0),"")</f>
        <v/>
      </c>
      <c r="F147" s="134" t="str">
        <f>IFERROR(VLOOKUP(INSCRIPCIONES!$B147,BASE2026,5,0),"")</f>
        <v/>
      </c>
      <c r="G147" s="135" t="str">
        <f>IFERROR(VLOOKUP(INSCRIPCIONES!$B147,BASE2026,12,FALSE),"")</f>
        <v/>
      </c>
      <c r="H147" s="203" t="str">
        <f>IFERROR(VLOOKUP(INSCRIPCIONES!$B147,BASE2026,11,FALSE),"")</f>
        <v/>
      </c>
      <c r="I147" s="136" t="str">
        <f>IFERROR(VLOOKUP(INSCRIPCIONES!$B147,BASE2026,13,FALSE),"")</f>
        <v/>
      </c>
      <c r="J147" s="110" t="str">
        <f>IF(B147="","",IF(INSCRIPCIONES!$K147="DESCUENTO FAMILIA",65000,85000))</f>
        <v/>
      </c>
      <c r="K147" s="129"/>
      <c r="L147" s="200" t="str">
        <f>_xlfn.IFNA(VLOOKUP(INSCRIPCIONES!$B147,'BASE DE DATOS 2026'!$B$3:$Q$1042,16,FALSE),"")</f>
        <v/>
      </c>
    </row>
    <row r="148" spans="1:12" ht="15.75" x14ac:dyDescent="0.25">
      <c r="A148" s="198" t="str">
        <f>IF(INSCRIPCIONES!$B148="","",SUBTOTAL(103,$B$7:B148))</f>
        <v/>
      </c>
      <c r="B148" s="215"/>
      <c r="C148" s="133" t="str">
        <f>IFERROR(VLOOKUP(INSCRIPCIONES!$B148,BASE2026,2,FALSE),"")</f>
        <v/>
      </c>
      <c r="D148" s="133" t="str">
        <f>IFERROR(VLOOKUP(INSCRIPCIONES!$B148,BASE2026,3,FALSE),"")</f>
        <v/>
      </c>
      <c r="E148" s="134" t="str">
        <f>IFERROR(VLOOKUP(INSCRIPCIONES!$B148,BASE2026,6,0),"")</f>
        <v/>
      </c>
      <c r="F148" s="134" t="str">
        <f>IFERROR(VLOOKUP(INSCRIPCIONES!$B148,BASE2026,5,0),"")</f>
        <v/>
      </c>
      <c r="G148" s="135" t="str">
        <f>IFERROR(VLOOKUP(INSCRIPCIONES!$B148,BASE2026,12,FALSE),"")</f>
        <v/>
      </c>
      <c r="H148" s="203" t="str">
        <f>IFERROR(VLOOKUP(INSCRIPCIONES!$B148,BASE2026,11,FALSE),"")</f>
        <v/>
      </c>
      <c r="I148" s="136" t="str">
        <f>IFERROR(VLOOKUP(INSCRIPCIONES!$B148,BASE2026,13,FALSE),"")</f>
        <v/>
      </c>
      <c r="J148" s="110" t="str">
        <f>IF(B148="","",IF(INSCRIPCIONES!$K148="DESCUENTO FAMILIA",65000,85000))</f>
        <v/>
      </c>
      <c r="K148" s="129"/>
      <c r="L148" s="200" t="str">
        <f>_xlfn.IFNA(VLOOKUP(INSCRIPCIONES!$B148,'BASE DE DATOS 2026'!$B$3:$Q$1042,16,FALSE),"")</f>
        <v/>
      </c>
    </row>
    <row r="149" spans="1:12" ht="15.75" x14ac:dyDescent="0.25">
      <c r="A149" s="198" t="str">
        <f>IF(INSCRIPCIONES!$B149="","",SUBTOTAL(103,$B$7:B149))</f>
        <v/>
      </c>
      <c r="B149" s="215"/>
      <c r="C149" s="133" t="str">
        <f>IFERROR(VLOOKUP(INSCRIPCIONES!$B149,BASE2026,2,FALSE),"")</f>
        <v/>
      </c>
      <c r="D149" s="133" t="str">
        <f>IFERROR(VLOOKUP(INSCRIPCIONES!$B149,BASE2026,3,FALSE),"")</f>
        <v/>
      </c>
      <c r="E149" s="134" t="str">
        <f>IFERROR(VLOOKUP(INSCRIPCIONES!$B149,BASE2026,6,0),"")</f>
        <v/>
      </c>
      <c r="F149" s="134" t="str">
        <f>IFERROR(VLOOKUP(INSCRIPCIONES!$B149,BASE2026,5,0),"")</f>
        <v/>
      </c>
      <c r="G149" s="135" t="str">
        <f>IFERROR(VLOOKUP(INSCRIPCIONES!$B149,BASE2026,12,FALSE),"")</f>
        <v/>
      </c>
      <c r="H149" s="203" t="str">
        <f>IFERROR(VLOOKUP(INSCRIPCIONES!$B149,BASE2026,11,FALSE),"")</f>
        <v/>
      </c>
      <c r="I149" s="136" t="str">
        <f>IFERROR(VLOOKUP(INSCRIPCIONES!$B149,BASE2026,13,FALSE),"")</f>
        <v/>
      </c>
      <c r="J149" s="110" t="str">
        <f>IF(B149="","",IF(INSCRIPCIONES!$K149="DESCUENTO FAMILIA",65000,85000))</f>
        <v/>
      </c>
      <c r="K149" s="129"/>
      <c r="L149" s="200" t="str">
        <f>_xlfn.IFNA(VLOOKUP(INSCRIPCIONES!$B149,'BASE DE DATOS 2026'!$B$3:$Q$1042,16,FALSE),"")</f>
        <v/>
      </c>
    </row>
    <row r="150" spans="1:12" ht="15.75" x14ac:dyDescent="0.25">
      <c r="A150" s="198" t="str">
        <f>IF(INSCRIPCIONES!$B150="","",SUBTOTAL(103,$B$7:B150))</f>
        <v/>
      </c>
      <c r="B150" s="215"/>
      <c r="C150" s="133" t="str">
        <f>IFERROR(VLOOKUP(INSCRIPCIONES!$B150,BASE2026,2,FALSE),"")</f>
        <v/>
      </c>
      <c r="D150" s="133" t="str">
        <f>IFERROR(VLOOKUP(INSCRIPCIONES!$B150,BASE2026,3,FALSE),"")</f>
        <v/>
      </c>
      <c r="E150" s="134" t="str">
        <f>IFERROR(VLOOKUP(INSCRIPCIONES!$B150,BASE2026,6,0),"")</f>
        <v/>
      </c>
      <c r="F150" s="134" t="str">
        <f>IFERROR(VLOOKUP(INSCRIPCIONES!$B150,BASE2026,5,0),"")</f>
        <v/>
      </c>
      <c r="G150" s="135" t="str">
        <f>IFERROR(VLOOKUP(INSCRIPCIONES!$B150,BASE2026,12,FALSE),"")</f>
        <v/>
      </c>
      <c r="H150" s="203" t="str">
        <f>IFERROR(VLOOKUP(INSCRIPCIONES!$B150,BASE2026,11,FALSE),"")</f>
        <v/>
      </c>
      <c r="I150" s="136" t="str">
        <f>IFERROR(VLOOKUP(INSCRIPCIONES!$B150,BASE2026,13,FALSE),"")</f>
        <v/>
      </c>
      <c r="J150" s="110" t="str">
        <f>IF(B150="","",IF(INSCRIPCIONES!$K150="DESCUENTO FAMILIA",65000,85000))</f>
        <v/>
      </c>
      <c r="K150" s="129"/>
      <c r="L150" s="200" t="str">
        <f>_xlfn.IFNA(VLOOKUP(INSCRIPCIONES!$B150,'BASE DE DATOS 2026'!$B$3:$Q$1042,16,FALSE),"")</f>
        <v/>
      </c>
    </row>
    <row r="151" spans="1:12" ht="15.75" x14ac:dyDescent="0.25">
      <c r="A151" s="198" t="str">
        <f>IF(INSCRIPCIONES!$B151="","",SUBTOTAL(103,$B$7:B151))</f>
        <v/>
      </c>
      <c r="B151" s="215"/>
      <c r="C151" s="133" t="str">
        <f>IFERROR(VLOOKUP(INSCRIPCIONES!$B151,BASE2026,2,FALSE),"")</f>
        <v/>
      </c>
      <c r="D151" s="133" t="str">
        <f>IFERROR(VLOOKUP(INSCRIPCIONES!$B151,BASE2026,3,FALSE),"")</f>
        <v/>
      </c>
      <c r="E151" s="134" t="str">
        <f>IFERROR(VLOOKUP(INSCRIPCIONES!$B151,BASE2026,6,0),"")</f>
        <v/>
      </c>
      <c r="F151" s="134" t="str">
        <f>IFERROR(VLOOKUP(INSCRIPCIONES!$B151,BASE2026,5,0),"")</f>
        <v/>
      </c>
      <c r="G151" s="135" t="str">
        <f>IFERROR(VLOOKUP(INSCRIPCIONES!$B151,BASE2026,12,FALSE),"")</f>
        <v/>
      </c>
      <c r="H151" s="203" t="str">
        <f>IFERROR(VLOOKUP(INSCRIPCIONES!$B151,BASE2026,11,FALSE),"")</f>
        <v/>
      </c>
      <c r="I151" s="136" t="str">
        <f>IFERROR(VLOOKUP(INSCRIPCIONES!$B151,BASE2026,13,FALSE),"")</f>
        <v/>
      </c>
      <c r="J151" s="110" t="str">
        <f>IF(B151="","",IF(INSCRIPCIONES!$K151="DESCUENTO FAMILIA",65000,85000))</f>
        <v/>
      </c>
      <c r="K151" s="129"/>
      <c r="L151" s="200" t="str">
        <f>_xlfn.IFNA(VLOOKUP(INSCRIPCIONES!$B151,'BASE DE DATOS 2026'!$B$3:$Q$1042,16,FALSE),"")</f>
        <v/>
      </c>
    </row>
    <row r="152" spans="1:12" ht="15.75" x14ac:dyDescent="0.25">
      <c r="A152" s="198" t="str">
        <f>IF(INSCRIPCIONES!$B152="","",SUBTOTAL(103,$B$7:B152))</f>
        <v/>
      </c>
      <c r="B152" s="215"/>
      <c r="C152" s="133" t="str">
        <f>IFERROR(VLOOKUP(INSCRIPCIONES!$B152,BASE2026,2,FALSE),"")</f>
        <v/>
      </c>
      <c r="D152" s="133" t="str">
        <f>IFERROR(VLOOKUP(INSCRIPCIONES!$B152,BASE2026,3,FALSE),"")</f>
        <v/>
      </c>
      <c r="E152" s="134" t="str">
        <f>IFERROR(VLOOKUP(INSCRIPCIONES!$B152,BASE2026,6,0),"")</f>
        <v/>
      </c>
      <c r="F152" s="134" t="str">
        <f>IFERROR(VLOOKUP(INSCRIPCIONES!$B152,BASE2026,5,0),"")</f>
        <v/>
      </c>
      <c r="G152" s="135" t="str">
        <f>IFERROR(VLOOKUP(INSCRIPCIONES!$B152,BASE2026,12,FALSE),"")</f>
        <v/>
      </c>
      <c r="H152" s="203" t="str">
        <f>IFERROR(VLOOKUP(INSCRIPCIONES!$B152,BASE2026,11,FALSE),"")</f>
        <v/>
      </c>
      <c r="I152" s="136" t="str">
        <f>IFERROR(VLOOKUP(INSCRIPCIONES!$B152,BASE2026,13,FALSE),"")</f>
        <v/>
      </c>
      <c r="J152" s="110" t="str">
        <f>IF(B152="","",IF(INSCRIPCIONES!$K152="DESCUENTO FAMILIA",65000,85000))</f>
        <v/>
      </c>
      <c r="K152" s="129"/>
      <c r="L152" s="200" t="str">
        <f>_xlfn.IFNA(VLOOKUP(INSCRIPCIONES!$B152,'BASE DE DATOS 2026'!$B$3:$Q$1042,16,FALSE),"")</f>
        <v/>
      </c>
    </row>
    <row r="153" spans="1:12" ht="15.75" x14ac:dyDescent="0.25">
      <c r="A153" s="198" t="str">
        <f>IF(INSCRIPCIONES!$B153="","",SUBTOTAL(103,$B$7:B153))</f>
        <v/>
      </c>
      <c r="B153" s="215"/>
      <c r="C153" s="133" t="str">
        <f>IFERROR(VLOOKUP(INSCRIPCIONES!$B153,BASE2026,2,FALSE),"")</f>
        <v/>
      </c>
      <c r="D153" s="133" t="str">
        <f>IFERROR(VLOOKUP(INSCRIPCIONES!$B153,BASE2026,3,FALSE),"")</f>
        <v/>
      </c>
      <c r="E153" s="134" t="str">
        <f>IFERROR(VLOOKUP(INSCRIPCIONES!$B153,BASE2026,6,0),"")</f>
        <v/>
      </c>
      <c r="F153" s="134" t="str">
        <f>IFERROR(VLOOKUP(INSCRIPCIONES!$B153,BASE2026,5,0),"")</f>
        <v/>
      </c>
      <c r="G153" s="135" t="str">
        <f>IFERROR(VLOOKUP(INSCRIPCIONES!$B153,BASE2026,12,FALSE),"")</f>
        <v/>
      </c>
      <c r="H153" s="203" t="str">
        <f>IFERROR(VLOOKUP(INSCRIPCIONES!$B153,BASE2026,11,FALSE),"")</f>
        <v/>
      </c>
      <c r="I153" s="136" t="str">
        <f>IFERROR(VLOOKUP(INSCRIPCIONES!$B153,BASE2026,13,FALSE),"")</f>
        <v/>
      </c>
      <c r="J153" s="110" t="str">
        <f>IF(B153="","",IF(INSCRIPCIONES!$K153="DESCUENTO FAMILIA",65000,85000))</f>
        <v/>
      </c>
      <c r="K153" s="129"/>
      <c r="L153" s="200" t="str">
        <f>_xlfn.IFNA(VLOOKUP(INSCRIPCIONES!$B153,'BASE DE DATOS 2026'!$B$3:$Q$1042,16,FALSE),"")</f>
        <v/>
      </c>
    </row>
    <row r="154" spans="1:12" ht="15.75" x14ac:dyDescent="0.25">
      <c r="A154" s="198" t="str">
        <f>IF(INSCRIPCIONES!$B154="","",SUBTOTAL(103,$B$7:B154))</f>
        <v/>
      </c>
      <c r="B154" s="215"/>
      <c r="C154" s="133" t="str">
        <f>IFERROR(VLOOKUP(INSCRIPCIONES!$B154,BASE2026,2,FALSE),"")</f>
        <v/>
      </c>
      <c r="D154" s="133" t="str">
        <f>IFERROR(VLOOKUP(INSCRIPCIONES!$B154,BASE2026,3,FALSE),"")</f>
        <v/>
      </c>
      <c r="E154" s="134" t="str">
        <f>IFERROR(VLOOKUP(INSCRIPCIONES!$B154,BASE2026,6,0),"")</f>
        <v/>
      </c>
      <c r="F154" s="134" t="str">
        <f>IFERROR(VLOOKUP(INSCRIPCIONES!$B154,BASE2026,5,0),"")</f>
        <v/>
      </c>
      <c r="G154" s="135" t="str">
        <f>IFERROR(VLOOKUP(INSCRIPCIONES!$B154,BASE2026,12,FALSE),"")</f>
        <v/>
      </c>
      <c r="H154" s="203" t="str">
        <f>IFERROR(VLOOKUP(INSCRIPCIONES!$B154,BASE2026,11,FALSE),"")</f>
        <v/>
      </c>
      <c r="I154" s="136" t="str">
        <f>IFERROR(VLOOKUP(INSCRIPCIONES!$B154,BASE2026,13,FALSE),"")</f>
        <v/>
      </c>
      <c r="J154" s="110" t="str">
        <f>IF(B154="","",IF(INSCRIPCIONES!$K154="DESCUENTO FAMILIA",65000,85000))</f>
        <v/>
      </c>
      <c r="K154" s="129"/>
      <c r="L154" s="200" t="str">
        <f>_xlfn.IFNA(VLOOKUP(INSCRIPCIONES!$B154,'BASE DE DATOS 2026'!$B$3:$Q$1042,16,FALSE),"")</f>
        <v/>
      </c>
    </row>
    <row r="155" spans="1:12" ht="15.75" x14ac:dyDescent="0.25">
      <c r="A155" s="198" t="str">
        <f>IF(INSCRIPCIONES!$B155="","",SUBTOTAL(103,$B$7:B155))</f>
        <v/>
      </c>
      <c r="B155" s="215"/>
      <c r="C155" s="133" t="str">
        <f>IFERROR(VLOOKUP(INSCRIPCIONES!$B155,BASE2026,2,FALSE),"")</f>
        <v/>
      </c>
      <c r="D155" s="133" t="str">
        <f>IFERROR(VLOOKUP(INSCRIPCIONES!$B155,BASE2026,3,FALSE),"")</f>
        <v/>
      </c>
      <c r="E155" s="134" t="str">
        <f>IFERROR(VLOOKUP(INSCRIPCIONES!$B155,BASE2026,6,0),"")</f>
        <v/>
      </c>
      <c r="F155" s="134" t="str">
        <f>IFERROR(VLOOKUP(INSCRIPCIONES!$B155,BASE2026,5,0),"")</f>
        <v/>
      </c>
      <c r="G155" s="135" t="str">
        <f>IFERROR(VLOOKUP(INSCRIPCIONES!$B155,BASE2026,12,FALSE),"")</f>
        <v/>
      </c>
      <c r="H155" s="203" t="str">
        <f>IFERROR(VLOOKUP(INSCRIPCIONES!$B155,BASE2026,11,FALSE),"")</f>
        <v/>
      </c>
      <c r="I155" s="136" t="str">
        <f>IFERROR(VLOOKUP(INSCRIPCIONES!$B155,BASE2026,13,FALSE),"")</f>
        <v/>
      </c>
      <c r="J155" s="110" t="str">
        <f>IF(B155="","",IF(INSCRIPCIONES!$K155="DESCUENTO FAMILIA",65000,85000))</f>
        <v/>
      </c>
      <c r="K155" s="129"/>
      <c r="L155" s="200" t="str">
        <f>_xlfn.IFNA(VLOOKUP(INSCRIPCIONES!$B155,'BASE DE DATOS 2026'!$B$3:$Q$1042,16,FALSE),"")</f>
        <v/>
      </c>
    </row>
    <row r="156" spans="1:12" ht="15.75" x14ac:dyDescent="0.25">
      <c r="A156" s="198" t="str">
        <f>IF(INSCRIPCIONES!$B156="","",SUBTOTAL(103,$B$7:B156))</f>
        <v/>
      </c>
      <c r="B156" s="215"/>
      <c r="C156" s="133" t="str">
        <f>IFERROR(VLOOKUP(INSCRIPCIONES!$B156,BASE2026,2,FALSE),"")</f>
        <v/>
      </c>
      <c r="D156" s="133" t="str">
        <f>IFERROR(VLOOKUP(INSCRIPCIONES!$B156,BASE2026,3,FALSE),"")</f>
        <v/>
      </c>
      <c r="E156" s="134" t="str">
        <f>IFERROR(VLOOKUP(INSCRIPCIONES!$B156,BASE2026,6,0),"")</f>
        <v/>
      </c>
      <c r="F156" s="134" t="str">
        <f>IFERROR(VLOOKUP(INSCRIPCIONES!$B156,BASE2026,5,0),"")</f>
        <v/>
      </c>
      <c r="G156" s="135" t="str">
        <f>IFERROR(VLOOKUP(INSCRIPCIONES!$B156,BASE2026,12,FALSE),"")</f>
        <v/>
      </c>
      <c r="H156" s="203" t="str">
        <f>IFERROR(VLOOKUP(INSCRIPCIONES!$B156,BASE2026,11,FALSE),"")</f>
        <v/>
      </c>
      <c r="I156" s="136" t="str">
        <f>IFERROR(VLOOKUP(INSCRIPCIONES!$B156,BASE2026,13,FALSE),"")</f>
        <v/>
      </c>
      <c r="J156" s="110" t="str">
        <f>IF(B156="","",IF(INSCRIPCIONES!$K156="DESCUENTO FAMILIA",65000,85000))</f>
        <v/>
      </c>
      <c r="K156" s="129"/>
      <c r="L156" s="200" t="str">
        <f>_xlfn.IFNA(VLOOKUP(INSCRIPCIONES!$B156,'BASE DE DATOS 2026'!$B$3:$Q$1042,16,FALSE),"")</f>
        <v/>
      </c>
    </row>
    <row r="157" spans="1:12" ht="15.75" x14ac:dyDescent="0.25">
      <c r="A157" s="198" t="str">
        <f>IF(INSCRIPCIONES!$B157="","",SUBTOTAL(103,$B$7:B157))</f>
        <v/>
      </c>
      <c r="B157" s="215"/>
      <c r="C157" s="133" t="str">
        <f>IFERROR(VLOOKUP(INSCRIPCIONES!$B157,BASE2026,2,FALSE),"")</f>
        <v/>
      </c>
      <c r="D157" s="133" t="str">
        <f>IFERROR(VLOOKUP(INSCRIPCIONES!$B157,BASE2026,3,FALSE),"")</f>
        <v/>
      </c>
      <c r="E157" s="134" t="str">
        <f>IFERROR(VLOOKUP(INSCRIPCIONES!$B157,BASE2026,6,0),"")</f>
        <v/>
      </c>
      <c r="F157" s="134" t="str">
        <f>IFERROR(VLOOKUP(INSCRIPCIONES!$B157,BASE2026,5,0),"")</f>
        <v/>
      </c>
      <c r="G157" s="135" t="str">
        <f>IFERROR(VLOOKUP(INSCRIPCIONES!$B157,BASE2026,12,FALSE),"")</f>
        <v/>
      </c>
      <c r="H157" s="203" t="str">
        <f>IFERROR(VLOOKUP(INSCRIPCIONES!$B157,BASE2026,11,FALSE),"")</f>
        <v/>
      </c>
      <c r="I157" s="136" t="str">
        <f>IFERROR(VLOOKUP(INSCRIPCIONES!$B157,BASE2026,13,FALSE),"")</f>
        <v/>
      </c>
      <c r="J157" s="110" t="str">
        <f>IF(B157="","",IF(INSCRIPCIONES!$K157="DESCUENTO FAMILIA",65000,85000))</f>
        <v/>
      </c>
      <c r="K157" s="129"/>
      <c r="L157" s="200" t="str">
        <f>_xlfn.IFNA(VLOOKUP(INSCRIPCIONES!$B157,'BASE DE DATOS 2026'!$B$3:$Q$1042,16,FALSE),"")</f>
        <v/>
      </c>
    </row>
    <row r="158" spans="1:12" ht="15.75" x14ac:dyDescent="0.25">
      <c r="A158" s="198" t="str">
        <f>IF(INSCRIPCIONES!$B158="","",SUBTOTAL(103,$B$7:B158))</f>
        <v/>
      </c>
      <c r="B158" s="215"/>
      <c r="C158" s="133" t="str">
        <f>IFERROR(VLOOKUP(INSCRIPCIONES!$B158,BASE2026,2,FALSE),"")</f>
        <v/>
      </c>
      <c r="D158" s="133" t="str">
        <f>IFERROR(VLOOKUP(INSCRIPCIONES!$B158,BASE2026,3,FALSE),"")</f>
        <v/>
      </c>
      <c r="E158" s="134" t="str">
        <f>IFERROR(VLOOKUP(INSCRIPCIONES!$B158,BASE2026,6,0),"")</f>
        <v/>
      </c>
      <c r="F158" s="134" t="str">
        <f>IFERROR(VLOOKUP(INSCRIPCIONES!$B158,BASE2026,5,0),"")</f>
        <v/>
      </c>
      <c r="G158" s="135" t="str">
        <f>IFERROR(VLOOKUP(INSCRIPCIONES!$B158,BASE2026,12,FALSE),"")</f>
        <v/>
      </c>
      <c r="H158" s="203" t="str">
        <f>IFERROR(VLOOKUP(INSCRIPCIONES!$B158,BASE2026,11,FALSE),"")</f>
        <v/>
      </c>
      <c r="I158" s="136" t="str">
        <f>IFERROR(VLOOKUP(INSCRIPCIONES!$B158,BASE2026,13,FALSE),"")</f>
        <v/>
      </c>
      <c r="J158" s="110" t="str">
        <f>IF(B158="","",IF(INSCRIPCIONES!$K158="DESCUENTO FAMILIA",65000,85000))</f>
        <v/>
      </c>
      <c r="K158" s="129"/>
      <c r="L158" s="200" t="str">
        <f>_xlfn.IFNA(VLOOKUP(INSCRIPCIONES!$B158,'BASE DE DATOS 2026'!$B$3:$Q$1042,16,FALSE),"")</f>
        <v/>
      </c>
    </row>
    <row r="159" spans="1:12" ht="15.75" x14ac:dyDescent="0.25">
      <c r="A159" s="198" t="str">
        <f>IF(INSCRIPCIONES!$B159="","",SUBTOTAL(103,$B$7:B159))</f>
        <v/>
      </c>
      <c r="B159" s="215"/>
      <c r="C159" s="133" t="str">
        <f>IFERROR(VLOOKUP(INSCRIPCIONES!$B159,BASE2026,2,FALSE),"")</f>
        <v/>
      </c>
      <c r="D159" s="133" t="str">
        <f>IFERROR(VLOOKUP(INSCRIPCIONES!$B159,BASE2026,3,FALSE),"")</f>
        <v/>
      </c>
      <c r="E159" s="134" t="str">
        <f>IFERROR(VLOOKUP(INSCRIPCIONES!$B159,BASE2026,6,0),"")</f>
        <v/>
      </c>
      <c r="F159" s="134" t="str">
        <f>IFERROR(VLOOKUP(INSCRIPCIONES!$B159,BASE2026,5,0),"")</f>
        <v/>
      </c>
      <c r="G159" s="135" t="str">
        <f>IFERROR(VLOOKUP(INSCRIPCIONES!$B159,BASE2026,12,FALSE),"")</f>
        <v/>
      </c>
      <c r="H159" s="203" t="str">
        <f>IFERROR(VLOOKUP(INSCRIPCIONES!$B159,BASE2026,11,FALSE),"")</f>
        <v/>
      </c>
      <c r="I159" s="136" t="str">
        <f>IFERROR(VLOOKUP(INSCRIPCIONES!$B159,BASE2026,13,FALSE),"")</f>
        <v/>
      </c>
      <c r="J159" s="110" t="str">
        <f>IF(B159="","",IF(INSCRIPCIONES!$K159="DESCUENTO FAMILIA",65000,85000))</f>
        <v/>
      </c>
      <c r="K159" s="129"/>
      <c r="L159" s="200" t="str">
        <f>_xlfn.IFNA(VLOOKUP(INSCRIPCIONES!$B159,'BASE DE DATOS 2026'!$B$3:$Q$1042,16,FALSE),"")</f>
        <v/>
      </c>
    </row>
    <row r="160" spans="1:12" ht="15.75" x14ac:dyDescent="0.25">
      <c r="A160" s="198" t="str">
        <f>IF(INSCRIPCIONES!$B160="","",SUBTOTAL(103,$B$7:B160))</f>
        <v/>
      </c>
      <c r="B160" s="215"/>
      <c r="C160" s="133" t="str">
        <f>IFERROR(VLOOKUP(INSCRIPCIONES!$B160,BASE2026,2,FALSE),"")</f>
        <v/>
      </c>
      <c r="D160" s="133" t="str">
        <f>IFERROR(VLOOKUP(INSCRIPCIONES!$B160,BASE2026,3,FALSE),"")</f>
        <v/>
      </c>
      <c r="E160" s="134" t="str">
        <f>IFERROR(VLOOKUP(INSCRIPCIONES!$B160,BASE2026,6,0),"")</f>
        <v/>
      </c>
      <c r="F160" s="134" t="str">
        <f>IFERROR(VLOOKUP(INSCRIPCIONES!$B160,BASE2026,5,0),"")</f>
        <v/>
      </c>
      <c r="G160" s="135" t="str">
        <f>IFERROR(VLOOKUP(INSCRIPCIONES!$B160,BASE2026,12,FALSE),"")</f>
        <v/>
      </c>
      <c r="H160" s="203" t="str">
        <f>IFERROR(VLOOKUP(INSCRIPCIONES!$B160,BASE2026,11,FALSE),"")</f>
        <v/>
      </c>
      <c r="I160" s="136" t="str">
        <f>IFERROR(VLOOKUP(INSCRIPCIONES!$B160,BASE2026,13,FALSE),"")</f>
        <v/>
      </c>
      <c r="J160" s="110" t="str">
        <f>IF(B160="","",IF(INSCRIPCIONES!$K160="DESCUENTO FAMILIA",65000,85000))</f>
        <v/>
      </c>
      <c r="K160" s="129"/>
      <c r="L160" s="200" t="str">
        <f>_xlfn.IFNA(VLOOKUP(INSCRIPCIONES!$B160,'BASE DE DATOS 2026'!$B$3:$Q$1042,16,FALSE),"")</f>
        <v/>
      </c>
    </row>
    <row r="161" spans="1:12" ht="15.75" x14ac:dyDescent="0.25">
      <c r="A161" s="198" t="str">
        <f>IF(INSCRIPCIONES!$B161="","",SUBTOTAL(103,$B$7:B161))</f>
        <v/>
      </c>
      <c r="B161" s="215"/>
      <c r="C161" s="133" t="str">
        <f>IFERROR(VLOOKUP(INSCRIPCIONES!$B161,BASE2026,2,FALSE),"")</f>
        <v/>
      </c>
      <c r="D161" s="133" t="str">
        <f>IFERROR(VLOOKUP(INSCRIPCIONES!$B161,BASE2026,3,FALSE),"")</f>
        <v/>
      </c>
      <c r="E161" s="134" t="str">
        <f>IFERROR(VLOOKUP(INSCRIPCIONES!$B161,BASE2026,6,0),"")</f>
        <v/>
      </c>
      <c r="F161" s="134" t="str">
        <f>IFERROR(VLOOKUP(INSCRIPCIONES!$B161,BASE2026,5,0),"")</f>
        <v/>
      </c>
      <c r="G161" s="135" t="str">
        <f>IFERROR(VLOOKUP(INSCRIPCIONES!$B161,BASE2026,12,FALSE),"")</f>
        <v/>
      </c>
      <c r="H161" s="203" t="str">
        <f>IFERROR(VLOOKUP(INSCRIPCIONES!$B161,BASE2026,11,FALSE),"")</f>
        <v/>
      </c>
      <c r="I161" s="136" t="str">
        <f>IFERROR(VLOOKUP(INSCRIPCIONES!$B161,BASE2026,13,FALSE),"")</f>
        <v/>
      </c>
      <c r="J161" s="110" t="str">
        <f>IF(B161="","",IF(INSCRIPCIONES!$K161="DESCUENTO FAMILIA",65000,85000))</f>
        <v/>
      </c>
      <c r="K161" s="129"/>
      <c r="L161" s="200" t="str">
        <f>_xlfn.IFNA(VLOOKUP(INSCRIPCIONES!$B161,'BASE DE DATOS 2026'!$B$3:$Q$1042,16,FALSE),"")</f>
        <v/>
      </c>
    </row>
    <row r="162" spans="1:12" ht="15.75" x14ac:dyDescent="0.25">
      <c r="A162" s="198" t="str">
        <f>IF(INSCRIPCIONES!$B162="","",SUBTOTAL(103,$B$7:B162))</f>
        <v/>
      </c>
      <c r="B162" s="215"/>
      <c r="C162" s="133" t="str">
        <f>IFERROR(VLOOKUP(INSCRIPCIONES!$B162,BASE2026,2,FALSE),"")</f>
        <v/>
      </c>
      <c r="D162" s="133" t="str">
        <f>IFERROR(VLOOKUP(INSCRIPCIONES!$B162,BASE2026,3,FALSE),"")</f>
        <v/>
      </c>
      <c r="E162" s="134" t="str">
        <f>IFERROR(VLOOKUP(INSCRIPCIONES!$B162,BASE2026,6,0),"")</f>
        <v/>
      </c>
      <c r="F162" s="134" t="str">
        <f>IFERROR(VLOOKUP(INSCRIPCIONES!$B162,BASE2026,5,0),"")</f>
        <v/>
      </c>
      <c r="G162" s="135" t="str">
        <f>IFERROR(VLOOKUP(INSCRIPCIONES!$B162,BASE2026,12,FALSE),"")</f>
        <v/>
      </c>
      <c r="H162" s="203" t="str">
        <f>IFERROR(VLOOKUP(INSCRIPCIONES!$B162,BASE2026,11,FALSE),"")</f>
        <v/>
      </c>
      <c r="I162" s="136" t="str">
        <f>IFERROR(VLOOKUP(INSCRIPCIONES!$B162,BASE2026,13,FALSE),"")</f>
        <v/>
      </c>
      <c r="J162" s="110" t="str">
        <f>IF(B162="","",IF(INSCRIPCIONES!$K162="DESCUENTO FAMILIA",65000,85000))</f>
        <v/>
      </c>
      <c r="K162" s="129"/>
      <c r="L162" s="200" t="str">
        <f>_xlfn.IFNA(VLOOKUP(INSCRIPCIONES!$B162,'BASE DE DATOS 2026'!$B$3:$Q$1042,16,FALSE),"")</f>
        <v/>
      </c>
    </row>
    <row r="163" spans="1:12" ht="15.75" x14ac:dyDescent="0.25">
      <c r="A163" s="198" t="str">
        <f>IF(INSCRIPCIONES!$B163="","",SUBTOTAL(103,$B$7:B163))</f>
        <v/>
      </c>
      <c r="B163" s="215"/>
      <c r="C163" s="133" t="str">
        <f>IFERROR(VLOOKUP(INSCRIPCIONES!$B163,BASE2026,2,FALSE),"")</f>
        <v/>
      </c>
      <c r="D163" s="133" t="str">
        <f>IFERROR(VLOOKUP(INSCRIPCIONES!$B163,BASE2026,3,FALSE),"")</f>
        <v/>
      </c>
      <c r="E163" s="134" t="str">
        <f>IFERROR(VLOOKUP(INSCRIPCIONES!$B163,BASE2026,6,0),"")</f>
        <v/>
      </c>
      <c r="F163" s="134" t="str">
        <f>IFERROR(VLOOKUP(INSCRIPCIONES!$B163,BASE2026,5,0),"")</f>
        <v/>
      </c>
      <c r="G163" s="135" t="str">
        <f>IFERROR(VLOOKUP(INSCRIPCIONES!$B163,BASE2026,12,FALSE),"")</f>
        <v/>
      </c>
      <c r="H163" s="203" t="str">
        <f>IFERROR(VLOOKUP(INSCRIPCIONES!$B163,BASE2026,11,FALSE),"")</f>
        <v/>
      </c>
      <c r="I163" s="136" t="str">
        <f>IFERROR(VLOOKUP(INSCRIPCIONES!$B163,BASE2026,13,FALSE),"")</f>
        <v/>
      </c>
      <c r="J163" s="110" t="str">
        <f>IF(B163="","",IF(INSCRIPCIONES!$K163="DESCUENTO FAMILIA",65000,85000))</f>
        <v/>
      </c>
      <c r="K163" s="129"/>
      <c r="L163" s="200" t="str">
        <f>_xlfn.IFNA(VLOOKUP(INSCRIPCIONES!$B163,'BASE DE DATOS 2026'!$B$3:$Q$1042,16,FALSE),"")</f>
        <v/>
      </c>
    </row>
    <row r="164" spans="1:12" ht="15.75" x14ac:dyDescent="0.25">
      <c r="A164" s="198" t="str">
        <f>IF(INSCRIPCIONES!$B164="","",SUBTOTAL(103,$B$7:B164))</f>
        <v/>
      </c>
      <c r="B164" s="215"/>
      <c r="C164" s="133" t="str">
        <f>IFERROR(VLOOKUP(INSCRIPCIONES!$B164,BASE2026,2,FALSE),"")</f>
        <v/>
      </c>
      <c r="D164" s="133" t="str">
        <f>IFERROR(VLOOKUP(INSCRIPCIONES!$B164,BASE2026,3,FALSE),"")</f>
        <v/>
      </c>
      <c r="E164" s="134" t="str">
        <f>IFERROR(VLOOKUP(INSCRIPCIONES!$B164,BASE2026,6,0),"")</f>
        <v/>
      </c>
      <c r="F164" s="134" t="str">
        <f>IFERROR(VLOOKUP(INSCRIPCIONES!$B164,BASE2026,5,0),"")</f>
        <v/>
      </c>
      <c r="G164" s="135" t="str">
        <f>IFERROR(VLOOKUP(INSCRIPCIONES!$B164,BASE2026,12,FALSE),"")</f>
        <v/>
      </c>
      <c r="H164" s="203" t="str">
        <f>IFERROR(VLOOKUP(INSCRIPCIONES!$B164,BASE2026,11,FALSE),"")</f>
        <v/>
      </c>
      <c r="I164" s="136" t="str">
        <f>IFERROR(VLOOKUP(INSCRIPCIONES!$B164,BASE2026,13,FALSE),"")</f>
        <v/>
      </c>
      <c r="J164" s="110" t="str">
        <f>IF(B164="","",IF(INSCRIPCIONES!$K164="DESCUENTO FAMILIA",65000,85000))</f>
        <v/>
      </c>
      <c r="K164" s="129"/>
      <c r="L164" s="200" t="str">
        <f>_xlfn.IFNA(VLOOKUP(INSCRIPCIONES!$B164,'BASE DE DATOS 2026'!$B$3:$Q$1042,16,FALSE),"")</f>
        <v/>
      </c>
    </row>
    <row r="165" spans="1:12" ht="15.75" x14ac:dyDescent="0.25">
      <c r="A165" s="198" t="str">
        <f>IF(INSCRIPCIONES!$B165="","",SUBTOTAL(103,$B$7:B165))</f>
        <v/>
      </c>
      <c r="B165" s="215"/>
      <c r="C165" s="133" t="str">
        <f>IFERROR(VLOOKUP(INSCRIPCIONES!$B165,BASE2026,2,FALSE),"")</f>
        <v/>
      </c>
      <c r="D165" s="133" t="str">
        <f>IFERROR(VLOOKUP(INSCRIPCIONES!$B165,BASE2026,3,FALSE),"")</f>
        <v/>
      </c>
      <c r="E165" s="134" t="str">
        <f>IFERROR(VLOOKUP(INSCRIPCIONES!$B165,BASE2026,6,0),"")</f>
        <v/>
      </c>
      <c r="F165" s="134" t="str">
        <f>IFERROR(VLOOKUP(INSCRIPCIONES!$B165,BASE2026,5,0),"")</f>
        <v/>
      </c>
      <c r="G165" s="135" t="str">
        <f>IFERROR(VLOOKUP(INSCRIPCIONES!$B165,BASE2026,12,FALSE),"")</f>
        <v/>
      </c>
      <c r="H165" s="203" t="str">
        <f>IFERROR(VLOOKUP(INSCRIPCIONES!$B165,BASE2026,11,FALSE),"")</f>
        <v/>
      </c>
      <c r="I165" s="136" t="str">
        <f>IFERROR(VLOOKUP(INSCRIPCIONES!$B165,BASE2026,13,FALSE),"")</f>
        <v/>
      </c>
      <c r="J165" s="110" t="str">
        <f>IF(B165="","",IF(INSCRIPCIONES!$K165="DESCUENTO FAMILIA",65000,85000))</f>
        <v/>
      </c>
      <c r="K165" s="129"/>
      <c r="L165" s="200" t="str">
        <f>_xlfn.IFNA(VLOOKUP(INSCRIPCIONES!$B165,'BASE DE DATOS 2026'!$B$3:$Q$1042,16,FALSE),"")</f>
        <v/>
      </c>
    </row>
    <row r="166" spans="1:12" ht="15.75" x14ac:dyDescent="0.25">
      <c r="A166" s="198" t="str">
        <f>IF(INSCRIPCIONES!$B166="","",SUBTOTAL(103,$B$7:B166))</f>
        <v/>
      </c>
      <c r="B166" s="215"/>
      <c r="C166" s="133" t="str">
        <f>IFERROR(VLOOKUP(INSCRIPCIONES!$B166,BASE2026,2,FALSE),"")</f>
        <v/>
      </c>
      <c r="D166" s="133" t="str">
        <f>IFERROR(VLOOKUP(INSCRIPCIONES!$B166,BASE2026,3,FALSE),"")</f>
        <v/>
      </c>
      <c r="E166" s="134" t="str">
        <f>IFERROR(VLOOKUP(INSCRIPCIONES!$B166,BASE2026,6,0),"")</f>
        <v/>
      </c>
      <c r="F166" s="134" t="str">
        <f>IFERROR(VLOOKUP(INSCRIPCIONES!$B166,BASE2026,5,0),"")</f>
        <v/>
      </c>
      <c r="G166" s="135" t="str">
        <f>IFERROR(VLOOKUP(INSCRIPCIONES!$B166,BASE2026,12,FALSE),"")</f>
        <v/>
      </c>
      <c r="H166" s="203" t="str">
        <f>IFERROR(VLOOKUP(INSCRIPCIONES!$B166,BASE2026,11,FALSE),"")</f>
        <v/>
      </c>
      <c r="I166" s="136" t="str">
        <f>IFERROR(VLOOKUP(INSCRIPCIONES!$B166,BASE2026,13,FALSE),"")</f>
        <v/>
      </c>
      <c r="J166" s="110" t="str">
        <f>IF(B166="","",IF(INSCRIPCIONES!$K166="DESCUENTO FAMILIA",65000,85000))</f>
        <v/>
      </c>
      <c r="K166" s="129"/>
      <c r="L166" s="200" t="str">
        <f>_xlfn.IFNA(VLOOKUP(INSCRIPCIONES!$B166,'BASE DE DATOS 2026'!$B$3:$Q$1042,16,FALSE),"")</f>
        <v/>
      </c>
    </row>
    <row r="167" spans="1:12" ht="15.75" x14ac:dyDescent="0.25">
      <c r="A167" s="214" t="str">
        <f>IF(INSCRIPCIONES!$B167="","",SUBTOTAL(103,$B$7:B167))</f>
        <v/>
      </c>
      <c r="B167" s="215"/>
      <c r="C167" s="133" t="str">
        <f>IFERROR(VLOOKUP(INSCRIPCIONES!$B167,BASE2026,2,FALSE),"")</f>
        <v/>
      </c>
      <c r="D167" s="133" t="str">
        <f>IFERROR(VLOOKUP(INSCRIPCIONES!$B167,BASE2026,3,FALSE),"")</f>
        <v/>
      </c>
      <c r="E167" s="134" t="str">
        <f>IFERROR(VLOOKUP(INSCRIPCIONES!$B167,BASE2026,6,0),"")</f>
        <v/>
      </c>
      <c r="F167" s="134" t="str">
        <f>IFERROR(VLOOKUP(INSCRIPCIONES!$B167,BASE2026,5,0),"")</f>
        <v/>
      </c>
      <c r="G167" s="135" t="str">
        <f>IFERROR(VLOOKUP(INSCRIPCIONES!$B167,BASE2026,12,FALSE),"")</f>
        <v/>
      </c>
      <c r="H167" s="203" t="str">
        <f>IFERROR(VLOOKUP(INSCRIPCIONES!$B167,BASE2026,11,FALSE),"")</f>
        <v/>
      </c>
      <c r="I167" s="136" t="str">
        <f>IFERROR(VLOOKUP(INSCRIPCIONES!$B167,BASE2026,13,FALSE),"")</f>
        <v/>
      </c>
      <c r="J167" s="110" t="str">
        <f>IF(B167="","",IF(INSCRIPCIONES!$K167="DESCUENTO FAMILIA",65000,85000))</f>
        <v/>
      </c>
      <c r="K167" s="129"/>
      <c r="L167" s="200" t="str">
        <f>_xlfn.IFNA(VLOOKUP(INSCRIPCIONES!$B167,'BASE DE DATOS 2026'!$B$3:$Q$1042,16,FALSE),"")</f>
        <v/>
      </c>
    </row>
    <row r="168" spans="1:12" ht="15.75" x14ac:dyDescent="0.25">
      <c r="A168" s="214" t="str">
        <f>IF(INSCRIPCIONES!$B168="","",SUBTOTAL(103,$B$7:B168))</f>
        <v/>
      </c>
      <c r="B168" s="215"/>
      <c r="C168" s="133" t="str">
        <f>IFERROR(VLOOKUP(INSCRIPCIONES!$B168,BASE2026,2,FALSE),"")</f>
        <v/>
      </c>
      <c r="D168" s="133" t="str">
        <f>IFERROR(VLOOKUP(INSCRIPCIONES!$B168,BASE2026,3,FALSE),"")</f>
        <v/>
      </c>
      <c r="E168" s="134" t="str">
        <f>IFERROR(VLOOKUP(INSCRIPCIONES!$B168,BASE2026,6,0),"")</f>
        <v/>
      </c>
      <c r="F168" s="134" t="str">
        <f>IFERROR(VLOOKUP(INSCRIPCIONES!$B168,BASE2026,5,0),"")</f>
        <v/>
      </c>
      <c r="G168" s="135" t="str">
        <f>IFERROR(VLOOKUP(INSCRIPCIONES!$B168,BASE2026,12,FALSE),"")</f>
        <v/>
      </c>
      <c r="H168" s="203" t="str">
        <f>IFERROR(VLOOKUP(INSCRIPCIONES!$B168,BASE2026,11,FALSE),"")</f>
        <v/>
      </c>
      <c r="I168" s="136" t="str">
        <f>IFERROR(VLOOKUP(INSCRIPCIONES!$B168,BASE2026,13,FALSE),"")</f>
        <v/>
      </c>
      <c r="J168" s="110" t="str">
        <f>IF(B168="","",IF(INSCRIPCIONES!$K168="DESCUENTO FAMILIA",65000,85000))</f>
        <v/>
      </c>
      <c r="K168" s="129"/>
      <c r="L168" s="200" t="str">
        <f>_xlfn.IFNA(VLOOKUP(INSCRIPCIONES!$B168,'BASE DE DATOS 2026'!$B$3:$Q$1042,16,FALSE),"")</f>
        <v/>
      </c>
    </row>
    <row r="169" spans="1:12" ht="15.75" x14ac:dyDescent="0.25">
      <c r="A169" s="214" t="str">
        <f>IF(INSCRIPCIONES!$B169="","",SUBTOTAL(103,$B$7:B169))</f>
        <v/>
      </c>
      <c r="B169" s="215"/>
      <c r="C169" s="133" t="str">
        <f>IFERROR(VLOOKUP(INSCRIPCIONES!$B169,BASE2026,2,FALSE),"")</f>
        <v/>
      </c>
      <c r="D169" s="133" t="str">
        <f>IFERROR(VLOOKUP(INSCRIPCIONES!$B169,BASE2026,3,FALSE),"")</f>
        <v/>
      </c>
      <c r="E169" s="134" t="str">
        <f>IFERROR(VLOOKUP(INSCRIPCIONES!$B169,BASE2026,6,0),"")</f>
        <v/>
      </c>
      <c r="F169" s="134" t="str">
        <f>IFERROR(VLOOKUP(INSCRIPCIONES!$B169,BASE2026,5,0),"")</f>
        <v/>
      </c>
      <c r="G169" s="135" t="str">
        <f>IFERROR(VLOOKUP(INSCRIPCIONES!$B169,BASE2026,12,FALSE),"")</f>
        <v/>
      </c>
      <c r="H169" s="203" t="str">
        <f>IFERROR(VLOOKUP(INSCRIPCIONES!$B169,BASE2026,11,FALSE),"")</f>
        <v/>
      </c>
      <c r="I169" s="136" t="str">
        <f>IFERROR(VLOOKUP(INSCRIPCIONES!$B169,BASE2026,13,FALSE),"")</f>
        <v/>
      </c>
      <c r="J169" s="110" t="str">
        <f>IF(B169="","",IF(INSCRIPCIONES!$K169="DESCUENTO FAMILIA",65000,85000))</f>
        <v/>
      </c>
      <c r="K169" s="129"/>
      <c r="L169" s="200" t="str">
        <f>_xlfn.IFNA(VLOOKUP(INSCRIPCIONES!$B169,'BASE DE DATOS 2026'!$B$3:$Q$1042,16,FALSE),"")</f>
        <v/>
      </c>
    </row>
    <row r="170" spans="1:12" ht="15.75" x14ac:dyDescent="0.25">
      <c r="A170" s="214" t="str">
        <f>IF(INSCRIPCIONES!$B170="","",SUBTOTAL(103,$B$7:B170))</f>
        <v/>
      </c>
      <c r="B170" s="215"/>
      <c r="C170" s="133" t="str">
        <f>IFERROR(VLOOKUP(INSCRIPCIONES!$B170,BASE2026,2,FALSE),"")</f>
        <v/>
      </c>
      <c r="D170" s="133" t="str">
        <f>IFERROR(VLOOKUP(INSCRIPCIONES!$B170,BASE2026,3,FALSE),"")</f>
        <v/>
      </c>
      <c r="E170" s="134" t="str">
        <f>IFERROR(VLOOKUP(INSCRIPCIONES!$B170,BASE2026,6,0),"")</f>
        <v/>
      </c>
      <c r="F170" s="134" t="str">
        <f>IFERROR(VLOOKUP(INSCRIPCIONES!$B170,BASE2026,5,0),"")</f>
        <v/>
      </c>
      <c r="G170" s="135" t="str">
        <f>IFERROR(VLOOKUP(INSCRIPCIONES!$B170,BASE2026,12,FALSE),"")</f>
        <v/>
      </c>
      <c r="H170" s="203" t="str">
        <f>IFERROR(VLOOKUP(INSCRIPCIONES!$B170,BASE2026,11,FALSE),"")</f>
        <v/>
      </c>
      <c r="I170" s="136" t="str">
        <f>IFERROR(VLOOKUP(INSCRIPCIONES!$B170,BASE2026,13,FALSE),"")</f>
        <v/>
      </c>
      <c r="J170" s="110" t="str">
        <f>IF(B170="","",IF(INSCRIPCIONES!$K170="DESCUENTO FAMILIA",65000,85000))</f>
        <v/>
      </c>
      <c r="K170" s="129"/>
      <c r="L170" s="200" t="str">
        <f>_xlfn.IFNA(VLOOKUP(INSCRIPCIONES!$B170,'BASE DE DATOS 2026'!$B$3:$Q$1042,16,FALSE),"")</f>
        <v/>
      </c>
    </row>
    <row r="171" spans="1:12" ht="15.75" x14ac:dyDescent="0.25">
      <c r="A171" s="214" t="str">
        <f>IF(INSCRIPCIONES!$B171="","",SUBTOTAL(103,$B$7:B171))</f>
        <v/>
      </c>
      <c r="B171" s="215"/>
      <c r="C171" s="133" t="str">
        <f>IFERROR(VLOOKUP(INSCRIPCIONES!$B171,BASE2026,2,FALSE),"")</f>
        <v/>
      </c>
      <c r="D171" s="133" t="str">
        <f>IFERROR(VLOOKUP(INSCRIPCIONES!$B171,BASE2026,3,FALSE),"")</f>
        <v/>
      </c>
      <c r="E171" s="134" t="str">
        <f>IFERROR(VLOOKUP(INSCRIPCIONES!$B171,BASE2026,6,0),"")</f>
        <v/>
      </c>
      <c r="F171" s="134" t="str">
        <f>IFERROR(VLOOKUP(INSCRIPCIONES!$B171,BASE2026,5,0),"")</f>
        <v/>
      </c>
      <c r="G171" s="135" t="str">
        <f>IFERROR(VLOOKUP(INSCRIPCIONES!$B171,BASE2026,12,FALSE),"")</f>
        <v/>
      </c>
      <c r="H171" s="203" t="str">
        <f>IFERROR(VLOOKUP(INSCRIPCIONES!$B171,BASE2026,11,FALSE),"")</f>
        <v/>
      </c>
      <c r="I171" s="136" t="str">
        <f>IFERROR(VLOOKUP(INSCRIPCIONES!$B171,BASE2026,13,FALSE),"")</f>
        <v/>
      </c>
      <c r="J171" s="110" t="str">
        <f>IF(B171="","",IF(INSCRIPCIONES!$K171="DESCUENTO FAMILIA",65000,85000))</f>
        <v/>
      </c>
      <c r="K171" s="129"/>
      <c r="L171" s="200" t="str">
        <f>_xlfn.IFNA(VLOOKUP(INSCRIPCIONES!$B171,'BASE DE DATOS 2026'!$B$3:$Q$1042,16,FALSE),"")</f>
        <v/>
      </c>
    </row>
    <row r="172" spans="1:12" ht="15.75" x14ac:dyDescent="0.25">
      <c r="A172" s="214" t="str">
        <f>IF(INSCRIPCIONES!$B172="","",SUBTOTAL(103,$B$7:B172))</f>
        <v/>
      </c>
      <c r="B172" s="215"/>
      <c r="C172" s="133" t="str">
        <f>IFERROR(VLOOKUP(INSCRIPCIONES!$B172,BASE2026,2,FALSE),"")</f>
        <v/>
      </c>
      <c r="D172" s="133" t="str">
        <f>IFERROR(VLOOKUP(INSCRIPCIONES!$B172,BASE2026,3,FALSE),"")</f>
        <v/>
      </c>
      <c r="E172" s="134" t="str">
        <f>IFERROR(VLOOKUP(INSCRIPCIONES!$B172,BASE2026,6,0),"")</f>
        <v/>
      </c>
      <c r="F172" s="134" t="str">
        <f>IFERROR(VLOOKUP(INSCRIPCIONES!$B172,BASE2026,5,0),"")</f>
        <v/>
      </c>
      <c r="G172" s="135" t="str">
        <f>IFERROR(VLOOKUP(INSCRIPCIONES!$B172,BASE2026,12,FALSE),"")</f>
        <v/>
      </c>
      <c r="H172" s="203" t="str">
        <f>IFERROR(VLOOKUP(INSCRIPCIONES!$B172,BASE2026,11,FALSE),"")</f>
        <v/>
      </c>
      <c r="I172" s="136" t="str">
        <f>IFERROR(VLOOKUP(INSCRIPCIONES!$B172,BASE2026,13,FALSE),"")</f>
        <v/>
      </c>
      <c r="J172" s="110" t="str">
        <f>IF(B172="","",IF(INSCRIPCIONES!$K172="DESCUENTO FAMILIA",65000,85000))</f>
        <v/>
      </c>
      <c r="K172" s="129"/>
      <c r="L172" s="200" t="str">
        <f>_xlfn.IFNA(VLOOKUP(INSCRIPCIONES!$B172,'BASE DE DATOS 2026'!$B$3:$Q$1042,16,FALSE),"")</f>
        <v/>
      </c>
    </row>
    <row r="173" spans="1:12" ht="15.75" x14ac:dyDescent="0.25">
      <c r="A173" s="214" t="str">
        <f>IF(INSCRIPCIONES!$B173="","",SUBTOTAL(103,$B$7:B173))</f>
        <v/>
      </c>
      <c r="B173" s="215"/>
      <c r="C173" s="133" t="str">
        <f>IFERROR(VLOOKUP(INSCRIPCIONES!$B173,BASE2026,2,FALSE),"")</f>
        <v/>
      </c>
      <c r="D173" s="133" t="str">
        <f>IFERROR(VLOOKUP(INSCRIPCIONES!$B173,BASE2026,3,FALSE),"")</f>
        <v/>
      </c>
      <c r="E173" s="134" t="str">
        <f>IFERROR(VLOOKUP(INSCRIPCIONES!$B173,BASE2026,6,0),"")</f>
        <v/>
      </c>
      <c r="F173" s="134" t="str">
        <f>IFERROR(VLOOKUP(INSCRIPCIONES!$B173,BASE2026,5,0),"")</f>
        <v/>
      </c>
      <c r="G173" s="135" t="str">
        <f>IFERROR(VLOOKUP(INSCRIPCIONES!$B173,BASE2026,12,FALSE),"")</f>
        <v/>
      </c>
      <c r="H173" s="203" t="str">
        <f>IFERROR(VLOOKUP(INSCRIPCIONES!$B173,BASE2026,11,FALSE),"")</f>
        <v/>
      </c>
      <c r="I173" s="136" t="str">
        <f>IFERROR(VLOOKUP(INSCRIPCIONES!$B173,BASE2026,13,FALSE),"")</f>
        <v/>
      </c>
      <c r="J173" s="110" t="str">
        <f>IF(B173="","",IF(INSCRIPCIONES!$K173="DESCUENTO FAMILIA",65000,85000))</f>
        <v/>
      </c>
      <c r="K173" s="129"/>
      <c r="L173" s="200" t="str">
        <f>_xlfn.IFNA(VLOOKUP(INSCRIPCIONES!$B173,'BASE DE DATOS 2026'!$B$3:$Q$1042,16,FALSE),"")</f>
        <v/>
      </c>
    </row>
    <row r="174" spans="1:12" ht="15.75" x14ac:dyDescent="0.25">
      <c r="A174" s="214" t="str">
        <f>IF(INSCRIPCIONES!$B174="","",SUBTOTAL(103,$B$7:B174))</f>
        <v/>
      </c>
      <c r="B174" s="215"/>
      <c r="C174" s="133" t="str">
        <f>IFERROR(VLOOKUP(INSCRIPCIONES!$B174,BASE2026,2,FALSE),"")</f>
        <v/>
      </c>
      <c r="D174" s="133" t="str">
        <f>IFERROR(VLOOKUP(INSCRIPCIONES!$B174,BASE2026,3,FALSE),"")</f>
        <v/>
      </c>
      <c r="E174" s="134" t="str">
        <f>IFERROR(VLOOKUP(INSCRIPCIONES!$B174,BASE2026,6,0),"")</f>
        <v/>
      </c>
      <c r="F174" s="134" t="str">
        <f>IFERROR(VLOOKUP(INSCRIPCIONES!$B174,BASE2026,5,0),"")</f>
        <v/>
      </c>
      <c r="G174" s="135" t="str">
        <f>IFERROR(VLOOKUP(INSCRIPCIONES!$B174,BASE2026,12,FALSE),"")</f>
        <v/>
      </c>
      <c r="H174" s="203" t="str">
        <f>IFERROR(VLOOKUP(INSCRIPCIONES!$B174,BASE2026,11,FALSE),"")</f>
        <v/>
      </c>
      <c r="I174" s="136" t="str">
        <f>IFERROR(VLOOKUP(INSCRIPCIONES!$B174,BASE2026,13,FALSE),"")</f>
        <v/>
      </c>
      <c r="J174" s="110" t="str">
        <f>IF(B174="","",IF(INSCRIPCIONES!$K174="DESCUENTO FAMILIA",65000,85000))</f>
        <v/>
      </c>
      <c r="K174" s="129"/>
      <c r="L174" s="200" t="str">
        <f>_xlfn.IFNA(VLOOKUP(INSCRIPCIONES!$B174,'BASE DE DATOS 2026'!$B$3:$Q$1042,16,FALSE),"")</f>
        <v/>
      </c>
    </row>
    <row r="175" spans="1:12" ht="15.75" x14ac:dyDescent="0.25">
      <c r="A175" s="214" t="str">
        <f>IF(INSCRIPCIONES!$B175="","",SUBTOTAL(103,$B$7:B175))</f>
        <v/>
      </c>
      <c r="B175" s="215"/>
      <c r="C175" s="133" t="str">
        <f>IFERROR(VLOOKUP(INSCRIPCIONES!$B175,BASE2026,2,FALSE),"")</f>
        <v/>
      </c>
      <c r="D175" s="133" t="str">
        <f>IFERROR(VLOOKUP(INSCRIPCIONES!$B175,BASE2026,3,FALSE),"")</f>
        <v/>
      </c>
      <c r="E175" s="134" t="str">
        <f>IFERROR(VLOOKUP(INSCRIPCIONES!$B175,BASE2026,6,0),"")</f>
        <v/>
      </c>
      <c r="F175" s="134" t="str">
        <f>IFERROR(VLOOKUP(INSCRIPCIONES!$B175,BASE2026,5,0),"")</f>
        <v/>
      </c>
      <c r="G175" s="135" t="str">
        <f>IFERROR(VLOOKUP(INSCRIPCIONES!$B175,BASE2026,12,FALSE),"")</f>
        <v/>
      </c>
      <c r="H175" s="203" t="str">
        <f>IFERROR(VLOOKUP(INSCRIPCIONES!$B175,BASE2026,11,FALSE),"")</f>
        <v/>
      </c>
      <c r="I175" s="136" t="str">
        <f>IFERROR(VLOOKUP(INSCRIPCIONES!$B175,BASE2026,13,FALSE),"")</f>
        <v/>
      </c>
      <c r="J175" s="110" t="str">
        <f>IF(B175="","",IF(INSCRIPCIONES!$K175="DESCUENTO FAMILIA",65000,85000))</f>
        <v/>
      </c>
      <c r="K175" s="129"/>
      <c r="L175" s="200" t="str">
        <f>_xlfn.IFNA(VLOOKUP(INSCRIPCIONES!$B175,'BASE DE DATOS 2026'!$B$3:$Q$1042,16,FALSE),"")</f>
        <v/>
      </c>
    </row>
    <row r="176" spans="1:12" ht="15.75" x14ac:dyDescent="0.25">
      <c r="A176" s="214" t="str">
        <f>IF(INSCRIPCIONES!$B176="","",SUBTOTAL(103,$B$7:B176))</f>
        <v/>
      </c>
      <c r="B176" s="215"/>
      <c r="C176" s="133" t="str">
        <f>IFERROR(VLOOKUP(INSCRIPCIONES!$B176,BASE2026,2,FALSE),"")</f>
        <v/>
      </c>
      <c r="D176" s="133" t="str">
        <f>IFERROR(VLOOKUP(INSCRIPCIONES!$B176,BASE2026,3,FALSE),"")</f>
        <v/>
      </c>
      <c r="E176" s="134" t="str">
        <f>IFERROR(VLOOKUP(INSCRIPCIONES!$B176,BASE2026,6,0),"")</f>
        <v/>
      </c>
      <c r="F176" s="134" t="str">
        <f>IFERROR(VLOOKUP(INSCRIPCIONES!$B176,BASE2026,5,0),"")</f>
        <v/>
      </c>
      <c r="G176" s="135" t="str">
        <f>IFERROR(VLOOKUP(INSCRIPCIONES!$B176,BASE2026,12,FALSE),"")</f>
        <v/>
      </c>
      <c r="H176" s="203" t="str">
        <f>IFERROR(VLOOKUP(INSCRIPCIONES!$B176,BASE2026,11,FALSE),"")</f>
        <v/>
      </c>
      <c r="I176" s="136" t="str">
        <f>IFERROR(VLOOKUP(INSCRIPCIONES!$B176,BASE2026,13,FALSE),"")</f>
        <v/>
      </c>
      <c r="J176" s="110" t="str">
        <f>IF(B176="","",IF(INSCRIPCIONES!$K176="DESCUENTO FAMILIA",65000,85000))</f>
        <v/>
      </c>
      <c r="K176" s="129"/>
      <c r="L176" s="200" t="str">
        <f>_xlfn.IFNA(VLOOKUP(INSCRIPCIONES!$B176,'BASE DE DATOS 2026'!$B$3:$Q$1042,16,FALSE),"")</f>
        <v/>
      </c>
    </row>
    <row r="177" spans="1:12" ht="15.75" x14ac:dyDescent="0.25">
      <c r="A177" s="214" t="str">
        <f>IF(INSCRIPCIONES!$B177="","",SUBTOTAL(103,$B$7:B177))</f>
        <v/>
      </c>
      <c r="B177" s="215"/>
      <c r="C177" s="133" t="str">
        <f>IFERROR(VLOOKUP(INSCRIPCIONES!$B177,BASE2026,2,FALSE),"")</f>
        <v/>
      </c>
      <c r="D177" s="133" t="str">
        <f>IFERROR(VLOOKUP(INSCRIPCIONES!$B177,BASE2026,3,FALSE),"")</f>
        <v/>
      </c>
      <c r="E177" s="134" t="str">
        <f>IFERROR(VLOOKUP(INSCRIPCIONES!$B177,BASE2026,6,0),"")</f>
        <v/>
      </c>
      <c r="F177" s="134" t="str">
        <f>IFERROR(VLOOKUP(INSCRIPCIONES!$B177,BASE2026,5,0),"")</f>
        <v/>
      </c>
      <c r="G177" s="135" t="str">
        <f>IFERROR(VLOOKUP(INSCRIPCIONES!$B177,BASE2026,12,FALSE),"")</f>
        <v/>
      </c>
      <c r="H177" s="203" t="str">
        <f>IFERROR(VLOOKUP(INSCRIPCIONES!$B177,BASE2026,11,FALSE),"")</f>
        <v/>
      </c>
      <c r="I177" s="136" t="str">
        <f>IFERROR(VLOOKUP(INSCRIPCIONES!$B177,BASE2026,13,FALSE),"")</f>
        <v/>
      </c>
      <c r="J177" s="110" t="str">
        <f>IF(B177="","",IF(INSCRIPCIONES!$K177="DESCUENTO FAMILIA",65000,85000))</f>
        <v/>
      </c>
      <c r="K177" s="129"/>
      <c r="L177" s="200" t="str">
        <f>_xlfn.IFNA(VLOOKUP(INSCRIPCIONES!$B177,'BASE DE DATOS 2026'!$B$3:$Q$1042,16,FALSE),"")</f>
        <v/>
      </c>
    </row>
    <row r="178" spans="1:12" ht="15.75" x14ac:dyDescent="0.25">
      <c r="A178" s="214" t="str">
        <f>IF(INSCRIPCIONES!$B178="","",SUBTOTAL(103,$B$7:B178))</f>
        <v/>
      </c>
      <c r="B178" s="215"/>
      <c r="C178" s="133" t="str">
        <f>IFERROR(VLOOKUP(INSCRIPCIONES!$B178,BASE2026,2,FALSE),"")</f>
        <v/>
      </c>
      <c r="D178" s="133" t="str">
        <f>IFERROR(VLOOKUP(INSCRIPCIONES!$B178,BASE2026,3,FALSE),"")</f>
        <v/>
      </c>
      <c r="E178" s="134" t="str">
        <f>IFERROR(VLOOKUP(INSCRIPCIONES!$B178,BASE2026,6,0),"")</f>
        <v/>
      </c>
      <c r="F178" s="134" t="str">
        <f>IFERROR(VLOOKUP(INSCRIPCIONES!$B178,BASE2026,5,0),"")</f>
        <v/>
      </c>
      <c r="G178" s="135" t="str">
        <f>IFERROR(VLOOKUP(INSCRIPCIONES!$B178,BASE2026,12,FALSE),"")</f>
        <v/>
      </c>
      <c r="H178" s="203" t="str">
        <f>IFERROR(VLOOKUP(INSCRIPCIONES!$B178,BASE2026,11,FALSE),"")</f>
        <v/>
      </c>
      <c r="I178" s="136" t="str">
        <f>IFERROR(VLOOKUP(INSCRIPCIONES!$B178,BASE2026,13,FALSE),"")</f>
        <v/>
      </c>
      <c r="J178" s="110" t="str">
        <f>IF(B178="","",IF(INSCRIPCIONES!$K178="DESCUENTO FAMILIA",65000,85000))</f>
        <v/>
      </c>
      <c r="K178" s="129"/>
      <c r="L178" s="200" t="str">
        <f>_xlfn.IFNA(VLOOKUP(INSCRIPCIONES!$B178,'BASE DE DATOS 2026'!$B$3:$Q$1042,16,FALSE),"")</f>
        <v/>
      </c>
    </row>
    <row r="179" spans="1:12" ht="15.75" x14ac:dyDescent="0.25">
      <c r="A179" s="214" t="str">
        <f>IF(INSCRIPCIONES!$B179="","",SUBTOTAL(103,$B$7:B179))</f>
        <v/>
      </c>
      <c r="B179" s="215"/>
      <c r="C179" s="133" t="str">
        <f>IFERROR(VLOOKUP(INSCRIPCIONES!$B179,BASE2026,2,FALSE),"")</f>
        <v/>
      </c>
      <c r="D179" s="133" t="str">
        <f>IFERROR(VLOOKUP(INSCRIPCIONES!$B179,BASE2026,3,FALSE),"")</f>
        <v/>
      </c>
      <c r="E179" s="134" t="str">
        <f>IFERROR(VLOOKUP(INSCRIPCIONES!$B179,BASE2026,6,0),"")</f>
        <v/>
      </c>
      <c r="F179" s="134" t="str">
        <f>IFERROR(VLOOKUP(INSCRIPCIONES!$B179,BASE2026,5,0),"")</f>
        <v/>
      </c>
      <c r="G179" s="135" t="str">
        <f>IFERROR(VLOOKUP(INSCRIPCIONES!$B179,BASE2026,12,FALSE),"")</f>
        <v/>
      </c>
      <c r="H179" s="203" t="str">
        <f>IFERROR(VLOOKUP(INSCRIPCIONES!$B179,BASE2026,11,FALSE),"")</f>
        <v/>
      </c>
      <c r="I179" s="136" t="str">
        <f>IFERROR(VLOOKUP(INSCRIPCIONES!$B179,BASE2026,13,FALSE),"")</f>
        <v/>
      </c>
      <c r="J179" s="110" t="str">
        <f>IF(B179="","",IF(INSCRIPCIONES!$K179="DESCUENTO FAMILIA",65000,85000))</f>
        <v/>
      </c>
      <c r="K179" s="129"/>
      <c r="L179" s="200" t="str">
        <f>_xlfn.IFNA(VLOOKUP(INSCRIPCIONES!$B179,'BASE DE DATOS 2026'!$B$3:$Q$1042,16,FALSE),"")</f>
        <v/>
      </c>
    </row>
    <row r="180" spans="1:12" ht="15.75" x14ac:dyDescent="0.25">
      <c r="A180" s="214" t="str">
        <f>IF(INSCRIPCIONES!$B180="","",SUBTOTAL(103,$B$7:B180))</f>
        <v/>
      </c>
      <c r="B180" s="215"/>
      <c r="C180" s="133" t="str">
        <f>IFERROR(VLOOKUP(INSCRIPCIONES!$B180,BASE2026,2,FALSE),"")</f>
        <v/>
      </c>
      <c r="D180" s="133" t="str">
        <f>IFERROR(VLOOKUP(INSCRIPCIONES!$B180,BASE2026,3,FALSE),"")</f>
        <v/>
      </c>
      <c r="E180" s="134" t="str">
        <f>IFERROR(VLOOKUP(INSCRIPCIONES!$B180,BASE2026,6,0),"")</f>
        <v/>
      </c>
      <c r="F180" s="134" t="str">
        <f>IFERROR(VLOOKUP(INSCRIPCIONES!$B180,BASE2026,5,0),"")</f>
        <v/>
      </c>
      <c r="G180" s="135" t="str">
        <f>IFERROR(VLOOKUP(INSCRIPCIONES!$B180,BASE2026,12,FALSE),"")</f>
        <v/>
      </c>
      <c r="H180" s="203" t="str">
        <f>IFERROR(VLOOKUP(INSCRIPCIONES!$B180,BASE2026,11,FALSE),"")</f>
        <v/>
      </c>
      <c r="I180" s="136" t="str">
        <f>IFERROR(VLOOKUP(INSCRIPCIONES!$B180,BASE2026,13,FALSE),"")</f>
        <v/>
      </c>
      <c r="J180" s="110" t="str">
        <f>IF(B180="","",IF(INSCRIPCIONES!$K180="DESCUENTO FAMILIA",65000,85000))</f>
        <v/>
      </c>
      <c r="K180" s="129"/>
      <c r="L180" s="200" t="str">
        <f>_xlfn.IFNA(VLOOKUP(INSCRIPCIONES!$B180,'BASE DE DATOS 2026'!$B$3:$Q$1042,16,FALSE),"")</f>
        <v/>
      </c>
    </row>
    <row r="181" spans="1:12" ht="15.75" x14ac:dyDescent="0.25">
      <c r="A181" s="214" t="str">
        <f>IF(INSCRIPCIONES!$B181="","",SUBTOTAL(103,$B$7:B181))</f>
        <v/>
      </c>
      <c r="B181" s="215"/>
      <c r="C181" s="133" t="str">
        <f>IFERROR(VLOOKUP(INSCRIPCIONES!$B181,BASE2026,2,FALSE),"")</f>
        <v/>
      </c>
      <c r="D181" s="133" t="str">
        <f>IFERROR(VLOOKUP(INSCRIPCIONES!$B181,BASE2026,3,FALSE),"")</f>
        <v/>
      </c>
      <c r="E181" s="134" t="str">
        <f>IFERROR(VLOOKUP(INSCRIPCIONES!$B181,BASE2026,6,0),"")</f>
        <v/>
      </c>
      <c r="F181" s="134" t="str">
        <f>IFERROR(VLOOKUP(INSCRIPCIONES!$B181,BASE2026,5,0),"")</f>
        <v/>
      </c>
      <c r="G181" s="135" t="str">
        <f>IFERROR(VLOOKUP(INSCRIPCIONES!$B181,BASE2026,12,FALSE),"")</f>
        <v/>
      </c>
      <c r="H181" s="203" t="str">
        <f>IFERROR(VLOOKUP(INSCRIPCIONES!$B181,BASE2026,11,FALSE),"")</f>
        <v/>
      </c>
      <c r="I181" s="136" t="str">
        <f>IFERROR(VLOOKUP(INSCRIPCIONES!$B181,BASE2026,13,FALSE),"")</f>
        <v/>
      </c>
      <c r="J181" s="110" t="str">
        <f>IF(B181="","",IF(INSCRIPCIONES!$K181="DESCUENTO FAMILIA",65000,85000))</f>
        <v/>
      </c>
      <c r="K181" s="129"/>
      <c r="L181" s="200" t="str">
        <f>_xlfn.IFNA(VLOOKUP(INSCRIPCIONES!$B181,'BASE DE DATOS 2026'!$B$3:$Q$1042,16,FALSE),"")</f>
        <v/>
      </c>
    </row>
    <row r="182" spans="1:12" ht="15.75" x14ac:dyDescent="0.25">
      <c r="A182" s="214" t="str">
        <f>IF(INSCRIPCIONES!$B182="","",SUBTOTAL(103,$B$7:B182))</f>
        <v/>
      </c>
      <c r="B182" s="215"/>
      <c r="C182" s="133" t="str">
        <f>IFERROR(VLOOKUP(INSCRIPCIONES!$B182,BASE2026,2,FALSE),"")</f>
        <v/>
      </c>
      <c r="D182" s="133" t="str">
        <f>IFERROR(VLOOKUP(INSCRIPCIONES!$B182,BASE2026,3,FALSE),"")</f>
        <v/>
      </c>
      <c r="E182" s="134" t="str">
        <f>IFERROR(VLOOKUP(INSCRIPCIONES!$B182,BASE2026,6,0),"")</f>
        <v/>
      </c>
      <c r="F182" s="134" t="str">
        <f>IFERROR(VLOOKUP(INSCRIPCIONES!$B182,BASE2026,5,0),"")</f>
        <v/>
      </c>
      <c r="G182" s="135" t="str">
        <f>IFERROR(VLOOKUP(INSCRIPCIONES!$B182,BASE2026,12,FALSE),"")</f>
        <v/>
      </c>
      <c r="H182" s="203" t="str">
        <f>IFERROR(VLOOKUP(INSCRIPCIONES!$B182,BASE2026,11,FALSE),"")</f>
        <v/>
      </c>
      <c r="I182" s="136" t="str">
        <f>IFERROR(VLOOKUP(INSCRIPCIONES!$B182,BASE2026,13,FALSE),"")</f>
        <v/>
      </c>
      <c r="J182" s="110" t="str">
        <f>IF(B182="","",IF(INSCRIPCIONES!$K182="DESCUENTO FAMILIA",65000,85000))</f>
        <v/>
      </c>
      <c r="K182" s="129"/>
      <c r="L182" s="200" t="str">
        <f>_xlfn.IFNA(VLOOKUP(INSCRIPCIONES!$B182,'BASE DE DATOS 2026'!$B$3:$Q$1042,16,FALSE),"")</f>
        <v/>
      </c>
    </row>
    <row r="183" spans="1:12" ht="15.75" x14ac:dyDescent="0.25">
      <c r="A183" s="214" t="str">
        <f>IF(INSCRIPCIONES!$B183="","",SUBTOTAL(103,$B$7:B183))</f>
        <v/>
      </c>
      <c r="B183" s="128"/>
      <c r="C183" s="133" t="str">
        <f>IFERROR(VLOOKUP(INSCRIPCIONES!$B183,BASE2026,2,FALSE),"")</f>
        <v/>
      </c>
      <c r="D183" s="133" t="str">
        <f>IFERROR(VLOOKUP(INSCRIPCIONES!$B183,BASE2026,3,FALSE),"")</f>
        <v/>
      </c>
      <c r="E183" s="134" t="str">
        <f>IFERROR(VLOOKUP(INSCRIPCIONES!$B183,BASE2026,6,0),"")</f>
        <v/>
      </c>
      <c r="F183" s="134" t="str">
        <f>IFERROR(VLOOKUP(INSCRIPCIONES!$B183,BASE2026,5,0),"")</f>
        <v/>
      </c>
      <c r="G183" s="135" t="str">
        <f>IFERROR(VLOOKUP(INSCRIPCIONES!$B183,BASE2026,12,FALSE),"")</f>
        <v/>
      </c>
      <c r="H183" s="203" t="str">
        <f>IFERROR(VLOOKUP(INSCRIPCIONES!$B183,BASE2026,11,FALSE),"")</f>
        <v/>
      </c>
      <c r="I183" s="136" t="str">
        <f>IFERROR(VLOOKUP(INSCRIPCIONES!$B183,BASE2026,13,FALSE),"")</f>
        <v/>
      </c>
      <c r="J183" s="110" t="str">
        <f>IF(B183="","",IF(INSCRIPCIONES!$K183="DESCUENTO FAMILIA",65000,85000))</f>
        <v/>
      </c>
      <c r="K183" s="129"/>
      <c r="L183" s="200" t="str">
        <f>_xlfn.IFNA(VLOOKUP(INSCRIPCIONES!$B183,'BASE DE DATOS 2026'!$B$3:$Q$1042,16,FALSE),"")</f>
        <v/>
      </c>
    </row>
    <row r="184" spans="1:12" ht="15.75" x14ac:dyDescent="0.25">
      <c r="A184" s="214" t="str">
        <f>IF(INSCRIPCIONES!$B184="","",SUBTOTAL(103,$B$7:B184))</f>
        <v/>
      </c>
      <c r="B184" s="128"/>
      <c r="C184" s="133" t="str">
        <f>IFERROR(VLOOKUP(INSCRIPCIONES!$B184,BASE2026,2,FALSE),"")</f>
        <v/>
      </c>
      <c r="D184" s="133" t="str">
        <f>IFERROR(VLOOKUP(INSCRIPCIONES!$B184,BASE2026,3,FALSE),"")</f>
        <v/>
      </c>
      <c r="E184" s="134" t="str">
        <f>IFERROR(VLOOKUP(INSCRIPCIONES!$B184,BASE2026,6,0),"")</f>
        <v/>
      </c>
      <c r="F184" s="134" t="str">
        <f>IFERROR(VLOOKUP(INSCRIPCIONES!$B184,BASE2026,5,0),"")</f>
        <v/>
      </c>
      <c r="G184" s="135" t="str">
        <f>IFERROR(VLOOKUP(INSCRIPCIONES!$B184,BASE2026,12,FALSE),"")</f>
        <v/>
      </c>
      <c r="H184" s="203" t="str">
        <f>IFERROR(VLOOKUP(INSCRIPCIONES!$B184,BASE2026,11,FALSE),"")</f>
        <v/>
      </c>
      <c r="I184" s="136" t="str">
        <f>IFERROR(VLOOKUP(INSCRIPCIONES!$B184,BASE2026,13,FALSE),"")</f>
        <v/>
      </c>
      <c r="J184" s="110" t="str">
        <f>IF(B184="","",IF(INSCRIPCIONES!$K184="DESCUENTO FAMILIA",65000,85000))</f>
        <v/>
      </c>
      <c r="K184" s="129"/>
      <c r="L184" s="200" t="str">
        <f>_xlfn.IFNA(VLOOKUP(INSCRIPCIONES!$B184,'BASE DE DATOS 2026'!$B$3:$Q$1042,16,FALSE),"")</f>
        <v/>
      </c>
    </row>
    <row r="185" spans="1:12" ht="15.75" x14ac:dyDescent="0.25">
      <c r="A185" s="214" t="str">
        <f>IF(INSCRIPCIONES!$B185="","",SUBTOTAL(103,$B$7:B185))</f>
        <v/>
      </c>
      <c r="B185" s="215"/>
      <c r="C185" s="133" t="str">
        <f>IFERROR(VLOOKUP(INSCRIPCIONES!$B185,BASE2026,2,FALSE),"")</f>
        <v/>
      </c>
      <c r="D185" s="133" t="str">
        <f>IFERROR(VLOOKUP(INSCRIPCIONES!$B185,BASE2026,3,FALSE),"")</f>
        <v/>
      </c>
      <c r="E185" s="134" t="str">
        <f>IFERROR(VLOOKUP(INSCRIPCIONES!$B185,BASE2026,6,0),"")</f>
        <v/>
      </c>
      <c r="F185" s="134" t="str">
        <f>IFERROR(VLOOKUP(INSCRIPCIONES!$B185,BASE2026,5,0),"")</f>
        <v/>
      </c>
      <c r="G185" s="135" t="str">
        <f>IFERROR(VLOOKUP(INSCRIPCIONES!$B185,BASE2026,12,FALSE),"")</f>
        <v/>
      </c>
      <c r="H185" s="203" t="str">
        <f>IFERROR(VLOOKUP(INSCRIPCIONES!$B185,BASE2026,11,FALSE),"")</f>
        <v/>
      </c>
      <c r="I185" s="136" t="str">
        <f>IFERROR(VLOOKUP(INSCRIPCIONES!$B185,BASE2026,13,FALSE),"")</f>
        <v/>
      </c>
      <c r="J185" s="110" t="str">
        <f>IF(B185="","",IF(INSCRIPCIONES!$K185="DESCUENTO FAMILIA",65000,85000))</f>
        <v/>
      </c>
      <c r="K185" s="129"/>
      <c r="L185" s="200" t="str">
        <f>_xlfn.IFNA(VLOOKUP(INSCRIPCIONES!$B185,'BASE DE DATOS 2026'!$B$3:$Q$1042,16,FALSE),"")</f>
        <v/>
      </c>
    </row>
    <row r="186" spans="1:12" ht="15.75" x14ac:dyDescent="0.25">
      <c r="A186" s="214" t="str">
        <f>IF(INSCRIPCIONES!$B186="","",SUBTOTAL(103,$B$7:B186))</f>
        <v/>
      </c>
      <c r="B186" s="215"/>
      <c r="C186" s="133" t="str">
        <f>IFERROR(VLOOKUP(INSCRIPCIONES!$B186,BASE2026,2,FALSE),"")</f>
        <v/>
      </c>
      <c r="D186" s="133" t="str">
        <f>IFERROR(VLOOKUP(INSCRIPCIONES!$B186,BASE2026,3,FALSE),"")</f>
        <v/>
      </c>
      <c r="E186" s="134" t="str">
        <f>IFERROR(VLOOKUP(INSCRIPCIONES!$B186,BASE2026,6,0),"")</f>
        <v/>
      </c>
      <c r="F186" s="134" t="str">
        <f>IFERROR(VLOOKUP(INSCRIPCIONES!$B186,BASE2026,5,0),"")</f>
        <v/>
      </c>
      <c r="G186" s="135" t="str">
        <f>IFERROR(VLOOKUP(INSCRIPCIONES!$B186,BASE2026,12,FALSE),"")</f>
        <v/>
      </c>
      <c r="H186" s="203" t="str">
        <f>IFERROR(VLOOKUP(INSCRIPCIONES!$B186,BASE2026,11,FALSE),"")</f>
        <v/>
      </c>
      <c r="I186" s="136" t="str">
        <f>IFERROR(VLOOKUP(INSCRIPCIONES!$B186,BASE2026,13,FALSE),"")</f>
        <v/>
      </c>
      <c r="J186" s="110" t="str">
        <f>IF(B186="","",IF(INSCRIPCIONES!$K186="DESCUENTO FAMILIA",65000,85000))</f>
        <v/>
      </c>
      <c r="K186" s="129"/>
      <c r="L186" s="200" t="str">
        <f>_xlfn.IFNA(VLOOKUP(INSCRIPCIONES!$B186,'BASE DE DATOS 2026'!$B$3:$Q$1042,16,FALSE),"")</f>
        <v/>
      </c>
    </row>
    <row r="187" spans="1:12" ht="15.75" x14ac:dyDescent="0.25">
      <c r="A187" s="214" t="str">
        <f>IF(INSCRIPCIONES!$B187="","",SUBTOTAL(103,$B$7:B187))</f>
        <v/>
      </c>
      <c r="B187" s="128"/>
      <c r="C187" s="133" t="str">
        <f>IFERROR(VLOOKUP(INSCRIPCIONES!$B187,BASE2026,2,FALSE),"")</f>
        <v/>
      </c>
      <c r="D187" s="133" t="str">
        <f>IFERROR(VLOOKUP(INSCRIPCIONES!$B187,BASE2026,3,FALSE),"")</f>
        <v/>
      </c>
      <c r="E187" s="134" t="str">
        <f>IFERROR(VLOOKUP(INSCRIPCIONES!$B187,BASE2026,6,0),"")</f>
        <v/>
      </c>
      <c r="F187" s="134" t="str">
        <f>IFERROR(VLOOKUP(INSCRIPCIONES!$B187,BASE2026,5,0),"")</f>
        <v/>
      </c>
      <c r="G187" s="135" t="str">
        <f>IFERROR(VLOOKUP(INSCRIPCIONES!$B187,BASE2026,12,FALSE),"")</f>
        <v/>
      </c>
      <c r="H187" s="203" t="str">
        <f>IFERROR(VLOOKUP(INSCRIPCIONES!$B187,BASE2026,11,FALSE),"")</f>
        <v/>
      </c>
      <c r="I187" s="136" t="str">
        <f>IFERROR(VLOOKUP(INSCRIPCIONES!$B187,BASE2026,13,FALSE),"")</f>
        <v/>
      </c>
      <c r="J187" s="110" t="e">
        <f>IF(B187="","",IF(INSCRIPCIONES!$K187="DESCUENTO FAMILIA",65000,85000))*1.5</f>
        <v>#VALUE!</v>
      </c>
      <c r="K187" s="129"/>
      <c r="L187" s="200" t="str">
        <f>_xlfn.IFNA(VLOOKUP(INSCRIPCIONES!$B187,'BASE DE DATOS 2026'!$B$3:$Q$1042,16,FALSE),"")</f>
        <v/>
      </c>
    </row>
    <row r="188" spans="1:12" ht="15.75" x14ac:dyDescent="0.25">
      <c r="A188" s="214" t="str">
        <f>IF(INSCRIPCIONES!$B188="","",SUBTOTAL(103,$B$7:B188))</f>
        <v/>
      </c>
      <c r="B188" s="215"/>
      <c r="C188" s="133" t="str">
        <f>IFERROR(VLOOKUP(INSCRIPCIONES!$B188,BASE2026,2,FALSE),"")</f>
        <v/>
      </c>
      <c r="D188" s="133" t="str">
        <f>IFERROR(VLOOKUP(INSCRIPCIONES!$B188,BASE2026,3,FALSE),"")</f>
        <v/>
      </c>
      <c r="E188" s="134" t="str">
        <f>IFERROR(VLOOKUP(INSCRIPCIONES!$B188,BASE2026,6,0),"")</f>
        <v/>
      </c>
      <c r="F188" s="134" t="str">
        <f>IFERROR(VLOOKUP(INSCRIPCIONES!$B188,BASE2026,5,0),"")</f>
        <v/>
      </c>
      <c r="G188" s="135" t="str">
        <f>IFERROR(VLOOKUP(INSCRIPCIONES!$B188,BASE2026,12,FALSE),"")</f>
        <v/>
      </c>
      <c r="H188" s="203" t="str">
        <f>IFERROR(VLOOKUP(INSCRIPCIONES!$B188,BASE2026,11,FALSE),"")</f>
        <v/>
      </c>
      <c r="I188" s="136" t="str">
        <f>IFERROR(VLOOKUP(INSCRIPCIONES!$B188,BASE2026,13,FALSE),"")</f>
        <v/>
      </c>
      <c r="J188" s="110" t="str">
        <f>IF(B188="","",IF(INSCRIPCIONES!$K188="DESCUENTO FAMILIA",65000,85000))</f>
        <v/>
      </c>
      <c r="K188" s="216"/>
      <c r="L188" s="200" t="str">
        <f>_xlfn.IFNA(VLOOKUP(INSCRIPCIONES!$B188,'BASE DE DATOS 2026'!$B$3:$Q$1042,16,FALSE),"")</f>
        <v/>
      </c>
    </row>
    <row r="189" spans="1:12" ht="15.75" x14ac:dyDescent="0.25">
      <c r="A189" s="214" t="str">
        <f>IF(INSCRIPCIONES!$B189="","",SUBTOTAL(103,$B$7:B189))</f>
        <v/>
      </c>
      <c r="B189" s="215"/>
      <c r="C189" s="133" t="str">
        <f>IFERROR(VLOOKUP(INSCRIPCIONES!$B189,BASE2026,2,FALSE),"")</f>
        <v/>
      </c>
      <c r="D189" s="133" t="str">
        <f>IFERROR(VLOOKUP(INSCRIPCIONES!$B189,BASE2026,3,FALSE),"")</f>
        <v/>
      </c>
      <c r="E189" s="134" t="str">
        <f>IFERROR(VLOOKUP(INSCRIPCIONES!$B189,BASE2026,6,0),"")</f>
        <v/>
      </c>
      <c r="F189" s="134" t="str">
        <f>IFERROR(VLOOKUP(INSCRIPCIONES!$B189,BASE2026,5,0),"")</f>
        <v/>
      </c>
      <c r="G189" s="135" t="str">
        <f>IFERROR(VLOOKUP(INSCRIPCIONES!$B189,BASE2026,12,FALSE),"")</f>
        <v/>
      </c>
      <c r="H189" s="203" t="str">
        <f>IFERROR(VLOOKUP(INSCRIPCIONES!$B189,BASE2026,11,FALSE),"")</f>
        <v/>
      </c>
      <c r="I189" s="136" t="str">
        <f>IFERROR(VLOOKUP(INSCRIPCIONES!$B189,BASE2026,13,FALSE),"")</f>
        <v/>
      </c>
      <c r="J189" s="110" t="str">
        <f>IF(B189="","",IF(INSCRIPCIONES!$K189="DESCUENTO FAMILIA",65000,85000))</f>
        <v/>
      </c>
      <c r="K189" s="216"/>
      <c r="L189" s="200" t="str">
        <f>_xlfn.IFNA(VLOOKUP(INSCRIPCIONES!$B189,'BASE DE DATOS 2026'!$B$3:$Q$1042,16,FALSE),"")</f>
        <v/>
      </c>
    </row>
    <row r="190" spans="1:12" ht="15.75" x14ac:dyDescent="0.25">
      <c r="A190" s="214" t="str">
        <f>IF(INSCRIPCIONES!$B190="","",SUBTOTAL(103,$B$7:B190))</f>
        <v/>
      </c>
      <c r="B190" s="215"/>
      <c r="C190" s="133" t="str">
        <f>IFERROR(VLOOKUP(INSCRIPCIONES!$B190,BASE2026,2,FALSE),"")</f>
        <v/>
      </c>
      <c r="D190" s="133" t="str">
        <f>IFERROR(VLOOKUP(INSCRIPCIONES!$B190,BASE2026,3,FALSE),"")</f>
        <v/>
      </c>
      <c r="E190" s="134" t="str">
        <f>IFERROR(VLOOKUP(INSCRIPCIONES!$B190,BASE2026,6,0),"")</f>
        <v/>
      </c>
      <c r="F190" s="134" t="str">
        <f>IFERROR(VLOOKUP(INSCRIPCIONES!$B190,BASE2026,5,0),"")</f>
        <v/>
      </c>
      <c r="G190" s="135" t="str">
        <f>IFERROR(VLOOKUP(INSCRIPCIONES!$B190,BASE2026,12,FALSE),"")</f>
        <v/>
      </c>
      <c r="H190" s="203" t="str">
        <f>IFERROR(VLOOKUP(INSCRIPCIONES!$B190,BASE2026,11,FALSE),"")</f>
        <v/>
      </c>
      <c r="I190" s="136" t="str">
        <f>IFERROR(VLOOKUP(INSCRIPCIONES!$B190,BASE2026,13,FALSE),"")</f>
        <v/>
      </c>
      <c r="J190" s="110" t="str">
        <f>IF(B190="","",IF(INSCRIPCIONES!$K190="DESCUENTO FAMILIA",65000,85000))</f>
        <v/>
      </c>
      <c r="K190" s="216"/>
      <c r="L190" s="200" t="str">
        <f>_xlfn.IFNA(VLOOKUP(INSCRIPCIONES!$B190,'BASE DE DATOS 2026'!$B$3:$Q$1042,16,FALSE),"")</f>
        <v/>
      </c>
    </row>
    <row r="191" spans="1:12" ht="15.75" x14ac:dyDescent="0.25">
      <c r="A191" s="214" t="str">
        <f>IF(INSCRIPCIONES!$B191="","",SUBTOTAL(103,$B$7:B191))</f>
        <v/>
      </c>
      <c r="B191" s="215"/>
      <c r="C191" s="133" t="str">
        <f>IFERROR(VLOOKUP(INSCRIPCIONES!$B191,BASE2026,2,FALSE),"")</f>
        <v/>
      </c>
      <c r="D191" s="133" t="str">
        <f>IFERROR(VLOOKUP(INSCRIPCIONES!$B191,BASE2026,3,FALSE),"")</f>
        <v/>
      </c>
      <c r="E191" s="134" t="str">
        <f>IFERROR(VLOOKUP(INSCRIPCIONES!$B191,BASE2026,6,0),"")</f>
        <v/>
      </c>
      <c r="F191" s="134" t="str">
        <f>IFERROR(VLOOKUP(INSCRIPCIONES!$B191,BASE2026,5,0),"")</f>
        <v/>
      </c>
      <c r="G191" s="135" t="str">
        <f>IFERROR(VLOOKUP(INSCRIPCIONES!$B191,BASE2026,12,FALSE),"")</f>
        <v/>
      </c>
      <c r="H191" s="203" t="str">
        <f>IFERROR(VLOOKUP(INSCRIPCIONES!$B191,BASE2026,11,FALSE),"")</f>
        <v/>
      </c>
      <c r="I191" s="136" t="str">
        <f>IFERROR(VLOOKUP(INSCRIPCIONES!$B191,BASE2026,13,FALSE),"")</f>
        <v/>
      </c>
      <c r="J191" s="110" t="str">
        <f>IF(B191="","",IF(INSCRIPCIONES!$K191="DESCUENTO FAMILIA",65000,85000))</f>
        <v/>
      </c>
      <c r="K191" s="216"/>
      <c r="L191" s="200" t="str">
        <f>_xlfn.IFNA(VLOOKUP(INSCRIPCIONES!$B191,'BASE DE DATOS 2026'!$B$3:$Q$1042,16,FALSE),"")</f>
        <v/>
      </c>
    </row>
    <row r="192" spans="1:12" ht="15.75" x14ac:dyDescent="0.25">
      <c r="A192" s="214" t="str">
        <f>IF(INSCRIPCIONES!$B192="","",SUBTOTAL(103,$B$7:B192))</f>
        <v/>
      </c>
      <c r="B192" s="215"/>
      <c r="C192" s="133" t="str">
        <f>IFERROR(VLOOKUP(INSCRIPCIONES!$B192,BASE2026,2,FALSE),"")</f>
        <v/>
      </c>
      <c r="D192" s="133" t="str">
        <f>IFERROR(VLOOKUP(INSCRIPCIONES!$B192,BASE2026,3,FALSE),"")</f>
        <v/>
      </c>
      <c r="E192" s="134" t="str">
        <f>IFERROR(VLOOKUP(INSCRIPCIONES!$B192,BASE2026,6,0),"")</f>
        <v/>
      </c>
      <c r="F192" s="134" t="str">
        <f>IFERROR(VLOOKUP(INSCRIPCIONES!$B192,BASE2026,5,0),"")</f>
        <v/>
      </c>
      <c r="G192" s="135" t="str">
        <f>IFERROR(VLOOKUP(INSCRIPCIONES!$B192,BASE2026,12,FALSE),"")</f>
        <v/>
      </c>
      <c r="H192" s="203" t="str">
        <f>IFERROR(VLOOKUP(INSCRIPCIONES!$B192,BASE2026,11,FALSE),"")</f>
        <v/>
      </c>
      <c r="I192" s="136" t="str">
        <f>IFERROR(VLOOKUP(INSCRIPCIONES!$B192,BASE2026,13,FALSE),"")</f>
        <v/>
      </c>
      <c r="J192" s="110" t="str">
        <f>IF(B192="","",IF(INSCRIPCIONES!$K192="DESCUENTO FAMILIA",65000,85000))</f>
        <v/>
      </c>
      <c r="K192" s="216"/>
      <c r="L192" s="200" t="str">
        <f>_xlfn.IFNA(VLOOKUP(INSCRIPCIONES!$B192,'BASE DE DATOS 2026'!$B$3:$Q$1042,16,FALSE),"")</f>
        <v/>
      </c>
    </row>
    <row r="193" spans="1:12" ht="15.75" x14ac:dyDescent="0.25">
      <c r="A193" s="214" t="str">
        <f>IF(INSCRIPCIONES!$B193="","",SUBTOTAL(103,$B$7:B193))</f>
        <v/>
      </c>
      <c r="B193" s="215"/>
      <c r="C193" s="133" t="str">
        <f>IFERROR(VLOOKUP(INSCRIPCIONES!$B193,BASE2026,2,FALSE),"")</f>
        <v/>
      </c>
      <c r="D193" s="133" t="str">
        <f>IFERROR(VLOOKUP(INSCRIPCIONES!$B193,BASE2026,3,FALSE),"")</f>
        <v/>
      </c>
      <c r="E193" s="134" t="str">
        <f>IFERROR(VLOOKUP(INSCRIPCIONES!$B193,BASE2026,6,0),"")</f>
        <v/>
      </c>
      <c r="F193" s="134" t="str">
        <f>IFERROR(VLOOKUP(INSCRIPCIONES!$B193,BASE2026,5,0),"")</f>
        <v/>
      </c>
      <c r="G193" s="135" t="str">
        <f>IFERROR(VLOOKUP(INSCRIPCIONES!$B193,BASE2026,12,FALSE),"")</f>
        <v/>
      </c>
      <c r="H193" s="203" t="str">
        <f>IFERROR(VLOOKUP(INSCRIPCIONES!$B193,BASE2026,11,FALSE),"")</f>
        <v/>
      </c>
      <c r="I193" s="136" t="str">
        <f>IFERROR(VLOOKUP(INSCRIPCIONES!$B193,BASE2026,13,FALSE),"")</f>
        <v/>
      </c>
      <c r="J193" s="110" t="str">
        <f>IF(B193="","",IF(INSCRIPCIONES!$K193="DESCUENTO FAMILIA",65000,85000))</f>
        <v/>
      </c>
      <c r="K193" s="216"/>
      <c r="L193" s="200" t="str">
        <f>_xlfn.IFNA(VLOOKUP(INSCRIPCIONES!$B193,'BASE DE DATOS 2026'!$B$3:$Q$1042,16,FALSE),"")</f>
        <v/>
      </c>
    </row>
    <row r="194" spans="1:12" ht="15.75" x14ac:dyDescent="0.25">
      <c r="A194" s="214" t="str">
        <f>IF(INSCRIPCIONES!$B194="","",SUBTOTAL(103,$B$7:B194))</f>
        <v/>
      </c>
      <c r="B194" s="215"/>
      <c r="C194" s="133" t="str">
        <f>IFERROR(VLOOKUP(INSCRIPCIONES!$B194,BASE2026,2,FALSE),"")</f>
        <v/>
      </c>
      <c r="D194" s="133" t="str">
        <f>IFERROR(VLOOKUP(INSCRIPCIONES!$B194,BASE2026,3,FALSE),"")</f>
        <v/>
      </c>
      <c r="E194" s="134" t="str">
        <f>IFERROR(VLOOKUP(INSCRIPCIONES!$B194,BASE2026,6,0),"")</f>
        <v/>
      </c>
      <c r="F194" s="134" t="str">
        <f>IFERROR(VLOOKUP(INSCRIPCIONES!$B194,BASE2026,5,0),"")</f>
        <v/>
      </c>
      <c r="G194" s="135" t="str">
        <f>IFERROR(VLOOKUP(INSCRIPCIONES!$B194,BASE2026,12,FALSE),"")</f>
        <v/>
      </c>
      <c r="H194" s="203" t="str">
        <f>IFERROR(VLOOKUP(INSCRIPCIONES!$B194,BASE2026,11,FALSE),"")</f>
        <v/>
      </c>
      <c r="I194" s="136" t="str">
        <f>IFERROR(VLOOKUP(INSCRIPCIONES!$B194,BASE2026,13,FALSE),"")</f>
        <v/>
      </c>
      <c r="J194" s="110" t="str">
        <f>IF(B194="","",IF(INSCRIPCIONES!$K194="DESCUENTO FAMILIA",65000,85000))</f>
        <v/>
      </c>
      <c r="K194" s="216"/>
      <c r="L194" s="200" t="str">
        <f>_xlfn.IFNA(VLOOKUP(INSCRIPCIONES!$B194,'BASE DE DATOS 2026'!$B$3:$Q$1042,16,FALSE),"")</f>
        <v/>
      </c>
    </row>
    <row r="195" spans="1:12" ht="15.75" x14ac:dyDescent="0.25">
      <c r="A195" s="214" t="str">
        <f>IF(INSCRIPCIONES!$B195="","",SUBTOTAL(103,$B$7:B195))</f>
        <v/>
      </c>
      <c r="B195" s="215"/>
      <c r="C195" s="133" t="str">
        <f>IFERROR(VLOOKUP(INSCRIPCIONES!$B195,BASE2026,2,FALSE),"")</f>
        <v/>
      </c>
      <c r="D195" s="133" t="str">
        <f>IFERROR(VLOOKUP(INSCRIPCIONES!$B195,BASE2026,3,FALSE),"")</f>
        <v/>
      </c>
      <c r="E195" s="134" t="str">
        <f>IFERROR(VLOOKUP(INSCRIPCIONES!$B195,BASE2026,6,0),"")</f>
        <v/>
      </c>
      <c r="F195" s="134" t="str">
        <f>IFERROR(VLOOKUP(INSCRIPCIONES!$B195,BASE2026,5,0),"")</f>
        <v/>
      </c>
      <c r="G195" s="135" t="str">
        <f>IFERROR(VLOOKUP(INSCRIPCIONES!$B195,BASE2026,12,FALSE),"")</f>
        <v/>
      </c>
      <c r="H195" s="203" t="str">
        <f>IFERROR(VLOOKUP(INSCRIPCIONES!$B195,BASE2026,11,FALSE),"")</f>
        <v/>
      </c>
      <c r="I195" s="136" t="str">
        <f>IFERROR(VLOOKUP(INSCRIPCIONES!$B195,BASE2026,13,FALSE),"")</f>
        <v/>
      </c>
      <c r="J195" s="110" t="str">
        <f>IF(B195="","",IF(INSCRIPCIONES!$K195="DESCUENTO FAMILIA",65000,85000))</f>
        <v/>
      </c>
      <c r="K195" s="216"/>
      <c r="L195" s="200" t="str">
        <f>_xlfn.IFNA(VLOOKUP(INSCRIPCIONES!$B195,'BASE DE DATOS 2026'!$B$3:$Q$1042,16,FALSE),"")</f>
        <v/>
      </c>
    </row>
    <row r="196" spans="1:12" ht="15.75" x14ac:dyDescent="0.25">
      <c r="A196" s="214" t="str">
        <f>IF(INSCRIPCIONES!$B196="","",SUBTOTAL(103,$B$7:B196))</f>
        <v/>
      </c>
      <c r="B196" s="215"/>
      <c r="C196" s="133" t="str">
        <f>IFERROR(VLOOKUP(INSCRIPCIONES!$B196,BASE2026,2,FALSE),"")</f>
        <v/>
      </c>
      <c r="D196" s="133" t="str">
        <f>IFERROR(VLOOKUP(INSCRIPCIONES!$B196,BASE2026,3,FALSE),"")</f>
        <v/>
      </c>
      <c r="E196" s="134" t="str">
        <f>IFERROR(VLOOKUP(INSCRIPCIONES!$B196,BASE2026,6,0),"")</f>
        <v/>
      </c>
      <c r="F196" s="134" t="str">
        <f>IFERROR(VLOOKUP(INSCRIPCIONES!$B196,BASE2026,5,0),"")</f>
        <v/>
      </c>
      <c r="G196" s="135" t="str">
        <f>IFERROR(VLOOKUP(INSCRIPCIONES!$B196,BASE2026,12,FALSE),"")</f>
        <v/>
      </c>
      <c r="H196" s="203" t="str">
        <f>IFERROR(VLOOKUP(INSCRIPCIONES!$B196,BASE2026,11,FALSE),"")</f>
        <v/>
      </c>
      <c r="I196" s="136" t="str">
        <f>IFERROR(VLOOKUP(INSCRIPCIONES!$B196,BASE2026,13,FALSE),"")</f>
        <v/>
      </c>
      <c r="J196" s="110" t="str">
        <f>IF(B196="","",IF(INSCRIPCIONES!$K196="DESCUENTO FAMILIA",65000,85000))</f>
        <v/>
      </c>
      <c r="K196" s="216"/>
      <c r="L196" s="200" t="str">
        <f>_xlfn.IFNA(VLOOKUP(INSCRIPCIONES!$B196,'BASE DE DATOS 2026'!$B$3:$Q$1042,16,FALSE),"")</f>
        <v/>
      </c>
    </row>
    <row r="197" spans="1:12" ht="15.75" x14ac:dyDescent="0.25">
      <c r="A197" s="214" t="str">
        <f>IF(INSCRIPCIONES!$B197="","",SUBTOTAL(103,$B$7:B197))</f>
        <v/>
      </c>
      <c r="B197" s="215"/>
      <c r="C197" s="133" t="str">
        <f>IFERROR(VLOOKUP(INSCRIPCIONES!$B197,BASE2026,2,FALSE),"")</f>
        <v/>
      </c>
      <c r="D197" s="133" t="str">
        <f>IFERROR(VLOOKUP(INSCRIPCIONES!$B197,BASE2026,3,FALSE),"")</f>
        <v/>
      </c>
      <c r="E197" s="134" t="str">
        <f>IFERROR(VLOOKUP(INSCRIPCIONES!$B197,BASE2026,6,0),"")</f>
        <v/>
      </c>
      <c r="F197" s="134" t="str">
        <f>IFERROR(VLOOKUP(INSCRIPCIONES!$B197,BASE2026,5,0),"")</f>
        <v/>
      </c>
      <c r="G197" s="135" t="str">
        <f>IFERROR(VLOOKUP(INSCRIPCIONES!$B197,BASE2026,12,FALSE),"")</f>
        <v/>
      </c>
      <c r="H197" s="203" t="str">
        <f>IFERROR(VLOOKUP(INSCRIPCIONES!$B197,BASE2026,11,FALSE),"")</f>
        <v/>
      </c>
      <c r="I197" s="136" t="str">
        <f>IFERROR(VLOOKUP(INSCRIPCIONES!$B197,BASE2026,13,FALSE),"")</f>
        <v/>
      </c>
      <c r="J197" s="110" t="str">
        <f>IF(B197="","",IF(INSCRIPCIONES!$K197="DESCUENTO FAMILIA",65000,85000))</f>
        <v/>
      </c>
      <c r="K197" s="216"/>
      <c r="L197" s="200" t="str">
        <f>_xlfn.IFNA(VLOOKUP(INSCRIPCIONES!$B197,'BASE DE DATOS 2026'!$B$3:$Q$1042,16,FALSE),"")</f>
        <v/>
      </c>
    </row>
    <row r="198" spans="1:12" ht="15.75" x14ac:dyDescent="0.25">
      <c r="A198" s="214" t="str">
        <f>IF(INSCRIPCIONES!$B198="","",SUBTOTAL(103,$B$7:B198))</f>
        <v/>
      </c>
      <c r="B198" s="215"/>
      <c r="C198" s="133" t="str">
        <f>IFERROR(VLOOKUP(INSCRIPCIONES!$B198,BASE2026,2,FALSE),"")</f>
        <v/>
      </c>
      <c r="D198" s="133" t="str">
        <f>IFERROR(VLOOKUP(INSCRIPCIONES!$B198,BASE2026,3,FALSE),"")</f>
        <v/>
      </c>
      <c r="E198" s="134" t="str">
        <f>IFERROR(VLOOKUP(INSCRIPCIONES!$B198,BASE2026,6,0),"")</f>
        <v/>
      </c>
      <c r="F198" s="134" t="str">
        <f>IFERROR(VLOOKUP(INSCRIPCIONES!$B198,BASE2026,5,0),"")</f>
        <v/>
      </c>
      <c r="G198" s="135" t="str">
        <f>IFERROR(VLOOKUP(INSCRIPCIONES!$B198,BASE2026,12,FALSE),"")</f>
        <v/>
      </c>
      <c r="H198" s="203" t="str">
        <f>IFERROR(VLOOKUP(INSCRIPCIONES!$B198,BASE2026,11,FALSE),"")</f>
        <v/>
      </c>
      <c r="I198" s="136" t="str">
        <f>IFERROR(VLOOKUP(INSCRIPCIONES!$B198,BASE2026,13,FALSE),"")</f>
        <v/>
      </c>
      <c r="J198" s="110" t="str">
        <f>IF(B198="","",IF(INSCRIPCIONES!$K198="DESCUENTO FAMILIA",65000,85000))</f>
        <v/>
      </c>
      <c r="K198" s="216"/>
      <c r="L198" s="200" t="str">
        <f>_xlfn.IFNA(VLOOKUP(INSCRIPCIONES!$B198,'BASE DE DATOS 2026'!$B$3:$Q$1042,16,FALSE),"")</f>
        <v/>
      </c>
    </row>
    <row r="199" spans="1:12" ht="15.75" x14ac:dyDescent="0.25">
      <c r="A199" s="214" t="str">
        <f>IF(INSCRIPCIONES!$B199="","",SUBTOTAL(103,$B$7:B199))</f>
        <v/>
      </c>
      <c r="B199" s="215"/>
      <c r="C199" s="133" t="str">
        <f>IFERROR(VLOOKUP(INSCRIPCIONES!$B199,BASE2026,2,FALSE),"")</f>
        <v/>
      </c>
      <c r="D199" s="133" t="str">
        <f>IFERROR(VLOOKUP(INSCRIPCIONES!$B199,BASE2026,3,FALSE),"")</f>
        <v/>
      </c>
      <c r="E199" s="134" t="str">
        <f>IFERROR(VLOOKUP(INSCRIPCIONES!$B199,BASE2026,6,0),"")</f>
        <v/>
      </c>
      <c r="F199" s="134" t="str">
        <f>IFERROR(VLOOKUP(INSCRIPCIONES!$B199,BASE2026,5,0),"")</f>
        <v/>
      </c>
      <c r="G199" s="135" t="str">
        <f>IFERROR(VLOOKUP(INSCRIPCIONES!$B199,BASE2026,12,FALSE),"")</f>
        <v/>
      </c>
      <c r="H199" s="203" t="str">
        <f>IFERROR(VLOOKUP(INSCRIPCIONES!$B199,BASE2026,11,FALSE),"")</f>
        <v/>
      </c>
      <c r="I199" s="136" t="str">
        <f>IFERROR(VLOOKUP(INSCRIPCIONES!$B199,BASE2026,13,FALSE),"")</f>
        <v/>
      </c>
      <c r="J199" s="110" t="str">
        <f>IF(B199="","",IF(INSCRIPCIONES!$K199="DESCUENTO FAMILIA",65000,85000))</f>
        <v/>
      </c>
      <c r="K199" s="216"/>
      <c r="L199" s="200" t="str">
        <f>_xlfn.IFNA(VLOOKUP(INSCRIPCIONES!$B199,'BASE DE DATOS 2026'!$B$3:$Q$1042,16,FALSE),"")</f>
        <v/>
      </c>
    </row>
    <row r="200" spans="1:12" ht="15.75" x14ac:dyDescent="0.25">
      <c r="A200" s="214" t="str">
        <f>IF(INSCRIPCIONES!$B200="","",SUBTOTAL(103,$B$7:B200))</f>
        <v/>
      </c>
      <c r="B200" s="215"/>
      <c r="C200" s="133" t="str">
        <f>IFERROR(VLOOKUP(INSCRIPCIONES!$B200,BASE2026,2,FALSE),"")</f>
        <v/>
      </c>
      <c r="D200" s="133" t="str">
        <f>IFERROR(VLOOKUP(INSCRIPCIONES!$B200,BASE2026,3,FALSE),"")</f>
        <v/>
      </c>
      <c r="E200" s="134" t="str">
        <f>IFERROR(VLOOKUP(INSCRIPCIONES!$B200,BASE2026,6,0),"")</f>
        <v/>
      </c>
      <c r="F200" s="134" t="str">
        <f>IFERROR(VLOOKUP(INSCRIPCIONES!$B200,BASE2026,5,0),"")</f>
        <v/>
      </c>
      <c r="G200" s="135" t="str">
        <f>IFERROR(VLOOKUP(INSCRIPCIONES!$B200,BASE2026,12,FALSE),"")</f>
        <v/>
      </c>
      <c r="H200" s="203" t="str">
        <f>IFERROR(VLOOKUP(INSCRIPCIONES!$B200,BASE2026,11,FALSE),"")</f>
        <v/>
      </c>
      <c r="I200" s="136" t="str">
        <f>IFERROR(VLOOKUP(INSCRIPCIONES!$B200,BASE2026,13,FALSE),"")</f>
        <v/>
      </c>
      <c r="J200" s="110" t="str">
        <f>IF(B200="","",IF(INSCRIPCIONES!$K200="DESCUENTO FAMILIA",65000,85000))</f>
        <v/>
      </c>
      <c r="K200" s="216"/>
      <c r="L200" s="200" t="str">
        <f>_xlfn.IFNA(VLOOKUP(INSCRIPCIONES!$B200,'BASE DE DATOS 2026'!$B$3:$Q$1042,16,FALSE),"")</f>
        <v/>
      </c>
    </row>
    <row r="201" spans="1:12" ht="15.75" x14ac:dyDescent="0.25">
      <c r="A201" s="214" t="str">
        <f>IF(INSCRIPCIONES!$B201="","",SUBTOTAL(103,$B$7:B201))</f>
        <v/>
      </c>
      <c r="B201" s="215"/>
      <c r="C201" s="133" t="str">
        <f>IFERROR(VLOOKUP(INSCRIPCIONES!$B201,BASE2026,2,FALSE),"")</f>
        <v/>
      </c>
      <c r="D201" s="133" t="str">
        <f>IFERROR(VLOOKUP(INSCRIPCIONES!$B201,BASE2026,3,FALSE),"")</f>
        <v/>
      </c>
      <c r="E201" s="134" t="str">
        <f>IFERROR(VLOOKUP(INSCRIPCIONES!$B201,BASE2026,6,0),"")</f>
        <v/>
      </c>
      <c r="F201" s="134" t="str">
        <f>IFERROR(VLOOKUP(INSCRIPCIONES!$B201,BASE2026,5,0),"")</f>
        <v/>
      </c>
      <c r="G201" s="135" t="str">
        <f>IFERROR(VLOOKUP(INSCRIPCIONES!$B201,BASE2026,12,FALSE),"")</f>
        <v/>
      </c>
      <c r="H201" s="203" t="str">
        <f>IFERROR(VLOOKUP(INSCRIPCIONES!$B201,BASE2026,11,FALSE),"")</f>
        <v/>
      </c>
      <c r="I201" s="136" t="str">
        <f>IFERROR(VLOOKUP(INSCRIPCIONES!$B201,BASE2026,13,FALSE),"")</f>
        <v/>
      </c>
      <c r="J201" s="110" t="str">
        <f>IF(B201="","",IF(INSCRIPCIONES!$K201="DESCUENTO FAMILIA",65000,85000))</f>
        <v/>
      </c>
      <c r="K201" s="216"/>
      <c r="L201" s="200" t="str">
        <f>_xlfn.IFNA(VLOOKUP(INSCRIPCIONES!$B201,'BASE DE DATOS 2026'!$B$3:$Q$1042,16,FALSE),"")</f>
        <v/>
      </c>
    </row>
    <row r="202" spans="1:12" ht="15.75" x14ac:dyDescent="0.25">
      <c r="A202" s="214" t="str">
        <f>IF(INSCRIPCIONES!$B202="","",SUBTOTAL(103,$B$7:B202))</f>
        <v/>
      </c>
      <c r="B202" s="215"/>
      <c r="C202" s="133" t="str">
        <f>IFERROR(VLOOKUP(INSCRIPCIONES!$B202,BASE2026,2,FALSE),"")</f>
        <v/>
      </c>
      <c r="D202" s="133" t="str">
        <f>IFERROR(VLOOKUP(INSCRIPCIONES!$B202,BASE2026,3,FALSE),"")</f>
        <v/>
      </c>
      <c r="E202" s="134" t="str">
        <f>IFERROR(VLOOKUP(INSCRIPCIONES!$B202,BASE2026,6,0),"")</f>
        <v/>
      </c>
      <c r="F202" s="134" t="str">
        <f>IFERROR(VLOOKUP(INSCRIPCIONES!$B202,BASE2026,5,0),"")</f>
        <v/>
      </c>
      <c r="G202" s="135" t="str">
        <f>IFERROR(VLOOKUP(INSCRIPCIONES!$B202,BASE2026,12,FALSE),"")</f>
        <v/>
      </c>
      <c r="H202" s="203" t="str">
        <f>IFERROR(VLOOKUP(INSCRIPCIONES!$B202,BASE2026,11,FALSE),"")</f>
        <v/>
      </c>
      <c r="I202" s="136" t="str">
        <f>IFERROR(VLOOKUP(INSCRIPCIONES!$B202,BASE2026,13,FALSE),"")</f>
        <v/>
      </c>
      <c r="J202" s="110" t="str">
        <f>IF(B202="","",IF(INSCRIPCIONES!$K202="DESCUENTO FAMILIA",65000,85000))</f>
        <v/>
      </c>
      <c r="K202" s="216"/>
      <c r="L202" s="200" t="str">
        <f>_xlfn.IFNA(VLOOKUP(INSCRIPCIONES!$B202,'BASE DE DATOS 2026'!$B$3:$Q$1042,16,FALSE),"")</f>
        <v/>
      </c>
    </row>
    <row r="203" spans="1:12" ht="15.75" x14ac:dyDescent="0.25">
      <c r="A203" s="214" t="str">
        <f>IF(INSCRIPCIONES!$B203="","",SUBTOTAL(103,$B$7:B203))</f>
        <v/>
      </c>
      <c r="B203" s="215"/>
      <c r="C203" s="133" t="str">
        <f>IFERROR(VLOOKUP(INSCRIPCIONES!$B203,BASE2026,2,FALSE),"")</f>
        <v/>
      </c>
      <c r="D203" s="133" t="str">
        <f>IFERROR(VLOOKUP(INSCRIPCIONES!$B203,BASE2026,3,FALSE),"")</f>
        <v/>
      </c>
      <c r="E203" s="134" t="str">
        <f>IFERROR(VLOOKUP(INSCRIPCIONES!$B203,BASE2026,6,0),"")</f>
        <v/>
      </c>
      <c r="F203" s="134" t="str">
        <f>IFERROR(VLOOKUP(INSCRIPCIONES!$B203,BASE2026,5,0),"")</f>
        <v/>
      </c>
      <c r="G203" s="135" t="str">
        <f>IFERROR(VLOOKUP(INSCRIPCIONES!$B203,BASE2026,12,FALSE),"")</f>
        <v/>
      </c>
      <c r="H203" s="203" t="str">
        <f>IFERROR(VLOOKUP(INSCRIPCIONES!$B203,BASE2026,11,FALSE),"")</f>
        <v/>
      </c>
      <c r="I203" s="136" t="str">
        <f>IFERROR(VLOOKUP(INSCRIPCIONES!$B203,BASE2026,13,FALSE),"")</f>
        <v/>
      </c>
      <c r="J203" s="110" t="str">
        <f>IF(B203="","",IF(INSCRIPCIONES!$K203="DESCUENTO FAMILIA",65000,85000))</f>
        <v/>
      </c>
      <c r="K203" s="216"/>
      <c r="L203" s="200" t="str">
        <f>_xlfn.IFNA(VLOOKUP(INSCRIPCIONES!$B203,'BASE DE DATOS 2026'!$B$3:$Q$1042,16,FALSE),"")</f>
        <v/>
      </c>
    </row>
    <row r="204" spans="1:12" ht="15.75" x14ac:dyDescent="0.25">
      <c r="A204" s="214" t="str">
        <f>IF(INSCRIPCIONES!$B204="","",SUBTOTAL(103,$B$7:B204))</f>
        <v/>
      </c>
      <c r="B204" s="215"/>
      <c r="C204" s="133" t="str">
        <f>IFERROR(VLOOKUP(INSCRIPCIONES!$B204,BASE2026,2,FALSE),"")</f>
        <v/>
      </c>
      <c r="D204" s="133" t="str">
        <f>IFERROR(VLOOKUP(INSCRIPCIONES!$B204,BASE2026,3,FALSE),"")</f>
        <v/>
      </c>
      <c r="E204" s="134" t="str">
        <f>IFERROR(VLOOKUP(INSCRIPCIONES!$B204,BASE2026,6,0),"")</f>
        <v/>
      </c>
      <c r="F204" s="134" t="str">
        <f>IFERROR(VLOOKUP(INSCRIPCIONES!$B204,BASE2026,5,0),"")</f>
        <v/>
      </c>
      <c r="G204" s="135" t="str">
        <f>IFERROR(VLOOKUP(INSCRIPCIONES!$B204,BASE2026,12,FALSE),"")</f>
        <v/>
      </c>
      <c r="H204" s="203" t="str">
        <f>IFERROR(VLOOKUP(INSCRIPCIONES!$B204,BASE2026,11,FALSE),"")</f>
        <v/>
      </c>
      <c r="I204" s="136" t="str">
        <f>IFERROR(VLOOKUP(INSCRIPCIONES!$B204,BASE2026,13,FALSE),"")</f>
        <v/>
      </c>
      <c r="J204" s="110" t="str">
        <f>IF(B204="","",IF(INSCRIPCIONES!$K204="DESCUENTO FAMILIA",65000,85000))</f>
        <v/>
      </c>
      <c r="K204" s="216"/>
      <c r="L204" s="200" t="str">
        <f>_xlfn.IFNA(VLOOKUP(INSCRIPCIONES!$B204,'BASE DE DATOS 2026'!$B$3:$Q$1042,16,FALSE),"")</f>
        <v/>
      </c>
    </row>
    <row r="205" spans="1:12" ht="15.75" x14ac:dyDescent="0.25">
      <c r="A205" s="214" t="str">
        <f>IF(INSCRIPCIONES!$B205="","",SUBTOTAL(103,$B$7:B205))</f>
        <v/>
      </c>
      <c r="B205" s="215"/>
      <c r="C205" s="133" t="str">
        <f>IFERROR(VLOOKUP(INSCRIPCIONES!$B205,BASE2026,2,FALSE),"")</f>
        <v/>
      </c>
      <c r="D205" s="133" t="str">
        <f>IFERROR(VLOOKUP(INSCRIPCIONES!$B205,BASE2026,3,FALSE),"")</f>
        <v/>
      </c>
      <c r="E205" s="134" t="str">
        <f>IFERROR(VLOOKUP(INSCRIPCIONES!$B205,BASE2026,6,0),"")</f>
        <v/>
      </c>
      <c r="F205" s="134" t="str">
        <f>IFERROR(VLOOKUP(INSCRIPCIONES!$B205,BASE2026,5,0),"")</f>
        <v/>
      </c>
      <c r="G205" s="135" t="str">
        <f>IFERROR(VLOOKUP(INSCRIPCIONES!$B205,BASE2026,12,FALSE),"")</f>
        <v/>
      </c>
      <c r="H205" s="203" t="str">
        <f>IFERROR(VLOOKUP(INSCRIPCIONES!$B205,BASE2026,11,FALSE),"")</f>
        <v/>
      </c>
      <c r="I205" s="136" t="str">
        <f>IFERROR(VLOOKUP(INSCRIPCIONES!$B205,BASE2026,13,FALSE),"")</f>
        <v/>
      </c>
      <c r="J205" s="110" t="str">
        <f>IF(B205="","",IF(INSCRIPCIONES!$K205="DESCUENTO FAMILIA",65000,85000))</f>
        <v/>
      </c>
      <c r="K205" s="216"/>
      <c r="L205" s="200" t="str">
        <f>_xlfn.IFNA(VLOOKUP(INSCRIPCIONES!$B205,'BASE DE DATOS 2026'!$B$3:$Q$1042,16,FALSE),"")</f>
        <v/>
      </c>
    </row>
    <row r="206" spans="1:12" ht="15.75" x14ac:dyDescent="0.25">
      <c r="A206" s="214" t="str">
        <f>IF(INSCRIPCIONES!$B206="","",SUBTOTAL(103,$B$7:B206))</f>
        <v/>
      </c>
      <c r="B206" s="215"/>
      <c r="C206" s="133" t="str">
        <f>IFERROR(VLOOKUP(INSCRIPCIONES!$B206,BASE2026,2,FALSE),"")</f>
        <v/>
      </c>
      <c r="D206" s="133" t="str">
        <f>IFERROR(VLOOKUP(INSCRIPCIONES!$B206,BASE2026,3,FALSE),"")</f>
        <v/>
      </c>
      <c r="E206" s="134" t="str">
        <f>IFERROR(VLOOKUP(INSCRIPCIONES!$B206,BASE2026,6,0),"")</f>
        <v/>
      </c>
      <c r="F206" s="134" t="str">
        <f>IFERROR(VLOOKUP(INSCRIPCIONES!$B206,BASE2026,5,0),"")</f>
        <v/>
      </c>
      <c r="G206" s="135" t="str">
        <f>IFERROR(VLOOKUP(INSCRIPCIONES!$B206,BASE2026,12,FALSE),"")</f>
        <v/>
      </c>
      <c r="H206" s="203" t="str">
        <f>IFERROR(VLOOKUP(INSCRIPCIONES!$B206,BASE2026,11,FALSE),"")</f>
        <v/>
      </c>
      <c r="I206" s="136" t="str">
        <f>IFERROR(VLOOKUP(INSCRIPCIONES!$B206,BASE2026,13,FALSE),"")</f>
        <v/>
      </c>
      <c r="J206" s="110" t="str">
        <f>IF(B206="","",IF(INSCRIPCIONES!$K206="DESCUENTO FAMILIA",65000,85000))</f>
        <v/>
      </c>
      <c r="K206" s="216"/>
      <c r="L206" s="200" t="str">
        <f>_xlfn.IFNA(VLOOKUP(INSCRIPCIONES!$B206,'BASE DE DATOS 2026'!$B$3:$Q$1042,16,FALSE),"")</f>
        <v/>
      </c>
    </row>
    <row r="207" spans="1:12" ht="15.75" x14ac:dyDescent="0.25">
      <c r="A207" s="214" t="str">
        <f>IF(INSCRIPCIONES!$B207="","",SUBTOTAL(103,$B$7:B207))</f>
        <v/>
      </c>
      <c r="B207" s="215"/>
      <c r="C207" s="133" t="str">
        <f>IFERROR(VLOOKUP(INSCRIPCIONES!$B207,BASE2026,2,FALSE),"")</f>
        <v/>
      </c>
      <c r="D207" s="133" t="str">
        <f>IFERROR(VLOOKUP(INSCRIPCIONES!$B207,BASE2026,3,FALSE),"")</f>
        <v/>
      </c>
      <c r="E207" s="134" t="str">
        <f>IFERROR(VLOOKUP(INSCRIPCIONES!$B207,BASE2026,6,0),"")</f>
        <v/>
      </c>
      <c r="F207" s="134" t="str">
        <f>IFERROR(VLOOKUP(INSCRIPCIONES!$B207,BASE2026,5,0),"")</f>
        <v/>
      </c>
      <c r="G207" s="135" t="str">
        <f>IFERROR(VLOOKUP(INSCRIPCIONES!$B207,BASE2026,12,FALSE),"")</f>
        <v/>
      </c>
      <c r="H207" s="203" t="str">
        <f>IFERROR(VLOOKUP(INSCRIPCIONES!$B207,BASE2026,11,FALSE),"")</f>
        <v/>
      </c>
      <c r="I207" s="136" t="str">
        <f>IFERROR(VLOOKUP(INSCRIPCIONES!$B207,BASE2026,13,FALSE),"")</f>
        <v/>
      </c>
      <c r="J207" s="110" t="str">
        <f>IF(B207="","",IF(INSCRIPCIONES!$K207="DESCUENTO FAMILIA",65000,85000))</f>
        <v/>
      </c>
      <c r="K207" s="216"/>
      <c r="L207" s="200" t="str">
        <f>_xlfn.IFNA(VLOOKUP(INSCRIPCIONES!$B207,'BASE DE DATOS 2026'!$B$3:$Q$1042,16,FALSE),"")</f>
        <v/>
      </c>
    </row>
    <row r="208" spans="1:12" ht="15.75" x14ac:dyDescent="0.25">
      <c r="A208" s="214" t="str">
        <f>IF(INSCRIPCIONES!$B208="","",SUBTOTAL(103,$B$7:B208))</f>
        <v/>
      </c>
      <c r="B208" s="215"/>
      <c r="C208" s="133" t="str">
        <f>IFERROR(VLOOKUP(INSCRIPCIONES!$B208,BASE2026,2,FALSE),"")</f>
        <v/>
      </c>
      <c r="D208" s="133" t="str">
        <f>IFERROR(VLOOKUP(INSCRIPCIONES!$B208,BASE2026,3,FALSE),"")</f>
        <v/>
      </c>
      <c r="E208" s="134" t="str">
        <f>IFERROR(VLOOKUP(INSCRIPCIONES!$B208,BASE2026,6,0),"")</f>
        <v/>
      </c>
      <c r="F208" s="134" t="str">
        <f>IFERROR(VLOOKUP(INSCRIPCIONES!$B208,BASE2026,5,0),"")</f>
        <v/>
      </c>
      <c r="G208" s="135" t="str">
        <f>IFERROR(VLOOKUP(INSCRIPCIONES!$B208,BASE2026,12,FALSE),"")</f>
        <v/>
      </c>
      <c r="H208" s="203" t="str">
        <f>IFERROR(VLOOKUP(INSCRIPCIONES!$B208,BASE2026,11,FALSE),"")</f>
        <v/>
      </c>
      <c r="I208" s="136" t="str">
        <f>IFERROR(VLOOKUP(INSCRIPCIONES!$B208,BASE2026,13,FALSE),"")</f>
        <v/>
      </c>
      <c r="J208" s="110" t="str">
        <f>IF(B208="","",IF(INSCRIPCIONES!$K208="DESCUENTO FAMILIA",65000,85000))</f>
        <v/>
      </c>
      <c r="K208" s="216"/>
      <c r="L208" s="200" t="str">
        <f>_xlfn.IFNA(VLOOKUP(INSCRIPCIONES!$B208,'BASE DE DATOS 2026'!$B$3:$Q$1042,16,FALSE),"")</f>
        <v/>
      </c>
    </row>
    <row r="209" spans="1:12" ht="15.75" x14ac:dyDescent="0.25">
      <c r="A209" s="214" t="str">
        <f>IF(INSCRIPCIONES!$B209="","",SUBTOTAL(103,$B$7:B209))</f>
        <v/>
      </c>
      <c r="B209" s="215"/>
      <c r="C209" s="133" t="str">
        <f>IFERROR(VLOOKUP(INSCRIPCIONES!$B209,BASE2026,2,FALSE),"")</f>
        <v/>
      </c>
      <c r="D209" s="133" t="str">
        <f>IFERROR(VLOOKUP(INSCRIPCIONES!$B209,BASE2026,3,FALSE),"")</f>
        <v/>
      </c>
      <c r="E209" s="134" t="str">
        <f>IFERROR(VLOOKUP(INSCRIPCIONES!$B209,BASE2026,6,0),"")</f>
        <v/>
      </c>
      <c r="F209" s="134" t="str">
        <f>IFERROR(VLOOKUP(INSCRIPCIONES!$B209,BASE2026,5,0),"")</f>
        <v/>
      </c>
      <c r="G209" s="135" t="str">
        <f>IFERROR(VLOOKUP(INSCRIPCIONES!$B209,BASE2026,12,FALSE),"")</f>
        <v/>
      </c>
      <c r="H209" s="203" t="str">
        <f>IFERROR(VLOOKUP(INSCRIPCIONES!$B209,BASE2026,11,FALSE),"")</f>
        <v/>
      </c>
      <c r="I209" s="136" t="str">
        <f>IFERROR(VLOOKUP(INSCRIPCIONES!$B209,BASE2026,13,FALSE),"")</f>
        <v/>
      </c>
      <c r="J209" s="110" t="str">
        <f>IF(B209="","",IF(INSCRIPCIONES!$K209="DESCUENTO FAMILIA",65000,85000))</f>
        <v/>
      </c>
      <c r="K209" s="216"/>
      <c r="L209" s="200" t="str">
        <f>_xlfn.IFNA(VLOOKUP(INSCRIPCIONES!$B209,'BASE DE DATOS 2026'!$B$3:$Q$1042,16,FALSE),"")</f>
        <v/>
      </c>
    </row>
    <row r="210" spans="1:12" ht="15.75" x14ac:dyDescent="0.25">
      <c r="A210" s="214" t="str">
        <f>IF(INSCRIPCIONES!$B210="","",SUBTOTAL(103,$B$7:B210))</f>
        <v/>
      </c>
      <c r="B210" s="215"/>
      <c r="C210" s="133" t="str">
        <f>IFERROR(VLOOKUP(INSCRIPCIONES!$B210,BASE2026,2,FALSE),"")</f>
        <v/>
      </c>
      <c r="D210" s="133" t="str">
        <f>IFERROR(VLOOKUP(INSCRIPCIONES!$B210,BASE2026,3,FALSE),"")</f>
        <v/>
      </c>
      <c r="E210" s="134" t="str">
        <f>IFERROR(VLOOKUP(INSCRIPCIONES!$B210,BASE2026,6,0),"")</f>
        <v/>
      </c>
      <c r="F210" s="134" t="str">
        <f>IFERROR(VLOOKUP(INSCRIPCIONES!$B210,BASE2026,5,0),"")</f>
        <v/>
      </c>
      <c r="G210" s="135" t="str">
        <f>IFERROR(VLOOKUP(INSCRIPCIONES!$B210,BASE2026,12,FALSE),"")</f>
        <v/>
      </c>
      <c r="H210" s="203" t="str">
        <f>IFERROR(VLOOKUP(INSCRIPCIONES!$B210,BASE2026,11,FALSE),"")</f>
        <v/>
      </c>
      <c r="I210" s="136" t="str">
        <f>IFERROR(VLOOKUP(INSCRIPCIONES!$B210,BASE2026,13,FALSE),"")</f>
        <v/>
      </c>
      <c r="J210" s="110" t="str">
        <f>IF(B210="","",IF(INSCRIPCIONES!$K210="DESCUENTO FAMILIA",65000,85000))</f>
        <v/>
      </c>
      <c r="K210" s="216"/>
      <c r="L210" s="200" t="str">
        <f>_xlfn.IFNA(VLOOKUP(INSCRIPCIONES!$B210,'BASE DE DATOS 2026'!$B$3:$Q$1042,16,FALSE),"")</f>
        <v/>
      </c>
    </row>
    <row r="211" spans="1:12" ht="15.75" x14ac:dyDescent="0.25">
      <c r="A211" s="214" t="str">
        <f>IF(INSCRIPCIONES!$B211="","",SUBTOTAL(103,$B$7:B211))</f>
        <v/>
      </c>
      <c r="B211" s="215"/>
      <c r="C211" s="133" t="str">
        <f>IFERROR(VLOOKUP(INSCRIPCIONES!$B211,BASE2026,2,FALSE),"")</f>
        <v/>
      </c>
      <c r="D211" s="133" t="str">
        <f>IFERROR(VLOOKUP(INSCRIPCIONES!$B211,BASE2026,3,FALSE),"")</f>
        <v/>
      </c>
      <c r="E211" s="134" t="str">
        <f>IFERROR(VLOOKUP(INSCRIPCIONES!$B211,BASE2026,6,0),"")</f>
        <v/>
      </c>
      <c r="F211" s="134" t="str">
        <f>IFERROR(VLOOKUP(INSCRIPCIONES!$B211,BASE2026,5,0),"")</f>
        <v/>
      </c>
      <c r="G211" s="135" t="str">
        <f>IFERROR(VLOOKUP(INSCRIPCIONES!$B211,BASE2026,12,FALSE),"")</f>
        <v/>
      </c>
      <c r="H211" s="203" t="str">
        <f>IFERROR(VLOOKUP(INSCRIPCIONES!$B211,BASE2026,11,FALSE),"")</f>
        <v/>
      </c>
      <c r="I211" s="136" t="str">
        <f>IFERROR(VLOOKUP(INSCRIPCIONES!$B211,BASE2026,13,FALSE),"")</f>
        <v/>
      </c>
      <c r="J211" s="110" t="str">
        <f>IF(B211="","",IF(INSCRIPCIONES!$K211="DESCUENTO FAMILIA",65000,85000))</f>
        <v/>
      </c>
      <c r="K211" s="216"/>
      <c r="L211" s="200" t="str">
        <f>_xlfn.IFNA(VLOOKUP(INSCRIPCIONES!$B211,'BASE DE DATOS 2026'!$B$3:$Q$1042,16,FALSE),"")</f>
        <v/>
      </c>
    </row>
    <row r="212" spans="1:12" ht="15.75" x14ac:dyDescent="0.25">
      <c r="A212" s="214" t="str">
        <f>IF(INSCRIPCIONES!$B212="","",SUBTOTAL(103,$B$7:B212))</f>
        <v/>
      </c>
      <c r="B212" s="215"/>
      <c r="C212" s="133" t="str">
        <f>IFERROR(VLOOKUP(INSCRIPCIONES!$B212,BASE2026,2,FALSE),"")</f>
        <v/>
      </c>
      <c r="D212" s="133" t="str">
        <f>IFERROR(VLOOKUP(INSCRIPCIONES!$B212,BASE2026,3,FALSE),"")</f>
        <v/>
      </c>
      <c r="E212" s="134" t="str">
        <f>IFERROR(VLOOKUP(INSCRIPCIONES!$B212,BASE2026,6,0),"")</f>
        <v/>
      </c>
      <c r="F212" s="134" t="str">
        <f>IFERROR(VLOOKUP(INSCRIPCIONES!$B212,BASE2026,5,0),"")</f>
        <v/>
      </c>
      <c r="G212" s="135" t="str">
        <f>IFERROR(VLOOKUP(INSCRIPCIONES!$B212,BASE2026,12,FALSE),"")</f>
        <v/>
      </c>
      <c r="H212" s="203" t="str">
        <f>IFERROR(VLOOKUP(INSCRIPCIONES!$B212,BASE2026,11,FALSE),"")</f>
        <v/>
      </c>
      <c r="I212" s="136" t="str">
        <f>IFERROR(VLOOKUP(INSCRIPCIONES!$B212,BASE2026,13,FALSE),"")</f>
        <v/>
      </c>
      <c r="J212" s="110" t="str">
        <f>IF(B212="","",IF(INSCRIPCIONES!$K212="DESCUENTO FAMILIA",65000,85000))</f>
        <v/>
      </c>
      <c r="K212" s="216"/>
      <c r="L212" s="200" t="str">
        <f>_xlfn.IFNA(VLOOKUP(INSCRIPCIONES!$B212,'BASE DE DATOS 2026'!$B$3:$Q$1042,16,FALSE),"")</f>
        <v/>
      </c>
    </row>
    <row r="213" spans="1:12" ht="15.75" x14ac:dyDescent="0.25">
      <c r="A213" s="214" t="str">
        <f>IF(INSCRIPCIONES!$B213="","",SUBTOTAL(103,$B$7:B213))</f>
        <v/>
      </c>
      <c r="B213" s="215"/>
      <c r="C213" s="133" t="str">
        <f>IFERROR(VLOOKUP(INSCRIPCIONES!$B213,BASE2026,2,FALSE),"")</f>
        <v/>
      </c>
      <c r="D213" s="133" t="str">
        <f>IFERROR(VLOOKUP(INSCRIPCIONES!$B213,BASE2026,3,FALSE),"")</f>
        <v/>
      </c>
      <c r="E213" s="134" t="str">
        <f>IFERROR(VLOOKUP(INSCRIPCIONES!$B213,BASE2026,6,0),"")</f>
        <v/>
      </c>
      <c r="F213" s="134" t="str">
        <f>IFERROR(VLOOKUP(INSCRIPCIONES!$B213,BASE2026,5,0),"")</f>
        <v/>
      </c>
      <c r="G213" s="135" t="str">
        <f>IFERROR(VLOOKUP(INSCRIPCIONES!$B213,BASE2026,12,FALSE),"")</f>
        <v/>
      </c>
      <c r="H213" s="203" t="str">
        <f>IFERROR(VLOOKUP(INSCRIPCIONES!$B213,BASE2026,11,FALSE),"")</f>
        <v/>
      </c>
      <c r="I213" s="136" t="str">
        <f>IFERROR(VLOOKUP(INSCRIPCIONES!$B213,BASE2026,13,FALSE),"")</f>
        <v/>
      </c>
      <c r="J213" s="110" t="str">
        <f>IF(B213="","",IF(INSCRIPCIONES!$K213="DESCUENTO FAMILIA",65000,85000))</f>
        <v/>
      </c>
      <c r="K213" s="216"/>
      <c r="L213" s="200" t="str">
        <f>_xlfn.IFNA(VLOOKUP(INSCRIPCIONES!$B213,'BASE DE DATOS 2026'!$B$3:$Q$1042,16,FALSE),"")</f>
        <v/>
      </c>
    </row>
    <row r="214" spans="1:12" ht="15.75" x14ac:dyDescent="0.25">
      <c r="A214" s="214" t="str">
        <f>IF(INSCRIPCIONES!$B214="","",SUBTOTAL(103,$B$7:B214))</f>
        <v/>
      </c>
      <c r="B214" s="215"/>
      <c r="C214" s="133" t="str">
        <f>IFERROR(VLOOKUP(INSCRIPCIONES!$B214,BASE2026,2,FALSE),"")</f>
        <v/>
      </c>
      <c r="D214" s="133" t="str">
        <f>IFERROR(VLOOKUP(INSCRIPCIONES!$B214,BASE2026,3,FALSE),"")</f>
        <v/>
      </c>
      <c r="E214" s="134" t="str">
        <f>IFERROR(VLOOKUP(INSCRIPCIONES!$B214,BASE2026,6,0),"")</f>
        <v/>
      </c>
      <c r="F214" s="134" t="str">
        <f>IFERROR(VLOOKUP(INSCRIPCIONES!$B214,BASE2026,5,0),"")</f>
        <v/>
      </c>
      <c r="G214" s="135" t="str">
        <f>IFERROR(VLOOKUP(INSCRIPCIONES!$B214,BASE2026,12,FALSE),"")</f>
        <v/>
      </c>
      <c r="H214" s="203" t="str">
        <f>IFERROR(VLOOKUP(INSCRIPCIONES!$B214,BASE2026,11,FALSE),"")</f>
        <v/>
      </c>
      <c r="I214" s="136" t="str">
        <f>IFERROR(VLOOKUP(INSCRIPCIONES!$B214,BASE2026,13,FALSE),"")</f>
        <v/>
      </c>
      <c r="J214" s="110" t="str">
        <f>IF(B214="","",IF(INSCRIPCIONES!$K214="DESCUENTO FAMILIA",65000,85000))</f>
        <v/>
      </c>
      <c r="K214" s="216"/>
      <c r="L214" s="200" t="str">
        <f>_xlfn.IFNA(VLOOKUP(INSCRIPCIONES!$B214,'BASE DE DATOS 2026'!$B$3:$Q$1042,16,FALSE),"")</f>
        <v/>
      </c>
    </row>
    <row r="215" spans="1:12" ht="15.75" x14ac:dyDescent="0.25">
      <c r="A215" s="214" t="str">
        <f>IF(INSCRIPCIONES!$B215="","",SUBTOTAL(103,$B$7:B215))</f>
        <v/>
      </c>
      <c r="B215" s="215"/>
      <c r="C215" s="133" t="str">
        <f>IFERROR(VLOOKUP(INSCRIPCIONES!$B215,BASE2026,2,FALSE),"")</f>
        <v/>
      </c>
      <c r="D215" s="133" t="str">
        <f>IFERROR(VLOOKUP(INSCRIPCIONES!$B215,BASE2026,3,FALSE),"")</f>
        <v/>
      </c>
      <c r="E215" s="134" t="str">
        <f>IFERROR(VLOOKUP(INSCRIPCIONES!$B215,BASE2026,6,0),"")</f>
        <v/>
      </c>
      <c r="F215" s="134" t="str">
        <f>IFERROR(VLOOKUP(INSCRIPCIONES!$B215,BASE2026,5,0),"")</f>
        <v/>
      </c>
      <c r="G215" s="135" t="str">
        <f>IFERROR(VLOOKUP(INSCRIPCIONES!$B215,BASE2026,12,FALSE),"")</f>
        <v/>
      </c>
      <c r="H215" s="203" t="str">
        <f>IFERROR(VLOOKUP(INSCRIPCIONES!$B215,BASE2026,11,FALSE),"")</f>
        <v/>
      </c>
      <c r="I215" s="136" t="str">
        <f>IFERROR(VLOOKUP(INSCRIPCIONES!$B215,BASE2026,13,FALSE),"")</f>
        <v/>
      </c>
      <c r="J215" s="110" t="str">
        <f>IF(B215="","",IF(INSCRIPCIONES!$K215="DESCUENTO FAMILIA",65000,85000))</f>
        <v/>
      </c>
      <c r="K215" s="216"/>
      <c r="L215" s="200" t="str">
        <f>_xlfn.IFNA(VLOOKUP(INSCRIPCIONES!$B215,'BASE DE DATOS 2026'!$B$3:$Q$1042,16,FALSE),"")</f>
        <v/>
      </c>
    </row>
    <row r="216" spans="1:12" ht="15.75" x14ac:dyDescent="0.25">
      <c r="A216" s="214" t="str">
        <f>IF(INSCRIPCIONES!$B216="","",SUBTOTAL(103,$B$7:B216))</f>
        <v/>
      </c>
      <c r="B216" s="215"/>
      <c r="C216" s="133" t="str">
        <f>IFERROR(VLOOKUP(INSCRIPCIONES!$B216,BASE2026,2,FALSE),"")</f>
        <v/>
      </c>
      <c r="D216" s="133" t="str">
        <f>IFERROR(VLOOKUP(INSCRIPCIONES!$B216,BASE2026,3,FALSE),"")</f>
        <v/>
      </c>
      <c r="E216" s="134" t="str">
        <f>IFERROR(VLOOKUP(INSCRIPCIONES!$B216,BASE2026,6,0),"")</f>
        <v/>
      </c>
      <c r="F216" s="134" t="str">
        <f>IFERROR(VLOOKUP(INSCRIPCIONES!$B216,BASE2026,5,0),"")</f>
        <v/>
      </c>
      <c r="G216" s="135" t="str">
        <f>IFERROR(VLOOKUP(INSCRIPCIONES!$B216,BASE2026,12,FALSE),"")</f>
        <v/>
      </c>
      <c r="H216" s="203" t="str">
        <f>IFERROR(VLOOKUP(INSCRIPCIONES!$B216,BASE2026,11,FALSE),"")</f>
        <v/>
      </c>
      <c r="I216" s="136" t="str">
        <f>IFERROR(VLOOKUP(INSCRIPCIONES!$B216,BASE2026,13,FALSE),"")</f>
        <v/>
      </c>
      <c r="J216" s="110" t="str">
        <f>IF(B216="","",IF(INSCRIPCIONES!$K216="DESCUENTO FAMILIA",65000,85000))</f>
        <v/>
      </c>
      <c r="K216" s="216"/>
      <c r="L216" s="200" t="str">
        <f>_xlfn.IFNA(VLOOKUP(INSCRIPCIONES!$B216,'BASE DE DATOS 2026'!$B$3:$Q$1042,16,FALSE),"")</f>
        <v/>
      </c>
    </row>
    <row r="217" spans="1:12" ht="15.75" x14ac:dyDescent="0.25">
      <c r="A217" s="214" t="str">
        <f>IF(INSCRIPCIONES!$B217="","",SUBTOTAL(103,$B$7:B217))</f>
        <v/>
      </c>
      <c r="B217" s="215"/>
      <c r="C217" s="133" t="str">
        <f>IFERROR(VLOOKUP(INSCRIPCIONES!$B217,BASE2026,2,FALSE),"")</f>
        <v/>
      </c>
      <c r="D217" s="133" t="str">
        <f>IFERROR(VLOOKUP(INSCRIPCIONES!$B217,BASE2026,3,FALSE),"")</f>
        <v/>
      </c>
      <c r="E217" s="134" t="str">
        <f>IFERROR(VLOOKUP(INSCRIPCIONES!$B217,BASE2026,6,0),"")</f>
        <v/>
      </c>
      <c r="F217" s="134" t="str">
        <f>IFERROR(VLOOKUP(INSCRIPCIONES!$B217,BASE2026,5,0),"")</f>
        <v/>
      </c>
      <c r="G217" s="135" t="str">
        <f>IFERROR(VLOOKUP(INSCRIPCIONES!$B217,BASE2026,12,FALSE),"")</f>
        <v/>
      </c>
      <c r="H217" s="203" t="str">
        <f>IFERROR(VLOOKUP(INSCRIPCIONES!$B217,BASE2026,11,FALSE),"")</f>
        <v/>
      </c>
      <c r="I217" s="136" t="str">
        <f>IFERROR(VLOOKUP(INSCRIPCIONES!$B217,BASE2026,13,FALSE),"")</f>
        <v/>
      </c>
      <c r="J217" s="110" t="str">
        <f>IF(B217="","",IF(INSCRIPCIONES!$K217="DESCUENTO FAMILIA",65000,85000))</f>
        <v/>
      </c>
      <c r="K217" s="216"/>
      <c r="L217" s="200" t="str">
        <f>_xlfn.IFNA(VLOOKUP(INSCRIPCIONES!$B217,'BASE DE DATOS 2026'!$B$3:$Q$1042,16,FALSE),"")</f>
        <v/>
      </c>
    </row>
    <row r="218" spans="1:12" ht="15.75" x14ac:dyDescent="0.25">
      <c r="A218" s="214" t="str">
        <f>IF(INSCRIPCIONES!$B218="","",SUBTOTAL(103,$B$7:B218))</f>
        <v/>
      </c>
      <c r="B218" s="215"/>
      <c r="C218" s="133" t="str">
        <f>IFERROR(VLOOKUP(INSCRIPCIONES!$B218,BASE2026,2,FALSE),"")</f>
        <v/>
      </c>
      <c r="D218" s="133" t="str">
        <f>IFERROR(VLOOKUP(INSCRIPCIONES!$B218,BASE2026,3,FALSE),"")</f>
        <v/>
      </c>
      <c r="E218" s="134" t="str">
        <f>IFERROR(VLOOKUP(INSCRIPCIONES!$B218,BASE2026,6,0),"")</f>
        <v/>
      </c>
      <c r="F218" s="134" t="str">
        <f>IFERROR(VLOOKUP(INSCRIPCIONES!$B218,BASE2026,5,0),"")</f>
        <v/>
      </c>
      <c r="G218" s="135" t="str">
        <f>IFERROR(VLOOKUP(INSCRIPCIONES!$B218,BASE2026,12,FALSE),"")</f>
        <v/>
      </c>
      <c r="H218" s="203" t="str">
        <f>IFERROR(VLOOKUP(INSCRIPCIONES!$B218,BASE2026,11,FALSE),"")</f>
        <v/>
      </c>
      <c r="I218" s="136" t="str">
        <f>IFERROR(VLOOKUP(INSCRIPCIONES!$B218,BASE2026,13,FALSE),"")</f>
        <v/>
      </c>
      <c r="J218" s="110" t="str">
        <f>IF(B218="","",IF(INSCRIPCIONES!$K218="DESCUENTO FAMILIA",65000,85000))</f>
        <v/>
      </c>
      <c r="K218" s="129"/>
      <c r="L218" s="200" t="str">
        <f>_xlfn.IFNA(VLOOKUP(INSCRIPCIONES!$B218,'BASE DE DATOS 2026'!$B$3:$Q$1042,16,FALSE),"")</f>
        <v/>
      </c>
    </row>
    <row r="219" spans="1:12" ht="15.75" x14ac:dyDescent="0.25">
      <c r="A219" s="214" t="str">
        <f>IF(INSCRIPCIONES!$B219="","",SUBTOTAL(103,$B$7:B219))</f>
        <v/>
      </c>
      <c r="B219" s="215"/>
      <c r="C219" s="133" t="str">
        <f>IFERROR(VLOOKUP(INSCRIPCIONES!$B219,BASE2026,2,FALSE),"")</f>
        <v/>
      </c>
      <c r="D219" s="133" t="str">
        <f>IFERROR(VLOOKUP(INSCRIPCIONES!$B219,BASE2026,3,FALSE),"")</f>
        <v/>
      </c>
      <c r="E219" s="134" t="str">
        <f>IFERROR(VLOOKUP(INSCRIPCIONES!$B219,BASE2026,6,0),"")</f>
        <v/>
      </c>
      <c r="F219" s="134" t="str">
        <f>IFERROR(VLOOKUP(INSCRIPCIONES!$B219,BASE2026,5,0),"")</f>
        <v/>
      </c>
      <c r="G219" s="135" t="str">
        <f>IFERROR(VLOOKUP(INSCRIPCIONES!$B219,BASE2026,12,FALSE),"")</f>
        <v/>
      </c>
      <c r="H219" s="203" t="str">
        <f>IFERROR(VLOOKUP(INSCRIPCIONES!$B219,BASE2026,11,FALSE),"")</f>
        <v/>
      </c>
      <c r="I219" s="136" t="str">
        <f>IFERROR(VLOOKUP(INSCRIPCIONES!$B219,BASE2026,13,FALSE),"")</f>
        <v/>
      </c>
      <c r="J219" s="110" t="str">
        <f>IF(B219="","",IF(INSCRIPCIONES!$K219="DESCUENTO FAMILIA",65000,85000))</f>
        <v/>
      </c>
      <c r="K219" s="129"/>
      <c r="L219" s="200" t="str">
        <f>_xlfn.IFNA(VLOOKUP(INSCRIPCIONES!$B219,'BASE DE DATOS 2026'!$B$3:$Q$1042,16,FALSE),"")</f>
        <v/>
      </c>
    </row>
    <row r="220" spans="1:12" ht="15.75" x14ac:dyDescent="0.25">
      <c r="A220" s="214" t="str">
        <f>IF(INSCRIPCIONES!$B220="","",SUBTOTAL(103,$B$7:B220))</f>
        <v/>
      </c>
      <c r="B220" s="215"/>
      <c r="C220" s="133" t="str">
        <f>IFERROR(VLOOKUP(INSCRIPCIONES!$B220,BASE2026,2,FALSE),"")</f>
        <v/>
      </c>
      <c r="D220" s="133" t="str">
        <f>IFERROR(VLOOKUP(INSCRIPCIONES!$B220,BASE2026,3,FALSE),"")</f>
        <v/>
      </c>
      <c r="E220" s="134" t="str">
        <f>IFERROR(VLOOKUP(INSCRIPCIONES!$B220,BASE2026,6,0),"")</f>
        <v/>
      </c>
      <c r="F220" s="134" t="str">
        <f>IFERROR(VLOOKUP(INSCRIPCIONES!$B220,BASE2026,5,0),"")</f>
        <v/>
      </c>
      <c r="G220" s="135" t="str">
        <f>IFERROR(VLOOKUP(INSCRIPCIONES!$B220,BASE2026,12,FALSE),"")</f>
        <v/>
      </c>
      <c r="H220" s="203" t="str">
        <f>IFERROR(VLOOKUP(INSCRIPCIONES!$B220,BASE2026,11,FALSE),"")</f>
        <v/>
      </c>
      <c r="I220" s="136" t="str">
        <f>IFERROR(VLOOKUP(INSCRIPCIONES!$B220,BASE2026,13,FALSE),"")</f>
        <v/>
      </c>
      <c r="J220" s="110" t="str">
        <f>IF(B220="","",IF(INSCRIPCIONES!$K220="DESCUENTO FAMILIA",65000,85000))</f>
        <v/>
      </c>
      <c r="K220" s="129"/>
      <c r="L220" s="200" t="str">
        <f>_xlfn.IFNA(VLOOKUP(INSCRIPCIONES!$B220,'BASE DE DATOS 2026'!$B$3:$Q$1042,16,FALSE),"")</f>
        <v/>
      </c>
    </row>
    <row r="221" spans="1:12" ht="15.75" x14ac:dyDescent="0.25">
      <c r="A221" s="214" t="str">
        <f>IF(INSCRIPCIONES!$B221="","",SUBTOTAL(103,$B$7:B221))</f>
        <v/>
      </c>
      <c r="B221" s="215"/>
      <c r="C221" s="133" t="str">
        <f>IFERROR(VLOOKUP(INSCRIPCIONES!$B221,BASE2026,2,FALSE),"")</f>
        <v/>
      </c>
      <c r="D221" s="133" t="str">
        <f>IFERROR(VLOOKUP(INSCRIPCIONES!$B221,BASE2026,3,FALSE),"")</f>
        <v/>
      </c>
      <c r="E221" s="134" t="str">
        <f>IFERROR(VLOOKUP(INSCRIPCIONES!$B221,BASE2026,6,0),"")</f>
        <v/>
      </c>
      <c r="F221" s="134" t="str">
        <f>IFERROR(VLOOKUP(INSCRIPCIONES!$B221,BASE2026,5,0),"")</f>
        <v/>
      </c>
      <c r="G221" s="135" t="str">
        <f>IFERROR(VLOOKUP(INSCRIPCIONES!$B221,BASE2026,12,FALSE),"")</f>
        <v/>
      </c>
      <c r="H221" s="203" t="str">
        <f>IFERROR(VLOOKUP(INSCRIPCIONES!$B221,BASE2026,11,FALSE),"")</f>
        <v/>
      </c>
      <c r="I221" s="136" t="str">
        <f>IFERROR(VLOOKUP(INSCRIPCIONES!$B221,BASE2026,13,FALSE),"")</f>
        <v/>
      </c>
      <c r="J221" s="110" t="str">
        <f>IF(B221="","",IF(INSCRIPCIONES!$K221="DESCUENTO FAMILIA",65000,85000))</f>
        <v/>
      </c>
      <c r="K221" s="129"/>
      <c r="L221" s="200" t="str">
        <f>_xlfn.IFNA(VLOOKUP(INSCRIPCIONES!$B221,'BASE DE DATOS 2026'!$B$3:$Q$1042,16,FALSE),"")</f>
        <v/>
      </c>
    </row>
    <row r="222" spans="1:12" ht="15.75" x14ac:dyDescent="0.25">
      <c r="A222" s="214" t="str">
        <f>IF(INSCRIPCIONES!$B222="","",SUBTOTAL(103,$B$7:B222))</f>
        <v/>
      </c>
      <c r="B222" s="215"/>
      <c r="C222" s="133" t="str">
        <f>IFERROR(VLOOKUP(INSCRIPCIONES!$B222,BASE2026,2,FALSE),"")</f>
        <v/>
      </c>
      <c r="D222" s="133" t="str">
        <f>IFERROR(VLOOKUP(INSCRIPCIONES!$B222,BASE2026,3,FALSE),"")</f>
        <v/>
      </c>
      <c r="E222" s="134" t="str">
        <f>IFERROR(VLOOKUP(INSCRIPCIONES!$B222,BASE2026,6,0),"")</f>
        <v/>
      </c>
      <c r="F222" s="134" t="str">
        <f>IFERROR(VLOOKUP(INSCRIPCIONES!$B222,BASE2026,5,0),"")</f>
        <v/>
      </c>
      <c r="G222" s="135" t="str">
        <f>IFERROR(VLOOKUP(INSCRIPCIONES!$B222,BASE2026,12,FALSE),"")</f>
        <v/>
      </c>
      <c r="H222" s="203" t="str">
        <f>IFERROR(VLOOKUP(INSCRIPCIONES!$B222,BASE2026,11,FALSE),"")</f>
        <v/>
      </c>
      <c r="I222" s="136" t="str">
        <f>IFERROR(VLOOKUP(INSCRIPCIONES!$B222,BASE2026,13,FALSE),"")</f>
        <v/>
      </c>
      <c r="J222" s="110" t="str">
        <f>IF(B222="","",IF(INSCRIPCIONES!$K222="DESCUENTO FAMILIA",65000,85000))</f>
        <v/>
      </c>
      <c r="K222" s="129"/>
      <c r="L222" s="200" t="str">
        <f>_xlfn.IFNA(VLOOKUP(INSCRIPCIONES!$B222,'BASE DE DATOS 2026'!$B$3:$Q$1042,16,FALSE),"")</f>
        <v/>
      </c>
    </row>
    <row r="223" spans="1:12" ht="15.75" x14ac:dyDescent="0.25">
      <c r="A223" s="214" t="str">
        <f>IF(INSCRIPCIONES!$B223="","",SUBTOTAL(103,$B$7:B223))</f>
        <v/>
      </c>
      <c r="B223" s="215"/>
      <c r="C223" s="133" t="str">
        <f>IFERROR(VLOOKUP(INSCRIPCIONES!$B223,BASE2026,2,FALSE),"")</f>
        <v/>
      </c>
      <c r="D223" s="133" t="str">
        <f>IFERROR(VLOOKUP(INSCRIPCIONES!$B223,BASE2026,3,FALSE),"")</f>
        <v/>
      </c>
      <c r="E223" s="134" t="str">
        <f>IFERROR(VLOOKUP(INSCRIPCIONES!$B223,BASE2026,6,0),"")</f>
        <v/>
      </c>
      <c r="F223" s="134" t="str">
        <f>IFERROR(VLOOKUP(INSCRIPCIONES!$B223,BASE2026,5,0),"")</f>
        <v/>
      </c>
      <c r="G223" s="135" t="str">
        <f>IFERROR(VLOOKUP(INSCRIPCIONES!$B223,BASE2026,12,FALSE),"")</f>
        <v/>
      </c>
      <c r="H223" s="203" t="str">
        <f>IFERROR(VLOOKUP(INSCRIPCIONES!$B223,BASE2026,11,FALSE),"")</f>
        <v/>
      </c>
      <c r="I223" s="136" t="str">
        <f>IFERROR(VLOOKUP(INSCRIPCIONES!$B223,BASE2026,13,FALSE),"")</f>
        <v/>
      </c>
      <c r="J223" s="110" t="str">
        <f>IF(B223="","",IF(INSCRIPCIONES!$K223="DESCUENTO FAMILIA",65000,85000))</f>
        <v/>
      </c>
      <c r="K223" s="129"/>
      <c r="L223" s="200" t="str">
        <f>_xlfn.IFNA(VLOOKUP(INSCRIPCIONES!$B223,'BASE DE DATOS 2026'!$B$3:$Q$1042,16,FALSE),"")</f>
        <v/>
      </c>
    </row>
    <row r="224" spans="1:12" ht="15.75" x14ac:dyDescent="0.25">
      <c r="A224" s="214" t="str">
        <f>IF(INSCRIPCIONES!$B224="","",SUBTOTAL(103,$B$7:B224))</f>
        <v/>
      </c>
      <c r="B224" s="215"/>
      <c r="C224" s="133" t="str">
        <f>IFERROR(VLOOKUP(INSCRIPCIONES!$B224,BASE2026,2,FALSE),"")</f>
        <v/>
      </c>
      <c r="D224" s="133" t="str">
        <f>IFERROR(VLOOKUP(INSCRIPCIONES!$B224,BASE2026,3,FALSE),"")</f>
        <v/>
      </c>
      <c r="E224" s="134" t="str">
        <f>IFERROR(VLOOKUP(INSCRIPCIONES!$B224,BASE2026,6,0),"")</f>
        <v/>
      </c>
      <c r="F224" s="134" t="str">
        <f>IFERROR(VLOOKUP(INSCRIPCIONES!$B224,BASE2026,5,0),"")</f>
        <v/>
      </c>
      <c r="G224" s="135" t="str">
        <f>IFERROR(VLOOKUP(INSCRIPCIONES!$B224,BASE2026,12,FALSE),"")</f>
        <v/>
      </c>
      <c r="H224" s="203" t="str">
        <f>IFERROR(VLOOKUP(INSCRIPCIONES!$B224,BASE2026,11,FALSE),"")</f>
        <v/>
      </c>
      <c r="I224" s="136" t="str">
        <f>IFERROR(VLOOKUP(INSCRIPCIONES!$B224,BASE2026,13,FALSE),"")</f>
        <v/>
      </c>
      <c r="J224" s="110" t="str">
        <f>IF(B224="","",IF(INSCRIPCIONES!$K224="DESCUENTO FAMILIA",65000,85000))</f>
        <v/>
      </c>
      <c r="K224" s="129"/>
      <c r="L224" s="200" t="str">
        <f>_xlfn.IFNA(VLOOKUP(INSCRIPCIONES!$B224,'BASE DE DATOS 2026'!$B$3:$Q$1042,16,FALSE),"")</f>
        <v/>
      </c>
    </row>
    <row r="225" spans="1:12" ht="15.75" x14ac:dyDescent="0.25">
      <c r="A225" s="214" t="str">
        <f>IF(INSCRIPCIONES!$B225="","",SUBTOTAL(103,$B$7:B225))</f>
        <v/>
      </c>
      <c r="B225" s="215"/>
      <c r="C225" s="133" t="str">
        <f>IFERROR(VLOOKUP(INSCRIPCIONES!$B225,BASE2026,2,FALSE),"")</f>
        <v/>
      </c>
      <c r="D225" s="133" t="str">
        <f>IFERROR(VLOOKUP(INSCRIPCIONES!$B225,BASE2026,3,FALSE),"")</f>
        <v/>
      </c>
      <c r="E225" s="134" t="str">
        <f>IFERROR(VLOOKUP(INSCRIPCIONES!$B225,BASE2026,6,0),"")</f>
        <v/>
      </c>
      <c r="F225" s="134" t="str">
        <f>IFERROR(VLOOKUP(INSCRIPCIONES!$B225,BASE2026,5,0),"")</f>
        <v/>
      </c>
      <c r="G225" s="135" t="str">
        <f>IFERROR(VLOOKUP(INSCRIPCIONES!$B225,BASE2026,12,FALSE),"")</f>
        <v/>
      </c>
      <c r="H225" s="203" t="str">
        <f>IFERROR(VLOOKUP(INSCRIPCIONES!$B225,BASE2026,11,FALSE),"")</f>
        <v/>
      </c>
      <c r="I225" s="136" t="str">
        <f>IFERROR(VLOOKUP(INSCRIPCIONES!$B225,BASE2026,13,FALSE),"")</f>
        <v/>
      </c>
      <c r="J225" s="110" t="str">
        <f>IF(B225="","",IF(INSCRIPCIONES!$K225="DESCUENTO FAMILIA",65000,85000))</f>
        <v/>
      </c>
      <c r="K225" s="129"/>
      <c r="L225" s="200" t="str">
        <f>_xlfn.IFNA(VLOOKUP(INSCRIPCIONES!$B225,'BASE DE DATOS 2026'!$B$3:$Q$1042,16,FALSE),"")</f>
        <v/>
      </c>
    </row>
    <row r="226" spans="1:12" ht="15.75" x14ac:dyDescent="0.25">
      <c r="A226" s="214" t="str">
        <f>IF(INSCRIPCIONES!$B226="","",SUBTOTAL(103,$B$7:B226))</f>
        <v/>
      </c>
      <c r="B226" s="215"/>
      <c r="C226" s="133" t="str">
        <f>IFERROR(VLOOKUP(INSCRIPCIONES!$B226,BASE2026,2,FALSE),"")</f>
        <v/>
      </c>
      <c r="D226" s="133" t="str">
        <f>IFERROR(VLOOKUP(INSCRIPCIONES!$B226,BASE2026,3,FALSE),"")</f>
        <v/>
      </c>
      <c r="E226" s="134" t="str">
        <f>IFERROR(VLOOKUP(INSCRIPCIONES!$B226,BASE2026,6,0),"")</f>
        <v/>
      </c>
      <c r="F226" s="134" t="str">
        <f>IFERROR(VLOOKUP(INSCRIPCIONES!$B226,BASE2026,5,0),"")</f>
        <v/>
      </c>
      <c r="G226" s="135" t="str">
        <f>IFERROR(VLOOKUP(INSCRIPCIONES!$B226,BASE2026,12,FALSE),"")</f>
        <v/>
      </c>
      <c r="H226" s="203" t="str">
        <f>IFERROR(VLOOKUP(INSCRIPCIONES!$B226,BASE2026,11,FALSE),"")</f>
        <v/>
      </c>
      <c r="I226" s="136" t="str">
        <f>IFERROR(VLOOKUP(INSCRIPCIONES!$B226,BASE2026,13,FALSE),"")</f>
        <v/>
      </c>
      <c r="J226" s="110" t="str">
        <f>IF(B226="","",IF(INSCRIPCIONES!$K226="DESCUENTO FAMILIA",65000,85000))</f>
        <v/>
      </c>
      <c r="K226" s="129"/>
      <c r="L226" s="200" t="str">
        <f>_xlfn.IFNA(VLOOKUP(INSCRIPCIONES!$B226,'BASE DE DATOS 2026'!$B$3:$Q$1042,16,FALSE),"")</f>
        <v/>
      </c>
    </row>
    <row r="227" spans="1:12" ht="15.75" x14ac:dyDescent="0.25">
      <c r="A227" s="214" t="str">
        <f>IF(INSCRIPCIONES!$B227="","",SUBTOTAL(103,$B$7:B227))</f>
        <v/>
      </c>
      <c r="B227" s="215"/>
      <c r="C227" s="133" t="str">
        <f>IFERROR(VLOOKUP(INSCRIPCIONES!$B227,BASE2026,2,FALSE),"")</f>
        <v/>
      </c>
      <c r="D227" s="133" t="str">
        <f>IFERROR(VLOOKUP(INSCRIPCIONES!$B227,BASE2026,3,FALSE),"")</f>
        <v/>
      </c>
      <c r="E227" s="134" t="str">
        <f>IFERROR(VLOOKUP(INSCRIPCIONES!$B227,BASE2026,6,0),"")</f>
        <v/>
      </c>
      <c r="F227" s="134" t="str">
        <f>IFERROR(VLOOKUP(INSCRIPCIONES!$B227,BASE2026,5,0),"")</f>
        <v/>
      </c>
      <c r="G227" s="135" t="str">
        <f>IFERROR(VLOOKUP(INSCRIPCIONES!$B227,BASE2026,12,FALSE),"")</f>
        <v/>
      </c>
      <c r="H227" s="203" t="str">
        <f>IFERROR(VLOOKUP(INSCRIPCIONES!$B227,BASE2026,11,FALSE),"")</f>
        <v/>
      </c>
      <c r="I227" s="136" t="str">
        <f>IFERROR(VLOOKUP(INSCRIPCIONES!$B227,BASE2026,13,FALSE),"")</f>
        <v/>
      </c>
      <c r="J227" s="110" t="str">
        <f>IF(B227="","",IF(INSCRIPCIONES!$K227="DESCUENTO FAMILIA",65000,85000))</f>
        <v/>
      </c>
      <c r="K227" s="129"/>
      <c r="L227" s="200" t="str">
        <f>_xlfn.IFNA(VLOOKUP(INSCRIPCIONES!$B227,'BASE DE DATOS 2026'!$B$3:$Q$1042,16,FALSE),"")</f>
        <v/>
      </c>
    </row>
    <row r="228" spans="1:12" ht="15.75" x14ac:dyDescent="0.25">
      <c r="A228" s="214" t="str">
        <f>IF(INSCRIPCIONES!$B228="","",SUBTOTAL(103,$B$7:B228))</f>
        <v/>
      </c>
      <c r="B228" s="215"/>
      <c r="C228" s="133" t="str">
        <f>IFERROR(VLOOKUP(INSCRIPCIONES!$B228,BASE2026,2,FALSE),"")</f>
        <v/>
      </c>
      <c r="D228" s="133" t="str">
        <f>IFERROR(VLOOKUP(INSCRIPCIONES!$B228,BASE2026,3,FALSE),"")</f>
        <v/>
      </c>
      <c r="E228" s="134" t="str">
        <f>IFERROR(VLOOKUP(INSCRIPCIONES!$B228,BASE2026,6,0),"")</f>
        <v/>
      </c>
      <c r="F228" s="134" t="str">
        <f>IFERROR(VLOOKUP(INSCRIPCIONES!$B228,BASE2026,5,0),"")</f>
        <v/>
      </c>
      <c r="G228" s="135" t="str">
        <f>IFERROR(VLOOKUP(INSCRIPCIONES!$B228,BASE2026,12,FALSE),"")</f>
        <v/>
      </c>
      <c r="H228" s="203" t="str">
        <f>IFERROR(VLOOKUP(INSCRIPCIONES!$B228,BASE2026,11,FALSE),"")</f>
        <v/>
      </c>
      <c r="I228" s="136" t="str">
        <f>IFERROR(VLOOKUP(INSCRIPCIONES!$B228,BASE2026,13,FALSE),"")</f>
        <v/>
      </c>
      <c r="J228" s="110" t="str">
        <f>IF(B228="","",IF(INSCRIPCIONES!$K228="DESCUENTO FAMILIA",65000,85000))</f>
        <v/>
      </c>
      <c r="K228" s="129"/>
      <c r="L228" s="200" t="str">
        <f>_xlfn.IFNA(VLOOKUP(INSCRIPCIONES!$B228,'BASE DE DATOS 2026'!$B$3:$Q$1042,16,FALSE),"")</f>
        <v/>
      </c>
    </row>
    <row r="229" spans="1:12" ht="15.75" x14ac:dyDescent="0.25">
      <c r="A229" s="214" t="str">
        <f>IF(INSCRIPCIONES!$B229="","",SUBTOTAL(103,$B$7:B229))</f>
        <v/>
      </c>
      <c r="B229" s="215"/>
      <c r="C229" s="133" t="str">
        <f>IFERROR(VLOOKUP(INSCRIPCIONES!$B229,BASE2026,2,FALSE),"")</f>
        <v/>
      </c>
      <c r="D229" s="133" t="str">
        <f>IFERROR(VLOOKUP(INSCRIPCIONES!$B229,BASE2026,3,FALSE),"")</f>
        <v/>
      </c>
      <c r="E229" s="134" t="str">
        <f>IFERROR(VLOOKUP(INSCRIPCIONES!$B229,BASE2026,6,0),"")</f>
        <v/>
      </c>
      <c r="F229" s="134" t="str">
        <f>IFERROR(VLOOKUP(INSCRIPCIONES!$B229,BASE2026,5,0),"")</f>
        <v/>
      </c>
      <c r="G229" s="135" t="str">
        <f>IFERROR(VLOOKUP(INSCRIPCIONES!$B229,BASE2026,12,FALSE),"")</f>
        <v/>
      </c>
      <c r="H229" s="203" t="str">
        <f>IFERROR(VLOOKUP(INSCRIPCIONES!$B229,BASE2026,11,FALSE),"")</f>
        <v/>
      </c>
      <c r="I229" s="136" t="str">
        <f>IFERROR(VLOOKUP(INSCRIPCIONES!$B229,BASE2026,13,FALSE),"")</f>
        <v/>
      </c>
      <c r="J229" s="110" t="str">
        <f>IF(B229="","",IF(INSCRIPCIONES!$K229="DESCUENTO FAMILIA",65000,85000))</f>
        <v/>
      </c>
      <c r="K229" s="129"/>
      <c r="L229" s="200" t="str">
        <f>_xlfn.IFNA(VLOOKUP(INSCRIPCIONES!$B229,'BASE DE DATOS 2026'!$B$3:$Q$1042,16,FALSE),"")</f>
        <v/>
      </c>
    </row>
    <row r="230" spans="1:12" ht="15.75" x14ac:dyDescent="0.25">
      <c r="A230" s="214" t="str">
        <f>IF(INSCRIPCIONES!$B230="","",SUBTOTAL(103,$B$7:B230))</f>
        <v/>
      </c>
      <c r="B230" s="215"/>
      <c r="C230" s="133" t="str">
        <f>IFERROR(VLOOKUP(INSCRIPCIONES!$B230,BASE2026,2,FALSE),"")</f>
        <v/>
      </c>
      <c r="D230" s="133" t="str">
        <f>IFERROR(VLOOKUP(INSCRIPCIONES!$B230,BASE2026,3,FALSE),"")</f>
        <v/>
      </c>
      <c r="E230" s="134" t="str">
        <f>IFERROR(VLOOKUP(INSCRIPCIONES!$B230,BASE2026,6,0),"")</f>
        <v/>
      </c>
      <c r="F230" s="134" t="str">
        <f>IFERROR(VLOOKUP(INSCRIPCIONES!$B230,BASE2026,5,0),"")</f>
        <v/>
      </c>
      <c r="G230" s="135" t="str">
        <f>IFERROR(VLOOKUP(INSCRIPCIONES!$B230,BASE2026,12,FALSE),"")</f>
        <v/>
      </c>
      <c r="H230" s="203" t="str">
        <f>IFERROR(VLOOKUP(INSCRIPCIONES!$B230,BASE2026,11,FALSE),"")</f>
        <v/>
      </c>
      <c r="I230" s="136" t="str">
        <f>IFERROR(VLOOKUP(INSCRIPCIONES!$B230,BASE2026,13,FALSE),"")</f>
        <v/>
      </c>
      <c r="J230" s="110" t="str">
        <f>IF(B230="","",IF(INSCRIPCIONES!$K230="DESCUENTO FAMILIA",65000,85000))</f>
        <v/>
      </c>
      <c r="K230" s="129"/>
      <c r="L230" s="200" t="str">
        <f>_xlfn.IFNA(VLOOKUP(INSCRIPCIONES!$B230,'BASE DE DATOS 2026'!$B$3:$Q$1042,16,FALSE),"")</f>
        <v/>
      </c>
    </row>
    <row r="231" spans="1:12" ht="15.75" x14ac:dyDescent="0.25">
      <c r="A231" s="214" t="str">
        <f>IF(INSCRIPCIONES!$B231="","",SUBTOTAL(103,$B$7:B231))</f>
        <v/>
      </c>
      <c r="B231" s="215"/>
      <c r="C231" s="133" t="str">
        <f>IFERROR(VLOOKUP(INSCRIPCIONES!$B231,BASE2026,2,FALSE),"")</f>
        <v/>
      </c>
      <c r="D231" s="133" t="str">
        <f>IFERROR(VLOOKUP(INSCRIPCIONES!$B231,BASE2026,3,FALSE),"")</f>
        <v/>
      </c>
      <c r="E231" s="134" t="str">
        <f>IFERROR(VLOOKUP(INSCRIPCIONES!$B231,BASE2026,6,0),"")</f>
        <v/>
      </c>
      <c r="F231" s="134" t="str">
        <f>IFERROR(VLOOKUP(INSCRIPCIONES!$B231,BASE2026,5,0),"")</f>
        <v/>
      </c>
      <c r="G231" s="135" t="str">
        <f>IFERROR(VLOOKUP(INSCRIPCIONES!$B231,BASE2026,12,FALSE),"")</f>
        <v/>
      </c>
      <c r="H231" s="203" t="str">
        <f>IFERROR(VLOOKUP(INSCRIPCIONES!$B231,BASE2026,11,FALSE),"")</f>
        <v/>
      </c>
      <c r="I231" s="136" t="str">
        <f>IFERROR(VLOOKUP(INSCRIPCIONES!$B231,BASE2026,13,FALSE),"")</f>
        <v/>
      </c>
      <c r="J231" s="110" t="str">
        <f>IF(B231="","",IF(INSCRIPCIONES!$K231="DESCUENTO FAMILIA",65000,85000))</f>
        <v/>
      </c>
      <c r="K231" s="129"/>
      <c r="L231" s="200" t="str">
        <f>_xlfn.IFNA(VLOOKUP(INSCRIPCIONES!$B231,'BASE DE DATOS 2026'!$B$3:$Q$1042,16,FALSE),"")</f>
        <v/>
      </c>
    </row>
    <row r="232" spans="1:12" ht="15.75" x14ac:dyDescent="0.25">
      <c r="A232" s="214" t="str">
        <f>IF(INSCRIPCIONES!$B232="","",SUBTOTAL(103,$B$7:B232))</f>
        <v/>
      </c>
      <c r="B232" s="215"/>
      <c r="C232" s="133" t="str">
        <f>IFERROR(VLOOKUP(INSCRIPCIONES!$B232,BASE2026,2,FALSE),"")</f>
        <v/>
      </c>
      <c r="D232" s="133" t="str">
        <f>IFERROR(VLOOKUP(INSCRIPCIONES!$B232,BASE2026,3,FALSE),"")</f>
        <v/>
      </c>
      <c r="E232" s="134" t="str">
        <f>IFERROR(VLOOKUP(INSCRIPCIONES!$B232,BASE2026,6,0),"")</f>
        <v/>
      </c>
      <c r="F232" s="134" t="str">
        <f>IFERROR(VLOOKUP(INSCRIPCIONES!$B232,BASE2026,5,0),"")</f>
        <v/>
      </c>
      <c r="G232" s="135" t="str">
        <f>IFERROR(VLOOKUP(INSCRIPCIONES!$B232,BASE2026,12,FALSE),"")</f>
        <v/>
      </c>
      <c r="H232" s="203" t="str">
        <f>IFERROR(VLOOKUP(INSCRIPCIONES!$B232,BASE2026,11,FALSE),"")</f>
        <v/>
      </c>
      <c r="I232" s="136" t="str">
        <f>IFERROR(VLOOKUP(INSCRIPCIONES!$B232,BASE2026,13,FALSE),"")</f>
        <v/>
      </c>
      <c r="J232" s="110" t="str">
        <f>IF(B232="","",IF(INSCRIPCIONES!$K232="DESCUENTO FAMILIA",65000,85000))</f>
        <v/>
      </c>
      <c r="K232" s="129"/>
      <c r="L232" s="200" t="str">
        <f>_xlfn.IFNA(VLOOKUP(INSCRIPCIONES!$B232,'BASE DE DATOS 2026'!$B$3:$Q$1042,16,FALSE),"")</f>
        <v/>
      </c>
    </row>
    <row r="233" spans="1:12" ht="15.75" x14ac:dyDescent="0.25">
      <c r="A233" s="214" t="str">
        <f>IF(INSCRIPCIONES!$B233="","",SUBTOTAL(103,$B$7:B233))</f>
        <v/>
      </c>
      <c r="B233" s="215"/>
      <c r="C233" s="133" t="str">
        <f>IFERROR(VLOOKUP(INSCRIPCIONES!$B233,BASE2026,2,FALSE),"")</f>
        <v/>
      </c>
      <c r="D233" s="133" t="str">
        <f>IFERROR(VLOOKUP(INSCRIPCIONES!$B233,BASE2026,3,FALSE),"")</f>
        <v/>
      </c>
      <c r="E233" s="134" t="str">
        <f>IFERROR(VLOOKUP(INSCRIPCIONES!$B233,BASE2026,6,0),"")</f>
        <v/>
      </c>
      <c r="F233" s="134" t="str">
        <f>IFERROR(VLOOKUP(INSCRIPCIONES!$B233,BASE2026,5,0),"")</f>
        <v/>
      </c>
      <c r="G233" s="135" t="str">
        <f>IFERROR(VLOOKUP(INSCRIPCIONES!$B233,BASE2026,12,FALSE),"")</f>
        <v/>
      </c>
      <c r="H233" s="203" t="str">
        <f>IFERROR(VLOOKUP(INSCRIPCIONES!$B233,BASE2026,11,FALSE),"")</f>
        <v/>
      </c>
      <c r="I233" s="136" t="str">
        <f>IFERROR(VLOOKUP(INSCRIPCIONES!$B233,BASE2026,13,FALSE),"")</f>
        <v/>
      </c>
      <c r="J233" s="110" t="str">
        <f>IF(B233="","",IF(INSCRIPCIONES!$K233="DESCUENTO FAMILIA",65000,85000))</f>
        <v/>
      </c>
      <c r="K233" s="129"/>
      <c r="L233" s="200" t="str">
        <f>_xlfn.IFNA(VLOOKUP(INSCRIPCIONES!$B233,'BASE DE DATOS 2026'!$B$3:$Q$1042,16,FALSE),"")</f>
        <v/>
      </c>
    </row>
    <row r="234" spans="1:12" ht="15.75" x14ac:dyDescent="0.25">
      <c r="A234" s="214" t="str">
        <f>IF(INSCRIPCIONES!$B234="","",SUBTOTAL(103,$B$7:B234))</f>
        <v/>
      </c>
      <c r="B234" s="215"/>
      <c r="C234" s="133" t="str">
        <f>IFERROR(VLOOKUP(INSCRIPCIONES!$B234,BASE2026,2,FALSE),"")</f>
        <v/>
      </c>
      <c r="D234" s="133" t="str">
        <f>IFERROR(VLOOKUP(INSCRIPCIONES!$B234,BASE2026,3,FALSE),"")</f>
        <v/>
      </c>
      <c r="E234" s="134" t="str">
        <f>IFERROR(VLOOKUP(INSCRIPCIONES!$B234,BASE2026,6,0),"")</f>
        <v/>
      </c>
      <c r="F234" s="134" t="str">
        <f>IFERROR(VLOOKUP(INSCRIPCIONES!$B234,BASE2026,5,0),"")</f>
        <v/>
      </c>
      <c r="G234" s="135" t="str">
        <f>IFERROR(VLOOKUP(INSCRIPCIONES!$B234,BASE2026,12,FALSE),"")</f>
        <v/>
      </c>
      <c r="H234" s="203" t="str">
        <f>IFERROR(VLOOKUP(INSCRIPCIONES!$B234,BASE2026,11,FALSE),"")</f>
        <v/>
      </c>
      <c r="I234" s="136" t="str">
        <f>IFERROR(VLOOKUP(INSCRIPCIONES!$B234,BASE2026,13,FALSE),"")</f>
        <v/>
      </c>
      <c r="J234" s="110" t="str">
        <f>IF(B234="","",IF(INSCRIPCIONES!$K234="DESCUENTO FAMILIA",65000,85000))</f>
        <v/>
      </c>
      <c r="K234" s="129"/>
      <c r="L234" s="200" t="str">
        <f>_xlfn.IFNA(VLOOKUP(INSCRIPCIONES!$B234,'BASE DE DATOS 2026'!$B$3:$Q$1042,16,FALSE),"")</f>
        <v/>
      </c>
    </row>
    <row r="235" spans="1:12" ht="15.75" x14ac:dyDescent="0.25">
      <c r="A235" s="214" t="str">
        <f>IF(INSCRIPCIONES!$B235="","",SUBTOTAL(103,$B$7:B235))</f>
        <v/>
      </c>
      <c r="B235" s="215"/>
      <c r="C235" s="133" t="str">
        <f>IFERROR(VLOOKUP(INSCRIPCIONES!$B235,BASE2026,2,FALSE),"")</f>
        <v/>
      </c>
      <c r="D235" s="133" t="str">
        <f>IFERROR(VLOOKUP(INSCRIPCIONES!$B235,BASE2026,3,FALSE),"")</f>
        <v/>
      </c>
      <c r="E235" s="134" t="str">
        <f>IFERROR(VLOOKUP(INSCRIPCIONES!$B235,BASE2026,6,0),"")</f>
        <v/>
      </c>
      <c r="F235" s="134" t="str">
        <f>IFERROR(VLOOKUP(INSCRIPCIONES!$B235,BASE2026,5,0),"")</f>
        <v/>
      </c>
      <c r="G235" s="135" t="str">
        <f>IFERROR(VLOOKUP(INSCRIPCIONES!$B235,BASE2026,12,FALSE),"")</f>
        <v/>
      </c>
      <c r="H235" s="203" t="str">
        <f>IFERROR(VLOOKUP(INSCRIPCIONES!$B235,BASE2026,11,FALSE),"")</f>
        <v/>
      </c>
      <c r="I235" s="136" t="str">
        <f>IFERROR(VLOOKUP(INSCRIPCIONES!$B235,BASE2026,13,FALSE),"")</f>
        <v/>
      </c>
      <c r="J235" s="110" t="str">
        <f>IF(B235="","",IF(INSCRIPCIONES!$K235="DESCUENTO FAMILIA",65000,85000))</f>
        <v/>
      </c>
      <c r="K235" s="129"/>
      <c r="L235" s="200" t="str">
        <f>_xlfn.IFNA(VLOOKUP(INSCRIPCIONES!$B235,'BASE DE DATOS 2026'!$B$3:$Q$1042,16,FALSE),"")</f>
        <v/>
      </c>
    </row>
    <row r="236" spans="1:12" ht="15.75" x14ac:dyDescent="0.25">
      <c r="A236" s="214" t="str">
        <f>IF(INSCRIPCIONES!$B236="","",SUBTOTAL(103,$B$7:B236))</f>
        <v/>
      </c>
      <c r="B236" s="215"/>
      <c r="C236" s="133" t="str">
        <f>IFERROR(VLOOKUP(INSCRIPCIONES!$B236,BASE2026,2,FALSE),"")</f>
        <v/>
      </c>
      <c r="D236" s="133" t="str">
        <f>IFERROR(VLOOKUP(INSCRIPCIONES!$B236,BASE2026,3,FALSE),"")</f>
        <v/>
      </c>
      <c r="E236" s="134" t="str">
        <f>IFERROR(VLOOKUP(INSCRIPCIONES!$B236,BASE2026,6,0),"")</f>
        <v/>
      </c>
      <c r="F236" s="134" t="str">
        <f>IFERROR(VLOOKUP(INSCRIPCIONES!$B236,BASE2026,5,0),"")</f>
        <v/>
      </c>
      <c r="G236" s="135" t="str">
        <f>IFERROR(VLOOKUP(INSCRIPCIONES!$B236,BASE2026,12,FALSE),"")</f>
        <v/>
      </c>
      <c r="H236" s="203" t="str">
        <f>IFERROR(VLOOKUP(INSCRIPCIONES!$B236,BASE2026,11,FALSE),"")</f>
        <v/>
      </c>
      <c r="I236" s="136" t="str">
        <f>IFERROR(VLOOKUP(INSCRIPCIONES!$B236,BASE2026,13,FALSE),"")</f>
        <v/>
      </c>
      <c r="J236" s="110" t="str">
        <f>IF(B236="","",IF(INSCRIPCIONES!$K236="DESCUENTO FAMILIA",65000,85000))</f>
        <v/>
      </c>
      <c r="K236" s="129"/>
      <c r="L236" s="200" t="str">
        <f>_xlfn.IFNA(VLOOKUP(INSCRIPCIONES!$B236,'BASE DE DATOS 2026'!$B$3:$Q$1042,16,FALSE),"")</f>
        <v/>
      </c>
    </row>
    <row r="237" spans="1:12" ht="15.75" x14ac:dyDescent="0.25">
      <c r="A237" s="214" t="str">
        <f>IF(INSCRIPCIONES!$B237="","",SUBTOTAL(103,$B$7:B237))</f>
        <v/>
      </c>
      <c r="B237" s="215"/>
      <c r="C237" s="133" t="str">
        <f>IFERROR(VLOOKUP(INSCRIPCIONES!$B237,BASE2026,2,FALSE),"")</f>
        <v/>
      </c>
      <c r="D237" s="133" t="str">
        <f>IFERROR(VLOOKUP(INSCRIPCIONES!$B237,BASE2026,3,FALSE),"")</f>
        <v/>
      </c>
      <c r="E237" s="134" t="str">
        <f>IFERROR(VLOOKUP(INSCRIPCIONES!$B237,BASE2026,6,0),"")</f>
        <v/>
      </c>
      <c r="F237" s="134" t="str">
        <f>IFERROR(VLOOKUP(INSCRIPCIONES!$B237,BASE2026,5,0),"")</f>
        <v/>
      </c>
      <c r="G237" s="135" t="str">
        <f>IFERROR(VLOOKUP(INSCRIPCIONES!$B237,BASE2026,12,FALSE),"")</f>
        <v/>
      </c>
      <c r="H237" s="203" t="str">
        <f>IFERROR(VLOOKUP(INSCRIPCIONES!$B237,BASE2026,11,FALSE),"")</f>
        <v/>
      </c>
      <c r="I237" s="136" t="str">
        <f>IFERROR(VLOOKUP(INSCRIPCIONES!$B237,BASE2026,13,FALSE),"")</f>
        <v/>
      </c>
      <c r="J237" s="110" t="str">
        <f>IF(B237="","",IF(INSCRIPCIONES!$K237="DESCUENTO FAMILIA",65000,85000))</f>
        <v/>
      </c>
      <c r="K237" s="129"/>
      <c r="L237" s="200" t="str">
        <f>_xlfn.IFNA(VLOOKUP(INSCRIPCIONES!$B237,'BASE DE DATOS 2026'!$B$3:$Q$1042,16,FALSE),"")</f>
        <v/>
      </c>
    </row>
    <row r="238" spans="1:12" ht="15.75" x14ac:dyDescent="0.25">
      <c r="A238" s="214" t="str">
        <f>IF(INSCRIPCIONES!$B238="","",SUBTOTAL(103,$B$7:B238))</f>
        <v/>
      </c>
      <c r="B238" s="215"/>
      <c r="C238" s="133" t="str">
        <f>IFERROR(VLOOKUP(INSCRIPCIONES!$B238,BASE2026,2,FALSE),"")</f>
        <v/>
      </c>
      <c r="D238" s="133" t="str">
        <f>IFERROR(VLOOKUP(INSCRIPCIONES!$B238,BASE2026,3,FALSE),"")</f>
        <v/>
      </c>
      <c r="E238" s="134" t="str">
        <f>IFERROR(VLOOKUP(INSCRIPCIONES!$B238,BASE2026,6,0),"")</f>
        <v/>
      </c>
      <c r="F238" s="134" t="str">
        <f>IFERROR(VLOOKUP(INSCRIPCIONES!$B238,BASE2026,5,0),"")</f>
        <v/>
      </c>
      <c r="G238" s="135" t="str">
        <f>IFERROR(VLOOKUP(INSCRIPCIONES!$B238,BASE2026,12,FALSE),"")</f>
        <v/>
      </c>
      <c r="H238" s="203" t="str">
        <f>IFERROR(VLOOKUP(INSCRIPCIONES!$B238,BASE2026,11,FALSE),"")</f>
        <v/>
      </c>
      <c r="I238" s="136" t="str">
        <f>IFERROR(VLOOKUP(INSCRIPCIONES!$B238,BASE2026,13,FALSE),"")</f>
        <v/>
      </c>
      <c r="J238" s="110" t="str">
        <f>IF(B238="","",IF(INSCRIPCIONES!$K238="DESCUENTO FAMILIA",65000,85000))</f>
        <v/>
      </c>
      <c r="K238" s="129"/>
      <c r="L238" s="200" t="str">
        <f>_xlfn.IFNA(VLOOKUP(INSCRIPCIONES!$B238,'BASE DE DATOS 2026'!$B$3:$Q$1042,16,FALSE),"")</f>
        <v/>
      </c>
    </row>
    <row r="239" spans="1:12" ht="15.75" x14ac:dyDescent="0.25">
      <c r="A239" s="214" t="str">
        <f>IF(INSCRIPCIONES!$B239="","",SUBTOTAL(103,$B$7:B239))</f>
        <v/>
      </c>
      <c r="B239" s="215"/>
      <c r="C239" s="133" t="str">
        <f>IFERROR(VLOOKUP(INSCRIPCIONES!$B239,BASE2026,2,FALSE),"")</f>
        <v/>
      </c>
      <c r="D239" s="133" t="str">
        <f>IFERROR(VLOOKUP(INSCRIPCIONES!$B239,BASE2026,3,FALSE),"")</f>
        <v/>
      </c>
      <c r="E239" s="134" t="str">
        <f>IFERROR(VLOOKUP(INSCRIPCIONES!$B239,BASE2026,6,0),"")</f>
        <v/>
      </c>
      <c r="F239" s="134" t="str">
        <f>IFERROR(VLOOKUP(INSCRIPCIONES!$B239,BASE2026,5,0),"")</f>
        <v/>
      </c>
      <c r="G239" s="135" t="str">
        <f>IFERROR(VLOOKUP(INSCRIPCIONES!$B239,BASE2026,12,FALSE),"")</f>
        <v/>
      </c>
      <c r="H239" s="203" t="str">
        <f>IFERROR(VLOOKUP(INSCRIPCIONES!$B239,BASE2026,11,FALSE),"")</f>
        <v/>
      </c>
      <c r="I239" s="136" t="str">
        <f>IFERROR(VLOOKUP(INSCRIPCIONES!$B239,BASE2026,13,FALSE),"")</f>
        <v/>
      </c>
      <c r="J239" s="110" t="str">
        <f>IF(B239="","",IF(INSCRIPCIONES!$K239="DESCUENTO FAMILIA",65000,85000))</f>
        <v/>
      </c>
      <c r="K239" s="129"/>
      <c r="L239" s="200" t="str">
        <f>_xlfn.IFNA(VLOOKUP(INSCRIPCIONES!$B239,'BASE DE DATOS 2026'!$B$3:$Q$1042,16,FALSE),"")</f>
        <v/>
      </c>
    </row>
    <row r="240" spans="1:12" ht="15.75" x14ac:dyDescent="0.25">
      <c r="A240" s="214" t="str">
        <f>IF(INSCRIPCIONES!$B240="","",SUBTOTAL(103,$B$7:B240))</f>
        <v/>
      </c>
      <c r="B240" s="215"/>
      <c r="C240" s="133" t="str">
        <f>IFERROR(VLOOKUP(INSCRIPCIONES!$B240,BASE2026,2,FALSE),"")</f>
        <v/>
      </c>
      <c r="D240" s="133" t="str">
        <f>IFERROR(VLOOKUP(INSCRIPCIONES!$B240,BASE2026,3,FALSE),"")</f>
        <v/>
      </c>
      <c r="E240" s="134" t="str">
        <f>IFERROR(VLOOKUP(INSCRIPCIONES!$B240,BASE2026,6,0),"")</f>
        <v/>
      </c>
      <c r="F240" s="134" t="str">
        <f>IFERROR(VLOOKUP(INSCRIPCIONES!$B240,BASE2026,5,0),"")</f>
        <v/>
      </c>
      <c r="G240" s="135" t="str">
        <f>IFERROR(VLOOKUP(INSCRIPCIONES!$B240,BASE2026,12,FALSE),"")</f>
        <v/>
      </c>
      <c r="H240" s="203" t="str">
        <f>IFERROR(VLOOKUP(INSCRIPCIONES!$B240,BASE2026,11,FALSE),"")</f>
        <v/>
      </c>
      <c r="I240" s="136" t="str">
        <f>IFERROR(VLOOKUP(INSCRIPCIONES!$B240,BASE2026,13,FALSE),"")</f>
        <v/>
      </c>
      <c r="J240" s="110" t="str">
        <f>IF(B240="","",IF(INSCRIPCIONES!$K240="DESCUENTO FAMILIA",65000,85000))</f>
        <v/>
      </c>
      <c r="K240" s="129"/>
      <c r="L240" s="200" t="str">
        <f>_xlfn.IFNA(VLOOKUP(INSCRIPCIONES!$B240,'BASE DE DATOS 2026'!$B$3:$Q$1042,16,FALSE),"")</f>
        <v/>
      </c>
    </row>
    <row r="241" spans="1:12" ht="15.75" x14ac:dyDescent="0.25">
      <c r="A241" s="214" t="str">
        <f>IF(INSCRIPCIONES!$B241="","",SUBTOTAL(103,$B$7:B241))</f>
        <v/>
      </c>
      <c r="B241" s="215"/>
      <c r="C241" s="133" t="str">
        <f>IFERROR(VLOOKUP(INSCRIPCIONES!$B241,BASE2026,2,FALSE),"")</f>
        <v/>
      </c>
      <c r="D241" s="133" t="str">
        <f>IFERROR(VLOOKUP(INSCRIPCIONES!$B241,BASE2026,3,FALSE),"")</f>
        <v/>
      </c>
      <c r="E241" s="134" t="str">
        <f>IFERROR(VLOOKUP(INSCRIPCIONES!$B241,BASE2026,6,0),"")</f>
        <v/>
      </c>
      <c r="F241" s="134" t="str">
        <f>IFERROR(VLOOKUP(INSCRIPCIONES!$B241,BASE2026,5,0),"")</f>
        <v/>
      </c>
      <c r="G241" s="135" t="str">
        <f>IFERROR(VLOOKUP(INSCRIPCIONES!$B241,BASE2026,12,FALSE),"")</f>
        <v/>
      </c>
      <c r="H241" s="203" t="str">
        <f>IFERROR(VLOOKUP(INSCRIPCIONES!$B241,BASE2026,11,FALSE),"")</f>
        <v/>
      </c>
      <c r="I241" s="136" t="str">
        <f>IFERROR(VLOOKUP(INSCRIPCIONES!$B241,BASE2026,13,FALSE),"")</f>
        <v/>
      </c>
      <c r="J241" s="110" t="str">
        <f>IF(B241="","",IF(INSCRIPCIONES!$K241="DESCUENTO FAMILIA",65000,85000))</f>
        <v/>
      </c>
      <c r="K241" s="129"/>
      <c r="L241" s="200" t="str">
        <f>_xlfn.IFNA(VLOOKUP(INSCRIPCIONES!$B241,'BASE DE DATOS 2026'!$B$3:$Q$1042,16,FALSE),"")</f>
        <v/>
      </c>
    </row>
    <row r="242" spans="1:12" ht="15.75" x14ac:dyDescent="0.25">
      <c r="A242" s="214" t="str">
        <f>IF(INSCRIPCIONES!$B242="","",SUBTOTAL(103,$B$7:B242))</f>
        <v/>
      </c>
      <c r="B242" s="215"/>
      <c r="C242" s="133" t="str">
        <f>IFERROR(VLOOKUP(INSCRIPCIONES!$B242,BASE2026,2,FALSE),"")</f>
        <v/>
      </c>
      <c r="D242" s="133" t="str">
        <f>IFERROR(VLOOKUP(INSCRIPCIONES!$B242,BASE2026,3,FALSE),"")</f>
        <v/>
      </c>
      <c r="E242" s="134" t="str">
        <f>IFERROR(VLOOKUP(INSCRIPCIONES!$B242,BASE2026,6,0),"")</f>
        <v/>
      </c>
      <c r="F242" s="134" t="str">
        <f>IFERROR(VLOOKUP(INSCRIPCIONES!$B242,BASE2026,5,0),"")</f>
        <v/>
      </c>
      <c r="G242" s="135" t="str">
        <f>IFERROR(VLOOKUP(INSCRIPCIONES!$B242,BASE2026,12,FALSE),"")</f>
        <v/>
      </c>
      <c r="H242" s="203" t="str">
        <f>IFERROR(VLOOKUP(INSCRIPCIONES!$B242,BASE2026,11,FALSE),"")</f>
        <v/>
      </c>
      <c r="I242" s="136" t="str">
        <f>IFERROR(VLOOKUP(INSCRIPCIONES!$B242,BASE2026,13,FALSE),"")</f>
        <v/>
      </c>
      <c r="J242" s="110" t="str">
        <f>IF(B242="","",IF(INSCRIPCIONES!$K242="DESCUENTO FAMILIA",65000,85000))</f>
        <v/>
      </c>
      <c r="K242" s="129"/>
      <c r="L242" s="200" t="str">
        <f>_xlfn.IFNA(VLOOKUP(INSCRIPCIONES!$B242,'BASE DE DATOS 2026'!$B$3:$Q$1042,16,FALSE),"")</f>
        <v/>
      </c>
    </row>
    <row r="243" spans="1:12" ht="15.75" x14ac:dyDescent="0.25">
      <c r="A243" s="214" t="str">
        <f>IF(INSCRIPCIONES!$B243="","",SUBTOTAL(103,$B$7:B243))</f>
        <v/>
      </c>
      <c r="B243" s="215"/>
      <c r="C243" s="133" t="str">
        <f>IFERROR(VLOOKUP(INSCRIPCIONES!$B243,BASE2026,2,FALSE),"")</f>
        <v/>
      </c>
      <c r="D243" s="133" t="str">
        <f>IFERROR(VLOOKUP(INSCRIPCIONES!$B243,BASE2026,3,FALSE),"")</f>
        <v/>
      </c>
      <c r="E243" s="134" t="str">
        <f>IFERROR(VLOOKUP(INSCRIPCIONES!$B243,BASE2026,6,0),"")</f>
        <v/>
      </c>
      <c r="F243" s="134" t="str">
        <f>IFERROR(VLOOKUP(INSCRIPCIONES!$B243,BASE2026,5,0),"")</f>
        <v/>
      </c>
      <c r="G243" s="135" t="str">
        <f>IFERROR(VLOOKUP(INSCRIPCIONES!$B243,BASE2026,12,FALSE),"")</f>
        <v/>
      </c>
      <c r="H243" s="203" t="str">
        <f>IFERROR(VLOOKUP(INSCRIPCIONES!$B243,BASE2026,11,FALSE),"")</f>
        <v/>
      </c>
      <c r="I243" s="136" t="str">
        <f>IFERROR(VLOOKUP(INSCRIPCIONES!$B243,BASE2026,13,FALSE),"")</f>
        <v/>
      </c>
      <c r="J243" s="110" t="str">
        <f>IF(B243="","",IF(INSCRIPCIONES!$K243="DESCUENTO FAMILIA",65000,85000))</f>
        <v/>
      </c>
      <c r="K243" s="129"/>
      <c r="L243" s="200" t="str">
        <f>_xlfn.IFNA(VLOOKUP(INSCRIPCIONES!$B243,'BASE DE DATOS 2026'!$B$3:$Q$1042,16,FALSE),"")</f>
        <v/>
      </c>
    </row>
    <row r="244" spans="1:12" ht="15.75" x14ac:dyDescent="0.25">
      <c r="A244" s="214" t="str">
        <f>IF(INSCRIPCIONES!$B244="","",SUBTOTAL(103,$B$7:B244))</f>
        <v/>
      </c>
      <c r="B244" s="215"/>
      <c r="C244" s="133" t="str">
        <f>IFERROR(VLOOKUP(INSCRIPCIONES!$B244,BASE2026,2,FALSE),"")</f>
        <v/>
      </c>
      <c r="D244" s="133" t="str">
        <f>IFERROR(VLOOKUP(INSCRIPCIONES!$B244,BASE2026,3,FALSE),"")</f>
        <v/>
      </c>
      <c r="E244" s="134" t="str">
        <f>IFERROR(VLOOKUP(INSCRIPCIONES!$B244,BASE2026,6,0),"")</f>
        <v/>
      </c>
      <c r="F244" s="134" t="str">
        <f>IFERROR(VLOOKUP(INSCRIPCIONES!$B244,BASE2026,5,0),"")</f>
        <v/>
      </c>
      <c r="G244" s="135" t="str">
        <f>IFERROR(VLOOKUP(INSCRIPCIONES!$B244,BASE2026,12,FALSE),"")</f>
        <v/>
      </c>
      <c r="H244" s="203" t="str">
        <f>IFERROR(VLOOKUP(INSCRIPCIONES!$B244,BASE2026,11,FALSE),"")</f>
        <v/>
      </c>
      <c r="I244" s="136" t="str">
        <f>IFERROR(VLOOKUP(INSCRIPCIONES!$B244,BASE2026,13,FALSE),"")</f>
        <v/>
      </c>
      <c r="J244" s="110" t="str">
        <f>IF(B244="","",IF(INSCRIPCIONES!$K244="DESCUENTO FAMILIA",65000,85000))</f>
        <v/>
      </c>
      <c r="K244" s="129"/>
      <c r="L244" s="200" t="str">
        <f>_xlfn.IFNA(VLOOKUP(INSCRIPCIONES!$B244,'BASE DE DATOS 2026'!$B$3:$Q$1042,16,FALSE),"")</f>
        <v/>
      </c>
    </row>
    <row r="245" spans="1:12" ht="15.75" x14ac:dyDescent="0.25">
      <c r="A245" s="214" t="str">
        <f>IF(INSCRIPCIONES!$B245="","",SUBTOTAL(103,$B$7:B245))</f>
        <v/>
      </c>
      <c r="B245" s="215"/>
      <c r="C245" s="133" t="str">
        <f>IFERROR(VLOOKUP(INSCRIPCIONES!$B245,BASE2026,2,FALSE),"")</f>
        <v/>
      </c>
      <c r="D245" s="133" t="str">
        <f>IFERROR(VLOOKUP(INSCRIPCIONES!$B245,BASE2026,3,FALSE),"")</f>
        <v/>
      </c>
      <c r="E245" s="134" t="str">
        <f>IFERROR(VLOOKUP(INSCRIPCIONES!$B245,BASE2026,6,0),"")</f>
        <v/>
      </c>
      <c r="F245" s="134" t="str">
        <f>IFERROR(VLOOKUP(INSCRIPCIONES!$B245,BASE2026,5,0),"")</f>
        <v/>
      </c>
      <c r="G245" s="135" t="str">
        <f>IFERROR(VLOOKUP(INSCRIPCIONES!$B245,BASE2026,12,FALSE),"")</f>
        <v/>
      </c>
      <c r="H245" s="203" t="str">
        <f>IFERROR(VLOOKUP(INSCRIPCIONES!$B245,BASE2026,11,FALSE),"")</f>
        <v/>
      </c>
      <c r="I245" s="136" t="str">
        <f>IFERROR(VLOOKUP(INSCRIPCIONES!$B245,BASE2026,13,FALSE),"")</f>
        <v/>
      </c>
      <c r="J245" s="110" t="str">
        <f>IF(B245="","",IF(INSCRIPCIONES!$K245="DESCUENTO FAMILIA",65000,85000))</f>
        <v/>
      </c>
      <c r="K245" s="129"/>
      <c r="L245" s="200" t="str">
        <f>_xlfn.IFNA(VLOOKUP(INSCRIPCIONES!$B245,'BASE DE DATOS 2026'!$B$3:$Q$1042,16,FALSE),"")</f>
        <v/>
      </c>
    </row>
    <row r="246" spans="1:12" ht="15.75" x14ac:dyDescent="0.25">
      <c r="A246" s="214" t="str">
        <f>IF(INSCRIPCIONES!$B246="","",SUBTOTAL(103,$B$7:B246))</f>
        <v/>
      </c>
      <c r="B246" s="215"/>
      <c r="C246" s="133" t="str">
        <f>IFERROR(VLOOKUP(INSCRIPCIONES!$B246,BASE2026,2,FALSE),"")</f>
        <v/>
      </c>
      <c r="D246" s="133" t="str">
        <f>IFERROR(VLOOKUP(INSCRIPCIONES!$B246,BASE2026,3,FALSE),"")</f>
        <v/>
      </c>
      <c r="E246" s="134" t="str">
        <f>IFERROR(VLOOKUP(INSCRIPCIONES!$B246,BASE2026,6,0),"")</f>
        <v/>
      </c>
      <c r="F246" s="134" t="str">
        <f>IFERROR(VLOOKUP(INSCRIPCIONES!$B246,BASE2026,5,0),"")</f>
        <v/>
      </c>
      <c r="G246" s="135" t="str">
        <f>IFERROR(VLOOKUP(INSCRIPCIONES!$B246,BASE2026,12,FALSE),"")</f>
        <v/>
      </c>
      <c r="H246" s="203" t="str">
        <f>IFERROR(VLOOKUP(INSCRIPCIONES!$B246,BASE2026,11,FALSE),"")</f>
        <v/>
      </c>
      <c r="I246" s="136" t="str">
        <f>IFERROR(VLOOKUP(INSCRIPCIONES!$B246,BASE2026,13,FALSE),"")</f>
        <v/>
      </c>
      <c r="J246" s="110" t="str">
        <f>IF(B246="","",IF(INSCRIPCIONES!$K246="DESCUENTO FAMILIA",65000,85000))</f>
        <v/>
      </c>
      <c r="K246" s="129"/>
      <c r="L246" s="200" t="str">
        <f>_xlfn.IFNA(VLOOKUP(INSCRIPCIONES!$B246,'BASE DE DATOS 2026'!$B$3:$Q$1042,16,FALSE),"")</f>
        <v/>
      </c>
    </row>
    <row r="247" spans="1:12" ht="15.75" x14ac:dyDescent="0.25">
      <c r="A247" s="214" t="str">
        <f>IF(INSCRIPCIONES!$B247="","",SUBTOTAL(103,$B$7:B247))</f>
        <v/>
      </c>
      <c r="B247" s="215"/>
      <c r="C247" s="133" t="str">
        <f>IFERROR(VLOOKUP(INSCRIPCIONES!$B247,BASE2026,2,FALSE),"")</f>
        <v/>
      </c>
      <c r="D247" s="133" t="str">
        <f>IFERROR(VLOOKUP(INSCRIPCIONES!$B247,BASE2026,3,FALSE),"")</f>
        <v/>
      </c>
      <c r="E247" s="134" t="str">
        <f>IFERROR(VLOOKUP(INSCRIPCIONES!$B247,BASE2026,6,0),"")</f>
        <v/>
      </c>
      <c r="F247" s="134" t="str">
        <f>IFERROR(VLOOKUP(INSCRIPCIONES!$B247,BASE2026,5,0),"")</f>
        <v/>
      </c>
      <c r="G247" s="135" t="str">
        <f>IFERROR(VLOOKUP(INSCRIPCIONES!$B247,BASE2026,12,FALSE),"")</f>
        <v/>
      </c>
      <c r="H247" s="203" t="str">
        <f>IFERROR(VLOOKUP(INSCRIPCIONES!$B247,BASE2026,11,FALSE),"")</f>
        <v/>
      </c>
      <c r="I247" s="136" t="str">
        <f>IFERROR(VLOOKUP(INSCRIPCIONES!$B247,BASE2026,13,FALSE),"")</f>
        <v/>
      </c>
      <c r="J247" s="110" t="str">
        <f>IF(B247="","",IF(INSCRIPCIONES!$K247="DESCUENTO FAMILIA",65000,85000))</f>
        <v/>
      </c>
      <c r="K247" s="129"/>
      <c r="L247" s="200" t="str">
        <f>_xlfn.IFNA(VLOOKUP(INSCRIPCIONES!$B247,'BASE DE DATOS 2026'!$B$3:$Q$1042,16,FALSE),"")</f>
        <v/>
      </c>
    </row>
    <row r="248" spans="1:12" ht="15.75" x14ac:dyDescent="0.25">
      <c r="A248" s="214" t="str">
        <f>IF(INSCRIPCIONES!$B248="","",SUBTOTAL(103,$B$7:B248))</f>
        <v/>
      </c>
      <c r="B248" s="215"/>
      <c r="C248" s="133" t="str">
        <f>IFERROR(VLOOKUP(INSCRIPCIONES!$B248,BASE2026,2,FALSE),"")</f>
        <v/>
      </c>
      <c r="D248" s="133" t="str">
        <f>IFERROR(VLOOKUP(INSCRIPCIONES!$B248,BASE2026,3,FALSE),"")</f>
        <v/>
      </c>
      <c r="E248" s="134" t="str">
        <f>IFERROR(VLOOKUP(INSCRIPCIONES!$B248,BASE2026,6,0),"")</f>
        <v/>
      </c>
      <c r="F248" s="134" t="str">
        <f>IFERROR(VLOOKUP(INSCRIPCIONES!$B248,BASE2026,5,0),"")</f>
        <v/>
      </c>
      <c r="G248" s="135" t="str">
        <f>IFERROR(VLOOKUP(INSCRIPCIONES!$B248,BASE2026,12,FALSE),"")</f>
        <v/>
      </c>
      <c r="H248" s="203" t="str">
        <f>IFERROR(VLOOKUP(INSCRIPCIONES!$B248,BASE2026,11,FALSE),"")</f>
        <v/>
      </c>
      <c r="I248" s="136" t="str">
        <f>IFERROR(VLOOKUP(INSCRIPCIONES!$B248,BASE2026,13,FALSE),"")</f>
        <v/>
      </c>
      <c r="J248" s="110" t="str">
        <f>IF(B248="","",IF(INSCRIPCIONES!$K248="DESCUENTO FAMILIA",65000,85000))</f>
        <v/>
      </c>
      <c r="K248" s="129"/>
      <c r="L248" s="200" t="str">
        <f>_xlfn.IFNA(VLOOKUP(INSCRIPCIONES!$B248,'BASE DE DATOS 2026'!$B$3:$Q$1042,16,FALSE),"")</f>
        <v/>
      </c>
    </row>
    <row r="249" spans="1:12" ht="15.75" x14ac:dyDescent="0.25">
      <c r="A249" s="214" t="str">
        <f>IF(INSCRIPCIONES!$B249="","",SUBTOTAL(103,$B$7:B249))</f>
        <v/>
      </c>
      <c r="B249" s="215"/>
      <c r="C249" s="133" t="str">
        <f>IFERROR(VLOOKUP(INSCRIPCIONES!$B249,BASE2026,2,FALSE),"")</f>
        <v/>
      </c>
      <c r="D249" s="133" t="str">
        <f>IFERROR(VLOOKUP(INSCRIPCIONES!$B249,BASE2026,3,FALSE),"")</f>
        <v/>
      </c>
      <c r="E249" s="134" t="str">
        <f>IFERROR(VLOOKUP(INSCRIPCIONES!$B249,BASE2026,6,0),"")</f>
        <v/>
      </c>
      <c r="F249" s="134" t="str">
        <f>IFERROR(VLOOKUP(INSCRIPCIONES!$B249,BASE2026,5,0),"")</f>
        <v/>
      </c>
      <c r="G249" s="135" t="str">
        <f>IFERROR(VLOOKUP(INSCRIPCIONES!$B249,BASE2026,12,FALSE),"")</f>
        <v/>
      </c>
      <c r="H249" s="203" t="str">
        <f>IFERROR(VLOOKUP(INSCRIPCIONES!$B249,BASE2026,11,FALSE),"")</f>
        <v/>
      </c>
      <c r="I249" s="136" t="str">
        <f>IFERROR(VLOOKUP(INSCRIPCIONES!$B249,BASE2026,13,FALSE),"")</f>
        <v/>
      </c>
      <c r="J249" s="110" t="str">
        <f>IF(B249="","",IF(INSCRIPCIONES!$K249="DESCUENTO FAMILIA",65000,85000))</f>
        <v/>
      </c>
      <c r="K249" s="129"/>
      <c r="L249" s="200" t="str">
        <f>_xlfn.IFNA(VLOOKUP(INSCRIPCIONES!$B249,'BASE DE DATOS 2026'!$B$3:$Q$1042,16,FALSE),"")</f>
        <v/>
      </c>
    </row>
    <row r="250" spans="1:12" ht="15.75" x14ac:dyDescent="0.25">
      <c r="A250" s="214" t="str">
        <f>IF(INSCRIPCIONES!$B250="","",SUBTOTAL(103,$B$7:B250))</f>
        <v/>
      </c>
      <c r="B250" s="215"/>
      <c r="C250" s="133" t="str">
        <f>IFERROR(VLOOKUP(INSCRIPCIONES!$B250,BASE2026,2,FALSE),"")</f>
        <v/>
      </c>
      <c r="D250" s="133" t="str">
        <f>IFERROR(VLOOKUP(INSCRIPCIONES!$B250,BASE2026,3,FALSE),"")</f>
        <v/>
      </c>
      <c r="E250" s="134" t="str">
        <f>IFERROR(VLOOKUP(INSCRIPCIONES!$B250,BASE2026,6,0),"")</f>
        <v/>
      </c>
      <c r="F250" s="134" t="str">
        <f>IFERROR(VLOOKUP(INSCRIPCIONES!$B250,BASE2026,5,0),"")</f>
        <v/>
      </c>
      <c r="G250" s="135" t="str">
        <f>IFERROR(VLOOKUP(INSCRIPCIONES!$B250,BASE2026,12,FALSE),"")</f>
        <v/>
      </c>
      <c r="H250" s="203" t="str">
        <f>IFERROR(VLOOKUP(INSCRIPCIONES!$B250,BASE2026,11,FALSE),"")</f>
        <v/>
      </c>
      <c r="I250" s="136" t="str">
        <f>IFERROR(VLOOKUP(INSCRIPCIONES!$B250,BASE2026,13,FALSE),"")</f>
        <v/>
      </c>
      <c r="J250" s="110" t="str">
        <f>IF(B250="","",IF(INSCRIPCIONES!$K250="DESCUENTO FAMILIA",65000,85000))</f>
        <v/>
      </c>
      <c r="K250" s="129"/>
      <c r="L250" s="200" t="str">
        <f>_xlfn.IFNA(VLOOKUP(INSCRIPCIONES!$B250,'BASE DE DATOS 2026'!$B$3:$Q$1042,16,FALSE),"")</f>
        <v/>
      </c>
    </row>
    <row r="251" spans="1:12" ht="15.75" x14ac:dyDescent="0.25">
      <c r="A251" s="214" t="str">
        <f>IF(INSCRIPCIONES!$B251="","",SUBTOTAL(103,$B$7:B251))</f>
        <v/>
      </c>
      <c r="B251" s="215"/>
      <c r="C251" s="133" t="str">
        <f>IFERROR(VLOOKUP(INSCRIPCIONES!$B251,BASE2026,2,FALSE),"")</f>
        <v/>
      </c>
      <c r="D251" s="133" t="str">
        <f>IFERROR(VLOOKUP(INSCRIPCIONES!$B251,BASE2026,3,FALSE),"")</f>
        <v/>
      </c>
      <c r="E251" s="134" t="str">
        <f>IFERROR(VLOOKUP(INSCRIPCIONES!$B251,BASE2026,6,0),"")</f>
        <v/>
      </c>
      <c r="F251" s="134" t="str">
        <f>IFERROR(VLOOKUP(INSCRIPCIONES!$B251,BASE2026,5,0),"")</f>
        <v/>
      </c>
      <c r="G251" s="135" t="str">
        <f>IFERROR(VLOOKUP(INSCRIPCIONES!$B251,BASE2026,12,FALSE),"")</f>
        <v/>
      </c>
      <c r="H251" s="203" t="str">
        <f>IFERROR(VLOOKUP(INSCRIPCIONES!$B251,BASE2026,11,FALSE),"")</f>
        <v/>
      </c>
      <c r="I251" s="136" t="str">
        <f>IFERROR(VLOOKUP(INSCRIPCIONES!$B251,BASE2026,13,FALSE),"")</f>
        <v/>
      </c>
      <c r="J251" s="110" t="str">
        <f>IF(B251="","",IF(INSCRIPCIONES!$K251="DESCUENTO FAMILIA",65000,85000))</f>
        <v/>
      </c>
      <c r="K251" s="129"/>
      <c r="L251" s="200" t="str">
        <f>_xlfn.IFNA(VLOOKUP(INSCRIPCIONES!$B251,'BASE DE DATOS 2026'!$B$3:$Q$1042,16,FALSE),"")</f>
        <v/>
      </c>
    </row>
    <row r="252" spans="1:12" ht="15.75" x14ac:dyDescent="0.25">
      <c r="A252" s="214" t="str">
        <f>IF(INSCRIPCIONES!$B252="","",SUBTOTAL(103,$B$7:B252))</f>
        <v/>
      </c>
      <c r="B252" s="215"/>
      <c r="C252" s="133" t="str">
        <f>IFERROR(VLOOKUP(INSCRIPCIONES!$B252,BASE2026,2,FALSE),"")</f>
        <v/>
      </c>
      <c r="D252" s="133" t="str">
        <f>IFERROR(VLOOKUP(INSCRIPCIONES!$B252,BASE2026,3,FALSE),"")</f>
        <v/>
      </c>
      <c r="E252" s="134" t="str">
        <f>IFERROR(VLOOKUP(INSCRIPCIONES!$B252,BASE2026,6,0),"")</f>
        <v/>
      </c>
      <c r="F252" s="134" t="str">
        <f>IFERROR(VLOOKUP(INSCRIPCIONES!$B252,BASE2026,5,0),"")</f>
        <v/>
      </c>
      <c r="G252" s="135" t="str">
        <f>IFERROR(VLOOKUP(INSCRIPCIONES!$B252,BASE2026,12,FALSE),"")</f>
        <v/>
      </c>
      <c r="H252" s="203" t="str">
        <f>IFERROR(VLOOKUP(INSCRIPCIONES!$B252,BASE2026,11,FALSE),"")</f>
        <v/>
      </c>
      <c r="I252" s="136" t="str">
        <f>IFERROR(VLOOKUP(INSCRIPCIONES!$B252,BASE2026,13,FALSE),"")</f>
        <v/>
      </c>
      <c r="J252" s="110" t="str">
        <f>IF(B252="","",IF(INSCRIPCIONES!$K252="DESCUENTO FAMILIA",65000,85000))</f>
        <v/>
      </c>
      <c r="K252" s="129"/>
      <c r="L252" s="200" t="str">
        <f>_xlfn.IFNA(VLOOKUP(INSCRIPCIONES!$B252,'BASE DE DATOS 2026'!$B$3:$Q$1042,16,FALSE),"")</f>
        <v/>
      </c>
    </row>
    <row r="253" spans="1:12" ht="15.75" x14ac:dyDescent="0.25">
      <c r="A253" s="214" t="str">
        <f>IF(INSCRIPCIONES!$B253="","",SUBTOTAL(103,$B$7:B253))</f>
        <v/>
      </c>
      <c r="B253" s="215"/>
      <c r="C253" s="133" t="str">
        <f>IFERROR(VLOOKUP(INSCRIPCIONES!$B253,BASE2026,2,FALSE),"")</f>
        <v/>
      </c>
      <c r="D253" s="133" t="str">
        <f>IFERROR(VLOOKUP(INSCRIPCIONES!$B253,BASE2026,3,FALSE),"")</f>
        <v/>
      </c>
      <c r="E253" s="134" t="str">
        <f>IFERROR(VLOOKUP(INSCRIPCIONES!$B253,BASE2026,6,0),"")</f>
        <v/>
      </c>
      <c r="F253" s="134" t="str">
        <f>IFERROR(VLOOKUP(INSCRIPCIONES!$B253,BASE2026,5,0),"")</f>
        <v/>
      </c>
      <c r="G253" s="135" t="str">
        <f>IFERROR(VLOOKUP(INSCRIPCIONES!$B253,BASE2026,12,FALSE),"")</f>
        <v/>
      </c>
      <c r="H253" s="203" t="str">
        <f>IFERROR(VLOOKUP(INSCRIPCIONES!$B253,BASE2026,11,FALSE),"")</f>
        <v/>
      </c>
      <c r="I253" s="136" t="str">
        <f>IFERROR(VLOOKUP(INSCRIPCIONES!$B253,BASE2026,13,FALSE),"")</f>
        <v/>
      </c>
      <c r="J253" s="110" t="str">
        <f>IF(B253="","",IF(INSCRIPCIONES!$K253="DESCUENTO FAMILIA",65000,85000))</f>
        <v/>
      </c>
      <c r="K253" s="162"/>
      <c r="L253" s="200" t="str">
        <f>_xlfn.IFNA(VLOOKUP(INSCRIPCIONES!$B253,'BASE DE DATOS 2026'!$B$3:$Q$1042,16,FALSE),"")</f>
        <v/>
      </c>
    </row>
    <row r="254" spans="1:12" ht="15.75" x14ac:dyDescent="0.25">
      <c r="A254" s="214" t="str">
        <f>IF(INSCRIPCIONES!$B254="","",SUBTOTAL(103,$B$7:B254))</f>
        <v/>
      </c>
      <c r="B254" s="215"/>
      <c r="C254" s="133" t="str">
        <f>IFERROR(VLOOKUP(INSCRIPCIONES!$B254,BASE2026,2,FALSE),"")</f>
        <v/>
      </c>
      <c r="D254" s="133" t="str">
        <f>IFERROR(VLOOKUP(INSCRIPCIONES!$B254,BASE2026,3,FALSE),"")</f>
        <v/>
      </c>
      <c r="E254" s="134" t="str">
        <f>IFERROR(VLOOKUP(INSCRIPCIONES!$B254,BASE2026,6,0),"")</f>
        <v/>
      </c>
      <c r="F254" s="134" t="str">
        <f>IFERROR(VLOOKUP(INSCRIPCIONES!$B254,BASE2026,5,0),"")</f>
        <v/>
      </c>
      <c r="G254" s="135" t="str">
        <f>IFERROR(VLOOKUP(INSCRIPCIONES!$B254,BASE2026,12,FALSE),"")</f>
        <v/>
      </c>
      <c r="H254" s="203" t="str">
        <f>IFERROR(VLOOKUP(INSCRIPCIONES!$B254,BASE2026,11,FALSE),"")</f>
        <v/>
      </c>
      <c r="I254" s="136" t="str">
        <f>IFERROR(VLOOKUP(INSCRIPCIONES!$B254,BASE2026,13,FALSE),"")</f>
        <v/>
      </c>
      <c r="J254" s="110" t="str">
        <f>IF(B254="","",IF(INSCRIPCIONES!$K254="DESCUENTO FAMILIA",65000,85000))</f>
        <v/>
      </c>
      <c r="K254" s="129"/>
      <c r="L254" s="200" t="str">
        <f>_xlfn.IFNA(VLOOKUP(INSCRIPCIONES!$B254,'BASE DE DATOS 2026'!$B$3:$Q$1042,16,FALSE),"")</f>
        <v/>
      </c>
    </row>
    <row r="255" spans="1:12" ht="15.75" x14ac:dyDescent="0.25">
      <c r="A255" s="214" t="str">
        <f>IF(INSCRIPCIONES!$B255="","",SUBTOTAL(103,$B$7:B255))</f>
        <v/>
      </c>
      <c r="B255" s="215"/>
      <c r="C255" s="133" t="str">
        <f>IFERROR(VLOOKUP(INSCRIPCIONES!$B255,BASE2026,2,FALSE),"")</f>
        <v/>
      </c>
      <c r="D255" s="133" t="str">
        <f>IFERROR(VLOOKUP(INSCRIPCIONES!$B255,BASE2026,3,FALSE),"")</f>
        <v/>
      </c>
      <c r="E255" s="134" t="str">
        <f>IFERROR(VLOOKUP(INSCRIPCIONES!$B255,BASE2026,6,0),"")</f>
        <v/>
      </c>
      <c r="F255" s="134" t="str">
        <f>IFERROR(VLOOKUP(INSCRIPCIONES!$B255,BASE2026,5,0),"")</f>
        <v/>
      </c>
      <c r="G255" s="135" t="str">
        <f>IFERROR(VLOOKUP(INSCRIPCIONES!$B255,BASE2026,12,FALSE),"")</f>
        <v/>
      </c>
      <c r="H255" s="203" t="str">
        <f>IFERROR(VLOOKUP(INSCRIPCIONES!$B255,BASE2026,11,FALSE),"")</f>
        <v/>
      </c>
      <c r="I255" s="136" t="str">
        <f>IFERROR(VLOOKUP(INSCRIPCIONES!$B255,BASE2026,13,FALSE),"")</f>
        <v/>
      </c>
      <c r="J255" s="110" t="str">
        <f>IF(B255="","",IF(INSCRIPCIONES!$K255="DESCUENTO FAMILIA",65000,85000))</f>
        <v/>
      </c>
      <c r="K255" s="129"/>
      <c r="L255" s="200" t="str">
        <f>_xlfn.IFNA(VLOOKUP(INSCRIPCIONES!$B255,'BASE DE DATOS 2026'!$B$3:$Q$1042,16,FALSE),"")</f>
        <v/>
      </c>
    </row>
    <row r="256" spans="1:12" ht="15.75" x14ac:dyDescent="0.25">
      <c r="A256" s="214" t="str">
        <f>IF(INSCRIPCIONES!$B256="","",SUBTOTAL(103,$B$7:B256))</f>
        <v/>
      </c>
      <c r="B256" s="215"/>
      <c r="C256" s="133" t="str">
        <f>IFERROR(VLOOKUP(INSCRIPCIONES!$B256,BASE2026,2,FALSE),"")</f>
        <v/>
      </c>
      <c r="D256" s="133" t="str">
        <f>IFERROR(VLOOKUP(INSCRIPCIONES!$B256,BASE2026,3,FALSE),"")</f>
        <v/>
      </c>
      <c r="E256" s="134" t="str">
        <f>IFERROR(VLOOKUP(INSCRIPCIONES!$B256,BASE2026,6,0),"")</f>
        <v/>
      </c>
      <c r="F256" s="134" t="str">
        <f>IFERROR(VLOOKUP(INSCRIPCIONES!$B256,BASE2026,5,0),"")</f>
        <v/>
      </c>
      <c r="G256" s="135" t="str">
        <f>IFERROR(VLOOKUP(INSCRIPCIONES!$B256,BASE2026,12,FALSE),"")</f>
        <v/>
      </c>
      <c r="H256" s="203" t="str">
        <f>IFERROR(VLOOKUP(INSCRIPCIONES!$B256,BASE2026,11,FALSE),"")</f>
        <v/>
      </c>
      <c r="I256" s="136" t="str">
        <f>IFERROR(VLOOKUP(INSCRIPCIONES!$B256,BASE2026,13,FALSE),"")</f>
        <v/>
      </c>
      <c r="J256" s="110" t="str">
        <f>IF(B256="","",IF(INSCRIPCIONES!$K256="DESCUENTO FAMILIA",65000,85000))</f>
        <v/>
      </c>
      <c r="K256" s="129"/>
      <c r="L256" s="200" t="str">
        <f>_xlfn.IFNA(VLOOKUP(INSCRIPCIONES!$B256,'BASE DE DATOS 2026'!$B$3:$Q$1042,16,FALSE),"")</f>
        <v/>
      </c>
    </row>
    <row r="257" spans="1:12" ht="15.75" x14ac:dyDescent="0.25">
      <c r="A257" s="214" t="str">
        <f>IF(INSCRIPCIONES!$B257="","",SUBTOTAL(103,$B$7:B257))</f>
        <v/>
      </c>
      <c r="B257" s="215"/>
      <c r="C257" s="133" t="str">
        <f>IFERROR(VLOOKUP(INSCRIPCIONES!$B257,BASE2026,2,FALSE),"")</f>
        <v/>
      </c>
      <c r="D257" s="133" t="str">
        <f>IFERROR(VLOOKUP(INSCRIPCIONES!$B257,BASE2026,3,FALSE),"")</f>
        <v/>
      </c>
      <c r="E257" s="134" t="str">
        <f>IFERROR(VLOOKUP(INSCRIPCIONES!$B257,BASE2026,6,0),"")</f>
        <v/>
      </c>
      <c r="F257" s="134" t="str">
        <f>IFERROR(VLOOKUP(INSCRIPCIONES!$B257,BASE2026,5,0),"")</f>
        <v/>
      </c>
      <c r="G257" s="135" t="str">
        <f>IFERROR(VLOOKUP(INSCRIPCIONES!$B257,BASE2026,12,FALSE),"")</f>
        <v/>
      </c>
      <c r="H257" s="203" t="str">
        <f>IFERROR(VLOOKUP(INSCRIPCIONES!$B257,BASE2026,11,FALSE),"")</f>
        <v/>
      </c>
      <c r="I257" s="136" t="str">
        <f>IFERROR(VLOOKUP(INSCRIPCIONES!$B257,BASE2026,13,FALSE),"")</f>
        <v/>
      </c>
      <c r="J257" s="110" t="str">
        <f>IF(B257="","",IF(INSCRIPCIONES!$K257="DESCUENTO FAMILIA",65000,85000))</f>
        <v/>
      </c>
      <c r="K257" s="129"/>
      <c r="L257" s="200" t="str">
        <f>_xlfn.IFNA(VLOOKUP(INSCRIPCIONES!$B257,'BASE DE DATOS 2026'!$B$3:$Q$1042,16,FALSE),"")</f>
        <v/>
      </c>
    </row>
    <row r="258" spans="1:12" ht="15.75" x14ac:dyDescent="0.25">
      <c r="A258" s="214" t="str">
        <f>IF(INSCRIPCIONES!$B258="","",SUBTOTAL(103,$B$7:B258))</f>
        <v/>
      </c>
      <c r="B258" s="215"/>
      <c r="C258" s="133" t="str">
        <f>IFERROR(VLOOKUP(INSCRIPCIONES!$B258,BASE2026,2,FALSE),"")</f>
        <v/>
      </c>
      <c r="D258" s="133" t="str">
        <f>IFERROR(VLOOKUP(INSCRIPCIONES!$B258,BASE2026,3,FALSE),"")</f>
        <v/>
      </c>
      <c r="E258" s="134" t="str">
        <f>IFERROR(VLOOKUP(INSCRIPCIONES!$B258,BASE2026,6,0),"")</f>
        <v/>
      </c>
      <c r="F258" s="134" t="str">
        <f>IFERROR(VLOOKUP(INSCRIPCIONES!$B258,BASE2026,5,0),"")</f>
        <v/>
      </c>
      <c r="G258" s="135" t="str">
        <f>IFERROR(VLOOKUP(INSCRIPCIONES!$B258,BASE2026,12,FALSE),"")</f>
        <v/>
      </c>
      <c r="H258" s="203" t="str">
        <f>IFERROR(VLOOKUP(INSCRIPCIONES!$B258,BASE2026,11,FALSE),"")</f>
        <v/>
      </c>
      <c r="I258" s="136" t="str">
        <f>IFERROR(VLOOKUP(INSCRIPCIONES!$B258,BASE2026,13,FALSE),"")</f>
        <v/>
      </c>
      <c r="J258" s="110" t="str">
        <f>IF(B258="","",IF(INSCRIPCIONES!$K258="DESCUENTO FAMILIA",65000,85000))</f>
        <v/>
      </c>
      <c r="K258" s="129"/>
      <c r="L258" s="200" t="str">
        <f>_xlfn.IFNA(VLOOKUP(INSCRIPCIONES!$B258,'BASE DE DATOS 2026'!$B$3:$Q$1042,16,FALSE),"")</f>
        <v/>
      </c>
    </row>
    <row r="259" spans="1:12" ht="15.75" x14ac:dyDescent="0.25">
      <c r="A259" s="214" t="str">
        <f>IF(INSCRIPCIONES!$B259="","",SUBTOTAL(103,$B$7:B259))</f>
        <v/>
      </c>
      <c r="B259" s="215"/>
      <c r="C259" s="133" t="str">
        <f>IFERROR(VLOOKUP(INSCRIPCIONES!$B259,BASE2026,2,FALSE),"")</f>
        <v/>
      </c>
      <c r="D259" s="133" t="str">
        <f>IFERROR(VLOOKUP(INSCRIPCIONES!$B259,BASE2026,3,FALSE),"")</f>
        <v/>
      </c>
      <c r="E259" s="134" t="str">
        <f>IFERROR(VLOOKUP(INSCRIPCIONES!$B259,BASE2026,6,0),"")</f>
        <v/>
      </c>
      <c r="F259" s="134" t="str">
        <f>IFERROR(VLOOKUP(INSCRIPCIONES!$B259,BASE2026,5,0),"")</f>
        <v/>
      </c>
      <c r="G259" s="135" t="str">
        <f>IFERROR(VLOOKUP(INSCRIPCIONES!$B259,BASE2026,12,FALSE),"")</f>
        <v/>
      </c>
      <c r="H259" s="203" t="str">
        <f>IFERROR(VLOOKUP(INSCRIPCIONES!$B259,BASE2026,11,FALSE),"")</f>
        <v/>
      </c>
      <c r="I259" s="136" t="str">
        <f>IFERROR(VLOOKUP(INSCRIPCIONES!$B259,BASE2026,13,FALSE),"")</f>
        <v/>
      </c>
      <c r="J259" s="110" t="str">
        <f>IF(B259="","",IF(INSCRIPCIONES!$K259="DESCUENTO FAMILIA",65000,85000))</f>
        <v/>
      </c>
      <c r="K259" s="129"/>
      <c r="L259" s="200" t="str">
        <f>_xlfn.IFNA(VLOOKUP(INSCRIPCIONES!$B259,'BASE DE DATOS 2026'!$B$3:$Q$1042,16,FALSE),"")</f>
        <v/>
      </c>
    </row>
    <row r="260" spans="1:12" ht="15.75" x14ac:dyDescent="0.25">
      <c r="A260" s="214" t="str">
        <f>IF(INSCRIPCIONES!$B260="","",SUBTOTAL(103,$B$7:B260))</f>
        <v/>
      </c>
      <c r="B260" s="215"/>
      <c r="C260" s="133" t="str">
        <f>IFERROR(VLOOKUP(INSCRIPCIONES!$B260,BASE2026,2,FALSE),"")</f>
        <v/>
      </c>
      <c r="D260" s="133" t="str">
        <f>IFERROR(VLOOKUP(INSCRIPCIONES!$B260,BASE2026,3,FALSE),"")</f>
        <v/>
      </c>
      <c r="E260" s="134" t="str">
        <f>IFERROR(VLOOKUP(INSCRIPCIONES!$B260,BASE2026,6,0),"")</f>
        <v/>
      </c>
      <c r="F260" s="134" t="str">
        <f>IFERROR(VLOOKUP(INSCRIPCIONES!$B260,BASE2026,5,0),"")</f>
        <v/>
      </c>
      <c r="G260" s="135" t="str">
        <f>IFERROR(VLOOKUP(INSCRIPCIONES!$B260,BASE2026,12,FALSE),"")</f>
        <v/>
      </c>
      <c r="H260" s="203" t="str">
        <f>IFERROR(VLOOKUP(INSCRIPCIONES!$B260,BASE2026,11,FALSE),"")</f>
        <v/>
      </c>
      <c r="I260" s="136" t="str">
        <f>IFERROR(VLOOKUP(INSCRIPCIONES!$B260,BASE2026,13,FALSE),"")</f>
        <v/>
      </c>
      <c r="J260" s="110" t="str">
        <f>IF(B260="","",IF(INSCRIPCIONES!$K260="DESCUENTO FAMILIA",65000,85000))</f>
        <v/>
      </c>
      <c r="K260" s="129"/>
      <c r="L260" s="200" t="str">
        <f>_xlfn.IFNA(VLOOKUP(INSCRIPCIONES!$B260,'BASE DE DATOS 2026'!$B$3:$Q$1042,16,FALSE),"")</f>
        <v/>
      </c>
    </row>
    <row r="261" spans="1:12" ht="15.75" x14ac:dyDescent="0.25">
      <c r="A261" s="214" t="str">
        <f>IF(INSCRIPCIONES!$B261="","",SUBTOTAL(103,$B$7:B261))</f>
        <v/>
      </c>
      <c r="B261" s="215"/>
      <c r="C261" s="133" t="str">
        <f>IFERROR(VLOOKUP(INSCRIPCIONES!$B261,BASE2026,2,FALSE),"")</f>
        <v/>
      </c>
      <c r="D261" s="133" t="str">
        <f>IFERROR(VLOOKUP(INSCRIPCIONES!$B261,BASE2026,3,FALSE),"")</f>
        <v/>
      </c>
      <c r="E261" s="134" t="str">
        <f>IFERROR(VLOOKUP(INSCRIPCIONES!$B261,BASE2026,6,0),"")</f>
        <v/>
      </c>
      <c r="F261" s="134" t="str">
        <f>IFERROR(VLOOKUP(INSCRIPCIONES!$B261,BASE2026,5,0),"")</f>
        <v/>
      </c>
      <c r="G261" s="135" t="str">
        <f>IFERROR(VLOOKUP(INSCRIPCIONES!$B261,BASE2026,12,FALSE),"")</f>
        <v/>
      </c>
      <c r="H261" s="203" t="str">
        <f>IFERROR(VLOOKUP(INSCRIPCIONES!$B261,BASE2026,11,FALSE),"")</f>
        <v/>
      </c>
      <c r="I261" s="136" t="str">
        <f>IFERROR(VLOOKUP(INSCRIPCIONES!$B261,BASE2026,13,FALSE),"")</f>
        <v/>
      </c>
      <c r="J261" s="110" t="str">
        <f>IF(B261="","",IF(INSCRIPCIONES!$K261="DESCUENTO FAMILIA",65000,85000))</f>
        <v/>
      </c>
      <c r="K261" s="129"/>
      <c r="L261" s="200" t="str">
        <f>_xlfn.IFNA(VLOOKUP(INSCRIPCIONES!$B261,'BASE DE DATOS 2026'!$B$3:$Q$1042,16,FALSE),"")</f>
        <v/>
      </c>
    </row>
    <row r="262" spans="1:12" ht="15.75" x14ac:dyDescent="0.25">
      <c r="A262" s="214" t="str">
        <f>IF(INSCRIPCIONES!$B262="","",SUBTOTAL(103,$B$7:B262))</f>
        <v/>
      </c>
      <c r="B262" s="215"/>
      <c r="C262" s="133" t="str">
        <f>IFERROR(VLOOKUP(INSCRIPCIONES!$B262,BASE2026,2,FALSE),"")</f>
        <v/>
      </c>
      <c r="D262" s="133" t="str">
        <f>IFERROR(VLOOKUP(INSCRIPCIONES!$B262,BASE2026,3,FALSE),"")</f>
        <v/>
      </c>
      <c r="E262" s="134" t="str">
        <f>IFERROR(VLOOKUP(INSCRIPCIONES!$B262,BASE2026,6,0),"")</f>
        <v/>
      </c>
      <c r="F262" s="134" t="str">
        <f>IFERROR(VLOOKUP(INSCRIPCIONES!$B262,BASE2026,5,0),"")</f>
        <v/>
      </c>
      <c r="G262" s="135" t="str">
        <f>IFERROR(VLOOKUP(INSCRIPCIONES!$B262,BASE2026,12,FALSE),"")</f>
        <v/>
      </c>
      <c r="H262" s="203" t="str">
        <f>IFERROR(VLOOKUP(INSCRIPCIONES!$B262,BASE2026,11,FALSE),"")</f>
        <v/>
      </c>
      <c r="I262" s="136" t="str">
        <f>IFERROR(VLOOKUP(INSCRIPCIONES!$B262,BASE2026,13,FALSE),"")</f>
        <v/>
      </c>
      <c r="J262" s="110" t="str">
        <f>IF(B262="","",IF(INSCRIPCIONES!$K262="DESCUENTO FAMILIA",65000,85000))</f>
        <v/>
      </c>
      <c r="K262" s="129"/>
      <c r="L262" s="200" t="str">
        <f>_xlfn.IFNA(VLOOKUP(INSCRIPCIONES!$B262,'BASE DE DATOS 2026'!$B$3:$Q$1042,16,FALSE),"")</f>
        <v/>
      </c>
    </row>
    <row r="263" spans="1:12" ht="15.75" x14ac:dyDescent="0.25">
      <c r="A263" s="214" t="str">
        <f>IF(INSCRIPCIONES!$B263="","",SUBTOTAL(103,$B$7:B263))</f>
        <v/>
      </c>
      <c r="B263" s="215"/>
      <c r="C263" s="133" t="str">
        <f>IFERROR(VLOOKUP(INSCRIPCIONES!$B263,BASE2026,2,FALSE),"")</f>
        <v/>
      </c>
      <c r="D263" s="133" t="str">
        <f>IFERROR(VLOOKUP(INSCRIPCIONES!$B263,BASE2026,3,FALSE),"")</f>
        <v/>
      </c>
      <c r="E263" s="134" t="str">
        <f>IFERROR(VLOOKUP(INSCRIPCIONES!$B263,BASE2026,6,0),"")</f>
        <v/>
      </c>
      <c r="F263" s="134" t="str">
        <f>IFERROR(VLOOKUP(INSCRIPCIONES!$B263,BASE2026,5,0),"")</f>
        <v/>
      </c>
      <c r="G263" s="135" t="str">
        <f>IFERROR(VLOOKUP(INSCRIPCIONES!$B263,BASE2026,12,FALSE),"")</f>
        <v/>
      </c>
      <c r="H263" s="203" t="str">
        <f>IFERROR(VLOOKUP(INSCRIPCIONES!$B263,BASE2026,11,FALSE),"")</f>
        <v/>
      </c>
      <c r="I263" s="136" t="str">
        <f>IFERROR(VLOOKUP(INSCRIPCIONES!$B263,BASE2026,13,FALSE),"")</f>
        <v/>
      </c>
      <c r="J263" s="110" t="str">
        <f>IF(B263="","",IF(INSCRIPCIONES!$K263="DESCUENTO FAMILIA",65000,85000))</f>
        <v/>
      </c>
      <c r="K263" s="129"/>
      <c r="L263" s="200" t="str">
        <f>_xlfn.IFNA(VLOOKUP(INSCRIPCIONES!$B263,'BASE DE DATOS 2026'!$B$3:$Q$1042,16,FALSE),"")</f>
        <v/>
      </c>
    </row>
    <row r="264" spans="1:12" ht="15.75" x14ac:dyDescent="0.25">
      <c r="A264" s="214" t="str">
        <f>IF(INSCRIPCIONES!$B264="","",SUBTOTAL(103,$B$7:B264))</f>
        <v/>
      </c>
      <c r="B264" s="215"/>
      <c r="C264" s="133" t="str">
        <f>IFERROR(VLOOKUP(INSCRIPCIONES!$B264,BASE2026,2,FALSE),"")</f>
        <v/>
      </c>
      <c r="D264" s="133" t="str">
        <f>IFERROR(VLOOKUP(INSCRIPCIONES!$B264,BASE2026,3,FALSE),"")</f>
        <v/>
      </c>
      <c r="E264" s="134" t="str">
        <f>IFERROR(VLOOKUP(INSCRIPCIONES!$B264,BASE2026,6,0),"")</f>
        <v/>
      </c>
      <c r="F264" s="134" t="str">
        <f>IFERROR(VLOOKUP(INSCRIPCIONES!$B264,BASE2026,5,0),"")</f>
        <v/>
      </c>
      <c r="G264" s="135" t="str">
        <f>IFERROR(VLOOKUP(INSCRIPCIONES!$B264,BASE2026,12,FALSE),"")</f>
        <v/>
      </c>
      <c r="H264" s="203" t="str">
        <f>IFERROR(VLOOKUP(INSCRIPCIONES!$B264,BASE2026,11,FALSE),"")</f>
        <v/>
      </c>
      <c r="I264" s="136" t="str">
        <f>IFERROR(VLOOKUP(INSCRIPCIONES!$B264,BASE2026,13,FALSE),"")</f>
        <v/>
      </c>
      <c r="J264" s="110" t="str">
        <f>IF(B264="","",IF(INSCRIPCIONES!$K264="DESCUENTO FAMILIA",65000,85000))</f>
        <v/>
      </c>
      <c r="K264" s="129"/>
      <c r="L264" s="200" t="str">
        <f>_xlfn.IFNA(VLOOKUP(INSCRIPCIONES!$B264,'BASE DE DATOS 2026'!$B$3:$Q$1042,16,FALSE),"")</f>
        <v/>
      </c>
    </row>
    <row r="265" spans="1:12" ht="15.75" x14ac:dyDescent="0.25">
      <c r="A265" s="214" t="str">
        <f>IF(INSCRIPCIONES!$B265="","",SUBTOTAL(103,$B$7:B265))</f>
        <v/>
      </c>
      <c r="B265" s="215"/>
      <c r="C265" s="133" t="str">
        <f>IFERROR(VLOOKUP(INSCRIPCIONES!$B265,BASE2026,2,FALSE),"")</f>
        <v/>
      </c>
      <c r="D265" s="133" t="str">
        <f>IFERROR(VLOOKUP(INSCRIPCIONES!$B265,BASE2026,3,FALSE),"")</f>
        <v/>
      </c>
      <c r="E265" s="134" t="str">
        <f>IFERROR(VLOOKUP(INSCRIPCIONES!$B265,BASE2026,6,0),"")</f>
        <v/>
      </c>
      <c r="F265" s="134" t="str">
        <f>IFERROR(VLOOKUP(INSCRIPCIONES!$B265,BASE2026,5,0),"")</f>
        <v/>
      </c>
      <c r="G265" s="135" t="str">
        <f>IFERROR(VLOOKUP(INSCRIPCIONES!$B265,BASE2026,12,FALSE),"")</f>
        <v/>
      </c>
      <c r="H265" s="203" t="str">
        <f>IFERROR(VLOOKUP(INSCRIPCIONES!$B265,BASE2026,11,FALSE),"")</f>
        <v/>
      </c>
      <c r="I265" s="136" t="str">
        <f>IFERROR(VLOOKUP(INSCRIPCIONES!$B265,BASE2026,13,FALSE),"")</f>
        <v/>
      </c>
      <c r="J265" s="110" t="str">
        <f>IF(B265="","",IF(INSCRIPCIONES!$K265="DESCUENTO FAMILIA",65000,85000))</f>
        <v/>
      </c>
      <c r="K265" s="129"/>
      <c r="L265" s="200" t="str">
        <f>_xlfn.IFNA(VLOOKUP(INSCRIPCIONES!$B265,'BASE DE DATOS 2026'!$B$3:$Q$1042,16,FALSE),"")</f>
        <v/>
      </c>
    </row>
    <row r="266" spans="1:12" ht="15.75" x14ac:dyDescent="0.25">
      <c r="A266" s="214" t="str">
        <f>IF(INSCRIPCIONES!$B266="","",SUBTOTAL(103,$B$7:B266))</f>
        <v/>
      </c>
      <c r="B266" s="215"/>
      <c r="C266" s="133" t="str">
        <f>IFERROR(VLOOKUP(INSCRIPCIONES!$B266,BASE2026,2,FALSE),"")</f>
        <v/>
      </c>
      <c r="D266" s="133" t="str">
        <f>IFERROR(VLOOKUP(INSCRIPCIONES!$B266,BASE2026,3,FALSE),"")</f>
        <v/>
      </c>
      <c r="E266" s="134" t="str">
        <f>IFERROR(VLOOKUP(INSCRIPCIONES!$B266,BASE2026,6,0),"")</f>
        <v/>
      </c>
      <c r="F266" s="134" t="str">
        <f>IFERROR(VLOOKUP(INSCRIPCIONES!$B266,BASE2026,5,0),"")</f>
        <v/>
      </c>
      <c r="G266" s="135" t="str">
        <f>IFERROR(VLOOKUP(INSCRIPCIONES!$B266,BASE2026,12,FALSE),"")</f>
        <v/>
      </c>
      <c r="H266" s="203" t="str">
        <f>IFERROR(VLOOKUP(INSCRIPCIONES!$B266,BASE2026,11,FALSE),"")</f>
        <v/>
      </c>
      <c r="I266" s="136" t="str">
        <f>IFERROR(VLOOKUP(INSCRIPCIONES!$B266,BASE2026,13,FALSE),"")</f>
        <v/>
      </c>
      <c r="J266" s="110" t="str">
        <f>IF(B266="","",IF(INSCRIPCIONES!$K266="DESCUENTO FAMILIA",65000,85000))</f>
        <v/>
      </c>
      <c r="K266" s="129"/>
      <c r="L266" s="200" t="str">
        <f>_xlfn.IFNA(VLOOKUP(INSCRIPCIONES!$B266,'BASE DE DATOS 2026'!$B$3:$Q$1042,16,FALSE),"")</f>
        <v/>
      </c>
    </row>
    <row r="267" spans="1:12" ht="15.75" x14ac:dyDescent="0.25">
      <c r="A267" s="214" t="str">
        <f>IF(INSCRIPCIONES!$B267="","",SUBTOTAL(103,$B$7:B267))</f>
        <v/>
      </c>
      <c r="B267" s="215"/>
      <c r="C267" s="133" t="str">
        <f>IFERROR(VLOOKUP(INSCRIPCIONES!$B267,BASE2026,2,FALSE),"")</f>
        <v/>
      </c>
      <c r="D267" s="133" t="str">
        <f>IFERROR(VLOOKUP(INSCRIPCIONES!$B267,BASE2026,3,FALSE),"")</f>
        <v/>
      </c>
      <c r="E267" s="134" t="str">
        <f>IFERROR(VLOOKUP(INSCRIPCIONES!$B267,BASE2026,6,0),"")</f>
        <v/>
      </c>
      <c r="F267" s="134" t="str">
        <f>IFERROR(VLOOKUP(INSCRIPCIONES!$B267,BASE2026,5,0),"")</f>
        <v/>
      </c>
      <c r="G267" s="135" t="str">
        <f>IFERROR(VLOOKUP(INSCRIPCIONES!$B267,BASE2026,12,FALSE),"")</f>
        <v/>
      </c>
      <c r="H267" s="203" t="str">
        <f>IFERROR(VLOOKUP(INSCRIPCIONES!$B267,BASE2026,11,FALSE),"")</f>
        <v/>
      </c>
      <c r="I267" s="136" t="str">
        <f>IFERROR(VLOOKUP(INSCRIPCIONES!$B267,BASE2026,13,FALSE),"")</f>
        <v/>
      </c>
      <c r="J267" s="110" t="str">
        <f>IF(B267="","",IF(INSCRIPCIONES!$K267="DESCUENTO FAMILIA",65000,85000))</f>
        <v/>
      </c>
      <c r="K267" s="129"/>
      <c r="L267" s="200" t="str">
        <f>_xlfn.IFNA(VLOOKUP(INSCRIPCIONES!$B267,'BASE DE DATOS 2026'!$B$3:$Q$1042,16,FALSE),"")</f>
        <v/>
      </c>
    </row>
    <row r="268" spans="1:12" ht="15.75" x14ac:dyDescent="0.25">
      <c r="A268" s="214" t="str">
        <f>IF(INSCRIPCIONES!$B268="","",SUBTOTAL(103,$B$7:B268))</f>
        <v/>
      </c>
      <c r="B268" s="215"/>
      <c r="C268" s="133" t="str">
        <f>IFERROR(VLOOKUP(INSCRIPCIONES!$B268,BASE2026,2,FALSE),"")</f>
        <v/>
      </c>
      <c r="D268" s="133" t="str">
        <f>IFERROR(VLOOKUP(INSCRIPCIONES!$B268,BASE2026,3,FALSE),"")</f>
        <v/>
      </c>
      <c r="E268" s="134" t="str">
        <f>IFERROR(VLOOKUP(INSCRIPCIONES!$B268,BASE2026,6,0),"")</f>
        <v/>
      </c>
      <c r="F268" s="134" t="str">
        <f>IFERROR(VLOOKUP(INSCRIPCIONES!$B268,BASE2026,5,0),"")</f>
        <v/>
      </c>
      <c r="G268" s="135" t="str">
        <f>IFERROR(VLOOKUP(INSCRIPCIONES!$B268,BASE2026,12,FALSE),"")</f>
        <v/>
      </c>
      <c r="H268" s="203" t="str">
        <f>IFERROR(VLOOKUP(INSCRIPCIONES!$B268,BASE2026,11,FALSE),"")</f>
        <v/>
      </c>
      <c r="I268" s="136" t="str">
        <f>IFERROR(VLOOKUP(INSCRIPCIONES!$B268,BASE2026,13,FALSE),"")</f>
        <v/>
      </c>
      <c r="J268" s="110" t="str">
        <f>IF(B268="","",IF(INSCRIPCIONES!$K268="DESCUENTO FAMILIA",65000,85000))</f>
        <v/>
      </c>
      <c r="K268" s="129"/>
      <c r="L268" s="200" t="str">
        <f>_xlfn.IFNA(VLOOKUP(INSCRIPCIONES!$B268,'BASE DE DATOS 2026'!$B$3:$Q$1042,16,FALSE),"")</f>
        <v/>
      </c>
    </row>
    <row r="269" spans="1:12" ht="15.75" x14ac:dyDescent="0.25">
      <c r="A269" s="214" t="str">
        <f>IF(INSCRIPCIONES!$B269="","",SUBTOTAL(103,$B$7:B269))</f>
        <v/>
      </c>
      <c r="B269" s="215"/>
      <c r="C269" s="133" t="str">
        <f>IFERROR(VLOOKUP(INSCRIPCIONES!$B269,BASE2026,2,FALSE),"")</f>
        <v/>
      </c>
      <c r="D269" s="133" t="str">
        <f>IFERROR(VLOOKUP(INSCRIPCIONES!$B269,BASE2026,3,FALSE),"")</f>
        <v/>
      </c>
      <c r="E269" s="134" t="str">
        <f>IFERROR(VLOOKUP(INSCRIPCIONES!$B269,BASE2026,6,0),"")</f>
        <v/>
      </c>
      <c r="F269" s="134" t="str">
        <f>IFERROR(VLOOKUP(INSCRIPCIONES!$B269,BASE2026,5,0),"")</f>
        <v/>
      </c>
      <c r="G269" s="135" t="str">
        <f>IFERROR(VLOOKUP(INSCRIPCIONES!$B269,BASE2026,12,FALSE),"")</f>
        <v/>
      </c>
      <c r="H269" s="203" t="str">
        <f>IFERROR(VLOOKUP(INSCRIPCIONES!$B269,BASE2026,11,FALSE),"")</f>
        <v/>
      </c>
      <c r="I269" s="136" t="str">
        <f>IFERROR(VLOOKUP(INSCRIPCIONES!$B269,BASE2026,13,FALSE),"")</f>
        <v/>
      </c>
      <c r="J269" s="110" t="str">
        <f>IF(B269="","",IF(INSCRIPCIONES!$K269="DESCUENTO FAMILIA",65000,85000))</f>
        <v/>
      </c>
      <c r="K269" s="129"/>
      <c r="L269" s="200" t="str">
        <f>_xlfn.IFNA(VLOOKUP(INSCRIPCIONES!$B269,'BASE DE DATOS 2026'!$B$3:$Q$1042,16,FALSE),"")</f>
        <v/>
      </c>
    </row>
    <row r="270" spans="1:12" ht="15.75" x14ac:dyDescent="0.25">
      <c r="A270" s="214" t="str">
        <f>IF(INSCRIPCIONES!$B270="","",SUBTOTAL(103,$B$7:B270))</f>
        <v/>
      </c>
      <c r="B270" s="215"/>
      <c r="C270" s="133" t="str">
        <f>IFERROR(VLOOKUP(INSCRIPCIONES!$B270,BASE2026,2,FALSE),"")</f>
        <v/>
      </c>
      <c r="D270" s="133" t="str">
        <f>IFERROR(VLOOKUP(INSCRIPCIONES!$B270,BASE2026,3,FALSE),"")</f>
        <v/>
      </c>
      <c r="E270" s="134" t="str">
        <f>IFERROR(VLOOKUP(INSCRIPCIONES!$B270,BASE2026,6,0),"")</f>
        <v/>
      </c>
      <c r="F270" s="134" t="str">
        <f>IFERROR(VLOOKUP(INSCRIPCIONES!$B270,BASE2026,5,0),"")</f>
        <v/>
      </c>
      <c r="G270" s="135" t="str">
        <f>IFERROR(VLOOKUP(INSCRIPCIONES!$B270,BASE2026,12,FALSE),"")</f>
        <v/>
      </c>
      <c r="H270" s="203" t="str">
        <f>IFERROR(VLOOKUP(INSCRIPCIONES!$B270,BASE2026,11,FALSE),"")</f>
        <v/>
      </c>
      <c r="I270" s="136" t="str">
        <f>IFERROR(VLOOKUP(INSCRIPCIONES!$B270,BASE2026,13,FALSE),"")</f>
        <v/>
      </c>
      <c r="J270" s="110" t="str">
        <f>IF(B270="","",IF(INSCRIPCIONES!$K270="DESCUENTO FAMILIA",65000,85000))</f>
        <v/>
      </c>
      <c r="K270" s="130"/>
      <c r="L270" s="200" t="str">
        <f>_xlfn.IFNA(VLOOKUP(INSCRIPCIONES!$B270,'BASE DE DATOS 2026'!$B$3:$Q$1042,16,FALSE),"")</f>
        <v/>
      </c>
    </row>
    <row r="271" spans="1:12" ht="15.75" x14ac:dyDescent="0.25">
      <c r="A271" s="214" t="str">
        <f>IF(INSCRIPCIONES!$B271="","",SUBTOTAL(103,$B$7:B271))</f>
        <v/>
      </c>
      <c r="B271" s="215"/>
      <c r="C271" s="133" t="str">
        <f>IFERROR(VLOOKUP(INSCRIPCIONES!$B271,BASE2026,2,FALSE),"")</f>
        <v/>
      </c>
      <c r="D271" s="133" t="str">
        <f>IFERROR(VLOOKUP(INSCRIPCIONES!$B271,BASE2026,3,FALSE),"")</f>
        <v/>
      </c>
      <c r="E271" s="134" t="str">
        <f>IFERROR(VLOOKUP(INSCRIPCIONES!$B271,BASE2026,6,0),"")</f>
        <v/>
      </c>
      <c r="F271" s="134" t="str">
        <f>IFERROR(VLOOKUP(INSCRIPCIONES!$B271,BASE2026,5,0),"")</f>
        <v/>
      </c>
      <c r="G271" s="135" t="str">
        <f>IFERROR(VLOOKUP(INSCRIPCIONES!$B271,BASE2026,12,FALSE),"")</f>
        <v/>
      </c>
      <c r="H271" s="203" t="str">
        <f>IFERROR(VLOOKUP(INSCRIPCIONES!$B271,BASE2026,11,FALSE),"")</f>
        <v/>
      </c>
      <c r="I271" s="136" t="str">
        <f>IFERROR(VLOOKUP(INSCRIPCIONES!$B271,BASE2026,13,FALSE),"")</f>
        <v/>
      </c>
      <c r="J271" s="110" t="str">
        <f>IF(B271="","",IF(INSCRIPCIONES!$K271="DESCUENTO FAMILIA",65000,85000))</f>
        <v/>
      </c>
      <c r="K271" s="130"/>
      <c r="L271" s="200" t="str">
        <f>_xlfn.IFNA(VLOOKUP(INSCRIPCIONES!$B271,'BASE DE DATOS 2026'!$B$3:$Q$1042,16,FALSE),"")</f>
        <v/>
      </c>
    </row>
    <row r="272" spans="1:12" ht="15.75" x14ac:dyDescent="0.25">
      <c r="A272" s="214" t="str">
        <f>IF(INSCRIPCIONES!$B272="","",SUBTOTAL(103,$B$7:B272))</f>
        <v/>
      </c>
      <c r="B272" s="215"/>
      <c r="C272" s="133" t="str">
        <f>IFERROR(VLOOKUP(INSCRIPCIONES!$B272,BASE2026,2,FALSE),"")</f>
        <v/>
      </c>
      <c r="D272" s="133" t="str">
        <f>IFERROR(VLOOKUP(INSCRIPCIONES!$B272,BASE2026,3,FALSE),"")</f>
        <v/>
      </c>
      <c r="E272" s="134" t="str">
        <f>IFERROR(VLOOKUP(INSCRIPCIONES!$B272,BASE2026,6,0),"")</f>
        <v/>
      </c>
      <c r="F272" s="134" t="str">
        <f>IFERROR(VLOOKUP(INSCRIPCIONES!$B272,BASE2026,5,0),"")</f>
        <v/>
      </c>
      <c r="G272" s="135" t="str">
        <f>IFERROR(VLOOKUP(INSCRIPCIONES!$B272,BASE2026,12,FALSE),"")</f>
        <v/>
      </c>
      <c r="H272" s="203" t="str">
        <f>IFERROR(VLOOKUP(INSCRIPCIONES!$B272,BASE2026,11,FALSE),"")</f>
        <v/>
      </c>
      <c r="I272" s="136" t="str">
        <f>IFERROR(VLOOKUP(INSCRIPCIONES!$B272,BASE2026,13,FALSE),"")</f>
        <v/>
      </c>
      <c r="J272" s="110" t="str">
        <f>IF(B272="","",IF(INSCRIPCIONES!$K272="DESCUENTO FAMILIA",65000,85000))</f>
        <v/>
      </c>
      <c r="K272" s="130"/>
      <c r="L272" s="200" t="str">
        <f>_xlfn.IFNA(VLOOKUP(INSCRIPCIONES!$B272,'BASE DE DATOS 2026'!$B$3:$Q$1042,16,FALSE),"")</f>
        <v/>
      </c>
    </row>
    <row r="273" spans="1:12" ht="15.75" x14ac:dyDescent="0.25">
      <c r="A273" s="214" t="str">
        <f>IF(INSCRIPCIONES!$B273="","",SUBTOTAL(103,$B$7:B273))</f>
        <v/>
      </c>
      <c r="B273" s="215"/>
      <c r="C273" s="133" t="str">
        <f>IFERROR(VLOOKUP(INSCRIPCIONES!$B273,BASE2026,2,FALSE),"")</f>
        <v/>
      </c>
      <c r="D273" s="133" t="str">
        <f>IFERROR(VLOOKUP(INSCRIPCIONES!$B273,BASE2026,3,FALSE),"")</f>
        <v/>
      </c>
      <c r="E273" s="134" t="str">
        <f>IFERROR(VLOOKUP(INSCRIPCIONES!$B273,BASE2026,6,0),"")</f>
        <v/>
      </c>
      <c r="F273" s="134" t="str">
        <f>IFERROR(VLOOKUP(INSCRIPCIONES!$B273,BASE2026,5,0),"")</f>
        <v/>
      </c>
      <c r="G273" s="135" t="str">
        <f>IFERROR(VLOOKUP(INSCRIPCIONES!$B273,BASE2026,12,FALSE),"")</f>
        <v/>
      </c>
      <c r="H273" s="203" t="str">
        <f>IFERROR(VLOOKUP(INSCRIPCIONES!$B273,BASE2026,11,FALSE),"")</f>
        <v/>
      </c>
      <c r="I273" s="136" t="str">
        <f>IFERROR(VLOOKUP(INSCRIPCIONES!$B273,BASE2026,13,FALSE),"")</f>
        <v/>
      </c>
      <c r="J273" s="110" t="str">
        <f>IF(B273="","",IF(INSCRIPCIONES!$K273="DESCUENTO FAMILIA",65000,85000))</f>
        <v/>
      </c>
      <c r="K273" s="130"/>
      <c r="L273" s="200" t="str">
        <f>_xlfn.IFNA(VLOOKUP(INSCRIPCIONES!$B273,'BASE DE DATOS 2026'!$B$3:$Q$1042,16,FALSE),"")</f>
        <v/>
      </c>
    </row>
    <row r="274" spans="1:12" ht="15.75" x14ac:dyDescent="0.25">
      <c r="A274" s="214" t="str">
        <f>IF(INSCRIPCIONES!$B274="","",SUBTOTAL(103,$B$7:B274))</f>
        <v/>
      </c>
      <c r="B274" s="215"/>
      <c r="C274" s="133" t="str">
        <f>IFERROR(VLOOKUP(INSCRIPCIONES!$B274,BASE2026,2,FALSE),"")</f>
        <v/>
      </c>
      <c r="D274" s="133" t="str">
        <f>IFERROR(VLOOKUP(INSCRIPCIONES!$B274,BASE2026,3,FALSE),"")</f>
        <v/>
      </c>
      <c r="E274" s="134" t="str">
        <f>IFERROR(VLOOKUP(INSCRIPCIONES!$B274,BASE2026,6,0),"")</f>
        <v/>
      </c>
      <c r="F274" s="134" t="str">
        <f>IFERROR(VLOOKUP(INSCRIPCIONES!$B274,BASE2026,5,0),"")</f>
        <v/>
      </c>
      <c r="G274" s="135" t="str">
        <f>IFERROR(VLOOKUP(INSCRIPCIONES!$B274,BASE2026,12,FALSE),"")</f>
        <v/>
      </c>
      <c r="H274" s="203" t="str">
        <f>IFERROR(VLOOKUP(INSCRIPCIONES!$B274,BASE2026,11,FALSE),"")</f>
        <v/>
      </c>
      <c r="I274" s="136" t="str">
        <f>IFERROR(VLOOKUP(INSCRIPCIONES!$B274,BASE2026,13,FALSE),"")</f>
        <v/>
      </c>
      <c r="J274" s="110" t="str">
        <f>IF(B274="","",IF(INSCRIPCIONES!$K274="DESCUENTO FAMILIA",65000,85000))</f>
        <v/>
      </c>
      <c r="K274" s="130"/>
      <c r="L274" s="200" t="str">
        <f>_xlfn.IFNA(VLOOKUP(INSCRIPCIONES!$B274,'BASE DE DATOS 2026'!$B$3:$Q$1042,16,FALSE),"")</f>
        <v/>
      </c>
    </row>
    <row r="275" spans="1:12" ht="15.75" x14ac:dyDescent="0.25">
      <c r="A275" s="214" t="str">
        <f>IF(INSCRIPCIONES!$B275="","",SUBTOTAL(103,$B$7:B275))</f>
        <v/>
      </c>
      <c r="B275" s="215"/>
      <c r="C275" s="133" t="str">
        <f>IFERROR(VLOOKUP(INSCRIPCIONES!$B275,BASE2026,2,FALSE),"")</f>
        <v/>
      </c>
      <c r="D275" s="133" t="str">
        <f>IFERROR(VLOOKUP(INSCRIPCIONES!$B275,BASE2026,3,FALSE),"")</f>
        <v/>
      </c>
      <c r="E275" s="134" t="str">
        <f>IFERROR(VLOOKUP(INSCRIPCIONES!$B275,BASE2026,6,0),"")</f>
        <v/>
      </c>
      <c r="F275" s="134" t="str">
        <f>IFERROR(VLOOKUP(INSCRIPCIONES!$B275,BASE2026,5,0),"")</f>
        <v/>
      </c>
      <c r="G275" s="135" t="str">
        <f>IFERROR(VLOOKUP(INSCRIPCIONES!$B275,BASE2026,12,FALSE),"")</f>
        <v/>
      </c>
      <c r="H275" s="203" t="str">
        <f>IFERROR(VLOOKUP(INSCRIPCIONES!$B275,BASE2026,11,FALSE),"")</f>
        <v/>
      </c>
      <c r="I275" s="136" t="str">
        <f>IFERROR(VLOOKUP(INSCRIPCIONES!$B275,BASE2026,13,FALSE),"")</f>
        <v/>
      </c>
      <c r="J275" s="110" t="str">
        <f>IF(B275="","",IF(INSCRIPCIONES!$K275="DESCUENTO FAMILIA",65000,85000))</f>
        <v/>
      </c>
      <c r="K275" s="130"/>
      <c r="L275" s="200" t="str">
        <f>_xlfn.IFNA(VLOOKUP(INSCRIPCIONES!$B275,'BASE DE DATOS 2026'!$B$3:$Q$1042,16,FALSE),"")</f>
        <v/>
      </c>
    </row>
    <row r="276" spans="1:12" ht="15.75" x14ac:dyDescent="0.25">
      <c r="A276" s="214" t="str">
        <f>IF(INSCRIPCIONES!$B276="","",SUBTOTAL(103,$B$7:B276))</f>
        <v/>
      </c>
      <c r="B276" s="215"/>
      <c r="C276" s="133" t="str">
        <f>IFERROR(VLOOKUP(INSCRIPCIONES!$B276,BASE2026,2,FALSE),"")</f>
        <v/>
      </c>
      <c r="D276" s="133" t="str">
        <f>IFERROR(VLOOKUP(INSCRIPCIONES!$B276,BASE2026,3,FALSE),"")</f>
        <v/>
      </c>
      <c r="E276" s="134" t="str">
        <f>IFERROR(VLOOKUP(INSCRIPCIONES!$B276,BASE2026,6,0),"")</f>
        <v/>
      </c>
      <c r="F276" s="134" t="str">
        <f>IFERROR(VLOOKUP(INSCRIPCIONES!$B276,BASE2026,5,0),"")</f>
        <v/>
      </c>
      <c r="G276" s="135" t="str">
        <f>IFERROR(VLOOKUP(INSCRIPCIONES!$B276,BASE2026,12,FALSE),"")</f>
        <v/>
      </c>
      <c r="H276" s="203" t="str">
        <f>IFERROR(VLOOKUP(INSCRIPCIONES!$B276,BASE2026,11,FALSE),"")</f>
        <v/>
      </c>
      <c r="I276" s="136" t="str">
        <f>IFERROR(VLOOKUP(INSCRIPCIONES!$B276,BASE2026,13,FALSE),"")</f>
        <v/>
      </c>
      <c r="J276" s="110" t="str">
        <f>IF(B276="","",IF(INSCRIPCIONES!$K276="DESCUENTO FAMILIA",65000,85000))</f>
        <v/>
      </c>
      <c r="K276" s="130"/>
      <c r="L276" s="200" t="str">
        <f>_xlfn.IFNA(VLOOKUP(INSCRIPCIONES!$B276,'BASE DE DATOS 2026'!$B$3:$Q$1042,16,FALSE),"")</f>
        <v/>
      </c>
    </row>
    <row r="277" spans="1:12" ht="15.75" x14ac:dyDescent="0.25">
      <c r="A277" s="214" t="str">
        <f>IF(INSCRIPCIONES!$B277="","",SUBTOTAL(103,$B$7:B277))</f>
        <v/>
      </c>
      <c r="B277" s="215"/>
      <c r="C277" s="133" t="str">
        <f>IFERROR(VLOOKUP(INSCRIPCIONES!$B277,BASE2026,2,FALSE),"")</f>
        <v/>
      </c>
      <c r="D277" s="133" t="str">
        <f>IFERROR(VLOOKUP(INSCRIPCIONES!$B277,BASE2026,3,FALSE),"")</f>
        <v/>
      </c>
      <c r="E277" s="134" t="str">
        <f>IFERROR(VLOOKUP(INSCRIPCIONES!$B277,BASE2026,6,0),"")</f>
        <v/>
      </c>
      <c r="F277" s="134" t="str">
        <f>IFERROR(VLOOKUP(INSCRIPCIONES!$B277,BASE2026,5,0),"")</f>
        <v/>
      </c>
      <c r="G277" s="135" t="str">
        <f>IFERROR(VLOOKUP(INSCRIPCIONES!$B277,BASE2026,12,FALSE),"")</f>
        <v/>
      </c>
      <c r="H277" s="203" t="str">
        <f>IFERROR(VLOOKUP(INSCRIPCIONES!$B277,BASE2026,11,FALSE),"")</f>
        <v/>
      </c>
      <c r="I277" s="136" t="str">
        <f>IFERROR(VLOOKUP(INSCRIPCIONES!$B277,BASE2026,13,FALSE),"")</f>
        <v/>
      </c>
      <c r="J277" s="110" t="str">
        <f>IF(B277="","",IF(INSCRIPCIONES!$K277="DESCUENTO FAMILIA",65000,85000))</f>
        <v/>
      </c>
      <c r="K277" s="129"/>
      <c r="L277" s="200" t="str">
        <f>_xlfn.IFNA(VLOOKUP(INSCRIPCIONES!$B277,'BASE DE DATOS 2026'!$B$3:$Q$1042,16,FALSE),"")</f>
        <v/>
      </c>
    </row>
    <row r="278" spans="1:12" ht="15.75" x14ac:dyDescent="0.25">
      <c r="A278" s="214" t="str">
        <f>IF(INSCRIPCIONES!$B278="","",SUBTOTAL(103,$B$7:B278))</f>
        <v/>
      </c>
      <c r="B278" s="215"/>
      <c r="C278" s="133" t="str">
        <f>IFERROR(VLOOKUP(INSCRIPCIONES!$B278,BASE2026,2,FALSE),"")</f>
        <v/>
      </c>
      <c r="D278" s="133" t="str">
        <f>IFERROR(VLOOKUP(INSCRIPCIONES!$B278,BASE2026,3,FALSE),"")</f>
        <v/>
      </c>
      <c r="E278" s="134" t="str">
        <f>IFERROR(VLOOKUP(INSCRIPCIONES!$B278,BASE2026,6,0),"")</f>
        <v/>
      </c>
      <c r="F278" s="134" t="str">
        <f>IFERROR(VLOOKUP(INSCRIPCIONES!$B278,BASE2026,5,0),"")</f>
        <v/>
      </c>
      <c r="G278" s="135" t="str">
        <f>IFERROR(VLOOKUP(INSCRIPCIONES!$B278,BASE2026,12,FALSE),"")</f>
        <v/>
      </c>
      <c r="H278" s="203" t="str">
        <f>IFERROR(VLOOKUP(INSCRIPCIONES!$B278,BASE2026,11,FALSE),"")</f>
        <v/>
      </c>
      <c r="I278" s="136" t="str">
        <f>IFERROR(VLOOKUP(INSCRIPCIONES!$B278,BASE2026,13,FALSE),"")</f>
        <v/>
      </c>
      <c r="J278" s="110" t="str">
        <f>IF(B278="","",IF(INSCRIPCIONES!$K278="DESCUENTO FAMILIA",65000,85000))</f>
        <v/>
      </c>
      <c r="K278" s="129"/>
      <c r="L278" s="200" t="str">
        <f>_xlfn.IFNA(VLOOKUP(INSCRIPCIONES!$B278,'BASE DE DATOS 2026'!$B$3:$Q$1042,16,FALSE),"")</f>
        <v/>
      </c>
    </row>
    <row r="279" spans="1:12" ht="15.75" x14ac:dyDescent="0.25">
      <c r="A279" s="214" t="str">
        <f>IF(INSCRIPCIONES!$B279="","",SUBTOTAL(103,$B$7:B279))</f>
        <v/>
      </c>
      <c r="B279" s="215"/>
      <c r="C279" s="133" t="str">
        <f>IFERROR(VLOOKUP(INSCRIPCIONES!$B279,BASE2026,2,FALSE),"")</f>
        <v/>
      </c>
      <c r="D279" s="133" t="str">
        <f>IFERROR(VLOOKUP(INSCRIPCIONES!$B279,BASE2026,3,FALSE),"")</f>
        <v/>
      </c>
      <c r="E279" s="134" t="str">
        <f>IFERROR(VLOOKUP(INSCRIPCIONES!$B279,BASE2026,6,0),"")</f>
        <v/>
      </c>
      <c r="F279" s="134" t="str">
        <f>IFERROR(VLOOKUP(INSCRIPCIONES!$B279,BASE2026,5,0),"")</f>
        <v/>
      </c>
      <c r="G279" s="135" t="str">
        <f>IFERROR(VLOOKUP(INSCRIPCIONES!$B279,BASE2026,12,FALSE),"")</f>
        <v/>
      </c>
      <c r="H279" s="203" t="str">
        <f>IFERROR(VLOOKUP(INSCRIPCIONES!$B279,BASE2026,11,FALSE),"")</f>
        <v/>
      </c>
      <c r="I279" s="136" t="str">
        <f>IFERROR(VLOOKUP(INSCRIPCIONES!$B279,BASE2026,13,FALSE),"")</f>
        <v/>
      </c>
      <c r="J279" s="110" t="str">
        <f>IF(B279="","",IF(INSCRIPCIONES!$K279="DESCUENTO FAMILIA",65000,85000))</f>
        <v/>
      </c>
      <c r="K279" s="129"/>
      <c r="L279" s="200" t="str">
        <f>_xlfn.IFNA(VLOOKUP(INSCRIPCIONES!$B279,'BASE DE DATOS 2026'!$B$3:$Q$1042,16,FALSE),"")</f>
        <v/>
      </c>
    </row>
    <row r="280" spans="1:12" ht="15.75" x14ac:dyDescent="0.25">
      <c r="A280" s="214" t="str">
        <f>IF(INSCRIPCIONES!$B280="","",SUBTOTAL(103,$B$7:B280))</f>
        <v/>
      </c>
      <c r="B280" s="215"/>
      <c r="C280" s="133" t="str">
        <f>IFERROR(VLOOKUP(INSCRIPCIONES!$B280,BASE2026,2,FALSE),"")</f>
        <v/>
      </c>
      <c r="D280" s="133" t="str">
        <f>IFERROR(VLOOKUP(INSCRIPCIONES!$B280,BASE2026,3,FALSE),"")</f>
        <v/>
      </c>
      <c r="E280" s="134" t="str">
        <f>IFERROR(VLOOKUP(INSCRIPCIONES!$B280,BASE2026,6,0),"")</f>
        <v/>
      </c>
      <c r="F280" s="134" t="str">
        <f>IFERROR(VLOOKUP(INSCRIPCIONES!$B280,BASE2026,5,0),"")</f>
        <v/>
      </c>
      <c r="G280" s="135" t="str">
        <f>IFERROR(VLOOKUP(INSCRIPCIONES!$B280,BASE2026,12,FALSE),"")</f>
        <v/>
      </c>
      <c r="H280" s="203" t="str">
        <f>IFERROR(VLOOKUP(INSCRIPCIONES!$B280,BASE2026,11,FALSE),"")</f>
        <v/>
      </c>
      <c r="I280" s="136" t="str">
        <f>IFERROR(VLOOKUP(INSCRIPCIONES!$B280,BASE2026,13,FALSE),"")</f>
        <v/>
      </c>
      <c r="J280" s="110" t="str">
        <f>IF(B280="","",IF(INSCRIPCIONES!$K280="DESCUENTO FAMILIA",65000,85000))</f>
        <v/>
      </c>
      <c r="K280" s="129"/>
      <c r="L280" s="200" t="str">
        <f>_xlfn.IFNA(VLOOKUP(INSCRIPCIONES!$B280,'BASE DE DATOS 2026'!$B$3:$Q$1042,16,FALSE),"")</f>
        <v/>
      </c>
    </row>
    <row r="281" spans="1:12" ht="15.75" x14ac:dyDescent="0.25">
      <c r="A281" s="214" t="str">
        <f>IF(INSCRIPCIONES!$B281="","",SUBTOTAL(103,$B$7:B281))</f>
        <v/>
      </c>
      <c r="B281" s="215"/>
      <c r="C281" s="133" t="str">
        <f>IFERROR(VLOOKUP(INSCRIPCIONES!$B281,BASE2026,2,FALSE),"")</f>
        <v/>
      </c>
      <c r="D281" s="133" t="str">
        <f>IFERROR(VLOOKUP(INSCRIPCIONES!$B281,BASE2026,3,FALSE),"")</f>
        <v/>
      </c>
      <c r="E281" s="134" t="str">
        <f>IFERROR(VLOOKUP(INSCRIPCIONES!$B281,BASE2026,6,0),"")</f>
        <v/>
      </c>
      <c r="F281" s="134" t="str">
        <f>IFERROR(VLOOKUP(INSCRIPCIONES!$B281,BASE2026,5,0),"")</f>
        <v/>
      </c>
      <c r="G281" s="135" t="str">
        <f>IFERROR(VLOOKUP(INSCRIPCIONES!$B281,BASE2026,12,FALSE),"")</f>
        <v/>
      </c>
      <c r="H281" s="203" t="str">
        <f>IFERROR(VLOOKUP(INSCRIPCIONES!$B281,BASE2026,11,FALSE),"")</f>
        <v/>
      </c>
      <c r="I281" s="136" t="str">
        <f>IFERROR(VLOOKUP(INSCRIPCIONES!$B281,BASE2026,13,FALSE),"")</f>
        <v/>
      </c>
      <c r="J281" s="110" t="str">
        <f>IF(B281="","",IF(INSCRIPCIONES!$K281="DESCUENTO FAMILIA",65000,85000))</f>
        <v/>
      </c>
      <c r="K281" s="129"/>
      <c r="L281" s="200" t="str">
        <f>_xlfn.IFNA(VLOOKUP(INSCRIPCIONES!$B281,'BASE DE DATOS 2026'!$B$3:$Q$1042,16,FALSE),"")</f>
        <v/>
      </c>
    </row>
    <row r="282" spans="1:12" ht="15.75" x14ac:dyDescent="0.25">
      <c r="A282" s="214" t="str">
        <f>IF(INSCRIPCIONES!$B282="","",SUBTOTAL(103,$B$7:B282))</f>
        <v/>
      </c>
      <c r="B282" s="215"/>
      <c r="C282" s="133" t="str">
        <f>IFERROR(VLOOKUP(INSCRIPCIONES!$B282,BASE2026,2,FALSE),"")</f>
        <v/>
      </c>
      <c r="D282" s="133" t="str">
        <f>IFERROR(VLOOKUP(INSCRIPCIONES!$B282,BASE2026,3,FALSE),"")</f>
        <v/>
      </c>
      <c r="E282" s="134" t="str">
        <f>IFERROR(VLOOKUP(INSCRIPCIONES!$B282,BASE2026,6,0),"")</f>
        <v/>
      </c>
      <c r="F282" s="134" t="str">
        <f>IFERROR(VLOOKUP(INSCRIPCIONES!$B282,BASE2026,5,0),"")</f>
        <v/>
      </c>
      <c r="G282" s="135" t="str">
        <f>IFERROR(VLOOKUP(INSCRIPCIONES!$B282,BASE2026,12,FALSE),"")</f>
        <v/>
      </c>
      <c r="H282" s="203" t="str">
        <f>IFERROR(VLOOKUP(INSCRIPCIONES!$B282,BASE2026,11,FALSE),"")</f>
        <v/>
      </c>
      <c r="I282" s="136" t="str">
        <f>IFERROR(VLOOKUP(INSCRIPCIONES!$B282,BASE2026,13,FALSE),"")</f>
        <v/>
      </c>
      <c r="J282" s="110" t="str">
        <f>IF(B282="","",IF(INSCRIPCIONES!$K282="DESCUENTO FAMILIA",65000,85000))</f>
        <v/>
      </c>
      <c r="K282" s="129"/>
      <c r="L282" s="200" t="str">
        <f>_xlfn.IFNA(VLOOKUP(INSCRIPCIONES!$B282,'BASE DE DATOS 2026'!$B$3:$Q$1042,16,FALSE),"")</f>
        <v/>
      </c>
    </row>
    <row r="283" spans="1:12" ht="15.75" x14ac:dyDescent="0.25">
      <c r="A283" s="214" t="str">
        <f>IF(INSCRIPCIONES!$B283="","",SUBTOTAL(103,$B$7:B283))</f>
        <v/>
      </c>
      <c r="B283" s="215"/>
      <c r="C283" s="133" t="str">
        <f>IFERROR(VLOOKUP(INSCRIPCIONES!$B283,BASE2026,2,FALSE),"")</f>
        <v/>
      </c>
      <c r="D283" s="133" t="str">
        <f>IFERROR(VLOOKUP(INSCRIPCIONES!$B283,BASE2026,3,FALSE),"")</f>
        <v/>
      </c>
      <c r="E283" s="134" t="str">
        <f>IFERROR(VLOOKUP(INSCRIPCIONES!$B283,BASE2026,6,0),"")</f>
        <v/>
      </c>
      <c r="F283" s="134" t="str">
        <f>IFERROR(VLOOKUP(INSCRIPCIONES!$B283,BASE2026,5,0),"")</f>
        <v/>
      </c>
      <c r="G283" s="135" t="str">
        <f>IFERROR(VLOOKUP(INSCRIPCIONES!$B283,BASE2026,12,FALSE),"")</f>
        <v/>
      </c>
      <c r="H283" s="203" t="str">
        <f>IFERROR(VLOOKUP(INSCRIPCIONES!$B283,BASE2026,11,FALSE),"")</f>
        <v/>
      </c>
      <c r="I283" s="136" t="str">
        <f>IFERROR(VLOOKUP(INSCRIPCIONES!$B283,BASE2026,13,FALSE),"")</f>
        <v/>
      </c>
      <c r="J283" s="110" t="str">
        <f>IF(B283="","",IF(INSCRIPCIONES!$K283="DESCUENTO FAMILIA",65000,85000))</f>
        <v/>
      </c>
      <c r="K283" s="129"/>
      <c r="L283" s="200" t="str">
        <f>_xlfn.IFNA(VLOOKUP(INSCRIPCIONES!$B283,'BASE DE DATOS 2026'!$B$3:$Q$1042,16,FALSE),"")</f>
        <v/>
      </c>
    </row>
    <row r="284" spans="1:12" ht="15.75" x14ac:dyDescent="0.25">
      <c r="A284" s="214" t="str">
        <f>IF(INSCRIPCIONES!$B284="","",SUBTOTAL(103,$B$7:B284))</f>
        <v/>
      </c>
      <c r="B284" s="215"/>
      <c r="C284" s="133" t="str">
        <f>IFERROR(VLOOKUP(INSCRIPCIONES!$B284,BASE2026,2,FALSE),"")</f>
        <v/>
      </c>
      <c r="D284" s="133" t="str">
        <f>IFERROR(VLOOKUP(INSCRIPCIONES!$B284,BASE2026,3,FALSE),"")</f>
        <v/>
      </c>
      <c r="E284" s="134" t="str">
        <f>IFERROR(VLOOKUP(INSCRIPCIONES!$B284,BASE2026,6,0),"")</f>
        <v/>
      </c>
      <c r="F284" s="134" t="str">
        <f>IFERROR(VLOOKUP(INSCRIPCIONES!$B284,BASE2026,5,0),"")</f>
        <v/>
      </c>
      <c r="G284" s="135" t="str">
        <f>IFERROR(VLOOKUP(INSCRIPCIONES!$B284,BASE2026,12,FALSE),"")</f>
        <v/>
      </c>
      <c r="H284" s="203" t="str">
        <f>IFERROR(VLOOKUP(INSCRIPCIONES!$B284,BASE2026,11,FALSE),"")</f>
        <v/>
      </c>
      <c r="I284" s="136" t="str">
        <f>IFERROR(VLOOKUP(INSCRIPCIONES!$B284,BASE2026,13,FALSE),"")</f>
        <v/>
      </c>
      <c r="J284" s="110" t="str">
        <f>IF(B284="","",IF(INSCRIPCIONES!$K284="DESCUENTO FAMILIA",65000,85000))</f>
        <v/>
      </c>
      <c r="K284" s="129"/>
      <c r="L284" s="200" t="str">
        <f>_xlfn.IFNA(VLOOKUP(INSCRIPCIONES!$B284,'BASE DE DATOS 2026'!$B$3:$Q$1042,16,FALSE),"")</f>
        <v/>
      </c>
    </row>
    <row r="285" spans="1:12" ht="15.75" x14ac:dyDescent="0.25">
      <c r="A285" s="214" t="str">
        <f>IF(INSCRIPCIONES!$B285="","",SUBTOTAL(103,$B$7:B285))</f>
        <v/>
      </c>
      <c r="B285" s="215"/>
      <c r="C285" s="133" t="str">
        <f>IFERROR(VLOOKUP(INSCRIPCIONES!$B285,BASE2026,2,FALSE),"")</f>
        <v/>
      </c>
      <c r="D285" s="133" t="str">
        <f>IFERROR(VLOOKUP(INSCRIPCIONES!$B285,BASE2026,3,FALSE),"")</f>
        <v/>
      </c>
      <c r="E285" s="134" t="str">
        <f>IFERROR(VLOOKUP(INSCRIPCIONES!$B285,BASE2026,6,0),"")</f>
        <v/>
      </c>
      <c r="F285" s="134" t="str">
        <f>IFERROR(VLOOKUP(INSCRIPCIONES!$B285,BASE2026,5,0),"")</f>
        <v/>
      </c>
      <c r="G285" s="135" t="str">
        <f>IFERROR(VLOOKUP(INSCRIPCIONES!$B285,BASE2026,12,FALSE),"")</f>
        <v/>
      </c>
      <c r="H285" s="203" t="str">
        <f>IFERROR(VLOOKUP(INSCRIPCIONES!$B285,BASE2026,11,FALSE),"")</f>
        <v/>
      </c>
      <c r="I285" s="136" t="str">
        <f>IFERROR(VLOOKUP(INSCRIPCIONES!$B285,BASE2026,13,FALSE),"")</f>
        <v/>
      </c>
      <c r="J285" s="110" t="str">
        <f>IF(B285="","",IF(INSCRIPCIONES!$K285="DESCUENTO FAMILIA",65000,85000))</f>
        <v/>
      </c>
      <c r="K285" s="129"/>
      <c r="L285" s="200" t="str">
        <f>_xlfn.IFNA(VLOOKUP(INSCRIPCIONES!$B285,'BASE DE DATOS 2026'!$B$3:$Q$1042,16,FALSE),"")</f>
        <v/>
      </c>
    </row>
    <row r="286" spans="1:12" ht="15.75" x14ac:dyDescent="0.25">
      <c r="A286" s="214" t="str">
        <f>IF(INSCRIPCIONES!$B286="","",SUBTOTAL(103,$B$7:B286))</f>
        <v/>
      </c>
      <c r="B286" s="215"/>
      <c r="C286" s="133" t="str">
        <f>IFERROR(VLOOKUP(INSCRIPCIONES!$B286,BASE2026,2,FALSE),"")</f>
        <v/>
      </c>
      <c r="D286" s="133" t="str">
        <f>IFERROR(VLOOKUP(INSCRIPCIONES!$B286,BASE2026,3,FALSE),"")</f>
        <v/>
      </c>
      <c r="E286" s="134" t="str">
        <f>IFERROR(VLOOKUP(INSCRIPCIONES!$B286,BASE2026,6,0),"")</f>
        <v/>
      </c>
      <c r="F286" s="134" t="str">
        <f>IFERROR(VLOOKUP(INSCRIPCIONES!$B286,BASE2026,5,0),"")</f>
        <v/>
      </c>
      <c r="G286" s="135" t="str">
        <f>IFERROR(VLOOKUP(INSCRIPCIONES!$B286,BASE2026,12,FALSE),"")</f>
        <v/>
      </c>
      <c r="H286" s="203" t="str">
        <f>IFERROR(VLOOKUP(INSCRIPCIONES!$B286,BASE2026,11,FALSE),"")</f>
        <v/>
      </c>
      <c r="I286" s="136" t="str">
        <f>IFERROR(VLOOKUP(INSCRIPCIONES!$B286,BASE2026,13,FALSE),"")</f>
        <v/>
      </c>
      <c r="J286" s="110" t="str">
        <f>IF(B286="","",IF(INSCRIPCIONES!$K286="DESCUENTO FAMILIA",65000,85000))</f>
        <v/>
      </c>
      <c r="K286" s="129"/>
      <c r="L286" s="200" t="str">
        <f>_xlfn.IFNA(VLOOKUP(INSCRIPCIONES!$B286,'BASE DE DATOS 2026'!$B$3:$Q$1042,16,FALSE),"")</f>
        <v/>
      </c>
    </row>
    <row r="287" spans="1:12" ht="15.75" x14ac:dyDescent="0.25">
      <c r="A287" s="214" t="str">
        <f>IF(INSCRIPCIONES!$B287="","",SUBTOTAL(103,$B$7:B287))</f>
        <v/>
      </c>
      <c r="B287" s="215"/>
      <c r="C287" s="133" t="str">
        <f>IFERROR(VLOOKUP(INSCRIPCIONES!$B287,BASE2026,2,FALSE),"")</f>
        <v/>
      </c>
      <c r="D287" s="133" t="str">
        <f>IFERROR(VLOOKUP(INSCRIPCIONES!$B287,BASE2026,3,FALSE),"")</f>
        <v/>
      </c>
      <c r="E287" s="134" t="str">
        <f>IFERROR(VLOOKUP(INSCRIPCIONES!$B287,BASE2026,6,0),"")</f>
        <v/>
      </c>
      <c r="F287" s="134" t="str">
        <f>IFERROR(VLOOKUP(INSCRIPCIONES!$B287,BASE2026,5,0),"")</f>
        <v/>
      </c>
      <c r="G287" s="135" t="str">
        <f>IFERROR(VLOOKUP(INSCRIPCIONES!$B287,BASE2026,12,FALSE),"")</f>
        <v/>
      </c>
      <c r="H287" s="203" t="str">
        <f>IFERROR(VLOOKUP(INSCRIPCIONES!$B287,BASE2026,11,FALSE),"")</f>
        <v/>
      </c>
      <c r="I287" s="136" t="str">
        <f>IFERROR(VLOOKUP(INSCRIPCIONES!$B287,BASE2026,13,FALSE),"")</f>
        <v/>
      </c>
      <c r="J287" s="110" t="str">
        <f>IF(B287="","",IF(INSCRIPCIONES!$K287="DESCUENTO FAMILIA",65000,85000))</f>
        <v/>
      </c>
      <c r="K287" s="129"/>
      <c r="L287" s="200" t="str">
        <f>_xlfn.IFNA(VLOOKUP(INSCRIPCIONES!$B287,'BASE DE DATOS 2026'!$B$3:$Q$1042,16,FALSE),"")</f>
        <v/>
      </c>
    </row>
    <row r="288" spans="1:12" ht="15.75" x14ac:dyDescent="0.25">
      <c r="A288" s="214" t="str">
        <f>IF(INSCRIPCIONES!$B288="","",SUBTOTAL(103,$B$7:B288))</f>
        <v/>
      </c>
      <c r="B288" s="215"/>
      <c r="C288" s="133" t="str">
        <f>IFERROR(VLOOKUP(INSCRIPCIONES!$B288,BASE2026,2,FALSE),"")</f>
        <v/>
      </c>
      <c r="D288" s="133" t="str">
        <f>IFERROR(VLOOKUP(INSCRIPCIONES!$B288,BASE2026,3,FALSE),"")</f>
        <v/>
      </c>
      <c r="E288" s="134" t="str">
        <f>IFERROR(VLOOKUP(INSCRIPCIONES!$B288,BASE2026,6,0),"")</f>
        <v/>
      </c>
      <c r="F288" s="134" t="str">
        <f>IFERROR(VLOOKUP(INSCRIPCIONES!$B288,BASE2026,5,0),"")</f>
        <v/>
      </c>
      <c r="G288" s="135" t="str">
        <f>IFERROR(VLOOKUP(INSCRIPCIONES!$B288,BASE2026,12,FALSE),"")</f>
        <v/>
      </c>
      <c r="H288" s="203" t="str">
        <f>IFERROR(VLOOKUP(INSCRIPCIONES!$B288,BASE2026,11,FALSE),"")</f>
        <v/>
      </c>
      <c r="I288" s="136" t="str">
        <f>IFERROR(VLOOKUP(INSCRIPCIONES!$B288,BASE2026,13,FALSE),"")</f>
        <v/>
      </c>
      <c r="J288" s="110" t="str">
        <f>IF(B288="","",IF(INSCRIPCIONES!$K288="DESCUENTO FAMILIA",65000,85000))</f>
        <v/>
      </c>
      <c r="K288" s="129"/>
      <c r="L288" s="200" t="str">
        <f>_xlfn.IFNA(VLOOKUP(INSCRIPCIONES!$B288,'BASE DE DATOS 2026'!$B$3:$Q$1042,16,FALSE),"")</f>
        <v/>
      </c>
    </row>
    <row r="289" spans="1:12" ht="15.75" x14ac:dyDescent="0.25">
      <c r="A289" s="214" t="str">
        <f>IF(INSCRIPCIONES!$B289="","",SUBTOTAL(103,$B$7:B289))</f>
        <v/>
      </c>
      <c r="B289" s="215"/>
      <c r="C289" s="133" t="str">
        <f>IFERROR(VLOOKUP(INSCRIPCIONES!$B289,BASE2026,2,FALSE),"")</f>
        <v/>
      </c>
      <c r="D289" s="133" t="str">
        <f>IFERROR(VLOOKUP(INSCRIPCIONES!$B289,BASE2026,3,FALSE),"")</f>
        <v/>
      </c>
      <c r="E289" s="134" t="str">
        <f>IFERROR(VLOOKUP(INSCRIPCIONES!$B289,BASE2026,6,0),"")</f>
        <v/>
      </c>
      <c r="F289" s="134" t="str">
        <f>IFERROR(VLOOKUP(INSCRIPCIONES!$B289,BASE2026,5,0),"")</f>
        <v/>
      </c>
      <c r="G289" s="135" t="str">
        <f>IFERROR(VLOOKUP(INSCRIPCIONES!$B289,BASE2026,12,FALSE),"")</f>
        <v/>
      </c>
      <c r="H289" s="203" t="str">
        <f>IFERROR(VLOOKUP(INSCRIPCIONES!$B289,BASE2026,11,FALSE),"")</f>
        <v/>
      </c>
      <c r="I289" s="136" t="str">
        <f>IFERROR(VLOOKUP(INSCRIPCIONES!$B289,BASE2026,13,FALSE),"")</f>
        <v/>
      </c>
      <c r="J289" s="110" t="str">
        <f>IF(B289="","",IF(INSCRIPCIONES!$K289="DESCUENTO FAMILIA",65000,85000))</f>
        <v/>
      </c>
      <c r="K289" s="129"/>
      <c r="L289" s="200" t="str">
        <f>_xlfn.IFNA(VLOOKUP(INSCRIPCIONES!$B289,'BASE DE DATOS 2026'!$B$3:$Q$1042,16,FALSE),"")</f>
        <v/>
      </c>
    </row>
    <row r="290" spans="1:12" ht="15.75" x14ac:dyDescent="0.25">
      <c r="A290" s="214" t="str">
        <f>IF(INSCRIPCIONES!$B290="","",SUBTOTAL(103,$B$7:B290))</f>
        <v/>
      </c>
      <c r="B290" s="128"/>
      <c r="C290" s="133" t="str">
        <f>IFERROR(VLOOKUP(INSCRIPCIONES!$B290,BASE2026,2,FALSE),"")</f>
        <v/>
      </c>
      <c r="D290" s="133" t="str">
        <f>IFERROR(VLOOKUP(INSCRIPCIONES!$B290,BASE2026,3,FALSE),"")</f>
        <v/>
      </c>
      <c r="E290" s="134" t="str">
        <f>IFERROR(VLOOKUP(INSCRIPCIONES!$B290,BASE2026,6,0),"")</f>
        <v/>
      </c>
      <c r="F290" s="134" t="str">
        <f>IFERROR(VLOOKUP(INSCRIPCIONES!$B290,BASE2026,5,0),"")</f>
        <v/>
      </c>
      <c r="G290" s="135" t="str">
        <f>IFERROR(VLOOKUP(INSCRIPCIONES!$B290,BASE2026,12,FALSE),"")</f>
        <v/>
      </c>
      <c r="H290" s="203" t="str">
        <f>IFERROR(VLOOKUP(INSCRIPCIONES!$B290,BASE2026,11,FALSE),"")</f>
        <v/>
      </c>
      <c r="I290" s="136" t="str">
        <f>IFERROR(VLOOKUP(INSCRIPCIONES!$B290,BASE2026,13,FALSE),"")</f>
        <v/>
      </c>
      <c r="J290" s="110" t="str">
        <f>IF(B290="","",IF(INSCRIPCIONES!$K290="DESCUENTO FAMILIA",65000,85000))</f>
        <v/>
      </c>
      <c r="K290" s="129"/>
      <c r="L290" s="200" t="str">
        <f>_xlfn.IFNA(VLOOKUP(INSCRIPCIONES!$B290,'BASE DE DATOS 2026'!$B$3:$Q$1042,16,FALSE),"")</f>
        <v/>
      </c>
    </row>
    <row r="291" spans="1:12" ht="15.75" x14ac:dyDescent="0.25">
      <c r="A291" s="214" t="str">
        <f>IF(INSCRIPCIONES!$B291="","",SUBTOTAL(103,$B$7:B291))</f>
        <v/>
      </c>
      <c r="B291" s="215"/>
      <c r="C291" s="133" t="str">
        <f>IFERROR(VLOOKUP(INSCRIPCIONES!$B291,BASE2026,2,FALSE),"")</f>
        <v/>
      </c>
      <c r="D291" s="133" t="str">
        <f>IFERROR(VLOOKUP(INSCRIPCIONES!$B291,BASE2026,3,FALSE),"")</f>
        <v/>
      </c>
      <c r="E291" s="134" t="str">
        <f>IFERROR(VLOOKUP(INSCRIPCIONES!$B291,BASE2026,6,0),"")</f>
        <v/>
      </c>
      <c r="F291" s="134" t="str">
        <f>IFERROR(VLOOKUP(INSCRIPCIONES!$B291,BASE2026,5,0),"")</f>
        <v/>
      </c>
      <c r="G291" s="135" t="str">
        <f>IFERROR(VLOOKUP(INSCRIPCIONES!$B291,BASE2026,12,FALSE),"")</f>
        <v/>
      </c>
      <c r="H291" s="203" t="str">
        <f>IFERROR(VLOOKUP(INSCRIPCIONES!$B291,BASE2026,11,FALSE),"")</f>
        <v/>
      </c>
      <c r="I291" s="136" t="str">
        <f>IFERROR(VLOOKUP(INSCRIPCIONES!$B291,BASE2026,13,FALSE),"")</f>
        <v/>
      </c>
      <c r="J291" s="110" t="str">
        <f>IF(B291="","",IF(INSCRIPCIONES!$K291="DESCUENTO FAMILIA",65000,85000))</f>
        <v/>
      </c>
      <c r="K291" s="129"/>
      <c r="L291" s="200" t="str">
        <f>_xlfn.IFNA(VLOOKUP(INSCRIPCIONES!$B291,'BASE DE DATOS 2026'!$B$3:$Q$1042,16,FALSE),"")</f>
        <v/>
      </c>
    </row>
    <row r="292" spans="1:12" ht="15.75" x14ac:dyDescent="0.25">
      <c r="A292" s="214" t="str">
        <f>IF(INSCRIPCIONES!$B292="","",SUBTOTAL(103,$B$7:B292))</f>
        <v/>
      </c>
      <c r="B292" s="215"/>
      <c r="C292" s="133" t="str">
        <f>IFERROR(VLOOKUP(INSCRIPCIONES!$B292,BASE2026,2,FALSE),"")</f>
        <v/>
      </c>
      <c r="D292" s="133" t="str">
        <f>IFERROR(VLOOKUP(INSCRIPCIONES!$B292,BASE2026,3,FALSE),"")</f>
        <v/>
      </c>
      <c r="E292" s="134" t="str">
        <f>IFERROR(VLOOKUP(INSCRIPCIONES!$B292,BASE2026,6,0),"")</f>
        <v/>
      </c>
      <c r="F292" s="134" t="str">
        <f>IFERROR(VLOOKUP(INSCRIPCIONES!$B292,BASE2026,5,0),"")</f>
        <v/>
      </c>
      <c r="G292" s="135" t="str">
        <f>IFERROR(VLOOKUP(INSCRIPCIONES!$B292,BASE2026,12,FALSE),"")</f>
        <v/>
      </c>
      <c r="H292" s="203" t="str">
        <f>IFERROR(VLOOKUP(INSCRIPCIONES!$B292,BASE2026,11,FALSE),"")</f>
        <v/>
      </c>
      <c r="I292" s="136" t="str">
        <f>IFERROR(VLOOKUP(INSCRIPCIONES!$B292,BASE2026,13,FALSE),"")</f>
        <v/>
      </c>
      <c r="J292" s="110" t="str">
        <f>IF(B292="","",IF(INSCRIPCIONES!$K292="DESCUENTO FAMILIA",65000,85000))</f>
        <v/>
      </c>
      <c r="K292" s="129"/>
      <c r="L292" s="200" t="str">
        <f>_xlfn.IFNA(VLOOKUP(INSCRIPCIONES!$B292,'BASE DE DATOS 2026'!$B$3:$Q$1042,16,FALSE),"")</f>
        <v/>
      </c>
    </row>
    <row r="293" spans="1:12" ht="15.75" x14ac:dyDescent="0.25">
      <c r="A293" s="214" t="str">
        <f>IF(INSCRIPCIONES!$B293="","",SUBTOTAL(103,$B$7:B293))</f>
        <v/>
      </c>
      <c r="B293" s="215"/>
      <c r="C293" s="133" t="str">
        <f>IFERROR(VLOOKUP(INSCRIPCIONES!$B293,BASE2026,2,FALSE),"")</f>
        <v/>
      </c>
      <c r="D293" s="133" t="str">
        <f>IFERROR(VLOOKUP(INSCRIPCIONES!$B293,BASE2026,3,FALSE),"")</f>
        <v/>
      </c>
      <c r="E293" s="134" t="str">
        <f>IFERROR(VLOOKUP(INSCRIPCIONES!$B293,BASE2026,6,0),"")</f>
        <v/>
      </c>
      <c r="F293" s="134" t="str">
        <f>IFERROR(VLOOKUP(INSCRIPCIONES!$B293,BASE2026,5,0),"")</f>
        <v/>
      </c>
      <c r="G293" s="135" t="str">
        <f>IFERROR(VLOOKUP(INSCRIPCIONES!$B293,BASE2026,12,FALSE),"")</f>
        <v/>
      </c>
      <c r="H293" s="203" t="str">
        <f>IFERROR(VLOOKUP(INSCRIPCIONES!$B293,BASE2026,11,FALSE),"")</f>
        <v/>
      </c>
      <c r="I293" s="136" t="str">
        <f>IFERROR(VLOOKUP(INSCRIPCIONES!$B293,BASE2026,13,FALSE),"")</f>
        <v/>
      </c>
      <c r="J293" s="110" t="str">
        <f>IF(B293="","",IF(INSCRIPCIONES!$K293="DESCUENTO FAMILIA",65000,85000))</f>
        <v/>
      </c>
      <c r="K293" s="129"/>
      <c r="L293" s="200" t="str">
        <f>_xlfn.IFNA(VLOOKUP(INSCRIPCIONES!$B293,'BASE DE DATOS 2026'!$B$3:$Q$1042,16,FALSE),"")</f>
        <v/>
      </c>
    </row>
    <row r="294" spans="1:12" ht="15.75" x14ac:dyDescent="0.25">
      <c r="A294" s="214" t="str">
        <f>IF(INSCRIPCIONES!$B294="","",SUBTOTAL(103,$B$7:B294))</f>
        <v/>
      </c>
      <c r="B294" s="215"/>
      <c r="C294" s="133" t="str">
        <f>IFERROR(VLOOKUP(INSCRIPCIONES!$B294,BASE2026,2,FALSE),"")</f>
        <v/>
      </c>
      <c r="D294" s="133" t="str">
        <f>IFERROR(VLOOKUP(INSCRIPCIONES!$B294,BASE2026,3,FALSE),"")</f>
        <v/>
      </c>
      <c r="E294" s="134" t="str">
        <f>IFERROR(VLOOKUP(INSCRIPCIONES!$B294,BASE2026,6,0),"")</f>
        <v/>
      </c>
      <c r="F294" s="134" t="str">
        <f>IFERROR(VLOOKUP(INSCRIPCIONES!$B294,BASE2026,5,0),"")</f>
        <v/>
      </c>
      <c r="G294" s="135" t="str">
        <f>IFERROR(VLOOKUP(INSCRIPCIONES!$B294,BASE2026,12,FALSE),"")</f>
        <v/>
      </c>
      <c r="H294" s="203" t="str">
        <f>IFERROR(VLOOKUP(INSCRIPCIONES!$B294,BASE2026,11,FALSE),"")</f>
        <v/>
      </c>
      <c r="I294" s="136" t="str">
        <f>IFERROR(VLOOKUP(INSCRIPCIONES!$B294,BASE2026,13,FALSE),"")</f>
        <v/>
      </c>
      <c r="J294" s="110" t="str">
        <f>IF(B294="","",IF(INSCRIPCIONES!$K294="DESCUENTO FAMILIA",65000,85000))</f>
        <v/>
      </c>
      <c r="K294" s="129"/>
      <c r="L294" s="200" t="str">
        <f>_xlfn.IFNA(VLOOKUP(INSCRIPCIONES!$B294,'BASE DE DATOS 2026'!$B$3:$Q$1042,16,FALSE),"")</f>
        <v/>
      </c>
    </row>
    <row r="295" spans="1:12" ht="15.75" x14ac:dyDescent="0.25">
      <c r="A295" s="214" t="str">
        <f>IF(INSCRIPCIONES!$B295="","",SUBTOTAL(103,$B$7:B295))</f>
        <v/>
      </c>
      <c r="B295" s="215"/>
      <c r="C295" s="133" t="str">
        <f>IFERROR(VLOOKUP(INSCRIPCIONES!$B295,BASE2026,2,FALSE),"")</f>
        <v/>
      </c>
      <c r="D295" s="133" t="str">
        <f>IFERROR(VLOOKUP(INSCRIPCIONES!$B295,BASE2026,3,FALSE),"")</f>
        <v/>
      </c>
      <c r="E295" s="134" t="str">
        <f>IFERROR(VLOOKUP(INSCRIPCIONES!$B295,BASE2026,6,0),"")</f>
        <v/>
      </c>
      <c r="F295" s="134" t="str">
        <f>IFERROR(VLOOKUP(INSCRIPCIONES!$B295,BASE2026,5,0),"")</f>
        <v/>
      </c>
      <c r="G295" s="135" t="str">
        <f>IFERROR(VLOOKUP(INSCRIPCIONES!$B295,BASE2026,12,FALSE),"")</f>
        <v/>
      </c>
      <c r="H295" s="203" t="str">
        <f>IFERROR(VLOOKUP(INSCRIPCIONES!$B295,BASE2026,11,FALSE),"")</f>
        <v/>
      </c>
      <c r="I295" s="136" t="str">
        <f>IFERROR(VLOOKUP(INSCRIPCIONES!$B295,BASE2026,13,FALSE),"")</f>
        <v/>
      </c>
      <c r="J295" s="110" t="str">
        <f>IF(B295="","",IF(INSCRIPCIONES!$K295="DESCUENTO FAMILIA",65000,85000))</f>
        <v/>
      </c>
      <c r="K295" s="129"/>
      <c r="L295" s="200" t="str">
        <f>_xlfn.IFNA(VLOOKUP(INSCRIPCIONES!$B295,'BASE DE DATOS 2026'!$B$3:$Q$1042,16,FALSE),"")</f>
        <v/>
      </c>
    </row>
    <row r="296" spans="1:12" ht="15.75" x14ac:dyDescent="0.25">
      <c r="A296" s="214" t="str">
        <f>IF(INSCRIPCIONES!$B296="","",SUBTOTAL(103,$B$7:B296))</f>
        <v/>
      </c>
      <c r="B296" s="215"/>
      <c r="C296" s="133" t="str">
        <f>IFERROR(VLOOKUP(INSCRIPCIONES!$B296,BASE2026,2,FALSE),"")</f>
        <v/>
      </c>
      <c r="D296" s="133" t="str">
        <f>IFERROR(VLOOKUP(INSCRIPCIONES!$B296,BASE2026,3,FALSE),"")</f>
        <v/>
      </c>
      <c r="E296" s="134" t="str">
        <f>IFERROR(VLOOKUP(INSCRIPCIONES!$B296,BASE2026,6,0),"")</f>
        <v/>
      </c>
      <c r="F296" s="134" t="str">
        <f>IFERROR(VLOOKUP(INSCRIPCIONES!$B296,BASE2026,5,0),"")</f>
        <v/>
      </c>
      <c r="G296" s="135" t="str">
        <f>IFERROR(VLOOKUP(INSCRIPCIONES!$B296,BASE2026,12,FALSE),"")</f>
        <v/>
      </c>
      <c r="H296" s="203" t="str">
        <f>IFERROR(VLOOKUP(INSCRIPCIONES!$B296,BASE2026,11,FALSE),"")</f>
        <v/>
      </c>
      <c r="I296" s="136" t="str">
        <f>IFERROR(VLOOKUP(INSCRIPCIONES!$B296,BASE2026,13,FALSE),"")</f>
        <v/>
      </c>
      <c r="J296" s="110" t="str">
        <f>IF(B296="","",IF(INSCRIPCIONES!$K296="DESCUENTO FAMILIA",65000,85000))</f>
        <v/>
      </c>
      <c r="K296" s="129"/>
      <c r="L296" s="200" t="str">
        <f>_xlfn.IFNA(VLOOKUP(INSCRIPCIONES!$B296,'BASE DE DATOS 2026'!$B$3:$Q$1042,16,FALSE),"")</f>
        <v/>
      </c>
    </row>
    <row r="297" spans="1:12" ht="15.75" x14ac:dyDescent="0.25">
      <c r="A297" s="214" t="str">
        <f>IF(INSCRIPCIONES!$B297="","",SUBTOTAL(103,$B$7:B297))</f>
        <v/>
      </c>
      <c r="B297" s="215"/>
      <c r="C297" s="133" t="str">
        <f>IFERROR(VLOOKUP(INSCRIPCIONES!$B297,BASE2026,2,FALSE),"")</f>
        <v/>
      </c>
      <c r="D297" s="133" t="str">
        <f>IFERROR(VLOOKUP(INSCRIPCIONES!$B297,BASE2026,3,FALSE),"")</f>
        <v/>
      </c>
      <c r="E297" s="134" t="str">
        <f>IFERROR(VLOOKUP(INSCRIPCIONES!$B297,BASE2026,6,0),"")</f>
        <v/>
      </c>
      <c r="F297" s="134" t="str">
        <f>IFERROR(VLOOKUP(INSCRIPCIONES!$B297,BASE2026,5,0),"")</f>
        <v/>
      </c>
      <c r="G297" s="135" t="str">
        <f>IFERROR(VLOOKUP(INSCRIPCIONES!$B297,BASE2026,12,FALSE),"")</f>
        <v/>
      </c>
      <c r="H297" s="203" t="str">
        <f>IFERROR(VLOOKUP(INSCRIPCIONES!$B297,BASE2026,11,FALSE),"")</f>
        <v/>
      </c>
      <c r="I297" s="136" t="str">
        <f>IFERROR(VLOOKUP(INSCRIPCIONES!$B297,BASE2026,13,FALSE),"")</f>
        <v/>
      </c>
      <c r="J297" s="110" t="str">
        <f>IF(B297="","",IF(INSCRIPCIONES!$K297="DESCUENTO FAMILIA",65000,85000))</f>
        <v/>
      </c>
      <c r="K297" s="129"/>
      <c r="L297" s="200" t="str">
        <f>_xlfn.IFNA(VLOOKUP(INSCRIPCIONES!$B297,'BASE DE DATOS 2026'!$B$3:$Q$1042,16,FALSE),"")</f>
        <v/>
      </c>
    </row>
    <row r="298" spans="1:12" ht="15.75" x14ac:dyDescent="0.25">
      <c r="A298" s="214" t="str">
        <f>IF(INSCRIPCIONES!$B298="","",SUBTOTAL(103,$B$7:B298))</f>
        <v/>
      </c>
      <c r="B298" s="215"/>
      <c r="C298" s="133" t="str">
        <f>IFERROR(VLOOKUP(INSCRIPCIONES!$B298,BASE2026,2,FALSE),"")</f>
        <v/>
      </c>
      <c r="D298" s="133" t="str">
        <f>IFERROR(VLOOKUP(INSCRIPCIONES!$B298,BASE2026,3,FALSE),"")</f>
        <v/>
      </c>
      <c r="E298" s="134" t="str">
        <f>IFERROR(VLOOKUP(INSCRIPCIONES!$B298,BASE2026,6,0),"")</f>
        <v/>
      </c>
      <c r="F298" s="134" t="str">
        <f>IFERROR(VLOOKUP(INSCRIPCIONES!$B298,BASE2026,5,0),"")</f>
        <v/>
      </c>
      <c r="G298" s="135" t="str">
        <f>IFERROR(VLOOKUP(INSCRIPCIONES!$B298,BASE2026,12,FALSE),"")</f>
        <v/>
      </c>
      <c r="H298" s="203" t="str">
        <f>IFERROR(VLOOKUP(INSCRIPCIONES!$B298,BASE2026,11,FALSE),"")</f>
        <v/>
      </c>
      <c r="I298" s="136" t="str">
        <f>IFERROR(VLOOKUP(INSCRIPCIONES!$B298,BASE2026,13,FALSE),"")</f>
        <v/>
      </c>
      <c r="J298" s="110" t="str">
        <f>IF(B298="","",IF(INSCRIPCIONES!$K298="DESCUENTO FAMILIA",65000,85000))</f>
        <v/>
      </c>
      <c r="K298" s="129"/>
      <c r="L298" s="200" t="str">
        <f>_xlfn.IFNA(VLOOKUP(INSCRIPCIONES!$B298,'BASE DE DATOS 2026'!$B$3:$Q$1042,16,FALSE),"")</f>
        <v/>
      </c>
    </row>
    <row r="299" spans="1:12" ht="15.75" x14ac:dyDescent="0.25">
      <c r="A299" s="214" t="str">
        <f>IF(INSCRIPCIONES!$B299="","",SUBTOTAL(103,$B$7:B299))</f>
        <v/>
      </c>
      <c r="B299" s="215"/>
      <c r="C299" s="133" t="str">
        <f>IFERROR(VLOOKUP(INSCRIPCIONES!$B299,BASE2026,2,FALSE),"")</f>
        <v/>
      </c>
      <c r="D299" s="133" t="str">
        <f>IFERROR(VLOOKUP(INSCRIPCIONES!$B299,BASE2026,3,FALSE),"")</f>
        <v/>
      </c>
      <c r="E299" s="134" t="str">
        <f>IFERROR(VLOOKUP(INSCRIPCIONES!$B299,BASE2026,6,0),"")</f>
        <v/>
      </c>
      <c r="F299" s="134" t="str">
        <f>IFERROR(VLOOKUP(INSCRIPCIONES!$B299,BASE2026,5,0),"")</f>
        <v/>
      </c>
      <c r="G299" s="135" t="str">
        <f>IFERROR(VLOOKUP(INSCRIPCIONES!$B299,BASE2026,12,FALSE),"")</f>
        <v/>
      </c>
      <c r="H299" s="203" t="str">
        <f>IFERROR(VLOOKUP(INSCRIPCIONES!$B299,BASE2026,11,FALSE),"")</f>
        <v/>
      </c>
      <c r="I299" s="136" t="str">
        <f>IFERROR(VLOOKUP(INSCRIPCIONES!$B299,BASE2026,13,FALSE),"")</f>
        <v/>
      </c>
      <c r="J299" s="110" t="str">
        <f>IF(B299="","",IF(INSCRIPCIONES!$K299="DESCUENTO FAMILIA",65000,85000))</f>
        <v/>
      </c>
      <c r="K299" s="129"/>
      <c r="L299" s="200" t="str">
        <f>_xlfn.IFNA(VLOOKUP(INSCRIPCIONES!$B299,'BASE DE DATOS 2026'!$B$3:$Q$1042,16,FALSE),"")</f>
        <v/>
      </c>
    </row>
    <row r="300" spans="1:12" ht="15.75" x14ac:dyDescent="0.25">
      <c r="A300" s="214" t="str">
        <f>IF(INSCRIPCIONES!$B300="","",SUBTOTAL(103,$B$7:B300))</f>
        <v/>
      </c>
      <c r="B300" s="215"/>
      <c r="C300" s="133" t="str">
        <f>IFERROR(VLOOKUP(INSCRIPCIONES!$B300,BASE2026,2,FALSE),"")</f>
        <v/>
      </c>
      <c r="D300" s="133" t="str">
        <f>IFERROR(VLOOKUP(INSCRIPCIONES!$B300,BASE2026,3,FALSE),"")</f>
        <v/>
      </c>
      <c r="E300" s="134" t="str">
        <f>IFERROR(VLOOKUP(INSCRIPCIONES!$B300,BASE2026,6,0),"")</f>
        <v/>
      </c>
      <c r="F300" s="134" t="str">
        <f>IFERROR(VLOOKUP(INSCRIPCIONES!$B300,BASE2026,5,0),"")</f>
        <v/>
      </c>
      <c r="G300" s="135" t="str">
        <f>IFERROR(VLOOKUP(INSCRIPCIONES!$B300,BASE2026,12,FALSE),"")</f>
        <v/>
      </c>
      <c r="H300" s="203" t="str">
        <f>IFERROR(VLOOKUP(INSCRIPCIONES!$B300,BASE2026,11,FALSE),"")</f>
        <v/>
      </c>
      <c r="I300" s="136" t="str">
        <f>IFERROR(VLOOKUP(INSCRIPCIONES!$B300,BASE2026,13,FALSE),"")</f>
        <v/>
      </c>
      <c r="J300" s="110" t="str">
        <f>IF(B300="","",IF(INSCRIPCIONES!$K300="DESCUENTO FAMILIA",65000,85000))</f>
        <v/>
      </c>
      <c r="K300" s="129"/>
      <c r="L300" s="200" t="str">
        <f>_xlfn.IFNA(VLOOKUP(INSCRIPCIONES!$B300,'BASE DE DATOS 2026'!$B$3:$Q$1042,16,FALSE),"")</f>
        <v/>
      </c>
    </row>
    <row r="301" spans="1:12" ht="15.75" x14ac:dyDescent="0.25">
      <c r="A301" s="214" t="str">
        <f>IF(INSCRIPCIONES!$B301="","",SUBTOTAL(103,$B$7:B301))</f>
        <v/>
      </c>
      <c r="B301" s="215"/>
      <c r="C301" s="133" t="str">
        <f>IFERROR(VLOOKUP(INSCRIPCIONES!$B301,BASE2026,2,FALSE),"")</f>
        <v/>
      </c>
      <c r="D301" s="133" t="str">
        <f>IFERROR(VLOOKUP(INSCRIPCIONES!$B301,BASE2026,3,FALSE),"")</f>
        <v/>
      </c>
      <c r="E301" s="134" t="str">
        <f>IFERROR(VLOOKUP(INSCRIPCIONES!$B301,BASE2026,6,0),"")</f>
        <v/>
      </c>
      <c r="F301" s="134" t="str">
        <f>IFERROR(VLOOKUP(INSCRIPCIONES!$B301,BASE2026,5,0),"")</f>
        <v/>
      </c>
      <c r="G301" s="135" t="str">
        <f>IFERROR(VLOOKUP(INSCRIPCIONES!$B301,BASE2026,12,FALSE),"")</f>
        <v/>
      </c>
      <c r="H301" s="203" t="str">
        <f>IFERROR(VLOOKUP(INSCRIPCIONES!$B301,BASE2026,11,FALSE),"")</f>
        <v/>
      </c>
      <c r="I301" s="136" t="str">
        <f>IFERROR(VLOOKUP(INSCRIPCIONES!$B301,BASE2026,13,FALSE),"")</f>
        <v/>
      </c>
      <c r="J301" s="110" t="str">
        <f>IF(B301="","",IF(INSCRIPCIONES!$K301="DESCUENTO FAMILIA",65000,85000))</f>
        <v/>
      </c>
      <c r="K301" s="129"/>
      <c r="L301" s="200" t="str">
        <f>_xlfn.IFNA(VLOOKUP(INSCRIPCIONES!$B301,'BASE DE DATOS 2026'!$B$3:$Q$1042,16,FALSE),"")</f>
        <v/>
      </c>
    </row>
    <row r="302" spans="1:12" ht="15.75" x14ac:dyDescent="0.25">
      <c r="A302" s="214" t="str">
        <f>IF(INSCRIPCIONES!$B302="","",SUBTOTAL(103,$B$7:B302))</f>
        <v/>
      </c>
      <c r="B302" s="215"/>
      <c r="C302" s="133" t="str">
        <f>IFERROR(VLOOKUP(INSCRIPCIONES!$B302,BASE2026,2,FALSE),"")</f>
        <v/>
      </c>
      <c r="D302" s="133" t="str">
        <f>IFERROR(VLOOKUP(INSCRIPCIONES!$B302,BASE2026,3,FALSE),"")</f>
        <v/>
      </c>
      <c r="E302" s="134" t="str">
        <f>IFERROR(VLOOKUP(INSCRIPCIONES!$B302,BASE2026,6,0),"")</f>
        <v/>
      </c>
      <c r="F302" s="134" t="str">
        <f>IFERROR(VLOOKUP(INSCRIPCIONES!$B302,BASE2026,5,0),"")</f>
        <v/>
      </c>
      <c r="G302" s="135" t="str">
        <f>IFERROR(VLOOKUP(INSCRIPCIONES!$B302,BASE2026,12,FALSE),"")</f>
        <v/>
      </c>
      <c r="H302" s="203" t="str">
        <f>IFERROR(VLOOKUP(INSCRIPCIONES!$B302,BASE2026,11,FALSE),"")</f>
        <v/>
      </c>
      <c r="I302" s="136" t="str">
        <f>IFERROR(VLOOKUP(INSCRIPCIONES!$B302,BASE2026,13,FALSE),"")</f>
        <v/>
      </c>
      <c r="J302" s="110" t="str">
        <f>IF(B302="","",IF(INSCRIPCIONES!$K302="DESCUENTO FAMILIA",65000,85000))</f>
        <v/>
      </c>
      <c r="K302" s="129"/>
      <c r="L302" s="200" t="str">
        <f>_xlfn.IFNA(VLOOKUP(INSCRIPCIONES!$B302,'BASE DE DATOS 2026'!$B$3:$Q$1042,16,FALSE),"")</f>
        <v/>
      </c>
    </row>
    <row r="303" spans="1:12" ht="15.75" x14ac:dyDescent="0.25">
      <c r="A303" s="214" t="str">
        <f>IF(INSCRIPCIONES!$B303="","",SUBTOTAL(103,$B$7:B303))</f>
        <v/>
      </c>
      <c r="B303" s="215"/>
      <c r="C303" s="133" t="str">
        <f>IFERROR(VLOOKUP(INSCRIPCIONES!$B303,BASE2026,2,FALSE),"")</f>
        <v/>
      </c>
      <c r="D303" s="133" t="str">
        <f>IFERROR(VLOOKUP(INSCRIPCIONES!$B303,BASE2026,3,FALSE),"")</f>
        <v/>
      </c>
      <c r="E303" s="134" t="str">
        <f>IFERROR(VLOOKUP(INSCRIPCIONES!$B303,BASE2026,6,0),"")</f>
        <v/>
      </c>
      <c r="F303" s="134" t="str">
        <f>IFERROR(VLOOKUP(INSCRIPCIONES!$B303,BASE2026,5,0),"")</f>
        <v/>
      </c>
      <c r="G303" s="135" t="str">
        <f>IFERROR(VLOOKUP(INSCRIPCIONES!$B303,BASE2026,12,FALSE),"")</f>
        <v/>
      </c>
      <c r="H303" s="203" t="str">
        <f>IFERROR(VLOOKUP(INSCRIPCIONES!$B303,BASE2026,11,FALSE),"")</f>
        <v/>
      </c>
      <c r="I303" s="136" t="str">
        <f>IFERROR(VLOOKUP(INSCRIPCIONES!$B303,BASE2026,13,FALSE),"")</f>
        <v/>
      </c>
      <c r="J303" s="110" t="str">
        <f>IF(B303="","",IF(INSCRIPCIONES!$K303="DESCUENTO FAMILIA",65000,85000))</f>
        <v/>
      </c>
      <c r="K303" s="129"/>
      <c r="L303" s="200" t="str">
        <f>_xlfn.IFNA(VLOOKUP(INSCRIPCIONES!$B303,'BASE DE DATOS 2026'!$B$3:$Q$1042,16,FALSE),"")</f>
        <v/>
      </c>
    </row>
    <row r="304" spans="1:12" ht="15.75" x14ac:dyDescent="0.25">
      <c r="A304" s="214" t="str">
        <f>IF(INSCRIPCIONES!$B304="","",SUBTOTAL(103,$B$7:B304))</f>
        <v/>
      </c>
      <c r="B304" s="215"/>
      <c r="C304" s="133" t="str">
        <f>IFERROR(VLOOKUP(INSCRIPCIONES!$B304,BASE2026,2,FALSE),"")</f>
        <v/>
      </c>
      <c r="D304" s="133" t="str">
        <f>IFERROR(VLOOKUP(INSCRIPCIONES!$B304,BASE2026,3,FALSE),"")</f>
        <v/>
      </c>
      <c r="E304" s="134" t="str">
        <f>IFERROR(VLOOKUP(INSCRIPCIONES!$B304,BASE2026,6,0),"")</f>
        <v/>
      </c>
      <c r="F304" s="134" t="str">
        <f>IFERROR(VLOOKUP(INSCRIPCIONES!$B304,BASE2026,5,0),"")</f>
        <v/>
      </c>
      <c r="G304" s="135" t="str">
        <f>IFERROR(VLOOKUP(INSCRIPCIONES!$B304,BASE2026,12,FALSE),"")</f>
        <v/>
      </c>
      <c r="H304" s="203" t="str">
        <f>IFERROR(VLOOKUP(INSCRIPCIONES!$B304,BASE2026,11,FALSE),"")</f>
        <v/>
      </c>
      <c r="I304" s="136" t="str">
        <f>IFERROR(VLOOKUP(INSCRIPCIONES!$B304,BASE2026,13,FALSE),"")</f>
        <v/>
      </c>
      <c r="J304" s="110" t="str">
        <f>IF(B304="","",IF(INSCRIPCIONES!$K304="DESCUENTO FAMILIA",65000,85000))</f>
        <v/>
      </c>
      <c r="K304" s="129"/>
      <c r="L304" s="200" t="str">
        <f>_xlfn.IFNA(VLOOKUP(INSCRIPCIONES!$B304,'BASE DE DATOS 2026'!$B$3:$Q$1042,16,FALSE),"")</f>
        <v/>
      </c>
    </row>
    <row r="305" spans="1:12" ht="15.75" x14ac:dyDescent="0.25">
      <c r="A305" s="214" t="str">
        <f>IF(INSCRIPCIONES!$B305="","",SUBTOTAL(103,$B$7:B305))</f>
        <v/>
      </c>
      <c r="B305" s="215"/>
      <c r="C305" s="133" t="str">
        <f>IFERROR(VLOOKUP(INSCRIPCIONES!$B305,BASE2026,2,FALSE),"")</f>
        <v/>
      </c>
      <c r="D305" s="133" t="str">
        <f>IFERROR(VLOOKUP(INSCRIPCIONES!$B305,BASE2026,3,FALSE),"")</f>
        <v/>
      </c>
      <c r="E305" s="134" t="str">
        <f>IFERROR(VLOOKUP(INSCRIPCIONES!$B305,BASE2026,6,0),"")</f>
        <v/>
      </c>
      <c r="F305" s="134" t="str">
        <f>IFERROR(VLOOKUP(INSCRIPCIONES!$B305,BASE2026,5,0),"")</f>
        <v/>
      </c>
      <c r="G305" s="135" t="str">
        <f>IFERROR(VLOOKUP(INSCRIPCIONES!$B305,BASE2026,12,FALSE),"")</f>
        <v/>
      </c>
      <c r="H305" s="203" t="str">
        <f>IFERROR(VLOOKUP(INSCRIPCIONES!$B305,BASE2026,11,FALSE),"")</f>
        <v/>
      </c>
      <c r="I305" s="136" t="str">
        <f>IFERROR(VLOOKUP(INSCRIPCIONES!$B305,BASE2026,13,FALSE),"")</f>
        <v/>
      </c>
      <c r="J305" s="110" t="str">
        <f>IF(B305="","",IF(INSCRIPCIONES!$K305="DESCUENTO FAMILIA",65000,85000))</f>
        <v/>
      </c>
      <c r="K305" s="129"/>
      <c r="L305" s="200" t="str">
        <f>_xlfn.IFNA(VLOOKUP(INSCRIPCIONES!$B305,'BASE DE DATOS 2026'!$B$3:$Q$1042,16,FALSE),"")</f>
        <v/>
      </c>
    </row>
    <row r="306" spans="1:12" ht="15.75" x14ac:dyDescent="0.25">
      <c r="A306" s="214" t="str">
        <f>IF(INSCRIPCIONES!$B306="","",SUBTOTAL(103,$B$7:B306))</f>
        <v/>
      </c>
      <c r="B306" s="215"/>
      <c r="C306" s="133" t="str">
        <f>IFERROR(VLOOKUP(INSCRIPCIONES!$B306,BASE2026,2,FALSE),"")</f>
        <v/>
      </c>
      <c r="D306" s="133" t="str">
        <f>IFERROR(VLOOKUP(INSCRIPCIONES!$B306,BASE2026,3,FALSE),"")</f>
        <v/>
      </c>
      <c r="E306" s="134" t="str">
        <f>IFERROR(VLOOKUP(INSCRIPCIONES!$B306,BASE2026,6,0),"")</f>
        <v/>
      </c>
      <c r="F306" s="134" t="str">
        <f>IFERROR(VLOOKUP(INSCRIPCIONES!$B306,BASE2026,5,0),"")</f>
        <v/>
      </c>
      <c r="G306" s="135" t="str">
        <f>IFERROR(VLOOKUP(INSCRIPCIONES!$B306,BASE2026,12,FALSE),"")</f>
        <v/>
      </c>
      <c r="H306" s="203" t="str">
        <f>IFERROR(VLOOKUP(INSCRIPCIONES!$B306,BASE2026,11,FALSE),"")</f>
        <v/>
      </c>
      <c r="I306" s="136" t="str">
        <f>IFERROR(VLOOKUP(INSCRIPCIONES!$B306,BASE2026,13,FALSE),"")</f>
        <v/>
      </c>
      <c r="J306" s="110" t="str">
        <f>IF(B306="","",IF(INSCRIPCIONES!$K306="DESCUENTO FAMILIA",65000,85000))</f>
        <v/>
      </c>
      <c r="K306" s="129"/>
      <c r="L306" s="200" t="str">
        <f>_xlfn.IFNA(VLOOKUP(INSCRIPCIONES!$B306,'BASE DE DATOS 2026'!$B$3:$Q$1042,16,FALSE),"")</f>
        <v/>
      </c>
    </row>
    <row r="307" spans="1:12" ht="15.75" x14ac:dyDescent="0.25">
      <c r="A307" s="214" t="str">
        <f>IF(INSCRIPCIONES!$B307="","",SUBTOTAL(103,$B$7:B307))</f>
        <v/>
      </c>
      <c r="B307" s="215"/>
      <c r="C307" s="133" t="str">
        <f>IFERROR(VLOOKUP(INSCRIPCIONES!$B307,BASE2026,2,FALSE),"")</f>
        <v/>
      </c>
      <c r="D307" s="133" t="str">
        <f>IFERROR(VLOOKUP(INSCRIPCIONES!$B307,BASE2026,3,FALSE),"")</f>
        <v/>
      </c>
      <c r="E307" s="134" t="str">
        <f>IFERROR(VLOOKUP(INSCRIPCIONES!$B307,BASE2026,6,0),"")</f>
        <v/>
      </c>
      <c r="F307" s="134" t="str">
        <f>IFERROR(VLOOKUP(INSCRIPCIONES!$B307,BASE2026,5,0),"")</f>
        <v/>
      </c>
      <c r="G307" s="135" t="str">
        <f>IFERROR(VLOOKUP(INSCRIPCIONES!$B307,BASE2026,12,FALSE),"")</f>
        <v/>
      </c>
      <c r="H307" s="203" t="str">
        <f>IFERROR(VLOOKUP(INSCRIPCIONES!$B307,BASE2026,11,FALSE),"")</f>
        <v/>
      </c>
      <c r="I307" s="136" t="str">
        <f>IFERROR(VLOOKUP(INSCRIPCIONES!$B307,BASE2026,13,FALSE),"")</f>
        <v/>
      </c>
      <c r="J307" s="110" t="str">
        <f>IF(B307="","",IF(INSCRIPCIONES!$K307="DESCUENTO FAMILIA",65000,85000))</f>
        <v/>
      </c>
      <c r="K307" s="129"/>
      <c r="L307" s="200" t="str">
        <f>_xlfn.IFNA(VLOOKUP(INSCRIPCIONES!$B307,'BASE DE DATOS 2026'!$B$3:$Q$1042,16,FALSE),"")</f>
        <v/>
      </c>
    </row>
    <row r="308" spans="1:12" ht="15.75" x14ac:dyDescent="0.25">
      <c r="A308" s="214" t="str">
        <f>IF(INSCRIPCIONES!$B308="","",SUBTOTAL(103,$B$7:B308))</f>
        <v/>
      </c>
      <c r="B308" s="215"/>
      <c r="C308" s="133" t="str">
        <f>IFERROR(VLOOKUP(INSCRIPCIONES!$B308,BASE2026,2,FALSE),"")</f>
        <v/>
      </c>
      <c r="D308" s="133" t="str">
        <f>IFERROR(VLOOKUP(INSCRIPCIONES!$B308,BASE2026,3,FALSE),"")</f>
        <v/>
      </c>
      <c r="E308" s="134" t="str">
        <f>IFERROR(VLOOKUP(INSCRIPCIONES!$B308,BASE2026,6,0),"")</f>
        <v/>
      </c>
      <c r="F308" s="134" t="str">
        <f>IFERROR(VLOOKUP(INSCRIPCIONES!$B308,BASE2026,5,0),"")</f>
        <v/>
      </c>
      <c r="G308" s="135" t="str">
        <f>IFERROR(VLOOKUP(INSCRIPCIONES!$B308,BASE2026,12,FALSE),"")</f>
        <v/>
      </c>
      <c r="H308" s="203" t="str">
        <f>IFERROR(VLOOKUP(INSCRIPCIONES!$B308,BASE2026,11,FALSE),"")</f>
        <v/>
      </c>
      <c r="I308" s="136" t="str">
        <f>IFERROR(VLOOKUP(INSCRIPCIONES!$B308,BASE2026,13,FALSE),"")</f>
        <v/>
      </c>
      <c r="J308" s="110" t="str">
        <f>IF(B308="","",IF(INSCRIPCIONES!$K308="DESCUENTO FAMILIA",65000,85000))</f>
        <v/>
      </c>
      <c r="K308" s="129"/>
      <c r="L308" s="200" t="str">
        <f>_xlfn.IFNA(VLOOKUP(INSCRIPCIONES!$B308,'BASE DE DATOS 2026'!$B$3:$Q$1042,16,FALSE),"")</f>
        <v/>
      </c>
    </row>
    <row r="309" spans="1:12" ht="15.75" x14ac:dyDescent="0.25">
      <c r="A309" s="214" t="str">
        <f>IF(INSCRIPCIONES!$B309="","",SUBTOTAL(103,$B$7:B309))</f>
        <v/>
      </c>
      <c r="B309" s="215"/>
      <c r="C309" s="133" t="str">
        <f>IFERROR(VLOOKUP(INSCRIPCIONES!$B309,BASE2026,2,FALSE),"")</f>
        <v/>
      </c>
      <c r="D309" s="133" t="str">
        <f>IFERROR(VLOOKUP(INSCRIPCIONES!$B309,BASE2026,3,FALSE),"")</f>
        <v/>
      </c>
      <c r="E309" s="134" t="str">
        <f>IFERROR(VLOOKUP(INSCRIPCIONES!$B309,BASE2026,6,0),"")</f>
        <v/>
      </c>
      <c r="F309" s="134" t="str">
        <f>IFERROR(VLOOKUP(INSCRIPCIONES!$B309,BASE2026,5,0),"")</f>
        <v/>
      </c>
      <c r="G309" s="135" t="str">
        <f>IFERROR(VLOOKUP(INSCRIPCIONES!$B309,BASE2026,12,FALSE),"")</f>
        <v/>
      </c>
      <c r="H309" s="203" t="str">
        <f>IFERROR(VLOOKUP(INSCRIPCIONES!$B309,BASE2026,11,FALSE),"")</f>
        <v/>
      </c>
      <c r="I309" s="136" t="str">
        <f>IFERROR(VLOOKUP(INSCRIPCIONES!$B309,BASE2026,13,FALSE),"")</f>
        <v/>
      </c>
      <c r="J309" s="110" t="str">
        <f>IF(B309="","",IF(INSCRIPCIONES!$K309="DESCUENTO FAMILIA",65000,85000))</f>
        <v/>
      </c>
      <c r="K309" s="129"/>
      <c r="L309" s="200" t="str">
        <f>_xlfn.IFNA(VLOOKUP(INSCRIPCIONES!$B309,'BASE DE DATOS 2026'!$B$3:$Q$1042,16,FALSE),"")</f>
        <v/>
      </c>
    </row>
    <row r="310" spans="1:12" ht="15.75" x14ac:dyDescent="0.25">
      <c r="A310" s="214" t="str">
        <f>IF(INSCRIPCIONES!$B310="","",SUBTOTAL(103,$B$7:B310))</f>
        <v/>
      </c>
      <c r="B310" s="215"/>
      <c r="C310" s="133" t="str">
        <f>IFERROR(VLOOKUP(INSCRIPCIONES!$B310,BASE2026,2,FALSE),"")</f>
        <v/>
      </c>
      <c r="D310" s="133" t="str">
        <f>IFERROR(VLOOKUP(INSCRIPCIONES!$B310,BASE2026,3,FALSE),"")</f>
        <v/>
      </c>
      <c r="E310" s="134" t="str">
        <f>IFERROR(VLOOKUP(INSCRIPCIONES!$B310,BASE2026,6,0),"")</f>
        <v/>
      </c>
      <c r="F310" s="134" t="str">
        <f>IFERROR(VLOOKUP(INSCRIPCIONES!$B310,BASE2026,5,0),"")</f>
        <v/>
      </c>
      <c r="G310" s="135" t="str">
        <f>IFERROR(VLOOKUP(INSCRIPCIONES!$B310,BASE2026,12,FALSE),"")</f>
        <v/>
      </c>
      <c r="H310" s="203" t="str">
        <f>IFERROR(VLOOKUP(INSCRIPCIONES!$B310,BASE2026,11,FALSE),"")</f>
        <v/>
      </c>
      <c r="I310" s="136" t="str">
        <f>IFERROR(VLOOKUP(INSCRIPCIONES!$B310,BASE2026,13,FALSE),"")</f>
        <v/>
      </c>
      <c r="J310" s="110" t="str">
        <f>IF(B310="","",IF(INSCRIPCIONES!$K310="DESCUENTO FAMILIA",65000,85000))</f>
        <v/>
      </c>
      <c r="K310" s="129"/>
      <c r="L310" s="200" t="str">
        <f>_xlfn.IFNA(VLOOKUP(INSCRIPCIONES!$B310,'BASE DE DATOS 2026'!$B$3:$Q$1042,16,FALSE),"")</f>
        <v/>
      </c>
    </row>
    <row r="311" spans="1:12" ht="15.75" x14ac:dyDescent="0.25">
      <c r="A311" s="214" t="str">
        <f>IF(INSCRIPCIONES!$B311="","",SUBTOTAL(103,$B$7:B311))</f>
        <v/>
      </c>
      <c r="B311" s="215"/>
      <c r="C311" s="133" t="str">
        <f>IFERROR(VLOOKUP(INSCRIPCIONES!$B311,BASE2026,2,FALSE),"")</f>
        <v/>
      </c>
      <c r="D311" s="133" t="str">
        <f>IFERROR(VLOOKUP(INSCRIPCIONES!$B311,BASE2026,3,FALSE),"")</f>
        <v/>
      </c>
      <c r="E311" s="134" t="str">
        <f>IFERROR(VLOOKUP(INSCRIPCIONES!$B311,BASE2026,6,0),"")</f>
        <v/>
      </c>
      <c r="F311" s="134" t="str">
        <f>IFERROR(VLOOKUP(INSCRIPCIONES!$B311,BASE2026,5,0),"")</f>
        <v/>
      </c>
      <c r="G311" s="135" t="str">
        <f>IFERROR(VLOOKUP(INSCRIPCIONES!$B311,BASE2026,12,FALSE),"")</f>
        <v/>
      </c>
      <c r="H311" s="203" t="str">
        <f>IFERROR(VLOOKUP(INSCRIPCIONES!$B311,BASE2026,11,FALSE),"")</f>
        <v/>
      </c>
      <c r="I311" s="136" t="str">
        <f>IFERROR(VLOOKUP(INSCRIPCIONES!$B311,BASE2026,13,FALSE),"")</f>
        <v/>
      </c>
      <c r="J311" s="110" t="str">
        <f>IF(B311="","",IF(INSCRIPCIONES!$K311="DESCUENTO FAMILIA",65000,85000))</f>
        <v/>
      </c>
      <c r="K311" s="129"/>
      <c r="L311" s="200" t="str">
        <f>_xlfn.IFNA(VLOOKUP(INSCRIPCIONES!$B311,'BASE DE DATOS 2026'!$B$3:$Q$1042,16,FALSE),"")</f>
        <v/>
      </c>
    </row>
    <row r="312" spans="1:12" ht="15.75" x14ac:dyDescent="0.25">
      <c r="A312" s="214" t="str">
        <f>IF(INSCRIPCIONES!$B312="","",SUBTOTAL(103,$B$7:B312))</f>
        <v/>
      </c>
      <c r="B312" s="215"/>
      <c r="C312" s="133" t="str">
        <f>IFERROR(VLOOKUP(INSCRIPCIONES!$B312,BASE2026,2,FALSE),"")</f>
        <v/>
      </c>
      <c r="D312" s="133" t="str">
        <f>IFERROR(VLOOKUP(INSCRIPCIONES!$B312,BASE2026,3,FALSE),"")</f>
        <v/>
      </c>
      <c r="E312" s="134" t="str">
        <f>IFERROR(VLOOKUP(INSCRIPCIONES!$B312,BASE2026,6,0),"")</f>
        <v/>
      </c>
      <c r="F312" s="202" t="str">
        <f>IFERROR(VLOOKUP(INSCRIPCIONES!$B312,BASE2026,5,0),"")</f>
        <v/>
      </c>
      <c r="G312" s="135" t="str">
        <f>IFERROR(VLOOKUP(INSCRIPCIONES!$B312,BASE2026,12,FALSE),"")</f>
        <v/>
      </c>
      <c r="H312" s="203" t="str">
        <f>IFERROR(VLOOKUP(INSCRIPCIONES!$B312,BASE2026,11,FALSE),"")</f>
        <v/>
      </c>
      <c r="I312" s="136" t="str">
        <f>IFERROR(VLOOKUP(INSCRIPCIONES!$B312,BASE2026,13,FALSE),"")</f>
        <v/>
      </c>
      <c r="J312" s="110" t="str">
        <f>IF(B312="","",IF(INSCRIPCIONES!$K312="DESCUENTO FAMILIA",65000,85000))</f>
        <v/>
      </c>
      <c r="K312" s="129"/>
      <c r="L312" s="200" t="str">
        <f>_xlfn.IFNA(VLOOKUP(INSCRIPCIONES!$B312,'BASE DE DATOS 2026'!$B$3:$Q$1042,16,FALSE),"")</f>
        <v/>
      </c>
    </row>
    <row r="313" spans="1:12" ht="15.75" x14ac:dyDescent="0.25">
      <c r="A313" s="214" t="str">
        <f>IF(INSCRIPCIONES!$B313="","",SUBTOTAL(103,$B$7:B313))</f>
        <v/>
      </c>
      <c r="B313" s="215"/>
      <c r="C313" s="133" t="str">
        <f>IFERROR(VLOOKUP(INSCRIPCIONES!$B313,BASE2026,2,FALSE),"")</f>
        <v/>
      </c>
      <c r="D313" s="133" t="str">
        <f>IFERROR(VLOOKUP(INSCRIPCIONES!$B313,BASE2026,3,FALSE),"")</f>
        <v/>
      </c>
      <c r="E313" s="134" t="str">
        <f>IFERROR(VLOOKUP(INSCRIPCIONES!$B313,BASE2026,6,0),"")</f>
        <v/>
      </c>
      <c r="F313" s="202" t="str">
        <f>IFERROR(VLOOKUP(INSCRIPCIONES!$B313,BASE2026,5,0),"")</f>
        <v/>
      </c>
      <c r="G313" s="135" t="str">
        <f>IFERROR(VLOOKUP(INSCRIPCIONES!$B313,BASE2026,12,FALSE),"")</f>
        <v/>
      </c>
      <c r="H313" s="203" t="str">
        <f>IFERROR(VLOOKUP(INSCRIPCIONES!$B313,BASE2026,11,FALSE),"")</f>
        <v/>
      </c>
      <c r="I313" s="136" t="str">
        <f>IFERROR(VLOOKUP(INSCRIPCIONES!$B313,BASE2026,13,FALSE),"")</f>
        <v/>
      </c>
      <c r="J313" s="110" t="str">
        <f>IF(B313="","",IF(INSCRIPCIONES!$K313="DESCUENTO FAMILIA",65000,85000))</f>
        <v/>
      </c>
      <c r="K313" s="129"/>
      <c r="L313" s="200" t="str">
        <f>_xlfn.IFNA(VLOOKUP(INSCRIPCIONES!$B313,'BASE DE DATOS 2026'!$B$3:$Q$1042,16,FALSE),"")</f>
        <v/>
      </c>
    </row>
    <row r="314" spans="1:12" ht="15.75" x14ac:dyDescent="0.25">
      <c r="A314" s="214" t="str">
        <f>IF(INSCRIPCIONES!$B314="","",SUBTOTAL(103,$B$7:B314))</f>
        <v/>
      </c>
      <c r="B314" s="215"/>
      <c r="C314" s="133" t="str">
        <f>IFERROR(VLOOKUP(INSCRIPCIONES!$B314,BASE2026,2,FALSE),"")</f>
        <v/>
      </c>
      <c r="D314" s="133" t="str">
        <f>IFERROR(VLOOKUP(INSCRIPCIONES!$B314,BASE2026,3,FALSE),"")</f>
        <v/>
      </c>
      <c r="E314" s="134" t="str">
        <f>IFERROR(VLOOKUP(INSCRIPCIONES!$B314,BASE2026,6,0),"")</f>
        <v/>
      </c>
      <c r="F314" s="202" t="str">
        <f>IFERROR(VLOOKUP(INSCRIPCIONES!$B314,BASE2026,5,0),"")</f>
        <v/>
      </c>
      <c r="G314" s="135" t="str">
        <f>IFERROR(VLOOKUP(INSCRIPCIONES!$B314,BASE2026,12,FALSE),"")</f>
        <v/>
      </c>
      <c r="H314" s="203" t="str">
        <f>IFERROR(VLOOKUP(INSCRIPCIONES!$B314,BASE2026,11,FALSE),"")</f>
        <v/>
      </c>
      <c r="I314" s="136" t="str">
        <f>IFERROR(VLOOKUP(INSCRIPCIONES!$B314,BASE2026,13,FALSE),"")</f>
        <v/>
      </c>
      <c r="J314" s="110" t="str">
        <f>IF(B314="","",IF(INSCRIPCIONES!$K314="DESCUENTO FAMILIA",65000,85000))</f>
        <v/>
      </c>
      <c r="K314" s="129"/>
      <c r="L314" s="200" t="str">
        <f>_xlfn.IFNA(VLOOKUP(INSCRIPCIONES!$B314,'BASE DE DATOS 2026'!$B$3:$Q$1042,16,FALSE),"")</f>
        <v/>
      </c>
    </row>
    <row r="315" spans="1:12" ht="15.75" x14ac:dyDescent="0.25">
      <c r="A315" s="214" t="str">
        <f>IF(INSCRIPCIONES!$B315="","",SUBTOTAL(103,$B$7:B315))</f>
        <v/>
      </c>
      <c r="B315" s="215"/>
      <c r="C315" s="133" t="str">
        <f>IFERROR(VLOOKUP(INSCRIPCIONES!$B315,BASE2026,2,FALSE),"")</f>
        <v/>
      </c>
      <c r="D315" s="133" t="str">
        <f>IFERROR(VLOOKUP(INSCRIPCIONES!$B315,BASE2026,3,FALSE),"")</f>
        <v/>
      </c>
      <c r="E315" s="134" t="str">
        <f>IFERROR(VLOOKUP(INSCRIPCIONES!$B315,BASE2026,6,0),"")</f>
        <v/>
      </c>
      <c r="F315" s="202" t="str">
        <f>IFERROR(VLOOKUP(INSCRIPCIONES!$B315,BASE2026,5,0),"")</f>
        <v/>
      </c>
      <c r="G315" s="135" t="str">
        <f>IFERROR(VLOOKUP(INSCRIPCIONES!$B315,BASE2026,12,FALSE),"")</f>
        <v/>
      </c>
      <c r="H315" s="203" t="str">
        <f>IFERROR(VLOOKUP(INSCRIPCIONES!$B315,BASE2026,11,FALSE),"")</f>
        <v/>
      </c>
      <c r="I315" s="136" t="str">
        <f>IFERROR(VLOOKUP(INSCRIPCIONES!$B315,BASE2026,13,FALSE),"")</f>
        <v/>
      </c>
      <c r="J315" s="110" t="str">
        <f>IF(B315="","",IF(INSCRIPCIONES!$K315="DESCUENTO FAMILIA",65000,85000))</f>
        <v/>
      </c>
      <c r="K315" s="129"/>
      <c r="L315" s="200" t="str">
        <f>_xlfn.IFNA(VLOOKUP(INSCRIPCIONES!$B315,'BASE DE DATOS 2026'!$B$3:$Q$1042,16,FALSE),"")</f>
        <v/>
      </c>
    </row>
    <row r="316" spans="1:12" ht="15.75" x14ac:dyDescent="0.25">
      <c r="A316" s="214" t="str">
        <f>IF(INSCRIPCIONES!$B316="","",SUBTOTAL(103,$B$7:B316))</f>
        <v/>
      </c>
      <c r="B316" s="215"/>
      <c r="C316" s="133" t="str">
        <f>IFERROR(VLOOKUP(INSCRIPCIONES!$B316,BASE2026,2,FALSE),"")</f>
        <v/>
      </c>
      <c r="D316" s="133" t="str">
        <f>IFERROR(VLOOKUP(INSCRIPCIONES!$B316,BASE2026,3,FALSE),"")</f>
        <v/>
      </c>
      <c r="E316" s="134" t="str">
        <f>IFERROR(VLOOKUP(INSCRIPCIONES!$B316,BASE2026,6,0),"")</f>
        <v/>
      </c>
      <c r="F316" s="202" t="str">
        <f>IFERROR(VLOOKUP(INSCRIPCIONES!$B316,BASE2026,5,0),"")</f>
        <v/>
      </c>
      <c r="G316" s="135" t="str">
        <f>IFERROR(VLOOKUP(INSCRIPCIONES!$B316,BASE2026,12,FALSE),"")</f>
        <v/>
      </c>
      <c r="H316" s="203" t="str">
        <f>IFERROR(VLOOKUP(INSCRIPCIONES!$B316,BASE2026,11,FALSE),"")</f>
        <v/>
      </c>
      <c r="I316" s="136" t="str">
        <f>IFERROR(VLOOKUP(INSCRIPCIONES!$B316,BASE2026,13,FALSE),"")</f>
        <v/>
      </c>
      <c r="J316" s="110" t="str">
        <f>IF(B316="","",IF(INSCRIPCIONES!$K316="DESCUENTO FAMILIA",65000,85000))</f>
        <v/>
      </c>
      <c r="K316" s="129"/>
      <c r="L316" s="200" t="str">
        <f>_xlfn.IFNA(VLOOKUP(INSCRIPCIONES!$B316,'BASE DE DATOS 2026'!$B$3:$Q$1042,16,FALSE),"")</f>
        <v/>
      </c>
    </row>
    <row r="317" spans="1:12" ht="15.75" x14ac:dyDescent="0.25">
      <c r="A317" s="214" t="str">
        <f>IF(INSCRIPCIONES!$B317="","",SUBTOTAL(103,$B$7:B317))</f>
        <v/>
      </c>
      <c r="B317" s="215"/>
      <c r="C317" s="133" t="str">
        <f>IFERROR(VLOOKUP(INSCRIPCIONES!$B317,BASE2026,2,FALSE),"")</f>
        <v/>
      </c>
      <c r="D317" s="133" t="str">
        <f>IFERROR(VLOOKUP(INSCRIPCIONES!$B317,BASE2026,3,FALSE),"")</f>
        <v/>
      </c>
      <c r="E317" s="134" t="str">
        <f>IFERROR(VLOOKUP(INSCRIPCIONES!$B317,BASE2026,6,0),"")</f>
        <v/>
      </c>
      <c r="F317" s="202" t="str">
        <f>IFERROR(VLOOKUP(INSCRIPCIONES!$B317,BASE2026,5,0),"")</f>
        <v/>
      </c>
      <c r="G317" s="135" t="str">
        <f>IFERROR(VLOOKUP(INSCRIPCIONES!$B317,BASE2026,12,FALSE),"")</f>
        <v/>
      </c>
      <c r="H317" s="203" t="str">
        <f>IFERROR(VLOOKUP(INSCRIPCIONES!$B317,BASE2026,11,FALSE),"")</f>
        <v/>
      </c>
      <c r="I317" s="136" t="str">
        <f>IFERROR(VLOOKUP(INSCRIPCIONES!$B317,BASE2026,13,FALSE),"")</f>
        <v/>
      </c>
      <c r="J317" s="110" t="str">
        <f>IF(B317="","",IF(INSCRIPCIONES!$K317="DESCUENTO FAMILIA",65000,85000))</f>
        <v/>
      </c>
      <c r="K317" s="132"/>
      <c r="L317" s="200" t="str">
        <f>_xlfn.IFNA(VLOOKUP(INSCRIPCIONES!$B317,'BASE DE DATOS 2026'!$B$3:$Q$1042,16,FALSE),"")</f>
        <v/>
      </c>
    </row>
    <row r="318" spans="1:12" ht="15.75" x14ac:dyDescent="0.25">
      <c r="A318" s="214" t="str">
        <f>IF(INSCRIPCIONES!$B318="","",SUBTOTAL(103,$B$7:B318))</f>
        <v/>
      </c>
      <c r="B318" s="215"/>
      <c r="C318" s="133" t="str">
        <f>IFERROR(VLOOKUP(INSCRIPCIONES!$B318,BASE2026,2,FALSE),"")</f>
        <v/>
      </c>
      <c r="D318" s="133" t="str">
        <f>IFERROR(VLOOKUP(INSCRIPCIONES!$B318,BASE2026,3,FALSE),"")</f>
        <v/>
      </c>
      <c r="E318" s="134" t="str">
        <f>IFERROR(VLOOKUP(INSCRIPCIONES!$B318,BASE2026,6,0),"")</f>
        <v/>
      </c>
      <c r="F318" s="202" t="str">
        <f>IFERROR(VLOOKUP(INSCRIPCIONES!$B318,BASE2026,5,0),"")</f>
        <v/>
      </c>
      <c r="G318" s="135" t="str">
        <f>IFERROR(VLOOKUP(INSCRIPCIONES!$B318,BASE2026,12,FALSE),"")</f>
        <v/>
      </c>
      <c r="H318" s="203" t="str">
        <f>IFERROR(VLOOKUP(INSCRIPCIONES!$B318,BASE2026,11,FALSE),"")</f>
        <v/>
      </c>
      <c r="I318" s="136" t="str">
        <f>IFERROR(VLOOKUP(INSCRIPCIONES!$B318,BASE2026,13,FALSE),"")</f>
        <v/>
      </c>
      <c r="J318" s="110" t="str">
        <f>IF(B318="","",IF(INSCRIPCIONES!$K318="DESCUENTO FAMILIA",65000,85000))</f>
        <v/>
      </c>
      <c r="K318" s="132"/>
      <c r="L318" s="200" t="str">
        <f>_xlfn.IFNA(VLOOKUP(INSCRIPCIONES!$B318,'BASE DE DATOS 2026'!$B$3:$Q$1042,16,FALSE),"")</f>
        <v/>
      </c>
    </row>
    <row r="319" spans="1:12" ht="15.75" x14ac:dyDescent="0.25">
      <c r="A319" s="214" t="str">
        <f>IF(INSCRIPCIONES!$B319="","",SUBTOTAL(103,$B$7:B319))</f>
        <v/>
      </c>
      <c r="B319" s="215"/>
      <c r="C319" s="133" t="str">
        <f>IFERROR(VLOOKUP(INSCRIPCIONES!$B319,BASE2026,2,FALSE),"")</f>
        <v/>
      </c>
      <c r="D319" s="133" t="str">
        <f>IFERROR(VLOOKUP(INSCRIPCIONES!$B319,BASE2026,3,FALSE),"")</f>
        <v/>
      </c>
      <c r="E319" s="134" t="str">
        <f>IFERROR(VLOOKUP(INSCRIPCIONES!$B319,BASE2026,6,0),"")</f>
        <v/>
      </c>
      <c r="F319" s="202" t="str">
        <f>IFERROR(VLOOKUP(INSCRIPCIONES!$B319,BASE2026,5,0),"")</f>
        <v/>
      </c>
      <c r="G319" s="135" t="str">
        <f>IFERROR(VLOOKUP(INSCRIPCIONES!$B319,BASE2026,12,FALSE),"")</f>
        <v/>
      </c>
      <c r="H319" s="203" t="str">
        <f>IFERROR(VLOOKUP(INSCRIPCIONES!$B319,BASE2026,11,FALSE),"")</f>
        <v/>
      </c>
      <c r="I319" s="136" t="str">
        <f>IFERROR(VLOOKUP(INSCRIPCIONES!$B319,BASE2026,13,FALSE),"")</f>
        <v/>
      </c>
      <c r="J319" s="110" t="str">
        <f>IF(B319="","",IF(INSCRIPCIONES!$K319="DESCUENTO FAMILIA",65000,85000))</f>
        <v/>
      </c>
      <c r="K319" s="132"/>
      <c r="L319" s="200" t="str">
        <f>_xlfn.IFNA(VLOOKUP(INSCRIPCIONES!$B319,'BASE DE DATOS 2026'!$B$3:$Q$1042,16,FALSE),"")</f>
        <v/>
      </c>
    </row>
    <row r="320" spans="1:12" ht="15.75" x14ac:dyDescent="0.25">
      <c r="A320" s="214" t="str">
        <f>IF(INSCRIPCIONES!$B320="","",SUBTOTAL(103,$B$7:B320))</f>
        <v/>
      </c>
      <c r="B320" s="215"/>
      <c r="C320" s="133" t="str">
        <f>IFERROR(VLOOKUP(INSCRIPCIONES!$B320,BASE2026,2,FALSE),"")</f>
        <v/>
      </c>
      <c r="D320" s="133" t="str">
        <f>IFERROR(VLOOKUP(INSCRIPCIONES!$B320,BASE2026,3,FALSE),"")</f>
        <v/>
      </c>
      <c r="E320" s="134" t="str">
        <f>IFERROR(VLOOKUP(INSCRIPCIONES!$B320,BASE2026,6,0),"")</f>
        <v/>
      </c>
      <c r="F320" s="202" t="str">
        <f>IFERROR(VLOOKUP(INSCRIPCIONES!$B320,BASE2026,5,0),"")</f>
        <v/>
      </c>
      <c r="G320" s="135" t="str">
        <f>IFERROR(VLOOKUP(INSCRIPCIONES!$B320,BASE2026,12,FALSE),"")</f>
        <v/>
      </c>
      <c r="H320" s="203" t="str">
        <f>IFERROR(VLOOKUP(INSCRIPCIONES!$B320,BASE2026,11,FALSE),"")</f>
        <v/>
      </c>
      <c r="I320" s="136" t="str">
        <f>IFERROR(VLOOKUP(INSCRIPCIONES!$B320,BASE2026,13,FALSE),"")</f>
        <v/>
      </c>
      <c r="J320" s="110" t="str">
        <f>IF(B320="","",IF(INSCRIPCIONES!$K320="DESCUENTO FAMILIA",65000,85000))</f>
        <v/>
      </c>
      <c r="K320" s="132"/>
      <c r="L320" s="200" t="str">
        <f>_xlfn.IFNA(VLOOKUP(INSCRIPCIONES!$B320,'BASE DE DATOS 2026'!$B$3:$Q$1042,16,FALSE),"")</f>
        <v/>
      </c>
    </row>
    <row r="321" spans="1:12" ht="15.75" x14ac:dyDescent="0.25">
      <c r="A321" s="214" t="str">
        <f>IF(INSCRIPCIONES!$B321="","",SUBTOTAL(103,$B$7:B321))</f>
        <v/>
      </c>
      <c r="B321" s="215"/>
      <c r="C321" s="133" t="str">
        <f>IFERROR(VLOOKUP(INSCRIPCIONES!$B321,BASE2026,2,FALSE),"")</f>
        <v/>
      </c>
      <c r="D321" s="133" t="str">
        <f>IFERROR(VLOOKUP(INSCRIPCIONES!$B321,BASE2026,3,FALSE),"")</f>
        <v/>
      </c>
      <c r="E321" s="134" t="str">
        <f>IFERROR(VLOOKUP(INSCRIPCIONES!$B321,BASE2026,6,0),"")</f>
        <v/>
      </c>
      <c r="F321" s="202" t="str">
        <f>IFERROR(VLOOKUP(INSCRIPCIONES!$B321,BASE2026,5,0),"")</f>
        <v/>
      </c>
      <c r="G321" s="135" t="str">
        <f>IFERROR(VLOOKUP(INSCRIPCIONES!$B321,BASE2026,12,FALSE),"")</f>
        <v/>
      </c>
      <c r="H321" s="203" t="str">
        <f>IFERROR(VLOOKUP(INSCRIPCIONES!$B321,BASE2026,11,FALSE),"")</f>
        <v/>
      </c>
      <c r="I321" s="136" t="str">
        <f>IFERROR(VLOOKUP(INSCRIPCIONES!$B321,BASE2026,13,FALSE),"")</f>
        <v/>
      </c>
      <c r="J321" s="110" t="str">
        <f>IF(B321="","",IF(INSCRIPCIONES!$K321="DESCUENTO FAMILIA",65000,85000))</f>
        <v/>
      </c>
      <c r="K321" s="132"/>
      <c r="L321" s="200" t="str">
        <f>_xlfn.IFNA(VLOOKUP(INSCRIPCIONES!$B321,'BASE DE DATOS 2026'!$B$3:$Q$1042,16,FALSE),"")</f>
        <v/>
      </c>
    </row>
    <row r="322" spans="1:12" ht="15.75" x14ac:dyDescent="0.25">
      <c r="A322" s="214" t="str">
        <f>IF(INSCRIPCIONES!$B322="","",SUBTOTAL(103,$B$7:B322))</f>
        <v/>
      </c>
      <c r="B322" s="215"/>
      <c r="C322" s="133" t="str">
        <f>IFERROR(VLOOKUP(INSCRIPCIONES!$B322,BASE2026,2,FALSE),"")</f>
        <v/>
      </c>
      <c r="D322" s="133" t="str">
        <f>IFERROR(VLOOKUP(INSCRIPCIONES!$B322,BASE2026,3,FALSE),"")</f>
        <v/>
      </c>
      <c r="E322" s="134" t="str">
        <f>IFERROR(VLOOKUP(INSCRIPCIONES!$B322,BASE2026,6,0),"")</f>
        <v/>
      </c>
      <c r="F322" s="202" t="str">
        <f>IFERROR(VLOOKUP(INSCRIPCIONES!$B322,BASE2026,5,0),"")</f>
        <v/>
      </c>
      <c r="G322" s="135" t="str">
        <f>IFERROR(VLOOKUP(INSCRIPCIONES!$B322,BASE2026,12,FALSE),"")</f>
        <v/>
      </c>
      <c r="H322" s="203" t="str">
        <f>IFERROR(VLOOKUP(INSCRIPCIONES!$B322,BASE2026,11,FALSE),"")</f>
        <v/>
      </c>
      <c r="I322" s="136" t="str">
        <f>IFERROR(VLOOKUP(INSCRIPCIONES!$B322,BASE2026,13,FALSE),"")</f>
        <v/>
      </c>
      <c r="J322" s="110" t="str">
        <f>IF(B322="","",IF(INSCRIPCIONES!$K322="DESCUENTO FAMILIA",65000,85000))</f>
        <v/>
      </c>
      <c r="K322" s="132"/>
      <c r="L322" s="200" t="str">
        <f>_xlfn.IFNA(VLOOKUP(INSCRIPCIONES!$B322,'BASE DE DATOS 2026'!$B$3:$Q$1042,16,FALSE),"")</f>
        <v/>
      </c>
    </row>
    <row r="323" spans="1:12" ht="15.75" x14ac:dyDescent="0.25">
      <c r="A323" s="214" t="str">
        <f>IF(INSCRIPCIONES!$B323="","",SUBTOTAL(103,$B$7:B323))</f>
        <v/>
      </c>
      <c r="B323" s="215"/>
      <c r="C323" s="133" t="str">
        <f>IFERROR(VLOOKUP(INSCRIPCIONES!$B323,BASE2026,2,FALSE),"")</f>
        <v/>
      </c>
      <c r="D323" s="133" t="str">
        <f>IFERROR(VLOOKUP(INSCRIPCIONES!$B323,BASE2026,3,FALSE),"")</f>
        <v/>
      </c>
      <c r="E323" s="134" t="str">
        <f>IFERROR(VLOOKUP(INSCRIPCIONES!$B323,BASE2026,6,0),"")</f>
        <v/>
      </c>
      <c r="F323" s="202" t="str">
        <f>IFERROR(VLOOKUP(INSCRIPCIONES!$B323,BASE2026,5,0),"")</f>
        <v/>
      </c>
      <c r="G323" s="135" t="str">
        <f>IFERROR(VLOOKUP(INSCRIPCIONES!$B323,BASE2026,12,FALSE),"")</f>
        <v/>
      </c>
      <c r="H323" s="203" t="str">
        <f>IFERROR(VLOOKUP(INSCRIPCIONES!$B323,BASE2026,11,FALSE),"")</f>
        <v/>
      </c>
      <c r="I323" s="136" t="str">
        <f>IFERROR(VLOOKUP(INSCRIPCIONES!$B323,BASE2026,13,FALSE),"")</f>
        <v/>
      </c>
      <c r="J323" s="110" t="str">
        <f>IF(B323="","",IF(INSCRIPCIONES!$K323="DESCUENTO FAMILIA",65000,85000))</f>
        <v/>
      </c>
      <c r="K323" s="132"/>
      <c r="L323" s="200" t="str">
        <f>_xlfn.IFNA(VLOOKUP(INSCRIPCIONES!$B323,'BASE DE DATOS 2026'!$B$3:$Q$1042,16,FALSE),"")</f>
        <v/>
      </c>
    </row>
    <row r="324" spans="1:12" ht="15.75" x14ac:dyDescent="0.25">
      <c r="A324" s="214" t="str">
        <f>IF(INSCRIPCIONES!$B324="","",SUBTOTAL(103,$B$7:B324))</f>
        <v/>
      </c>
      <c r="B324" s="215"/>
      <c r="C324" s="133" t="str">
        <f>IFERROR(VLOOKUP(INSCRIPCIONES!$B324,BASE2026,2,FALSE),"")</f>
        <v/>
      </c>
      <c r="D324" s="133" t="str">
        <f>IFERROR(VLOOKUP(INSCRIPCIONES!$B324,BASE2026,3,FALSE),"")</f>
        <v/>
      </c>
      <c r="E324" s="134" t="str">
        <f>IFERROR(VLOOKUP(INSCRIPCIONES!$B324,BASE2026,6,0),"")</f>
        <v/>
      </c>
      <c r="F324" s="202" t="str">
        <f>IFERROR(VLOOKUP(INSCRIPCIONES!$B324,BASE2026,5,0),"")</f>
        <v/>
      </c>
      <c r="G324" s="135" t="str">
        <f>IFERROR(VLOOKUP(INSCRIPCIONES!$B324,BASE2026,12,FALSE),"")</f>
        <v/>
      </c>
      <c r="H324" s="203" t="str">
        <f>IFERROR(VLOOKUP(INSCRIPCIONES!$B324,BASE2026,11,FALSE),"")</f>
        <v/>
      </c>
      <c r="I324" s="136" t="str">
        <f>IFERROR(VLOOKUP(INSCRIPCIONES!$B324,BASE2026,13,FALSE),"")</f>
        <v/>
      </c>
      <c r="J324" s="110" t="str">
        <f>IF(B324="","",IF(INSCRIPCIONES!$K324="DESCUENTO FAMILIA",65000,85000))</f>
        <v/>
      </c>
      <c r="K324" s="132"/>
      <c r="L324" s="200" t="str">
        <f>_xlfn.IFNA(VLOOKUP(INSCRIPCIONES!$B324,'BASE DE DATOS 2026'!$B$3:$Q$1042,16,FALSE),"")</f>
        <v/>
      </c>
    </row>
    <row r="325" spans="1:12" ht="15.75" x14ac:dyDescent="0.25">
      <c r="A325" s="214" t="str">
        <f>IF(INSCRIPCIONES!$B325="","",SUBTOTAL(103,$B$7:B325))</f>
        <v/>
      </c>
      <c r="B325" s="215"/>
      <c r="C325" s="133" t="str">
        <f>IFERROR(VLOOKUP(INSCRIPCIONES!$B325,BASE2026,2,FALSE),"")</f>
        <v/>
      </c>
      <c r="D325" s="133" t="str">
        <f>IFERROR(VLOOKUP(INSCRIPCIONES!$B325,BASE2026,3,FALSE),"")</f>
        <v/>
      </c>
      <c r="E325" s="134" t="str">
        <f>IFERROR(VLOOKUP(INSCRIPCIONES!$B325,BASE2026,6,0),"")</f>
        <v/>
      </c>
      <c r="F325" s="202" t="str">
        <f>IFERROR(VLOOKUP(INSCRIPCIONES!$B325,BASE2026,5,0),"")</f>
        <v/>
      </c>
      <c r="G325" s="135" t="str">
        <f>IFERROR(VLOOKUP(INSCRIPCIONES!$B325,BASE2026,12,FALSE),"")</f>
        <v/>
      </c>
      <c r="H325" s="203" t="str">
        <f>IFERROR(VLOOKUP(INSCRIPCIONES!$B325,BASE2026,11,FALSE),"")</f>
        <v/>
      </c>
      <c r="I325" s="136" t="str">
        <f>IFERROR(VLOOKUP(INSCRIPCIONES!$B325,BASE2026,13,FALSE),"")</f>
        <v/>
      </c>
      <c r="J325" s="110" t="str">
        <f>IF(B325="","",IF(INSCRIPCIONES!$K325="DESCUENTO FAMILIA",65000,85000))</f>
        <v/>
      </c>
      <c r="K325" s="132"/>
      <c r="L325" s="200" t="str">
        <f>_xlfn.IFNA(VLOOKUP(INSCRIPCIONES!$B325,'BASE DE DATOS 2026'!$B$3:$Q$1042,16,FALSE),"")</f>
        <v/>
      </c>
    </row>
    <row r="326" spans="1:12" ht="15.75" x14ac:dyDescent="0.25">
      <c r="A326" s="214" t="str">
        <f>IF(INSCRIPCIONES!$B326="","",SUBTOTAL(103,$B$7:B326))</f>
        <v/>
      </c>
      <c r="B326" s="215"/>
      <c r="C326" s="133" t="str">
        <f>IFERROR(VLOOKUP(INSCRIPCIONES!$B326,BASE2026,2,FALSE),"")</f>
        <v/>
      </c>
      <c r="D326" s="133" t="str">
        <f>IFERROR(VLOOKUP(INSCRIPCIONES!$B326,BASE2026,3,FALSE),"")</f>
        <v/>
      </c>
      <c r="E326" s="134" t="str">
        <f>IFERROR(VLOOKUP(INSCRIPCIONES!$B326,BASE2026,6,0),"")</f>
        <v/>
      </c>
      <c r="F326" s="202" t="str">
        <f>IFERROR(VLOOKUP(INSCRIPCIONES!$B326,BASE2026,5,0),"")</f>
        <v/>
      </c>
      <c r="G326" s="135" t="str">
        <f>IFERROR(VLOOKUP(INSCRIPCIONES!$B326,BASE2026,12,FALSE),"")</f>
        <v/>
      </c>
      <c r="H326" s="203" t="str">
        <f>IFERROR(VLOOKUP(INSCRIPCIONES!$B326,BASE2026,11,FALSE),"")</f>
        <v/>
      </c>
      <c r="I326" s="136" t="str">
        <f>IFERROR(VLOOKUP(INSCRIPCIONES!$B326,BASE2026,13,FALSE),"")</f>
        <v/>
      </c>
      <c r="J326" s="110" t="str">
        <f>IF(B326="","",IF(INSCRIPCIONES!$K326="DESCUENTO FAMILIA",65000,85000))</f>
        <v/>
      </c>
      <c r="K326" s="132"/>
      <c r="L326" s="200" t="str">
        <f>_xlfn.IFNA(VLOOKUP(INSCRIPCIONES!$B326,'BASE DE DATOS 2026'!$B$3:$Q$1042,16,FALSE),"")</f>
        <v/>
      </c>
    </row>
    <row r="327" spans="1:12" ht="15.75" x14ac:dyDescent="0.25">
      <c r="A327" s="214" t="str">
        <f>IF(INSCRIPCIONES!$B327="","",SUBTOTAL(103,$B$7:B327))</f>
        <v/>
      </c>
      <c r="B327" s="215"/>
      <c r="C327" s="133" t="str">
        <f>IFERROR(VLOOKUP(INSCRIPCIONES!$B327,BASE2026,2,FALSE),"")</f>
        <v/>
      </c>
      <c r="D327" s="133" t="str">
        <f>IFERROR(VLOOKUP(INSCRIPCIONES!$B327,BASE2026,3,FALSE),"")</f>
        <v/>
      </c>
      <c r="E327" s="134" t="str">
        <f>IFERROR(VLOOKUP(INSCRIPCIONES!$B327,BASE2026,6,0),"")</f>
        <v/>
      </c>
      <c r="F327" s="202" t="str">
        <f>IFERROR(VLOOKUP(INSCRIPCIONES!$B327,BASE2026,5,0),"")</f>
        <v/>
      </c>
      <c r="G327" s="135" t="str">
        <f>IFERROR(VLOOKUP(INSCRIPCIONES!$B327,BASE2026,12,FALSE),"")</f>
        <v/>
      </c>
      <c r="H327" s="203" t="str">
        <f>IFERROR(VLOOKUP(INSCRIPCIONES!$B327,BASE2026,11,FALSE),"")</f>
        <v/>
      </c>
      <c r="I327" s="136" t="str">
        <f>IFERROR(VLOOKUP(INSCRIPCIONES!$B327,BASE2026,13,FALSE),"")</f>
        <v/>
      </c>
      <c r="J327" s="110" t="str">
        <f>IF(B327="","",IF(INSCRIPCIONES!$K327="DESCUENTO FAMILIA",65000,85000))</f>
        <v/>
      </c>
      <c r="K327" s="132"/>
      <c r="L327" s="200" t="str">
        <f>_xlfn.IFNA(VLOOKUP(INSCRIPCIONES!$B327,'BASE DE DATOS 2026'!$B$3:$Q$1042,16,FALSE),"")</f>
        <v/>
      </c>
    </row>
    <row r="328" spans="1:12" ht="15.75" x14ac:dyDescent="0.25">
      <c r="A328" s="214" t="str">
        <f>IF(INSCRIPCIONES!$B328="","",SUBTOTAL(103,$B$7:B328))</f>
        <v/>
      </c>
      <c r="B328" s="215"/>
      <c r="C328" s="133" t="str">
        <f>IFERROR(VLOOKUP(INSCRIPCIONES!$B328,BASE2026,2,FALSE),"")</f>
        <v/>
      </c>
      <c r="D328" s="133" t="str">
        <f>IFERROR(VLOOKUP(INSCRIPCIONES!$B328,BASE2026,3,FALSE),"")</f>
        <v/>
      </c>
      <c r="E328" s="134" t="str">
        <f>IFERROR(VLOOKUP(INSCRIPCIONES!$B328,BASE2026,6,0),"")</f>
        <v/>
      </c>
      <c r="F328" s="202" t="str">
        <f>IFERROR(VLOOKUP(INSCRIPCIONES!$B328,BASE2026,5,0),"")</f>
        <v/>
      </c>
      <c r="G328" s="135" t="str">
        <f>IFERROR(VLOOKUP(INSCRIPCIONES!$B328,BASE2026,12,FALSE),"")</f>
        <v/>
      </c>
      <c r="H328" s="203" t="str">
        <f>IFERROR(VLOOKUP(INSCRIPCIONES!$B328,BASE2026,11,FALSE),"")</f>
        <v/>
      </c>
      <c r="I328" s="136" t="str">
        <f>IFERROR(VLOOKUP(INSCRIPCIONES!$B328,BASE2026,13,FALSE),"")</f>
        <v/>
      </c>
      <c r="J328" s="110" t="str">
        <f>IF(B328="","",IF(INSCRIPCIONES!$K328="DESCUENTO FAMILIA",65000,85000))</f>
        <v/>
      </c>
      <c r="K328" s="132"/>
      <c r="L328" s="200" t="str">
        <f>_xlfn.IFNA(VLOOKUP(INSCRIPCIONES!$B328,'BASE DE DATOS 2026'!$B$3:$Q$1042,16,FALSE),"")</f>
        <v/>
      </c>
    </row>
    <row r="329" spans="1:12" ht="15.75" x14ac:dyDescent="0.25">
      <c r="A329" s="214" t="str">
        <f>IF(INSCRIPCIONES!$B329="","",SUBTOTAL(103,$B$7:B329))</f>
        <v/>
      </c>
      <c r="B329" s="215"/>
      <c r="C329" s="133" t="str">
        <f>IFERROR(VLOOKUP(INSCRIPCIONES!$B329,BASE2026,2,FALSE),"")</f>
        <v/>
      </c>
      <c r="D329" s="133" t="str">
        <f>IFERROR(VLOOKUP(INSCRIPCIONES!$B329,BASE2026,3,FALSE),"")</f>
        <v/>
      </c>
      <c r="E329" s="134" t="str">
        <f>IFERROR(VLOOKUP(INSCRIPCIONES!$B329,BASE2026,6,0),"")</f>
        <v/>
      </c>
      <c r="F329" s="202" t="str">
        <f>IFERROR(VLOOKUP(INSCRIPCIONES!$B329,BASE2026,5,0),"")</f>
        <v/>
      </c>
      <c r="G329" s="135" t="str">
        <f>IFERROR(VLOOKUP(INSCRIPCIONES!$B329,BASE2026,12,FALSE),"")</f>
        <v/>
      </c>
      <c r="H329" s="203" t="str">
        <f>IFERROR(VLOOKUP(INSCRIPCIONES!$B329,BASE2026,11,FALSE),"")</f>
        <v/>
      </c>
      <c r="I329" s="136" t="str">
        <f>IFERROR(VLOOKUP(INSCRIPCIONES!$B329,BASE2026,13,FALSE),"")</f>
        <v/>
      </c>
      <c r="J329" s="110" t="str">
        <f>IF(B329="","",IF(INSCRIPCIONES!$K329="DESCUENTO FAMILIA",65000,85000))</f>
        <v/>
      </c>
      <c r="K329" s="132"/>
      <c r="L329" s="200" t="str">
        <f>_xlfn.IFNA(VLOOKUP(INSCRIPCIONES!$B329,'BASE DE DATOS 2026'!$B$3:$Q$1042,16,FALSE),"")</f>
        <v/>
      </c>
    </row>
    <row r="330" spans="1:12" ht="15.75" x14ac:dyDescent="0.25">
      <c r="A330" s="214" t="str">
        <f>IF(INSCRIPCIONES!$B330="","",SUBTOTAL(103,$B$7:B330))</f>
        <v/>
      </c>
      <c r="B330" s="215"/>
      <c r="C330" s="133" t="str">
        <f>IFERROR(VLOOKUP(INSCRIPCIONES!$B330,BASE2026,2,FALSE),"")</f>
        <v/>
      </c>
      <c r="D330" s="133" t="str">
        <f>IFERROR(VLOOKUP(INSCRIPCIONES!$B330,BASE2026,3,FALSE),"")</f>
        <v/>
      </c>
      <c r="E330" s="134" t="str">
        <f>IFERROR(VLOOKUP(INSCRIPCIONES!$B330,BASE2026,6,0),"")</f>
        <v/>
      </c>
      <c r="F330" s="202" t="str">
        <f>IFERROR(VLOOKUP(INSCRIPCIONES!$B330,BASE2026,5,0),"")</f>
        <v/>
      </c>
      <c r="G330" s="135" t="str">
        <f>IFERROR(VLOOKUP(INSCRIPCIONES!$B330,BASE2026,12,FALSE),"")</f>
        <v/>
      </c>
      <c r="H330" s="203" t="str">
        <f>IFERROR(VLOOKUP(INSCRIPCIONES!$B330,BASE2026,11,FALSE),"")</f>
        <v/>
      </c>
      <c r="I330" s="136" t="str">
        <f>IFERROR(VLOOKUP(INSCRIPCIONES!$B330,BASE2026,13,FALSE),"")</f>
        <v/>
      </c>
      <c r="J330" s="110" t="str">
        <f>IF(B330="","",IF(INSCRIPCIONES!$K330="DESCUENTO FAMILIA",65000,85000))</f>
        <v/>
      </c>
      <c r="K330" s="132"/>
      <c r="L330" s="200" t="str">
        <f>_xlfn.IFNA(VLOOKUP(INSCRIPCIONES!$B330,'BASE DE DATOS 2026'!$B$3:$Q$1042,16,FALSE),"")</f>
        <v/>
      </c>
    </row>
    <row r="331" spans="1:12" ht="15.75" x14ac:dyDescent="0.25">
      <c r="A331" s="214" t="str">
        <f>IF(INSCRIPCIONES!$B331="","",SUBTOTAL(103,$B$7:B331))</f>
        <v/>
      </c>
      <c r="B331" s="215"/>
      <c r="C331" s="133" t="str">
        <f>IFERROR(VLOOKUP(INSCRIPCIONES!$B331,BASE2026,2,FALSE),"")</f>
        <v/>
      </c>
      <c r="D331" s="133" t="str">
        <f>IFERROR(VLOOKUP(INSCRIPCIONES!$B331,BASE2026,3,FALSE),"")</f>
        <v/>
      </c>
      <c r="E331" s="134" t="str">
        <f>IFERROR(VLOOKUP(INSCRIPCIONES!$B331,BASE2026,6,0),"")</f>
        <v/>
      </c>
      <c r="F331" s="202" t="str">
        <f>IFERROR(VLOOKUP(INSCRIPCIONES!$B331,BASE2026,5,0),"")</f>
        <v/>
      </c>
      <c r="G331" s="135" t="str">
        <f>IFERROR(VLOOKUP(INSCRIPCIONES!$B331,BASE2026,12,FALSE),"")</f>
        <v/>
      </c>
      <c r="H331" s="203" t="str">
        <f>IFERROR(VLOOKUP(INSCRIPCIONES!$B331,BASE2026,11,FALSE),"")</f>
        <v/>
      </c>
      <c r="I331" s="136" t="str">
        <f>IFERROR(VLOOKUP(INSCRIPCIONES!$B331,BASE2026,13,FALSE),"")</f>
        <v/>
      </c>
      <c r="J331" s="110" t="str">
        <f>IF(B331="","",IF(INSCRIPCIONES!$K331="DESCUENTO FAMILIA",65000,85000))</f>
        <v/>
      </c>
      <c r="K331" s="132"/>
      <c r="L331" s="200" t="str">
        <f>_xlfn.IFNA(VLOOKUP(INSCRIPCIONES!$B331,'BASE DE DATOS 2026'!$B$3:$Q$1042,16,FALSE),"")</f>
        <v/>
      </c>
    </row>
    <row r="332" spans="1:12" ht="15.75" x14ac:dyDescent="0.25">
      <c r="A332" s="214" t="str">
        <f>IF(INSCRIPCIONES!$B332="","",SUBTOTAL(103,$B$7:B332))</f>
        <v/>
      </c>
      <c r="B332" s="215"/>
      <c r="C332" s="133" t="str">
        <f>IFERROR(VLOOKUP(INSCRIPCIONES!$B332,BASE2026,2,FALSE),"")</f>
        <v/>
      </c>
      <c r="D332" s="133" t="str">
        <f>IFERROR(VLOOKUP(INSCRIPCIONES!$B332,BASE2026,3,FALSE),"")</f>
        <v/>
      </c>
      <c r="E332" s="134" t="str">
        <f>IFERROR(VLOOKUP(INSCRIPCIONES!$B332,BASE2026,6,0),"")</f>
        <v/>
      </c>
      <c r="F332" s="202" t="str">
        <f>IFERROR(VLOOKUP(INSCRIPCIONES!$B332,BASE2026,5,0),"")</f>
        <v/>
      </c>
      <c r="G332" s="135" t="str">
        <f>IFERROR(VLOOKUP(INSCRIPCIONES!$B332,BASE2026,12,FALSE),"")</f>
        <v/>
      </c>
      <c r="H332" s="203" t="str">
        <f>IFERROR(VLOOKUP(INSCRIPCIONES!$B332,BASE2026,11,FALSE),"")</f>
        <v/>
      </c>
      <c r="I332" s="136" t="str">
        <f>IFERROR(VLOOKUP(INSCRIPCIONES!$B332,BASE2026,13,FALSE),"")</f>
        <v/>
      </c>
      <c r="J332" s="110" t="str">
        <f>IF(B332="","",IF(INSCRIPCIONES!$K332="DESCUENTO FAMILIA",65000,85000))</f>
        <v/>
      </c>
      <c r="K332" s="132"/>
      <c r="L332" s="200" t="str">
        <f>_xlfn.IFNA(VLOOKUP(INSCRIPCIONES!$B332,'BASE DE DATOS 2026'!$B$3:$Q$1042,16,FALSE),"")</f>
        <v/>
      </c>
    </row>
    <row r="333" spans="1:12" ht="15.75" x14ac:dyDescent="0.25">
      <c r="A333" s="214" t="str">
        <f>IF(INSCRIPCIONES!$B333="","",SUBTOTAL(103,$B$7:B333))</f>
        <v/>
      </c>
      <c r="B333" s="215"/>
      <c r="C333" s="133" t="str">
        <f>IFERROR(VLOOKUP(INSCRIPCIONES!$B333,BASE2026,2,FALSE),"")</f>
        <v/>
      </c>
      <c r="D333" s="133" t="str">
        <f>IFERROR(VLOOKUP(INSCRIPCIONES!$B333,BASE2026,3,FALSE),"")</f>
        <v/>
      </c>
      <c r="E333" s="134" t="str">
        <f>IFERROR(VLOOKUP(INSCRIPCIONES!$B333,BASE2026,6,0),"")</f>
        <v/>
      </c>
      <c r="F333" s="202" t="str">
        <f>IFERROR(VLOOKUP(INSCRIPCIONES!$B333,BASE2026,5,0),"")</f>
        <v/>
      </c>
      <c r="G333" s="135" t="str">
        <f>IFERROR(VLOOKUP(INSCRIPCIONES!$B333,BASE2026,12,FALSE),"")</f>
        <v/>
      </c>
      <c r="H333" s="203" t="str">
        <f>IFERROR(VLOOKUP(INSCRIPCIONES!$B333,BASE2026,11,FALSE),"")</f>
        <v/>
      </c>
      <c r="I333" s="136" t="str">
        <f>IFERROR(VLOOKUP(INSCRIPCIONES!$B333,BASE2026,13,FALSE),"")</f>
        <v/>
      </c>
      <c r="J333" s="110" t="str">
        <f>IF(B333="","",IF(INSCRIPCIONES!$K333="DESCUENTO FAMILIA",65000,85000))</f>
        <v/>
      </c>
      <c r="K333" s="132"/>
      <c r="L333" s="200" t="str">
        <f>_xlfn.IFNA(VLOOKUP(INSCRIPCIONES!$B333,'BASE DE DATOS 2026'!$B$3:$Q$1042,16,FALSE),"")</f>
        <v/>
      </c>
    </row>
    <row r="334" spans="1:12" ht="15.75" x14ac:dyDescent="0.25">
      <c r="A334" s="214" t="str">
        <f>IF(INSCRIPCIONES!$B334="","",SUBTOTAL(103,$B$7:B334))</f>
        <v/>
      </c>
      <c r="B334" s="215"/>
      <c r="C334" s="133" t="str">
        <f>IFERROR(VLOOKUP(INSCRIPCIONES!$B334,BASE2026,2,FALSE),"")</f>
        <v/>
      </c>
      <c r="D334" s="133" t="str">
        <f>IFERROR(VLOOKUP(INSCRIPCIONES!$B334,BASE2026,3,FALSE),"")</f>
        <v/>
      </c>
      <c r="E334" s="134" t="str">
        <f>IFERROR(VLOOKUP(INSCRIPCIONES!$B334,BASE2026,6,0),"")</f>
        <v/>
      </c>
      <c r="F334" s="202" t="str">
        <f>IFERROR(VLOOKUP(INSCRIPCIONES!$B334,BASE2026,5,0),"")</f>
        <v/>
      </c>
      <c r="G334" s="135" t="str">
        <f>IFERROR(VLOOKUP(INSCRIPCIONES!$B334,BASE2026,12,FALSE),"")</f>
        <v/>
      </c>
      <c r="H334" s="203" t="str">
        <f>IFERROR(VLOOKUP(INSCRIPCIONES!$B334,BASE2026,11,FALSE),"")</f>
        <v/>
      </c>
      <c r="I334" s="136" t="str">
        <f>IFERROR(VLOOKUP(INSCRIPCIONES!$B334,BASE2026,13,FALSE),"")</f>
        <v/>
      </c>
      <c r="J334" s="110" t="str">
        <f>IF(B334="","",IF(INSCRIPCIONES!$K334="DESCUENTO FAMILIA",65000,85000))</f>
        <v/>
      </c>
      <c r="K334" s="132"/>
      <c r="L334" s="200" t="str">
        <f>_xlfn.IFNA(VLOOKUP(INSCRIPCIONES!$B334,'BASE DE DATOS 2026'!$B$3:$Q$1042,16,FALSE),"")</f>
        <v/>
      </c>
    </row>
    <row r="335" spans="1:12" ht="15.75" x14ac:dyDescent="0.25">
      <c r="A335" s="214" t="str">
        <f>IF(INSCRIPCIONES!$B335="","",SUBTOTAL(103,$B$7:B335))</f>
        <v/>
      </c>
      <c r="B335" s="215"/>
      <c r="C335" s="133" t="str">
        <f>IFERROR(VLOOKUP(INSCRIPCIONES!$B335,BASE2026,2,FALSE),"")</f>
        <v/>
      </c>
      <c r="D335" s="133" t="str">
        <f>IFERROR(VLOOKUP(INSCRIPCIONES!$B335,BASE2026,3,FALSE),"")</f>
        <v/>
      </c>
      <c r="E335" s="134" t="str">
        <f>IFERROR(VLOOKUP(INSCRIPCIONES!$B335,BASE2026,6,0),"")</f>
        <v/>
      </c>
      <c r="F335" s="202" t="str">
        <f>IFERROR(VLOOKUP(INSCRIPCIONES!$B335,BASE2026,5,0),"")</f>
        <v/>
      </c>
      <c r="G335" s="135" t="str">
        <f>IFERROR(VLOOKUP(INSCRIPCIONES!$B335,BASE2026,12,FALSE),"")</f>
        <v/>
      </c>
      <c r="H335" s="203" t="str">
        <f>IFERROR(VLOOKUP(INSCRIPCIONES!$B335,BASE2026,11,FALSE),"")</f>
        <v/>
      </c>
      <c r="I335" s="136" t="str">
        <f>IFERROR(VLOOKUP(INSCRIPCIONES!$B335,BASE2026,13,FALSE),"")</f>
        <v/>
      </c>
      <c r="J335" s="110" t="str">
        <f>IF(B335="","",IF(INSCRIPCIONES!$K335="DESCUENTO FAMILIA",65000,85000))</f>
        <v/>
      </c>
      <c r="K335" s="132"/>
      <c r="L335" s="200" t="str">
        <f>_xlfn.IFNA(VLOOKUP(INSCRIPCIONES!$B335,'BASE DE DATOS 2026'!$B$3:$Q$1042,16,FALSE),"")</f>
        <v/>
      </c>
    </row>
    <row r="336" spans="1:12" ht="15.75" x14ac:dyDescent="0.25">
      <c r="A336" s="214" t="str">
        <f>IF(INSCRIPCIONES!$B336="","",SUBTOTAL(103,$B$7:B336))</f>
        <v/>
      </c>
      <c r="B336" s="215"/>
      <c r="C336" s="133" t="str">
        <f>IFERROR(VLOOKUP(INSCRIPCIONES!$B336,BASE2026,2,FALSE),"")</f>
        <v/>
      </c>
      <c r="D336" s="133" t="str">
        <f>IFERROR(VLOOKUP(INSCRIPCIONES!$B336,BASE2026,3,FALSE),"")</f>
        <v/>
      </c>
      <c r="E336" s="134" t="str">
        <f>IFERROR(VLOOKUP(INSCRIPCIONES!$B336,BASE2026,6,0),"")</f>
        <v/>
      </c>
      <c r="F336" s="202" t="str">
        <f>IFERROR(VLOOKUP(INSCRIPCIONES!$B336,BASE2026,5,0),"")</f>
        <v/>
      </c>
      <c r="G336" s="135" t="str">
        <f>IFERROR(VLOOKUP(INSCRIPCIONES!$B336,BASE2026,12,FALSE),"")</f>
        <v/>
      </c>
      <c r="H336" s="203" t="str">
        <f>IFERROR(VLOOKUP(INSCRIPCIONES!$B336,BASE2026,11,FALSE),"")</f>
        <v/>
      </c>
      <c r="I336" s="136" t="str">
        <f>IFERROR(VLOOKUP(INSCRIPCIONES!$B336,BASE2026,13,FALSE),"")</f>
        <v/>
      </c>
      <c r="J336" s="110" t="str">
        <f>IF(B336="","",IF(INSCRIPCIONES!$K336="DESCUENTO FAMILIA",65000,85000))</f>
        <v/>
      </c>
      <c r="K336" s="132"/>
      <c r="L336" s="200" t="str">
        <f>_xlfn.IFNA(VLOOKUP(INSCRIPCIONES!$B336,'BASE DE DATOS 2026'!$B$3:$Q$1042,16,FALSE),"")</f>
        <v/>
      </c>
    </row>
    <row r="337" spans="1:12" ht="15.75" x14ac:dyDescent="0.25">
      <c r="A337" s="214" t="str">
        <f>IF(INSCRIPCIONES!$B337="","",SUBTOTAL(103,$B$7:B337))</f>
        <v/>
      </c>
      <c r="B337" s="215"/>
      <c r="C337" s="133" t="str">
        <f>IFERROR(VLOOKUP(INSCRIPCIONES!$B337,BASE2026,2,FALSE),"")</f>
        <v/>
      </c>
      <c r="D337" s="133" t="str">
        <f>IFERROR(VLOOKUP(INSCRIPCIONES!$B337,BASE2026,3,FALSE),"")</f>
        <v/>
      </c>
      <c r="E337" s="134" t="str">
        <f>IFERROR(VLOOKUP(INSCRIPCIONES!$B337,BASE2026,6,0),"")</f>
        <v/>
      </c>
      <c r="F337" s="202" t="str">
        <f>IFERROR(VLOOKUP(INSCRIPCIONES!$B337,BASE2026,5,0),"")</f>
        <v/>
      </c>
      <c r="G337" s="135" t="str">
        <f>IFERROR(VLOOKUP(INSCRIPCIONES!$B337,BASE2026,12,FALSE),"")</f>
        <v/>
      </c>
      <c r="H337" s="203" t="str">
        <f>IFERROR(VLOOKUP(INSCRIPCIONES!$B337,BASE2026,11,FALSE),"")</f>
        <v/>
      </c>
      <c r="I337" s="136" t="str">
        <f>IFERROR(VLOOKUP(INSCRIPCIONES!$B337,BASE2026,13,FALSE),"")</f>
        <v/>
      </c>
      <c r="J337" s="110" t="str">
        <f>IF(B337="","",IF(INSCRIPCIONES!$K337="DESCUENTO FAMILIA",65000,85000))</f>
        <v/>
      </c>
      <c r="K337" s="132"/>
      <c r="L337" s="200" t="str">
        <f>_xlfn.IFNA(VLOOKUP(INSCRIPCIONES!$B337,'BASE DE DATOS 2026'!$B$3:$Q$1042,16,FALSE),"")</f>
        <v/>
      </c>
    </row>
    <row r="338" spans="1:12" ht="15.75" x14ac:dyDescent="0.25">
      <c r="A338" s="214" t="str">
        <f>IF(INSCRIPCIONES!$B338="","",SUBTOTAL(103,$B$7:B338))</f>
        <v/>
      </c>
      <c r="B338" s="215"/>
      <c r="C338" s="133" t="str">
        <f>IFERROR(VLOOKUP(INSCRIPCIONES!$B338,BASE2026,2,FALSE),"")</f>
        <v/>
      </c>
      <c r="D338" s="133" t="str">
        <f>IFERROR(VLOOKUP(INSCRIPCIONES!$B338,BASE2026,3,FALSE),"")</f>
        <v/>
      </c>
      <c r="E338" s="134" t="str">
        <f>IFERROR(VLOOKUP(INSCRIPCIONES!$B338,BASE2026,6,0),"")</f>
        <v/>
      </c>
      <c r="F338" s="202" t="str">
        <f>IFERROR(VLOOKUP(INSCRIPCIONES!$B338,BASE2026,5,0),"")</f>
        <v/>
      </c>
      <c r="G338" s="135" t="str">
        <f>IFERROR(VLOOKUP(INSCRIPCIONES!$B338,BASE2026,12,FALSE),"")</f>
        <v/>
      </c>
      <c r="H338" s="203" t="str">
        <f>IFERROR(VLOOKUP(INSCRIPCIONES!$B338,BASE2026,11,FALSE),"")</f>
        <v/>
      </c>
      <c r="I338" s="136" t="str">
        <f>IFERROR(VLOOKUP(INSCRIPCIONES!$B338,BASE2026,13,FALSE),"")</f>
        <v/>
      </c>
      <c r="J338" s="110" t="str">
        <f>IF(B338="","",IF(INSCRIPCIONES!$K338="DESCUENTO FAMILIA",65000,85000))</f>
        <v/>
      </c>
      <c r="K338" s="132"/>
      <c r="L338" s="200" t="str">
        <f>_xlfn.IFNA(VLOOKUP(INSCRIPCIONES!$B338,'BASE DE DATOS 2026'!$B$3:$Q$1042,16,FALSE),"")</f>
        <v/>
      </c>
    </row>
    <row r="339" spans="1:12" ht="21" x14ac:dyDescent="0.25">
      <c r="A339" s="214" t="str">
        <f>IF(INSCRIPCIONES!$B339="","",SUBTOTAL(103,$B$7:B339))</f>
        <v/>
      </c>
      <c r="B339" s="207"/>
      <c r="C339" s="133" t="str">
        <f>IFERROR(VLOOKUP(INSCRIPCIONES!$B339,BASE2026,2,FALSE),"")</f>
        <v/>
      </c>
      <c r="D339" s="133" t="str">
        <f>IFERROR(VLOOKUP(INSCRIPCIONES!$B339,BASE2026,3,FALSE),"")</f>
        <v/>
      </c>
      <c r="E339" s="134" t="str">
        <f>IFERROR(VLOOKUP(INSCRIPCIONES!$B339,BASE2026,6,0),"")</f>
        <v/>
      </c>
      <c r="F339" s="202" t="str">
        <f>IFERROR(VLOOKUP(INSCRIPCIONES!$B339,BASE2026,5,0),"")</f>
        <v/>
      </c>
      <c r="G339" s="135" t="str">
        <f>IFERROR(VLOOKUP(INSCRIPCIONES!$B339,BASE2026,12,FALSE),"")</f>
        <v/>
      </c>
      <c r="H339" s="203" t="str">
        <f>IFERROR(VLOOKUP(INSCRIPCIONES!$B339,BASE2026,11,FALSE),"")</f>
        <v/>
      </c>
      <c r="I339" s="136" t="str">
        <f>IFERROR(VLOOKUP(INSCRIPCIONES!$B339,BASE2026,13,FALSE),"")</f>
        <v/>
      </c>
      <c r="J339" s="110" t="str">
        <f>IF(B339="","",IF(INSCRIPCIONES!$K339="DESCUENTO FAMILIA",65000,85000))</f>
        <v/>
      </c>
      <c r="K339" s="132"/>
      <c r="L339" s="200" t="str">
        <f>_xlfn.IFNA(VLOOKUP(INSCRIPCIONES!$B339,'BASE DE DATOS 2026'!$B$3:$Q$1042,16,FALSE),"")</f>
        <v/>
      </c>
    </row>
    <row r="340" spans="1:12" ht="21" x14ac:dyDescent="0.25">
      <c r="A340" s="214" t="str">
        <f>IF(INSCRIPCIONES!$B340="","",SUBTOTAL(103,$B$7:B340))</f>
        <v/>
      </c>
      <c r="B340" s="207"/>
      <c r="C340" s="133" t="str">
        <f>IFERROR(VLOOKUP(INSCRIPCIONES!$B340,BASE2026,2,FALSE),"")</f>
        <v/>
      </c>
      <c r="D340" s="133" t="str">
        <f>IFERROR(VLOOKUP(INSCRIPCIONES!$B340,BASE2026,3,FALSE),"")</f>
        <v/>
      </c>
      <c r="E340" s="134" t="str">
        <f>IFERROR(VLOOKUP(INSCRIPCIONES!$B340,BASE2026,6,0),"")</f>
        <v/>
      </c>
      <c r="F340" s="202" t="str">
        <f>IFERROR(VLOOKUP(INSCRIPCIONES!$B340,BASE2026,5,0),"")</f>
        <v/>
      </c>
      <c r="G340" s="135" t="str">
        <f>IFERROR(VLOOKUP(INSCRIPCIONES!$B340,BASE2026,12,FALSE),"")</f>
        <v/>
      </c>
      <c r="H340" s="203" t="str">
        <f>IFERROR(VLOOKUP(INSCRIPCIONES!$B340,BASE2026,11,FALSE),"")</f>
        <v/>
      </c>
      <c r="I340" s="136" t="str">
        <f>IFERROR(VLOOKUP(INSCRIPCIONES!$B340,BASE2026,13,FALSE),"")</f>
        <v/>
      </c>
      <c r="J340" s="110" t="str">
        <f>IF(B340="","",IF(INSCRIPCIONES!$K340="DESCUENTO FAMILIA",65000,85000))</f>
        <v/>
      </c>
      <c r="K340" s="132"/>
      <c r="L340" s="200" t="str">
        <f>_xlfn.IFNA(VLOOKUP(INSCRIPCIONES!$B340,'BASE DE DATOS 2026'!$B$3:$Q$1042,16,FALSE),"")</f>
        <v/>
      </c>
    </row>
    <row r="341" spans="1:12" ht="21" x14ac:dyDescent="0.25">
      <c r="A341" s="214" t="str">
        <f>IF(INSCRIPCIONES!$B341="","",SUBTOTAL(103,$B$7:B341))</f>
        <v/>
      </c>
      <c r="B341" s="191"/>
      <c r="C341" s="133" t="str">
        <f>IFERROR(VLOOKUP(INSCRIPCIONES!$B341,BASE2026,2,FALSE),"")</f>
        <v/>
      </c>
      <c r="D341" s="133" t="str">
        <f>IFERROR(VLOOKUP(INSCRIPCIONES!$B341,BASE2026,3,FALSE),"")</f>
        <v/>
      </c>
      <c r="E341" s="134" t="str">
        <f>IFERROR(VLOOKUP(INSCRIPCIONES!$B341,BASE2026,6,0),"")</f>
        <v/>
      </c>
      <c r="F341" s="202" t="str">
        <f>IFERROR(VLOOKUP(INSCRIPCIONES!$B341,BASE2026,5,0),"")</f>
        <v/>
      </c>
      <c r="G341" s="135" t="str">
        <f>IFERROR(VLOOKUP(INSCRIPCIONES!$B341,BASE2026,12,FALSE),"")</f>
        <v/>
      </c>
      <c r="H341" s="203" t="str">
        <f>IFERROR(VLOOKUP(INSCRIPCIONES!$B341,BASE2026,11,FALSE),"")</f>
        <v/>
      </c>
      <c r="I341" s="136" t="str">
        <f>IFERROR(VLOOKUP(INSCRIPCIONES!$B341,BASE2026,13,FALSE),"")</f>
        <v/>
      </c>
      <c r="J341" s="110" t="str">
        <f>IF(B341="","",IF(INSCRIPCIONES!$K341="DESCUENTO FAMILIA",65000,85000))</f>
        <v/>
      </c>
      <c r="K341" s="132"/>
      <c r="L341" s="200" t="str">
        <f>_xlfn.IFNA(VLOOKUP(INSCRIPCIONES!$B341,'BASE DE DATOS 2026'!$B$3:$Q$1042,16,FALSE),"")</f>
        <v/>
      </c>
    </row>
    <row r="342" spans="1:12" ht="21" x14ac:dyDescent="0.25">
      <c r="A342" s="193"/>
      <c r="B342" s="207"/>
      <c r="C342" s="133" t="str">
        <f>IFERROR(VLOOKUP(INSCRIPCIONES!$B342,BASE2026,2,FALSE),"")</f>
        <v/>
      </c>
      <c r="D342" s="133" t="str">
        <f>IFERROR(VLOOKUP(INSCRIPCIONES!$B342,BASE2026,3,FALSE),"")</f>
        <v/>
      </c>
      <c r="E342" s="134" t="str">
        <f>IFERROR(VLOOKUP(INSCRIPCIONES!$B342,BASE2026,6,0),"")</f>
        <v/>
      </c>
      <c r="F342" s="202" t="str">
        <f>IFERROR(VLOOKUP(INSCRIPCIONES!$B342,BASE2026,5,0),"")</f>
        <v/>
      </c>
      <c r="G342" s="135" t="str">
        <f>IFERROR(VLOOKUP(INSCRIPCIONES!$B342,BASE2026,12,FALSE),"")</f>
        <v/>
      </c>
      <c r="H342" s="203" t="str">
        <f>IFERROR(VLOOKUP(INSCRIPCIONES!$B342,BASE2026,11,FALSE),"")</f>
        <v/>
      </c>
      <c r="I342" s="136" t="str">
        <f>IFERROR(VLOOKUP(INSCRIPCIONES!$B342,BASE2026,13,FALSE),"")</f>
        <v/>
      </c>
      <c r="J342" s="110" t="str">
        <f>IF(B342="","",IF(INSCRIPCIONES!$K342="DESCUENTO FAMILIA",65000,85000))</f>
        <v/>
      </c>
      <c r="K342" s="132"/>
      <c r="L342" s="200" t="str">
        <f>_xlfn.IFNA(VLOOKUP(INSCRIPCIONES!$B342,'BASE DE DATOS 2026'!$B$3:$Q$1042,16,FALSE),"")</f>
        <v/>
      </c>
    </row>
    <row r="343" spans="1:12" ht="21" x14ac:dyDescent="0.25">
      <c r="A343" s="193"/>
      <c r="B343" s="207"/>
      <c r="C343" s="133" t="str">
        <f>IFERROR(VLOOKUP(INSCRIPCIONES!$B343,BASE2026,2,FALSE),"")</f>
        <v/>
      </c>
      <c r="D343" s="133" t="str">
        <f>IFERROR(VLOOKUP(INSCRIPCIONES!$B343,BASE2026,3,FALSE),"")</f>
        <v/>
      </c>
      <c r="E343" s="134" t="str">
        <f>IFERROR(VLOOKUP(INSCRIPCIONES!$B343,BASE2026,6,0),"")</f>
        <v/>
      </c>
      <c r="F343" s="202" t="str">
        <f>IFERROR(VLOOKUP(INSCRIPCIONES!$B343,BASE2026,5,0),"")</f>
        <v/>
      </c>
      <c r="G343" s="135" t="str">
        <f>IFERROR(VLOOKUP(INSCRIPCIONES!$B343,BASE2026,12,FALSE),"")</f>
        <v/>
      </c>
      <c r="H343" s="203" t="str">
        <f>IFERROR(VLOOKUP(INSCRIPCIONES!$B343,BASE2026,11,FALSE),"")</f>
        <v/>
      </c>
      <c r="I343" s="136" t="str">
        <f>IFERROR(VLOOKUP(INSCRIPCIONES!$B343,BASE2026,13,FALSE),"")</f>
        <v/>
      </c>
      <c r="J343" s="110" t="str">
        <f>IF(B343="","",IF(INSCRIPCIONES!$K343="DESCUENTO FAMILIA",65000,85000))</f>
        <v/>
      </c>
      <c r="K343" s="132"/>
      <c r="L343" s="200" t="str">
        <f>_xlfn.IFNA(VLOOKUP(INSCRIPCIONES!$B343,'BASE DE DATOS 2026'!$B$3:$Q$1042,16,FALSE),"")</f>
        <v/>
      </c>
    </row>
    <row r="344" spans="1:12" ht="21" x14ac:dyDescent="0.25">
      <c r="A344" s="193"/>
      <c r="B344" s="207"/>
      <c r="C344" s="133" t="str">
        <f>IFERROR(VLOOKUP(INSCRIPCIONES!$B344,BASE2026,2,FALSE),"")</f>
        <v/>
      </c>
      <c r="D344" s="133" t="str">
        <f>IFERROR(VLOOKUP(INSCRIPCIONES!$B344,BASE2026,3,FALSE),"")</f>
        <v/>
      </c>
      <c r="E344" s="134" t="str">
        <f>IFERROR(VLOOKUP(INSCRIPCIONES!$B344,BASE2026,6,0),"")</f>
        <v/>
      </c>
      <c r="F344" s="202" t="str">
        <f>IFERROR(VLOOKUP(INSCRIPCIONES!$B344,BASE2026,5,0),"")</f>
        <v/>
      </c>
      <c r="G344" s="135" t="str">
        <f>IFERROR(VLOOKUP(INSCRIPCIONES!$B344,BASE2026,12,FALSE),"")</f>
        <v/>
      </c>
      <c r="H344" s="203" t="str">
        <f>IFERROR(VLOOKUP(INSCRIPCIONES!$B344,BASE2026,11,FALSE),"")</f>
        <v/>
      </c>
      <c r="I344" s="136" t="str">
        <f>IFERROR(VLOOKUP(INSCRIPCIONES!$B344,BASE2026,13,FALSE),"")</f>
        <v/>
      </c>
      <c r="J344" s="110" t="str">
        <f>IF(B344="","",IF(INSCRIPCIONES!$K344="DESCUENTO FAMILIA",65000,85000))</f>
        <v/>
      </c>
      <c r="K344" s="132"/>
      <c r="L344" s="200" t="str">
        <f>_xlfn.IFNA(VLOOKUP(INSCRIPCIONES!$B344,'BASE DE DATOS 2026'!$B$3:$Q$1042,16,FALSE),"")</f>
        <v/>
      </c>
    </row>
    <row r="345" spans="1:12" ht="21" x14ac:dyDescent="0.25">
      <c r="A345" s="193"/>
      <c r="B345" s="207"/>
      <c r="C345" s="133" t="str">
        <f>IFERROR(VLOOKUP(INSCRIPCIONES!$B345,BASE2026,2,FALSE),"")</f>
        <v/>
      </c>
      <c r="D345" s="133" t="str">
        <f>IFERROR(VLOOKUP(INSCRIPCIONES!$B345,BASE2026,3,FALSE),"")</f>
        <v/>
      </c>
      <c r="E345" s="134" t="str">
        <f>IFERROR(VLOOKUP(INSCRIPCIONES!$B345,BASE2026,6,0),"")</f>
        <v/>
      </c>
      <c r="F345" s="202" t="str">
        <f>IFERROR(VLOOKUP(INSCRIPCIONES!$B345,BASE2026,5,0),"")</f>
        <v/>
      </c>
      <c r="G345" s="135" t="str">
        <f>IFERROR(VLOOKUP(INSCRIPCIONES!$B345,BASE2026,12,FALSE),"")</f>
        <v/>
      </c>
      <c r="H345" s="203" t="str">
        <f>IFERROR(VLOOKUP(INSCRIPCIONES!$B345,BASE2026,11,FALSE),"")</f>
        <v/>
      </c>
      <c r="I345" s="136" t="str">
        <f>IFERROR(VLOOKUP(INSCRIPCIONES!$B345,BASE2026,13,FALSE),"")</f>
        <v/>
      </c>
      <c r="J345" s="110" t="str">
        <f>IF(B345="","",IF(INSCRIPCIONES!$K345="DESCUENTO FAMILIA",65000,85000))</f>
        <v/>
      </c>
      <c r="K345" s="132"/>
      <c r="L345" s="200" t="str">
        <f>_xlfn.IFNA(VLOOKUP(INSCRIPCIONES!$B345,'BASE DE DATOS 2026'!$B$3:$Q$1042,16,FALSE),"")</f>
        <v/>
      </c>
    </row>
    <row r="346" spans="1:12" ht="21" x14ac:dyDescent="0.25">
      <c r="A346" s="193"/>
      <c r="B346" s="207"/>
      <c r="C346" s="133" t="str">
        <f>IFERROR(VLOOKUP(INSCRIPCIONES!$B346,BASE2026,2,FALSE),"")</f>
        <v/>
      </c>
      <c r="D346" s="133" t="str">
        <f>IFERROR(VLOOKUP(INSCRIPCIONES!$B346,BASE2026,3,FALSE),"")</f>
        <v/>
      </c>
      <c r="E346" s="134" t="str">
        <f>IFERROR(VLOOKUP(INSCRIPCIONES!$B346,BASE2026,6,0),"")</f>
        <v/>
      </c>
      <c r="F346" s="202" t="str">
        <f>IFERROR(VLOOKUP(INSCRIPCIONES!$B346,BASE2026,5,0),"")</f>
        <v/>
      </c>
      <c r="G346" s="135" t="str">
        <f>IFERROR(VLOOKUP(INSCRIPCIONES!$B346,BASE2026,12,FALSE),"")</f>
        <v/>
      </c>
      <c r="H346" s="203" t="str">
        <f>IFERROR(VLOOKUP(INSCRIPCIONES!$B346,BASE2026,11,FALSE),"")</f>
        <v/>
      </c>
      <c r="I346" s="136" t="str">
        <f>IFERROR(VLOOKUP(INSCRIPCIONES!$B346,BASE2026,13,FALSE),"")</f>
        <v/>
      </c>
      <c r="J346" s="110" t="str">
        <f>IF(B346="","",IF(INSCRIPCIONES!$K346="DESCUENTO FAMILIA",65000,85000))</f>
        <v/>
      </c>
      <c r="K346" s="132"/>
      <c r="L346" s="200" t="str">
        <f>_xlfn.IFNA(VLOOKUP(INSCRIPCIONES!$B346,'BASE DE DATOS 2026'!$B$3:$Q$1042,16,FALSE),"")</f>
        <v/>
      </c>
    </row>
    <row r="347" spans="1:12" ht="21" x14ac:dyDescent="0.25">
      <c r="A347" s="193"/>
      <c r="B347" s="207"/>
      <c r="C347" s="133" t="str">
        <f>IFERROR(VLOOKUP(INSCRIPCIONES!$B347,BASE2026,2,FALSE),"")</f>
        <v/>
      </c>
      <c r="D347" s="133" t="str">
        <f>IFERROR(VLOOKUP(INSCRIPCIONES!$B347,BASE2026,3,FALSE),"")</f>
        <v/>
      </c>
      <c r="E347" s="134" t="str">
        <f>IFERROR(VLOOKUP(INSCRIPCIONES!$B347,BASE2026,6,0),"")</f>
        <v/>
      </c>
      <c r="F347" s="202" t="str">
        <f>IFERROR(VLOOKUP(INSCRIPCIONES!$B347,BASE2026,5,0),"")</f>
        <v/>
      </c>
      <c r="G347" s="135" t="str">
        <f>IFERROR(VLOOKUP(INSCRIPCIONES!$B347,BASE2026,12,FALSE),"")</f>
        <v/>
      </c>
      <c r="H347" s="203" t="str">
        <f>IFERROR(VLOOKUP(INSCRIPCIONES!$B347,BASE2026,11,FALSE),"")</f>
        <v/>
      </c>
      <c r="I347" s="136" t="str">
        <f>IFERROR(VLOOKUP(INSCRIPCIONES!$B347,BASE2026,13,FALSE),"")</f>
        <v/>
      </c>
      <c r="J347" s="110" t="str">
        <f>IF(B347="","",IF(INSCRIPCIONES!$K347="DESCUENTO FAMILIA",65000,85000))</f>
        <v/>
      </c>
      <c r="K347" s="132"/>
      <c r="L347" s="200" t="str">
        <f>_xlfn.IFNA(VLOOKUP(INSCRIPCIONES!$B347,'BASE DE DATOS 2026'!$B$3:$Q$1042,16,FALSE),"")</f>
        <v/>
      </c>
    </row>
    <row r="348" spans="1:12" ht="21" x14ac:dyDescent="0.25">
      <c r="A348" s="193"/>
      <c r="B348" s="207"/>
      <c r="C348" s="133" t="str">
        <f>IFERROR(VLOOKUP(INSCRIPCIONES!$B348,BASE2026,2,FALSE),"")</f>
        <v/>
      </c>
      <c r="D348" s="133" t="str">
        <f>IFERROR(VLOOKUP(INSCRIPCIONES!$B348,BASE2026,3,FALSE),"")</f>
        <v/>
      </c>
      <c r="E348" s="134" t="str">
        <f>IFERROR(VLOOKUP(INSCRIPCIONES!$B348,BASE2026,6,0),"")</f>
        <v/>
      </c>
      <c r="F348" s="202" t="str">
        <f>IFERROR(VLOOKUP(INSCRIPCIONES!$B348,BASE2026,5,0),"")</f>
        <v/>
      </c>
      <c r="G348" s="135" t="str">
        <f>IFERROR(VLOOKUP(INSCRIPCIONES!$B348,BASE2026,12,FALSE),"")</f>
        <v/>
      </c>
      <c r="H348" s="203" t="str">
        <f>IFERROR(VLOOKUP(INSCRIPCIONES!$B348,BASE2026,11,FALSE),"")</f>
        <v/>
      </c>
      <c r="I348" s="136" t="str">
        <f>IFERROR(VLOOKUP(INSCRIPCIONES!$B348,BASE2026,13,FALSE),"")</f>
        <v/>
      </c>
      <c r="J348" s="110" t="str">
        <f>IF(B348="","",IF(INSCRIPCIONES!$K348="DESCUENTO FAMILIA",65000,85000))</f>
        <v/>
      </c>
      <c r="K348" s="132"/>
      <c r="L348" s="200" t="str">
        <f>_xlfn.IFNA(VLOOKUP(INSCRIPCIONES!$B348,'BASE DE DATOS 2026'!$B$3:$Q$1042,16,FALSE),"")</f>
        <v/>
      </c>
    </row>
    <row r="349" spans="1:12" ht="21" x14ac:dyDescent="0.25">
      <c r="A349" s="193"/>
      <c r="B349" s="207"/>
      <c r="C349" s="133" t="str">
        <f>IFERROR(VLOOKUP(INSCRIPCIONES!$B349,BASE2026,2,FALSE),"")</f>
        <v/>
      </c>
      <c r="D349" s="133" t="str">
        <f>IFERROR(VLOOKUP(INSCRIPCIONES!$B349,BASE2026,3,FALSE),"")</f>
        <v/>
      </c>
      <c r="E349" s="134" t="str">
        <f>IFERROR(VLOOKUP(INSCRIPCIONES!$B349,BASE2026,6,0),"")</f>
        <v/>
      </c>
      <c r="F349" s="202" t="str">
        <f>IFERROR(VLOOKUP(INSCRIPCIONES!$B349,BASE2026,5,0),"")</f>
        <v/>
      </c>
      <c r="G349" s="135" t="str">
        <f>IFERROR(VLOOKUP(INSCRIPCIONES!$B349,BASE2026,12,FALSE),"")</f>
        <v/>
      </c>
      <c r="H349" s="203" t="str">
        <f>IFERROR(VLOOKUP(INSCRIPCIONES!$B349,BASE2026,11,FALSE),"")</f>
        <v/>
      </c>
      <c r="I349" s="136" t="str">
        <f>IFERROR(VLOOKUP(INSCRIPCIONES!$B349,BASE2026,13,FALSE),"")</f>
        <v/>
      </c>
      <c r="J349" s="110" t="str">
        <f>IF(B349="","",IF(INSCRIPCIONES!$K349="DESCUENTO FAMILIA",65000,85000))</f>
        <v/>
      </c>
      <c r="K349" s="132"/>
      <c r="L349" s="200" t="str">
        <f>_xlfn.IFNA(VLOOKUP(INSCRIPCIONES!$B349,'BASE DE DATOS 2026'!$B$3:$Q$1042,16,FALSE),"")</f>
        <v/>
      </c>
    </row>
    <row r="350" spans="1:12" ht="21" x14ac:dyDescent="0.25">
      <c r="A350" s="193"/>
      <c r="B350" s="207"/>
      <c r="C350" s="133" t="str">
        <f>IFERROR(VLOOKUP(INSCRIPCIONES!$B350,BASE2026,2,FALSE),"")</f>
        <v/>
      </c>
      <c r="D350" s="133" t="str">
        <f>IFERROR(VLOOKUP(INSCRIPCIONES!$B350,BASE2026,3,FALSE),"")</f>
        <v/>
      </c>
      <c r="E350" s="134" t="str">
        <f>IFERROR(VLOOKUP(INSCRIPCIONES!$B350,BASE2026,6,0),"")</f>
        <v/>
      </c>
      <c r="F350" s="202" t="str">
        <f>IFERROR(VLOOKUP(INSCRIPCIONES!$B350,BASE2026,5,0),"")</f>
        <v/>
      </c>
      <c r="G350" s="135" t="str">
        <f>IFERROR(VLOOKUP(INSCRIPCIONES!$B350,BASE2026,12,FALSE),"")</f>
        <v/>
      </c>
      <c r="H350" s="203" t="str">
        <f>IFERROR(VLOOKUP(INSCRIPCIONES!$B350,BASE2026,11,FALSE),"")</f>
        <v/>
      </c>
      <c r="I350" s="136" t="str">
        <f>IFERROR(VLOOKUP(INSCRIPCIONES!$B350,BASE2026,13,FALSE),"")</f>
        <v/>
      </c>
      <c r="J350" s="110" t="str">
        <f>IF(B350="","",IF(INSCRIPCIONES!$K350="DESCUENTO FAMILIA",65000,85000))</f>
        <v/>
      </c>
      <c r="K350" s="132"/>
      <c r="L350" s="200" t="str">
        <f>_xlfn.IFNA(VLOOKUP(INSCRIPCIONES!$B350,'BASE DE DATOS 2026'!$B$3:$Q$1042,16,FALSE),"")</f>
        <v/>
      </c>
    </row>
    <row r="351" spans="1:12" ht="21" x14ac:dyDescent="0.25">
      <c r="A351" s="193"/>
      <c r="B351" s="207"/>
      <c r="C351" s="133" t="str">
        <f>IFERROR(VLOOKUP(INSCRIPCIONES!$B351,BASE2026,2,FALSE),"")</f>
        <v/>
      </c>
      <c r="D351" s="133" t="str">
        <f>IFERROR(VLOOKUP(INSCRIPCIONES!$B351,BASE2026,3,FALSE),"")</f>
        <v/>
      </c>
      <c r="E351" s="134" t="str">
        <f>IFERROR(VLOOKUP(INSCRIPCIONES!$B351,BASE2026,6,0),"")</f>
        <v/>
      </c>
      <c r="F351" s="202" t="str">
        <f>IFERROR(VLOOKUP(INSCRIPCIONES!$B351,BASE2026,5,0),"")</f>
        <v/>
      </c>
      <c r="G351" s="135" t="str">
        <f>IFERROR(VLOOKUP(INSCRIPCIONES!$B351,BASE2026,12,FALSE),"")</f>
        <v/>
      </c>
      <c r="H351" s="203" t="str">
        <f>IFERROR(VLOOKUP(INSCRIPCIONES!$B351,BASE2026,11,FALSE),"")</f>
        <v/>
      </c>
      <c r="I351" s="136" t="str">
        <f>IFERROR(VLOOKUP(INSCRIPCIONES!$B351,BASE2026,13,FALSE),"")</f>
        <v/>
      </c>
      <c r="J351" s="110" t="str">
        <f>IF(B351="","",IF(INSCRIPCIONES!$K351="DESCUENTO FAMILIA",65000,85000))</f>
        <v/>
      </c>
      <c r="K351" s="132"/>
      <c r="L351" s="200" t="str">
        <f>_xlfn.IFNA(VLOOKUP(INSCRIPCIONES!$B351,'BASE DE DATOS 2026'!$B$3:$Q$1042,16,FALSE),"")</f>
        <v/>
      </c>
    </row>
    <row r="352" spans="1:12" ht="21" x14ac:dyDescent="0.25">
      <c r="B352" s="207"/>
      <c r="C352" s="201" t="str">
        <f>IFERROR(VLOOKUP(INSCRIPCIONES!$B352,BASE2026,2,FALSE),"")</f>
        <v/>
      </c>
      <c r="D352" s="201" t="str">
        <f>IFERROR(VLOOKUP(INSCRIPCIONES!$B352,BASE2026,3,FALSE),"")</f>
        <v/>
      </c>
      <c r="E352" s="202" t="str">
        <f>IFERROR(VLOOKUP(INSCRIPCIONES!$B352,BASE2026,6,0),"")</f>
        <v/>
      </c>
      <c r="F352" s="202" t="str">
        <f>IFERROR(VLOOKUP(INSCRIPCIONES!$B352,BASE2026,5,0),"")</f>
        <v/>
      </c>
      <c r="G352" s="203" t="str">
        <f>IFERROR(VLOOKUP(INSCRIPCIONES!$B352,BASE2026,12,FALSE),"")</f>
        <v/>
      </c>
      <c r="H352" s="203" t="str">
        <f>IFERROR(VLOOKUP(INSCRIPCIONES!$B352,BASE2026,11,FALSE),"")</f>
        <v/>
      </c>
      <c r="I352" s="204" t="str">
        <f>IFERROR(VLOOKUP(INSCRIPCIONES!$B352,BASE2026,13,FALSE),"")</f>
        <v/>
      </c>
      <c r="J352" s="110" t="str">
        <f>IF(B352="","",IF(INSCRIPCIONES!$K352="DESCUENTO FAMILIA",65000,85000))</f>
        <v/>
      </c>
      <c r="K352" s="132"/>
      <c r="L352" s="200" t="str">
        <f>_xlfn.IFNA(VLOOKUP(INSCRIPCIONES!$B352,'BASE DE DATOS 2026'!$B$3:$Q$1042,16,FALSE),"")</f>
        <v/>
      </c>
    </row>
    <row r="353" spans="2:12" ht="21" x14ac:dyDescent="0.25">
      <c r="B353" s="207"/>
      <c r="C353" s="201" t="str">
        <f>IFERROR(VLOOKUP(INSCRIPCIONES!$B353,BASE2026,2,FALSE),"")</f>
        <v/>
      </c>
      <c r="D353" s="201" t="str">
        <f>IFERROR(VLOOKUP(INSCRIPCIONES!$B353,BASE2026,3,FALSE),"")</f>
        <v/>
      </c>
      <c r="E353" s="202" t="str">
        <f>IFERROR(VLOOKUP(INSCRIPCIONES!$B353,BASE2026,6,0),"")</f>
        <v/>
      </c>
      <c r="F353" s="202" t="str">
        <f>IFERROR(VLOOKUP(INSCRIPCIONES!$B353,BASE2026,5,0),"")</f>
        <v/>
      </c>
      <c r="G353" s="203" t="str">
        <f>IFERROR(VLOOKUP(INSCRIPCIONES!$B353,BASE2026,12,FALSE),"")</f>
        <v/>
      </c>
      <c r="H353" s="203" t="str">
        <f>IFERROR(VLOOKUP(INSCRIPCIONES!$B353,BASE2026,11,FALSE),"")</f>
        <v/>
      </c>
      <c r="I353" s="204" t="str">
        <f>IFERROR(VLOOKUP(INSCRIPCIONES!$B353,BASE2026,13,FALSE),"")</f>
        <v/>
      </c>
      <c r="J353" s="110" t="str">
        <f>IF(B353="","",IF(INSCRIPCIONES!$K353="DESCUENTO FAMILIA",65000,85000))</f>
        <v/>
      </c>
      <c r="K353" s="132"/>
      <c r="L353" s="200" t="str">
        <f>_xlfn.IFNA(VLOOKUP(INSCRIPCIONES!$B353,'BASE DE DATOS 2026'!$B$3:$Q$1042,16,FALSE),"")</f>
        <v/>
      </c>
    </row>
    <row r="354" spans="2:12" ht="21" x14ac:dyDescent="0.25">
      <c r="B354" s="207"/>
      <c r="C354" s="201" t="str">
        <f>IFERROR(VLOOKUP(INSCRIPCIONES!$B354,BASE2026,2,FALSE),"")</f>
        <v/>
      </c>
      <c r="D354" s="201" t="str">
        <f>IFERROR(VLOOKUP(INSCRIPCIONES!$B354,BASE2026,3,FALSE),"")</f>
        <v/>
      </c>
      <c r="E354" s="202" t="str">
        <f>IFERROR(VLOOKUP(INSCRIPCIONES!$B354,BASE2026,6,0),"")</f>
        <v/>
      </c>
      <c r="F354" s="202" t="str">
        <f>IFERROR(VLOOKUP(INSCRIPCIONES!$B354,BASE2026,5,0),"")</f>
        <v/>
      </c>
      <c r="G354" s="203" t="str">
        <f>IFERROR(VLOOKUP(INSCRIPCIONES!$B354,BASE2026,12,FALSE),"")</f>
        <v/>
      </c>
      <c r="H354" s="203" t="str">
        <f>IFERROR(VLOOKUP(INSCRIPCIONES!$B354,BASE2026,11,FALSE),"")</f>
        <v/>
      </c>
      <c r="I354" s="204" t="str">
        <f>IFERROR(VLOOKUP(INSCRIPCIONES!$B354,BASE2026,13,FALSE),"")</f>
        <v/>
      </c>
      <c r="J354" s="110" t="str">
        <f>IF(B354="","",IF(INSCRIPCIONES!$K354="DESCUENTO FAMILIA",65000,85000))</f>
        <v/>
      </c>
      <c r="K354" s="132"/>
      <c r="L354" s="200" t="str">
        <f>_xlfn.IFNA(VLOOKUP(INSCRIPCIONES!$B354,'BASE DE DATOS 2026'!$B$3:$Q$1042,16,FALSE),"")</f>
        <v/>
      </c>
    </row>
    <row r="355" spans="2:12" ht="21" x14ac:dyDescent="0.25">
      <c r="B355" s="207"/>
      <c r="C355" s="201" t="str">
        <f>IFERROR(VLOOKUP(INSCRIPCIONES!$B355,BASE2026,2,FALSE),"")</f>
        <v/>
      </c>
      <c r="D355" s="201" t="str">
        <f>IFERROR(VLOOKUP(INSCRIPCIONES!$B355,BASE2026,3,FALSE),"")</f>
        <v/>
      </c>
      <c r="E355" s="202" t="str">
        <f>IFERROR(VLOOKUP(INSCRIPCIONES!$B355,BASE2026,6,0),"")</f>
        <v/>
      </c>
      <c r="F355" s="202" t="str">
        <f>IFERROR(VLOOKUP(INSCRIPCIONES!$B355,BASE2026,5,0),"")</f>
        <v/>
      </c>
      <c r="G355" s="203" t="str">
        <f>IFERROR(VLOOKUP(INSCRIPCIONES!$B355,BASE2026,12,FALSE),"")</f>
        <v/>
      </c>
      <c r="H355" s="203" t="str">
        <f>IFERROR(VLOOKUP(INSCRIPCIONES!$B355,BASE2026,11,FALSE),"")</f>
        <v/>
      </c>
      <c r="I355" s="204" t="str">
        <f>IFERROR(VLOOKUP(INSCRIPCIONES!$B355,BASE2026,13,FALSE),"")</f>
        <v/>
      </c>
      <c r="J355" s="110" t="str">
        <f>IF(B355="","",IF(INSCRIPCIONES!$K355="DESCUENTO FAMILIA",65000,85000))</f>
        <v/>
      </c>
      <c r="K355" s="132"/>
      <c r="L355" s="200" t="str">
        <f>_xlfn.IFNA(VLOOKUP(INSCRIPCIONES!$B355,'BASE DE DATOS 2026'!$B$3:$Q$1042,16,FALSE),"")</f>
        <v/>
      </c>
    </row>
    <row r="356" spans="2:12" ht="21" x14ac:dyDescent="0.25">
      <c r="B356" s="207"/>
      <c r="C356" s="201" t="str">
        <f>IFERROR(VLOOKUP(INSCRIPCIONES!$B356,BASE2026,2,FALSE),"")</f>
        <v/>
      </c>
      <c r="D356" s="201" t="str">
        <f>IFERROR(VLOOKUP(INSCRIPCIONES!$B356,BASE2026,3,FALSE),"")</f>
        <v/>
      </c>
      <c r="E356" s="202" t="str">
        <f>IFERROR(VLOOKUP(INSCRIPCIONES!$B356,BASE2026,6,0),"")</f>
        <v/>
      </c>
      <c r="F356" s="202" t="str">
        <f>IFERROR(VLOOKUP(INSCRIPCIONES!$B356,BASE2026,5,0),"")</f>
        <v/>
      </c>
      <c r="G356" s="203" t="str">
        <f>IFERROR(VLOOKUP(INSCRIPCIONES!$B356,BASE2026,12,FALSE),"")</f>
        <v/>
      </c>
      <c r="H356" s="203" t="str">
        <f>IFERROR(VLOOKUP(INSCRIPCIONES!$B356,BASE2026,11,FALSE),"")</f>
        <v/>
      </c>
      <c r="I356" s="204" t="str">
        <f>IFERROR(VLOOKUP(INSCRIPCIONES!$B356,BASE2026,13,FALSE),"")</f>
        <v/>
      </c>
      <c r="J356" s="110" t="str">
        <f>IF(B356="","",IF(INSCRIPCIONES!$K356="DESCUENTO FAMILIA",65000,85000))</f>
        <v/>
      </c>
      <c r="K356" s="132"/>
      <c r="L356" s="200" t="str">
        <f>_xlfn.IFNA(VLOOKUP(INSCRIPCIONES!$B356,'BASE DE DATOS 2026'!$B$3:$Q$1042,16,FALSE),"")</f>
        <v/>
      </c>
    </row>
    <row r="357" spans="2:12" ht="21" x14ac:dyDescent="0.25">
      <c r="B357" s="207"/>
      <c r="C357" s="201" t="str">
        <f>IFERROR(VLOOKUP(INSCRIPCIONES!$B357,BASE2026,2,FALSE),"")</f>
        <v/>
      </c>
      <c r="D357" s="201" t="str">
        <f>IFERROR(VLOOKUP(INSCRIPCIONES!$B357,BASE2026,3,FALSE),"")</f>
        <v/>
      </c>
      <c r="E357" s="202" t="str">
        <f>IFERROR(VLOOKUP(INSCRIPCIONES!$B357,BASE2026,6,0),"")</f>
        <v/>
      </c>
      <c r="F357" s="202" t="str">
        <f>IFERROR(VLOOKUP(INSCRIPCIONES!$B357,BASE2026,5,0),"")</f>
        <v/>
      </c>
      <c r="G357" s="203" t="str">
        <f>IFERROR(VLOOKUP(INSCRIPCIONES!$B357,BASE2026,12,FALSE),"")</f>
        <v/>
      </c>
      <c r="H357" s="203" t="str">
        <f>IFERROR(VLOOKUP(INSCRIPCIONES!$B357,BASE2026,11,FALSE),"")</f>
        <v/>
      </c>
      <c r="I357" s="204" t="str">
        <f>IFERROR(VLOOKUP(INSCRIPCIONES!$B357,BASE2026,13,FALSE),"")</f>
        <v/>
      </c>
      <c r="J357" s="110" t="str">
        <f>IF(B357="","",IF(INSCRIPCIONES!$K357="DESCUENTO FAMILIA",65000,85000))</f>
        <v/>
      </c>
      <c r="K357" s="132"/>
      <c r="L357" s="200" t="str">
        <f>_xlfn.IFNA(VLOOKUP(INSCRIPCIONES!$B357,'BASE DE DATOS 2026'!$B$3:$Q$1042,16,FALSE),"")</f>
        <v/>
      </c>
    </row>
    <row r="358" spans="2:12" ht="21" x14ac:dyDescent="0.25">
      <c r="B358" s="207"/>
      <c r="C358" s="201" t="str">
        <f>IFERROR(VLOOKUP(INSCRIPCIONES!$B358,BASE2026,2,FALSE),"")</f>
        <v/>
      </c>
      <c r="D358" s="201" t="str">
        <f>IFERROR(VLOOKUP(INSCRIPCIONES!$B358,BASE2026,3,FALSE),"")</f>
        <v/>
      </c>
      <c r="E358" s="202" t="str">
        <f>IFERROR(VLOOKUP(INSCRIPCIONES!$B358,BASE2026,6,0),"")</f>
        <v/>
      </c>
      <c r="F358" s="202" t="str">
        <f>IFERROR(VLOOKUP(INSCRIPCIONES!$B358,BASE2026,5,0),"")</f>
        <v/>
      </c>
      <c r="G358" s="203" t="str">
        <f>IFERROR(VLOOKUP(INSCRIPCIONES!$B358,BASE2026,12,FALSE),"")</f>
        <v/>
      </c>
      <c r="H358" s="203" t="str">
        <f>IFERROR(VLOOKUP(INSCRIPCIONES!$B358,BASE2026,11,FALSE),"")</f>
        <v/>
      </c>
      <c r="I358" s="204" t="str">
        <f>IFERROR(VLOOKUP(INSCRIPCIONES!$B358,BASE2026,13,FALSE),"")</f>
        <v/>
      </c>
      <c r="J358" s="110" t="str">
        <f>IF(B358="","",IF(INSCRIPCIONES!$K358="DESCUENTO FAMILIA",65000,85000))</f>
        <v/>
      </c>
      <c r="K358" s="132"/>
      <c r="L358" s="200" t="str">
        <f>_xlfn.IFNA(VLOOKUP(INSCRIPCIONES!$B358,'BASE DE DATOS 2026'!$B$3:$Q$1042,16,FALSE),"")</f>
        <v/>
      </c>
    </row>
    <row r="359" spans="2:12" ht="21" x14ac:dyDescent="0.25">
      <c r="B359" s="207"/>
      <c r="C359" s="201" t="str">
        <f>IFERROR(VLOOKUP(INSCRIPCIONES!$B359,BASE2026,2,FALSE),"")</f>
        <v/>
      </c>
      <c r="D359" s="201" t="str">
        <f>IFERROR(VLOOKUP(INSCRIPCIONES!$B359,BASE2026,3,FALSE),"")</f>
        <v/>
      </c>
      <c r="E359" s="202" t="str">
        <f>IFERROR(VLOOKUP(INSCRIPCIONES!$B359,BASE2026,6,0),"")</f>
        <v/>
      </c>
      <c r="F359" s="202" t="str">
        <f>IFERROR(VLOOKUP(INSCRIPCIONES!$B359,BASE2026,5,0),"")</f>
        <v/>
      </c>
      <c r="G359" s="203" t="str">
        <f>IFERROR(VLOOKUP(INSCRIPCIONES!$B359,BASE2026,12,FALSE),"")</f>
        <v/>
      </c>
      <c r="H359" s="203" t="str">
        <f>IFERROR(VLOOKUP(INSCRIPCIONES!$B359,BASE2026,11,FALSE),"")</f>
        <v/>
      </c>
      <c r="I359" s="204" t="str">
        <f>IFERROR(VLOOKUP(INSCRIPCIONES!$B359,BASE2026,13,FALSE),"")</f>
        <v/>
      </c>
      <c r="J359" s="110" t="str">
        <f>IF(B359="","",IF(INSCRIPCIONES!$K359="DESCUENTO FAMILIA",65000,85000))</f>
        <v/>
      </c>
      <c r="K359" s="132"/>
      <c r="L359" s="200" t="str">
        <f>_xlfn.IFNA(VLOOKUP(INSCRIPCIONES!$B359,'BASE DE DATOS 2026'!$B$3:$Q$1042,16,FALSE),"")</f>
        <v/>
      </c>
    </row>
    <row r="360" spans="2:12" ht="21" x14ac:dyDescent="0.25">
      <c r="B360" s="207"/>
      <c r="C360" s="201" t="str">
        <f>IFERROR(VLOOKUP(INSCRIPCIONES!$B360,BASE2026,2,FALSE),"")</f>
        <v/>
      </c>
      <c r="D360" s="201" t="str">
        <f>IFERROR(VLOOKUP(INSCRIPCIONES!$B360,BASE2026,3,FALSE),"")</f>
        <v/>
      </c>
      <c r="E360" s="202" t="str">
        <f>IFERROR(VLOOKUP(INSCRIPCIONES!$B360,BASE2026,6,0),"")</f>
        <v/>
      </c>
      <c r="F360" s="202" t="str">
        <f>IFERROR(VLOOKUP(INSCRIPCIONES!$B360,BASE2026,5,0),"")</f>
        <v/>
      </c>
      <c r="G360" s="203" t="str">
        <f>IFERROR(VLOOKUP(INSCRIPCIONES!$B360,BASE2026,12,FALSE),"")</f>
        <v/>
      </c>
      <c r="H360" s="203" t="str">
        <f>IFERROR(VLOOKUP(INSCRIPCIONES!$B360,BASE2026,11,FALSE),"")</f>
        <v/>
      </c>
      <c r="I360" s="204" t="str">
        <f>IFERROR(VLOOKUP(INSCRIPCIONES!$B360,BASE2026,13,FALSE),"")</f>
        <v/>
      </c>
      <c r="J360" s="110" t="str">
        <f>IF(B360="","",IF(INSCRIPCIONES!$K360="DESCUENTO FAMILIA",65000,85000))</f>
        <v/>
      </c>
      <c r="K360" s="132"/>
      <c r="L360" s="200" t="str">
        <f>_xlfn.IFNA(VLOOKUP(INSCRIPCIONES!$B360,'BASE DE DATOS 2026'!$B$3:$Q$1042,16,FALSE),"")</f>
        <v/>
      </c>
    </row>
    <row r="361" spans="2:12" ht="21" x14ac:dyDescent="0.25">
      <c r="B361" s="207"/>
      <c r="C361" s="201" t="str">
        <f>IFERROR(VLOOKUP(INSCRIPCIONES!$B361,BASE2026,2,FALSE),"")</f>
        <v/>
      </c>
      <c r="D361" s="201" t="str">
        <f>IFERROR(VLOOKUP(INSCRIPCIONES!$B361,BASE2026,3,FALSE),"")</f>
        <v/>
      </c>
      <c r="E361" s="202" t="str">
        <f>IFERROR(VLOOKUP(INSCRIPCIONES!$B361,BASE2026,6,0),"")</f>
        <v/>
      </c>
      <c r="F361" s="202" t="str">
        <f>IFERROR(VLOOKUP(INSCRIPCIONES!$B361,BASE2026,5,0),"")</f>
        <v/>
      </c>
      <c r="G361" s="203" t="str">
        <f>IFERROR(VLOOKUP(INSCRIPCIONES!$B361,BASE2026,12,FALSE),"")</f>
        <v/>
      </c>
      <c r="H361" s="203" t="str">
        <f>IFERROR(VLOOKUP(INSCRIPCIONES!$B361,BASE2026,11,FALSE),"")</f>
        <v/>
      </c>
      <c r="I361" s="204" t="str">
        <f>IFERROR(VLOOKUP(INSCRIPCIONES!$B361,BASE2026,13,FALSE),"")</f>
        <v/>
      </c>
      <c r="J361" s="110" t="str">
        <f>IF(B361="","",IF(INSCRIPCIONES!$K361="DESCUENTO FAMILIA",65000,85000))</f>
        <v/>
      </c>
      <c r="K361" s="132"/>
      <c r="L361" s="200" t="str">
        <f>_xlfn.IFNA(VLOOKUP(INSCRIPCIONES!$B361,'BASE DE DATOS 2026'!$B$3:$Q$1042,16,FALSE),"")</f>
        <v/>
      </c>
    </row>
    <row r="362" spans="2:12" ht="21" x14ac:dyDescent="0.25">
      <c r="B362" s="207"/>
      <c r="C362" s="201" t="str">
        <f>IFERROR(VLOOKUP(INSCRIPCIONES!$B362,BASE2026,2,FALSE),"")</f>
        <v/>
      </c>
      <c r="D362" s="201" t="str">
        <f>IFERROR(VLOOKUP(INSCRIPCIONES!$B362,BASE2026,3,FALSE),"")</f>
        <v/>
      </c>
      <c r="E362" s="202" t="str">
        <f>IFERROR(VLOOKUP(INSCRIPCIONES!$B362,BASE2026,6,0),"")</f>
        <v/>
      </c>
      <c r="F362" s="202" t="str">
        <f>IFERROR(VLOOKUP(INSCRIPCIONES!$B362,BASE2026,5,0),"")</f>
        <v/>
      </c>
      <c r="G362" s="203" t="str">
        <f>IFERROR(VLOOKUP(INSCRIPCIONES!$B362,BASE2026,12,FALSE),"")</f>
        <v/>
      </c>
      <c r="H362" s="203" t="str">
        <f>IFERROR(VLOOKUP(INSCRIPCIONES!$B362,BASE2026,11,FALSE),"")</f>
        <v/>
      </c>
      <c r="I362" s="204" t="str">
        <f>IFERROR(VLOOKUP(INSCRIPCIONES!$B362,BASE2026,13,FALSE),"")</f>
        <v/>
      </c>
      <c r="J362" s="110" t="str">
        <f>IF(B362="","",IF(INSCRIPCIONES!$K362="DESCUENTO FAMILIA",65000,85000))</f>
        <v/>
      </c>
      <c r="K362" s="132"/>
      <c r="L362" s="200" t="str">
        <f>_xlfn.IFNA(VLOOKUP(INSCRIPCIONES!$B362,'BASE DE DATOS 2026'!$B$3:$Q$1042,16,FALSE),"")</f>
        <v/>
      </c>
    </row>
    <row r="363" spans="2:12" ht="21" x14ac:dyDescent="0.25">
      <c r="B363" s="207"/>
      <c r="C363" s="201" t="str">
        <f>IFERROR(VLOOKUP(INSCRIPCIONES!$B363,BASE2026,2,FALSE),"")</f>
        <v/>
      </c>
      <c r="D363" s="201" t="str">
        <f>IFERROR(VLOOKUP(INSCRIPCIONES!$B363,BASE2026,3,FALSE),"")</f>
        <v/>
      </c>
      <c r="E363" s="202" t="str">
        <f>IFERROR(VLOOKUP(INSCRIPCIONES!$B363,BASE2026,6,0),"")</f>
        <v/>
      </c>
      <c r="F363" s="202" t="str">
        <f>IFERROR(VLOOKUP(INSCRIPCIONES!$B363,BASE2026,5,0),"")</f>
        <v/>
      </c>
      <c r="G363" s="203" t="str">
        <f>IFERROR(VLOOKUP(INSCRIPCIONES!$B363,BASE2026,12,FALSE),"")</f>
        <v/>
      </c>
      <c r="H363" s="203" t="str">
        <f>IFERROR(VLOOKUP(INSCRIPCIONES!$B363,BASE2026,11,FALSE),"")</f>
        <v/>
      </c>
      <c r="I363" s="204" t="str">
        <f>IFERROR(VLOOKUP(INSCRIPCIONES!$B363,BASE2026,13,FALSE),"")</f>
        <v/>
      </c>
      <c r="J363" s="110" t="str">
        <f>IF(B363="","",IF(INSCRIPCIONES!$K363="DESCUENTO FAMILIA",65000,85000))</f>
        <v/>
      </c>
      <c r="K363" s="132"/>
      <c r="L363" s="200" t="str">
        <f>_xlfn.IFNA(VLOOKUP(INSCRIPCIONES!$B363,'BASE DE DATOS 2026'!$B$3:$Q$1042,16,FALSE),"")</f>
        <v/>
      </c>
    </row>
    <row r="364" spans="2:12" ht="21" x14ac:dyDescent="0.25">
      <c r="B364" s="207"/>
      <c r="C364" s="201" t="str">
        <f>IFERROR(VLOOKUP(INSCRIPCIONES!$B364,BASE2026,2,FALSE),"")</f>
        <v/>
      </c>
      <c r="D364" s="201" t="str">
        <f>IFERROR(VLOOKUP(INSCRIPCIONES!$B364,BASE2026,3,FALSE),"")</f>
        <v/>
      </c>
      <c r="E364" s="202" t="str">
        <f>IFERROR(VLOOKUP(INSCRIPCIONES!$B364,BASE2026,6,0),"")</f>
        <v/>
      </c>
      <c r="F364" s="202" t="str">
        <f>IFERROR(VLOOKUP(INSCRIPCIONES!$B364,BASE2026,5,0),"")</f>
        <v/>
      </c>
      <c r="G364" s="203" t="str">
        <f>IFERROR(VLOOKUP(INSCRIPCIONES!$B364,BASE2026,12,FALSE),"")</f>
        <v/>
      </c>
      <c r="H364" s="203" t="str">
        <f>IFERROR(VLOOKUP(INSCRIPCIONES!$B364,BASE2026,11,FALSE),"")</f>
        <v/>
      </c>
      <c r="I364" s="204" t="str">
        <f>IFERROR(VLOOKUP(INSCRIPCIONES!$B364,BASE2026,13,FALSE),"")</f>
        <v/>
      </c>
      <c r="J364" s="110" t="str">
        <f>IF(B364="","",IF(INSCRIPCIONES!$K364="DESCUENTO FAMILIA",65000,85000))</f>
        <v/>
      </c>
      <c r="K364" s="132"/>
      <c r="L364" s="200" t="str">
        <f>_xlfn.IFNA(VLOOKUP(INSCRIPCIONES!$B364,'BASE DE DATOS 2026'!$B$3:$Q$1042,16,FALSE),"")</f>
        <v/>
      </c>
    </row>
    <row r="365" spans="2:12" ht="21" x14ac:dyDescent="0.25">
      <c r="B365" s="207"/>
      <c r="C365" s="201" t="str">
        <f>IFERROR(VLOOKUP(INSCRIPCIONES!$B365,BASE2026,2,FALSE),"")</f>
        <v/>
      </c>
      <c r="D365" s="201" t="str">
        <f>IFERROR(VLOOKUP(INSCRIPCIONES!$B365,BASE2026,3,FALSE),"")</f>
        <v/>
      </c>
      <c r="E365" s="202" t="str">
        <f>IFERROR(VLOOKUP(INSCRIPCIONES!$B365,BASE2026,6,0),"")</f>
        <v/>
      </c>
      <c r="F365" s="202" t="str">
        <f>IFERROR(VLOOKUP(INSCRIPCIONES!$B365,BASE2026,5,0),"")</f>
        <v/>
      </c>
      <c r="G365" s="203" t="str">
        <f>IFERROR(VLOOKUP(INSCRIPCIONES!$B365,BASE2026,12,FALSE),"")</f>
        <v/>
      </c>
      <c r="H365" s="203" t="str">
        <f>IFERROR(VLOOKUP(INSCRIPCIONES!$B365,BASE2026,11,FALSE),"")</f>
        <v/>
      </c>
      <c r="I365" s="204" t="str">
        <f>IFERROR(VLOOKUP(INSCRIPCIONES!$B365,BASE2026,13,FALSE),"")</f>
        <v/>
      </c>
      <c r="J365" s="110" t="str">
        <f>IF(B365="","",IF(INSCRIPCIONES!$K365="DESCUENTO FAMILIA",65000,85000))</f>
        <v/>
      </c>
      <c r="K365" s="132"/>
      <c r="L365" s="200" t="str">
        <f>_xlfn.IFNA(VLOOKUP(INSCRIPCIONES!$B365,'BASE DE DATOS 2026'!$B$3:$Q$1042,16,FALSE),"")</f>
        <v/>
      </c>
    </row>
    <row r="366" spans="2:12" ht="21" x14ac:dyDescent="0.25">
      <c r="B366" s="207"/>
      <c r="C366" s="201" t="str">
        <f>IFERROR(VLOOKUP(INSCRIPCIONES!$B366,BASE2026,2,FALSE),"")</f>
        <v/>
      </c>
      <c r="D366" s="201" t="str">
        <f>IFERROR(VLOOKUP(INSCRIPCIONES!$B366,BASE2026,3,FALSE),"")</f>
        <v/>
      </c>
      <c r="E366" s="202" t="str">
        <f>IFERROR(VLOOKUP(INSCRIPCIONES!$B366,BASE2026,6,0),"")</f>
        <v/>
      </c>
      <c r="F366" s="202" t="str">
        <f>IFERROR(VLOOKUP(INSCRIPCIONES!$B366,BASE2026,5,0),"")</f>
        <v/>
      </c>
      <c r="G366" s="203" t="str">
        <f>IFERROR(VLOOKUP(INSCRIPCIONES!$B366,BASE2026,12,FALSE),"")</f>
        <v/>
      </c>
      <c r="H366" s="203" t="str">
        <f>IFERROR(VLOOKUP(INSCRIPCIONES!$B366,BASE2026,11,FALSE),"")</f>
        <v/>
      </c>
      <c r="I366" s="204" t="str">
        <f>IFERROR(VLOOKUP(INSCRIPCIONES!$B366,BASE2026,13,FALSE),"")</f>
        <v/>
      </c>
      <c r="J366" s="110" t="str">
        <f>IF(B366="","",IF(INSCRIPCIONES!$K366="DESCUENTO FAMILIA",65000,85000))</f>
        <v/>
      </c>
      <c r="K366" s="132"/>
      <c r="L366" s="200" t="str">
        <f>_xlfn.IFNA(VLOOKUP(INSCRIPCIONES!$B366,'BASE DE DATOS 2026'!$B$3:$Q$1042,16,FALSE),"")</f>
        <v/>
      </c>
    </row>
  </sheetData>
  <sheetProtection algorithmName="SHA-512" hashValue="wjb0tsTpgZFrd28TlTzyRihBj76vnvYXdMQ5/yQYe6IoRmxTv1T/XKfbX1ZasfkOgrUJkardwwVyhBCX14rSwg==" saltValue="5VKNtAxQDR/i2PyEd6iTiw==" spinCount="100000" sheet="1" deleteRows="0" autoFilter="0"/>
  <mergeCells count="4">
    <mergeCell ref="C2:H2"/>
    <mergeCell ref="C3:H3"/>
    <mergeCell ref="C4:D4"/>
    <mergeCell ref="A1:J1"/>
  </mergeCells>
  <conditionalFormatting sqref="B367:B494 B7:B333">
    <cfRule type="duplicateValues" dxfId="20" priority="5688"/>
  </conditionalFormatting>
  <conditionalFormatting sqref="B339:B366">
    <cfRule type="duplicateValues" dxfId="19" priority="4"/>
  </conditionalFormatting>
  <conditionalFormatting sqref="B334:B336">
    <cfRule type="duplicateValues" dxfId="18" priority="3"/>
  </conditionalFormatting>
  <conditionalFormatting sqref="B337:B338">
    <cfRule type="duplicateValues" dxfId="17" priority="2"/>
  </conditionalFormatting>
  <conditionalFormatting sqref="B1:B1048576">
    <cfRule type="duplicateValues" dxfId="16" priority="1"/>
  </conditionalFormatting>
  <pageMargins left="0.70866141732283472" right="0.70866141732283472" top="0.74803149606299213" bottom="0.74803149606299213" header="0.31496062992125984" footer="0.31496062992125984"/>
  <pageSetup scale="35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A1:AA67"/>
  <sheetViews>
    <sheetView zoomScale="63" zoomScaleNormal="63" workbookViewId="0">
      <selection activeCell="D2" sqref="D2:H2"/>
    </sheetView>
  </sheetViews>
  <sheetFormatPr baseColWidth="10" defaultColWidth="26.85546875" defaultRowHeight="15" x14ac:dyDescent="0.25"/>
  <cols>
    <col min="1" max="1" width="4.28515625" style="208" bestFit="1" customWidth="1"/>
    <col min="2" max="2" width="12.140625" style="209" bestFit="1" customWidth="1"/>
    <col min="3" max="3" width="23" style="208" bestFit="1" customWidth="1"/>
    <col min="4" max="4" width="26.42578125" style="208" bestFit="1" customWidth="1"/>
    <col min="5" max="5" width="24.85546875" style="208" bestFit="1" customWidth="1"/>
    <col min="6" max="6" width="28" style="213" bestFit="1" customWidth="1"/>
    <col min="7" max="7" width="8.140625" style="208" bestFit="1" customWidth="1"/>
    <col min="8" max="8" width="24.85546875" style="208" bestFit="1" customWidth="1"/>
    <col min="9" max="9" width="6.28515625" style="208" hidden="1" customWidth="1"/>
    <col min="10" max="10" width="10.42578125" style="208" hidden="1" customWidth="1"/>
    <col min="11" max="11" width="35.140625" style="208" bestFit="1" customWidth="1"/>
    <col min="12" max="12" width="28" style="208" bestFit="1" customWidth="1"/>
    <col min="13" max="13" width="24.85546875" style="208" bestFit="1" customWidth="1"/>
    <col min="14" max="14" width="21" style="208" bestFit="1" customWidth="1"/>
    <col min="15" max="15" width="19.42578125" style="208" bestFit="1" customWidth="1"/>
    <col min="16" max="17" width="27.28515625" style="212" customWidth="1"/>
    <col min="18" max="18" width="22.85546875" style="212" bestFit="1" customWidth="1"/>
    <col min="19" max="19" width="26.42578125" style="212" bestFit="1" customWidth="1"/>
    <col min="20" max="20" width="9.85546875" style="212" bestFit="1" customWidth="1"/>
    <col min="21" max="21" width="28" style="212" bestFit="1" customWidth="1"/>
    <col min="22" max="16384" width="26.85546875" style="212"/>
  </cols>
  <sheetData>
    <row r="1" spans="1:21" ht="35.25" x14ac:dyDescent="0.25">
      <c r="C1" s="235" t="str">
        <f>INSCRIPCIONES!A1</f>
        <v>SUPER COPA 2026 - ROUND 6</v>
      </c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10"/>
      <c r="P1" s="211"/>
      <c r="Q1" s="211"/>
    </row>
    <row r="2" spans="1:21" ht="15.75" x14ac:dyDescent="0.25">
      <c r="C2" s="22" t="s">
        <v>59</v>
      </c>
      <c r="D2" s="233"/>
      <c r="E2" s="233"/>
      <c r="F2" s="233"/>
      <c r="G2" s="233"/>
      <c r="H2" s="233"/>
      <c r="I2" s="6"/>
      <c r="J2" s="6"/>
      <c r="K2" s="6"/>
      <c r="L2" s="6"/>
      <c r="M2" s="6"/>
      <c r="N2" s="6"/>
      <c r="O2" s="6"/>
      <c r="P2" s="174"/>
      <c r="Q2" s="174"/>
    </row>
    <row r="3" spans="1:21" ht="15.75" x14ac:dyDescent="0.25">
      <c r="C3" s="22" t="s">
        <v>57</v>
      </c>
      <c r="D3" s="234"/>
      <c r="E3" s="234"/>
      <c r="F3" s="234"/>
      <c r="G3" s="234"/>
      <c r="H3" s="234"/>
      <c r="I3" s="6"/>
      <c r="J3" s="6"/>
      <c r="K3" s="6"/>
      <c r="L3" s="30">
        <f>COUNTIF('INSCRIPCIONES NUEVOS'!$K$7:$K$62,"ST*")+COUNTIF('INSCRIPCIONES NUEVOS'!$K$7:$K$62,"MI*")</f>
        <v>0</v>
      </c>
      <c r="M3" s="6"/>
      <c r="N3" s="6"/>
      <c r="O3" s="6"/>
      <c r="P3" s="174"/>
      <c r="Q3" s="174"/>
    </row>
    <row r="4" spans="1:21" ht="15.75" x14ac:dyDescent="0.25">
      <c r="C4" s="22" t="s">
        <v>58</v>
      </c>
      <c r="D4" s="68"/>
      <c r="E4" s="45" t="s">
        <v>159</v>
      </c>
      <c r="F4" s="232">
        <f>+INSCRIPCIONES!H4</f>
        <v>46264</v>
      </c>
      <c r="G4" s="232"/>
      <c r="H4" s="232"/>
      <c r="I4" s="52"/>
      <c r="J4" s="52"/>
      <c r="K4" s="52"/>
      <c r="L4" s="30">
        <f>SUBTOTAL(103,'INSCRIPCIONES NUEVOS'!$D$7:$D$62)-L3</f>
        <v>0</v>
      </c>
      <c r="M4" s="6"/>
      <c r="N4" s="6"/>
      <c r="O4" s="6"/>
      <c r="P4" s="174"/>
      <c r="Q4" s="174"/>
    </row>
    <row r="5" spans="1:21" ht="15.75" x14ac:dyDescent="0.25">
      <c r="C5" s="7"/>
      <c r="D5" s="8"/>
      <c r="E5" s="8"/>
      <c r="F5" s="84"/>
      <c r="G5" s="8"/>
      <c r="H5" s="8"/>
      <c r="I5" s="6"/>
      <c r="J5" s="6"/>
      <c r="K5" s="6"/>
      <c r="L5" s="30">
        <f>SUM(L3:L4)</f>
        <v>0</v>
      </c>
      <c r="M5" s="6"/>
      <c r="N5" s="6"/>
      <c r="O5" s="6"/>
      <c r="P5" s="174"/>
      <c r="Q5" s="174"/>
    </row>
    <row r="6" spans="1:21" s="175" customFormat="1" ht="31.5" x14ac:dyDescent="0.25">
      <c r="A6" s="116" t="s">
        <v>54</v>
      </c>
      <c r="B6" s="117" t="s">
        <v>71</v>
      </c>
      <c r="C6" s="118" t="s">
        <v>34</v>
      </c>
      <c r="D6" s="118" t="s">
        <v>35</v>
      </c>
      <c r="E6" s="118" t="s">
        <v>94</v>
      </c>
      <c r="F6" s="119" t="s">
        <v>1685</v>
      </c>
      <c r="G6" s="118" t="s">
        <v>22</v>
      </c>
      <c r="H6" s="118" t="s">
        <v>36</v>
      </c>
      <c r="I6" s="117" t="s">
        <v>37</v>
      </c>
      <c r="J6" s="118" t="s">
        <v>38</v>
      </c>
      <c r="K6" s="118" t="s">
        <v>18</v>
      </c>
      <c r="L6" s="117" t="s">
        <v>40</v>
      </c>
      <c r="M6" s="117" t="s">
        <v>39</v>
      </c>
      <c r="N6" s="118" t="s">
        <v>47</v>
      </c>
      <c r="O6" s="118" t="s">
        <v>1483</v>
      </c>
      <c r="P6" s="173"/>
      <c r="Q6" s="173"/>
    </row>
    <row r="7" spans="1:21" s="208" customFormat="1" ht="21" x14ac:dyDescent="0.25">
      <c r="A7" s="120" t="str">
        <f>IF(C7&lt;&gt;"",SUBTOTAL(103,$C$7:C7),"")</f>
        <v/>
      </c>
      <c r="B7" s="207"/>
      <c r="C7" s="219"/>
      <c r="D7" s="219"/>
      <c r="E7" s="220"/>
      <c r="F7" s="221"/>
      <c r="G7" s="111" t="str">
        <f t="shared" ref="G7:G36" ca="1" si="0">IF(F7="","",YEAR(NOW())-YEAR(F7))</f>
        <v/>
      </c>
      <c r="H7" s="218"/>
      <c r="I7" s="112" t="str">
        <f t="shared" ref="I7:I36" si="1">IFERROR(VLOOKUP(H7,NIVELES,2,0),"")</f>
        <v/>
      </c>
      <c r="J7" s="113" t="str">
        <f t="shared" ref="J7:J36" si="2">YEAR(F7)&amp;I7</f>
        <v>1900</v>
      </c>
      <c r="K7" s="114" t="str">
        <f t="shared" ref="K7:K67" si="3">IFERROR(VLOOKUP(J7,CATEGORIAS,2,0),"")</f>
        <v/>
      </c>
      <c r="L7" s="190"/>
      <c r="M7" s="115" t="str">
        <f>IF('INSCRIPCIONES NUEVOS'!$C7&lt;&gt;"",IF('INSCRIPCIONES NUEVOS'!$B7="",115000,105000),"")</f>
        <v/>
      </c>
      <c r="N7" s="189"/>
      <c r="O7" s="190"/>
      <c r="P7" s="121"/>
      <c r="Q7" s="121"/>
      <c r="R7" s="208" t="str">
        <f>+UPPER(TRIM('INSCRIPCIONES NUEVOS'!$C7))</f>
        <v/>
      </c>
      <c r="S7" s="208" t="str">
        <f>+UPPER(TRIM('INSCRIPCIONES NUEVOS'!$D7))</f>
        <v/>
      </c>
      <c r="U7" s="208" t="str">
        <f>UPPER(TRIM('INSCRIPCIONES NUEVOS'!$L7))</f>
        <v/>
      </c>
    </row>
    <row r="8" spans="1:21" ht="21" x14ac:dyDescent="0.25">
      <c r="A8" s="120" t="str">
        <f>IF(C8&lt;&gt;"",SUBTOTAL(103,$C$7:C8),"")</f>
        <v/>
      </c>
      <c r="B8" s="207"/>
      <c r="C8" s="219"/>
      <c r="D8" s="219"/>
      <c r="E8" s="220"/>
      <c r="F8" s="221"/>
      <c r="G8" s="111" t="str">
        <f t="shared" ca="1" si="0"/>
        <v/>
      </c>
      <c r="H8" s="218"/>
      <c r="I8" s="112" t="str">
        <f t="shared" si="1"/>
        <v/>
      </c>
      <c r="J8" s="113" t="str">
        <f t="shared" si="2"/>
        <v>1900</v>
      </c>
      <c r="K8" s="114" t="str">
        <f t="shared" si="3"/>
        <v/>
      </c>
      <c r="L8" s="190"/>
      <c r="M8" s="115" t="str">
        <f>IF('INSCRIPCIONES NUEVOS'!$C8&lt;&gt;"",IF('INSCRIPCIONES NUEVOS'!$B8="",115000,105000),"")</f>
        <v/>
      </c>
      <c r="N8" s="189"/>
      <c r="O8" s="190"/>
      <c r="P8" s="172"/>
      <c r="Q8" s="172"/>
      <c r="R8" s="212" t="str">
        <f>+UPPER(TRIM('INSCRIPCIONES NUEVOS'!$C8))</f>
        <v/>
      </c>
      <c r="S8" s="212" t="str">
        <f>+UPPER(TRIM('INSCRIPCIONES NUEVOS'!$D8))</f>
        <v/>
      </c>
      <c r="U8" s="212" t="str">
        <f>UPPER(TRIM('INSCRIPCIONES NUEVOS'!$L8))</f>
        <v/>
      </c>
    </row>
    <row r="9" spans="1:21" ht="21" x14ac:dyDescent="0.25">
      <c r="A9" s="120" t="str">
        <f>IF(C9&lt;&gt;"",SUBTOTAL(103,$C$7:C9),"")</f>
        <v/>
      </c>
      <c r="B9" s="207"/>
      <c r="C9" s="219"/>
      <c r="D9" s="219"/>
      <c r="E9" s="220"/>
      <c r="F9" s="221"/>
      <c r="G9" s="111" t="str">
        <f t="shared" ca="1" si="0"/>
        <v/>
      </c>
      <c r="H9" s="218"/>
      <c r="I9" s="112" t="str">
        <f t="shared" si="1"/>
        <v/>
      </c>
      <c r="J9" s="113" t="str">
        <f t="shared" si="2"/>
        <v>1900</v>
      </c>
      <c r="K9" s="114" t="str">
        <f t="shared" si="3"/>
        <v/>
      </c>
      <c r="L9" s="190"/>
      <c r="M9" s="115" t="str">
        <f>IF('INSCRIPCIONES NUEVOS'!$C9&lt;&gt;"",IF('INSCRIPCIONES NUEVOS'!$B9="",115000,105000),"")</f>
        <v/>
      </c>
      <c r="N9" s="189"/>
      <c r="O9" s="190"/>
      <c r="P9" s="172"/>
      <c r="Q9" s="172"/>
      <c r="R9" s="212" t="str">
        <f>+UPPER(TRIM('INSCRIPCIONES NUEVOS'!$C9))</f>
        <v/>
      </c>
      <c r="S9" s="212" t="str">
        <f>+UPPER(TRIM('INSCRIPCIONES NUEVOS'!$D9))</f>
        <v/>
      </c>
      <c r="U9" s="212" t="str">
        <f>UPPER(TRIM('INSCRIPCIONES NUEVOS'!$L9))</f>
        <v/>
      </c>
    </row>
    <row r="10" spans="1:21" s="208" customFormat="1" ht="21" x14ac:dyDescent="0.25">
      <c r="A10" s="120" t="str">
        <f>IF(C10&lt;&gt;"",SUBTOTAL(103,$C$7:C10),"")</f>
        <v/>
      </c>
      <c r="B10" s="207"/>
      <c r="C10" s="219"/>
      <c r="D10" s="219"/>
      <c r="E10" s="220"/>
      <c r="F10" s="221"/>
      <c r="G10" s="111" t="str">
        <f t="shared" ca="1" si="0"/>
        <v/>
      </c>
      <c r="H10" s="218"/>
      <c r="I10" s="112" t="str">
        <f t="shared" si="1"/>
        <v/>
      </c>
      <c r="J10" s="113" t="str">
        <f t="shared" si="2"/>
        <v>1900</v>
      </c>
      <c r="K10" s="114" t="str">
        <f t="shared" si="3"/>
        <v/>
      </c>
      <c r="L10" s="190"/>
      <c r="M10" s="115" t="str">
        <f>IF('INSCRIPCIONES NUEVOS'!$C10&lt;&gt;"",IF('INSCRIPCIONES NUEVOS'!$B10="",115000,105000),"")</f>
        <v/>
      </c>
      <c r="N10" s="189"/>
      <c r="O10" s="190"/>
      <c r="P10" s="121"/>
      <c r="Q10" s="121"/>
      <c r="R10" s="208" t="str">
        <f>+UPPER(TRIM('INSCRIPCIONES NUEVOS'!$C10))</f>
        <v/>
      </c>
      <c r="S10" s="208" t="str">
        <f>+UPPER(TRIM('INSCRIPCIONES NUEVOS'!$D10))</f>
        <v/>
      </c>
      <c r="U10" s="208" t="str">
        <f>UPPER(TRIM('INSCRIPCIONES NUEVOS'!$L10))</f>
        <v/>
      </c>
    </row>
    <row r="11" spans="1:21" ht="21" x14ac:dyDescent="0.25">
      <c r="A11" s="120" t="str">
        <f>IF(C11&lt;&gt;"",SUBTOTAL(103,$C$7:C11),"")</f>
        <v/>
      </c>
      <c r="B11" s="191"/>
      <c r="C11" s="219"/>
      <c r="D11" s="219"/>
      <c r="E11" s="220"/>
      <c r="F11" s="221"/>
      <c r="G11" s="111" t="str">
        <f t="shared" ca="1" si="0"/>
        <v/>
      </c>
      <c r="H11" s="218"/>
      <c r="I11" s="112" t="str">
        <f t="shared" si="1"/>
        <v/>
      </c>
      <c r="J11" s="113" t="str">
        <f t="shared" si="2"/>
        <v>1900</v>
      </c>
      <c r="K11" s="114" t="str">
        <f t="shared" si="3"/>
        <v/>
      </c>
      <c r="L11" s="190"/>
      <c r="M11" s="115" t="str">
        <f>IF('INSCRIPCIONES NUEVOS'!$C11&lt;&gt;"",IF('INSCRIPCIONES NUEVOS'!$B11="",115000,105000),"")</f>
        <v/>
      </c>
      <c r="N11" s="189"/>
      <c r="O11" s="190"/>
      <c r="P11" s="172"/>
      <c r="Q11" s="172"/>
      <c r="R11" s="212" t="str">
        <f>+UPPER(TRIM('INSCRIPCIONES NUEVOS'!$C11))</f>
        <v/>
      </c>
      <c r="S11" s="212" t="str">
        <f>+UPPER(TRIM('INSCRIPCIONES NUEVOS'!$D11))</f>
        <v/>
      </c>
      <c r="U11" s="212" t="str">
        <f>UPPER(TRIM('INSCRIPCIONES NUEVOS'!$L11))</f>
        <v/>
      </c>
    </row>
    <row r="12" spans="1:21" s="208" customFormat="1" ht="21" x14ac:dyDescent="0.25">
      <c r="A12" s="120" t="str">
        <f>IF(C12&lt;&gt;"",SUBTOTAL(103,$C$7:C12),"")</f>
        <v/>
      </c>
      <c r="B12" s="207"/>
      <c r="C12" s="219"/>
      <c r="D12" s="219"/>
      <c r="E12" s="220"/>
      <c r="F12" s="221"/>
      <c r="G12" s="111" t="str">
        <f t="shared" ca="1" si="0"/>
        <v/>
      </c>
      <c r="H12" s="218"/>
      <c r="I12" s="112" t="str">
        <f t="shared" si="1"/>
        <v/>
      </c>
      <c r="J12" s="113" t="str">
        <f t="shared" si="2"/>
        <v>1900</v>
      </c>
      <c r="K12" s="114" t="str">
        <f t="shared" si="3"/>
        <v/>
      </c>
      <c r="L12" s="190"/>
      <c r="M12" s="115" t="str">
        <f>IF('INSCRIPCIONES NUEVOS'!$C12&lt;&gt;"",IF('INSCRIPCIONES NUEVOS'!$B12="",115000,105000),"")</f>
        <v/>
      </c>
      <c r="N12" s="189"/>
      <c r="O12" s="190"/>
      <c r="P12" s="121"/>
      <c r="Q12" s="121"/>
      <c r="R12" s="208" t="str">
        <f>+UPPER(TRIM('INSCRIPCIONES NUEVOS'!$C12))</f>
        <v/>
      </c>
      <c r="S12" s="208" t="str">
        <f>+UPPER(TRIM('INSCRIPCIONES NUEVOS'!$D12))</f>
        <v/>
      </c>
      <c r="U12" s="208" t="str">
        <f>UPPER(TRIM('INSCRIPCIONES NUEVOS'!$L12))</f>
        <v/>
      </c>
    </row>
    <row r="13" spans="1:21" ht="21" x14ac:dyDescent="0.25">
      <c r="A13" s="120" t="str">
        <f>IF(C13&lt;&gt;"",SUBTOTAL(103,$C$7:C13),"")</f>
        <v/>
      </c>
      <c r="B13" s="207"/>
      <c r="C13" s="219"/>
      <c r="D13" s="219"/>
      <c r="E13" s="220"/>
      <c r="F13" s="221"/>
      <c r="G13" s="111" t="str">
        <f t="shared" ca="1" si="0"/>
        <v/>
      </c>
      <c r="H13" s="218"/>
      <c r="I13" s="112" t="str">
        <f t="shared" si="1"/>
        <v/>
      </c>
      <c r="J13" s="113" t="str">
        <f t="shared" si="2"/>
        <v>1900</v>
      </c>
      <c r="K13" s="114" t="str">
        <f t="shared" si="3"/>
        <v/>
      </c>
      <c r="L13" s="190"/>
      <c r="M13" s="115" t="str">
        <f>IF('INSCRIPCIONES NUEVOS'!$C13&lt;&gt;"",IF('INSCRIPCIONES NUEVOS'!$B13="",115000,105000),"")</f>
        <v/>
      </c>
      <c r="N13" s="189"/>
      <c r="O13" s="190"/>
      <c r="P13" s="172"/>
      <c r="Q13" s="172"/>
      <c r="R13" s="212" t="str">
        <f>+UPPER(TRIM('INSCRIPCIONES NUEVOS'!$C13))</f>
        <v/>
      </c>
      <c r="S13" s="212" t="str">
        <f>+UPPER(TRIM('INSCRIPCIONES NUEVOS'!$D13))</f>
        <v/>
      </c>
      <c r="U13" s="212" t="str">
        <f>UPPER(TRIM('INSCRIPCIONES NUEVOS'!$L13))</f>
        <v/>
      </c>
    </row>
    <row r="14" spans="1:21" ht="21" x14ac:dyDescent="0.25">
      <c r="A14" s="120" t="str">
        <f>IF(C14&lt;&gt;"",SUBTOTAL(103,$C$7:C14),"")</f>
        <v/>
      </c>
      <c r="B14" s="207"/>
      <c r="C14" s="219"/>
      <c r="D14" s="219"/>
      <c r="E14" s="220"/>
      <c r="F14" s="221"/>
      <c r="G14" s="111" t="str">
        <f t="shared" ca="1" si="0"/>
        <v/>
      </c>
      <c r="H14" s="218"/>
      <c r="I14" s="112" t="str">
        <f t="shared" si="1"/>
        <v/>
      </c>
      <c r="J14" s="113" t="str">
        <f t="shared" si="2"/>
        <v>1900</v>
      </c>
      <c r="K14" s="114" t="str">
        <f t="shared" si="3"/>
        <v/>
      </c>
      <c r="L14" s="190"/>
      <c r="M14" s="115" t="str">
        <f>IF('INSCRIPCIONES NUEVOS'!$C14&lt;&gt;"",IF('INSCRIPCIONES NUEVOS'!$B14="",115000,105000),"")</f>
        <v/>
      </c>
      <c r="N14" s="189"/>
      <c r="O14" s="190"/>
      <c r="P14" s="172"/>
      <c r="Q14" s="172"/>
      <c r="R14" s="212" t="str">
        <f>+UPPER(TRIM('INSCRIPCIONES NUEVOS'!$C14))</f>
        <v/>
      </c>
      <c r="S14" s="212" t="str">
        <f>+UPPER(TRIM('INSCRIPCIONES NUEVOS'!$D14))</f>
        <v/>
      </c>
      <c r="U14" s="212" t="str">
        <f>UPPER(TRIM('INSCRIPCIONES NUEVOS'!$L14))</f>
        <v/>
      </c>
    </row>
    <row r="15" spans="1:21" s="208" customFormat="1" ht="21" x14ac:dyDescent="0.25">
      <c r="A15" s="120" t="str">
        <f>IF(C15&lt;&gt;"",SUBTOTAL(103,$C$7:C15),"")</f>
        <v/>
      </c>
      <c r="B15" s="207"/>
      <c r="C15" s="219"/>
      <c r="D15" s="219"/>
      <c r="E15" s="220"/>
      <c r="F15" s="221"/>
      <c r="G15" s="111" t="str">
        <f t="shared" ca="1" si="0"/>
        <v/>
      </c>
      <c r="H15" s="218"/>
      <c r="I15" s="112" t="str">
        <f t="shared" si="1"/>
        <v/>
      </c>
      <c r="J15" s="113" t="str">
        <f t="shared" si="2"/>
        <v>1900</v>
      </c>
      <c r="K15" s="114" t="str">
        <f t="shared" si="3"/>
        <v/>
      </c>
      <c r="L15" s="190"/>
      <c r="M15" s="115" t="str">
        <f>IF('INSCRIPCIONES NUEVOS'!$C15&lt;&gt;"",IF('INSCRIPCIONES NUEVOS'!$B15="",115000,105000),"")</f>
        <v/>
      </c>
      <c r="N15" s="189"/>
      <c r="O15" s="190"/>
      <c r="P15" s="121"/>
      <c r="Q15" s="121"/>
      <c r="R15" s="208" t="str">
        <f>+UPPER(TRIM('INSCRIPCIONES NUEVOS'!$C15))</f>
        <v/>
      </c>
      <c r="S15" s="208" t="str">
        <f>+UPPER(TRIM('INSCRIPCIONES NUEVOS'!$D15))</f>
        <v/>
      </c>
      <c r="U15" s="208" t="str">
        <f>UPPER(TRIM('INSCRIPCIONES NUEVOS'!$L15))</f>
        <v/>
      </c>
    </row>
    <row r="16" spans="1:21" s="208" customFormat="1" ht="21" x14ac:dyDescent="0.25">
      <c r="A16" s="120" t="str">
        <f>IF(C16&lt;&gt;"",SUBTOTAL(103,$C$7:C16),"")</f>
        <v/>
      </c>
      <c r="B16" s="207"/>
      <c r="C16" s="219"/>
      <c r="D16" s="219"/>
      <c r="E16" s="220"/>
      <c r="F16" s="221"/>
      <c r="G16" s="111" t="str">
        <f t="shared" ca="1" si="0"/>
        <v/>
      </c>
      <c r="H16" s="218"/>
      <c r="I16" s="112" t="str">
        <f t="shared" si="1"/>
        <v/>
      </c>
      <c r="J16" s="113" t="str">
        <f t="shared" si="2"/>
        <v>1900</v>
      </c>
      <c r="K16" s="114" t="str">
        <f t="shared" si="3"/>
        <v/>
      </c>
      <c r="L16" s="190"/>
      <c r="M16" s="115" t="str">
        <f>IF('INSCRIPCIONES NUEVOS'!$C16&lt;&gt;"",IF('INSCRIPCIONES NUEVOS'!$B16="",115000,105000),"")</f>
        <v/>
      </c>
      <c r="N16" s="189"/>
      <c r="O16" s="190"/>
      <c r="P16" s="121"/>
      <c r="Q16" s="121"/>
      <c r="R16" s="208" t="str">
        <f>+UPPER(TRIM('INSCRIPCIONES NUEVOS'!$C16))</f>
        <v/>
      </c>
      <c r="S16" s="208" t="str">
        <f>+UPPER(TRIM('INSCRIPCIONES NUEVOS'!$D16))</f>
        <v/>
      </c>
      <c r="U16" s="208" t="str">
        <f>UPPER(TRIM('INSCRIPCIONES NUEVOS'!$L16))</f>
        <v/>
      </c>
    </row>
    <row r="17" spans="1:21" ht="21" x14ac:dyDescent="0.25">
      <c r="A17" s="120" t="str">
        <f>IF(C17&lt;&gt;"",SUBTOTAL(103,$C$7:C17),"")</f>
        <v/>
      </c>
      <c r="B17" s="207"/>
      <c r="C17" s="219"/>
      <c r="D17" s="219"/>
      <c r="E17" s="220"/>
      <c r="F17" s="221"/>
      <c r="G17" s="111" t="str">
        <f t="shared" ca="1" si="0"/>
        <v/>
      </c>
      <c r="H17" s="218"/>
      <c r="I17" s="112" t="str">
        <f t="shared" si="1"/>
        <v/>
      </c>
      <c r="J17" s="113" t="str">
        <f t="shared" si="2"/>
        <v>1900</v>
      </c>
      <c r="K17" s="114" t="str">
        <f t="shared" si="3"/>
        <v/>
      </c>
      <c r="L17" s="190"/>
      <c r="M17" s="115" t="str">
        <f>IF('INSCRIPCIONES NUEVOS'!$C17&lt;&gt;"",IF('INSCRIPCIONES NUEVOS'!$B17="",115000,105000),"")</f>
        <v/>
      </c>
      <c r="N17" s="189"/>
      <c r="O17" s="190"/>
      <c r="P17" s="172"/>
      <c r="Q17" s="172"/>
      <c r="R17" s="212" t="str">
        <f>+UPPER(TRIM('INSCRIPCIONES NUEVOS'!$C17))</f>
        <v/>
      </c>
      <c r="S17" s="212" t="str">
        <f>+UPPER(TRIM('INSCRIPCIONES NUEVOS'!$D17))</f>
        <v/>
      </c>
      <c r="U17" s="212" t="str">
        <f>UPPER(TRIM('INSCRIPCIONES NUEVOS'!$L17))</f>
        <v/>
      </c>
    </row>
    <row r="18" spans="1:21" ht="21" x14ac:dyDescent="0.25">
      <c r="A18" s="120" t="str">
        <f>IF(C18&lt;&gt;"",SUBTOTAL(103,$C$7:C18),"")</f>
        <v/>
      </c>
      <c r="B18" s="207"/>
      <c r="C18" s="219"/>
      <c r="D18" s="219"/>
      <c r="E18" s="220"/>
      <c r="F18" s="221"/>
      <c r="G18" s="111" t="str">
        <f t="shared" ca="1" si="0"/>
        <v/>
      </c>
      <c r="H18" s="218"/>
      <c r="I18" s="112" t="str">
        <f t="shared" si="1"/>
        <v/>
      </c>
      <c r="J18" s="113" t="str">
        <f t="shared" si="2"/>
        <v>1900</v>
      </c>
      <c r="K18" s="114" t="str">
        <f t="shared" si="3"/>
        <v/>
      </c>
      <c r="L18" s="190"/>
      <c r="M18" s="115" t="str">
        <f>IF('INSCRIPCIONES NUEVOS'!$C18&lt;&gt;"",IF('INSCRIPCIONES NUEVOS'!$B18="",115000,105000),"")</f>
        <v/>
      </c>
      <c r="N18" s="189"/>
      <c r="O18" s="190"/>
      <c r="P18" s="172"/>
      <c r="Q18" s="172"/>
      <c r="R18" s="212" t="str">
        <f>+UPPER(TRIM('INSCRIPCIONES NUEVOS'!$C18))</f>
        <v/>
      </c>
      <c r="S18" s="212" t="str">
        <f>+UPPER(TRIM('INSCRIPCIONES NUEVOS'!$D18))</f>
        <v/>
      </c>
      <c r="U18" s="212" t="str">
        <f>UPPER(TRIM('INSCRIPCIONES NUEVOS'!$L18))</f>
        <v/>
      </c>
    </row>
    <row r="19" spans="1:21" s="208" customFormat="1" ht="21" x14ac:dyDescent="0.25">
      <c r="A19" s="120" t="str">
        <f>IF(C19&lt;&gt;"",SUBTOTAL(103,$C$7:C19),"")</f>
        <v/>
      </c>
      <c r="B19" s="207"/>
      <c r="C19" s="219"/>
      <c r="D19" s="219"/>
      <c r="E19" s="220"/>
      <c r="F19" s="221"/>
      <c r="G19" s="111" t="str">
        <f t="shared" ca="1" si="0"/>
        <v/>
      </c>
      <c r="H19" s="218"/>
      <c r="I19" s="112" t="str">
        <f t="shared" si="1"/>
        <v/>
      </c>
      <c r="J19" s="113" t="str">
        <f t="shared" si="2"/>
        <v>1900</v>
      </c>
      <c r="K19" s="114" t="str">
        <f t="shared" si="3"/>
        <v/>
      </c>
      <c r="L19" s="190"/>
      <c r="M19" s="115" t="str">
        <f>IF('INSCRIPCIONES NUEVOS'!$C19&lt;&gt;"",IF('INSCRIPCIONES NUEVOS'!$B19="",115000,105000),"")</f>
        <v/>
      </c>
      <c r="N19" s="189"/>
      <c r="O19" s="190"/>
      <c r="P19" s="121"/>
      <c r="Q19" s="121"/>
      <c r="R19" s="208" t="str">
        <f>+UPPER(TRIM('INSCRIPCIONES NUEVOS'!$C19))</f>
        <v/>
      </c>
      <c r="S19" s="208" t="str">
        <f>+UPPER(TRIM('INSCRIPCIONES NUEVOS'!$D19))</f>
        <v/>
      </c>
      <c r="U19" s="208" t="str">
        <f>UPPER(TRIM('INSCRIPCIONES NUEVOS'!$L19))</f>
        <v/>
      </c>
    </row>
    <row r="20" spans="1:21" ht="21" x14ac:dyDescent="0.25">
      <c r="A20" s="120" t="str">
        <f>IF(C20&lt;&gt;"",SUBTOTAL(103,$C$7:C20),"")</f>
        <v/>
      </c>
      <c r="B20" s="207"/>
      <c r="C20" s="219"/>
      <c r="D20" s="219"/>
      <c r="E20" s="220"/>
      <c r="F20" s="221"/>
      <c r="G20" s="111" t="str">
        <f t="shared" ca="1" si="0"/>
        <v/>
      </c>
      <c r="H20" s="218"/>
      <c r="I20" s="112" t="str">
        <f t="shared" si="1"/>
        <v/>
      </c>
      <c r="J20" s="113" t="str">
        <f t="shared" si="2"/>
        <v>1900</v>
      </c>
      <c r="K20" s="114" t="str">
        <f t="shared" si="3"/>
        <v/>
      </c>
      <c r="L20" s="190"/>
      <c r="M20" s="115" t="str">
        <f>IF('INSCRIPCIONES NUEVOS'!$C20&lt;&gt;"",IF('INSCRIPCIONES NUEVOS'!$B20="",115000,105000),"")</f>
        <v/>
      </c>
      <c r="N20" s="189"/>
      <c r="O20" s="190"/>
      <c r="P20" s="172"/>
      <c r="Q20" s="172"/>
      <c r="R20" s="212" t="str">
        <f>+UPPER(TRIM('INSCRIPCIONES NUEVOS'!$C20))</f>
        <v/>
      </c>
      <c r="S20" s="212" t="str">
        <f>+UPPER(TRIM('INSCRIPCIONES NUEVOS'!$D20))</f>
        <v/>
      </c>
      <c r="U20" s="212" t="str">
        <f>UPPER(TRIM('INSCRIPCIONES NUEVOS'!$L20))</f>
        <v/>
      </c>
    </row>
    <row r="21" spans="1:21" ht="21" x14ac:dyDescent="0.25">
      <c r="A21" s="120" t="str">
        <f>IF(C21&lt;&gt;"",SUBTOTAL(103,$C$7:C21),"")</f>
        <v/>
      </c>
      <c r="B21" s="207"/>
      <c r="C21" s="219"/>
      <c r="D21" s="219"/>
      <c r="E21" s="220"/>
      <c r="F21" s="221"/>
      <c r="G21" s="111" t="str">
        <f t="shared" ca="1" si="0"/>
        <v/>
      </c>
      <c r="H21" s="218"/>
      <c r="I21" s="112" t="str">
        <f t="shared" si="1"/>
        <v/>
      </c>
      <c r="J21" s="113" t="str">
        <f t="shared" si="2"/>
        <v>1900</v>
      </c>
      <c r="K21" s="114" t="str">
        <f t="shared" si="3"/>
        <v/>
      </c>
      <c r="L21" s="190"/>
      <c r="M21" s="115" t="str">
        <f>IF('INSCRIPCIONES NUEVOS'!$C21&lt;&gt;"",IF('INSCRIPCIONES NUEVOS'!$B21="",115000,105000),"")</f>
        <v/>
      </c>
      <c r="N21" s="189"/>
      <c r="O21" s="190"/>
      <c r="P21" s="172"/>
      <c r="Q21" s="172"/>
      <c r="R21" s="212" t="str">
        <f>+UPPER(TRIM('INSCRIPCIONES NUEVOS'!$C21))</f>
        <v/>
      </c>
      <c r="S21" s="212" t="str">
        <f>+UPPER(TRIM('INSCRIPCIONES NUEVOS'!$D21))</f>
        <v/>
      </c>
      <c r="U21" s="212" t="str">
        <f>UPPER(TRIM('INSCRIPCIONES NUEVOS'!$L21))</f>
        <v/>
      </c>
    </row>
    <row r="22" spans="1:21" ht="21" x14ac:dyDescent="0.25">
      <c r="A22" s="120" t="str">
        <f>IF(C22&lt;&gt;"",SUBTOTAL(103,$C$7:C22),"")</f>
        <v/>
      </c>
      <c r="B22" s="207"/>
      <c r="C22" s="219"/>
      <c r="D22" s="219"/>
      <c r="E22" s="220"/>
      <c r="F22" s="221"/>
      <c r="G22" s="111" t="str">
        <f t="shared" ca="1" si="0"/>
        <v/>
      </c>
      <c r="H22" s="218"/>
      <c r="I22" s="112" t="str">
        <f t="shared" si="1"/>
        <v/>
      </c>
      <c r="J22" s="113" t="str">
        <f t="shared" si="2"/>
        <v>1900</v>
      </c>
      <c r="K22" s="114" t="str">
        <f t="shared" si="3"/>
        <v/>
      </c>
      <c r="L22" s="190"/>
      <c r="M22" s="115" t="str">
        <f>IF('INSCRIPCIONES NUEVOS'!$C22&lt;&gt;"",IF('INSCRIPCIONES NUEVOS'!$B22="",115000,105000),"")</f>
        <v/>
      </c>
      <c r="N22" s="189"/>
      <c r="O22" s="190"/>
      <c r="P22" s="172"/>
      <c r="Q22" s="172"/>
      <c r="R22" s="212" t="str">
        <f>+UPPER(TRIM('INSCRIPCIONES NUEVOS'!$C22))</f>
        <v/>
      </c>
      <c r="S22" s="212" t="str">
        <f>+UPPER(TRIM('INSCRIPCIONES NUEVOS'!$D22))</f>
        <v/>
      </c>
      <c r="U22" s="212" t="str">
        <f>UPPER(TRIM('INSCRIPCIONES NUEVOS'!$L22))</f>
        <v/>
      </c>
    </row>
    <row r="23" spans="1:21" ht="21" x14ac:dyDescent="0.25">
      <c r="A23" s="120" t="str">
        <f>IF(C23&lt;&gt;"",SUBTOTAL(103,$C$7:C23),"")</f>
        <v/>
      </c>
      <c r="B23" s="207"/>
      <c r="C23" s="219"/>
      <c r="D23" s="219"/>
      <c r="E23" s="220"/>
      <c r="F23" s="221"/>
      <c r="G23" s="111" t="str">
        <f t="shared" ca="1" si="0"/>
        <v/>
      </c>
      <c r="H23" s="218"/>
      <c r="I23" s="112" t="str">
        <f t="shared" si="1"/>
        <v/>
      </c>
      <c r="J23" s="113" t="str">
        <f t="shared" si="2"/>
        <v>1900</v>
      </c>
      <c r="K23" s="114" t="str">
        <f t="shared" si="3"/>
        <v/>
      </c>
      <c r="L23" s="190"/>
      <c r="M23" s="115" t="str">
        <f>IF('INSCRIPCIONES NUEVOS'!$C23&lt;&gt;"",IF('INSCRIPCIONES NUEVOS'!$B23="",115000,105000),"")</f>
        <v/>
      </c>
      <c r="N23" s="189"/>
      <c r="O23" s="190"/>
      <c r="P23" s="172"/>
      <c r="Q23" s="172"/>
      <c r="R23" s="212" t="str">
        <f>+UPPER(TRIM('INSCRIPCIONES NUEVOS'!$C23))</f>
        <v/>
      </c>
      <c r="S23" s="212" t="str">
        <f>+UPPER(TRIM('INSCRIPCIONES NUEVOS'!$D23))</f>
        <v/>
      </c>
      <c r="U23" s="212" t="str">
        <f>UPPER(TRIM('INSCRIPCIONES NUEVOS'!$L23))</f>
        <v/>
      </c>
    </row>
    <row r="24" spans="1:21" s="208" customFormat="1" ht="21" x14ac:dyDescent="0.25">
      <c r="A24" s="120" t="str">
        <f>IF(C24&lt;&gt;"",SUBTOTAL(103,$C$7:C24),"")</f>
        <v/>
      </c>
      <c r="B24" s="207"/>
      <c r="C24" s="219"/>
      <c r="D24" s="219"/>
      <c r="E24" s="220"/>
      <c r="F24" s="221"/>
      <c r="G24" s="111" t="str">
        <f t="shared" ca="1" si="0"/>
        <v/>
      </c>
      <c r="H24" s="218"/>
      <c r="I24" s="112" t="str">
        <f t="shared" si="1"/>
        <v/>
      </c>
      <c r="J24" s="113" t="str">
        <f t="shared" si="2"/>
        <v>1900</v>
      </c>
      <c r="K24" s="114" t="str">
        <f t="shared" si="3"/>
        <v/>
      </c>
      <c r="L24" s="190"/>
      <c r="M24" s="115" t="str">
        <f>IF('INSCRIPCIONES NUEVOS'!$C24&lt;&gt;"",IF('INSCRIPCIONES NUEVOS'!$B24="",115000,105000),"")</f>
        <v/>
      </c>
      <c r="N24" s="189"/>
      <c r="O24" s="190"/>
      <c r="P24" s="121"/>
      <c r="Q24" s="121"/>
      <c r="R24" s="208" t="str">
        <f>+UPPER(TRIM('INSCRIPCIONES NUEVOS'!$C24))</f>
        <v/>
      </c>
      <c r="S24" s="208" t="str">
        <f>+UPPER(TRIM('INSCRIPCIONES NUEVOS'!$D24))</f>
        <v/>
      </c>
      <c r="U24" s="208" t="str">
        <f>UPPER(TRIM('INSCRIPCIONES NUEVOS'!$L24))</f>
        <v/>
      </c>
    </row>
    <row r="25" spans="1:21" s="208" customFormat="1" ht="21" x14ac:dyDescent="0.25">
      <c r="A25" s="120" t="str">
        <f>IF(C25&lt;&gt;"",SUBTOTAL(103,$C$7:C25),"")</f>
        <v/>
      </c>
      <c r="B25" s="207"/>
      <c r="C25" s="219"/>
      <c r="D25" s="219"/>
      <c r="E25" s="220"/>
      <c r="F25" s="221"/>
      <c r="G25" s="111" t="str">
        <f t="shared" ca="1" si="0"/>
        <v/>
      </c>
      <c r="H25" s="218"/>
      <c r="I25" s="112" t="str">
        <f t="shared" si="1"/>
        <v/>
      </c>
      <c r="J25" s="113" t="str">
        <f t="shared" si="2"/>
        <v>1900</v>
      </c>
      <c r="K25" s="114" t="str">
        <f t="shared" si="3"/>
        <v/>
      </c>
      <c r="L25" s="190"/>
      <c r="M25" s="115" t="str">
        <f>IF('INSCRIPCIONES NUEVOS'!$C25&lt;&gt;"",IF('INSCRIPCIONES NUEVOS'!$B25="",115000,105000),"")</f>
        <v/>
      </c>
      <c r="N25" s="189"/>
      <c r="O25" s="190"/>
      <c r="P25" s="121"/>
      <c r="Q25" s="121"/>
      <c r="R25" s="208" t="str">
        <f>+UPPER(TRIM('INSCRIPCIONES NUEVOS'!$C25))</f>
        <v/>
      </c>
      <c r="S25" s="208" t="str">
        <f>+UPPER(TRIM('INSCRIPCIONES NUEVOS'!$D25))</f>
        <v/>
      </c>
      <c r="U25" s="208" t="str">
        <f>UPPER(TRIM('INSCRIPCIONES NUEVOS'!$L25))</f>
        <v/>
      </c>
    </row>
    <row r="26" spans="1:21" ht="21" x14ac:dyDescent="0.25">
      <c r="A26" s="120" t="str">
        <f>IF(C26&lt;&gt;"",SUBTOTAL(103,$C$7:C26),"")</f>
        <v/>
      </c>
      <c r="B26" s="207"/>
      <c r="C26" s="219"/>
      <c r="D26" s="219"/>
      <c r="E26" s="220"/>
      <c r="F26" s="221"/>
      <c r="G26" s="111" t="str">
        <f t="shared" ca="1" si="0"/>
        <v/>
      </c>
      <c r="H26" s="218"/>
      <c r="I26" s="112" t="str">
        <f t="shared" si="1"/>
        <v/>
      </c>
      <c r="J26" s="113" t="str">
        <f t="shared" si="2"/>
        <v>1900</v>
      </c>
      <c r="K26" s="114" t="str">
        <f t="shared" si="3"/>
        <v/>
      </c>
      <c r="L26" s="190"/>
      <c r="M26" s="115" t="str">
        <f>IF('INSCRIPCIONES NUEVOS'!$C26&lt;&gt;"",IF('INSCRIPCIONES NUEVOS'!$B26="",115000,105000),"")</f>
        <v/>
      </c>
      <c r="N26" s="189"/>
      <c r="O26" s="190"/>
      <c r="P26" s="172"/>
      <c r="Q26" s="172"/>
      <c r="R26" s="212" t="str">
        <f>+UPPER(TRIM('INSCRIPCIONES NUEVOS'!$C26))</f>
        <v/>
      </c>
      <c r="S26" s="212" t="str">
        <f>+UPPER(TRIM('INSCRIPCIONES NUEVOS'!$D26))</f>
        <v/>
      </c>
      <c r="U26" s="212" t="str">
        <f>UPPER(TRIM('INSCRIPCIONES NUEVOS'!$L26))</f>
        <v/>
      </c>
    </row>
    <row r="27" spans="1:21" ht="21" x14ac:dyDescent="0.25">
      <c r="A27" s="120" t="str">
        <f>IF(C27&lt;&gt;"",SUBTOTAL(103,$C$7:C27),"")</f>
        <v/>
      </c>
      <c r="B27" s="207"/>
      <c r="C27" s="219"/>
      <c r="D27" s="219"/>
      <c r="E27" s="220"/>
      <c r="F27" s="221"/>
      <c r="G27" s="111" t="str">
        <f t="shared" ca="1" si="0"/>
        <v/>
      </c>
      <c r="H27" s="218"/>
      <c r="I27" s="112" t="str">
        <f t="shared" si="1"/>
        <v/>
      </c>
      <c r="J27" s="113" t="str">
        <f t="shared" si="2"/>
        <v>1900</v>
      </c>
      <c r="K27" s="114" t="str">
        <f t="shared" si="3"/>
        <v/>
      </c>
      <c r="L27" s="190"/>
      <c r="M27" s="115" t="str">
        <f>IF('INSCRIPCIONES NUEVOS'!$C27&lt;&gt;"",IF('INSCRIPCIONES NUEVOS'!$B27="",115000,105000),"")</f>
        <v/>
      </c>
      <c r="N27" s="189"/>
      <c r="O27" s="190"/>
      <c r="P27" s="172"/>
      <c r="Q27" s="172"/>
      <c r="R27" s="212" t="str">
        <f>+UPPER(TRIM('INSCRIPCIONES NUEVOS'!$C27))</f>
        <v/>
      </c>
      <c r="S27" s="212" t="str">
        <f>+UPPER(TRIM('INSCRIPCIONES NUEVOS'!$D27))</f>
        <v/>
      </c>
      <c r="U27" s="212" t="str">
        <f>UPPER(TRIM('INSCRIPCIONES NUEVOS'!$L27))</f>
        <v/>
      </c>
    </row>
    <row r="28" spans="1:21" ht="21" x14ac:dyDescent="0.25">
      <c r="A28" s="120" t="str">
        <f>IF(C28&lt;&gt;"",SUBTOTAL(103,$C$7:C28),"")</f>
        <v/>
      </c>
      <c r="B28" s="207"/>
      <c r="C28" s="219"/>
      <c r="D28" s="219"/>
      <c r="E28" s="220"/>
      <c r="F28" s="221"/>
      <c r="G28" s="111" t="str">
        <f t="shared" ca="1" si="0"/>
        <v/>
      </c>
      <c r="H28" s="218"/>
      <c r="I28" s="112" t="str">
        <f t="shared" si="1"/>
        <v/>
      </c>
      <c r="J28" s="113" t="str">
        <f t="shared" si="2"/>
        <v>1900</v>
      </c>
      <c r="K28" s="114" t="str">
        <f t="shared" si="3"/>
        <v/>
      </c>
      <c r="L28" s="190"/>
      <c r="M28" s="115" t="str">
        <f>IF('INSCRIPCIONES NUEVOS'!$C28&lt;&gt;"",IF('INSCRIPCIONES NUEVOS'!$B28="",115000,105000),"")</f>
        <v/>
      </c>
      <c r="N28" s="189"/>
      <c r="O28" s="190"/>
      <c r="P28" s="172"/>
      <c r="Q28" s="172"/>
      <c r="R28" s="212" t="str">
        <f>+UPPER(TRIM('INSCRIPCIONES NUEVOS'!$C28))</f>
        <v/>
      </c>
      <c r="S28" s="212" t="str">
        <f>+UPPER(TRIM('INSCRIPCIONES NUEVOS'!$D28))</f>
        <v/>
      </c>
      <c r="U28" s="212" t="str">
        <f>UPPER(TRIM('INSCRIPCIONES NUEVOS'!$L28))</f>
        <v/>
      </c>
    </row>
    <row r="29" spans="1:21" ht="21" x14ac:dyDescent="0.25">
      <c r="A29" s="120" t="str">
        <f>IF(C29&lt;&gt;"",SUBTOTAL(103,$C$7:C29),"")</f>
        <v/>
      </c>
      <c r="B29" s="207"/>
      <c r="C29" s="219"/>
      <c r="D29" s="219"/>
      <c r="E29" s="220"/>
      <c r="F29" s="221"/>
      <c r="G29" s="111" t="str">
        <f ca="1">IF(F29="","",YEAR(NOW())-YEAR(F29))</f>
        <v/>
      </c>
      <c r="H29" s="218"/>
      <c r="I29" s="112" t="str">
        <f>IFERROR(VLOOKUP(H29,NIVELES,2,0),"")</f>
        <v/>
      </c>
      <c r="J29" s="113" t="str">
        <f>YEAR(F29)&amp;I29</f>
        <v>1900</v>
      </c>
      <c r="K29" s="114" t="str">
        <f>IFERROR(VLOOKUP(J29,CATEGORIAS,2,0),"")</f>
        <v/>
      </c>
      <c r="L29" s="190"/>
      <c r="M29" s="115" t="str">
        <f>IF('INSCRIPCIONES NUEVOS'!$C29&lt;&gt;"",IF('INSCRIPCIONES NUEVOS'!$B30="",115000,105000),"")</f>
        <v/>
      </c>
      <c r="N29" s="189"/>
      <c r="O29" s="190"/>
      <c r="P29" s="172"/>
      <c r="Q29" s="172"/>
      <c r="R29" s="212" t="str">
        <f>+UPPER(TRIM('INSCRIPCIONES NUEVOS'!$C30))</f>
        <v/>
      </c>
      <c r="S29" s="212" t="str">
        <f>+UPPER(TRIM('INSCRIPCIONES NUEVOS'!$D30))</f>
        <v/>
      </c>
      <c r="U29" s="212" t="str">
        <f>UPPER(TRIM('INSCRIPCIONES NUEVOS'!$L30))</f>
        <v/>
      </c>
    </row>
    <row r="30" spans="1:21" ht="21" x14ac:dyDescent="0.25">
      <c r="A30" s="120" t="str">
        <f>IF(C30&lt;&gt;"",SUBTOTAL(103,$C$7:C30),"")</f>
        <v/>
      </c>
      <c r="B30" s="207"/>
      <c r="C30" s="219"/>
      <c r="D30" s="219"/>
      <c r="E30" s="220"/>
      <c r="F30" s="221"/>
      <c r="G30" s="111" t="str">
        <f ca="1">IF(F30="","",YEAR(NOW())-YEAR(F30))</f>
        <v/>
      </c>
      <c r="H30" s="218"/>
      <c r="I30" s="112" t="str">
        <f>IFERROR(VLOOKUP(H30,NIVELES,2,0),"")</f>
        <v/>
      </c>
      <c r="J30" s="113" t="str">
        <f>YEAR(F30)&amp;I30</f>
        <v>1900</v>
      </c>
      <c r="K30" s="114" t="str">
        <f>IFERROR(VLOOKUP(J30,CATEGORIAS,2,0),"")</f>
        <v/>
      </c>
      <c r="L30" s="190"/>
      <c r="M30" s="115" t="str">
        <f>IF('INSCRIPCIONES NUEVOS'!$C30&lt;&gt;"",IF('INSCRIPCIONES NUEVOS'!$B29="",115000,105000),"")</f>
        <v/>
      </c>
      <c r="N30" s="189"/>
      <c r="O30" s="190"/>
      <c r="P30" s="172"/>
      <c r="Q30" s="172"/>
      <c r="R30" s="212" t="str">
        <f>+UPPER(TRIM('INSCRIPCIONES NUEVOS'!$C29))</f>
        <v/>
      </c>
      <c r="S30" s="212" t="str">
        <f>+UPPER(TRIM('INSCRIPCIONES NUEVOS'!$D29))</f>
        <v/>
      </c>
      <c r="U30" s="212" t="str">
        <f>UPPER(TRIM('INSCRIPCIONES NUEVOS'!$L29))</f>
        <v/>
      </c>
    </row>
    <row r="31" spans="1:21" ht="21" x14ac:dyDescent="0.25">
      <c r="A31" s="120" t="str">
        <f>IF(C31&lt;&gt;"",SUBTOTAL(103,$C$7:C31),"")</f>
        <v/>
      </c>
      <c r="B31" s="207"/>
      <c r="C31" s="219"/>
      <c r="D31" s="219"/>
      <c r="E31" s="220"/>
      <c r="F31" s="221"/>
      <c r="G31" s="111" t="str">
        <f t="shared" ca="1" si="0"/>
        <v/>
      </c>
      <c r="H31" s="218"/>
      <c r="I31" s="112" t="str">
        <f t="shared" si="1"/>
        <v/>
      </c>
      <c r="J31" s="113" t="str">
        <f t="shared" si="2"/>
        <v>1900</v>
      </c>
      <c r="K31" s="114" t="str">
        <f t="shared" si="3"/>
        <v/>
      </c>
      <c r="L31" s="190"/>
      <c r="M31" s="115" t="str">
        <f>IF('INSCRIPCIONES NUEVOS'!$C31&lt;&gt;"",IF('INSCRIPCIONES NUEVOS'!$B31="",115000,105000),"")</f>
        <v/>
      </c>
      <c r="N31" s="189"/>
      <c r="O31" s="190"/>
      <c r="P31" s="172"/>
      <c r="Q31" s="172"/>
      <c r="R31" s="212" t="str">
        <f>+UPPER(TRIM('INSCRIPCIONES NUEVOS'!$C31))</f>
        <v/>
      </c>
      <c r="S31" s="212" t="str">
        <f>+UPPER(TRIM('INSCRIPCIONES NUEVOS'!$D31))</f>
        <v/>
      </c>
      <c r="U31" s="212" t="str">
        <f>UPPER(TRIM('INSCRIPCIONES NUEVOS'!$L31))</f>
        <v/>
      </c>
    </row>
    <row r="32" spans="1:21" s="208" customFormat="1" ht="21" x14ac:dyDescent="0.25">
      <c r="A32" s="120" t="str">
        <f>IF(C32&lt;&gt;"",SUBTOTAL(103,$C$7:C32),"")</f>
        <v/>
      </c>
      <c r="B32" s="207"/>
      <c r="C32" s="219"/>
      <c r="D32" s="219"/>
      <c r="E32" s="220"/>
      <c r="F32" s="221"/>
      <c r="G32" s="111" t="str">
        <f t="shared" ca="1" si="0"/>
        <v/>
      </c>
      <c r="H32" s="218"/>
      <c r="I32" s="112" t="str">
        <f t="shared" si="1"/>
        <v/>
      </c>
      <c r="J32" s="113" t="str">
        <f t="shared" si="2"/>
        <v>1900</v>
      </c>
      <c r="K32" s="114" t="str">
        <f t="shared" si="3"/>
        <v/>
      </c>
      <c r="L32" s="190"/>
      <c r="M32" s="115" t="str">
        <f>IF('INSCRIPCIONES NUEVOS'!$C32&lt;&gt;"",IF('INSCRIPCIONES NUEVOS'!$B32="",115000,105000),"")</f>
        <v/>
      </c>
      <c r="N32" s="189"/>
      <c r="O32" s="190"/>
      <c r="P32" s="121"/>
      <c r="Q32" s="121"/>
      <c r="R32" s="208" t="str">
        <f>+UPPER(TRIM('INSCRIPCIONES NUEVOS'!$C32))</f>
        <v/>
      </c>
      <c r="S32" s="208" t="str">
        <f>+UPPER(TRIM('INSCRIPCIONES NUEVOS'!$D32))</f>
        <v/>
      </c>
      <c r="U32" s="208" t="str">
        <f>UPPER(TRIM('INSCRIPCIONES NUEVOS'!$L32))</f>
        <v/>
      </c>
    </row>
    <row r="33" spans="1:21" ht="21" x14ac:dyDescent="0.25">
      <c r="A33" s="120" t="str">
        <f>IF(C33&lt;&gt;"",SUBTOTAL(103,$C$7:C33),"")</f>
        <v/>
      </c>
      <c r="B33" s="207"/>
      <c r="C33" s="219"/>
      <c r="D33" s="219"/>
      <c r="E33" s="220"/>
      <c r="F33" s="221"/>
      <c r="G33" s="111" t="str">
        <f t="shared" ca="1" si="0"/>
        <v/>
      </c>
      <c r="H33" s="218"/>
      <c r="I33" s="112" t="str">
        <f t="shared" si="1"/>
        <v/>
      </c>
      <c r="J33" s="113" t="str">
        <f t="shared" si="2"/>
        <v>1900</v>
      </c>
      <c r="K33" s="114" t="str">
        <f t="shared" si="3"/>
        <v/>
      </c>
      <c r="L33" s="190"/>
      <c r="M33" s="115" t="str">
        <f>IF('INSCRIPCIONES NUEVOS'!$C33&lt;&gt;"",IF('INSCRIPCIONES NUEVOS'!$B33="",115000,105000),"")</f>
        <v/>
      </c>
      <c r="N33" s="189"/>
      <c r="O33" s="190"/>
      <c r="P33" s="172"/>
      <c r="Q33" s="172"/>
      <c r="R33" s="212" t="str">
        <f>+UPPER(TRIM('INSCRIPCIONES NUEVOS'!$C33))</f>
        <v/>
      </c>
      <c r="S33" s="212" t="str">
        <f>+UPPER(TRIM('INSCRIPCIONES NUEVOS'!$D33))</f>
        <v/>
      </c>
      <c r="U33" s="212" t="str">
        <f>UPPER(TRIM('INSCRIPCIONES NUEVOS'!$L33))</f>
        <v/>
      </c>
    </row>
    <row r="34" spans="1:21" ht="21" x14ac:dyDescent="0.25">
      <c r="A34" s="120" t="str">
        <f>IF(C34&lt;&gt;"",SUBTOTAL(103,$C$7:C34),"")</f>
        <v/>
      </c>
      <c r="B34" s="207"/>
      <c r="C34" s="223"/>
      <c r="D34" s="223"/>
      <c r="E34" s="268"/>
      <c r="F34" s="221"/>
      <c r="G34" s="111" t="str">
        <f t="shared" ca="1" si="0"/>
        <v/>
      </c>
      <c r="H34" s="224"/>
      <c r="I34" s="112" t="str">
        <f t="shared" ref="I34" si="4">IFERROR(VLOOKUP(H34,NIVELES,2,0),"")</f>
        <v/>
      </c>
      <c r="J34" s="113" t="str">
        <f t="shared" ref="J34" si="5">YEAR(F34)&amp;I34</f>
        <v>1900</v>
      </c>
      <c r="K34" s="114" t="str">
        <f t="shared" si="3"/>
        <v/>
      </c>
      <c r="L34" s="225"/>
      <c r="M34" s="115" t="str">
        <f>IF('INSCRIPCIONES NUEVOS'!$C34&lt;&gt;"",IF('INSCRIPCIONES NUEVOS'!$B34="",115000,105000),"")</f>
        <v/>
      </c>
      <c r="N34" s="268"/>
      <c r="O34" s="268"/>
      <c r="P34" s="172"/>
      <c r="Q34" s="172"/>
      <c r="R34" s="212" t="e">
        <f>+UPPER(TRIM('INSCRIPCIONES NUEVOS'!#REF!))</f>
        <v>#REF!</v>
      </c>
      <c r="S34" s="212" t="e">
        <f>+UPPER(TRIM('INSCRIPCIONES NUEVOS'!#REF!))</f>
        <v>#REF!</v>
      </c>
      <c r="U34" s="212" t="e">
        <f>UPPER(TRIM('INSCRIPCIONES NUEVOS'!#REF!))</f>
        <v>#REF!</v>
      </c>
    </row>
    <row r="35" spans="1:21" ht="21" x14ac:dyDescent="0.25">
      <c r="A35" s="120" t="str">
        <f>IF(C35&lt;&gt;"",SUBTOTAL(103,$C$7:C35),"")</f>
        <v/>
      </c>
      <c r="B35" s="207"/>
      <c r="C35" s="219"/>
      <c r="D35" s="219"/>
      <c r="E35" s="220"/>
      <c r="F35" s="221"/>
      <c r="G35" s="111" t="str">
        <f t="shared" ca="1" si="0"/>
        <v/>
      </c>
      <c r="H35" s="218"/>
      <c r="I35" s="112" t="str">
        <f t="shared" si="1"/>
        <v/>
      </c>
      <c r="J35" s="113" t="str">
        <f t="shared" si="2"/>
        <v>1900</v>
      </c>
      <c r="K35" s="114" t="str">
        <f t="shared" si="3"/>
        <v/>
      </c>
      <c r="L35" s="190"/>
      <c r="M35" s="115" t="str">
        <f>IF('INSCRIPCIONES NUEVOS'!$C35&lt;&gt;"",IF('INSCRIPCIONES NUEVOS'!$B35="",115000,105000),"")</f>
        <v/>
      </c>
      <c r="N35" s="189"/>
      <c r="O35" s="190"/>
      <c r="P35" s="172"/>
      <c r="Q35" s="172"/>
      <c r="R35" s="212" t="str">
        <f>+UPPER(TRIM('INSCRIPCIONES NUEVOS'!$C35))</f>
        <v/>
      </c>
      <c r="S35" s="212" t="str">
        <f>+UPPER(TRIM('INSCRIPCIONES NUEVOS'!$D35))</f>
        <v/>
      </c>
      <c r="U35" s="212" t="str">
        <f>UPPER(TRIM('INSCRIPCIONES NUEVOS'!$L35))</f>
        <v/>
      </c>
    </row>
    <row r="36" spans="1:21" ht="21" x14ac:dyDescent="0.25">
      <c r="A36" s="120" t="str">
        <f>IF(C36&lt;&gt;"",SUBTOTAL(103,$C$7:C36),"")</f>
        <v/>
      </c>
      <c r="B36" s="207"/>
      <c r="C36" s="219"/>
      <c r="D36" s="219"/>
      <c r="E36" s="220"/>
      <c r="F36" s="221"/>
      <c r="G36" s="111" t="str">
        <f t="shared" ca="1" si="0"/>
        <v/>
      </c>
      <c r="H36" s="218"/>
      <c r="I36" s="112" t="str">
        <f t="shared" si="1"/>
        <v/>
      </c>
      <c r="J36" s="113" t="str">
        <f t="shared" si="2"/>
        <v>1900</v>
      </c>
      <c r="K36" s="114" t="str">
        <f t="shared" si="3"/>
        <v/>
      </c>
      <c r="L36" s="190"/>
      <c r="M36" s="115" t="str">
        <f>IF('INSCRIPCIONES NUEVOS'!$C36&lt;&gt;"",IF('INSCRIPCIONES NUEVOS'!$B36="",115000,105000),"")</f>
        <v/>
      </c>
      <c r="N36" s="189"/>
      <c r="O36" s="190"/>
      <c r="P36" s="172"/>
      <c r="Q36" s="172"/>
      <c r="R36" s="212" t="str">
        <f>+UPPER(TRIM('INSCRIPCIONES NUEVOS'!$C36))</f>
        <v/>
      </c>
      <c r="S36" s="212" t="str">
        <f>+UPPER(TRIM('INSCRIPCIONES NUEVOS'!$D36))</f>
        <v/>
      </c>
      <c r="U36" s="212" t="str">
        <f>UPPER(TRIM('INSCRIPCIONES NUEVOS'!$L36))</f>
        <v/>
      </c>
    </row>
    <row r="37" spans="1:21" ht="21" x14ac:dyDescent="0.25">
      <c r="A37" s="120" t="str">
        <f>IF(C37&lt;&gt;"",SUBTOTAL(103,$C$7:C37),"")</f>
        <v/>
      </c>
      <c r="B37" s="207"/>
      <c r="C37" s="219"/>
      <c r="D37" s="219"/>
      <c r="E37" s="220"/>
      <c r="F37" s="221"/>
      <c r="G37" s="111" t="str">
        <f t="shared" ref="G37:G65" ca="1" si="6">IF(F37="","",YEAR(NOW())-YEAR(F37))</f>
        <v/>
      </c>
      <c r="H37" s="218"/>
      <c r="I37" s="112" t="str">
        <f t="shared" ref="I37:I65" si="7">IFERROR(VLOOKUP(H37,NIVELES,2,0),"")</f>
        <v/>
      </c>
      <c r="J37" s="113" t="str">
        <f t="shared" ref="J37:J65" si="8">YEAR(F37)&amp;I37</f>
        <v>1900</v>
      </c>
      <c r="K37" s="114" t="str">
        <f t="shared" si="3"/>
        <v/>
      </c>
      <c r="L37" s="190"/>
      <c r="M37" s="115" t="str">
        <f>IF('INSCRIPCIONES NUEVOS'!$C37&lt;&gt;"",IF('INSCRIPCIONES NUEVOS'!$B37="",115000,105000),"")</f>
        <v/>
      </c>
      <c r="N37" s="189"/>
      <c r="O37" s="190"/>
      <c r="P37" s="172"/>
      <c r="Q37" s="172"/>
      <c r="R37" s="212" t="str">
        <f>+UPPER(TRIM('INSCRIPCIONES NUEVOS'!$C37))</f>
        <v/>
      </c>
      <c r="S37" s="212" t="str">
        <f>+UPPER(TRIM('INSCRIPCIONES NUEVOS'!$D37))</f>
        <v/>
      </c>
      <c r="U37" s="212" t="str">
        <f>UPPER(TRIM('INSCRIPCIONES NUEVOS'!$L37))</f>
        <v/>
      </c>
    </row>
    <row r="38" spans="1:21" ht="21" x14ac:dyDescent="0.25">
      <c r="A38" s="120" t="str">
        <f>IF(C38&lt;&gt;"",SUBTOTAL(103,$C$7:C38),"")</f>
        <v/>
      </c>
      <c r="B38" s="207"/>
      <c r="C38" s="219"/>
      <c r="D38" s="219"/>
      <c r="E38" s="220"/>
      <c r="F38" s="221"/>
      <c r="G38" s="111" t="str">
        <f t="shared" ca="1" si="6"/>
        <v/>
      </c>
      <c r="H38" s="218"/>
      <c r="I38" s="112" t="str">
        <f t="shared" si="7"/>
        <v/>
      </c>
      <c r="J38" s="113" t="str">
        <f t="shared" si="8"/>
        <v>1900</v>
      </c>
      <c r="K38" s="114" t="str">
        <f t="shared" si="3"/>
        <v/>
      </c>
      <c r="L38" s="190"/>
      <c r="M38" s="115" t="str">
        <f>IF('INSCRIPCIONES NUEVOS'!$C38&lt;&gt;"",IF('INSCRIPCIONES NUEVOS'!$B38="",115000,105000),"")</f>
        <v/>
      </c>
      <c r="N38" s="189"/>
      <c r="O38" s="190"/>
      <c r="P38" s="172"/>
      <c r="Q38" s="172"/>
      <c r="R38" s="212" t="str">
        <f>+UPPER(TRIM('INSCRIPCIONES NUEVOS'!$C38))</f>
        <v/>
      </c>
      <c r="S38" s="212" t="str">
        <f>+UPPER(TRIM('INSCRIPCIONES NUEVOS'!$D38))</f>
        <v/>
      </c>
      <c r="U38" s="212" t="str">
        <f>UPPER(TRIM('INSCRIPCIONES NUEVOS'!$L38))</f>
        <v/>
      </c>
    </row>
    <row r="39" spans="1:21" ht="21" x14ac:dyDescent="0.25">
      <c r="A39" s="120" t="str">
        <f>IF(C39&lt;&gt;"",SUBTOTAL(103,$C$7:C39),"")</f>
        <v/>
      </c>
      <c r="B39" s="207"/>
      <c r="C39" s="219"/>
      <c r="D39" s="219"/>
      <c r="E39" s="220"/>
      <c r="F39" s="221"/>
      <c r="G39" s="111" t="str">
        <f t="shared" ca="1" si="6"/>
        <v/>
      </c>
      <c r="H39" s="218"/>
      <c r="I39" s="112" t="str">
        <f t="shared" si="7"/>
        <v/>
      </c>
      <c r="J39" s="113" t="str">
        <f t="shared" si="8"/>
        <v>1900</v>
      </c>
      <c r="K39" s="114" t="str">
        <f t="shared" si="3"/>
        <v/>
      </c>
      <c r="L39" s="190"/>
      <c r="M39" s="115" t="str">
        <f>IF('INSCRIPCIONES NUEVOS'!$C39&lt;&gt;"",IF('INSCRIPCIONES NUEVOS'!$B39="",115000,105000),"")</f>
        <v/>
      </c>
      <c r="N39" s="189"/>
      <c r="O39" s="190"/>
      <c r="P39" s="172"/>
      <c r="Q39" s="172"/>
      <c r="R39" s="212" t="str">
        <f>+UPPER(TRIM('INSCRIPCIONES NUEVOS'!$C39))</f>
        <v/>
      </c>
      <c r="S39" s="212" t="str">
        <f>+UPPER(TRIM('INSCRIPCIONES NUEVOS'!$D39))</f>
        <v/>
      </c>
      <c r="U39" s="212" t="str">
        <f>UPPER(TRIM('INSCRIPCIONES NUEVOS'!$L39))</f>
        <v/>
      </c>
    </row>
    <row r="40" spans="1:21" ht="21" x14ac:dyDescent="0.25">
      <c r="A40" s="120" t="str">
        <f>IF(C40&lt;&gt;"",SUBTOTAL(103,$C$7:C40),"")</f>
        <v/>
      </c>
      <c r="B40" s="207"/>
      <c r="C40" s="219"/>
      <c r="D40" s="219"/>
      <c r="E40" s="220"/>
      <c r="F40" s="221"/>
      <c r="G40" s="111" t="str">
        <f t="shared" ca="1" si="6"/>
        <v/>
      </c>
      <c r="H40" s="218"/>
      <c r="I40" s="112" t="str">
        <f t="shared" si="7"/>
        <v/>
      </c>
      <c r="J40" s="113" t="str">
        <f t="shared" si="8"/>
        <v>1900</v>
      </c>
      <c r="K40" s="114" t="str">
        <f t="shared" si="3"/>
        <v/>
      </c>
      <c r="L40" s="190"/>
      <c r="M40" s="115" t="str">
        <f>IF('INSCRIPCIONES NUEVOS'!$C40&lt;&gt;"",IF('INSCRIPCIONES NUEVOS'!$B40="",115000,105000),"")</f>
        <v/>
      </c>
      <c r="N40" s="189"/>
      <c r="O40" s="190"/>
      <c r="P40" s="172"/>
      <c r="Q40" s="172"/>
      <c r="R40" s="212" t="str">
        <f>+UPPER(TRIM('INSCRIPCIONES NUEVOS'!$C40))</f>
        <v/>
      </c>
      <c r="S40" s="212" t="str">
        <f>+UPPER(TRIM('INSCRIPCIONES NUEVOS'!$D40))</f>
        <v/>
      </c>
      <c r="U40" s="212" t="str">
        <f>UPPER(TRIM('INSCRIPCIONES NUEVOS'!$L40))</f>
        <v/>
      </c>
    </row>
    <row r="41" spans="1:21" ht="21" x14ac:dyDescent="0.25">
      <c r="A41" s="120" t="str">
        <f>IF(C41&lt;&gt;"",SUBTOTAL(103,$C$7:C41),"")</f>
        <v/>
      </c>
      <c r="B41" s="207"/>
      <c r="C41" s="219"/>
      <c r="D41" s="219"/>
      <c r="E41" s="220"/>
      <c r="F41" s="221"/>
      <c r="G41" s="111" t="str">
        <f t="shared" ca="1" si="6"/>
        <v/>
      </c>
      <c r="H41" s="218"/>
      <c r="I41" s="112" t="str">
        <f t="shared" si="7"/>
        <v/>
      </c>
      <c r="J41" s="113" t="str">
        <f t="shared" si="8"/>
        <v>1900</v>
      </c>
      <c r="K41" s="114" t="str">
        <f t="shared" si="3"/>
        <v/>
      </c>
      <c r="L41" s="190"/>
      <c r="M41" s="115" t="str">
        <f>IF('INSCRIPCIONES NUEVOS'!$C41&lt;&gt;"",IF('INSCRIPCIONES NUEVOS'!$B41="",115000,105000),"")</f>
        <v/>
      </c>
      <c r="N41" s="189"/>
      <c r="O41" s="190"/>
      <c r="P41" s="172"/>
      <c r="Q41" s="172"/>
      <c r="R41" s="212" t="str">
        <f>+UPPER(TRIM('INSCRIPCIONES NUEVOS'!$C41))</f>
        <v/>
      </c>
      <c r="S41" s="212" t="str">
        <f>+UPPER(TRIM('INSCRIPCIONES NUEVOS'!$D41))</f>
        <v/>
      </c>
      <c r="U41" s="212" t="str">
        <f>UPPER(TRIM('INSCRIPCIONES NUEVOS'!$L41))</f>
        <v/>
      </c>
    </row>
    <row r="42" spans="1:21" ht="21" x14ac:dyDescent="0.25">
      <c r="A42" s="120" t="str">
        <f>IF(C42&lt;&gt;"",SUBTOTAL(103,$C$7:C42),"")</f>
        <v/>
      </c>
      <c r="B42" s="207"/>
      <c r="C42" s="219"/>
      <c r="D42" s="219"/>
      <c r="E42" s="220"/>
      <c r="F42" s="221"/>
      <c r="G42" s="111" t="str">
        <f t="shared" ca="1" si="6"/>
        <v/>
      </c>
      <c r="H42" s="218"/>
      <c r="I42" s="112" t="str">
        <f t="shared" si="7"/>
        <v/>
      </c>
      <c r="J42" s="113" t="str">
        <f t="shared" si="8"/>
        <v>1900</v>
      </c>
      <c r="K42" s="114" t="str">
        <f t="shared" si="3"/>
        <v/>
      </c>
      <c r="L42" s="190"/>
      <c r="M42" s="115" t="str">
        <f>IF('INSCRIPCIONES NUEVOS'!$C42&lt;&gt;"",IF('INSCRIPCIONES NUEVOS'!$B42="",115000,105000),"")</f>
        <v/>
      </c>
      <c r="N42" s="189"/>
      <c r="O42" s="190"/>
      <c r="P42" s="172"/>
      <c r="Q42" s="172"/>
      <c r="R42" s="212" t="str">
        <f>+UPPER(TRIM('INSCRIPCIONES NUEVOS'!$C42))</f>
        <v/>
      </c>
      <c r="S42" s="212" t="str">
        <f>+UPPER(TRIM('INSCRIPCIONES NUEVOS'!$D42))</f>
        <v/>
      </c>
      <c r="U42" s="212" t="str">
        <f>UPPER(TRIM('INSCRIPCIONES NUEVOS'!$L42))</f>
        <v/>
      </c>
    </row>
    <row r="43" spans="1:21" ht="21" x14ac:dyDescent="0.25">
      <c r="A43" s="120" t="str">
        <f>IF(C43&lt;&gt;"",SUBTOTAL(103,$C$7:C43),"")</f>
        <v/>
      </c>
      <c r="B43" s="207"/>
      <c r="C43" s="219"/>
      <c r="D43" s="219"/>
      <c r="E43" s="220"/>
      <c r="F43" s="221"/>
      <c r="G43" s="111" t="str">
        <f t="shared" ca="1" si="6"/>
        <v/>
      </c>
      <c r="H43" s="218"/>
      <c r="I43" s="112" t="str">
        <f t="shared" si="7"/>
        <v/>
      </c>
      <c r="J43" s="113" t="str">
        <f t="shared" si="8"/>
        <v>1900</v>
      </c>
      <c r="K43" s="114" t="str">
        <f t="shared" si="3"/>
        <v/>
      </c>
      <c r="L43" s="190"/>
      <c r="M43" s="115" t="str">
        <f>IF('INSCRIPCIONES NUEVOS'!$C43&lt;&gt;"",IF('INSCRIPCIONES NUEVOS'!$B43="",115000,105000),"")</f>
        <v/>
      </c>
      <c r="N43" s="189"/>
      <c r="O43" s="190"/>
      <c r="P43" s="172"/>
      <c r="Q43" s="172"/>
      <c r="R43" s="212" t="str">
        <f>+UPPER(TRIM('INSCRIPCIONES NUEVOS'!$C43))</f>
        <v/>
      </c>
      <c r="S43" s="212" t="str">
        <f>+UPPER(TRIM('INSCRIPCIONES NUEVOS'!$D43))</f>
        <v/>
      </c>
      <c r="U43" s="212" t="str">
        <f>UPPER(TRIM('INSCRIPCIONES NUEVOS'!$L43))</f>
        <v/>
      </c>
    </row>
    <row r="44" spans="1:21" ht="21" x14ac:dyDescent="0.25">
      <c r="A44" s="120" t="str">
        <f>IF(C44&lt;&gt;"",SUBTOTAL(103,$C$7:C44),"")</f>
        <v/>
      </c>
      <c r="B44" s="207"/>
      <c r="C44" s="219"/>
      <c r="D44" s="219"/>
      <c r="E44" s="220"/>
      <c r="F44" s="221"/>
      <c r="G44" s="111" t="str">
        <f t="shared" ca="1" si="6"/>
        <v/>
      </c>
      <c r="H44" s="218"/>
      <c r="I44" s="112" t="str">
        <f t="shared" si="7"/>
        <v/>
      </c>
      <c r="J44" s="113" t="str">
        <f t="shared" si="8"/>
        <v>1900</v>
      </c>
      <c r="K44" s="114" t="str">
        <f t="shared" si="3"/>
        <v/>
      </c>
      <c r="L44" s="190"/>
      <c r="M44" s="115" t="str">
        <f>IF('INSCRIPCIONES NUEVOS'!$C44&lt;&gt;"",IF('INSCRIPCIONES NUEVOS'!$B44="",115000,105000),"")</f>
        <v/>
      </c>
      <c r="N44" s="189"/>
      <c r="O44" s="190"/>
      <c r="P44" s="172"/>
      <c r="Q44" s="172"/>
      <c r="R44" s="212" t="str">
        <f>+UPPER(TRIM('INSCRIPCIONES NUEVOS'!$C44))</f>
        <v/>
      </c>
      <c r="S44" s="212" t="str">
        <f>+UPPER(TRIM('INSCRIPCIONES NUEVOS'!$D44))</f>
        <v/>
      </c>
      <c r="U44" s="212" t="str">
        <f>UPPER(TRIM('INSCRIPCIONES NUEVOS'!$L44))</f>
        <v/>
      </c>
    </row>
    <row r="45" spans="1:21" ht="21" x14ac:dyDescent="0.25">
      <c r="A45" s="120" t="str">
        <f>IF(C45&lt;&gt;"",SUBTOTAL(103,$C$7:C45),"")</f>
        <v/>
      </c>
      <c r="B45" s="207"/>
      <c r="C45" s="219"/>
      <c r="D45" s="219"/>
      <c r="E45" s="220"/>
      <c r="F45" s="221"/>
      <c r="G45" s="111" t="str">
        <f t="shared" ca="1" si="6"/>
        <v/>
      </c>
      <c r="H45" s="218"/>
      <c r="I45" s="112" t="str">
        <f t="shared" si="7"/>
        <v/>
      </c>
      <c r="J45" s="113" t="str">
        <f t="shared" si="8"/>
        <v>1900</v>
      </c>
      <c r="K45" s="114" t="str">
        <f t="shared" si="3"/>
        <v/>
      </c>
      <c r="L45" s="190"/>
      <c r="M45" s="115" t="str">
        <f>IF('INSCRIPCIONES NUEVOS'!$C45&lt;&gt;"",IF('INSCRIPCIONES NUEVOS'!$B45="",115000,105000),"")</f>
        <v/>
      </c>
      <c r="N45" s="189"/>
      <c r="O45" s="190"/>
      <c r="P45" s="172"/>
      <c r="Q45" s="172"/>
      <c r="R45" s="212" t="str">
        <f>+UPPER(TRIM('INSCRIPCIONES NUEVOS'!$C45))</f>
        <v/>
      </c>
      <c r="S45" s="212" t="str">
        <f>+UPPER(TRIM('INSCRIPCIONES NUEVOS'!$D45))</f>
        <v/>
      </c>
      <c r="U45" s="212" t="str">
        <f>UPPER(TRIM('INSCRIPCIONES NUEVOS'!$L45))</f>
        <v/>
      </c>
    </row>
    <row r="46" spans="1:21" ht="21" x14ac:dyDescent="0.25">
      <c r="A46" s="120" t="str">
        <f>IF(C46&lt;&gt;"",SUBTOTAL(103,$C$7:C46),"")</f>
        <v/>
      </c>
      <c r="B46" s="207"/>
      <c r="C46" s="219"/>
      <c r="D46" s="219"/>
      <c r="E46" s="220"/>
      <c r="F46" s="221"/>
      <c r="G46" s="111" t="str">
        <f t="shared" ca="1" si="6"/>
        <v/>
      </c>
      <c r="H46" s="218"/>
      <c r="I46" s="112" t="str">
        <f t="shared" si="7"/>
        <v/>
      </c>
      <c r="J46" s="113" t="str">
        <f t="shared" si="8"/>
        <v>1900</v>
      </c>
      <c r="K46" s="114" t="str">
        <f t="shared" si="3"/>
        <v/>
      </c>
      <c r="L46" s="190"/>
      <c r="M46" s="115" t="str">
        <f>IF('INSCRIPCIONES NUEVOS'!$C46&lt;&gt;"",IF('INSCRIPCIONES NUEVOS'!$B46="",115000,105000),"")</f>
        <v/>
      </c>
      <c r="N46" s="189"/>
      <c r="O46" s="190"/>
      <c r="P46" s="172"/>
      <c r="Q46" s="172"/>
      <c r="R46" s="212" t="str">
        <f>+UPPER(TRIM('INSCRIPCIONES NUEVOS'!$C46))</f>
        <v/>
      </c>
      <c r="S46" s="212" t="str">
        <f>+UPPER(TRIM('INSCRIPCIONES NUEVOS'!$D46))</f>
        <v/>
      </c>
      <c r="U46" s="212" t="str">
        <f>UPPER(TRIM('INSCRIPCIONES NUEVOS'!$L46))</f>
        <v/>
      </c>
    </row>
    <row r="47" spans="1:21" ht="21" x14ac:dyDescent="0.25">
      <c r="A47" s="120" t="str">
        <f>IF(C47&lt;&gt;"",SUBTOTAL(103,$C$7:C47),"")</f>
        <v/>
      </c>
      <c r="B47" s="207"/>
      <c r="C47" s="219"/>
      <c r="D47" s="219"/>
      <c r="E47" s="220"/>
      <c r="F47" s="221"/>
      <c r="G47" s="111" t="str">
        <f t="shared" ca="1" si="6"/>
        <v/>
      </c>
      <c r="H47" s="218"/>
      <c r="I47" s="112" t="str">
        <f t="shared" si="7"/>
        <v/>
      </c>
      <c r="J47" s="113" t="str">
        <f t="shared" si="8"/>
        <v>1900</v>
      </c>
      <c r="K47" s="114" t="str">
        <f t="shared" si="3"/>
        <v/>
      </c>
      <c r="L47" s="190"/>
      <c r="M47" s="115" t="str">
        <f>IF('INSCRIPCIONES NUEVOS'!$C47&lt;&gt;"",IF('INSCRIPCIONES NUEVOS'!$B47="",115000,105000),"")</f>
        <v/>
      </c>
      <c r="N47" s="189"/>
      <c r="O47" s="190"/>
      <c r="P47" s="172"/>
      <c r="Q47" s="172"/>
      <c r="R47" s="212" t="str">
        <f>+UPPER(TRIM('INSCRIPCIONES NUEVOS'!$C47))</f>
        <v/>
      </c>
      <c r="S47" s="212" t="str">
        <f>+UPPER(TRIM('INSCRIPCIONES NUEVOS'!$D47))</f>
        <v/>
      </c>
      <c r="U47" s="212" t="str">
        <f>UPPER(TRIM('INSCRIPCIONES NUEVOS'!$L47))</f>
        <v/>
      </c>
    </row>
    <row r="48" spans="1:21" s="208" customFormat="1" ht="21" x14ac:dyDescent="0.25">
      <c r="A48" s="120" t="str">
        <f>IF(C48&lt;&gt;"",SUBTOTAL(103,$C$7:C48),"")</f>
        <v/>
      </c>
      <c r="B48" s="207"/>
      <c r="C48" s="219"/>
      <c r="D48" s="219"/>
      <c r="E48" s="220"/>
      <c r="F48" s="221"/>
      <c r="G48" s="111" t="str">
        <f t="shared" ca="1" si="6"/>
        <v/>
      </c>
      <c r="H48" s="218"/>
      <c r="I48" s="112" t="str">
        <f t="shared" si="7"/>
        <v/>
      </c>
      <c r="J48" s="113" t="str">
        <f t="shared" si="8"/>
        <v>1900</v>
      </c>
      <c r="K48" s="114" t="str">
        <f t="shared" si="3"/>
        <v/>
      </c>
      <c r="L48" s="190"/>
      <c r="M48" s="115" t="str">
        <f>IF('INSCRIPCIONES NUEVOS'!$C48&lt;&gt;"",IF('INSCRIPCIONES NUEVOS'!$B48="",115000,105000),"")</f>
        <v/>
      </c>
      <c r="N48" s="189"/>
      <c r="O48" s="190"/>
      <c r="P48" s="121"/>
      <c r="Q48" s="121"/>
      <c r="R48" s="208" t="str">
        <f>+UPPER(TRIM('INSCRIPCIONES NUEVOS'!$C48))</f>
        <v/>
      </c>
      <c r="S48" s="208" t="str">
        <f>+UPPER(TRIM('INSCRIPCIONES NUEVOS'!$D48))</f>
        <v/>
      </c>
      <c r="U48" s="208" t="str">
        <f>UPPER(TRIM('INSCRIPCIONES NUEVOS'!$L48))</f>
        <v/>
      </c>
    </row>
    <row r="49" spans="1:27" s="208" customFormat="1" ht="21" x14ac:dyDescent="0.25">
      <c r="A49" s="120" t="str">
        <f>IF(C49&lt;&gt;"",SUBTOTAL(103,$C$7:C49),"")</f>
        <v/>
      </c>
      <c r="B49" s="207"/>
      <c r="C49" s="219"/>
      <c r="D49" s="219"/>
      <c r="E49" s="220"/>
      <c r="F49" s="221"/>
      <c r="G49" s="111" t="str">
        <f t="shared" ca="1" si="6"/>
        <v/>
      </c>
      <c r="H49" s="218"/>
      <c r="I49" s="112" t="str">
        <f t="shared" si="7"/>
        <v/>
      </c>
      <c r="J49" s="113" t="str">
        <f t="shared" si="8"/>
        <v>1900</v>
      </c>
      <c r="K49" s="114" t="str">
        <f t="shared" si="3"/>
        <v/>
      </c>
      <c r="L49" s="190"/>
      <c r="M49" s="115" t="str">
        <f>IF('INSCRIPCIONES NUEVOS'!$C49&lt;&gt;"",IF('INSCRIPCIONES NUEVOS'!$B49="",115000,105000),"")</f>
        <v/>
      </c>
      <c r="N49" s="189"/>
      <c r="O49" s="190"/>
      <c r="P49" s="121"/>
      <c r="Q49" s="121"/>
      <c r="R49" s="208" t="str">
        <f>+UPPER(TRIM('INSCRIPCIONES NUEVOS'!$C49))</f>
        <v/>
      </c>
      <c r="S49" s="208" t="str">
        <f>+UPPER(TRIM('INSCRIPCIONES NUEVOS'!$D49))</f>
        <v/>
      </c>
      <c r="U49" s="208" t="str">
        <f>UPPER(TRIM('INSCRIPCIONES NUEVOS'!$L49))</f>
        <v/>
      </c>
    </row>
    <row r="50" spans="1:27" ht="21" x14ac:dyDescent="0.25">
      <c r="A50" s="120" t="str">
        <f>IF(C50&lt;&gt;"",SUBTOTAL(103,$C$7:C50),"")</f>
        <v/>
      </c>
      <c r="B50" s="207"/>
      <c r="C50" s="219"/>
      <c r="D50" s="219"/>
      <c r="E50" s="220"/>
      <c r="F50" s="221"/>
      <c r="G50" s="111" t="str">
        <f t="shared" ca="1" si="6"/>
        <v/>
      </c>
      <c r="H50" s="218"/>
      <c r="I50" s="112" t="str">
        <f t="shared" si="7"/>
        <v/>
      </c>
      <c r="J50" s="113" t="str">
        <f t="shared" si="8"/>
        <v>1900</v>
      </c>
      <c r="K50" s="114" t="str">
        <f t="shared" si="3"/>
        <v/>
      </c>
      <c r="L50" s="190"/>
      <c r="M50" s="115" t="str">
        <f>IF('INSCRIPCIONES NUEVOS'!$C50&lt;&gt;"",IF('INSCRIPCIONES NUEVOS'!$B50="",115000,105000),"")</f>
        <v/>
      </c>
      <c r="N50" s="189"/>
      <c r="O50" s="190"/>
      <c r="P50" s="172"/>
      <c r="Q50" s="172"/>
      <c r="R50" s="212" t="str">
        <f>+UPPER(TRIM('INSCRIPCIONES NUEVOS'!$C50))</f>
        <v/>
      </c>
      <c r="S50" s="212" t="str">
        <f>+UPPER(TRIM('INSCRIPCIONES NUEVOS'!$D50))</f>
        <v/>
      </c>
      <c r="U50" s="212" t="str">
        <f>UPPER(TRIM('INSCRIPCIONES NUEVOS'!$L50))</f>
        <v/>
      </c>
    </row>
    <row r="51" spans="1:27" s="208" customFormat="1" ht="21" x14ac:dyDescent="0.25">
      <c r="A51" s="120" t="str">
        <f>IF(C51&lt;&gt;"",SUBTOTAL(103,$C$7:C51),"")</f>
        <v/>
      </c>
      <c r="B51" s="207"/>
      <c r="C51" s="219"/>
      <c r="D51" s="219"/>
      <c r="E51" s="220"/>
      <c r="F51" s="221"/>
      <c r="G51" s="111" t="str">
        <f t="shared" ca="1" si="6"/>
        <v/>
      </c>
      <c r="H51" s="218"/>
      <c r="I51" s="112" t="str">
        <f t="shared" si="7"/>
        <v/>
      </c>
      <c r="J51" s="113" t="str">
        <f t="shared" si="8"/>
        <v>1900</v>
      </c>
      <c r="K51" s="114" t="str">
        <f t="shared" si="3"/>
        <v/>
      </c>
      <c r="L51" s="190"/>
      <c r="M51" s="115" t="str">
        <f>IF('INSCRIPCIONES NUEVOS'!$C51&lt;&gt;"",IF('INSCRIPCIONES NUEVOS'!$B51="",115000,105000),"")</f>
        <v/>
      </c>
      <c r="N51" s="189"/>
      <c r="O51" s="190"/>
      <c r="P51" s="121"/>
      <c r="Q51" s="121"/>
      <c r="R51" s="208" t="str">
        <f>+UPPER(TRIM('INSCRIPCIONES NUEVOS'!$C51))</f>
        <v/>
      </c>
      <c r="S51" s="208" t="str">
        <f>+UPPER(TRIM('INSCRIPCIONES NUEVOS'!$D51))</f>
        <v/>
      </c>
      <c r="U51" s="208" t="str">
        <f>UPPER(TRIM('INSCRIPCIONES NUEVOS'!$L51))</f>
        <v/>
      </c>
    </row>
    <row r="52" spans="1:27" s="208" customFormat="1" ht="21" x14ac:dyDescent="0.25">
      <c r="A52" s="120" t="str">
        <f>IF(C52&lt;&gt;"",SUBTOTAL(103,$C$7:C52),"")</f>
        <v/>
      </c>
      <c r="B52" s="207"/>
      <c r="C52" s="219"/>
      <c r="D52" s="219"/>
      <c r="E52" s="220"/>
      <c r="F52" s="221"/>
      <c r="G52" s="111" t="str">
        <f t="shared" ca="1" si="6"/>
        <v/>
      </c>
      <c r="H52" s="218"/>
      <c r="I52" s="112" t="str">
        <f t="shared" si="7"/>
        <v/>
      </c>
      <c r="J52" s="113" t="str">
        <f t="shared" si="8"/>
        <v>1900</v>
      </c>
      <c r="K52" s="114" t="str">
        <f t="shared" si="3"/>
        <v/>
      </c>
      <c r="L52" s="190"/>
      <c r="M52" s="115" t="str">
        <f>IF('INSCRIPCIONES NUEVOS'!$C52&lt;&gt;"",IF('INSCRIPCIONES NUEVOS'!$B52="",115000,105000),"")</f>
        <v/>
      </c>
      <c r="N52" s="189"/>
      <c r="O52" s="190"/>
      <c r="P52" s="121"/>
      <c r="Q52" s="121"/>
      <c r="R52" s="208" t="str">
        <f>+UPPER(TRIM('INSCRIPCIONES NUEVOS'!$C52))</f>
        <v/>
      </c>
      <c r="S52" s="208" t="str">
        <f>+UPPER(TRIM('INSCRIPCIONES NUEVOS'!$D52))</f>
        <v/>
      </c>
      <c r="U52" s="208" t="str">
        <f>UPPER(TRIM('INSCRIPCIONES NUEVOS'!$L52))</f>
        <v/>
      </c>
    </row>
    <row r="53" spans="1:27" ht="21" x14ac:dyDescent="0.25">
      <c r="A53" s="120" t="str">
        <f>IF(C53&lt;&gt;"",SUBTOTAL(103,$C$7:C53),"")</f>
        <v/>
      </c>
      <c r="B53" s="207"/>
      <c r="C53" s="219"/>
      <c r="D53" s="219"/>
      <c r="E53" s="220"/>
      <c r="F53" s="221"/>
      <c r="G53" s="111" t="str">
        <f t="shared" ca="1" si="6"/>
        <v/>
      </c>
      <c r="H53" s="218"/>
      <c r="I53" s="112" t="str">
        <f t="shared" si="7"/>
        <v/>
      </c>
      <c r="J53" s="113" t="str">
        <f t="shared" si="8"/>
        <v>1900</v>
      </c>
      <c r="K53" s="114" t="str">
        <f t="shared" si="3"/>
        <v/>
      </c>
      <c r="L53" s="190"/>
      <c r="M53" s="115" t="str">
        <f>IF('INSCRIPCIONES NUEVOS'!$C53&lt;&gt;"",IF('INSCRIPCIONES NUEVOS'!$B53="",115000,105000),"")</f>
        <v/>
      </c>
      <c r="N53" s="189"/>
      <c r="O53" s="190"/>
      <c r="P53" s="172"/>
      <c r="Q53" s="172"/>
      <c r="R53" s="212" t="str">
        <f>+UPPER(TRIM('INSCRIPCIONES NUEVOS'!$C53))</f>
        <v/>
      </c>
      <c r="S53" s="212" t="str">
        <f>+UPPER(TRIM('INSCRIPCIONES NUEVOS'!$D53))</f>
        <v/>
      </c>
      <c r="U53" s="212" t="str">
        <f>UPPER(TRIM('INSCRIPCIONES NUEVOS'!$L53))</f>
        <v/>
      </c>
    </row>
    <row r="54" spans="1:27" s="208" customFormat="1" ht="21" x14ac:dyDescent="0.25">
      <c r="A54" s="120" t="str">
        <f>IF(C54&lt;&gt;"",SUBTOTAL(103,$C$7:C54),"")</f>
        <v/>
      </c>
      <c r="B54" s="207"/>
      <c r="C54" s="219"/>
      <c r="D54" s="219"/>
      <c r="E54" s="220"/>
      <c r="F54" s="221"/>
      <c r="G54" s="111" t="str">
        <f t="shared" ca="1" si="6"/>
        <v/>
      </c>
      <c r="H54" s="218"/>
      <c r="I54" s="112" t="str">
        <f t="shared" si="7"/>
        <v/>
      </c>
      <c r="J54" s="113" t="str">
        <f t="shared" si="8"/>
        <v>1900</v>
      </c>
      <c r="K54" s="114" t="str">
        <f t="shared" si="3"/>
        <v/>
      </c>
      <c r="L54" s="190"/>
      <c r="M54" s="115" t="str">
        <f>IF('INSCRIPCIONES NUEVOS'!$C54&lt;&gt;"",IF('INSCRIPCIONES NUEVOS'!$B54="",115000,105000),"")</f>
        <v/>
      </c>
      <c r="N54" s="189"/>
      <c r="O54" s="190"/>
      <c r="P54" s="121"/>
      <c r="Q54" s="121"/>
      <c r="R54" s="208" t="str">
        <f>+UPPER(TRIM('INSCRIPCIONES NUEVOS'!$C54))</f>
        <v/>
      </c>
      <c r="S54" s="208" t="str">
        <f>+UPPER(TRIM('INSCRIPCIONES NUEVOS'!$D54))</f>
        <v/>
      </c>
      <c r="U54" s="208" t="str">
        <f>UPPER(TRIM('INSCRIPCIONES NUEVOS'!$L54))</f>
        <v/>
      </c>
    </row>
    <row r="55" spans="1:27" ht="21" x14ac:dyDescent="0.25">
      <c r="A55" s="120" t="str">
        <f>IF(C55&lt;&gt;"",SUBTOTAL(103,$C$7:C55),"")</f>
        <v/>
      </c>
      <c r="B55" s="207"/>
      <c r="C55" s="219"/>
      <c r="D55" s="219"/>
      <c r="E55" s="220"/>
      <c r="F55" s="221"/>
      <c r="G55" s="111" t="str">
        <f t="shared" ca="1" si="6"/>
        <v/>
      </c>
      <c r="H55" s="218"/>
      <c r="I55" s="112" t="str">
        <f t="shared" si="7"/>
        <v/>
      </c>
      <c r="J55" s="113" t="str">
        <f t="shared" si="8"/>
        <v>1900</v>
      </c>
      <c r="K55" s="114" t="str">
        <f t="shared" si="3"/>
        <v/>
      </c>
      <c r="L55" s="190"/>
      <c r="M55" s="115" t="str">
        <f>IF('INSCRIPCIONES NUEVOS'!$C55&lt;&gt;"",IF('INSCRIPCIONES NUEVOS'!$B55="",115000,105000),"")</f>
        <v/>
      </c>
      <c r="N55" s="189"/>
      <c r="O55" s="190"/>
      <c r="P55" s="172"/>
      <c r="Q55" s="172"/>
      <c r="R55" s="212" t="str">
        <f>+UPPER(TRIM('INSCRIPCIONES NUEVOS'!$C55))</f>
        <v/>
      </c>
      <c r="S55" s="212" t="str">
        <f>+UPPER(TRIM('INSCRIPCIONES NUEVOS'!$D55))</f>
        <v/>
      </c>
      <c r="U55" s="212" t="str">
        <f>UPPER(TRIM('INSCRIPCIONES NUEVOS'!$L55))</f>
        <v/>
      </c>
    </row>
    <row r="56" spans="1:27" ht="21" x14ac:dyDescent="0.25">
      <c r="A56" s="120" t="str">
        <f>IF(C56&lt;&gt;"",SUBTOTAL(103,$C$7:C56),"")</f>
        <v/>
      </c>
      <c r="B56" s="207"/>
      <c r="C56" s="219"/>
      <c r="D56" s="219"/>
      <c r="E56" s="220"/>
      <c r="F56" s="221"/>
      <c r="G56" s="111" t="str">
        <f t="shared" ca="1" si="6"/>
        <v/>
      </c>
      <c r="H56" s="218"/>
      <c r="I56" s="112" t="str">
        <f t="shared" si="7"/>
        <v/>
      </c>
      <c r="J56" s="113" t="str">
        <f t="shared" si="8"/>
        <v>1900</v>
      </c>
      <c r="K56" s="114" t="str">
        <f t="shared" si="3"/>
        <v/>
      </c>
      <c r="L56" s="190"/>
      <c r="M56" s="115" t="str">
        <f>IF('INSCRIPCIONES NUEVOS'!$C56&lt;&gt;"",IF('INSCRIPCIONES NUEVOS'!$B56="",115000,105000),"")</f>
        <v/>
      </c>
      <c r="N56" s="189"/>
      <c r="O56" s="190"/>
      <c r="P56" s="172"/>
      <c r="Q56" s="172"/>
      <c r="R56" s="212" t="str">
        <f>+UPPER(TRIM('INSCRIPCIONES NUEVOS'!$C56))</f>
        <v/>
      </c>
      <c r="S56" s="212" t="str">
        <f>+UPPER(TRIM('INSCRIPCIONES NUEVOS'!$D56))</f>
        <v/>
      </c>
      <c r="U56" s="212" t="str">
        <f>UPPER(TRIM('INSCRIPCIONES NUEVOS'!$L56))</f>
        <v/>
      </c>
    </row>
    <row r="57" spans="1:27" ht="21" x14ac:dyDescent="0.25">
      <c r="A57" s="120" t="str">
        <f>IF(C57&lt;&gt;"",SUBTOTAL(103,$C$7:C57),"")</f>
        <v/>
      </c>
      <c r="B57" s="207"/>
      <c r="C57" s="219"/>
      <c r="D57" s="219"/>
      <c r="E57" s="220"/>
      <c r="F57" s="221"/>
      <c r="G57" s="111" t="str">
        <f t="shared" ca="1" si="6"/>
        <v/>
      </c>
      <c r="H57" s="218"/>
      <c r="I57" s="112" t="str">
        <f t="shared" si="7"/>
        <v/>
      </c>
      <c r="J57" s="113" t="str">
        <f t="shared" si="8"/>
        <v>1900</v>
      </c>
      <c r="K57" s="114" t="str">
        <f t="shared" si="3"/>
        <v/>
      </c>
      <c r="L57" s="190"/>
      <c r="M57" s="115" t="str">
        <f>IF('INSCRIPCIONES NUEVOS'!$C57&lt;&gt;"",IF('INSCRIPCIONES NUEVOS'!$B57="",115000,105000),"")</f>
        <v/>
      </c>
      <c r="N57" s="189"/>
      <c r="O57" s="190"/>
      <c r="P57" s="172"/>
      <c r="Q57" s="172"/>
      <c r="R57" s="212" t="str">
        <f>+UPPER(TRIM('INSCRIPCIONES NUEVOS'!$C57))</f>
        <v/>
      </c>
      <c r="S57" s="212" t="str">
        <f>+UPPER(TRIM('INSCRIPCIONES NUEVOS'!$D57))</f>
        <v/>
      </c>
      <c r="U57" s="212" t="str">
        <f>UPPER(TRIM('INSCRIPCIONES NUEVOS'!$L57))</f>
        <v/>
      </c>
    </row>
    <row r="58" spans="1:27" ht="21" x14ac:dyDescent="0.25">
      <c r="A58" s="120" t="str">
        <f>IF(C58&lt;&gt;"",SUBTOTAL(103,$C$7:C58),"")</f>
        <v/>
      </c>
      <c r="B58" s="207"/>
      <c r="C58" s="219"/>
      <c r="D58" s="219"/>
      <c r="E58" s="220"/>
      <c r="F58" s="221"/>
      <c r="G58" s="111" t="str">
        <f t="shared" ca="1" si="6"/>
        <v/>
      </c>
      <c r="H58" s="218"/>
      <c r="I58" s="112" t="str">
        <f t="shared" si="7"/>
        <v/>
      </c>
      <c r="J58" s="113" t="str">
        <f t="shared" si="8"/>
        <v>1900</v>
      </c>
      <c r="K58" s="114" t="str">
        <f t="shared" si="3"/>
        <v/>
      </c>
      <c r="L58" s="190"/>
      <c r="M58" s="115" t="str">
        <f>IF('INSCRIPCIONES NUEVOS'!$C58&lt;&gt;"",IF('INSCRIPCIONES NUEVOS'!$B58="",115000,105000),"")</f>
        <v/>
      </c>
      <c r="N58" s="189"/>
      <c r="O58" s="190"/>
      <c r="P58" s="172"/>
      <c r="Q58" s="172"/>
      <c r="R58" s="212" t="str">
        <f>+UPPER(TRIM('INSCRIPCIONES NUEVOS'!$C58))</f>
        <v/>
      </c>
      <c r="S58" s="212" t="str">
        <f>+UPPER(TRIM('INSCRIPCIONES NUEVOS'!$D58))</f>
        <v/>
      </c>
      <c r="U58" s="212" t="str">
        <f>UPPER(TRIM('INSCRIPCIONES NUEVOS'!$L58))</f>
        <v/>
      </c>
    </row>
    <row r="59" spans="1:27" ht="21" x14ac:dyDescent="0.25">
      <c r="A59" s="120" t="str">
        <f>IF(C59&lt;&gt;"",SUBTOTAL(103,$C$7:C59),"")</f>
        <v/>
      </c>
      <c r="B59" s="207"/>
      <c r="C59" s="219"/>
      <c r="D59" s="219"/>
      <c r="E59" s="220"/>
      <c r="F59" s="221"/>
      <c r="G59" s="111" t="str">
        <f t="shared" ca="1" si="6"/>
        <v/>
      </c>
      <c r="H59" s="218"/>
      <c r="I59" s="112" t="str">
        <f t="shared" si="7"/>
        <v/>
      </c>
      <c r="J59" s="113" t="str">
        <f t="shared" si="8"/>
        <v>1900</v>
      </c>
      <c r="K59" s="114" t="str">
        <f t="shared" si="3"/>
        <v/>
      </c>
      <c r="L59" s="190"/>
      <c r="M59" s="115" t="str">
        <f>IF('INSCRIPCIONES NUEVOS'!$C59&lt;&gt;"",IF('INSCRIPCIONES NUEVOS'!$B59="",115000,105000),"")</f>
        <v/>
      </c>
      <c r="N59" s="189"/>
      <c r="O59" s="190"/>
      <c r="P59" s="172"/>
      <c r="Q59" s="172"/>
      <c r="R59" s="212" t="str">
        <f>+UPPER(TRIM('INSCRIPCIONES NUEVOS'!$C59))</f>
        <v/>
      </c>
      <c r="S59" s="212" t="str">
        <f>+UPPER(TRIM('INSCRIPCIONES NUEVOS'!$D59))</f>
        <v/>
      </c>
      <c r="U59" s="212" t="str">
        <f>UPPER(TRIM('INSCRIPCIONES NUEVOS'!$L59))</f>
        <v/>
      </c>
    </row>
    <row r="60" spans="1:27" ht="21" x14ac:dyDescent="0.25">
      <c r="A60" s="120" t="str">
        <f>IF(C60&lt;&gt;"",SUBTOTAL(103,$C$7:C60),"")</f>
        <v/>
      </c>
      <c r="B60" s="207"/>
      <c r="C60" s="219"/>
      <c r="D60" s="219"/>
      <c r="E60" s="220"/>
      <c r="F60" s="221"/>
      <c r="G60" s="111" t="str">
        <f t="shared" ca="1" si="6"/>
        <v/>
      </c>
      <c r="H60" s="218"/>
      <c r="I60" s="112" t="str">
        <f t="shared" si="7"/>
        <v/>
      </c>
      <c r="J60" s="113" t="str">
        <f t="shared" si="8"/>
        <v>1900</v>
      </c>
      <c r="K60" s="114" t="str">
        <f t="shared" si="3"/>
        <v/>
      </c>
      <c r="L60" s="190"/>
      <c r="M60" s="115" t="str">
        <f>IF('INSCRIPCIONES NUEVOS'!$C60&lt;&gt;"",IF('INSCRIPCIONES NUEVOS'!$B60="",115000,105000),"")</f>
        <v/>
      </c>
      <c r="N60" s="189"/>
      <c r="O60" s="190"/>
      <c r="P60" s="172"/>
      <c r="Q60" s="172"/>
      <c r="R60" s="212" t="str">
        <f>+UPPER(TRIM('INSCRIPCIONES NUEVOS'!$C60))</f>
        <v/>
      </c>
      <c r="S60" s="212" t="str">
        <f>+UPPER(TRIM('INSCRIPCIONES NUEVOS'!$D60))</f>
        <v/>
      </c>
      <c r="U60" s="212" t="str">
        <f>UPPER(TRIM('INSCRIPCIONES NUEVOS'!$L60))</f>
        <v/>
      </c>
    </row>
    <row r="61" spans="1:27" ht="21" x14ac:dyDescent="0.25">
      <c r="A61" s="120" t="str">
        <f>IF(C61&lt;&gt;"",SUBTOTAL(103,$C$7:C61),"")</f>
        <v/>
      </c>
      <c r="B61" s="207"/>
      <c r="C61" s="219"/>
      <c r="D61" s="219"/>
      <c r="E61" s="220"/>
      <c r="F61" s="221"/>
      <c r="G61" s="111" t="str">
        <f t="shared" ca="1" si="6"/>
        <v/>
      </c>
      <c r="H61" s="218"/>
      <c r="I61" s="112" t="str">
        <f t="shared" si="7"/>
        <v/>
      </c>
      <c r="J61" s="113" t="str">
        <f t="shared" si="8"/>
        <v>1900</v>
      </c>
      <c r="K61" s="114" t="str">
        <f t="shared" si="3"/>
        <v/>
      </c>
      <c r="L61" s="190"/>
      <c r="M61" s="115" t="str">
        <f>IF('INSCRIPCIONES NUEVOS'!$C61&lt;&gt;"",IF('INSCRIPCIONES NUEVOS'!$B61="",115000,105000),"")</f>
        <v/>
      </c>
      <c r="N61" s="189"/>
      <c r="O61" s="190"/>
      <c r="P61" s="172"/>
      <c r="Q61" s="172"/>
      <c r="R61" s="212" t="str">
        <f>+UPPER(TRIM('INSCRIPCIONES NUEVOS'!$C61))</f>
        <v/>
      </c>
      <c r="S61" s="212" t="str">
        <f>+UPPER(TRIM('INSCRIPCIONES NUEVOS'!$D61))</f>
        <v/>
      </c>
      <c r="U61" s="212" t="str">
        <f>UPPER(TRIM('INSCRIPCIONES NUEVOS'!$L61))</f>
        <v/>
      </c>
    </row>
    <row r="62" spans="1:27" ht="21" x14ac:dyDescent="0.25">
      <c r="A62" s="120" t="str">
        <f>IF(C62&lt;&gt;"",SUBTOTAL(103,$C$7:C62),"")</f>
        <v/>
      </c>
      <c r="B62" s="207"/>
      <c r="C62" s="219"/>
      <c r="D62" s="219"/>
      <c r="E62" s="220"/>
      <c r="F62" s="221"/>
      <c r="G62" s="111" t="str">
        <f t="shared" ca="1" si="6"/>
        <v/>
      </c>
      <c r="H62" s="218"/>
      <c r="I62" s="112" t="str">
        <f t="shared" si="7"/>
        <v/>
      </c>
      <c r="J62" s="113" t="str">
        <f t="shared" si="8"/>
        <v>1900</v>
      </c>
      <c r="K62" s="114" t="str">
        <f t="shared" si="3"/>
        <v/>
      </c>
      <c r="L62" s="190"/>
      <c r="M62" s="115" t="str">
        <f>IF('INSCRIPCIONES NUEVOS'!$C62&lt;&gt;"",IF('INSCRIPCIONES NUEVOS'!$B62="",115000,105000),"")</f>
        <v/>
      </c>
      <c r="N62" s="189"/>
      <c r="O62" s="190"/>
      <c r="P62" s="172"/>
      <c r="Q62" s="172"/>
      <c r="R62" s="212" t="str">
        <f>+UPPER(TRIM('INSCRIPCIONES NUEVOS'!$C62))</f>
        <v/>
      </c>
      <c r="S62" s="212" t="str">
        <f>+UPPER(TRIM('INSCRIPCIONES NUEVOS'!$D62))</f>
        <v/>
      </c>
      <c r="U62" s="212" t="str">
        <f>UPPER(TRIM('INSCRIPCIONES NUEVOS'!$L62))</f>
        <v/>
      </c>
    </row>
    <row r="63" spans="1:27" ht="21" x14ac:dyDescent="0.25">
      <c r="A63" s="120" t="str">
        <f>IF(C63&lt;&gt;"",SUBTOTAL(103,$C$7:C63),"")</f>
        <v/>
      </c>
      <c r="B63" s="207"/>
      <c r="C63" s="219"/>
      <c r="D63" s="219"/>
      <c r="E63" s="220"/>
      <c r="F63" s="221"/>
      <c r="G63" s="111" t="str">
        <f t="shared" ca="1" si="6"/>
        <v/>
      </c>
      <c r="H63" s="218"/>
      <c r="I63" s="112" t="str">
        <f t="shared" si="7"/>
        <v/>
      </c>
      <c r="J63" s="113" t="str">
        <f t="shared" si="8"/>
        <v>1900</v>
      </c>
      <c r="K63" s="114" t="str">
        <f t="shared" si="3"/>
        <v/>
      </c>
      <c r="L63" s="190"/>
      <c r="M63" s="115" t="str">
        <f>IF('INSCRIPCIONES NUEVOS'!$C63&lt;&gt;"",IF('INSCRIPCIONES NUEVOS'!$B63="",115000,105000),"")</f>
        <v/>
      </c>
      <c r="N63" s="189"/>
      <c r="O63" s="190"/>
      <c r="P63" s="176"/>
      <c r="Q63" s="176"/>
      <c r="R63" s="212" t="str">
        <f>+UPPER(TRIM('INSCRIPCIONES NUEVOS'!$C63))</f>
        <v/>
      </c>
      <c r="S63" s="212" t="str">
        <f>+UPPER(TRIM('INSCRIPCIONES NUEVOS'!$D63))</f>
        <v/>
      </c>
      <c r="T63" s="177"/>
      <c r="U63" s="178"/>
      <c r="V63" s="179"/>
      <c r="W63" s="180"/>
      <c r="X63" s="181"/>
      <c r="Y63" s="181"/>
      <c r="Z63" s="182"/>
      <c r="AA63" s="180"/>
    </row>
    <row r="64" spans="1:27" ht="21" x14ac:dyDescent="0.25">
      <c r="A64" s="120" t="str">
        <f>IF(C64&lt;&gt;"",SUBTOTAL(103,$C$7:C64),"")</f>
        <v/>
      </c>
      <c r="B64" s="207"/>
      <c r="C64" s="219"/>
      <c r="D64" s="219"/>
      <c r="E64" s="220"/>
      <c r="F64" s="221"/>
      <c r="G64" s="111" t="str">
        <f t="shared" ca="1" si="6"/>
        <v/>
      </c>
      <c r="H64" s="218"/>
      <c r="I64" s="112" t="str">
        <f t="shared" si="7"/>
        <v/>
      </c>
      <c r="J64" s="113" t="str">
        <f t="shared" si="8"/>
        <v>1900</v>
      </c>
      <c r="K64" s="114" t="str">
        <f t="shared" si="3"/>
        <v/>
      </c>
      <c r="L64" s="190"/>
      <c r="M64" s="115" t="str">
        <f>IF('INSCRIPCIONES NUEVOS'!$C64&lt;&gt;"",IF('INSCRIPCIONES NUEVOS'!$B64="",115000,105000),"")</f>
        <v/>
      </c>
      <c r="N64" s="189"/>
      <c r="O64" s="190"/>
      <c r="P64" s="176"/>
      <c r="Q64" s="176"/>
      <c r="R64" s="212" t="str">
        <f>+UPPER(TRIM('INSCRIPCIONES NUEVOS'!$C64))</f>
        <v/>
      </c>
      <c r="S64" s="212" t="str">
        <f>+UPPER(TRIM('INSCRIPCIONES NUEVOS'!$D64))</f>
        <v/>
      </c>
      <c r="T64" s="177"/>
      <c r="U64" s="178"/>
      <c r="V64" s="179"/>
      <c r="W64" s="180"/>
      <c r="X64" s="181"/>
      <c r="Y64" s="181"/>
      <c r="Z64" s="182"/>
      <c r="AA64" s="180"/>
    </row>
    <row r="65" spans="1:27" ht="21" x14ac:dyDescent="0.25">
      <c r="A65" s="120" t="str">
        <f>IF(C65&lt;&gt;"",SUBTOTAL(103,$C$7:C65),"")</f>
        <v/>
      </c>
      <c r="B65" s="207"/>
      <c r="C65" s="219"/>
      <c r="D65" s="219"/>
      <c r="E65" s="220"/>
      <c r="F65" s="221"/>
      <c r="G65" s="111" t="str">
        <f t="shared" ca="1" si="6"/>
        <v/>
      </c>
      <c r="H65" s="218"/>
      <c r="I65" s="112" t="str">
        <f t="shared" si="7"/>
        <v/>
      </c>
      <c r="J65" s="113" t="str">
        <f t="shared" si="8"/>
        <v>1900</v>
      </c>
      <c r="K65" s="114" t="str">
        <f t="shared" si="3"/>
        <v/>
      </c>
      <c r="L65" s="190"/>
      <c r="M65" s="115" t="str">
        <f>IF('INSCRIPCIONES NUEVOS'!$C65&lt;&gt;"",IF('INSCRIPCIONES NUEVOS'!$B65="",115000,105000),"")</f>
        <v/>
      </c>
      <c r="N65" s="189"/>
      <c r="O65" s="190"/>
      <c r="P65" s="176"/>
      <c r="Q65" s="176"/>
      <c r="R65" s="212" t="str">
        <f>+UPPER(TRIM('INSCRIPCIONES NUEVOS'!$C65))</f>
        <v/>
      </c>
      <c r="S65" s="212" t="str">
        <f>+UPPER(TRIM('INSCRIPCIONES NUEVOS'!$D65))</f>
        <v/>
      </c>
      <c r="T65" s="177"/>
      <c r="U65" s="178"/>
      <c r="V65" s="179"/>
      <c r="W65" s="180"/>
      <c r="X65" s="181"/>
      <c r="Y65" s="181"/>
      <c r="Z65" s="182"/>
      <c r="AA65" s="180"/>
    </row>
    <row r="66" spans="1:27" ht="21" x14ac:dyDescent="0.25">
      <c r="A66" s="120" t="str">
        <f>IF(C66&lt;&gt;"",SUBTOTAL(103,$C$7:C66),"")</f>
        <v/>
      </c>
      <c r="B66" s="207"/>
      <c r="C66" s="219"/>
      <c r="D66" s="219"/>
      <c r="E66" s="220"/>
      <c r="F66" s="221"/>
      <c r="G66" s="111" t="str">
        <f t="shared" ref="G66:G67" ca="1" si="9">IF(F66="","",YEAR(NOW())-YEAR(F66))</f>
        <v/>
      </c>
      <c r="H66" s="218"/>
      <c r="I66" s="112" t="str">
        <f t="shared" ref="I66:I67" si="10">IFERROR(VLOOKUP(H66,NIVELES,2,0),"")</f>
        <v/>
      </c>
      <c r="J66" s="113" t="str">
        <f t="shared" ref="J66:J67" si="11">YEAR(F66)&amp;I66</f>
        <v>1900</v>
      </c>
      <c r="K66" s="114" t="str">
        <f t="shared" si="3"/>
        <v/>
      </c>
      <c r="L66" s="190"/>
      <c r="M66" s="115" t="str">
        <f>IF('INSCRIPCIONES NUEVOS'!$C66&lt;&gt;"",IF('INSCRIPCIONES NUEVOS'!$B66="",115000,105000),"")</f>
        <v/>
      </c>
      <c r="N66" s="189"/>
      <c r="O66" s="190"/>
    </row>
    <row r="67" spans="1:27" ht="21" x14ac:dyDescent="0.25">
      <c r="A67" s="120" t="str">
        <f>IF(C67&lt;&gt;"",SUBTOTAL(103,$C$7:C67),"")</f>
        <v/>
      </c>
      <c r="B67" s="207"/>
      <c r="C67" s="219"/>
      <c r="D67" s="219"/>
      <c r="E67" s="220"/>
      <c r="F67" s="221"/>
      <c r="G67" s="111" t="str">
        <f t="shared" ca="1" si="9"/>
        <v/>
      </c>
      <c r="H67" s="218"/>
      <c r="I67" s="112" t="str">
        <f t="shared" si="10"/>
        <v/>
      </c>
      <c r="J67" s="113" t="str">
        <f t="shared" si="11"/>
        <v>1900</v>
      </c>
      <c r="K67" s="114" t="str">
        <f t="shared" si="3"/>
        <v/>
      </c>
      <c r="L67" s="190"/>
      <c r="M67" s="115"/>
      <c r="N67" s="189"/>
      <c r="O67" s="190"/>
    </row>
  </sheetData>
  <sheetProtection algorithmName="SHA-512" hashValue="WwGMq/TsjSDH0r3jmS3kTMV6bkmOK7xT3FFQ3MXGETmVPqjLl5XrTnkYeOIs4v4k2W/saAx9DVcufYO9mKk3ZA==" saltValue="Hz/CmWcsfKMCLk5ctbFh0g==" spinCount="100000" sheet="1" formatColumns="0" deleteRows="0" autoFilter="0"/>
  <sortState xmlns:xlrd2="http://schemas.microsoft.com/office/spreadsheetml/2017/richdata2" ref="A7:O67">
    <sortCondition ref="L24:L67"/>
  </sortState>
  <mergeCells count="4">
    <mergeCell ref="F4:H4"/>
    <mergeCell ref="D2:H2"/>
    <mergeCell ref="D3:H3"/>
    <mergeCell ref="C1:N1"/>
  </mergeCells>
  <phoneticPr fontId="3" type="noConversion"/>
  <conditionalFormatting sqref="B63:B65">
    <cfRule type="duplicateValues" dxfId="15" priority="6"/>
  </conditionalFormatting>
  <conditionalFormatting sqref="B66">
    <cfRule type="duplicateValues" dxfId="14" priority="3"/>
  </conditionalFormatting>
  <conditionalFormatting sqref="B67">
    <cfRule type="duplicateValues" dxfId="13" priority="1"/>
  </conditionalFormatting>
  <conditionalFormatting sqref="E63:E65">
    <cfRule type="duplicateValues" dxfId="12" priority="7"/>
  </conditionalFormatting>
  <conditionalFormatting sqref="E66">
    <cfRule type="duplicateValues" dxfId="11" priority="4"/>
  </conditionalFormatting>
  <conditionalFormatting sqref="E67">
    <cfRule type="duplicateValues" dxfId="10" priority="2"/>
  </conditionalFormatting>
  <conditionalFormatting sqref="E35:E62 E7:E33">
    <cfRule type="duplicateValues" dxfId="9" priority="5686"/>
  </conditionalFormatting>
  <conditionalFormatting sqref="B7:B62">
    <cfRule type="duplicateValues" dxfId="8" priority="5689"/>
  </conditionalFormatting>
  <dataValidations xWindow="839" yWindow="327" count="1">
    <dataValidation type="date" allowBlank="1" showInputMessage="1" showErrorMessage="1" error="Error de fecha... verifique" prompt="Ingrese fecha completa_x000a_DIA-MES-AÑO" sqref="F7:F67" xr:uid="{3D013695-E4B5-4276-8086-BB75AD650F58}">
      <formula1>21916</formula1>
      <formula2>46022</formula2>
    </dataValidation>
  </dataValidations>
  <pageMargins left="0.70866141732283472" right="0.70866141732283472" top="0.74803149606299213" bottom="0.74803149606299213" header="0.31496062992125984" footer="0.31496062992125984"/>
  <pageSetup scale="3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xWindow="839" yWindow="327" count="2">
        <x14:dataValidation type="list" allowBlank="1" showInputMessage="1" showErrorMessage="1" prompt="STRIDERS_x000a_MINIRIDERS_x000a_PRINCIPIANTES_x000a_NOVATOS_x000a_DAMAS_x000a_MASTER_x000a_SENIOR MASTER_x000a_SUPER RACING_x000a_OPEN DAMAS_x000a_OPEN VARONES" xr:uid="{00000000-0002-0000-0200-000000000000}">
          <x14:formula1>
            <xm:f>CATEGORIAS!$H$3:$H$12</xm:f>
          </x14:formula1>
          <xm:sqref>H35:H62 H8:H33</xm:sqref>
        </x14:dataValidation>
        <x14:dataValidation type="list" allowBlank="1" showErrorMessage="1" error="VERIFIQUE ESCRITURA DEL NIVEL" prompt="STRIDERS_x000a_MINIRIDERS_x000a_PRINCIPIANTES_x000a_NOVATOS_x000a_DAMAS_x000a_MASTER_x000a_SENIOR MASTER_x000a_SUPER RACING_x000a_OPEN DAMAS_x000a_OPEN VARONES" xr:uid="{154DED2C-79BE-42F0-A42C-6EF8BFB9DC6D}">
          <x14:formula1>
            <xm:f>CATEGORIAS!$H$3:$H$12</xm:f>
          </x14:formula1>
          <xm:sqref>H7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DA6B6-B35D-4362-B3AC-FED3D16006CE}">
  <sheetPr codeName="Hoja7">
    <pageSetUpPr fitToPage="1"/>
  </sheetPr>
  <dimension ref="A1:AC333"/>
  <sheetViews>
    <sheetView zoomScale="70" zoomScaleNormal="70" workbookViewId="0">
      <selection activeCell="A27" sqref="A27:XFD28"/>
    </sheetView>
  </sheetViews>
  <sheetFormatPr baseColWidth="10" defaultColWidth="10.7109375" defaultRowHeight="15.75" x14ac:dyDescent="0.25"/>
  <cols>
    <col min="1" max="1" width="7.85546875" style="54" bestFit="1" customWidth="1"/>
    <col min="2" max="2" width="40.28515625" style="54" bestFit="1" customWidth="1"/>
    <col min="3" max="3" width="14.5703125" style="54" bestFit="1" customWidth="1"/>
    <col min="4" max="4" width="11.85546875" style="54" bestFit="1" customWidth="1"/>
    <col min="5" max="5" width="9.42578125" style="54" bestFit="1" customWidth="1"/>
    <col min="6" max="6" width="22.28515625" style="54" bestFit="1" customWidth="1"/>
    <col min="7" max="7" width="20.28515625" style="54" bestFit="1" customWidth="1"/>
    <col min="8" max="8" width="22.28515625" style="54" bestFit="1" customWidth="1"/>
    <col min="9" max="9" width="10.28515625" style="54" bestFit="1" customWidth="1"/>
    <col min="10" max="10" width="4.85546875" style="54" customWidth="1"/>
    <col min="11" max="11" width="42.5703125" style="54" bestFit="1" customWidth="1"/>
    <col min="12" max="12" width="19.5703125" style="54" bestFit="1" customWidth="1"/>
    <col min="13" max="13" width="16.42578125" style="54" bestFit="1" customWidth="1"/>
    <col min="14" max="14" width="6.42578125" style="54" customWidth="1"/>
    <col min="15" max="15" width="4.85546875" style="54" customWidth="1"/>
    <col min="16" max="16" width="34.7109375" style="54" bestFit="1" customWidth="1"/>
    <col min="17" max="17" width="12.5703125" style="55" bestFit="1" customWidth="1"/>
    <col min="18" max="18" width="10.140625" style="55" bestFit="1" customWidth="1"/>
    <col min="19" max="19" width="7.85546875" style="55" bestFit="1" customWidth="1"/>
    <col min="20" max="20" width="10.28515625" style="54" bestFit="1" customWidth="1"/>
    <col min="21" max="21" width="10.7109375" style="54"/>
    <col min="22" max="22" width="12.42578125" style="54" bestFit="1" customWidth="1"/>
    <col min="23" max="23" width="4.42578125" style="54" bestFit="1" customWidth="1"/>
    <col min="24" max="24" width="14.85546875" style="54" bestFit="1" customWidth="1"/>
    <col min="25" max="27" width="10.7109375" style="54"/>
    <col min="28" max="28" width="30.140625" style="54" bestFit="1" customWidth="1"/>
    <col min="29" max="29" width="6.5703125" style="54" bestFit="1" customWidth="1"/>
    <col min="30" max="16384" width="10.7109375" style="54"/>
  </cols>
  <sheetData>
    <row r="1" spans="1:29" ht="21" x14ac:dyDescent="0.25">
      <c r="A1" s="53" t="s">
        <v>93</v>
      </c>
      <c r="B1" s="53" t="s">
        <v>40</v>
      </c>
      <c r="C1" s="53" t="s">
        <v>90</v>
      </c>
      <c r="D1" s="53" t="s">
        <v>91</v>
      </c>
      <c r="E1" s="53" t="s">
        <v>92</v>
      </c>
      <c r="F1" s="53" t="s">
        <v>155</v>
      </c>
      <c r="G1" s="53" t="s">
        <v>156</v>
      </c>
      <c r="H1" s="53" t="s">
        <v>157</v>
      </c>
      <c r="I1" s="53" t="s">
        <v>1407</v>
      </c>
      <c r="K1" s="103" t="s">
        <v>40</v>
      </c>
      <c r="L1" s="103" t="s">
        <v>145</v>
      </c>
      <c r="M1" s="103" t="s">
        <v>232</v>
      </c>
    </row>
    <row r="2" spans="1:29" ht="21" hidden="1" x14ac:dyDescent="0.25">
      <c r="A2" s="66">
        <f>SUBTOTAL(103,$B$2:B2)</f>
        <v>0</v>
      </c>
      <c r="B2" s="67" t="s">
        <v>1232</v>
      </c>
      <c r="C2" s="56">
        <f>COUNTIF(INSCRIPCIONES!$G$7:$G$486,VALIDA!B2)</f>
        <v>0</v>
      </c>
      <c r="D2" s="56">
        <f>COUNTIF('INSCRIPCIONES NUEVOS'!$L$7:$L$199,VALIDA!B2)</f>
        <v>0</v>
      </c>
      <c r="E2" s="56">
        <f t="shared" ref="E2:E60" si="0">SUM(C2:D2)</f>
        <v>0</v>
      </c>
      <c r="F2" s="57">
        <f>SUMIF(INSCRIPCIONES!$G$7:$G$316,Tabla5[[#This Row],[CLUB]],INSCRIPCIONES!$J$7:$J$316)</f>
        <v>0</v>
      </c>
      <c r="G2" s="57">
        <f>SUMIF('INSCRIPCIONES NUEVOS'!$L$7:$L$94,Tabla5[[#This Row],[CLUB]],'INSCRIPCIONES NUEVOS'!$M$7:$M$94)</f>
        <v>0</v>
      </c>
      <c r="H2" s="57">
        <f>+Tabla5[[#This Row],[VR ANTIGUOS]]+Tabla5[[#This Row],[VR NUEVOS]]</f>
        <v>0</v>
      </c>
      <c r="I2" s="66" t="str">
        <f>VLOOKUP(Tabla5[[#This Row],[CLUB]],Tabla8[],2,FALSE)</f>
        <v>BCH</v>
      </c>
      <c r="K2" s="104" t="s">
        <v>1232</v>
      </c>
      <c r="L2" s="105" t="s">
        <v>1372</v>
      </c>
      <c r="M2" s="103"/>
      <c r="W2" s="54">
        <v>0</v>
      </c>
      <c r="X2" s="54" t="s">
        <v>149</v>
      </c>
      <c r="AB2" s="64" t="s">
        <v>1232</v>
      </c>
      <c r="AC2" s="54" t="s">
        <v>1372</v>
      </c>
    </row>
    <row r="3" spans="1:29" ht="21" hidden="1" x14ac:dyDescent="0.25">
      <c r="A3" s="59">
        <f>SUBTOTAL(103,$B$2:B3)</f>
        <v>0</v>
      </c>
      <c r="B3" s="67" t="s">
        <v>1542</v>
      </c>
      <c r="C3" s="56">
        <f>COUNTIF(INSCRIPCIONES!$G$7:$G$486,VALIDA!B3)</f>
        <v>0</v>
      </c>
      <c r="D3" s="56">
        <f>COUNTIF('INSCRIPCIONES NUEVOS'!$L$7:$L$199,VALIDA!B3)</f>
        <v>0</v>
      </c>
      <c r="E3" s="56">
        <f>SUM(C3:D3)</f>
        <v>0</v>
      </c>
      <c r="F3" s="161">
        <f>SUMIF(INSCRIPCIONES!$G$7:$G$316,Tabla5[[#This Row],[CLUB]],INSCRIPCIONES!$J$7:$J$316)</f>
        <v>0</v>
      </c>
      <c r="G3" s="57">
        <f>SUMIF('INSCRIPCIONES NUEVOS'!$L$7:$L$94,Tabla5[[#This Row],[CLUB]],'INSCRIPCIONES NUEVOS'!$M$7:$M$94)</f>
        <v>0</v>
      </c>
      <c r="H3" s="57">
        <f>+Tabla5[[#This Row],[VR ANTIGUOS]]+Tabla5[[#This Row],[VR NUEVOS]]</f>
        <v>0</v>
      </c>
      <c r="I3" s="85" t="str">
        <f>VLOOKUP(Tabla5[[#This Row],[CLUB]],Tabla8[],2,FALSE)</f>
        <v>BKR</v>
      </c>
      <c r="K3" s="104" t="s">
        <v>1542</v>
      </c>
      <c r="L3" s="105" t="s">
        <v>1630</v>
      </c>
      <c r="M3" s="104"/>
      <c r="W3" s="54">
        <v>1</v>
      </c>
      <c r="X3" s="54" t="s">
        <v>147</v>
      </c>
      <c r="AB3" s="64" t="s">
        <v>1231</v>
      </c>
      <c r="AC3" s="54" t="s">
        <v>1373</v>
      </c>
    </row>
    <row r="4" spans="1:29" ht="21" hidden="1" x14ac:dyDescent="0.25">
      <c r="A4" s="66">
        <f>SUBTOTAL(103,$B$2:B4)</f>
        <v>0</v>
      </c>
      <c r="B4" s="67" t="s">
        <v>1231</v>
      </c>
      <c r="C4" s="56">
        <f>COUNTIF(INSCRIPCIONES!$G$7:$G$486,VALIDA!B4)</f>
        <v>0</v>
      </c>
      <c r="D4" s="56">
        <f>COUNTIF('INSCRIPCIONES NUEVOS'!$L$7:$L$199,VALIDA!B4)</f>
        <v>0</v>
      </c>
      <c r="E4" s="56">
        <f t="shared" si="0"/>
        <v>0</v>
      </c>
      <c r="F4" s="161">
        <f>SUMIF(INSCRIPCIONES!$G$7:$G$316,Tabla5[[#This Row],[CLUB]],INSCRIPCIONES!$J$7:$J$316)</f>
        <v>0</v>
      </c>
      <c r="G4" s="57">
        <f>SUMIF('INSCRIPCIONES NUEVOS'!$L$7:$L$94,Tabla5[[#This Row],[CLUB]],'INSCRIPCIONES NUEVOS'!$M$7:$M$94)</f>
        <v>0</v>
      </c>
      <c r="H4" s="57">
        <f>+Tabla5[[#This Row],[VR ANTIGUOS]]+Tabla5[[#This Row],[VR NUEVOS]]</f>
        <v>0</v>
      </c>
      <c r="I4" s="85" t="str">
        <f>VLOOKUP(Tabla5[[#This Row],[CLUB]],Tabla8[],2,FALSE)</f>
        <v>BMAM</v>
      </c>
      <c r="K4" s="104" t="s">
        <v>1231</v>
      </c>
      <c r="L4" s="105" t="s">
        <v>1388</v>
      </c>
      <c r="M4" s="104"/>
      <c r="W4" s="54">
        <v>5</v>
      </c>
      <c r="X4" s="54" t="s">
        <v>148</v>
      </c>
      <c r="AB4" s="64" t="s">
        <v>44</v>
      </c>
      <c r="AC4" s="54" t="str">
        <f>VLOOKUP(AB4,Tabla8[[CLUB]:[ABREVIATURA]],2,FALSE)</f>
        <v>BMXA</v>
      </c>
    </row>
    <row r="5" spans="1:29" ht="21" x14ac:dyDescent="0.25">
      <c r="A5" s="66">
        <f>SUBTOTAL(103,$B$2:B5)</f>
        <v>1</v>
      </c>
      <c r="B5" s="67" t="s">
        <v>44</v>
      </c>
      <c r="C5" s="56">
        <f>COUNTIF(INSCRIPCIONES!$G$7:$G$486,VALIDA!B5)</f>
        <v>0</v>
      </c>
      <c r="D5" s="56">
        <f>COUNTIF('INSCRIPCIONES NUEVOS'!$L$7:$L$199,VALIDA!B5)</f>
        <v>0</v>
      </c>
      <c r="E5" s="56">
        <f t="shared" si="0"/>
        <v>0</v>
      </c>
      <c r="F5" s="161">
        <f>SUMIF(INSCRIPCIONES!$G$7:$G$316,Tabla5[[#This Row],[CLUB]],INSCRIPCIONES!$J$7:$J$316)</f>
        <v>0</v>
      </c>
      <c r="G5" s="57">
        <f>SUMIF('INSCRIPCIONES NUEVOS'!$L$7:$L$94,Tabla5[[#This Row],[CLUB]],'INSCRIPCIONES NUEVOS'!$M$7:$M$94)</f>
        <v>0</v>
      </c>
      <c r="H5" s="57">
        <f>+Tabla5[[#This Row],[VR ANTIGUOS]]+Tabla5[[#This Row],[VR NUEVOS]]</f>
        <v>0</v>
      </c>
      <c r="I5" s="85" t="str">
        <f>VLOOKUP(Tabla5[[#This Row],[CLUB]],Tabla8[],2,FALSE)</f>
        <v>BMXA</v>
      </c>
      <c r="K5" s="104" t="s">
        <v>44</v>
      </c>
      <c r="L5" s="105" t="s">
        <v>113</v>
      </c>
      <c r="M5" s="104" t="s">
        <v>231</v>
      </c>
      <c r="W5" s="54">
        <v>9</v>
      </c>
      <c r="X5" s="54" t="s">
        <v>148</v>
      </c>
      <c r="AB5" s="64" t="s">
        <v>50</v>
      </c>
      <c r="AC5" s="54" t="str">
        <f>VLOOKUP(AB5,Tabla8[[CLUB]:[ABREVIATURA]],2,FALSE)</f>
        <v>BMXC</v>
      </c>
    </row>
    <row r="6" spans="1:29" ht="21" x14ac:dyDescent="0.25">
      <c r="A6" s="66">
        <f>SUBTOTAL(103,$B$2:B6)</f>
        <v>2</v>
      </c>
      <c r="B6" s="67" t="s">
        <v>50</v>
      </c>
      <c r="C6" s="56">
        <f>COUNTIF(INSCRIPCIONES!$G$7:$G$486,VALIDA!B6)</f>
        <v>0</v>
      </c>
      <c r="D6" s="56">
        <f>COUNTIF('INSCRIPCIONES NUEVOS'!$L$7:$L$199,VALIDA!B6)</f>
        <v>0</v>
      </c>
      <c r="E6" s="56">
        <f t="shared" si="0"/>
        <v>0</v>
      </c>
      <c r="F6" s="161">
        <f>SUMIF(INSCRIPCIONES!$G$7:$G$316,Tabla5[[#This Row],[CLUB]],INSCRIPCIONES!$J$7:$J$316)</f>
        <v>0</v>
      </c>
      <c r="G6" s="57">
        <f>SUMIF('INSCRIPCIONES NUEVOS'!$L$7:$L$94,Tabla5[[#This Row],[CLUB]],'INSCRIPCIONES NUEVOS'!$M$7:$M$94)</f>
        <v>0</v>
      </c>
      <c r="H6" s="57">
        <f>+Tabla5[[#This Row],[VR ANTIGUOS]]+Tabla5[[#This Row],[VR NUEVOS]]</f>
        <v>0</v>
      </c>
      <c r="I6" s="85" t="str">
        <f>VLOOKUP(Tabla5[[#This Row],[CLUB]],Tabla8[],2,FALSE)</f>
        <v>BMXC</v>
      </c>
      <c r="K6" s="104" t="s">
        <v>50</v>
      </c>
      <c r="L6" s="105" t="s">
        <v>114</v>
      </c>
      <c r="M6" s="104" t="s">
        <v>231</v>
      </c>
      <c r="W6" s="54">
        <v>17</v>
      </c>
      <c r="X6" s="54" t="s">
        <v>150</v>
      </c>
      <c r="AB6" s="64" t="s">
        <v>1287</v>
      </c>
      <c r="AC6" s="54" t="s">
        <v>1374</v>
      </c>
    </row>
    <row r="7" spans="1:29" ht="21" x14ac:dyDescent="0.25">
      <c r="A7" s="66">
        <f>SUBTOTAL(103,$B$2:B7)</f>
        <v>3</v>
      </c>
      <c r="B7" s="67" t="s">
        <v>82</v>
      </c>
      <c r="C7" s="56">
        <f>COUNTIF(INSCRIPCIONES!$G$7:$G$486,VALIDA!B7)</f>
        <v>0</v>
      </c>
      <c r="D7" s="56">
        <f>COUNTIF('INSCRIPCIONES NUEVOS'!$L$7:$L$199,VALIDA!B7)</f>
        <v>0</v>
      </c>
      <c r="E7" s="56">
        <f t="shared" si="0"/>
        <v>0</v>
      </c>
      <c r="F7" s="161">
        <f>SUMIF(INSCRIPCIONES!$G$7:$G$316,Tabla5[[#This Row],[CLUB]],INSCRIPCIONES!$J$7:$J$316)</f>
        <v>0</v>
      </c>
      <c r="G7" s="57">
        <f>SUMIF('INSCRIPCIONES NUEVOS'!$L$7:$L$94,Tabla5[[#This Row],[CLUB]],'INSCRIPCIONES NUEVOS'!$M$7:$M$94)</f>
        <v>0</v>
      </c>
      <c r="H7" s="57">
        <f>+Tabla5[[#This Row],[VR ANTIGUOS]]+Tabla5[[#This Row],[VR NUEVOS]]</f>
        <v>0</v>
      </c>
      <c r="I7" s="85" t="str">
        <f>VLOOKUP(Tabla5[[#This Row],[CLUB]],Tabla8[],2,FALSE)</f>
        <v>BMXPA</v>
      </c>
      <c r="K7" s="104" t="s">
        <v>82</v>
      </c>
      <c r="L7" s="105" t="s">
        <v>115</v>
      </c>
      <c r="M7" s="104" t="s">
        <v>231</v>
      </c>
      <c r="W7" s="54">
        <v>33</v>
      </c>
      <c r="X7" s="54" t="s">
        <v>151</v>
      </c>
      <c r="AB7" s="64" t="s">
        <v>70</v>
      </c>
      <c r="AC7" s="54" t="str">
        <f>VLOOKUP(AB7,Tabla8[[CLUB]:[ABREVIATURA]],2,FALSE)</f>
        <v>CX</v>
      </c>
    </row>
    <row r="8" spans="1:29" ht="21" hidden="1" x14ac:dyDescent="0.25">
      <c r="A8" s="59">
        <f>SUBTOTAL(103,$B$2:B8)</f>
        <v>3</v>
      </c>
      <c r="B8" s="67" t="s">
        <v>1287</v>
      </c>
      <c r="C8" s="56">
        <f>COUNTIF(INSCRIPCIONES!$G$7:$G$486,VALIDA!B8)</f>
        <v>0</v>
      </c>
      <c r="D8" s="56">
        <f>COUNTIF('INSCRIPCIONES NUEVOS'!$L$7:$L$199,VALIDA!B8)</f>
        <v>0</v>
      </c>
      <c r="E8" s="56">
        <f t="shared" si="0"/>
        <v>0</v>
      </c>
      <c r="F8" s="161">
        <f>SUMIF(INSCRIPCIONES!$G$7:$G$316,Tabla5[[#This Row],[CLUB]],INSCRIPCIONES!$J$7:$J$316)</f>
        <v>0</v>
      </c>
      <c r="G8" s="57">
        <f>SUMIF('INSCRIPCIONES NUEVOS'!$L$7:$L$94,Tabla5[[#This Row],[CLUB]],'INSCRIPCIONES NUEVOS'!$M$7:$M$94)</f>
        <v>0</v>
      </c>
      <c r="H8" s="57">
        <f>+Tabla5[[#This Row],[VR ANTIGUOS]]+Tabla5[[#This Row],[VR NUEVOS]]</f>
        <v>0</v>
      </c>
      <c r="I8" s="85" t="str">
        <f>VLOOKUP(Tabla5[[#This Row],[CLUB]],Tabla8[],2,FALSE)</f>
        <v>BRR</v>
      </c>
      <c r="K8" s="104" t="s">
        <v>1287</v>
      </c>
      <c r="L8" s="105" t="s">
        <v>1374</v>
      </c>
      <c r="M8" s="104"/>
      <c r="W8" s="54">
        <v>65</v>
      </c>
      <c r="X8" s="54" t="s">
        <v>152</v>
      </c>
      <c r="AB8" s="64" t="s">
        <v>1330</v>
      </c>
      <c r="AC8" s="54" t="str">
        <f>VLOOKUP(AB8,Tabla8[[CLUB]:[ABREVIATURA]],2,FALSE)</f>
        <v>CHF</v>
      </c>
    </row>
    <row r="9" spans="1:29" ht="21" x14ac:dyDescent="0.25">
      <c r="A9" s="66">
        <f>SUBTOTAL(103,$B$2:B9)</f>
        <v>4</v>
      </c>
      <c r="B9" s="67" t="s">
        <v>85</v>
      </c>
      <c r="C9" s="56">
        <f>COUNTIF(INSCRIPCIONES!$G$7:$G$486,VALIDA!B9)</f>
        <v>0</v>
      </c>
      <c r="D9" s="56">
        <f>COUNTIF('INSCRIPCIONES NUEVOS'!$L$7:$L$199,VALIDA!B9)</f>
        <v>0</v>
      </c>
      <c r="E9" s="56">
        <f t="shared" si="0"/>
        <v>0</v>
      </c>
      <c r="F9" s="161">
        <f>SUMIF(INSCRIPCIONES!$G$7:$G$316,Tabla5[[#This Row],[CLUB]],INSCRIPCIONES!$J$7:$J$316)</f>
        <v>0</v>
      </c>
      <c r="G9" s="57">
        <f>SUMIF('INSCRIPCIONES NUEVOS'!$L$7:$L$94,Tabla5[[#This Row],[CLUB]],'INSCRIPCIONES NUEVOS'!$M$7:$M$94)</f>
        <v>0</v>
      </c>
      <c r="H9" s="57">
        <f>+Tabla5[[#This Row],[VR ANTIGUOS]]+Tabla5[[#This Row],[VR NUEVOS]]</f>
        <v>0</v>
      </c>
      <c r="I9" s="85" t="str">
        <f>VLOOKUP(Tabla5[[#This Row],[CLUB]],Tabla8[],2,FALSE)</f>
        <v>BRB</v>
      </c>
      <c r="K9" s="104" t="s">
        <v>85</v>
      </c>
      <c r="L9" s="105" t="s">
        <v>116</v>
      </c>
      <c r="M9" s="104" t="s">
        <v>231</v>
      </c>
      <c r="W9" s="54">
        <v>129</v>
      </c>
      <c r="X9" s="54" t="s">
        <v>153</v>
      </c>
      <c r="AB9" s="64" t="s">
        <v>112</v>
      </c>
      <c r="AC9" s="54" t="str">
        <f>VLOOKUP(AB9,Tabla8[[CLUB]:[ABREVIATURA]],2,FALSE)</f>
        <v>CICL</v>
      </c>
    </row>
    <row r="10" spans="1:29" ht="21" x14ac:dyDescent="0.25">
      <c r="A10" s="59">
        <f>SUBTOTAL(103,$B$2:B10)</f>
        <v>5</v>
      </c>
      <c r="B10" s="67" t="s">
        <v>1484</v>
      </c>
      <c r="C10" s="56">
        <f>COUNTIF(INSCRIPCIONES!$G$7:$G$486,VALIDA!B10)</f>
        <v>0</v>
      </c>
      <c r="D10" s="56">
        <f>COUNTIF('INSCRIPCIONES NUEVOS'!$L$7:$L$199,VALIDA!B10)</f>
        <v>0</v>
      </c>
      <c r="E10" s="56">
        <f>SUM(C10:D10)</f>
        <v>0</v>
      </c>
      <c r="F10" s="161">
        <f>SUMIF(INSCRIPCIONES!$G$7:$G$316,Tabla5[[#This Row],[CLUB]],INSCRIPCIONES!$J$7:$J$316)</f>
        <v>0</v>
      </c>
      <c r="G10" s="57">
        <f>SUMIF('INSCRIPCIONES NUEVOS'!$L$7:$L$94,Tabla5[[#This Row],[CLUB]],'INSCRIPCIONES NUEVOS'!$M$7:$M$94)</f>
        <v>0</v>
      </c>
      <c r="H10" s="57">
        <f>+Tabla5[[#This Row],[VR ANTIGUOS]]+Tabla5[[#This Row],[VR NUEVOS]]</f>
        <v>0</v>
      </c>
      <c r="I10" s="85" t="str">
        <f>VLOOKUP(Tabla5[[#This Row],[CLUB]],Tabla8[],2,FALSE)</f>
        <v>BSR</v>
      </c>
      <c r="K10" s="104" t="s">
        <v>1484</v>
      </c>
      <c r="L10" s="105" t="s">
        <v>1490</v>
      </c>
      <c r="M10" s="104" t="s">
        <v>1398</v>
      </c>
      <c r="AB10" s="64" t="s">
        <v>52</v>
      </c>
      <c r="AC10" s="54" t="str">
        <f>VLOOKUP(AB10,Tabla8[[CLUB]:[ABREVIATURA]],2,FALSE)</f>
        <v>DTC</v>
      </c>
    </row>
    <row r="11" spans="1:29" ht="21" hidden="1" x14ac:dyDescent="0.25">
      <c r="A11" s="66">
        <f>SUBTOTAL(103,$B$2:B11)</f>
        <v>5</v>
      </c>
      <c r="B11" s="67" t="s">
        <v>1465</v>
      </c>
      <c r="C11" s="56">
        <f>COUNTIF(INSCRIPCIONES!$G$7:$G$486,VALIDA!B11)</f>
        <v>0</v>
      </c>
      <c r="D11" s="56">
        <f>COUNTIF('INSCRIPCIONES NUEVOS'!$L$7:$L$199,VALIDA!B11)</f>
        <v>0</v>
      </c>
      <c r="E11" s="56">
        <f t="shared" si="0"/>
        <v>0</v>
      </c>
      <c r="F11" s="161">
        <f>SUMIF(INSCRIPCIONES!$G$7:$G$316,Tabla5[[#This Row],[CLUB]],INSCRIPCIONES!$J$7:$J$316)</f>
        <v>0</v>
      </c>
      <c r="G11" s="57">
        <f>SUMIF('INSCRIPCIONES NUEVOS'!$L$7:$L$94,Tabla5[[#This Row],[CLUB]],'INSCRIPCIONES NUEVOS'!$M$7:$M$94)</f>
        <v>0</v>
      </c>
      <c r="H11" s="57">
        <f>+Tabla5[[#This Row],[VR ANTIGUOS]]+Tabla5[[#This Row],[VR NUEVOS]]</f>
        <v>0</v>
      </c>
      <c r="I11" s="85" t="str">
        <f>VLOOKUP(Tabla5[[#This Row],[CLUB]],Tabla8[],2,FALSE)</f>
        <v>BMXY</v>
      </c>
      <c r="K11" s="104" t="s">
        <v>1465</v>
      </c>
      <c r="L11" s="105" t="s">
        <v>1466</v>
      </c>
      <c r="M11" s="104" t="s">
        <v>231</v>
      </c>
      <c r="AB11" s="54" t="s">
        <v>1384</v>
      </c>
      <c r="AC11" s="54" t="str">
        <f>VLOOKUP(AB11,Tabla8[[CLUB]:[ABREVIATURA]],2,FALSE)</f>
        <v>EP</v>
      </c>
    </row>
    <row r="12" spans="1:29" ht="21" x14ac:dyDescent="0.25">
      <c r="A12" s="66">
        <f>SUBTOTAL(103,$B$2:B12)</f>
        <v>6</v>
      </c>
      <c r="B12" s="67" t="s">
        <v>76</v>
      </c>
      <c r="C12" s="56">
        <f>COUNTIF(INSCRIPCIONES!$G$7:$G$486,VALIDA!B12)</f>
        <v>0</v>
      </c>
      <c r="D12" s="56">
        <f>COUNTIF('INSCRIPCIONES NUEVOS'!$L$7:$L$199,VALIDA!B12)</f>
        <v>0</v>
      </c>
      <c r="E12" s="56">
        <f t="shared" si="0"/>
        <v>0</v>
      </c>
      <c r="F12" s="161">
        <f>SUMIF(INSCRIPCIONES!$G$7:$G$316,Tabla5[[#This Row],[CLUB]],INSCRIPCIONES!$J$7:$J$316)</f>
        <v>0</v>
      </c>
      <c r="G12" s="57">
        <f>SUMIF('INSCRIPCIONES NUEVOS'!$L$7:$L$94,Tabla5[[#This Row],[CLUB]],'INSCRIPCIONES NUEVOS'!$M$7:$M$94)</f>
        <v>0</v>
      </c>
      <c r="H12" s="57">
        <f>+Tabla5[[#This Row],[VR ANTIGUOS]]+Tabla5[[#This Row],[VR NUEVOS]]</f>
        <v>0</v>
      </c>
      <c r="I12" s="85" t="str">
        <f>VLOOKUP(Tabla5[[#This Row],[CLUB]],Tabla8[],2,FALSE)</f>
        <v>BR</v>
      </c>
      <c r="K12" s="104" t="s">
        <v>76</v>
      </c>
      <c r="L12" s="105" t="s">
        <v>117</v>
      </c>
      <c r="M12" s="104" t="s">
        <v>231</v>
      </c>
      <c r="AB12" s="64" t="s">
        <v>46</v>
      </c>
      <c r="AC12" s="54" t="str">
        <f>VLOOKUP(AB12,Tabla8[[CLUB]:[ABREVIATURA]],2,FALSE)</f>
        <v>GUE</v>
      </c>
    </row>
    <row r="13" spans="1:29" ht="21" x14ac:dyDescent="0.25">
      <c r="A13" s="66">
        <f>SUBTOTAL(103,$B$2:B13)</f>
        <v>7</v>
      </c>
      <c r="B13" s="67" t="s">
        <v>70</v>
      </c>
      <c r="C13" s="56">
        <f>COUNTIF(INSCRIPCIONES!$G$7:$G$486,VALIDA!B13)</f>
        <v>0</v>
      </c>
      <c r="D13" s="56">
        <f>COUNTIF('INSCRIPCIONES NUEVOS'!$L$7:$L$199,VALIDA!B13)</f>
        <v>0</v>
      </c>
      <c r="E13" s="56">
        <f t="shared" si="0"/>
        <v>0</v>
      </c>
      <c r="F13" s="161">
        <f>SUMIF(INSCRIPCIONES!$G$7:$G$316,Tabla5[[#This Row],[CLUB]],INSCRIPCIONES!$J$7:$J$316)</f>
        <v>0</v>
      </c>
      <c r="G13" s="57">
        <f>SUMIF('INSCRIPCIONES NUEVOS'!$L$7:$L$94,Tabla5[[#This Row],[CLUB]],'INSCRIPCIONES NUEVOS'!$M$7:$M$94)</f>
        <v>0</v>
      </c>
      <c r="H13" s="57">
        <f>+Tabla5[[#This Row],[VR ANTIGUOS]]+Tabla5[[#This Row],[VR NUEVOS]]</f>
        <v>0</v>
      </c>
      <c r="I13" s="85" t="str">
        <f>VLOOKUP(Tabla5[[#This Row],[CLUB]],Tabla8[],2,FALSE)</f>
        <v>CX</v>
      </c>
      <c r="K13" s="104" t="s">
        <v>70</v>
      </c>
      <c r="L13" s="105" t="s">
        <v>182</v>
      </c>
      <c r="M13" s="104" t="s">
        <v>231</v>
      </c>
      <c r="AB13" s="64" t="s">
        <v>51</v>
      </c>
      <c r="AC13" s="54" t="s">
        <v>1375</v>
      </c>
    </row>
    <row r="14" spans="1:29" ht="21" x14ac:dyDescent="0.25">
      <c r="A14" s="66">
        <f>SUBTOTAL(103,$B$2:B14)</f>
        <v>8</v>
      </c>
      <c r="B14" s="67" t="s">
        <v>1330</v>
      </c>
      <c r="C14" s="56">
        <f>COUNTIF(INSCRIPCIONES!$G$7:$G$486,VALIDA!B14)</f>
        <v>0</v>
      </c>
      <c r="D14" s="56">
        <f>COUNTIF('INSCRIPCIONES NUEVOS'!$L$7:$L$199,VALIDA!B14)</f>
        <v>0</v>
      </c>
      <c r="E14" s="56">
        <f t="shared" si="0"/>
        <v>0</v>
      </c>
      <c r="F14" s="161">
        <f>SUMIF(INSCRIPCIONES!$G$7:$G$316,Tabla5[[#This Row],[CLUB]],INSCRIPCIONES!$J$7:$J$316)</f>
        <v>0</v>
      </c>
      <c r="G14" s="57">
        <f>SUMIF('INSCRIPCIONES NUEVOS'!$L$7:$L$94,Tabla5[[#This Row],[CLUB]],'INSCRIPCIONES NUEVOS'!$M$7:$M$94)</f>
        <v>0</v>
      </c>
      <c r="H14" s="57">
        <f>+Tabla5[[#This Row],[VR ANTIGUOS]]+Tabla5[[#This Row],[VR NUEVOS]]</f>
        <v>0</v>
      </c>
      <c r="I14" s="85" t="str">
        <f>VLOOKUP(Tabla5[[#This Row],[CLUB]],Tabla8[],2,FALSE)</f>
        <v>CHF</v>
      </c>
      <c r="K14" s="104" t="s">
        <v>1330</v>
      </c>
      <c r="L14" s="105" t="s">
        <v>118</v>
      </c>
      <c r="M14" s="104" t="s">
        <v>233</v>
      </c>
      <c r="AB14" s="64" t="s">
        <v>1344</v>
      </c>
      <c r="AC14" s="54" t="str">
        <f>VLOOKUP(AB14,Tabla8[[CLUB]:[ABREVIATURA]],2,FALSE)</f>
        <v>IBF</v>
      </c>
    </row>
    <row r="15" spans="1:29" ht="21" x14ac:dyDescent="0.25">
      <c r="A15" s="66">
        <f>SUBTOTAL(103,$B$2:B15)</f>
        <v>9</v>
      </c>
      <c r="B15" s="67" t="s">
        <v>112</v>
      </c>
      <c r="C15" s="56">
        <f>COUNTIF(INSCRIPCIONES!$G$7:$G$486,VALIDA!B15)</f>
        <v>0</v>
      </c>
      <c r="D15" s="56">
        <f>COUNTIF('INSCRIPCIONES NUEVOS'!$L$7:$L$199,VALIDA!B15)</f>
        <v>0</v>
      </c>
      <c r="E15" s="56">
        <f t="shared" si="0"/>
        <v>0</v>
      </c>
      <c r="F15" s="161">
        <f>SUMIF(INSCRIPCIONES!$G$7:$G$316,Tabla5[[#This Row],[CLUB]],INSCRIPCIONES!$J$7:$J$316)</f>
        <v>0</v>
      </c>
      <c r="G15" s="57">
        <f>SUMIF('INSCRIPCIONES NUEVOS'!$L$7:$L$94,Tabla5[[#This Row],[CLUB]],'INSCRIPCIONES NUEVOS'!$M$7:$M$94)</f>
        <v>0</v>
      </c>
      <c r="H15" s="57">
        <f>+Tabla5[[#This Row],[VR ANTIGUOS]]+Tabla5[[#This Row],[VR NUEVOS]]</f>
        <v>0</v>
      </c>
      <c r="I15" s="85" t="str">
        <f>VLOOKUP(Tabla5[[#This Row],[CLUB]],Tabla8[],2,FALSE)</f>
        <v>CICL</v>
      </c>
      <c r="K15" s="104" t="s">
        <v>112</v>
      </c>
      <c r="L15" s="105" t="s">
        <v>140</v>
      </c>
      <c r="M15" s="104" t="s">
        <v>231</v>
      </c>
      <c r="AB15" t="s">
        <v>79</v>
      </c>
      <c r="AC15" s="54" t="s">
        <v>1376</v>
      </c>
    </row>
    <row r="16" spans="1:29" ht="21" hidden="1" x14ac:dyDescent="0.25">
      <c r="A16" s="66">
        <f>SUBTOTAL(103,$B$2:B16)</f>
        <v>9</v>
      </c>
      <c r="B16" s="67" t="s">
        <v>137</v>
      </c>
      <c r="C16" s="56">
        <f>COUNTIF(INSCRIPCIONES!$G$7:$G$486,VALIDA!B16)</f>
        <v>0</v>
      </c>
      <c r="D16" s="56">
        <f>COUNTIF('INSCRIPCIONES NUEVOS'!$L$7:$L$199,VALIDA!B16)</f>
        <v>0</v>
      </c>
      <c r="E16" s="56">
        <f t="shared" si="0"/>
        <v>0</v>
      </c>
      <c r="F16" s="161">
        <f>SUMIF(INSCRIPCIONES!$G$7:$G$316,Tabla5[[#This Row],[CLUB]],INSCRIPCIONES!$J$7:$J$316)</f>
        <v>0</v>
      </c>
      <c r="G16" s="57">
        <f>SUMIF('INSCRIPCIONES NUEVOS'!$L$7:$L$94,Tabla5[[#This Row],[CLUB]],'INSCRIPCIONES NUEVOS'!$M$7:$M$94)</f>
        <v>0</v>
      </c>
      <c r="H16" s="57">
        <f>+Tabla5[[#This Row],[VR ANTIGUOS]]+Tabla5[[#This Row],[VR NUEVOS]]</f>
        <v>0</v>
      </c>
      <c r="I16" s="85" t="str">
        <f>VLOOKUP(Tabla5[[#This Row],[CLUB]],Tabla8[],2,FALSE)</f>
        <v>CNBN</v>
      </c>
      <c r="K16" s="104" t="s">
        <v>137</v>
      </c>
      <c r="L16" s="105" t="s">
        <v>138</v>
      </c>
      <c r="M16" s="104" t="s">
        <v>1387</v>
      </c>
      <c r="AB16" t="s">
        <v>1268</v>
      </c>
      <c r="AC16" s="54" t="str">
        <f>VLOOKUP(AB16,Tabla8[[CLUB]:[ABREVIATURA]],2,FALSE)</f>
        <v>LBC</v>
      </c>
    </row>
    <row r="17" spans="1:29" ht="21" hidden="1" x14ac:dyDescent="0.25">
      <c r="A17" s="66">
        <f>SUBTOTAL(103,$B$2:B17)</f>
        <v>9</v>
      </c>
      <c r="B17" s="67" t="s">
        <v>229</v>
      </c>
      <c r="C17" s="56">
        <f>COUNTIF(INSCRIPCIONES!$G$7:$G$486,VALIDA!B17)</f>
        <v>0</v>
      </c>
      <c r="D17" s="56">
        <f>COUNTIF('INSCRIPCIONES NUEVOS'!$L$7:$L$199,VALIDA!B17)</f>
        <v>0</v>
      </c>
      <c r="E17" s="56">
        <f t="shared" si="0"/>
        <v>0</v>
      </c>
      <c r="F17" s="161">
        <f>SUMIF(INSCRIPCIONES!$G$7:$G$316,Tabla5[[#This Row],[CLUB]],INSCRIPCIONES!$J$7:$J$316)</f>
        <v>0</v>
      </c>
      <c r="G17" s="57">
        <f>SUMIF('INSCRIPCIONES NUEVOS'!$L$7:$L$94,Tabla5[[#This Row],[CLUB]],'INSCRIPCIONES NUEVOS'!$M$7:$M$94)</f>
        <v>0</v>
      </c>
      <c r="H17" s="57">
        <f>+Tabla5[[#This Row],[VR ANTIGUOS]]+Tabla5[[#This Row],[VR NUEVOS]]</f>
        <v>0</v>
      </c>
      <c r="I17" s="85" t="str">
        <f>VLOOKUP(Tabla5[[#This Row],[CLUB]],Tabla8[],2,FALSE)</f>
        <v>CRC</v>
      </c>
      <c r="K17" s="104" t="s">
        <v>229</v>
      </c>
      <c r="L17" s="105" t="s">
        <v>230</v>
      </c>
      <c r="M17" s="104"/>
      <c r="AB17" t="s">
        <v>80</v>
      </c>
      <c r="AC17" s="54" t="s">
        <v>1377</v>
      </c>
    </row>
    <row r="18" spans="1:29" ht="21" x14ac:dyDescent="0.25">
      <c r="A18" s="66">
        <f>SUBTOTAL(103,$B$2:B18)</f>
        <v>10</v>
      </c>
      <c r="B18" s="67" t="s">
        <v>52</v>
      </c>
      <c r="C18" s="56">
        <f>COUNTIF(INSCRIPCIONES!$G$7:$G$486,VALIDA!B18)</f>
        <v>0</v>
      </c>
      <c r="D18" s="56">
        <f>COUNTIF('INSCRIPCIONES NUEVOS'!$L$7:$L$199,VALIDA!B18)</f>
        <v>0</v>
      </c>
      <c r="E18" s="56">
        <f t="shared" si="0"/>
        <v>0</v>
      </c>
      <c r="F18" s="161">
        <f>SUMIF(INSCRIPCIONES!$G$7:$G$316,Tabla5[[#This Row],[CLUB]],INSCRIPCIONES!$J$7:$J$316)</f>
        <v>0</v>
      </c>
      <c r="G18" s="57">
        <f>SUMIF('INSCRIPCIONES NUEVOS'!$L$7:$L$94,Tabla5[[#This Row],[CLUB]],'INSCRIPCIONES NUEVOS'!$M$7:$M$94)</f>
        <v>0</v>
      </c>
      <c r="H18" s="57">
        <f>+Tabla5[[#This Row],[VR ANTIGUOS]]+Tabla5[[#This Row],[VR NUEVOS]]</f>
        <v>0</v>
      </c>
      <c r="I18" s="85" t="str">
        <f>VLOOKUP(Tabla5[[#This Row],[CLUB]],Tabla8[],2,FALSE)</f>
        <v>DTC</v>
      </c>
      <c r="K18" s="104" t="s">
        <v>52</v>
      </c>
      <c r="L18" s="105" t="s">
        <v>119</v>
      </c>
      <c r="M18" s="104" t="s">
        <v>233</v>
      </c>
      <c r="AB18" s="64" t="s">
        <v>1283</v>
      </c>
      <c r="AC18" s="54" t="s">
        <v>1379</v>
      </c>
    </row>
    <row r="19" spans="1:29" ht="21" hidden="1" x14ac:dyDescent="0.25">
      <c r="A19" s="66">
        <f>SUBTOTAL(103,$B$2:B19)</f>
        <v>10</v>
      </c>
      <c r="B19" s="67" t="s">
        <v>1384</v>
      </c>
      <c r="C19" s="56">
        <f>COUNTIF(INSCRIPCIONES!$G$7:$G$486,VALIDA!B19)</f>
        <v>0</v>
      </c>
      <c r="D19" s="56">
        <f>COUNTIF('INSCRIPCIONES NUEVOS'!$L$7:$L$199,VALIDA!B19)</f>
        <v>0</v>
      </c>
      <c r="E19" s="56">
        <f t="shared" si="0"/>
        <v>0</v>
      </c>
      <c r="F19" s="161">
        <f>SUMIF(INSCRIPCIONES!$G$7:$G$316,Tabla5[[#This Row],[CLUB]],INSCRIPCIONES!$J$7:$J$316)</f>
        <v>0</v>
      </c>
      <c r="G19" s="57">
        <f>SUMIF('INSCRIPCIONES NUEVOS'!$L$7:$L$94,Tabla5[[#This Row],[CLUB]],'INSCRIPCIONES NUEVOS'!$M$7:$M$94)</f>
        <v>0</v>
      </c>
      <c r="H19" s="57">
        <f>+Tabla5[[#This Row],[VR ANTIGUOS]]+Tabla5[[#This Row],[VR NUEVOS]]</f>
        <v>0</v>
      </c>
      <c r="I19" s="85" t="str">
        <f>VLOOKUP(Tabla5[[#This Row],[CLUB]],Tabla8[],2,FALSE)</f>
        <v>EP</v>
      </c>
      <c r="K19" s="104" t="s">
        <v>1384</v>
      </c>
      <c r="L19" s="105" t="s">
        <v>1389</v>
      </c>
      <c r="M19" s="104"/>
      <c r="AB19" s="54" t="s">
        <v>1387</v>
      </c>
      <c r="AC19" s="54" t="s">
        <v>1378</v>
      </c>
    </row>
    <row r="20" spans="1:29" ht="21" hidden="1" x14ac:dyDescent="0.25">
      <c r="A20" s="66">
        <f>SUBTOTAL(103,$B$2:B20)</f>
        <v>10</v>
      </c>
      <c r="B20" s="67" t="s">
        <v>184</v>
      </c>
      <c r="C20" s="56">
        <f>COUNTIF(INSCRIPCIONES!$G$7:$G$486,VALIDA!B20)</f>
        <v>0</v>
      </c>
      <c r="D20" s="56">
        <f>COUNTIF('INSCRIPCIONES NUEVOS'!$L$7:$L$199,VALIDA!B20)</f>
        <v>0</v>
      </c>
      <c r="E20" s="56">
        <f t="shared" si="0"/>
        <v>0</v>
      </c>
      <c r="F20" s="161">
        <f>SUMIF(INSCRIPCIONES!$G$7:$G$316,Tabla5[[#This Row],[CLUB]],INSCRIPCIONES!$J$7:$J$316)</f>
        <v>0</v>
      </c>
      <c r="G20" s="57">
        <f>SUMIF('INSCRIPCIONES NUEVOS'!$L$7:$L$94,Tabla5[[#This Row],[CLUB]],'INSCRIPCIONES NUEVOS'!$M$7:$M$94)</f>
        <v>0</v>
      </c>
      <c r="H20" s="57">
        <f>+Tabla5[[#This Row],[VR ANTIGUOS]]+Tabla5[[#This Row],[VR NUEVOS]]</f>
        <v>0</v>
      </c>
      <c r="I20" s="85" t="str">
        <f>VLOOKUP(Tabla5[[#This Row],[CLUB]],Tabla8[],2,FALSE)</f>
        <v>FRH</v>
      </c>
      <c r="K20" s="104" t="s">
        <v>184</v>
      </c>
      <c r="L20" s="105" t="s">
        <v>185</v>
      </c>
      <c r="M20" s="104"/>
      <c r="AB20" t="s">
        <v>1177</v>
      </c>
      <c r="AC20" s="54" t="s">
        <v>1380</v>
      </c>
    </row>
    <row r="21" spans="1:29" ht="21" x14ac:dyDescent="0.25">
      <c r="A21" s="66">
        <f>SUBTOTAL(103,$B$2:B21)</f>
        <v>11</v>
      </c>
      <c r="B21" s="67" t="s">
        <v>41</v>
      </c>
      <c r="C21" s="56">
        <f>COUNTIF(INSCRIPCIONES!$G$7:$G$486,VALIDA!B21)</f>
        <v>0</v>
      </c>
      <c r="D21" s="56">
        <f>COUNTIF('INSCRIPCIONES NUEVOS'!$L$7:$L$199,VALIDA!B21)</f>
        <v>0</v>
      </c>
      <c r="E21" s="56">
        <f t="shared" si="0"/>
        <v>0</v>
      </c>
      <c r="F21" s="161">
        <f>SUMIF(INSCRIPCIONES!$G$7:$G$316,Tabla5[[#This Row],[CLUB]],INSCRIPCIONES!$J$7:$J$316)</f>
        <v>0</v>
      </c>
      <c r="G21" s="57">
        <f>SUMIF('INSCRIPCIONES NUEVOS'!$L$7:$L$94,Tabla5[[#This Row],[CLUB]],'INSCRIPCIONES NUEVOS'!$M$7:$M$94)</f>
        <v>0</v>
      </c>
      <c r="H21" s="57">
        <f>+Tabla5[[#This Row],[VR ANTIGUOS]]+Tabla5[[#This Row],[VR NUEVOS]]</f>
        <v>0</v>
      </c>
      <c r="I21" s="85" t="str">
        <f>VLOOKUP(Tabla5[[#This Row],[CLUB]],Tabla8[],2,FALSE)</f>
        <v>FTB</v>
      </c>
      <c r="K21" s="104" t="s">
        <v>41</v>
      </c>
      <c r="L21" s="105" t="s">
        <v>120</v>
      </c>
      <c r="M21" s="104" t="s">
        <v>231</v>
      </c>
      <c r="AB21" t="s">
        <v>1228</v>
      </c>
      <c r="AC21" s="54" t="str">
        <f>VLOOKUP(AB21,Tabla8[[CLUB]:[ABREVIATURA]],2,FALSE)</f>
        <v>PWB</v>
      </c>
    </row>
    <row r="22" spans="1:29" ht="21" x14ac:dyDescent="0.25">
      <c r="A22" s="66">
        <f>SUBTOTAL(103,$B$2:B22)</f>
        <v>12</v>
      </c>
      <c r="B22" s="67" t="s">
        <v>46</v>
      </c>
      <c r="C22" s="56">
        <f>COUNTIF(INSCRIPCIONES!$G$7:$G$486,VALIDA!B22)</f>
        <v>0</v>
      </c>
      <c r="D22" s="56">
        <f>COUNTIF('INSCRIPCIONES NUEVOS'!$L$7:$L$199,VALIDA!B22)</f>
        <v>0</v>
      </c>
      <c r="E22" s="56">
        <f t="shared" si="0"/>
        <v>0</v>
      </c>
      <c r="F22" s="161">
        <f>SUMIF(INSCRIPCIONES!$G$7:$G$316,Tabla5[[#This Row],[CLUB]],INSCRIPCIONES!$J$7:$J$316)</f>
        <v>0</v>
      </c>
      <c r="G22" s="57">
        <f>SUMIF('INSCRIPCIONES NUEVOS'!$L$7:$L$94,Tabla5[[#This Row],[CLUB]],'INSCRIPCIONES NUEVOS'!$M$7:$M$94)</f>
        <v>0</v>
      </c>
      <c r="H22" s="57">
        <f>+Tabla5[[#This Row],[VR ANTIGUOS]]+Tabla5[[#This Row],[VR NUEVOS]]</f>
        <v>0</v>
      </c>
      <c r="I22" s="85" t="str">
        <f>VLOOKUP(Tabla5[[#This Row],[CLUB]],Tabla8[],2,FALSE)</f>
        <v>GUE</v>
      </c>
      <c r="K22" s="104" t="s">
        <v>46</v>
      </c>
      <c r="L22" s="105" t="s">
        <v>121</v>
      </c>
      <c r="M22" s="104" t="s">
        <v>231</v>
      </c>
      <c r="AB22" t="s">
        <v>1198</v>
      </c>
      <c r="AC22" s="54" t="str">
        <f>VLOOKUP(AB22,Tabla8[[CLUB]:[ABREVIATURA]],2,FALSE)</f>
        <v>PRC</v>
      </c>
    </row>
    <row r="23" spans="1:29" ht="21" x14ac:dyDescent="0.25">
      <c r="A23" s="66">
        <f>SUBTOTAL(103,$B$2:B23)</f>
        <v>13</v>
      </c>
      <c r="B23" s="67" t="s">
        <v>51</v>
      </c>
      <c r="C23" s="56">
        <f>COUNTIF(INSCRIPCIONES!$G$7:$G$486,VALIDA!B23)</f>
        <v>0</v>
      </c>
      <c r="D23" s="56">
        <f>COUNTIF('INSCRIPCIONES NUEVOS'!$L$7:$L$199,VALIDA!B23)</f>
        <v>0</v>
      </c>
      <c r="E23" s="56">
        <f t="shared" si="0"/>
        <v>0</v>
      </c>
      <c r="F23" s="161">
        <f>SUMIF(INSCRIPCIONES!$G$7:$G$316,Tabla5[[#This Row],[CLUB]],INSCRIPCIONES!$J$7:$J$316)</f>
        <v>0</v>
      </c>
      <c r="G23" s="57">
        <f>SUMIF('INSCRIPCIONES NUEVOS'!$L$7:$L$94,Tabla5[[#This Row],[CLUB]],'INSCRIPCIONES NUEVOS'!$M$7:$M$94)</f>
        <v>0</v>
      </c>
      <c r="H23" s="57">
        <f>+Tabla5[[#This Row],[VR ANTIGUOS]]+Tabla5[[#This Row],[VR NUEVOS]]</f>
        <v>0</v>
      </c>
      <c r="I23" s="85" t="str">
        <f>VLOOKUP(Tabla5[[#This Row],[CLUB]],Tabla8[],2,FALSE)</f>
        <v>HC</v>
      </c>
      <c r="K23" s="104" t="s">
        <v>51</v>
      </c>
      <c r="L23" s="105" t="s">
        <v>122</v>
      </c>
      <c r="M23" s="104" t="s">
        <v>231</v>
      </c>
      <c r="AB23" t="s">
        <v>111</v>
      </c>
      <c r="AC23" s="54" t="str">
        <f>VLOOKUP(AB23,Tabla8[[CLUB]:[ABREVIATURA]],2,FALSE)</f>
        <v>RC</v>
      </c>
    </row>
    <row r="24" spans="1:29" ht="21" x14ac:dyDescent="0.25">
      <c r="A24" s="59">
        <f>SUBTOTAL(103,$B$2:B24)</f>
        <v>14</v>
      </c>
      <c r="B24" s="67" t="s">
        <v>1344</v>
      </c>
      <c r="C24" s="56">
        <f>COUNTIF(INSCRIPCIONES!$G$7:$G$486,VALIDA!B24)</f>
        <v>0</v>
      </c>
      <c r="D24" s="56">
        <f>COUNTIF('INSCRIPCIONES NUEVOS'!$L$7:$L$199,VALIDA!B24)</f>
        <v>0</v>
      </c>
      <c r="E24" s="56">
        <f t="shared" si="0"/>
        <v>0</v>
      </c>
      <c r="F24" s="161">
        <f>SUMIF(INSCRIPCIONES!$G$7:$G$316,Tabla5[[#This Row],[CLUB]],INSCRIPCIONES!$J$7:$J$316)</f>
        <v>0</v>
      </c>
      <c r="G24" s="57">
        <f>SUMIF('INSCRIPCIONES NUEVOS'!$L$7:$L$94,Tabla5[[#This Row],[CLUB]],'INSCRIPCIONES NUEVOS'!$M$7:$M$94)</f>
        <v>0</v>
      </c>
      <c r="H24" s="57">
        <f>+Tabla5[[#This Row],[VR ANTIGUOS]]+Tabla5[[#This Row],[VR NUEVOS]]</f>
        <v>0</v>
      </c>
      <c r="I24" s="85" t="str">
        <f>VLOOKUP(Tabla5[[#This Row],[CLUB]],Tabla8[],2,FALSE)</f>
        <v>IBF</v>
      </c>
      <c r="K24" s="104" t="s">
        <v>1344</v>
      </c>
      <c r="L24" s="105" t="s">
        <v>1375</v>
      </c>
      <c r="M24" s="104" t="s">
        <v>231</v>
      </c>
      <c r="AB24" t="s">
        <v>110</v>
      </c>
      <c r="AC24" s="54" t="str">
        <f>VLOOKUP(AB24,Tabla8[[CLUB]:[ABREVIATURA]],2,FALSE)</f>
        <v>RRP</v>
      </c>
    </row>
    <row r="25" spans="1:29" ht="21" hidden="1" x14ac:dyDescent="0.25">
      <c r="A25" s="66">
        <f>SUBTOTAL(103,$B$2:B25)</f>
        <v>14</v>
      </c>
      <c r="B25" s="67" t="s">
        <v>74</v>
      </c>
      <c r="C25" s="56">
        <f>COUNTIF(INSCRIPCIONES!$G$7:$G$486,VALIDA!B25)</f>
        <v>0</v>
      </c>
      <c r="D25" s="56">
        <f>COUNTIF('INSCRIPCIONES NUEVOS'!$L$7:$L$199,VALIDA!B25)</f>
        <v>0</v>
      </c>
      <c r="E25" s="56">
        <f t="shared" si="0"/>
        <v>0</v>
      </c>
      <c r="F25" s="161">
        <f>SUMIF(INSCRIPCIONES!$G$7:$G$316,Tabla5[[#This Row],[CLUB]],INSCRIPCIONES!$J$7:$J$316)</f>
        <v>0</v>
      </c>
      <c r="G25" s="57">
        <f>SUMIF('INSCRIPCIONES NUEVOS'!$L$7:$L$94,Tabla5[[#This Row],[CLUB]],'INSCRIPCIONES NUEVOS'!$M$7:$M$94)</f>
        <v>0</v>
      </c>
      <c r="H25" s="57">
        <f>+Tabla5[[#This Row],[VR ANTIGUOS]]+Tabla5[[#This Row],[VR NUEVOS]]</f>
        <v>0</v>
      </c>
      <c r="I25" s="85" t="str">
        <f>VLOOKUP(Tabla5[[#This Row],[CLUB]],Tabla8[],2,FALSE)</f>
        <v>IMD</v>
      </c>
      <c r="K25" s="104" t="s">
        <v>74</v>
      </c>
      <c r="L25" s="105" t="s">
        <v>123</v>
      </c>
      <c r="M25" s="104" t="s">
        <v>231</v>
      </c>
      <c r="AB25" t="s">
        <v>1382</v>
      </c>
      <c r="AC25" s="54" t="str">
        <f>VLOOKUP(AB25,Tabla8[[CLUB]:[ABREVIATURA]],2,FALSE)</f>
        <v>RS</v>
      </c>
    </row>
    <row r="26" spans="1:29" ht="21" x14ac:dyDescent="0.25">
      <c r="A26" s="66">
        <f>SUBTOTAL(103,$B$2:B26)</f>
        <v>15</v>
      </c>
      <c r="B26" s="67" t="s">
        <v>79</v>
      </c>
      <c r="C26" s="56">
        <f>COUNTIF(INSCRIPCIONES!$G$7:$G$486,VALIDA!B26)</f>
        <v>0</v>
      </c>
      <c r="D26" s="56">
        <f>COUNTIF('INSCRIPCIONES NUEVOS'!$L$7:$L$199,VALIDA!B26)</f>
        <v>0</v>
      </c>
      <c r="E26" s="56">
        <f t="shared" si="0"/>
        <v>0</v>
      </c>
      <c r="F26" s="161">
        <f>SUMIF(INSCRIPCIONES!$G$7:$G$316,Tabla5[[#This Row],[CLUB]],INSCRIPCIONES!$J$7:$J$316)</f>
        <v>0</v>
      </c>
      <c r="G26" s="57">
        <f>SUMIF('INSCRIPCIONES NUEVOS'!$L$7:$L$94,Tabla5[[#This Row],[CLUB]],'INSCRIPCIONES NUEVOS'!$M$7:$M$94)</f>
        <v>0</v>
      </c>
      <c r="H26" s="57">
        <f>+Tabla5[[#This Row],[VR ANTIGUOS]]+Tabla5[[#This Row],[VR NUEVOS]]</f>
        <v>0</v>
      </c>
      <c r="I26" s="85" t="str">
        <f>VLOOKUP(Tabla5[[#This Row],[CLUB]],Tabla8[],2,FALSE)</f>
        <v>---</v>
      </c>
      <c r="K26" s="104" t="s">
        <v>79</v>
      </c>
      <c r="L26" s="105" t="s">
        <v>124</v>
      </c>
      <c r="M26" s="104"/>
      <c r="AB26" t="s">
        <v>89</v>
      </c>
      <c r="AC26" s="54" t="str">
        <f>VLOOKUP(AB26,Tabla8[[CLUB]:[ABREVIATURA]],2,FALSE)</f>
        <v>SMR</v>
      </c>
    </row>
    <row r="27" spans="1:29" ht="21" hidden="1" x14ac:dyDescent="0.25">
      <c r="A27" s="66">
        <f>SUBTOTAL(103,$B$2:B27)</f>
        <v>15</v>
      </c>
      <c r="B27" s="67" t="s">
        <v>180</v>
      </c>
      <c r="C27" s="56">
        <f>COUNTIF(INSCRIPCIONES!$G$7:$G$486,VALIDA!B27)</f>
        <v>0</v>
      </c>
      <c r="D27" s="56">
        <f>COUNTIF('INSCRIPCIONES NUEVOS'!$L$7:$L$199,VALIDA!B27)</f>
        <v>0</v>
      </c>
      <c r="E27" s="56">
        <f t="shared" si="0"/>
        <v>0</v>
      </c>
      <c r="F27" s="161">
        <f>SUMIF(INSCRIPCIONES!$G$7:$G$316,Tabla5[[#This Row],[CLUB]],INSCRIPCIONES!$J$7:$J$316)</f>
        <v>0</v>
      </c>
      <c r="G27" s="57">
        <f>SUMIF('INSCRIPCIONES NUEVOS'!$L$7:$L$94,Tabla5[[#This Row],[CLUB]],'INSCRIPCIONES NUEVOS'!$M$7:$M$94)</f>
        <v>0</v>
      </c>
      <c r="H27" s="57">
        <f>+Tabla5[[#This Row],[VR ANTIGUOS]]+Tabla5[[#This Row],[VR NUEVOS]]</f>
        <v>0</v>
      </c>
      <c r="I27" s="85" t="str">
        <f>VLOOKUP(Tabla5[[#This Row],[CLUB]],Tabla8[],2,FALSE)</f>
        <v>JBMX</v>
      </c>
      <c r="K27" s="104" t="s">
        <v>180</v>
      </c>
      <c r="L27" s="105" t="s">
        <v>181</v>
      </c>
      <c r="M27" s="104"/>
      <c r="AB27" t="s">
        <v>75</v>
      </c>
      <c r="AC27" s="54" t="str">
        <f>VLOOKUP(AB27,Tabla8[[CLUB]:[ABREVIATURA]],2,FALSE)</f>
        <v>SHR</v>
      </c>
    </row>
    <row r="28" spans="1:29" ht="21" hidden="1" x14ac:dyDescent="0.25">
      <c r="A28" s="59">
        <f>SUBTOTAL(103,$B$2:B28)</f>
        <v>15</v>
      </c>
      <c r="B28" s="67" t="s">
        <v>1474</v>
      </c>
      <c r="C28" s="56">
        <f>COUNTIF(INSCRIPCIONES!$G$7:$G$486,VALIDA!B28)</f>
        <v>0</v>
      </c>
      <c r="D28" s="56">
        <f>COUNTIF('INSCRIPCIONES NUEVOS'!$L$7:$L$199,VALIDA!B28)</f>
        <v>0</v>
      </c>
      <c r="E28" s="56">
        <f t="shared" si="0"/>
        <v>0</v>
      </c>
      <c r="F28" s="161">
        <f>SUMIF(INSCRIPCIONES!$G$7:$G$316,Tabla5[[#This Row],[CLUB]],INSCRIPCIONES!$J$7:$J$316)</f>
        <v>0</v>
      </c>
      <c r="G28" s="57">
        <f>SUMIF('INSCRIPCIONES NUEVOS'!$L$7:$L$94,Tabla5[[#This Row],[CLUB]],'INSCRIPCIONES NUEVOS'!$M$7:$M$94)</f>
        <v>0</v>
      </c>
      <c r="H28" s="57">
        <f>+Tabla5[[#This Row],[VR ANTIGUOS]]+Tabla5[[#This Row],[VR NUEVOS]]</f>
        <v>0</v>
      </c>
      <c r="I28" s="85" t="str">
        <f>VLOOKUP(Tabla5[[#This Row],[CLUB]],Tabla8[],2,FALSE)</f>
        <v>KMK</v>
      </c>
      <c r="K28" s="104" t="s">
        <v>1474</v>
      </c>
      <c r="L28" s="105" t="s">
        <v>1477</v>
      </c>
      <c r="M28" s="104"/>
      <c r="AB28" t="s">
        <v>1328</v>
      </c>
      <c r="AC28" s="54" t="str">
        <f>VLOOKUP(AB28,Tabla8[[CLUB]:[ABREVIATURA]],2,FALSE)</f>
        <v>STRB</v>
      </c>
    </row>
    <row r="29" spans="1:29" ht="21" x14ac:dyDescent="0.25">
      <c r="A29" s="66">
        <f>SUBTOTAL(103,$B$2:B29)</f>
        <v>16</v>
      </c>
      <c r="B29" s="67" t="s">
        <v>1268</v>
      </c>
      <c r="C29" s="56">
        <f>COUNTIF(INSCRIPCIONES!$G$7:$G$486,VALIDA!B29)</f>
        <v>0</v>
      </c>
      <c r="D29" s="56">
        <f>COUNTIF('INSCRIPCIONES NUEVOS'!$L$7:$L$199,VALIDA!B29)</f>
        <v>0</v>
      </c>
      <c r="E29" s="56">
        <f t="shared" si="0"/>
        <v>0</v>
      </c>
      <c r="F29" s="161">
        <f>SUMIF(INSCRIPCIONES!$G$7:$G$316,Tabla5[[#This Row],[CLUB]],INSCRIPCIONES!$J$7:$J$316)</f>
        <v>0</v>
      </c>
      <c r="G29" s="57">
        <f>SUMIF('INSCRIPCIONES NUEVOS'!$L$7:$L$94,Tabla5[[#This Row],[CLUB]],'INSCRIPCIONES NUEVOS'!$M$7:$M$94)</f>
        <v>0</v>
      </c>
      <c r="H29" s="57">
        <f>+Tabla5[[#This Row],[VR ANTIGUOS]]+Tabla5[[#This Row],[VR NUEVOS]]</f>
        <v>0</v>
      </c>
      <c r="I29" s="85" t="str">
        <f>VLOOKUP(Tabla5[[#This Row],[CLUB]],Tabla8[],2,FALSE)</f>
        <v>LBC</v>
      </c>
      <c r="K29" s="104" t="s">
        <v>1268</v>
      </c>
      <c r="L29" s="105" t="s">
        <v>1390</v>
      </c>
      <c r="M29" s="104" t="s">
        <v>231</v>
      </c>
      <c r="AB29" t="s">
        <v>167</v>
      </c>
      <c r="AC29" s="54" t="str">
        <f>VLOOKUP(AB29,Tabla8[[CLUB]:[ABREVIATURA]],2,FALSE)</f>
        <v>SXB</v>
      </c>
    </row>
    <row r="30" spans="1:29" ht="21" x14ac:dyDescent="0.25">
      <c r="A30" s="66">
        <f>SUBTOTAL(103,$B$2:B30)</f>
        <v>17</v>
      </c>
      <c r="B30" s="67" t="s">
        <v>80</v>
      </c>
      <c r="C30" s="56">
        <f>COUNTIF(INSCRIPCIONES!$G$7:$G$486,VALIDA!B30)</f>
        <v>0</v>
      </c>
      <c r="D30" s="56">
        <f>COUNTIF('INSCRIPCIONES NUEVOS'!$L$7:$L$199,VALIDA!B30)</f>
        <v>0</v>
      </c>
      <c r="E30" s="56">
        <f t="shared" si="0"/>
        <v>0</v>
      </c>
      <c r="F30" s="161">
        <f>SUMIF(INSCRIPCIONES!$G$7:$G$316,Tabla5[[#This Row],[CLUB]],INSCRIPCIONES!$J$7:$J$316)</f>
        <v>0</v>
      </c>
      <c r="G30" s="57">
        <f>SUMIF('INSCRIPCIONES NUEVOS'!$L$7:$L$94,Tabla5[[#This Row],[CLUB]],'INSCRIPCIONES NUEVOS'!$M$7:$M$94)</f>
        <v>0</v>
      </c>
      <c r="H30" s="57">
        <f>+Tabla5[[#This Row],[VR ANTIGUOS]]+Tabla5[[#This Row],[VR NUEVOS]]</f>
        <v>0</v>
      </c>
      <c r="I30" s="85" t="str">
        <f>VLOOKUP(Tabla5[[#This Row],[CLUB]],Tabla8[],2,FALSE)</f>
        <v>MDO</v>
      </c>
      <c r="K30" s="104" t="s">
        <v>80</v>
      </c>
      <c r="L30" s="105" t="s">
        <v>125</v>
      </c>
      <c r="M30" s="104" t="s">
        <v>233</v>
      </c>
      <c r="AB30" t="s">
        <v>1352</v>
      </c>
      <c r="AC30" s="54" t="str">
        <f>VLOOKUP(AB30,Tabla8[[CLUB]:[ABREVIATURA]],2,FALSE)</f>
        <v>SBMX</v>
      </c>
    </row>
    <row r="31" spans="1:29" ht="21" x14ac:dyDescent="0.25">
      <c r="A31" s="66">
        <f>SUBTOTAL(103,$B$2:B31)</f>
        <v>18</v>
      </c>
      <c r="B31" s="67" t="s">
        <v>1283</v>
      </c>
      <c r="C31" s="56">
        <f>COUNTIF(INSCRIPCIONES!$G$7:$G$486,VALIDA!B31)</f>
        <v>0</v>
      </c>
      <c r="D31" s="56">
        <f>COUNTIF('INSCRIPCIONES NUEVOS'!$L$7:$L$199,VALIDA!B31)</f>
        <v>0</v>
      </c>
      <c r="E31" s="56">
        <f t="shared" si="0"/>
        <v>0</v>
      </c>
      <c r="F31" s="161">
        <f>SUMIF(INSCRIPCIONES!$G$7:$G$316,Tabla5[[#This Row],[CLUB]],INSCRIPCIONES!$J$7:$J$316)</f>
        <v>0</v>
      </c>
      <c r="G31" s="57">
        <f>SUMIF('INSCRIPCIONES NUEVOS'!$L$7:$L$94,Tabla5[[#This Row],[CLUB]],'INSCRIPCIONES NUEVOS'!$M$7:$M$94)</f>
        <v>0</v>
      </c>
      <c r="H31" s="57">
        <f>+Tabla5[[#This Row],[VR ANTIGUOS]]+Tabla5[[#This Row],[VR NUEVOS]]</f>
        <v>0</v>
      </c>
      <c r="I31" s="85" t="str">
        <f>VLOOKUP(Tabla5[[#This Row],[CLUB]],Tabla8[],2,FALSE)</f>
        <v>MAT</v>
      </c>
      <c r="K31" s="104" t="s">
        <v>1283</v>
      </c>
      <c r="L31" s="105" t="s">
        <v>188</v>
      </c>
      <c r="M31" s="104" t="s">
        <v>1398</v>
      </c>
      <c r="AB31" t="s">
        <v>1371</v>
      </c>
      <c r="AC31" s="54" t="str">
        <f>VLOOKUP(AB31,Tabla8[[CLUB]:[ABREVIATURA]],2,FALSE)</f>
        <v>TXBN</v>
      </c>
    </row>
    <row r="32" spans="1:29" ht="21" hidden="1" x14ac:dyDescent="0.25">
      <c r="A32" s="59">
        <f>SUBTOTAL(103,$B$2:B32)</f>
        <v>18</v>
      </c>
      <c r="B32" s="67" t="s">
        <v>1387</v>
      </c>
      <c r="C32" s="56">
        <f>COUNTIF(INSCRIPCIONES!$G$7:$G$486,VALIDA!B32)</f>
        <v>0</v>
      </c>
      <c r="D32" s="56">
        <f>COUNTIF('INSCRIPCIONES NUEVOS'!$L$7:$L$199,VALIDA!B32)</f>
        <v>0</v>
      </c>
      <c r="E32" s="56">
        <f t="shared" si="0"/>
        <v>0</v>
      </c>
      <c r="F32" s="161">
        <f>SUMIF(INSCRIPCIONES!$G$7:$G$316,Tabla5[[#This Row],[CLUB]],INSCRIPCIONES!$J$7:$J$316)</f>
        <v>0</v>
      </c>
      <c r="G32" s="57">
        <f>SUMIF('INSCRIPCIONES NUEVOS'!$L$7:$L$94,Tabla5[[#This Row],[CLUB]],'INSCRIPCIONES NUEVOS'!$M$7:$M$94)</f>
        <v>0</v>
      </c>
      <c r="H32" s="57">
        <f>+Tabla5[[#This Row],[VR ANTIGUOS]]+Tabla5[[#This Row],[VR NUEVOS]]</f>
        <v>0</v>
      </c>
      <c r="I32" s="85" t="str">
        <f>VLOOKUP(Tabla5[[#This Row],[CLUB]],Tabla8[],2,FALSE)</f>
        <v>NAR</v>
      </c>
      <c r="K32" s="104" t="s">
        <v>1387</v>
      </c>
      <c r="L32" s="105" t="s">
        <v>1408</v>
      </c>
      <c r="M32" s="104"/>
      <c r="AB32" t="s">
        <v>1227</v>
      </c>
      <c r="AC32" s="54" t="str">
        <f>VLOOKUP(AB32,Tabla8[[CLUB]:[ABREVIATURA]],2,FALSE)</f>
        <v>TRU</v>
      </c>
    </row>
    <row r="33" spans="1:29" ht="21" hidden="1" x14ac:dyDescent="0.25">
      <c r="A33" s="66">
        <f>SUBTOTAL(103,$B$2:B33)</f>
        <v>18</v>
      </c>
      <c r="B33" s="67" t="s">
        <v>174</v>
      </c>
      <c r="C33" s="56">
        <f>COUNTIF(INSCRIPCIONES!$G$7:$G$486,VALIDA!B33)</f>
        <v>0</v>
      </c>
      <c r="D33" s="56">
        <f>COUNTIF('INSCRIPCIONES NUEVOS'!$L$7:$L$199,VALIDA!B33)</f>
        <v>0</v>
      </c>
      <c r="E33" s="56">
        <f t="shared" si="0"/>
        <v>0</v>
      </c>
      <c r="F33" s="161">
        <f>SUMIF(INSCRIPCIONES!$G$7:$G$316,Tabla5[[#This Row],[CLUB]],INSCRIPCIONES!$J$7:$J$316)</f>
        <v>0</v>
      </c>
      <c r="G33" s="57">
        <f>SUMIF('INSCRIPCIONES NUEVOS'!$L$7:$L$94,Tabla5[[#This Row],[CLUB]],'INSCRIPCIONES NUEVOS'!$M$7:$M$94)</f>
        <v>0</v>
      </c>
      <c r="H33" s="57">
        <f>+Tabla5[[#This Row],[VR ANTIGUOS]]+Tabla5[[#This Row],[VR NUEVOS]]</f>
        <v>0</v>
      </c>
      <c r="I33" s="85" t="str">
        <f>VLOOKUP(Tabla5[[#This Row],[CLUB]],Tabla8[],2,FALSE)</f>
        <v>NSB</v>
      </c>
      <c r="K33" s="104" t="s">
        <v>174</v>
      </c>
      <c r="L33" s="105" t="s">
        <v>176</v>
      </c>
      <c r="M33" s="104"/>
      <c r="AB33" t="s">
        <v>139</v>
      </c>
      <c r="AC33" s="54" t="str">
        <f>VLOOKUP(AB33,Tabla8[[CLUB]:[ABREVIATURA]],2,FALSE)</f>
        <v>TSU</v>
      </c>
    </row>
    <row r="34" spans="1:29" ht="21" hidden="1" x14ac:dyDescent="0.25">
      <c r="A34" s="59">
        <f>SUBTOTAL(103,$B$2:B34)</f>
        <v>18</v>
      </c>
      <c r="B34" s="67" t="s">
        <v>1440</v>
      </c>
      <c r="C34" s="56">
        <f>COUNTIF(INSCRIPCIONES!$G$7:$G$486,VALIDA!B34)</f>
        <v>0</v>
      </c>
      <c r="D34" s="56">
        <f>COUNTIF('INSCRIPCIONES NUEVOS'!$L$7:$L$199,VALIDA!B34)</f>
        <v>0</v>
      </c>
      <c r="E34" s="56">
        <f t="shared" si="0"/>
        <v>0</v>
      </c>
      <c r="F34" s="161">
        <f>SUMIF(INSCRIPCIONES!$G$7:$G$316,Tabla5[[#This Row],[CLUB]],INSCRIPCIONES!$J$7:$J$316)</f>
        <v>0</v>
      </c>
      <c r="G34" s="57">
        <f>SUMIF('INSCRIPCIONES NUEVOS'!$L$7:$L$94,Tabla5[[#This Row],[CLUB]],'INSCRIPCIONES NUEVOS'!$M$7:$M$94)</f>
        <v>0</v>
      </c>
      <c r="H34" s="57">
        <f>+Tabla5[[#This Row],[VR ANTIGUOS]]+Tabla5[[#This Row],[VR NUEVOS]]</f>
        <v>0</v>
      </c>
      <c r="I34" s="85" t="str">
        <f>VLOOKUP(Tabla5[[#This Row],[CLUB]],Tabla8[],2,FALSE)</f>
        <v>NJR</v>
      </c>
      <c r="K34" s="104" t="s">
        <v>1440</v>
      </c>
      <c r="L34" s="105" t="s">
        <v>1454</v>
      </c>
      <c r="M34" s="104" t="s">
        <v>1618</v>
      </c>
      <c r="AB34" t="s">
        <v>78</v>
      </c>
      <c r="AC34" s="54" t="str">
        <f>VLOOKUP(AB34,Tabla8[[CLUB]:[ABREVIATURA]],2,FALSE)</f>
        <v>VRY</v>
      </c>
    </row>
    <row r="35" spans="1:29" ht="21" hidden="1" x14ac:dyDescent="0.25">
      <c r="A35" s="59">
        <f>SUBTOTAL(103,$B$2:B35)</f>
        <v>18</v>
      </c>
      <c r="B35" s="67" t="s">
        <v>1177</v>
      </c>
      <c r="C35" s="56">
        <f>COUNTIF(INSCRIPCIONES!$G$7:$G$486,VALIDA!B35)</f>
        <v>0</v>
      </c>
      <c r="D35" s="56">
        <f>COUNTIF('INSCRIPCIONES NUEVOS'!$L$7:$L$199,VALIDA!B35)</f>
        <v>0</v>
      </c>
      <c r="E35" s="56">
        <f t="shared" si="0"/>
        <v>0</v>
      </c>
      <c r="F35" s="161">
        <f>SUMIF(INSCRIPCIONES!$G$7:$G$316,Tabla5[[#This Row],[CLUB]],INSCRIPCIONES!$J$7:$J$316)</f>
        <v>0</v>
      </c>
      <c r="G35" s="57">
        <f>SUMIF('INSCRIPCIONES NUEVOS'!$L$7:$L$94,Tabla5[[#This Row],[CLUB]],'INSCRIPCIONES NUEVOS'!$M$7:$M$94)</f>
        <v>0</v>
      </c>
      <c r="H35" s="57">
        <f>+Tabla5[[#This Row],[VR ANTIGUOS]]+Tabla5[[#This Row],[VR NUEVOS]]</f>
        <v>0</v>
      </c>
      <c r="I35" s="85" t="str">
        <f>VLOOKUP(Tabla5[[#This Row],[CLUB]],Tabla8[],2,FALSE)</f>
        <v>PBMX</v>
      </c>
      <c r="K35" s="104" t="s">
        <v>1177</v>
      </c>
      <c r="L35" s="105" t="s">
        <v>1379</v>
      </c>
      <c r="M35" s="104"/>
      <c r="AB35" t="s">
        <v>1329</v>
      </c>
      <c r="AC35" s="54" t="str">
        <f>VLOOKUP(AB35,Tabla8[[CLUB]:[ABREVIATURA]],2,FALSE)</f>
        <v>VBN</v>
      </c>
    </row>
    <row r="36" spans="1:29" ht="21" x14ac:dyDescent="0.25">
      <c r="A36" s="59">
        <f>SUBTOTAL(103,$B$2:B36)</f>
        <v>19</v>
      </c>
      <c r="B36" s="67" t="s">
        <v>43</v>
      </c>
      <c r="C36" s="56">
        <f>COUNTIF(INSCRIPCIONES!$G$7:$G$486,VALIDA!B36)</f>
        <v>0</v>
      </c>
      <c r="D36" s="56">
        <f>COUNTIF('INSCRIPCIONES NUEVOS'!$L$7:$L$199,VALIDA!B36)</f>
        <v>0</v>
      </c>
      <c r="E36" s="56">
        <f t="shared" si="0"/>
        <v>0</v>
      </c>
      <c r="F36" s="161">
        <f>SUMIF(INSCRIPCIONES!$G$7:$G$316,Tabla5[[#This Row],[CLUB]],INSCRIPCIONES!$J$7:$J$316)</f>
        <v>0</v>
      </c>
      <c r="G36" s="57">
        <f>SUMIF('INSCRIPCIONES NUEVOS'!$L$7:$L$94,Tabla5[[#This Row],[CLUB]],'INSCRIPCIONES NUEVOS'!$M$7:$M$94)</f>
        <v>0</v>
      </c>
      <c r="H36" s="57">
        <f>+Tabla5[[#This Row],[VR ANTIGUOS]]+Tabla5[[#This Row],[VR NUEVOS]]</f>
        <v>0</v>
      </c>
      <c r="I36" s="85" t="str">
        <f>VLOOKUP(Tabla5[[#This Row],[CLUB]],Tabla8[],2,FALSE)</f>
        <v>PIL</v>
      </c>
      <c r="K36" s="104" t="s">
        <v>43</v>
      </c>
      <c r="L36" s="105" t="s">
        <v>158</v>
      </c>
      <c r="M36" s="104" t="s">
        <v>231</v>
      </c>
      <c r="AB36" t="s">
        <v>53</v>
      </c>
      <c r="AC36" s="54" t="str">
        <f>VLOOKUP(AB36,Tabla8[[CLUB]:[ABREVIATURA]],2,FALSE)</f>
        <v>XRA</v>
      </c>
    </row>
    <row r="37" spans="1:29" ht="21" hidden="1" x14ac:dyDescent="0.25">
      <c r="A37" s="59">
        <f>SUBTOTAL(103,$B$2:B37)</f>
        <v>19</v>
      </c>
      <c r="B37" s="67" t="s">
        <v>1228</v>
      </c>
      <c r="C37" s="56">
        <f>COUNTIF(INSCRIPCIONES!$G$7:$G$486,VALIDA!B37)</f>
        <v>0</v>
      </c>
      <c r="D37" s="56">
        <f>COUNTIF('INSCRIPCIONES NUEVOS'!$L$7:$L$199,VALIDA!B37)</f>
        <v>0</v>
      </c>
      <c r="E37" s="56">
        <f t="shared" si="0"/>
        <v>0</v>
      </c>
      <c r="F37" s="161">
        <f>SUMIF(INSCRIPCIONES!$G$7:$G$316,Tabla5[[#This Row],[CLUB]],INSCRIPCIONES!$J$7:$J$316)</f>
        <v>0</v>
      </c>
      <c r="G37" s="57">
        <f>SUMIF('INSCRIPCIONES NUEVOS'!$L$7:$L$94,Tabla5[[#This Row],[CLUB]],'INSCRIPCIONES NUEVOS'!$M$7:$M$94)</f>
        <v>0</v>
      </c>
      <c r="H37" s="57">
        <f>+Tabla5[[#This Row],[VR ANTIGUOS]]+Tabla5[[#This Row],[VR NUEVOS]]</f>
        <v>0</v>
      </c>
      <c r="I37" s="85" t="str">
        <f>VLOOKUP(Tabla5[[#This Row],[CLUB]],Tabla8[],2,FALSE)</f>
        <v>PWB</v>
      </c>
      <c r="K37" s="104" t="s">
        <v>1228</v>
      </c>
      <c r="L37" s="105" t="s">
        <v>1394</v>
      </c>
      <c r="M37" s="104"/>
      <c r="AB37" s="64" t="s">
        <v>45</v>
      </c>
      <c r="AC37" s="54" t="str">
        <f>VLOOKUP(AB37,Tabla8[[CLUB]:[ABREVIATURA]],2,FALSE)</f>
        <v>XTRB</v>
      </c>
    </row>
    <row r="38" spans="1:29" ht="21" x14ac:dyDescent="0.25">
      <c r="A38" s="59">
        <f>SUBTOTAL(103,$B$2:B38)</f>
        <v>20</v>
      </c>
      <c r="B38" s="67" t="s">
        <v>55</v>
      </c>
      <c r="C38" s="56">
        <f>COUNTIF(INSCRIPCIONES!$G$7:$G$486,VALIDA!B38)</f>
        <v>0</v>
      </c>
      <c r="D38" s="56">
        <f>COUNTIF('INSCRIPCIONES NUEVOS'!$L$7:$L$199,VALIDA!B38)</f>
        <v>0</v>
      </c>
      <c r="E38" s="56">
        <f t="shared" si="0"/>
        <v>0</v>
      </c>
      <c r="F38" s="161">
        <f>SUMIF(INSCRIPCIONES!$G$7:$G$316,Tabla5[[#This Row],[CLUB]],INSCRIPCIONES!$J$7:$J$316)</f>
        <v>0</v>
      </c>
      <c r="G38" s="57">
        <f>SUMIF('INSCRIPCIONES NUEVOS'!$L$7:$L$94,Tabla5[[#This Row],[CLUB]],'INSCRIPCIONES NUEVOS'!$M$7:$M$94)</f>
        <v>0</v>
      </c>
      <c r="H38" s="57">
        <f>+Tabla5[[#This Row],[VR ANTIGUOS]]+Tabla5[[#This Row],[VR NUEVOS]]</f>
        <v>0</v>
      </c>
      <c r="I38" s="85" t="str">
        <f>VLOOKUP(Tabla5[[#This Row],[CLUB]],Tabla8[],2,FALSE)</f>
        <v>PR</v>
      </c>
      <c r="K38" s="104" t="s">
        <v>55</v>
      </c>
      <c r="L38" s="105" t="s">
        <v>126</v>
      </c>
      <c r="M38" s="104" t="s">
        <v>231</v>
      </c>
      <c r="AB38" s="64" t="s">
        <v>49</v>
      </c>
      <c r="AC38" s="54" t="str">
        <f>VLOOKUP(AB38,Tabla8[[CLUB]:[ABREVIATURA]],2,FALSE)</f>
        <v>YB</v>
      </c>
    </row>
    <row r="39" spans="1:29" ht="21" hidden="1" x14ac:dyDescent="0.25">
      <c r="A39" s="59">
        <f>SUBTOTAL(103,$B$2:B39)</f>
        <v>20</v>
      </c>
      <c r="B39" s="67" t="s">
        <v>1198</v>
      </c>
      <c r="C39" s="56">
        <f>COUNTIF(INSCRIPCIONES!$G$7:$G$486,VALIDA!B39)</f>
        <v>0</v>
      </c>
      <c r="D39" s="56">
        <f>COUNTIF('INSCRIPCIONES NUEVOS'!$L$7:$L$199,VALIDA!B39)</f>
        <v>0</v>
      </c>
      <c r="E39" s="56">
        <f t="shared" si="0"/>
        <v>0</v>
      </c>
      <c r="F39" s="161">
        <f>SUMIF(INSCRIPCIONES!$G$7:$G$316,Tabla5[[#This Row],[CLUB]],INSCRIPCIONES!$J$7:$J$316)</f>
        <v>0</v>
      </c>
      <c r="G39" s="57">
        <f>SUMIF('INSCRIPCIONES NUEVOS'!$L$7:$L$94,Tabla5[[#This Row],[CLUB]],'INSCRIPCIONES NUEVOS'!$M$7:$M$94)</f>
        <v>0</v>
      </c>
      <c r="H39" s="57">
        <f>+Tabla5[[#This Row],[VR ANTIGUOS]]+Tabla5[[#This Row],[VR NUEVOS]]</f>
        <v>0</v>
      </c>
      <c r="I39" s="85" t="str">
        <f>VLOOKUP(Tabla5[[#This Row],[CLUB]],Tabla8[],2,FALSE)</f>
        <v>PRC</v>
      </c>
      <c r="K39" s="104" t="s">
        <v>1198</v>
      </c>
      <c r="L39" s="105" t="s">
        <v>1380</v>
      </c>
      <c r="M39" s="104"/>
    </row>
    <row r="40" spans="1:29" ht="21" x14ac:dyDescent="0.25">
      <c r="A40" s="59">
        <f>SUBTOTAL(103,$B$2:B40)</f>
        <v>21</v>
      </c>
      <c r="B40" s="67" t="s">
        <v>111</v>
      </c>
      <c r="C40" s="56">
        <f>COUNTIF(INSCRIPCIONES!$G$7:$G$486,VALIDA!B40)</f>
        <v>0</v>
      </c>
      <c r="D40" s="56">
        <f>COUNTIF('INSCRIPCIONES NUEVOS'!$L$7:$L$199,VALIDA!B40)</f>
        <v>0</v>
      </c>
      <c r="E40" s="56">
        <f t="shared" si="0"/>
        <v>0</v>
      </c>
      <c r="F40" s="161">
        <f>SUMIF(INSCRIPCIONES!$G$7:$G$316,Tabla5[[#This Row],[CLUB]],INSCRIPCIONES!$J$7:$J$316)</f>
        <v>0</v>
      </c>
      <c r="G40" s="57">
        <f>SUMIF('INSCRIPCIONES NUEVOS'!$L$7:$L$94,Tabla5[[#This Row],[CLUB]],'INSCRIPCIONES NUEVOS'!$M$7:$M$94)</f>
        <v>0</v>
      </c>
      <c r="H40" s="57">
        <f>+Tabla5[[#This Row],[VR ANTIGUOS]]+Tabla5[[#This Row],[VR NUEVOS]]</f>
        <v>0</v>
      </c>
      <c r="I40" s="85" t="str">
        <f>VLOOKUP(Tabla5[[#This Row],[CLUB]],Tabla8[],2,FALSE)</f>
        <v>RC</v>
      </c>
      <c r="K40" s="104" t="s">
        <v>111</v>
      </c>
      <c r="L40" s="105" t="s">
        <v>127</v>
      </c>
      <c r="M40" s="104" t="s">
        <v>233</v>
      </c>
      <c r="AB40"/>
    </row>
    <row r="41" spans="1:29" ht="21" x14ac:dyDescent="0.25">
      <c r="A41" s="59">
        <f>SUBTOTAL(103,$B$2:B41)</f>
        <v>22</v>
      </c>
      <c r="B41" s="67" t="s">
        <v>110</v>
      </c>
      <c r="C41" s="56">
        <f>COUNTIF(INSCRIPCIONES!$G$7:$G$486,VALIDA!B41)</f>
        <v>0</v>
      </c>
      <c r="D41" s="56">
        <f>COUNTIF('INSCRIPCIONES NUEVOS'!$L$7:$L$199,VALIDA!B41)</f>
        <v>0</v>
      </c>
      <c r="E41" s="56">
        <f t="shared" si="0"/>
        <v>0</v>
      </c>
      <c r="F41" s="161">
        <f>SUMIF(INSCRIPCIONES!$G$7:$G$316,Tabla5[[#This Row],[CLUB]],INSCRIPCIONES!$J$7:$J$316)</f>
        <v>0</v>
      </c>
      <c r="G41" s="57">
        <f>SUMIF('INSCRIPCIONES NUEVOS'!$L$7:$L$94,Tabla5[[#This Row],[CLUB]],'INSCRIPCIONES NUEVOS'!$M$7:$M$94)</f>
        <v>0</v>
      </c>
      <c r="H41" s="57">
        <f>+Tabla5[[#This Row],[VR ANTIGUOS]]+Tabla5[[#This Row],[VR NUEVOS]]</f>
        <v>0</v>
      </c>
      <c r="I41" s="85" t="str">
        <f>VLOOKUP(Tabla5[[#This Row],[CLUB]],Tabla8[],2,FALSE)</f>
        <v>RRP</v>
      </c>
      <c r="K41" s="104" t="s">
        <v>110</v>
      </c>
      <c r="L41" s="105" t="s">
        <v>128</v>
      </c>
      <c r="M41" s="104" t="s">
        <v>233</v>
      </c>
      <c r="AB41"/>
    </row>
    <row r="42" spans="1:29" ht="21" hidden="1" x14ac:dyDescent="0.25">
      <c r="A42" s="59">
        <f>SUBTOTAL(103,$B$2:B42)</f>
        <v>22</v>
      </c>
      <c r="B42" s="67" t="s">
        <v>1382</v>
      </c>
      <c r="C42" s="56">
        <f>COUNTIF(INSCRIPCIONES!$G$7:$G$486,VALIDA!B42)</f>
        <v>0</v>
      </c>
      <c r="D42" s="56">
        <f>COUNTIF('INSCRIPCIONES NUEVOS'!$L$7:$L$199,VALIDA!B42)</f>
        <v>0</v>
      </c>
      <c r="E42" s="56">
        <f t="shared" si="0"/>
        <v>0</v>
      </c>
      <c r="F42" s="161">
        <f>SUMIF(INSCRIPCIONES!$G$7:$G$316,Tabla5[[#This Row],[CLUB]],INSCRIPCIONES!$J$7:$J$316)</f>
        <v>0</v>
      </c>
      <c r="G42" s="57">
        <f>SUMIF('INSCRIPCIONES NUEVOS'!$L$7:$L$94,Tabla5[[#This Row],[CLUB]],'INSCRIPCIONES NUEVOS'!$M$7:$M$94)</f>
        <v>0</v>
      </c>
      <c r="H42" s="57">
        <f>+Tabla5[[#This Row],[VR ANTIGUOS]]+Tabla5[[#This Row],[VR NUEVOS]]</f>
        <v>0</v>
      </c>
      <c r="I42" s="85" t="str">
        <f>VLOOKUP(Tabla5[[#This Row],[CLUB]],Tabla8[],2,FALSE)</f>
        <v>RS</v>
      </c>
      <c r="K42" s="104" t="s">
        <v>1382</v>
      </c>
      <c r="L42" s="105" t="s">
        <v>1395</v>
      </c>
      <c r="M42" s="104" t="s">
        <v>1396</v>
      </c>
      <c r="AB42"/>
    </row>
    <row r="43" spans="1:29" ht="21" x14ac:dyDescent="0.25">
      <c r="A43" s="59">
        <f>SUBTOTAL(103,$B$2:B43)</f>
        <v>23</v>
      </c>
      <c r="B43" s="67" t="s">
        <v>89</v>
      </c>
      <c r="C43" s="56">
        <f>COUNTIF(INSCRIPCIONES!$G$7:$G$486,VALIDA!B43)</f>
        <v>0</v>
      </c>
      <c r="D43" s="56">
        <f>COUNTIF('INSCRIPCIONES NUEVOS'!$L$7:$L$199,VALIDA!B43)</f>
        <v>0</v>
      </c>
      <c r="E43" s="56">
        <f t="shared" si="0"/>
        <v>0</v>
      </c>
      <c r="F43" s="161">
        <f>SUMIF(INSCRIPCIONES!$G$7:$G$316,Tabla5[[#This Row],[CLUB]],INSCRIPCIONES!$J$7:$J$316)</f>
        <v>0</v>
      </c>
      <c r="G43" s="57">
        <f>SUMIF('INSCRIPCIONES NUEVOS'!$L$7:$L$94,Tabla5[[#This Row],[CLUB]],'INSCRIPCIONES NUEVOS'!$M$7:$M$94)</f>
        <v>0</v>
      </c>
      <c r="H43" s="57">
        <f>+Tabla5[[#This Row],[VR ANTIGUOS]]+Tabla5[[#This Row],[VR NUEVOS]]</f>
        <v>0</v>
      </c>
      <c r="I43" s="85" t="str">
        <f>VLOOKUP(Tabla5[[#This Row],[CLUB]],Tabla8[],2,FALSE)</f>
        <v>SMR</v>
      </c>
      <c r="K43" s="104" t="s">
        <v>89</v>
      </c>
      <c r="L43" s="105" t="s">
        <v>129</v>
      </c>
      <c r="M43" s="104" t="s">
        <v>231</v>
      </c>
      <c r="AB43"/>
    </row>
    <row r="44" spans="1:29" ht="21" x14ac:dyDescent="0.25">
      <c r="A44" s="59">
        <f>SUBTOTAL(103,$B$2:B44)</f>
        <v>24</v>
      </c>
      <c r="B44" s="67" t="s">
        <v>75</v>
      </c>
      <c r="C44" s="56">
        <f>COUNTIF(INSCRIPCIONES!$G$7:$G$486,VALIDA!B44)</f>
        <v>0</v>
      </c>
      <c r="D44" s="56">
        <f>COUNTIF('INSCRIPCIONES NUEVOS'!$L$7:$L$199,VALIDA!B44)</f>
        <v>0</v>
      </c>
      <c r="E44" s="56">
        <f t="shared" si="0"/>
        <v>0</v>
      </c>
      <c r="F44" s="161">
        <f>SUMIF(INSCRIPCIONES!$G$7:$G$316,Tabla5[[#This Row],[CLUB]],INSCRIPCIONES!$J$7:$J$316)</f>
        <v>0</v>
      </c>
      <c r="G44" s="57">
        <f>SUMIF('INSCRIPCIONES NUEVOS'!$L$7:$L$94,Tabla5[[#This Row],[CLUB]],'INSCRIPCIONES NUEVOS'!$M$7:$M$94)</f>
        <v>0</v>
      </c>
      <c r="H44" s="57">
        <f>+Tabla5[[#This Row],[VR ANTIGUOS]]+Tabla5[[#This Row],[VR NUEVOS]]</f>
        <v>0</v>
      </c>
      <c r="I44" s="85" t="str">
        <f>VLOOKUP(Tabla5[[#This Row],[CLUB]],Tabla8[],2,FALSE)</f>
        <v>SHR</v>
      </c>
      <c r="K44" s="104" t="s">
        <v>75</v>
      </c>
      <c r="L44" s="105" t="s">
        <v>130</v>
      </c>
      <c r="M44" s="104" t="s">
        <v>231</v>
      </c>
      <c r="AB44"/>
    </row>
    <row r="45" spans="1:29" ht="21" hidden="1" x14ac:dyDescent="0.25">
      <c r="A45" s="59">
        <f>SUBTOTAL(103,$B$2:B45)</f>
        <v>24</v>
      </c>
      <c r="B45" s="67" t="s">
        <v>1437</v>
      </c>
      <c r="C45" s="56">
        <f>COUNTIF(INSCRIPCIONES!$G$7:$G$486,VALIDA!B45)</f>
        <v>0</v>
      </c>
      <c r="D45" s="56">
        <f>COUNTIF('INSCRIPCIONES NUEVOS'!$L$7:$L$199,VALIDA!B45)</f>
        <v>0</v>
      </c>
      <c r="E45" s="56">
        <f t="shared" si="0"/>
        <v>0</v>
      </c>
      <c r="F45" s="161">
        <f>SUMIF(INSCRIPCIONES!$G$7:$G$316,Tabla5[[#This Row],[CLUB]],INSCRIPCIONES!$J$7:$J$316)</f>
        <v>0</v>
      </c>
      <c r="G45" s="57">
        <f>SUMIF('INSCRIPCIONES NUEVOS'!$L$7:$L$94,Tabla5[[#This Row],[CLUB]],'INSCRIPCIONES NUEVOS'!$M$7:$M$94)</f>
        <v>0</v>
      </c>
      <c r="H45" s="57">
        <f>+Tabla5[[#This Row],[VR ANTIGUOS]]+Tabla5[[#This Row],[VR NUEVOS]]</f>
        <v>0</v>
      </c>
      <c r="I45" s="85" t="str">
        <f>VLOOKUP(Tabla5[[#This Row],[CLUB]],Tabla8[],2,FALSE)</f>
        <v>SPB</v>
      </c>
      <c r="K45" s="104" t="s">
        <v>1437</v>
      </c>
      <c r="L45" s="105" t="s">
        <v>1442</v>
      </c>
      <c r="M45" s="104"/>
      <c r="AB45"/>
    </row>
    <row r="46" spans="1:29" ht="21" hidden="1" x14ac:dyDescent="0.25">
      <c r="A46" s="59">
        <f>SUBTOTAL(103,$B$2:B46)</f>
        <v>24</v>
      </c>
      <c r="B46" s="67" t="s">
        <v>1467</v>
      </c>
      <c r="C46" s="56">
        <f>COUNTIF(INSCRIPCIONES!$G$7:$G$486,VALIDA!B46)</f>
        <v>0</v>
      </c>
      <c r="D46" s="56">
        <f>COUNTIF('INSCRIPCIONES NUEVOS'!$L$7:$L$199,VALIDA!B46)</f>
        <v>0</v>
      </c>
      <c r="E46" s="56">
        <f t="shared" si="0"/>
        <v>0</v>
      </c>
      <c r="F46" s="161">
        <f>SUMIF(INSCRIPCIONES!$G$7:$G$316,Tabla5[[#This Row],[CLUB]],INSCRIPCIONES!$J$7:$J$316)</f>
        <v>0</v>
      </c>
      <c r="G46" s="57">
        <f>SUMIF('INSCRIPCIONES NUEVOS'!$L$7:$L$94,Tabla5[[#This Row],[CLUB]],'INSCRIPCIONES NUEVOS'!$M$7:$M$94)</f>
        <v>0</v>
      </c>
      <c r="H46" s="57">
        <f>+Tabla5[[#This Row],[VR ANTIGUOS]]+Tabla5[[#This Row],[VR NUEVOS]]</f>
        <v>0</v>
      </c>
      <c r="I46" s="85" t="str">
        <f>VLOOKUP(Tabla5[[#This Row],[CLUB]],Tabla8[],2,FALSE)</f>
        <v>STB</v>
      </c>
      <c r="K46" s="104" t="s">
        <v>1467</v>
      </c>
      <c r="L46" s="105" t="s">
        <v>1472</v>
      </c>
      <c r="M46" s="104"/>
      <c r="AB46"/>
    </row>
    <row r="47" spans="1:29" ht="21" hidden="1" x14ac:dyDescent="0.25">
      <c r="A47" s="59">
        <f>SUBTOTAL(103,$B$2:B47)</f>
        <v>24</v>
      </c>
      <c r="B47" s="67" t="s">
        <v>1328</v>
      </c>
      <c r="C47" s="56">
        <f>COUNTIF(INSCRIPCIONES!$G$7:$G$486,VALIDA!B47)</f>
        <v>0</v>
      </c>
      <c r="D47" s="56">
        <f>COUNTIF('INSCRIPCIONES NUEVOS'!$L$7:$L$199,VALIDA!B47)</f>
        <v>0</v>
      </c>
      <c r="E47" s="56">
        <f t="shared" si="0"/>
        <v>0</v>
      </c>
      <c r="F47" s="161">
        <f>SUMIF(INSCRIPCIONES!$G$7:$G$316,Tabla5[[#This Row],[CLUB]],INSCRIPCIONES!$J$7:$J$316)</f>
        <v>0</v>
      </c>
      <c r="G47" s="57">
        <f>SUMIF('INSCRIPCIONES NUEVOS'!$L$7:$L$94,Tabla5[[#This Row],[CLUB]],'INSCRIPCIONES NUEVOS'!$M$7:$M$94)</f>
        <v>0</v>
      </c>
      <c r="H47" s="57">
        <f>+Tabla5[[#This Row],[VR ANTIGUOS]]+Tabla5[[#This Row],[VR NUEVOS]]</f>
        <v>0</v>
      </c>
      <c r="I47" s="85" t="str">
        <f>VLOOKUP(Tabla5[[#This Row],[CLUB]],Tabla8[],2,FALSE)</f>
        <v>STRB</v>
      </c>
      <c r="K47" s="104" t="s">
        <v>1328</v>
      </c>
      <c r="L47" s="105" t="s">
        <v>1441</v>
      </c>
      <c r="M47" s="104" t="s">
        <v>1397</v>
      </c>
      <c r="AB47"/>
    </row>
    <row r="48" spans="1:29" ht="21" x14ac:dyDescent="0.25">
      <c r="A48" s="59">
        <f>SUBTOTAL(103,$B$2:B48)</f>
        <v>25</v>
      </c>
      <c r="B48" s="67" t="s">
        <v>167</v>
      </c>
      <c r="C48" s="56">
        <f>COUNTIF(INSCRIPCIONES!$G$7:$G$486,VALIDA!B48)</f>
        <v>0</v>
      </c>
      <c r="D48" s="56">
        <f>COUNTIF('INSCRIPCIONES NUEVOS'!$L$7:$L$199,VALIDA!B48)</f>
        <v>0</v>
      </c>
      <c r="E48" s="56">
        <f t="shared" si="0"/>
        <v>0</v>
      </c>
      <c r="F48" s="161">
        <f>SUMIF(INSCRIPCIONES!$G$7:$G$316,Tabla5[[#This Row],[CLUB]],INSCRIPCIONES!$J$7:$J$316)</f>
        <v>0</v>
      </c>
      <c r="G48" s="57">
        <f>SUMIF('INSCRIPCIONES NUEVOS'!$L$7:$L$94,Tabla5[[#This Row],[CLUB]],'INSCRIPCIONES NUEVOS'!$M$7:$M$94)</f>
        <v>0</v>
      </c>
      <c r="H48" s="57">
        <f>+Tabla5[[#This Row],[VR ANTIGUOS]]+Tabla5[[#This Row],[VR NUEVOS]]</f>
        <v>0</v>
      </c>
      <c r="I48" s="85" t="str">
        <f>VLOOKUP(Tabla5[[#This Row],[CLUB]],Tabla8[],2,FALSE)</f>
        <v>SXB</v>
      </c>
      <c r="K48" s="104" t="s">
        <v>167</v>
      </c>
      <c r="L48" s="105" t="s">
        <v>131</v>
      </c>
      <c r="M48" s="104" t="s">
        <v>231</v>
      </c>
      <c r="AB48"/>
    </row>
    <row r="49" spans="1:28" ht="21" x14ac:dyDescent="0.25">
      <c r="A49" s="59">
        <f>SUBTOTAL(103,$B$2:B49)</f>
        <v>26</v>
      </c>
      <c r="B49" s="67" t="s">
        <v>1352</v>
      </c>
      <c r="C49" s="56">
        <f>COUNTIF(INSCRIPCIONES!$G$7:$G$486,VALIDA!B49)</f>
        <v>0</v>
      </c>
      <c r="D49" s="56">
        <f>COUNTIF('INSCRIPCIONES NUEVOS'!$L$7:$L$199,VALIDA!B49)</f>
        <v>0</v>
      </c>
      <c r="E49" s="56">
        <f t="shared" si="0"/>
        <v>0</v>
      </c>
      <c r="F49" s="161">
        <f>SUMIF(INSCRIPCIONES!$G$7:$G$316,Tabla5[[#This Row],[CLUB]],INSCRIPCIONES!$J$7:$J$316)</f>
        <v>0</v>
      </c>
      <c r="G49" s="57">
        <f>SUMIF('INSCRIPCIONES NUEVOS'!$L$7:$L$94,Tabla5[[#This Row],[CLUB]],'INSCRIPCIONES NUEVOS'!$M$7:$M$94)</f>
        <v>0</v>
      </c>
      <c r="H49" s="57">
        <f>+Tabla5[[#This Row],[VR ANTIGUOS]]+Tabla5[[#This Row],[VR NUEVOS]]</f>
        <v>0</v>
      </c>
      <c r="I49" s="85" t="str">
        <f>VLOOKUP(Tabla5[[#This Row],[CLUB]],Tabla8[],2,FALSE)</f>
        <v>SBMX</v>
      </c>
      <c r="K49" s="104" t="s">
        <v>1352</v>
      </c>
      <c r="L49" s="105" t="s">
        <v>1393</v>
      </c>
      <c r="M49" s="104" t="s">
        <v>1387</v>
      </c>
      <c r="AB49"/>
    </row>
    <row r="50" spans="1:28" ht="21" hidden="1" x14ac:dyDescent="0.25">
      <c r="A50" s="59">
        <f>SUBTOTAL(103,$B$2:B50)</f>
        <v>26</v>
      </c>
      <c r="B50" s="67" t="s">
        <v>1371</v>
      </c>
      <c r="C50" s="56">
        <f>COUNTIF(INSCRIPCIONES!$G$7:$G$486,VALIDA!B50)</f>
        <v>0</v>
      </c>
      <c r="D50" s="56">
        <f>COUNTIF('INSCRIPCIONES NUEVOS'!$L$7:$L$199,VALIDA!B50)</f>
        <v>0</v>
      </c>
      <c r="E50" s="56">
        <f t="shared" si="0"/>
        <v>0</v>
      </c>
      <c r="F50" s="161">
        <f>SUMIF(INSCRIPCIONES!$G$7:$G$316,Tabla5[[#This Row],[CLUB]],INSCRIPCIONES!$J$7:$J$316)</f>
        <v>0</v>
      </c>
      <c r="G50" s="57">
        <f>SUMIF('INSCRIPCIONES NUEVOS'!$L$7:$L$94,Tabla5[[#This Row],[CLUB]],'INSCRIPCIONES NUEVOS'!$M$7:$M$94)</f>
        <v>0</v>
      </c>
      <c r="H50" s="57">
        <f>+Tabla5[[#This Row],[VR ANTIGUOS]]+Tabla5[[#This Row],[VR NUEVOS]]</f>
        <v>0</v>
      </c>
      <c r="I50" s="85" t="str">
        <f>VLOOKUP(Tabla5[[#This Row],[CLUB]],Tabla8[],2,FALSE)</f>
        <v>TXBN</v>
      </c>
      <c r="K50" s="104" t="s">
        <v>1371</v>
      </c>
      <c r="L50" s="105" t="s">
        <v>1392</v>
      </c>
      <c r="M50" s="104" t="s">
        <v>1387</v>
      </c>
      <c r="AB50"/>
    </row>
    <row r="51" spans="1:28" ht="21" x14ac:dyDescent="0.25">
      <c r="A51" s="59">
        <f>SUBTOTAL(103,$B$2:B51)</f>
        <v>27</v>
      </c>
      <c r="B51" s="67" t="s">
        <v>168</v>
      </c>
      <c r="C51" s="56">
        <f>COUNTIF(INSCRIPCIONES!$G$7:$G$486,VALIDA!B51)</f>
        <v>0</v>
      </c>
      <c r="D51" s="56">
        <f>COUNTIF('INSCRIPCIONES NUEVOS'!$L$7:$L$199,VALIDA!B51)</f>
        <v>0</v>
      </c>
      <c r="E51" s="56">
        <f t="shared" si="0"/>
        <v>0</v>
      </c>
      <c r="F51" s="161">
        <f>SUMIF(INSCRIPCIONES!$G$7:$G$316,Tabla5[[#This Row],[CLUB]],INSCRIPCIONES!$J$7:$J$316)</f>
        <v>0</v>
      </c>
      <c r="G51" s="57">
        <f>SUMIF('INSCRIPCIONES NUEVOS'!$L$7:$L$94,Tabla5[[#This Row],[CLUB]],'INSCRIPCIONES NUEVOS'!$M$7:$M$94)</f>
        <v>0</v>
      </c>
      <c r="H51" s="57">
        <f>+Tabla5[[#This Row],[VR ANTIGUOS]]+Tabla5[[#This Row],[VR NUEVOS]]</f>
        <v>0</v>
      </c>
      <c r="I51" s="85" t="str">
        <f>VLOOKUP(Tabla5[[#This Row],[CLUB]],Tabla8[],2,FALSE)</f>
        <v>TCB</v>
      </c>
      <c r="K51" s="104" t="s">
        <v>168</v>
      </c>
      <c r="L51" s="105" t="s">
        <v>169</v>
      </c>
      <c r="M51" s="104" t="s">
        <v>231</v>
      </c>
      <c r="AB51"/>
    </row>
    <row r="52" spans="1:28" ht="21" hidden="1" x14ac:dyDescent="0.25">
      <c r="A52" s="59">
        <f>SUBTOTAL(103,$B$2:B52)</f>
        <v>27</v>
      </c>
      <c r="B52" s="67" t="s">
        <v>108</v>
      </c>
      <c r="C52" s="56">
        <f>COUNTIF(INSCRIPCIONES!$G$7:$G$486,VALIDA!B52)</f>
        <v>0</v>
      </c>
      <c r="D52" s="56">
        <f>COUNTIF('INSCRIPCIONES NUEVOS'!$L$7:$L$199,VALIDA!B52)</f>
        <v>0</v>
      </c>
      <c r="E52" s="56">
        <f t="shared" si="0"/>
        <v>0</v>
      </c>
      <c r="F52" s="161">
        <f>SUMIF(INSCRIPCIONES!$G$7:$G$316,Tabla5[[#This Row],[CLUB]],INSCRIPCIONES!$J$7:$J$316)</f>
        <v>0</v>
      </c>
      <c r="G52" s="57">
        <f>SUMIF('INSCRIPCIONES NUEVOS'!$L$7:$L$94,Tabla5[[#This Row],[CLUB]],'INSCRIPCIONES NUEVOS'!$M$7:$M$94)</f>
        <v>0</v>
      </c>
      <c r="H52" s="57">
        <f>+Tabla5[[#This Row],[VR ANTIGUOS]]+Tabla5[[#This Row],[VR NUEVOS]]</f>
        <v>0</v>
      </c>
      <c r="I52" s="85" t="str">
        <f>VLOOKUP(Tabla5[[#This Row],[CLUB]],Tabla8[],2,FALSE)</f>
        <v>TC</v>
      </c>
      <c r="K52" s="104" t="s">
        <v>108</v>
      </c>
      <c r="L52" s="105" t="s">
        <v>1479</v>
      </c>
      <c r="M52" s="104"/>
      <c r="AB52"/>
    </row>
    <row r="53" spans="1:28" ht="21" x14ac:dyDescent="0.25">
      <c r="A53" s="59">
        <f>SUBTOTAL(103,$B$2:B53)</f>
        <v>28</v>
      </c>
      <c r="B53" s="67" t="s">
        <v>77</v>
      </c>
      <c r="C53" s="56">
        <f>COUNTIF(INSCRIPCIONES!$G$7:$G$486,VALIDA!B53)</f>
        <v>0</v>
      </c>
      <c r="D53" s="56">
        <f>COUNTIF('INSCRIPCIONES NUEVOS'!$L$7:$L$199,VALIDA!B53)</f>
        <v>0</v>
      </c>
      <c r="E53" s="56">
        <f t="shared" si="0"/>
        <v>0</v>
      </c>
      <c r="F53" s="161">
        <f>SUMIF(INSCRIPCIONES!$G$7:$G$316,Tabla5[[#This Row],[CLUB]],INSCRIPCIONES!$J$7:$J$316)</f>
        <v>0</v>
      </c>
      <c r="G53" s="57">
        <f>SUMIF('INSCRIPCIONES NUEVOS'!$L$7:$L$94,Tabla5[[#This Row],[CLUB]],'INSCRIPCIONES NUEVOS'!$M$7:$M$94)</f>
        <v>0</v>
      </c>
      <c r="H53" s="57">
        <f>+Tabla5[[#This Row],[VR ANTIGUOS]]+Tabla5[[#This Row],[VR NUEVOS]]</f>
        <v>0</v>
      </c>
      <c r="I53" s="85" t="str">
        <f>VLOOKUP(Tabla5[[#This Row],[CLUB]],Tabla8[],2,FALSE)</f>
        <v>TIG</v>
      </c>
      <c r="K53" s="104" t="s">
        <v>77</v>
      </c>
      <c r="L53" s="105" t="s">
        <v>132</v>
      </c>
      <c r="M53" s="104" t="s">
        <v>231</v>
      </c>
      <c r="AB53"/>
    </row>
    <row r="54" spans="1:28" ht="21" hidden="1" x14ac:dyDescent="0.25">
      <c r="A54" s="59">
        <f>SUBTOTAL(103,$B$2:B54)</f>
        <v>28</v>
      </c>
      <c r="B54" s="67" t="s">
        <v>1227</v>
      </c>
      <c r="C54" s="56">
        <f>COUNTIF(INSCRIPCIONES!$G$7:$G$486,VALIDA!B54)</f>
        <v>0</v>
      </c>
      <c r="D54" s="56">
        <f>COUNTIF('INSCRIPCIONES NUEVOS'!$L$7:$L$199,VALIDA!B54)</f>
        <v>0</v>
      </c>
      <c r="E54" s="56">
        <f t="shared" si="0"/>
        <v>0</v>
      </c>
      <c r="F54" s="161">
        <f>SUMIF(INSCRIPCIONES!$G$7:$G$316,Tabla5[[#This Row],[CLUB]],INSCRIPCIONES!$J$7:$J$316)</f>
        <v>0</v>
      </c>
      <c r="G54" s="57">
        <f>SUMIF('INSCRIPCIONES NUEVOS'!$L$7:$L$94,Tabla5[[#This Row],[CLUB]],'INSCRIPCIONES NUEVOS'!$M$7:$M$94)</f>
        <v>0</v>
      </c>
      <c r="H54" s="57">
        <f>+Tabla5[[#This Row],[VR ANTIGUOS]]+Tabla5[[#This Row],[VR NUEVOS]]</f>
        <v>0</v>
      </c>
      <c r="I54" s="85" t="str">
        <f>VLOOKUP(Tabla5[[#This Row],[CLUB]],Tabla8[],2,FALSE)</f>
        <v>TRU</v>
      </c>
      <c r="K54" s="104" t="s">
        <v>1227</v>
      </c>
      <c r="L54" s="105" t="s">
        <v>141</v>
      </c>
      <c r="M54" s="104" t="s">
        <v>86</v>
      </c>
      <c r="AB54"/>
    </row>
    <row r="55" spans="1:28" ht="21" hidden="1" x14ac:dyDescent="0.25">
      <c r="A55" s="59">
        <f>SUBTOTAL(103,$B$2:B55)</f>
        <v>28</v>
      </c>
      <c r="B55" s="67" t="s">
        <v>139</v>
      </c>
      <c r="C55" s="56">
        <f>COUNTIF(INSCRIPCIONES!$G$7:$G$486,VALIDA!B55)</f>
        <v>0</v>
      </c>
      <c r="D55" s="56">
        <f>COUNTIF('INSCRIPCIONES NUEVOS'!$L$7:$L$199,VALIDA!B55)</f>
        <v>0</v>
      </c>
      <c r="E55" s="56">
        <f t="shared" si="0"/>
        <v>0</v>
      </c>
      <c r="F55" s="161">
        <f>SUMIF(INSCRIPCIONES!$G$7:$G$316,Tabla5[[#This Row],[CLUB]],INSCRIPCIONES!$J$7:$J$316)</f>
        <v>0</v>
      </c>
      <c r="G55" s="57">
        <f>SUMIF('INSCRIPCIONES NUEVOS'!$L$7:$L$94,Tabla5[[#This Row],[CLUB]],'INSCRIPCIONES NUEVOS'!$M$7:$M$94)</f>
        <v>0</v>
      </c>
      <c r="H55" s="57">
        <f>+Tabla5[[#This Row],[VR ANTIGUOS]]+Tabla5[[#This Row],[VR NUEVOS]]</f>
        <v>0</v>
      </c>
      <c r="I55" s="85" t="str">
        <f>VLOOKUP(Tabla5[[#This Row],[CLUB]],Tabla8[],2,FALSE)</f>
        <v>TSU</v>
      </c>
      <c r="K55" s="104" t="s">
        <v>139</v>
      </c>
      <c r="L55" s="105" t="s">
        <v>142</v>
      </c>
      <c r="M55" s="104" t="s">
        <v>233</v>
      </c>
      <c r="AB55"/>
    </row>
    <row r="56" spans="1:28" ht="21" x14ac:dyDescent="0.25">
      <c r="A56" s="59">
        <f>SUBTOTAL(103,$B$2:B56)</f>
        <v>29</v>
      </c>
      <c r="B56" s="67" t="s">
        <v>78</v>
      </c>
      <c r="C56" s="56">
        <f>COUNTIF(INSCRIPCIONES!$G$7:$G$486,VALIDA!B56)</f>
        <v>0</v>
      </c>
      <c r="D56" s="56">
        <f>COUNTIF('INSCRIPCIONES NUEVOS'!$L$7:$L$199,VALIDA!B56)</f>
        <v>0</v>
      </c>
      <c r="E56" s="56">
        <f t="shared" si="0"/>
        <v>0</v>
      </c>
      <c r="F56" s="161">
        <f>SUMIF(INSCRIPCIONES!$G$7:$G$316,Tabla5[[#This Row],[CLUB]],INSCRIPCIONES!$J$7:$J$316)</f>
        <v>0</v>
      </c>
      <c r="G56" s="57">
        <f>SUMIF('INSCRIPCIONES NUEVOS'!$L$7:$L$94,Tabla5[[#This Row],[CLUB]],'INSCRIPCIONES NUEVOS'!$M$7:$M$94)</f>
        <v>0</v>
      </c>
      <c r="H56" s="57">
        <f>+Tabla5[[#This Row],[VR ANTIGUOS]]+Tabla5[[#This Row],[VR NUEVOS]]</f>
        <v>0</v>
      </c>
      <c r="I56" s="85" t="str">
        <f>VLOOKUP(Tabla5[[#This Row],[CLUB]],Tabla8[],2,FALSE)</f>
        <v>VRY</v>
      </c>
      <c r="K56" s="104" t="s">
        <v>78</v>
      </c>
      <c r="L56" s="105" t="s">
        <v>133</v>
      </c>
      <c r="M56" s="104"/>
      <c r="AB56"/>
    </row>
    <row r="57" spans="1:28" ht="21" x14ac:dyDescent="0.25">
      <c r="A57" s="59">
        <f>SUBTOTAL(103,$B$2:B57)</f>
        <v>30</v>
      </c>
      <c r="B57" s="67" t="s">
        <v>1329</v>
      </c>
      <c r="C57" s="56">
        <f>COUNTIF(INSCRIPCIONES!$G$7:$G$486,VALIDA!B57)</f>
        <v>0</v>
      </c>
      <c r="D57" s="56">
        <f>COUNTIF('INSCRIPCIONES NUEVOS'!$L$7:$L$199,VALIDA!B57)</f>
        <v>0</v>
      </c>
      <c r="E57" s="56">
        <f t="shared" si="0"/>
        <v>0</v>
      </c>
      <c r="F57" s="161">
        <f>SUMIF(INSCRIPCIONES!$G$7:$G$316,Tabla5[[#This Row],[CLUB]],INSCRIPCIONES!$J$7:$J$316)</f>
        <v>0</v>
      </c>
      <c r="G57" s="57">
        <f>SUMIF('INSCRIPCIONES NUEVOS'!$L$7:$L$94,Tabla5[[#This Row],[CLUB]],'INSCRIPCIONES NUEVOS'!$M$7:$M$94)</f>
        <v>0</v>
      </c>
      <c r="H57" s="57">
        <f>+Tabla5[[#This Row],[VR ANTIGUOS]]+Tabla5[[#This Row],[VR NUEVOS]]</f>
        <v>0</v>
      </c>
      <c r="I57" s="85" t="str">
        <f>VLOOKUP(Tabla5[[#This Row],[CLUB]],Tabla8[],2,FALSE)</f>
        <v>VBN</v>
      </c>
      <c r="K57" s="104" t="s">
        <v>1329</v>
      </c>
      <c r="L57" s="105" t="s">
        <v>1391</v>
      </c>
      <c r="M57" s="104" t="s">
        <v>1387</v>
      </c>
      <c r="AB57"/>
    </row>
    <row r="58" spans="1:28" ht="21" x14ac:dyDescent="0.25">
      <c r="A58" s="59">
        <f>SUBTOTAL(103,$B$2:B58)</f>
        <v>31</v>
      </c>
      <c r="B58" s="67" t="s">
        <v>53</v>
      </c>
      <c r="C58" s="56">
        <f>COUNTIF(INSCRIPCIONES!$G$7:$G$486,VALIDA!B58)</f>
        <v>0</v>
      </c>
      <c r="D58" s="56">
        <f>COUNTIF('INSCRIPCIONES NUEVOS'!$L$7:$L$199,VALIDA!B58)</f>
        <v>0</v>
      </c>
      <c r="E58" s="56">
        <f t="shared" si="0"/>
        <v>0</v>
      </c>
      <c r="F58" s="161">
        <f>SUMIF(INSCRIPCIONES!$G$7:$G$316,Tabla5[[#This Row],[CLUB]],INSCRIPCIONES!$J$7:$J$316)</f>
        <v>0</v>
      </c>
      <c r="G58" s="57">
        <f>SUMIF('INSCRIPCIONES NUEVOS'!$L$7:$L$94,Tabla5[[#This Row],[CLUB]],'INSCRIPCIONES NUEVOS'!$M$7:$M$94)</f>
        <v>0</v>
      </c>
      <c r="H58" s="57">
        <f>+Tabla5[[#This Row],[VR ANTIGUOS]]+Tabla5[[#This Row],[VR NUEVOS]]</f>
        <v>0</v>
      </c>
      <c r="I58" s="85" t="str">
        <f>VLOOKUP(Tabla5[[#This Row],[CLUB]],Tabla8[],2,FALSE)</f>
        <v>XRA</v>
      </c>
      <c r="K58" s="104" t="s">
        <v>53</v>
      </c>
      <c r="L58" s="105" t="s">
        <v>134</v>
      </c>
      <c r="M58" s="104" t="s">
        <v>231</v>
      </c>
      <c r="AB58"/>
    </row>
    <row r="59" spans="1:28" ht="21" x14ac:dyDescent="0.25">
      <c r="A59" s="59">
        <f>SUBTOTAL(103,$B$2:B59)</f>
        <v>32</v>
      </c>
      <c r="B59" s="67" t="s">
        <v>45</v>
      </c>
      <c r="C59" s="56">
        <f>COUNTIF(INSCRIPCIONES!$G$7:$G$486,VALIDA!B59)</f>
        <v>0</v>
      </c>
      <c r="D59" s="56">
        <f>COUNTIF('INSCRIPCIONES NUEVOS'!$L$7:$L$199,VALIDA!B59)</f>
        <v>0</v>
      </c>
      <c r="E59" s="56">
        <f t="shared" si="0"/>
        <v>0</v>
      </c>
      <c r="F59" s="161">
        <f>SUMIF(INSCRIPCIONES!$G$7:$G$316,Tabla5[[#This Row],[CLUB]],INSCRIPCIONES!$J$7:$J$316)</f>
        <v>0</v>
      </c>
      <c r="G59" s="57">
        <f>SUMIF('INSCRIPCIONES NUEVOS'!$L$7:$L$94,Tabla5[[#This Row],[CLUB]],'INSCRIPCIONES NUEVOS'!$M$7:$M$94)</f>
        <v>0</v>
      </c>
      <c r="H59" s="57">
        <f>+Tabla5[[#This Row],[VR ANTIGUOS]]+Tabla5[[#This Row],[VR NUEVOS]]</f>
        <v>0</v>
      </c>
      <c r="I59" s="85" t="str">
        <f>VLOOKUP(Tabla5[[#This Row],[CLUB]],Tabla8[],2,FALSE)</f>
        <v>XTRB</v>
      </c>
      <c r="K59" s="104" t="s">
        <v>45</v>
      </c>
      <c r="L59" s="105" t="s">
        <v>135</v>
      </c>
      <c r="M59" s="104" t="s">
        <v>231</v>
      </c>
      <c r="AB59"/>
    </row>
    <row r="60" spans="1:28" ht="21" x14ac:dyDescent="0.25">
      <c r="A60" s="59">
        <f>SUBTOTAL(103,$B$2:B60)</f>
        <v>33</v>
      </c>
      <c r="B60" s="67" t="s">
        <v>49</v>
      </c>
      <c r="C60" s="56">
        <f>COUNTIF(INSCRIPCIONES!$G$7:$G$486,VALIDA!B60)</f>
        <v>0</v>
      </c>
      <c r="D60" s="56">
        <f>COUNTIF('INSCRIPCIONES NUEVOS'!$L$7:$L$199,VALIDA!B60)</f>
        <v>0</v>
      </c>
      <c r="E60" s="56">
        <f t="shared" si="0"/>
        <v>0</v>
      </c>
      <c r="F60" s="161">
        <f>SUMIF(INSCRIPCIONES!$G$7:$G$316,Tabla5[[#This Row],[CLUB]],INSCRIPCIONES!$J$7:$J$316)</f>
        <v>0</v>
      </c>
      <c r="G60" s="57">
        <f>SUMIF('INSCRIPCIONES NUEVOS'!$L$7:$L$94,Tabla5[[#This Row],[CLUB]],'INSCRIPCIONES NUEVOS'!$M$7:$M$94)</f>
        <v>0</v>
      </c>
      <c r="H60" s="57">
        <f>+Tabla5[[#This Row],[VR ANTIGUOS]]+Tabla5[[#This Row],[VR NUEVOS]]</f>
        <v>0</v>
      </c>
      <c r="I60" s="85" t="str">
        <f>VLOOKUP(Tabla5[[#This Row],[CLUB]],Tabla8[],2,FALSE)</f>
        <v>YB</v>
      </c>
      <c r="K60" s="104" t="s">
        <v>49</v>
      </c>
      <c r="L60" s="105" t="s">
        <v>136</v>
      </c>
      <c r="M60" s="104" t="s">
        <v>231</v>
      </c>
      <c r="AB60"/>
    </row>
    <row r="61" spans="1:28" ht="16.5" x14ac:dyDescent="0.25">
      <c r="A61" s="66" t="s">
        <v>107</v>
      </c>
      <c r="B61" s="66"/>
      <c r="C61" s="59">
        <f>SUBTOTAL(109,Tabla5[ANTIGUOS])</f>
        <v>0</v>
      </c>
      <c r="D61" s="59">
        <f>SUBTOTAL(109,Tabla5[NUEVOS])</f>
        <v>0</v>
      </c>
      <c r="E61" s="59">
        <f>SUBTOTAL(109,Tabla5[TOTAL])</f>
        <v>0</v>
      </c>
      <c r="F61" s="60">
        <f>SUBTOTAL(109,Tabla5[VR ANTIGUOS])</f>
        <v>0</v>
      </c>
      <c r="G61" s="60">
        <f>SUBTOTAL(109,Tabla5[VR NUEVOS])</f>
        <v>0</v>
      </c>
      <c r="H61" s="60">
        <f>SUBTOTAL(109,Tabla5[VR TOTAL])</f>
        <v>0</v>
      </c>
      <c r="I61" s="66"/>
      <c r="AB61"/>
    </row>
    <row r="62" spans="1:28" ht="16.5" x14ac:dyDescent="0.3">
      <c r="P62" s="58" t="s">
        <v>18</v>
      </c>
      <c r="Q62" s="58" t="s">
        <v>90</v>
      </c>
      <c r="R62" s="58" t="s">
        <v>91</v>
      </c>
      <c r="S62" s="58" t="s">
        <v>92</v>
      </c>
      <c r="T62" s="61" t="s">
        <v>146</v>
      </c>
      <c r="AB62"/>
    </row>
    <row r="63" spans="1:28" ht="16.5" x14ac:dyDescent="0.25">
      <c r="P63" s="62" t="s">
        <v>73</v>
      </c>
      <c r="Q63" s="58">
        <f>COUNTIF(INSCRIPCIONES!$H$7:$H$316,VALIDA!P63)</f>
        <v>0</v>
      </c>
      <c r="R63" s="58">
        <f>COUNTIF('INSCRIPCIONES NUEVOS'!$K$7:$K$62,VALIDA!P63)</f>
        <v>0</v>
      </c>
      <c r="S63" s="58">
        <f>+Q63+R63</f>
        <v>0</v>
      </c>
      <c r="T63" s="58" t="str">
        <f t="shared" ref="T63:T91" si="1">VLOOKUP(S63,$W$2:$X$9,2)</f>
        <v xml:space="preserve"> </v>
      </c>
      <c r="AB63"/>
    </row>
    <row r="64" spans="1:28" ht="16.5" x14ac:dyDescent="0.25">
      <c r="P64" s="62" t="s">
        <v>173</v>
      </c>
      <c r="Q64" s="58">
        <f>COUNTIF(INSCRIPCIONES!$H$7:$H$316,VALIDA!P64)</f>
        <v>0</v>
      </c>
      <c r="R64" s="58">
        <f>COUNTIF('INSCRIPCIONES NUEVOS'!$K$7:$K$62,VALIDA!P64)</f>
        <v>0</v>
      </c>
      <c r="S64" s="58">
        <f>+Q64+R64</f>
        <v>0</v>
      </c>
      <c r="T64" s="58" t="str">
        <f>VLOOKUP(S64,$W$2:$X$9,2)</f>
        <v xml:space="preserve"> </v>
      </c>
      <c r="AB64"/>
    </row>
    <row r="65" spans="16:28" ht="16.5" x14ac:dyDescent="0.25">
      <c r="P65" s="62" t="s">
        <v>171</v>
      </c>
      <c r="Q65" s="58">
        <f>COUNTIF(INSCRIPCIONES!$H$7:$H$316,VALIDA!P65)</f>
        <v>0</v>
      </c>
      <c r="R65" s="58">
        <f>COUNTIF('INSCRIPCIONES NUEVOS'!$K$7:$K$62,VALIDA!P65)</f>
        <v>0</v>
      </c>
      <c r="S65" s="58">
        <f t="shared" ref="S65:S91" si="2">+Q65+R65</f>
        <v>0</v>
      </c>
      <c r="T65" s="58" t="str">
        <f t="shared" si="1"/>
        <v xml:space="preserve"> </v>
      </c>
      <c r="AB65"/>
    </row>
    <row r="66" spans="16:28" ht="16.5" x14ac:dyDescent="0.25">
      <c r="P66" s="62" t="s">
        <v>101</v>
      </c>
      <c r="Q66" s="58">
        <f>COUNTIF(INSCRIPCIONES!$H$7:$H$316,VALIDA!P66)</f>
        <v>0</v>
      </c>
      <c r="R66" s="58">
        <f>COUNTIF('INSCRIPCIONES NUEVOS'!$K$7:$K$62,VALIDA!P66)</f>
        <v>0</v>
      </c>
      <c r="S66" s="58">
        <f t="shared" si="2"/>
        <v>0</v>
      </c>
      <c r="T66" s="58" t="str">
        <f t="shared" si="1"/>
        <v xml:space="preserve"> </v>
      </c>
      <c r="AB66"/>
    </row>
    <row r="67" spans="16:28" ht="16.5" x14ac:dyDescent="0.25">
      <c r="P67" s="62" t="s">
        <v>102</v>
      </c>
      <c r="Q67" s="58">
        <f>COUNTIF(INSCRIPCIONES!$H$7:$H$316,VALIDA!P67)</f>
        <v>0</v>
      </c>
      <c r="R67" s="58">
        <f>COUNTIF('INSCRIPCIONES NUEVOS'!$K$7:$K$62,VALIDA!P67)</f>
        <v>0</v>
      </c>
      <c r="S67" s="58">
        <f t="shared" si="2"/>
        <v>0</v>
      </c>
      <c r="T67" s="58" t="str">
        <f t="shared" si="1"/>
        <v xml:space="preserve"> </v>
      </c>
      <c r="AB67"/>
    </row>
    <row r="68" spans="16:28" ht="16.5" x14ac:dyDescent="0.25">
      <c r="P68" s="62" t="s">
        <v>98</v>
      </c>
      <c r="Q68" s="58">
        <f>COUNTIF(INSCRIPCIONES!$H$7:$H$316,VALIDA!P68)</f>
        <v>0</v>
      </c>
      <c r="R68" s="58">
        <f>COUNTIF('INSCRIPCIONES NUEVOS'!$K$7:$K$62,VALIDA!P68)</f>
        <v>0</v>
      </c>
      <c r="S68" s="58">
        <f t="shared" si="2"/>
        <v>0</v>
      </c>
      <c r="T68" s="58" t="str">
        <f t="shared" si="1"/>
        <v xml:space="preserve"> </v>
      </c>
      <c r="AB68"/>
    </row>
    <row r="69" spans="16:28" ht="16.5" x14ac:dyDescent="0.25">
      <c r="P69" s="62" t="s">
        <v>99</v>
      </c>
      <c r="Q69" s="58">
        <f>COUNTIF(INSCRIPCIONES!$H$7:$H$316,VALIDA!P69)</f>
        <v>0</v>
      </c>
      <c r="R69" s="58">
        <f>COUNTIF('INSCRIPCIONES NUEVOS'!$K$7:$K$62,VALIDA!P69)</f>
        <v>0</v>
      </c>
      <c r="S69" s="58">
        <f t="shared" si="2"/>
        <v>0</v>
      </c>
      <c r="T69" s="58" t="str">
        <f t="shared" si="1"/>
        <v xml:space="preserve"> </v>
      </c>
      <c r="AB69"/>
    </row>
    <row r="70" spans="16:28" ht="16.5" x14ac:dyDescent="0.25">
      <c r="P70" s="62" t="s">
        <v>60</v>
      </c>
      <c r="Q70" s="58">
        <f>COUNTIF(INSCRIPCIONES!$H$7:$H$316,VALIDA!P70)</f>
        <v>0</v>
      </c>
      <c r="R70" s="58">
        <f>COUNTIF('INSCRIPCIONES NUEVOS'!$K$7:$K$62,VALIDA!P70)</f>
        <v>0</v>
      </c>
      <c r="S70" s="58">
        <f t="shared" si="2"/>
        <v>0</v>
      </c>
      <c r="T70" s="58" t="str">
        <f t="shared" si="1"/>
        <v xml:space="preserve"> </v>
      </c>
      <c r="AB70"/>
    </row>
    <row r="71" spans="16:28" ht="16.5" x14ac:dyDescent="0.25">
      <c r="P71" s="62" t="s">
        <v>61</v>
      </c>
      <c r="Q71" s="58">
        <f>COUNTIF(INSCRIPCIONES!$H$7:$H$316,VALIDA!P71)</f>
        <v>0</v>
      </c>
      <c r="R71" s="58">
        <f>COUNTIF('INSCRIPCIONES NUEVOS'!$K$7:$K$62,VALIDA!P71)</f>
        <v>0</v>
      </c>
      <c r="S71" s="58">
        <f t="shared" si="2"/>
        <v>0</v>
      </c>
      <c r="T71" s="58" t="str">
        <f t="shared" si="1"/>
        <v xml:space="preserve"> </v>
      </c>
      <c r="AB71"/>
    </row>
    <row r="72" spans="16:28" ht="16.5" x14ac:dyDescent="0.25">
      <c r="P72" s="62" t="s">
        <v>62</v>
      </c>
      <c r="Q72" s="58">
        <f>COUNTIF(INSCRIPCIONES!$H$7:$H$316,VALIDA!P72)</f>
        <v>0</v>
      </c>
      <c r="R72" s="58">
        <f>COUNTIF('INSCRIPCIONES NUEVOS'!$K$7:$K$62,VALIDA!P72)</f>
        <v>0</v>
      </c>
      <c r="S72" s="58">
        <f t="shared" si="2"/>
        <v>0</v>
      </c>
      <c r="T72" s="58" t="str">
        <f t="shared" si="1"/>
        <v xml:space="preserve"> </v>
      </c>
      <c r="AB72"/>
    </row>
    <row r="73" spans="16:28" ht="16.5" x14ac:dyDescent="0.25">
      <c r="P73" s="62" t="s">
        <v>63</v>
      </c>
      <c r="Q73" s="58">
        <f>COUNTIF(INSCRIPCIONES!$H$7:$H$316,VALIDA!P73)</f>
        <v>0</v>
      </c>
      <c r="R73" s="58">
        <f>COUNTIF('INSCRIPCIONES NUEVOS'!$K$7:$K$62,VALIDA!P73)</f>
        <v>0</v>
      </c>
      <c r="S73" s="58">
        <f t="shared" si="2"/>
        <v>0</v>
      </c>
      <c r="T73" s="58" t="str">
        <f t="shared" si="1"/>
        <v xml:space="preserve"> </v>
      </c>
      <c r="AB73"/>
    </row>
    <row r="74" spans="16:28" ht="16.5" x14ac:dyDescent="0.25">
      <c r="P74" s="62" t="s">
        <v>64</v>
      </c>
      <c r="Q74" s="58">
        <f>COUNTIF(INSCRIPCIONES!$H$7:$H$316,VALIDA!P74)</f>
        <v>0</v>
      </c>
      <c r="R74" s="58">
        <f>COUNTIF('INSCRIPCIONES NUEVOS'!$K$7:$K$62,VALIDA!P74)</f>
        <v>0</v>
      </c>
      <c r="S74" s="58">
        <f t="shared" si="2"/>
        <v>0</v>
      </c>
      <c r="T74" s="58" t="str">
        <f t="shared" si="1"/>
        <v xml:space="preserve"> </v>
      </c>
      <c r="AB74"/>
    </row>
    <row r="75" spans="16:28" ht="16.5" x14ac:dyDescent="0.25">
      <c r="P75" s="62" t="s">
        <v>144</v>
      </c>
      <c r="Q75" s="58">
        <f>COUNTIF(INSCRIPCIONES!$H$7:$H$316,VALIDA!P75)</f>
        <v>0</v>
      </c>
      <c r="R75" s="58">
        <f>COUNTIF('INSCRIPCIONES NUEVOS'!$K$7:$K$62,VALIDA!P75)</f>
        <v>0</v>
      </c>
      <c r="S75" s="58">
        <f t="shared" si="2"/>
        <v>0</v>
      </c>
      <c r="T75" s="58" t="str">
        <f t="shared" si="1"/>
        <v xml:space="preserve"> </v>
      </c>
      <c r="AB75"/>
    </row>
    <row r="76" spans="16:28" ht="16.5" x14ac:dyDescent="0.25">
      <c r="P76" s="62" t="s">
        <v>0</v>
      </c>
      <c r="Q76" s="58">
        <f>COUNTIF(INSCRIPCIONES!$H$7:$H$316,VALIDA!P76)</f>
        <v>0</v>
      </c>
      <c r="R76" s="58">
        <f>COUNTIF('INSCRIPCIONES NUEVOS'!$K$7:$K$62,VALIDA!P76)</f>
        <v>0</v>
      </c>
      <c r="S76" s="58">
        <f t="shared" si="2"/>
        <v>0</v>
      </c>
      <c r="T76" s="58" t="str">
        <f t="shared" si="1"/>
        <v xml:space="preserve"> </v>
      </c>
      <c r="AB76"/>
    </row>
    <row r="77" spans="16:28" ht="16.5" x14ac:dyDescent="0.25">
      <c r="P77" s="62" t="s">
        <v>1</v>
      </c>
      <c r="Q77" s="58">
        <f>COUNTIF(INSCRIPCIONES!$H$7:$H$316,VALIDA!P77)</f>
        <v>0</v>
      </c>
      <c r="R77" s="58">
        <f>COUNTIF('INSCRIPCIONES NUEVOS'!$K$7:$K$62,VALIDA!P77)</f>
        <v>0</v>
      </c>
      <c r="S77" s="58">
        <f t="shared" si="2"/>
        <v>0</v>
      </c>
      <c r="T77" s="58" t="str">
        <f t="shared" si="1"/>
        <v xml:space="preserve"> </v>
      </c>
      <c r="AB77"/>
    </row>
    <row r="78" spans="16:28" ht="16.5" x14ac:dyDescent="0.25">
      <c r="P78" s="62" t="s">
        <v>2</v>
      </c>
      <c r="Q78" s="58">
        <f>COUNTIF(INSCRIPCIONES!$H$7:$H$316,VALIDA!P78)</f>
        <v>0</v>
      </c>
      <c r="R78" s="58">
        <f>COUNTIF('INSCRIPCIONES NUEVOS'!$K$7:$K$62,VALIDA!P78)</f>
        <v>0</v>
      </c>
      <c r="S78" s="58">
        <f t="shared" si="2"/>
        <v>0</v>
      </c>
      <c r="T78" s="58" t="str">
        <f t="shared" si="1"/>
        <v xml:space="preserve"> </v>
      </c>
      <c r="AB78"/>
    </row>
    <row r="79" spans="16:28" ht="16.5" x14ac:dyDescent="0.25">
      <c r="P79" s="62" t="s">
        <v>3</v>
      </c>
      <c r="Q79" s="58">
        <f>COUNTIF(INSCRIPCIONES!$H$7:$H$316,VALIDA!P79)</f>
        <v>0</v>
      </c>
      <c r="R79" s="58">
        <f>COUNTIF('INSCRIPCIONES NUEVOS'!$K$7:$K$62,VALIDA!P79)</f>
        <v>0</v>
      </c>
      <c r="S79" s="58">
        <f t="shared" si="2"/>
        <v>0</v>
      </c>
      <c r="T79" s="58" t="str">
        <f t="shared" si="1"/>
        <v xml:space="preserve"> </v>
      </c>
      <c r="AB79"/>
    </row>
    <row r="80" spans="16:28" ht="16.5" x14ac:dyDescent="0.25">
      <c r="P80" s="62" t="s">
        <v>4</v>
      </c>
      <c r="Q80" s="58">
        <f>COUNTIF(INSCRIPCIONES!$H$7:$H$316,VALIDA!P80)</f>
        <v>0</v>
      </c>
      <c r="R80" s="58">
        <f>COUNTIF('INSCRIPCIONES NUEVOS'!$K$7:$K$62,VALIDA!P80)</f>
        <v>0</v>
      </c>
      <c r="S80" s="58">
        <f t="shared" si="2"/>
        <v>0</v>
      </c>
      <c r="T80" s="58" t="str">
        <f t="shared" si="1"/>
        <v xml:space="preserve"> </v>
      </c>
      <c r="AB80"/>
    </row>
    <row r="81" spans="16:28" ht="16.5" x14ac:dyDescent="0.25">
      <c r="P81" s="62" t="s">
        <v>163</v>
      </c>
      <c r="Q81" s="58">
        <f>COUNTIF(INSCRIPCIONES!$H$7:$H$316,VALIDA!P81)</f>
        <v>0</v>
      </c>
      <c r="R81" s="58">
        <f>COUNTIF('INSCRIPCIONES NUEVOS'!$K$7:$K$62,VALIDA!P81)</f>
        <v>0</v>
      </c>
      <c r="S81" s="58">
        <f t="shared" si="2"/>
        <v>0</v>
      </c>
      <c r="T81" s="58" t="str">
        <f t="shared" si="1"/>
        <v xml:space="preserve"> </v>
      </c>
      <c r="AB81"/>
    </row>
    <row r="82" spans="16:28" ht="16.5" x14ac:dyDescent="0.25">
      <c r="P82" s="62" t="s">
        <v>164</v>
      </c>
      <c r="Q82" s="58">
        <f>COUNTIF(INSCRIPCIONES!$H$7:$H$316,VALIDA!P82)</f>
        <v>0</v>
      </c>
      <c r="R82" s="58">
        <f>COUNTIF('INSCRIPCIONES NUEVOS'!$K$7:$K$62,VALIDA!P82)</f>
        <v>0</v>
      </c>
      <c r="S82" s="58">
        <f t="shared" si="2"/>
        <v>0</v>
      </c>
      <c r="T82" s="58" t="str">
        <f t="shared" si="1"/>
        <v xml:space="preserve"> </v>
      </c>
      <c r="AB82"/>
    </row>
    <row r="83" spans="16:28" ht="16.5" x14ac:dyDescent="0.25">
      <c r="P83" s="62" t="s">
        <v>161</v>
      </c>
      <c r="Q83" s="58">
        <f>COUNTIF(INSCRIPCIONES!$H$7:$H$316,VALIDA!P83)</f>
        <v>0</v>
      </c>
      <c r="R83" s="58">
        <f>COUNTIF('INSCRIPCIONES NUEVOS'!$K$7:$K$62,VALIDA!P83)</f>
        <v>0</v>
      </c>
      <c r="S83" s="58">
        <f t="shared" si="2"/>
        <v>0</v>
      </c>
      <c r="T83" s="58" t="str">
        <f t="shared" si="1"/>
        <v xml:space="preserve"> </v>
      </c>
      <c r="AB83"/>
    </row>
    <row r="84" spans="16:28" ht="16.5" x14ac:dyDescent="0.25">
      <c r="P84" s="62" t="s">
        <v>162</v>
      </c>
      <c r="Q84" s="58">
        <f>COUNTIF(INSCRIPCIONES!$H$7:$H$316,VALIDA!P84)</f>
        <v>0</v>
      </c>
      <c r="R84" s="58">
        <f>COUNTIF('INSCRIPCIONES NUEVOS'!$K$7:$K$62,VALIDA!P84)</f>
        <v>0</v>
      </c>
      <c r="S84" s="58">
        <f t="shared" si="2"/>
        <v>0</v>
      </c>
      <c r="T84" s="58" t="str">
        <f t="shared" si="1"/>
        <v xml:space="preserve"> </v>
      </c>
      <c r="AB84"/>
    </row>
    <row r="85" spans="16:28" ht="16.5" x14ac:dyDescent="0.25">
      <c r="P85" s="62" t="s">
        <v>105</v>
      </c>
      <c r="Q85" s="58">
        <f>COUNTIF(INSCRIPCIONES!$H$7:$H$316,VALIDA!P85)</f>
        <v>0</v>
      </c>
      <c r="R85" s="58">
        <f>COUNTIF('INSCRIPCIONES NUEVOS'!$K$7:$K$62,VALIDA!P85)</f>
        <v>0</v>
      </c>
      <c r="S85" s="58">
        <f t="shared" si="2"/>
        <v>0</v>
      </c>
      <c r="T85" s="58" t="str">
        <f t="shared" si="1"/>
        <v xml:space="preserve"> </v>
      </c>
      <c r="AB85"/>
    </row>
    <row r="86" spans="16:28" ht="16.5" x14ac:dyDescent="0.25">
      <c r="P86" s="62" t="s">
        <v>5</v>
      </c>
      <c r="Q86" s="58">
        <f>COUNTIF(INSCRIPCIONES!$H$7:$H$316,VALIDA!P86)</f>
        <v>0</v>
      </c>
      <c r="R86" s="58">
        <f>COUNTIF('INSCRIPCIONES NUEVOS'!$K$7:$K$62,VALIDA!P86)</f>
        <v>0</v>
      </c>
      <c r="S86" s="58">
        <f t="shared" si="2"/>
        <v>0</v>
      </c>
      <c r="T86" s="58" t="str">
        <f t="shared" si="1"/>
        <v xml:space="preserve"> </v>
      </c>
      <c r="AB86"/>
    </row>
    <row r="87" spans="16:28" ht="16.5" x14ac:dyDescent="0.25">
      <c r="P87" s="62" t="s">
        <v>6</v>
      </c>
      <c r="Q87" s="58">
        <f>COUNTIF(INSCRIPCIONES!$H$7:$H$316,VALIDA!P87)</f>
        <v>0</v>
      </c>
      <c r="R87" s="58">
        <f>COUNTIF('INSCRIPCIONES NUEVOS'!$K$7:$K$62,VALIDA!P87)</f>
        <v>0</v>
      </c>
      <c r="S87" s="58">
        <f t="shared" si="2"/>
        <v>0</v>
      </c>
      <c r="T87" s="58" t="str">
        <f t="shared" si="1"/>
        <v xml:space="preserve"> </v>
      </c>
      <c r="AB87"/>
    </row>
    <row r="88" spans="16:28" ht="16.5" x14ac:dyDescent="0.25">
      <c r="P88" s="62" t="s">
        <v>7</v>
      </c>
      <c r="Q88" s="58">
        <f>COUNTIF(INSCRIPCIONES!$H$7:$H$316,VALIDA!P88)</f>
        <v>0</v>
      </c>
      <c r="R88" s="58">
        <f>COUNTIF('INSCRIPCIONES NUEVOS'!$K$7:$K$62,VALIDA!P88)</f>
        <v>0</v>
      </c>
      <c r="S88" s="58">
        <f t="shared" si="2"/>
        <v>0</v>
      </c>
      <c r="T88" s="58" t="str">
        <f t="shared" si="1"/>
        <v xml:space="preserve"> </v>
      </c>
      <c r="AB88"/>
    </row>
    <row r="89" spans="16:28" ht="16.5" x14ac:dyDescent="0.25">
      <c r="P89" s="62" t="s">
        <v>65</v>
      </c>
      <c r="Q89" s="58">
        <f>COUNTIF(INSCRIPCIONES!$H$7:$H$316,VALIDA!P89)</f>
        <v>0</v>
      </c>
      <c r="R89" s="58">
        <f>COUNTIF('INSCRIPCIONES NUEVOS'!$K$7:$K$62,VALIDA!P89)</f>
        <v>0</v>
      </c>
      <c r="S89" s="58">
        <f t="shared" si="2"/>
        <v>0</v>
      </c>
      <c r="T89" s="58" t="str">
        <f t="shared" si="1"/>
        <v xml:space="preserve"> </v>
      </c>
      <c r="AB89"/>
    </row>
    <row r="90" spans="16:28" ht="16.5" x14ac:dyDescent="0.25">
      <c r="P90" s="62" t="s">
        <v>66</v>
      </c>
      <c r="Q90" s="58">
        <f>COUNTIF(INSCRIPCIONES!$H$7:$H$316,VALIDA!P90)</f>
        <v>0</v>
      </c>
      <c r="R90" s="58">
        <f>COUNTIF('INSCRIPCIONES NUEVOS'!$K$7:$K$62,VALIDA!P90)</f>
        <v>0</v>
      </c>
      <c r="S90" s="58">
        <f t="shared" si="2"/>
        <v>0</v>
      </c>
      <c r="T90" s="58" t="str">
        <f t="shared" si="1"/>
        <v xml:space="preserve"> </v>
      </c>
      <c r="AB90"/>
    </row>
    <row r="91" spans="16:28" ht="16.5" x14ac:dyDescent="0.25">
      <c r="P91" s="62" t="s">
        <v>72</v>
      </c>
      <c r="Q91" s="58">
        <f>COUNTIF(INSCRIPCIONES!$H$7:$H$316,VALIDA!P91)</f>
        <v>0</v>
      </c>
      <c r="R91" s="58">
        <f>COUNTIF('INSCRIPCIONES NUEVOS'!$K$7:$K$62,VALIDA!P91)</f>
        <v>0</v>
      </c>
      <c r="S91" s="58">
        <f t="shared" si="2"/>
        <v>0</v>
      </c>
      <c r="T91" s="58" t="str">
        <f t="shared" si="1"/>
        <v xml:space="preserve"> </v>
      </c>
      <c r="AB91"/>
    </row>
    <row r="92" spans="16:28" ht="16.5" x14ac:dyDescent="0.25">
      <c r="P92" s="62" t="s">
        <v>9</v>
      </c>
      <c r="Q92" s="58">
        <f>COUNTIF(INSCRIPCIONES!$H$7:$H$316,VALIDA!P92)</f>
        <v>0</v>
      </c>
      <c r="R92" s="58">
        <f>COUNTIF('INSCRIPCIONES NUEVOS'!$K$7:$K$62,VALIDA!P92)</f>
        <v>0</v>
      </c>
      <c r="S92" s="58">
        <f>+Q92+R92</f>
        <v>0</v>
      </c>
      <c r="T92" s="63" t="str">
        <f>VLOOKUP(S92,$W$2:$X$9,2)</f>
        <v xml:space="preserve"> </v>
      </c>
      <c r="AB92"/>
    </row>
    <row r="93" spans="16:28" ht="16.5" x14ac:dyDescent="0.25">
      <c r="P93" s="62" t="s">
        <v>10</v>
      </c>
      <c r="Q93" s="58">
        <f>COUNTIF(INSCRIPCIONES!$H$7:$H$316,VALIDA!P93)</f>
        <v>0</v>
      </c>
      <c r="R93" s="58">
        <f>COUNTIF('INSCRIPCIONES NUEVOS'!$K$7:$K$62,VALIDA!P93)</f>
        <v>0</v>
      </c>
      <c r="S93" s="58">
        <f>+Q93+R93</f>
        <v>0</v>
      </c>
      <c r="T93" s="63" t="str">
        <f>VLOOKUP(S93,$W$2:$X$9,2)</f>
        <v xml:space="preserve"> </v>
      </c>
      <c r="AB93"/>
    </row>
    <row r="94" spans="16:28" ht="16.5" x14ac:dyDescent="0.25">
      <c r="P94" s="62" t="s">
        <v>1173</v>
      </c>
      <c r="Q94" s="58">
        <f>COUNTIF(INSCRIPCIONES!$H$7:$H$316,VALIDA!P94)</f>
        <v>0</v>
      </c>
      <c r="R94" s="58">
        <f>COUNTIF('INSCRIPCIONES NUEVOS'!$K$7:$K$62,VALIDA!P94)</f>
        <v>0</v>
      </c>
      <c r="S94" s="58">
        <f>+Q94+R94</f>
        <v>0</v>
      </c>
      <c r="T94" s="63" t="str">
        <f>VLOOKUP(S94,$W$2:$X$9,2)</f>
        <v xml:space="preserve"> </v>
      </c>
      <c r="AB94"/>
    </row>
    <row r="95" spans="16:28" ht="16.5" x14ac:dyDescent="0.25">
      <c r="P95" s="62" t="s">
        <v>107</v>
      </c>
      <c r="Q95" s="58">
        <f>SUBTOTAL(109,Tabla6[ANTIGUOS])</f>
        <v>0</v>
      </c>
      <c r="R95" s="58">
        <f>SUBTOTAL(109,Tabla6[NUEVOS])</f>
        <v>0</v>
      </c>
      <c r="S95" s="58">
        <f>SUBTOTAL(109,Tabla6[TOTAL])</f>
        <v>0</v>
      </c>
      <c r="T95" s="58"/>
      <c r="AB95"/>
    </row>
    <row r="96" spans="16:28" x14ac:dyDescent="0.25">
      <c r="AB96"/>
    </row>
    <row r="97" spans="28:28" x14ac:dyDescent="0.25">
      <c r="AB97"/>
    </row>
    <row r="98" spans="28:28" x14ac:dyDescent="0.25">
      <c r="AB98"/>
    </row>
    <row r="99" spans="28:28" x14ac:dyDescent="0.25">
      <c r="AB99"/>
    </row>
    <row r="100" spans="28:28" x14ac:dyDescent="0.25">
      <c r="AB100"/>
    </row>
    <row r="101" spans="28:28" x14ac:dyDescent="0.25">
      <c r="AB101"/>
    </row>
    <row r="102" spans="28:28" x14ac:dyDescent="0.25">
      <c r="AB102"/>
    </row>
    <row r="103" spans="28:28" x14ac:dyDescent="0.25">
      <c r="AB103"/>
    </row>
    <row r="104" spans="28:28" x14ac:dyDescent="0.25">
      <c r="AB104"/>
    </row>
    <row r="105" spans="28:28" x14ac:dyDescent="0.25">
      <c r="AB105"/>
    </row>
    <row r="106" spans="28:28" x14ac:dyDescent="0.25">
      <c r="AB106"/>
    </row>
    <row r="107" spans="28:28" x14ac:dyDescent="0.25">
      <c r="AB107"/>
    </row>
    <row r="108" spans="28:28" x14ac:dyDescent="0.25">
      <c r="AB108"/>
    </row>
    <row r="109" spans="28:28" x14ac:dyDescent="0.25">
      <c r="AB109"/>
    </row>
    <row r="110" spans="28:28" x14ac:dyDescent="0.25">
      <c r="AB110"/>
    </row>
    <row r="111" spans="28:28" x14ac:dyDescent="0.25">
      <c r="AB111"/>
    </row>
    <row r="112" spans="28:28" x14ac:dyDescent="0.25">
      <c r="AB112"/>
    </row>
    <row r="113" spans="28:28" x14ac:dyDescent="0.25">
      <c r="AB113"/>
    </row>
    <row r="114" spans="28:28" x14ac:dyDescent="0.25">
      <c r="AB114"/>
    </row>
    <row r="115" spans="28:28" x14ac:dyDescent="0.25">
      <c r="AB115"/>
    </row>
    <row r="116" spans="28:28" x14ac:dyDescent="0.25">
      <c r="AB116"/>
    </row>
    <row r="117" spans="28:28" x14ac:dyDescent="0.25">
      <c r="AB117"/>
    </row>
    <row r="118" spans="28:28" x14ac:dyDescent="0.25">
      <c r="AB118"/>
    </row>
    <row r="119" spans="28:28" x14ac:dyDescent="0.25">
      <c r="AB119"/>
    </row>
    <row r="120" spans="28:28" x14ac:dyDescent="0.25">
      <c r="AB120"/>
    </row>
    <row r="121" spans="28:28" x14ac:dyDescent="0.25">
      <c r="AB121"/>
    </row>
    <row r="122" spans="28:28" x14ac:dyDescent="0.25">
      <c r="AB122"/>
    </row>
    <row r="123" spans="28:28" x14ac:dyDescent="0.25">
      <c r="AB123"/>
    </row>
    <row r="124" spans="28:28" x14ac:dyDescent="0.25">
      <c r="AB124"/>
    </row>
    <row r="125" spans="28:28" x14ac:dyDescent="0.25">
      <c r="AB125"/>
    </row>
    <row r="126" spans="28:28" x14ac:dyDescent="0.25">
      <c r="AB126"/>
    </row>
    <row r="127" spans="28:28" x14ac:dyDescent="0.25">
      <c r="AB127"/>
    </row>
    <row r="128" spans="28:28" x14ac:dyDescent="0.25">
      <c r="AB128"/>
    </row>
    <row r="129" spans="28:28" x14ac:dyDescent="0.25">
      <c r="AB129"/>
    </row>
    <row r="130" spans="28:28" x14ac:dyDescent="0.25">
      <c r="AB130"/>
    </row>
    <row r="131" spans="28:28" x14ac:dyDescent="0.25">
      <c r="AB131"/>
    </row>
    <row r="132" spans="28:28" x14ac:dyDescent="0.25">
      <c r="AB132"/>
    </row>
    <row r="133" spans="28:28" x14ac:dyDescent="0.25">
      <c r="AB133"/>
    </row>
    <row r="134" spans="28:28" x14ac:dyDescent="0.25">
      <c r="AB134"/>
    </row>
    <row r="135" spans="28:28" x14ac:dyDescent="0.25">
      <c r="AB135"/>
    </row>
    <row r="136" spans="28:28" x14ac:dyDescent="0.25">
      <c r="AB136"/>
    </row>
    <row r="137" spans="28:28" x14ac:dyDescent="0.25">
      <c r="AB137"/>
    </row>
    <row r="138" spans="28:28" x14ac:dyDescent="0.25">
      <c r="AB138"/>
    </row>
    <row r="139" spans="28:28" x14ac:dyDescent="0.25">
      <c r="AB139"/>
    </row>
    <row r="140" spans="28:28" x14ac:dyDescent="0.25">
      <c r="AB140"/>
    </row>
    <row r="141" spans="28:28" x14ac:dyDescent="0.25">
      <c r="AB141"/>
    </row>
    <row r="142" spans="28:28" x14ac:dyDescent="0.25">
      <c r="AB142"/>
    </row>
    <row r="143" spans="28:28" x14ac:dyDescent="0.25">
      <c r="AB143"/>
    </row>
    <row r="144" spans="28:28" x14ac:dyDescent="0.25">
      <c r="AB144"/>
    </row>
    <row r="145" spans="28:28" x14ac:dyDescent="0.25">
      <c r="AB145"/>
    </row>
    <row r="146" spans="28:28" x14ac:dyDescent="0.25">
      <c r="AB146"/>
    </row>
    <row r="147" spans="28:28" x14ac:dyDescent="0.25">
      <c r="AB147"/>
    </row>
    <row r="148" spans="28:28" x14ac:dyDescent="0.25">
      <c r="AB148"/>
    </row>
    <row r="149" spans="28:28" x14ac:dyDescent="0.25">
      <c r="AB149"/>
    </row>
    <row r="150" spans="28:28" x14ac:dyDescent="0.25">
      <c r="AB150"/>
    </row>
    <row r="151" spans="28:28" x14ac:dyDescent="0.25">
      <c r="AB151"/>
    </row>
    <row r="152" spans="28:28" x14ac:dyDescent="0.25">
      <c r="AB152"/>
    </row>
    <row r="153" spans="28:28" x14ac:dyDescent="0.25">
      <c r="AB153"/>
    </row>
    <row r="154" spans="28:28" x14ac:dyDescent="0.25">
      <c r="AB154"/>
    </row>
    <row r="155" spans="28:28" x14ac:dyDescent="0.25">
      <c r="AB155"/>
    </row>
    <row r="156" spans="28:28" x14ac:dyDescent="0.25">
      <c r="AB156"/>
    </row>
    <row r="157" spans="28:28" x14ac:dyDescent="0.25">
      <c r="AB157"/>
    </row>
    <row r="158" spans="28:28" x14ac:dyDescent="0.25">
      <c r="AB158"/>
    </row>
    <row r="159" spans="28:28" x14ac:dyDescent="0.25">
      <c r="AB159"/>
    </row>
    <row r="160" spans="28:28" x14ac:dyDescent="0.25">
      <c r="AB160"/>
    </row>
    <row r="161" spans="28:28" x14ac:dyDescent="0.25">
      <c r="AB161"/>
    </row>
    <row r="162" spans="28:28" x14ac:dyDescent="0.25">
      <c r="AB162"/>
    </row>
    <row r="163" spans="28:28" x14ac:dyDescent="0.25">
      <c r="AB163"/>
    </row>
    <row r="164" spans="28:28" x14ac:dyDescent="0.25">
      <c r="AB164"/>
    </row>
    <row r="165" spans="28:28" x14ac:dyDescent="0.25">
      <c r="AB165"/>
    </row>
    <row r="166" spans="28:28" x14ac:dyDescent="0.25">
      <c r="AB166"/>
    </row>
    <row r="167" spans="28:28" x14ac:dyDescent="0.25">
      <c r="AB167"/>
    </row>
    <row r="168" spans="28:28" x14ac:dyDescent="0.25">
      <c r="AB168"/>
    </row>
    <row r="169" spans="28:28" x14ac:dyDescent="0.25">
      <c r="AB169"/>
    </row>
    <row r="170" spans="28:28" x14ac:dyDescent="0.25">
      <c r="AB170"/>
    </row>
    <row r="171" spans="28:28" x14ac:dyDescent="0.25">
      <c r="AB171"/>
    </row>
    <row r="172" spans="28:28" x14ac:dyDescent="0.25">
      <c r="AB172"/>
    </row>
    <row r="173" spans="28:28" x14ac:dyDescent="0.25">
      <c r="AB173"/>
    </row>
    <row r="174" spans="28:28" x14ac:dyDescent="0.25">
      <c r="AB174"/>
    </row>
    <row r="175" spans="28:28" x14ac:dyDescent="0.25">
      <c r="AB175"/>
    </row>
    <row r="176" spans="28:28" x14ac:dyDescent="0.25">
      <c r="AB176"/>
    </row>
    <row r="177" spans="28:28" x14ac:dyDescent="0.25">
      <c r="AB177"/>
    </row>
    <row r="178" spans="28:28" x14ac:dyDescent="0.25">
      <c r="AB178"/>
    </row>
    <row r="179" spans="28:28" x14ac:dyDescent="0.25">
      <c r="AB179"/>
    </row>
    <row r="180" spans="28:28" x14ac:dyDescent="0.25">
      <c r="AB180"/>
    </row>
    <row r="181" spans="28:28" x14ac:dyDescent="0.25">
      <c r="AB181"/>
    </row>
    <row r="182" spans="28:28" x14ac:dyDescent="0.25">
      <c r="AB182"/>
    </row>
    <row r="183" spans="28:28" x14ac:dyDescent="0.25">
      <c r="AB183"/>
    </row>
    <row r="184" spans="28:28" x14ac:dyDescent="0.25">
      <c r="AB184"/>
    </row>
    <row r="185" spans="28:28" x14ac:dyDescent="0.25">
      <c r="AB185"/>
    </row>
    <row r="186" spans="28:28" x14ac:dyDescent="0.25">
      <c r="AB186"/>
    </row>
    <row r="187" spans="28:28" x14ac:dyDescent="0.25">
      <c r="AB187"/>
    </row>
    <row r="188" spans="28:28" x14ac:dyDescent="0.25">
      <c r="AB188"/>
    </row>
    <row r="189" spans="28:28" x14ac:dyDescent="0.25">
      <c r="AB189"/>
    </row>
    <row r="190" spans="28:28" x14ac:dyDescent="0.25">
      <c r="AB190"/>
    </row>
    <row r="191" spans="28:28" x14ac:dyDescent="0.25">
      <c r="AB191"/>
    </row>
    <row r="192" spans="28:28" x14ac:dyDescent="0.25">
      <c r="AB192"/>
    </row>
    <row r="193" spans="28:28" x14ac:dyDescent="0.25">
      <c r="AB193"/>
    </row>
    <row r="194" spans="28:28" x14ac:dyDescent="0.25">
      <c r="AB194"/>
    </row>
    <row r="195" spans="28:28" x14ac:dyDescent="0.25">
      <c r="AB195"/>
    </row>
    <row r="196" spans="28:28" x14ac:dyDescent="0.25">
      <c r="AB196"/>
    </row>
    <row r="197" spans="28:28" x14ac:dyDescent="0.25">
      <c r="AB197"/>
    </row>
    <row r="198" spans="28:28" x14ac:dyDescent="0.25">
      <c r="AB198"/>
    </row>
    <row r="199" spans="28:28" x14ac:dyDescent="0.25">
      <c r="AB199"/>
    </row>
    <row r="200" spans="28:28" x14ac:dyDescent="0.25">
      <c r="AB200"/>
    </row>
    <row r="201" spans="28:28" x14ac:dyDescent="0.25">
      <c r="AB201"/>
    </row>
    <row r="202" spans="28:28" x14ac:dyDescent="0.25">
      <c r="AB202"/>
    </row>
    <row r="203" spans="28:28" x14ac:dyDescent="0.25">
      <c r="AB203"/>
    </row>
    <row r="204" spans="28:28" x14ac:dyDescent="0.25">
      <c r="AB204"/>
    </row>
    <row r="205" spans="28:28" x14ac:dyDescent="0.25">
      <c r="AB205"/>
    </row>
    <row r="206" spans="28:28" x14ac:dyDescent="0.25">
      <c r="AB206"/>
    </row>
    <row r="207" spans="28:28" x14ac:dyDescent="0.25">
      <c r="AB207"/>
    </row>
    <row r="208" spans="28:28" x14ac:dyDescent="0.25">
      <c r="AB208"/>
    </row>
    <row r="209" spans="28:28" x14ac:dyDescent="0.25">
      <c r="AB209"/>
    </row>
    <row r="210" spans="28:28" x14ac:dyDescent="0.25">
      <c r="AB210"/>
    </row>
    <row r="211" spans="28:28" x14ac:dyDescent="0.25">
      <c r="AB211"/>
    </row>
    <row r="212" spans="28:28" x14ac:dyDescent="0.25">
      <c r="AB212"/>
    </row>
    <row r="213" spans="28:28" x14ac:dyDescent="0.25">
      <c r="AB213"/>
    </row>
    <row r="214" spans="28:28" x14ac:dyDescent="0.25">
      <c r="AB214"/>
    </row>
    <row r="215" spans="28:28" x14ac:dyDescent="0.25">
      <c r="AB215"/>
    </row>
    <row r="216" spans="28:28" x14ac:dyDescent="0.25">
      <c r="AB216"/>
    </row>
    <row r="217" spans="28:28" x14ac:dyDescent="0.25">
      <c r="AB217"/>
    </row>
    <row r="218" spans="28:28" x14ac:dyDescent="0.25">
      <c r="AB218"/>
    </row>
    <row r="219" spans="28:28" x14ac:dyDescent="0.25">
      <c r="AB219"/>
    </row>
    <row r="220" spans="28:28" x14ac:dyDescent="0.25">
      <c r="AB220"/>
    </row>
    <row r="221" spans="28:28" x14ac:dyDescent="0.25">
      <c r="AB221"/>
    </row>
    <row r="222" spans="28:28" x14ac:dyDescent="0.25">
      <c r="AB222"/>
    </row>
    <row r="223" spans="28:28" x14ac:dyDescent="0.25">
      <c r="AB223"/>
    </row>
    <row r="224" spans="28:28" x14ac:dyDescent="0.25">
      <c r="AB224"/>
    </row>
    <row r="225" spans="28:28" x14ac:dyDescent="0.25">
      <c r="AB225"/>
    </row>
    <row r="226" spans="28:28" x14ac:dyDescent="0.25">
      <c r="AB226"/>
    </row>
    <row r="227" spans="28:28" x14ac:dyDescent="0.25">
      <c r="AB227"/>
    </row>
    <row r="228" spans="28:28" x14ac:dyDescent="0.25">
      <c r="AB228"/>
    </row>
    <row r="229" spans="28:28" x14ac:dyDescent="0.25">
      <c r="AB229"/>
    </row>
    <row r="230" spans="28:28" x14ac:dyDescent="0.25">
      <c r="AB230"/>
    </row>
    <row r="231" spans="28:28" x14ac:dyDescent="0.25">
      <c r="AB231"/>
    </row>
    <row r="232" spans="28:28" x14ac:dyDescent="0.25">
      <c r="AB232"/>
    </row>
    <row r="233" spans="28:28" x14ac:dyDescent="0.25">
      <c r="AB233"/>
    </row>
    <row r="234" spans="28:28" x14ac:dyDescent="0.25">
      <c r="AB234"/>
    </row>
    <row r="235" spans="28:28" x14ac:dyDescent="0.25">
      <c r="AB235"/>
    </row>
    <row r="236" spans="28:28" x14ac:dyDescent="0.25">
      <c r="AB236"/>
    </row>
    <row r="237" spans="28:28" x14ac:dyDescent="0.25">
      <c r="AB237"/>
    </row>
    <row r="238" spans="28:28" x14ac:dyDescent="0.25">
      <c r="AB238"/>
    </row>
    <row r="239" spans="28:28" x14ac:dyDescent="0.25">
      <c r="AB239"/>
    </row>
    <row r="240" spans="28:28" x14ac:dyDescent="0.25">
      <c r="AB240"/>
    </row>
    <row r="241" spans="28:28" x14ac:dyDescent="0.25">
      <c r="AB241"/>
    </row>
    <row r="242" spans="28:28" x14ac:dyDescent="0.25">
      <c r="AB242"/>
    </row>
    <row r="243" spans="28:28" x14ac:dyDescent="0.25">
      <c r="AB243"/>
    </row>
    <row r="244" spans="28:28" x14ac:dyDescent="0.25">
      <c r="AB244"/>
    </row>
    <row r="245" spans="28:28" x14ac:dyDescent="0.25">
      <c r="AB245"/>
    </row>
    <row r="246" spans="28:28" x14ac:dyDescent="0.25">
      <c r="AB246"/>
    </row>
    <row r="247" spans="28:28" x14ac:dyDescent="0.25">
      <c r="AB247"/>
    </row>
    <row r="248" spans="28:28" x14ac:dyDescent="0.25">
      <c r="AB248"/>
    </row>
    <row r="249" spans="28:28" x14ac:dyDescent="0.25">
      <c r="AB249"/>
    </row>
    <row r="250" spans="28:28" x14ac:dyDescent="0.25">
      <c r="AB250"/>
    </row>
    <row r="251" spans="28:28" x14ac:dyDescent="0.25">
      <c r="AB251"/>
    </row>
    <row r="252" spans="28:28" x14ac:dyDescent="0.25">
      <c r="AB252"/>
    </row>
    <row r="253" spans="28:28" x14ac:dyDescent="0.25">
      <c r="AB253"/>
    </row>
    <row r="254" spans="28:28" x14ac:dyDescent="0.25">
      <c r="AB254"/>
    </row>
    <row r="255" spans="28:28" x14ac:dyDescent="0.25">
      <c r="AB255"/>
    </row>
    <row r="256" spans="28:28" x14ac:dyDescent="0.25">
      <c r="AB256"/>
    </row>
    <row r="257" spans="28:28" x14ac:dyDescent="0.25">
      <c r="AB257"/>
    </row>
    <row r="258" spans="28:28" x14ac:dyDescent="0.25">
      <c r="AB258"/>
    </row>
    <row r="259" spans="28:28" x14ac:dyDescent="0.25">
      <c r="AB259"/>
    </row>
    <row r="260" spans="28:28" x14ac:dyDescent="0.25">
      <c r="AB260"/>
    </row>
    <row r="261" spans="28:28" x14ac:dyDescent="0.25">
      <c r="AB261"/>
    </row>
    <row r="262" spans="28:28" x14ac:dyDescent="0.25">
      <c r="AB262"/>
    </row>
    <row r="263" spans="28:28" x14ac:dyDescent="0.25">
      <c r="AB263"/>
    </row>
    <row r="264" spans="28:28" x14ac:dyDescent="0.25">
      <c r="AB264"/>
    </row>
    <row r="265" spans="28:28" x14ac:dyDescent="0.25">
      <c r="AB265"/>
    </row>
    <row r="266" spans="28:28" x14ac:dyDescent="0.25">
      <c r="AB266"/>
    </row>
    <row r="267" spans="28:28" x14ac:dyDescent="0.25">
      <c r="AB267"/>
    </row>
    <row r="268" spans="28:28" x14ac:dyDescent="0.25">
      <c r="AB268"/>
    </row>
    <row r="269" spans="28:28" x14ac:dyDescent="0.25">
      <c r="AB269"/>
    </row>
    <row r="270" spans="28:28" x14ac:dyDescent="0.25">
      <c r="AB270"/>
    </row>
    <row r="271" spans="28:28" x14ac:dyDescent="0.25">
      <c r="AB271"/>
    </row>
    <row r="272" spans="28:28" x14ac:dyDescent="0.25">
      <c r="AB272"/>
    </row>
    <row r="273" spans="28:28" x14ac:dyDescent="0.25">
      <c r="AB273"/>
    </row>
    <row r="274" spans="28:28" x14ac:dyDescent="0.25">
      <c r="AB274"/>
    </row>
    <row r="275" spans="28:28" x14ac:dyDescent="0.25">
      <c r="AB275"/>
    </row>
    <row r="276" spans="28:28" x14ac:dyDescent="0.25">
      <c r="AB276"/>
    </row>
    <row r="277" spans="28:28" x14ac:dyDescent="0.25">
      <c r="AB277"/>
    </row>
    <row r="278" spans="28:28" x14ac:dyDescent="0.25">
      <c r="AB278"/>
    </row>
    <row r="279" spans="28:28" x14ac:dyDescent="0.25">
      <c r="AB279"/>
    </row>
    <row r="280" spans="28:28" x14ac:dyDescent="0.25">
      <c r="AB280"/>
    </row>
    <row r="281" spans="28:28" x14ac:dyDescent="0.25">
      <c r="AB281"/>
    </row>
    <row r="282" spans="28:28" x14ac:dyDescent="0.25">
      <c r="AB282"/>
    </row>
    <row r="283" spans="28:28" x14ac:dyDescent="0.25">
      <c r="AB283"/>
    </row>
    <row r="284" spans="28:28" x14ac:dyDescent="0.25">
      <c r="AB284"/>
    </row>
    <row r="285" spans="28:28" x14ac:dyDescent="0.25">
      <c r="AB285"/>
    </row>
    <row r="286" spans="28:28" x14ac:dyDescent="0.25">
      <c r="AB286"/>
    </row>
    <row r="287" spans="28:28" x14ac:dyDescent="0.25">
      <c r="AB287"/>
    </row>
    <row r="288" spans="28:28" x14ac:dyDescent="0.25">
      <c r="AB288"/>
    </row>
    <row r="289" spans="28:28" x14ac:dyDescent="0.25">
      <c r="AB289"/>
    </row>
    <row r="290" spans="28:28" x14ac:dyDescent="0.25">
      <c r="AB290"/>
    </row>
    <row r="291" spans="28:28" x14ac:dyDescent="0.25">
      <c r="AB291"/>
    </row>
    <row r="292" spans="28:28" x14ac:dyDescent="0.25">
      <c r="AB292"/>
    </row>
    <row r="293" spans="28:28" x14ac:dyDescent="0.25">
      <c r="AB293"/>
    </row>
    <row r="294" spans="28:28" x14ac:dyDescent="0.25">
      <c r="AB294"/>
    </row>
    <row r="295" spans="28:28" x14ac:dyDescent="0.25">
      <c r="AB295"/>
    </row>
    <row r="296" spans="28:28" x14ac:dyDescent="0.25">
      <c r="AB296"/>
    </row>
    <row r="297" spans="28:28" x14ac:dyDescent="0.25">
      <c r="AB297"/>
    </row>
    <row r="298" spans="28:28" x14ac:dyDescent="0.25">
      <c r="AB298"/>
    </row>
    <row r="299" spans="28:28" x14ac:dyDescent="0.25">
      <c r="AB299"/>
    </row>
    <row r="300" spans="28:28" x14ac:dyDescent="0.25">
      <c r="AB300"/>
    </row>
    <row r="301" spans="28:28" x14ac:dyDescent="0.25">
      <c r="AB301"/>
    </row>
    <row r="302" spans="28:28" x14ac:dyDescent="0.25">
      <c r="AB302"/>
    </row>
    <row r="303" spans="28:28" x14ac:dyDescent="0.25">
      <c r="AB303"/>
    </row>
    <row r="304" spans="28:28" x14ac:dyDescent="0.25">
      <c r="AB304"/>
    </row>
    <row r="305" spans="28:28" x14ac:dyDescent="0.25">
      <c r="AB305"/>
    </row>
    <row r="306" spans="28:28" x14ac:dyDescent="0.25">
      <c r="AB306"/>
    </row>
    <row r="307" spans="28:28" x14ac:dyDescent="0.25">
      <c r="AB307"/>
    </row>
    <row r="308" spans="28:28" x14ac:dyDescent="0.25">
      <c r="AB308"/>
    </row>
    <row r="309" spans="28:28" x14ac:dyDescent="0.25">
      <c r="AB309"/>
    </row>
    <row r="310" spans="28:28" x14ac:dyDescent="0.25">
      <c r="AB310"/>
    </row>
    <row r="311" spans="28:28" x14ac:dyDescent="0.25">
      <c r="AB311"/>
    </row>
    <row r="312" spans="28:28" x14ac:dyDescent="0.25">
      <c r="AB312"/>
    </row>
    <row r="313" spans="28:28" x14ac:dyDescent="0.25">
      <c r="AB313"/>
    </row>
    <row r="314" spans="28:28" x14ac:dyDescent="0.25">
      <c r="AB314"/>
    </row>
    <row r="315" spans="28:28" x14ac:dyDescent="0.25">
      <c r="AB315"/>
    </row>
    <row r="316" spans="28:28" x14ac:dyDescent="0.25">
      <c r="AB316"/>
    </row>
    <row r="317" spans="28:28" x14ac:dyDescent="0.25">
      <c r="AB317"/>
    </row>
    <row r="318" spans="28:28" x14ac:dyDescent="0.25">
      <c r="AB318"/>
    </row>
    <row r="319" spans="28:28" x14ac:dyDescent="0.25">
      <c r="AB319"/>
    </row>
    <row r="320" spans="28:28" x14ac:dyDescent="0.25">
      <c r="AB320"/>
    </row>
    <row r="321" spans="28:28" x14ac:dyDescent="0.25">
      <c r="AB321"/>
    </row>
    <row r="322" spans="28:28" x14ac:dyDescent="0.25">
      <c r="AB322"/>
    </row>
    <row r="323" spans="28:28" x14ac:dyDescent="0.25">
      <c r="AB323"/>
    </row>
    <row r="324" spans="28:28" x14ac:dyDescent="0.25">
      <c r="AB324"/>
    </row>
    <row r="325" spans="28:28" x14ac:dyDescent="0.25">
      <c r="AB325"/>
    </row>
    <row r="326" spans="28:28" x14ac:dyDescent="0.25">
      <c r="AB326"/>
    </row>
    <row r="327" spans="28:28" x14ac:dyDescent="0.25">
      <c r="AB327"/>
    </row>
    <row r="328" spans="28:28" x14ac:dyDescent="0.25">
      <c r="AB328"/>
    </row>
    <row r="329" spans="28:28" x14ac:dyDescent="0.25">
      <c r="AB329"/>
    </row>
    <row r="330" spans="28:28" x14ac:dyDescent="0.25">
      <c r="AB330"/>
    </row>
    <row r="331" spans="28:28" x14ac:dyDescent="0.25">
      <c r="AB331"/>
    </row>
    <row r="332" spans="28:28" x14ac:dyDescent="0.25">
      <c r="AB332"/>
    </row>
    <row r="333" spans="28:28" x14ac:dyDescent="0.25">
      <c r="AB333"/>
    </row>
  </sheetData>
  <sortState xmlns:xlrd2="http://schemas.microsoft.com/office/spreadsheetml/2017/richdata2" ref="AB2:AB333">
    <sortCondition ref="AB2:AB333"/>
  </sortState>
  <conditionalFormatting sqref="A2:I3 A4:E33 C4:I60 A34:A60">
    <cfRule type="expression" dxfId="7" priority="5">
      <formula>$E2&gt;0</formula>
    </cfRule>
  </conditionalFormatting>
  <conditionalFormatting sqref="B34:B60">
    <cfRule type="expression" dxfId="6" priority="3">
      <formula>$E34&gt;0</formula>
    </cfRule>
  </conditionalFormatting>
  <conditionalFormatting sqref="C2:E60">
    <cfRule type="expression" dxfId="5" priority="11">
      <formula>$E2=0</formula>
    </cfRule>
  </conditionalFormatting>
  <conditionalFormatting sqref="L4:L60">
    <cfRule type="duplicateValues" dxfId="4" priority="5256"/>
    <cfRule type="duplicateValues" dxfId="3" priority="5257"/>
  </conditionalFormatting>
  <conditionalFormatting sqref="P63:T94">
    <cfRule type="expression" dxfId="2" priority="1">
      <formula>$S63&lt;4</formula>
    </cfRule>
  </conditionalFormatting>
  <printOptions horizontalCentered="1"/>
  <pageMargins left="0.7" right="0.7" top="0.75" bottom="0.75" header="0.3" footer="0.3"/>
  <pageSetup scale="56" orientation="portrait" r:id="rId1"/>
  <tableParts count="3">
    <tablePart r:id="rId2"/>
    <tablePart r:id="rId3"/>
    <tablePart r:id="rId4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R169"/>
  <sheetViews>
    <sheetView workbookViewId="0">
      <selection activeCell="H3" sqref="H3:I12"/>
    </sheetView>
  </sheetViews>
  <sheetFormatPr baseColWidth="10" defaultColWidth="10.7109375" defaultRowHeight="15" x14ac:dyDescent="0.25"/>
  <cols>
    <col min="2" max="2" width="30.28515625" bestFit="1" customWidth="1"/>
    <col min="3" max="3" width="12.140625" bestFit="1" customWidth="1"/>
    <col min="8" max="8" width="15" bestFit="1" customWidth="1"/>
    <col min="9" max="9" width="4" bestFit="1" customWidth="1"/>
    <col min="11" max="11" width="30.28515625" bestFit="1" customWidth="1"/>
    <col min="13" max="13" width="15" bestFit="1" customWidth="1"/>
    <col min="14" max="14" width="9.42578125" bestFit="1" customWidth="1"/>
    <col min="15" max="15" width="10.28515625" bestFit="1" customWidth="1"/>
    <col min="17" max="17" width="11.140625" style="64" bestFit="1" customWidth="1"/>
    <col min="18" max="18" width="24.140625" hidden="1" customWidth="1"/>
  </cols>
  <sheetData>
    <row r="1" spans="1:18" x14ac:dyDescent="0.25">
      <c r="O1">
        <v>2025</v>
      </c>
      <c r="P1" t="s">
        <v>1486</v>
      </c>
    </row>
    <row r="2" spans="1:18" ht="24" x14ac:dyDescent="0.25">
      <c r="A2" s="23" t="s">
        <v>17</v>
      </c>
      <c r="B2" s="23" t="s">
        <v>18</v>
      </c>
      <c r="C2" s="23" t="s">
        <v>19</v>
      </c>
      <c r="D2" s="23" t="s">
        <v>20</v>
      </c>
      <c r="E2" s="23" t="s">
        <v>21</v>
      </c>
      <c r="F2" s="24" t="s">
        <v>22</v>
      </c>
      <c r="H2" s="245" t="s">
        <v>16</v>
      </c>
      <c r="I2" s="245"/>
      <c r="K2" s="24" t="s">
        <v>11</v>
      </c>
      <c r="M2" s="244" t="s">
        <v>179</v>
      </c>
      <c r="N2" s="244"/>
      <c r="O2">
        <v>20000</v>
      </c>
      <c r="P2">
        <v>30000</v>
      </c>
      <c r="Q2" s="127"/>
      <c r="R2" t="s">
        <v>87</v>
      </c>
    </row>
    <row r="3" spans="1:18" x14ac:dyDescent="0.25">
      <c r="A3" s="4" t="str">
        <f t="shared" ref="A3:A76" si="0">D3&amp;E3</f>
        <v>2024S</v>
      </c>
      <c r="B3" s="1" t="s">
        <v>73</v>
      </c>
      <c r="C3" s="237" t="s">
        <v>95</v>
      </c>
      <c r="D3" s="2">
        <v>2024</v>
      </c>
      <c r="E3" s="2" t="s">
        <v>23</v>
      </c>
      <c r="F3" s="2">
        <f ca="1">YEAR(NOW())-D3</f>
        <v>2</v>
      </c>
      <c r="H3" s="3" t="s">
        <v>12</v>
      </c>
      <c r="I3" s="3" t="s">
        <v>23</v>
      </c>
      <c r="K3" s="31" t="s">
        <v>73</v>
      </c>
      <c r="M3" t="s">
        <v>12</v>
      </c>
      <c r="N3" s="51">
        <v>85000</v>
      </c>
      <c r="O3" s="51">
        <f t="shared" ref="O3:O13" si="1">+N3+$O$2</f>
        <v>105000</v>
      </c>
      <c r="P3" s="51">
        <f>+N3+$P$2</f>
        <v>115000</v>
      </c>
      <c r="Q3" s="51">
        <f>+N3-(N3*25%)</f>
        <v>63750</v>
      </c>
      <c r="R3" t="s">
        <v>1232</v>
      </c>
    </row>
    <row r="4" spans="1:18" x14ac:dyDescent="0.25">
      <c r="A4" s="4" t="str">
        <f t="shared" si="0"/>
        <v>2023S</v>
      </c>
      <c r="B4" s="1" t="s">
        <v>73</v>
      </c>
      <c r="C4" s="237"/>
      <c r="D4" s="2">
        <v>2023</v>
      </c>
      <c r="E4" s="2" t="s">
        <v>23</v>
      </c>
      <c r="F4" s="2">
        <f t="shared" ref="F4:F70" ca="1" si="2">YEAR(NOW())-D4</f>
        <v>3</v>
      </c>
      <c r="H4" s="3" t="s">
        <v>100</v>
      </c>
      <c r="I4" s="3" t="s">
        <v>97</v>
      </c>
      <c r="K4" s="5" t="s">
        <v>173</v>
      </c>
      <c r="M4" t="s">
        <v>100</v>
      </c>
      <c r="N4" s="51">
        <v>85000</v>
      </c>
      <c r="O4" s="51">
        <f t="shared" si="1"/>
        <v>105000</v>
      </c>
      <c r="P4" s="51">
        <f t="shared" ref="P4:P13" si="3">+N4+$P$2</f>
        <v>115000</v>
      </c>
      <c r="Q4" s="51"/>
      <c r="R4" t="s">
        <v>1231</v>
      </c>
    </row>
    <row r="5" spans="1:18" x14ac:dyDescent="0.25">
      <c r="A5" s="4" t="str">
        <f t="shared" si="0"/>
        <v>2022S</v>
      </c>
      <c r="B5" s="1" t="s">
        <v>173</v>
      </c>
      <c r="C5" s="43" t="s">
        <v>172</v>
      </c>
      <c r="D5" s="2">
        <v>2022</v>
      </c>
      <c r="E5" s="2" t="s">
        <v>23</v>
      </c>
      <c r="F5" s="2">
        <f t="shared" ca="1" si="2"/>
        <v>4</v>
      </c>
      <c r="H5" s="3" t="s">
        <v>67</v>
      </c>
      <c r="I5" s="3" t="s">
        <v>26</v>
      </c>
      <c r="K5" s="5" t="s">
        <v>171</v>
      </c>
      <c r="M5" t="s">
        <v>67</v>
      </c>
      <c r="N5" s="51">
        <v>85000</v>
      </c>
      <c r="O5" s="51">
        <f t="shared" si="1"/>
        <v>105000</v>
      </c>
      <c r="P5" s="51">
        <f t="shared" si="3"/>
        <v>115000</v>
      </c>
      <c r="Q5" s="51"/>
      <c r="R5" t="s">
        <v>44</v>
      </c>
    </row>
    <row r="6" spans="1:18" x14ac:dyDescent="0.25">
      <c r="A6" s="4" t="str">
        <f t="shared" si="0"/>
        <v>2021S</v>
      </c>
      <c r="B6" s="1" t="s">
        <v>171</v>
      </c>
      <c r="C6" s="25" t="s">
        <v>170</v>
      </c>
      <c r="D6" s="2">
        <v>2021</v>
      </c>
      <c r="E6" s="2" t="s">
        <v>23</v>
      </c>
      <c r="F6" s="2">
        <f t="shared" ca="1" si="2"/>
        <v>5</v>
      </c>
      <c r="H6" s="3" t="s">
        <v>13</v>
      </c>
      <c r="I6" s="3" t="s">
        <v>24</v>
      </c>
      <c r="K6" t="s">
        <v>101</v>
      </c>
      <c r="M6" t="s">
        <v>13</v>
      </c>
      <c r="N6" s="51">
        <v>85000</v>
      </c>
      <c r="O6" s="51">
        <f t="shared" si="1"/>
        <v>105000</v>
      </c>
      <c r="P6" s="51">
        <f t="shared" si="3"/>
        <v>115000</v>
      </c>
      <c r="Q6" s="51"/>
      <c r="R6" t="s">
        <v>50</v>
      </c>
    </row>
    <row r="7" spans="1:18" x14ac:dyDescent="0.25">
      <c r="A7" s="4" t="str">
        <f t="shared" si="0"/>
        <v>2022E</v>
      </c>
      <c r="B7" s="1" t="s">
        <v>101</v>
      </c>
      <c r="C7" s="236" t="s">
        <v>96</v>
      </c>
      <c r="D7" s="2">
        <v>2022</v>
      </c>
      <c r="E7" s="2" t="s">
        <v>97</v>
      </c>
      <c r="F7" s="2">
        <f t="shared" ca="1" si="2"/>
        <v>4</v>
      </c>
      <c r="H7" s="3" t="s">
        <v>14</v>
      </c>
      <c r="I7" s="3" t="s">
        <v>25</v>
      </c>
      <c r="K7" t="s">
        <v>102</v>
      </c>
      <c r="M7" t="s">
        <v>14</v>
      </c>
      <c r="N7" s="51">
        <v>85000</v>
      </c>
      <c r="O7" s="51">
        <f t="shared" si="1"/>
        <v>105000</v>
      </c>
      <c r="P7" s="51">
        <f t="shared" si="3"/>
        <v>115000</v>
      </c>
      <c r="Q7" s="51"/>
      <c r="R7" t="s">
        <v>82</v>
      </c>
    </row>
    <row r="8" spans="1:18" x14ac:dyDescent="0.25">
      <c r="A8" s="4" t="str">
        <f t="shared" si="0"/>
        <v>2021E</v>
      </c>
      <c r="B8" s="1" t="s">
        <v>101</v>
      </c>
      <c r="C8" s="236"/>
      <c r="D8" s="2">
        <v>2021</v>
      </c>
      <c r="E8" s="2" t="s">
        <v>97</v>
      </c>
      <c r="F8" s="2">
        <f t="shared" ca="1" si="2"/>
        <v>5</v>
      </c>
      <c r="H8" s="3" t="s">
        <v>15</v>
      </c>
      <c r="I8" s="3" t="s">
        <v>27</v>
      </c>
      <c r="K8" t="s">
        <v>98</v>
      </c>
      <c r="M8" t="s">
        <v>15</v>
      </c>
      <c r="N8" s="51">
        <v>85000</v>
      </c>
      <c r="O8" s="51">
        <f t="shared" si="1"/>
        <v>105000</v>
      </c>
      <c r="P8" s="51">
        <f t="shared" si="3"/>
        <v>115000</v>
      </c>
      <c r="Q8" s="51"/>
      <c r="R8" t="s">
        <v>1287</v>
      </c>
    </row>
    <row r="9" spans="1:18" x14ac:dyDescent="0.25">
      <c r="A9" s="4" t="str">
        <f t="shared" si="0"/>
        <v>2020E</v>
      </c>
      <c r="B9" s="1" t="s">
        <v>102</v>
      </c>
      <c r="C9" s="25" t="s">
        <v>103</v>
      </c>
      <c r="D9" s="2">
        <v>2020</v>
      </c>
      <c r="E9" s="2" t="s">
        <v>97</v>
      </c>
      <c r="F9" s="2">
        <f t="shared" ca="1" si="2"/>
        <v>6</v>
      </c>
      <c r="H9" s="3" t="s">
        <v>72</v>
      </c>
      <c r="I9" s="3" t="s">
        <v>104</v>
      </c>
      <c r="K9" t="s">
        <v>99</v>
      </c>
      <c r="M9" t="s">
        <v>8</v>
      </c>
      <c r="N9" s="51">
        <v>85000</v>
      </c>
      <c r="O9" s="51">
        <f t="shared" si="1"/>
        <v>105000</v>
      </c>
      <c r="P9" s="51">
        <f t="shared" si="3"/>
        <v>115000</v>
      </c>
      <c r="Q9" s="51"/>
      <c r="R9" t="s">
        <v>85</v>
      </c>
    </row>
    <row r="10" spans="1:18" x14ac:dyDescent="0.25">
      <c r="A10" s="4" t="str">
        <f t="shared" si="0"/>
        <v>2019E</v>
      </c>
      <c r="B10" s="1" t="s">
        <v>98</v>
      </c>
      <c r="C10" s="236" t="s">
        <v>30</v>
      </c>
      <c r="D10" s="2">
        <v>2019</v>
      </c>
      <c r="E10" s="2" t="s">
        <v>97</v>
      </c>
      <c r="F10" s="2">
        <f t="shared" ca="1" si="2"/>
        <v>7</v>
      </c>
      <c r="H10" s="3" t="s">
        <v>1173</v>
      </c>
      <c r="I10" s="3" t="s">
        <v>1171</v>
      </c>
      <c r="K10" s="31" t="s">
        <v>60</v>
      </c>
      <c r="M10" s="5" t="s">
        <v>72</v>
      </c>
      <c r="N10" s="51">
        <v>85000</v>
      </c>
      <c r="O10" s="51">
        <f t="shared" si="1"/>
        <v>105000</v>
      </c>
      <c r="P10" s="51">
        <f t="shared" si="3"/>
        <v>115000</v>
      </c>
      <c r="Q10" s="51"/>
      <c r="R10" t="s">
        <v>1484</v>
      </c>
    </row>
    <row r="11" spans="1:18" x14ac:dyDescent="0.25">
      <c r="A11" s="4" t="str">
        <f t="shared" si="0"/>
        <v>2018E</v>
      </c>
      <c r="B11" s="1" t="s">
        <v>98</v>
      </c>
      <c r="C11" s="236"/>
      <c r="D11" s="2">
        <v>2018</v>
      </c>
      <c r="E11" s="2" t="s">
        <v>97</v>
      </c>
      <c r="F11" s="2">
        <f t="shared" ca="1" si="2"/>
        <v>8</v>
      </c>
      <c r="H11" s="3" t="s">
        <v>9</v>
      </c>
      <c r="I11" s="3" t="s">
        <v>81</v>
      </c>
      <c r="K11" t="s">
        <v>61</v>
      </c>
      <c r="M11" t="s">
        <v>9</v>
      </c>
      <c r="N11" s="51">
        <v>85000</v>
      </c>
      <c r="O11" s="51">
        <f t="shared" si="1"/>
        <v>105000</v>
      </c>
      <c r="P11" s="51">
        <f t="shared" si="3"/>
        <v>115000</v>
      </c>
      <c r="Q11" s="51"/>
      <c r="R11" t="s">
        <v>1465</v>
      </c>
    </row>
    <row r="12" spans="1:18" x14ac:dyDescent="0.25">
      <c r="A12" s="4" t="str">
        <f t="shared" si="0"/>
        <v>2017E</v>
      </c>
      <c r="B12" s="1" t="s">
        <v>99</v>
      </c>
      <c r="C12" s="238" t="s">
        <v>29</v>
      </c>
      <c r="D12" s="2">
        <v>2017</v>
      </c>
      <c r="E12" s="2" t="s">
        <v>97</v>
      </c>
      <c r="F12" s="2">
        <f t="shared" ca="1" si="2"/>
        <v>9</v>
      </c>
      <c r="H12" s="3" t="s">
        <v>10</v>
      </c>
      <c r="I12" s="3" t="s">
        <v>28</v>
      </c>
      <c r="K12" t="s">
        <v>62</v>
      </c>
      <c r="M12" t="s">
        <v>10</v>
      </c>
      <c r="N12" s="51">
        <v>85000</v>
      </c>
      <c r="O12" s="51">
        <f t="shared" si="1"/>
        <v>105000</v>
      </c>
      <c r="P12" s="51">
        <f t="shared" si="3"/>
        <v>115000</v>
      </c>
      <c r="Q12" s="51"/>
      <c r="R12" t="s">
        <v>76</v>
      </c>
    </row>
    <row r="13" spans="1:18" x14ac:dyDescent="0.25">
      <c r="A13" s="4" t="str">
        <f t="shared" si="0"/>
        <v>2016E</v>
      </c>
      <c r="B13" s="1" t="s">
        <v>99</v>
      </c>
      <c r="C13" s="240"/>
      <c r="D13" s="2">
        <v>2016</v>
      </c>
      <c r="E13" s="2" t="s">
        <v>97</v>
      </c>
      <c r="F13" s="2">
        <f t="shared" ca="1" si="2"/>
        <v>10</v>
      </c>
      <c r="G13" s="5"/>
      <c r="K13" t="s">
        <v>63</v>
      </c>
      <c r="M13" t="s">
        <v>1173</v>
      </c>
      <c r="N13" s="51">
        <v>85000</v>
      </c>
      <c r="O13" s="51">
        <f t="shared" si="1"/>
        <v>105000</v>
      </c>
      <c r="P13" s="51">
        <f t="shared" si="3"/>
        <v>115000</v>
      </c>
      <c r="Q13" s="51"/>
      <c r="R13" t="s">
        <v>70</v>
      </c>
    </row>
    <row r="14" spans="1:18" x14ac:dyDescent="0.25">
      <c r="A14" s="4" t="str">
        <f t="shared" si="0"/>
        <v>2022P</v>
      </c>
      <c r="B14" s="1" t="s">
        <v>60</v>
      </c>
      <c r="C14" s="238" t="s">
        <v>160</v>
      </c>
      <c r="D14" s="2">
        <v>2022</v>
      </c>
      <c r="E14" s="2" t="s">
        <v>26</v>
      </c>
      <c r="F14" s="2">
        <f t="shared" ca="1" si="2"/>
        <v>4</v>
      </c>
      <c r="K14" s="5" t="s">
        <v>64</v>
      </c>
      <c r="R14" t="s">
        <v>1330</v>
      </c>
    </row>
    <row r="15" spans="1:18" x14ac:dyDescent="0.25">
      <c r="A15" s="4" t="str">
        <f t="shared" si="0"/>
        <v>2021P</v>
      </c>
      <c r="B15" s="1" t="s">
        <v>60</v>
      </c>
      <c r="C15" s="239"/>
      <c r="D15" s="2">
        <v>2021</v>
      </c>
      <c r="E15" s="2" t="s">
        <v>26</v>
      </c>
      <c r="F15" s="2">
        <f t="shared" ca="1" si="2"/>
        <v>5</v>
      </c>
      <c r="K15" t="s">
        <v>144</v>
      </c>
      <c r="R15" t="s">
        <v>112</v>
      </c>
    </row>
    <row r="16" spans="1:18" x14ac:dyDescent="0.25">
      <c r="A16" s="4" t="str">
        <f t="shared" si="0"/>
        <v>2020P</v>
      </c>
      <c r="B16" s="1" t="s">
        <v>60</v>
      </c>
      <c r="C16" s="240"/>
      <c r="D16" s="2">
        <v>2020</v>
      </c>
      <c r="E16" s="2" t="s">
        <v>26</v>
      </c>
      <c r="F16" s="2">
        <f t="shared" ca="1" si="2"/>
        <v>6</v>
      </c>
      <c r="K16" s="5" t="s">
        <v>0</v>
      </c>
      <c r="R16" t="s">
        <v>52</v>
      </c>
    </row>
    <row r="17" spans="1:18" x14ac:dyDescent="0.25">
      <c r="A17" s="4" t="str">
        <f t="shared" ref="A17:A36" si="4">D17&amp;E17</f>
        <v>2019P</v>
      </c>
      <c r="B17" s="1" t="s">
        <v>61</v>
      </c>
      <c r="C17" s="238" t="s">
        <v>30</v>
      </c>
      <c r="D17" s="2">
        <v>2019</v>
      </c>
      <c r="E17" s="2" t="s">
        <v>26</v>
      </c>
      <c r="F17" s="2">
        <f t="shared" ca="1" si="2"/>
        <v>7</v>
      </c>
      <c r="K17" t="s">
        <v>1</v>
      </c>
      <c r="R17" t="s">
        <v>1384</v>
      </c>
    </row>
    <row r="18" spans="1:18" x14ac:dyDescent="0.25">
      <c r="A18" s="4" t="str">
        <f t="shared" si="4"/>
        <v>2018P</v>
      </c>
      <c r="B18" s="1" t="s">
        <v>61</v>
      </c>
      <c r="C18" s="240"/>
      <c r="D18" s="2">
        <v>2018</v>
      </c>
      <c r="E18" s="2" t="s">
        <v>26</v>
      </c>
      <c r="F18" s="2">
        <f t="shared" ca="1" si="2"/>
        <v>8</v>
      </c>
      <c r="K18" t="s">
        <v>2</v>
      </c>
      <c r="R18" t="s">
        <v>41</v>
      </c>
    </row>
    <row r="19" spans="1:18" x14ac:dyDescent="0.25">
      <c r="A19" s="4" t="str">
        <f t="shared" si="4"/>
        <v>2017P</v>
      </c>
      <c r="B19" s="1" t="s">
        <v>62</v>
      </c>
      <c r="C19" s="238" t="s">
        <v>29</v>
      </c>
      <c r="D19" s="2">
        <v>2017</v>
      </c>
      <c r="E19" s="2" t="s">
        <v>26</v>
      </c>
      <c r="F19" s="2">
        <f t="shared" ca="1" si="2"/>
        <v>9</v>
      </c>
      <c r="K19" t="s">
        <v>3</v>
      </c>
      <c r="R19" t="s">
        <v>46</v>
      </c>
    </row>
    <row r="20" spans="1:18" x14ac:dyDescent="0.25">
      <c r="A20" s="4" t="str">
        <f t="shared" si="4"/>
        <v>2016P</v>
      </c>
      <c r="B20" s="1" t="s">
        <v>62</v>
      </c>
      <c r="C20" s="240"/>
      <c r="D20" s="2">
        <v>2016</v>
      </c>
      <c r="E20" s="2" t="s">
        <v>26</v>
      </c>
      <c r="F20" s="2">
        <f t="shared" ca="1" si="2"/>
        <v>10</v>
      </c>
      <c r="K20" t="s">
        <v>4</v>
      </c>
      <c r="R20" t="s">
        <v>51</v>
      </c>
    </row>
    <row r="21" spans="1:18" x14ac:dyDescent="0.25">
      <c r="A21" s="4" t="str">
        <f t="shared" si="4"/>
        <v>2015P</v>
      </c>
      <c r="B21" s="1" t="s">
        <v>63</v>
      </c>
      <c r="C21" s="238" t="s">
        <v>31</v>
      </c>
      <c r="D21" s="2">
        <v>2015</v>
      </c>
      <c r="E21" s="2" t="s">
        <v>26</v>
      </c>
      <c r="F21" s="2">
        <f t="shared" ca="1" si="2"/>
        <v>11</v>
      </c>
      <c r="K21" t="s">
        <v>163</v>
      </c>
      <c r="R21" t="s">
        <v>1344</v>
      </c>
    </row>
    <row r="22" spans="1:18" x14ac:dyDescent="0.25">
      <c r="A22" s="4" t="str">
        <f t="shared" si="4"/>
        <v>2014P</v>
      </c>
      <c r="B22" s="1" t="s">
        <v>63</v>
      </c>
      <c r="C22" s="240"/>
      <c r="D22" s="2">
        <v>2014</v>
      </c>
      <c r="E22" s="2" t="s">
        <v>26</v>
      </c>
      <c r="F22" s="2">
        <f t="shared" ca="1" si="2"/>
        <v>12</v>
      </c>
      <c r="K22" t="s">
        <v>164</v>
      </c>
      <c r="R22" t="s">
        <v>79</v>
      </c>
    </row>
    <row r="23" spans="1:18" x14ac:dyDescent="0.25">
      <c r="A23" s="4" t="str">
        <f t="shared" si="4"/>
        <v>2013P</v>
      </c>
      <c r="B23" s="1" t="s">
        <v>64</v>
      </c>
      <c r="C23" s="238" t="s">
        <v>32</v>
      </c>
      <c r="D23" s="2">
        <v>2013</v>
      </c>
      <c r="E23" s="2" t="s">
        <v>26</v>
      </c>
      <c r="F23" s="2">
        <f t="shared" ca="1" si="2"/>
        <v>13</v>
      </c>
      <c r="K23" t="s">
        <v>161</v>
      </c>
      <c r="R23" t="s">
        <v>1474</v>
      </c>
    </row>
    <row r="24" spans="1:18" x14ac:dyDescent="0.25">
      <c r="A24" s="4" t="str">
        <f t="shared" si="4"/>
        <v>2012P</v>
      </c>
      <c r="B24" s="1" t="s">
        <v>64</v>
      </c>
      <c r="C24" s="240"/>
      <c r="D24" s="2">
        <v>2012</v>
      </c>
      <c r="E24" s="2" t="s">
        <v>26</v>
      </c>
      <c r="F24" s="2">
        <f t="shared" ca="1" si="2"/>
        <v>14</v>
      </c>
      <c r="K24" s="31" t="s">
        <v>162</v>
      </c>
      <c r="R24" t="s">
        <v>1268</v>
      </c>
    </row>
    <row r="25" spans="1:18" x14ac:dyDescent="0.25">
      <c r="A25" s="4" t="str">
        <f t="shared" si="4"/>
        <v>2011P</v>
      </c>
      <c r="B25" s="1" t="s">
        <v>144</v>
      </c>
      <c r="C25" s="238" t="s">
        <v>33</v>
      </c>
      <c r="D25" s="2">
        <v>2011</v>
      </c>
      <c r="E25" s="2" t="s">
        <v>26</v>
      </c>
      <c r="F25" s="2">
        <f t="shared" ca="1" si="2"/>
        <v>15</v>
      </c>
      <c r="K25" s="5" t="s">
        <v>105</v>
      </c>
      <c r="R25" t="s">
        <v>80</v>
      </c>
    </row>
    <row r="26" spans="1:18" x14ac:dyDescent="0.25">
      <c r="A26" s="4" t="str">
        <f t="shared" si="4"/>
        <v>2010P</v>
      </c>
      <c r="B26" s="1" t="s">
        <v>144</v>
      </c>
      <c r="C26" s="239"/>
      <c r="D26" s="2">
        <v>2010</v>
      </c>
      <c r="E26" s="2" t="s">
        <v>26</v>
      </c>
      <c r="F26" s="2">
        <f t="shared" ca="1" si="2"/>
        <v>16</v>
      </c>
      <c r="K26" t="s">
        <v>5</v>
      </c>
      <c r="R26" t="s">
        <v>1283</v>
      </c>
    </row>
    <row r="27" spans="1:18" x14ac:dyDescent="0.25">
      <c r="A27" s="4" t="str">
        <f t="shared" si="4"/>
        <v>2009P</v>
      </c>
      <c r="B27" s="1" t="s">
        <v>144</v>
      </c>
      <c r="C27" s="239"/>
      <c r="D27" s="2">
        <v>2009</v>
      </c>
      <c r="E27" s="2" t="s">
        <v>26</v>
      </c>
      <c r="F27" s="2">
        <f t="shared" ca="1" si="2"/>
        <v>17</v>
      </c>
      <c r="K27" t="s">
        <v>6</v>
      </c>
      <c r="R27" t="s">
        <v>1387</v>
      </c>
    </row>
    <row r="28" spans="1:18" x14ac:dyDescent="0.25">
      <c r="A28" s="4" t="str">
        <f t="shared" si="4"/>
        <v>2008P</v>
      </c>
      <c r="B28" s="1" t="s">
        <v>144</v>
      </c>
      <c r="C28" s="239"/>
      <c r="D28" s="2">
        <v>2008</v>
      </c>
      <c r="E28" s="2" t="s">
        <v>26</v>
      </c>
      <c r="F28" s="2">
        <f t="shared" ca="1" si="2"/>
        <v>18</v>
      </c>
      <c r="K28" t="s">
        <v>7</v>
      </c>
      <c r="R28" t="s">
        <v>1440</v>
      </c>
    </row>
    <row r="29" spans="1:18" x14ac:dyDescent="0.25">
      <c r="A29" s="4" t="str">
        <f t="shared" si="4"/>
        <v>2007P</v>
      </c>
      <c r="B29" s="1" t="s">
        <v>144</v>
      </c>
      <c r="C29" s="239"/>
      <c r="D29" s="2">
        <v>2007</v>
      </c>
      <c r="E29" s="2" t="s">
        <v>26</v>
      </c>
      <c r="F29" s="2">
        <f t="shared" ca="1" si="2"/>
        <v>19</v>
      </c>
      <c r="K29" t="s">
        <v>65</v>
      </c>
      <c r="R29" t="s">
        <v>1177</v>
      </c>
    </row>
    <row r="30" spans="1:18" x14ac:dyDescent="0.25">
      <c r="A30" s="4" t="str">
        <f t="shared" si="4"/>
        <v>2006P</v>
      </c>
      <c r="B30" s="1" t="s">
        <v>144</v>
      </c>
      <c r="C30" s="239"/>
      <c r="D30" s="2">
        <v>2006</v>
      </c>
      <c r="E30" s="2" t="s">
        <v>26</v>
      </c>
      <c r="F30" s="2">
        <f t="shared" ca="1" si="2"/>
        <v>20</v>
      </c>
      <c r="K30" t="s">
        <v>66</v>
      </c>
      <c r="R30" t="s">
        <v>43</v>
      </c>
    </row>
    <row r="31" spans="1:18" x14ac:dyDescent="0.25">
      <c r="A31" s="4" t="str">
        <f t="shared" si="4"/>
        <v>2005P</v>
      </c>
      <c r="B31" s="1" t="s">
        <v>144</v>
      </c>
      <c r="C31" s="239"/>
      <c r="D31" s="2">
        <v>2005</v>
      </c>
      <c r="E31" s="2" t="s">
        <v>26</v>
      </c>
      <c r="F31" s="2">
        <f t="shared" ca="1" si="2"/>
        <v>21</v>
      </c>
      <c r="K31" t="s">
        <v>72</v>
      </c>
      <c r="R31" t="s">
        <v>1228</v>
      </c>
    </row>
    <row r="32" spans="1:18" x14ac:dyDescent="0.25">
      <c r="A32" s="4" t="str">
        <f t="shared" si="4"/>
        <v>2004P</v>
      </c>
      <c r="B32" s="1" t="s">
        <v>144</v>
      </c>
      <c r="C32" s="239"/>
      <c r="D32" s="2">
        <v>2004</v>
      </c>
      <c r="E32" s="2" t="s">
        <v>26</v>
      </c>
      <c r="F32" s="2">
        <f t="shared" ca="1" si="2"/>
        <v>22</v>
      </c>
      <c r="K32" t="s">
        <v>9</v>
      </c>
      <c r="R32" t="s">
        <v>55</v>
      </c>
    </row>
    <row r="33" spans="1:18" x14ac:dyDescent="0.25">
      <c r="A33" s="4" t="str">
        <f t="shared" si="4"/>
        <v>2003P</v>
      </c>
      <c r="B33" s="1" t="s">
        <v>144</v>
      </c>
      <c r="C33" s="239"/>
      <c r="D33" s="2">
        <v>2003</v>
      </c>
      <c r="E33" s="2" t="s">
        <v>26</v>
      </c>
      <c r="F33" s="2">
        <f t="shared" ca="1" si="2"/>
        <v>23</v>
      </c>
      <c r="K33" t="s">
        <v>10</v>
      </c>
      <c r="R33" t="s">
        <v>1198</v>
      </c>
    </row>
    <row r="34" spans="1:18" x14ac:dyDescent="0.25">
      <c r="A34" s="4" t="str">
        <f t="shared" si="4"/>
        <v>2002P</v>
      </c>
      <c r="B34" s="1" t="s">
        <v>144</v>
      </c>
      <c r="C34" s="239"/>
      <c r="D34" s="2">
        <v>2002</v>
      </c>
      <c r="E34" s="2" t="s">
        <v>26</v>
      </c>
      <c r="F34" s="2">
        <f t="shared" ca="1" si="2"/>
        <v>24</v>
      </c>
      <c r="K34" t="s">
        <v>1173</v>
      </c>
      <c r="R34" t="s">
        <v>111</v>
      </c>
    </row>
    <row r="35" spans="1:18" x14ac:dyDescent="0.25">
      <c r="A35" s="4" t="str">
        <f t="shared" si="4"/>
        <v>2001P</v>
      </c>
      <c r="B35" s="1" t="s">
        <v>144</v>
      </c>
      <c r="C35" s="239"/>
      <c r="D35" s="2">
        <v>2001</v>
      </c>
      <c r="E35" s="2" t="s">
        <v>26</v>
      </c>
      <c r="F35" s="2">
        <f t="shared" ca="1" si="2"/>
        <v>25</v>
      </c>
      <c r="R35" t="s">
        <v>110</v>
      </c>
    </row>
    <row r="36" spans="1:18" x14ac:dyDescent="0.25">
      <c r="A36" s="4" t="str">
        <f t="shared" si="4"/>
        <v>2000P</v>
      </c>
      <c r="B36" s="1" t="s">
        <v>144</v>
      </c>
      <c r="C36" s="239"/>
      <c r="D36" s="2">
        <v>2000</v>
      </c>
      <c r="E36" s="2" t="s">
        <v>26</v>
      </c>
      <c r="F36" s="2">
        <f t="shared" ca="1" si="2"/>
        <v>26</v>
      </c>
      <c r="R36" t="s">
        <v>1382</v>
      </c>
    </row>
    <row r="37" spans="1:18" x14ac:dyDescent="0.25">
      <c r="A37" s="4" t="str">
        <f>D37&amp;E37</f>
        <v>1999P</v>
      </c>
      <c r="B37" s="1" t="s">
        <v>144</v>
      </c>
      <c r="C37" s="239"/>
      <c r="D37" s="2">
        <v>1999</v>
      </c>
      <c r="E37" s="2" t="s">
        <v>26</v>
      </c>
      <c r="F37" s="2">
        <f t="shared" ca="1" si="2"/>
        <v>27</v>
      </c>
      <c r="R37" t="s">
        <v>89</v>
      </c>
    </row>
    <row r="38" spans="1:18" x14ac:dyDescent="0.25">
      <c r="A38" s="4" t="str">
        <f>D38&amp;E38</f>
        <v>1998P</v>
      </c>
      <c r="B38" s="1" t="s">
        <v>144</v>
      </c>
      <c r="C38" s="239"/>
      <c r="D38" s="2">
        <v>1998</v>
      </c>
      <c r="E38" s="2" t="s">
        <v>26</v>
      </c>
      <c r="F38" s="2">
        <f t="shared" ca="1" si="2"/>
        <v>28</v>
      </c>
      <c r="R38" t="s">
        <v>75</v>
      </c>
    </row>
    <row r="39" spans="1:18" x14ac:dyDescent="0.25">
      <c r="A39" s="4" t="str">
        <f>D39&amp;E39</f>
        <v>1997P</v>
      </c>
      <c r="B39" s="1" t="s">
        <v>144</v>
      </c>
      <c r="C39" s="240"/>
      <c r="D39" s="2">
        <v>1997</v>
      </c>
      <c r="E39" s="2" t="s">
        <v>26</v>
      </c>
      <c r="F39" s="2">
        <f t="shared" ca="1" si="2"/>
        <v>29</v>
      </c>
      <c r="R39" t="s">
        <v>1437</v>
      </c>
    </row>
    <row r="40" spans="1:18" x14ac:dyDescent="0.25">
      <c r="A40" s="196" t="str">
        <f t="shared" si="0"/>
        <v>2021N</v>
      </c>
      <c r="B40" s="194" t="s">
        <v>1682</v>
      </c>
      <c r="C40" s="238" t="s">
        <v>1683</v>
      </c>
      <c r="D40" s="195">
        <v>2021</v>
      </c>
      <c r="E40" s="195" t="s">
        <v>24</v>
      </c>
      <c r="F40" s="195">
        <f t="shared" ref="F40:F41" ca="1" si="5">YEAR(NOW())-D40</f>
        <v>5</v>
      </c>
      <c r="R40" t="s">
        <v>1467</v>
      </c>
    </row>
    <row r="41" spans="1:18" x14ac:dyDescent="0.25">
      <c r="A41" s="196" t="str">
        <f t="shared" si="0"/>
        <v>2020N</v>
      </c>
      <c r="B41" s="194" t="s">
        <v>1682</v>
      </c>
      <c r="C41" s="240"/>
      <c r="D41" s="195">
        <v>2020</v>
      </c>
      <c r="E41" s="195" t="s">
        <v>24</v>
      </c>
      <c r="F41" s="195">
        <f t="shared" ca="1" si="5"/>
        <v>6</v>
      </c>
      <c r="R41" t="s">
        <v>1328</v>
      </c>
    </row>
    <row r="42" spans="1:18" s="5" customFormat="1" x14ac:dyDescent="0.25">
      <c r="A42" s="4" t="str">
        <f t="shared" si="0"/>
        <v>2019N</v>
      </c>
      <c r="B42" s="1" t="s">
        <v>0</v>
      </c>
      <c r="C42" s="238" t="s">
        <v>30</v>
      </c>
      <c r="D42" s="2">
        <v>2019</v>
      </c>
      <c r="E42" s="2" t="s">
        <v>24</v>
      </c>
      <c r="F42" s="2">
        <f t="shared" ca="1" si="2"/>
        <v>7</v>
      </c>
      <c r="K42"/>
      <c r="Q42" s="64"/>
      <c r="R42" t="s">
        <v>167</v>
      </c>
    </row>
    <row r="43" spans="1:18" s="5" customFormat="1" x14ac:dyDescent="0.25">
      <c r="A43" s="4" t="str">
        <f t="shared" si="0"/>
        <v>2018N</v>
      </c>
      <c r="B43" s="1" t="s">
        <v>0</v>
      </c>
      <c r="C43" s="240"/>
      <c r="D43" s="2">
        <v>2018</v>
      </c>
      <c r="E43" s="2" t="s">
        <v>24</v>
      </c>
      <c r="F43" s="2">
        <f t="shared" ca="1" si="2"/>
        <v>8</v>
      </c>
      <c r="K43"/>
      <c r="Q43" s="64"/>
      <c r="R43" t="s">
        <v>1352</v>
      </c>
    </row>
    <row r="44" spans="1:18" s="5" customFormat="1" x14ac:dyDescent="0.25">
      <c r="A44" s="4" t="str">
        <f t="shared" si="0"/>
        <v>2017N</v>
      </c>
      <c r="B44" s="1" t="s">
        <v>1</v>
      </c>
      <c r="C44" s="238" t="s">
        <v>29</v>
      </c>
      <c r="D44" s="2">
        <v>2017</v>
      </c>
      <c r="E44" s="2" t="s">
        <v>24</v>
      </c>
      <c r="F44" s="2">
        <f t="shared" ca="1" si="2"/>
        <v>9</v>
      </c>
      <c r="K44"/>
      <c r="Q44" s="64"/>
      <c r="R44" t="s">
        <v>1371</v>
      </c>
    </row>
    <row r="45" spans="1:18" s="5" customFormat="1" x14ac:dyDescent="0.25">
      <c r="A45" s="4" t="str">
        <f t="shared" si="0"/>
        <v>2016N</v>
      </c>
      <c r="B45" s="1" t="s">
        <v>1</v>
      </c>
      <c r="C45" s="240"/>
      <c r="D45" s="2">
        <v>2016</v>
      </c>
      <c r="E45" s="2" t="s">
        <v>24</v>
      </c>
      <c r="F45" s="2">
        <f t="shared" ca="1" si="2"/>
        <v>10</v>
      </c>
      <c r="K45"/>
      <c r="Q45" s="64"/>
      <c r="R45" s="5" t="s">
        <v>168</v>
      </c>
    </row>
    <row r="46" spans="1:18" s="5" customFormat="1" x14ac:dyDescent="0.25">
      <c r="A46" s="4" t="str">
        <f t="shared" si="0"/>
        <v>2015N</v>
      </c>
      <c r="B46" s="1" t="s">
        <v>2</v>
      </c>
      <c r="C46" s="238" t="s">
        <v>31</v>
      </c>
      <c r="D46" s="2">
        <v>2015</v>
      </c>
      <c r="E46" s="2" t="s">
        <v>24</v>
      </c>
      <c r="F46" s="2">
        <f t="shared" ca="1" si="2"/>
        <v>11</v>
      </c>
      <c r="K46"/>
      <c r="Q46" s="64"/>
      <c r="R46" s="5" t="s">
        <v>108</v>
      </c>
    </row>
    <row r="47" spans="1:18" x14ac:dyDescent="0.25">
      <c r="A47" s="4" t="str">
        <f t="shared" si="0"/>
        <v>2014N</v>
      </c>
      <c r="B47" s="1" t="s">
        <v>2</v>
      </c>
      <c r="C47" s="240"/>
      <c r="D47" s="2">
        <v>2014</v>
      </c>
      <c r="E47" s="2" t="s">
        <v>24</v>
      </c>
      <c r="F47" s="2">
        <f t="shared" ca="1" si="2"/>
        <v>12</v>
      </c>
      <c r="R47" t="s">
        <v>77</v>
      </c>
    </row>
    <row r="48" spans="1:18" x14ac:dyDescent="0.25">
      <c r="A48" s="4" t="str">
        <f t="shared" si="0"/>
        <v>2013N</v>
      </c>
      <c r="B48" s="1" t="s">
        <v>3</v>
      </c>
      <c r="C48" s="238" t="s">
        <v>32</v>
      </c>
      <c r="D48" s="2">
        <v>2013</v>
      </c>
      <c r="E48" s="2" t="s">
        <v>24</v>
      </c>
      <c r="F48" s="2">
        <f t="shared" ca="1" si="2"/>
        <v>13</v>
      </c>
      <c r="R48" t="s">
        <v>1227</v>
      </c>
    </row>
    <row r="49" spans="1:18" x14ac:dyDescent="0.25">
      <c r="A49" s="4" t="str">
        <f t="shared" si="0"/>
        <v>2012N</v>
      </c>
      <c r="B49" s="1" t="s">
        <v>3</v>
      </c>
      <c r="C49" s="240"/>
      <c r="D49" s="2">
        <v>2012</v>
      </c>
      <c r="E49" s="2" t="s">
        <v>24</v>
      </c>
      <c r="F49" s="2">
        <f t="shared" ca="1" si="2"/>
        <v>14</v>
      </c>
      <c r="R49" t="s">
        <v>139</v>
      </c>
    </row>
    <row r="50" spans="1:18" x14ac:dyDescent="0.25">
      <c r="A50" s="4" t="str">
        <f t="shared" si="0"/>
        <v>2011N</v>
      </c>
      <c r="B50" s="1" t="s">
        <v>4</v>
      </c>
      <c r="C50" s="238" t="s">
        <v>33</v>
      </c>
      <c r="D50" s="2">
        <v>2011</v>
      </c>
      <c r="E50" s="2" t="s">
        <v>24</v>
      </c>
      <c r="F50" s="2">
        <f t="shared" ca="1" si="2"/>
        <v>15</v>
      </c>
      <c r="R50" t="s">
        <v>78</v>
      </c>
    </row>
    <row r="51" spans="1:18" x14ac:dyDescent="0.25">
      <c r="A51" s="4" t="str">
        <f t="shared" si="0"/>
        <v>2010N</v>
      </c>
      <c r="B51" s="1" t="s">
        <v>4</v>
      </c>
      <c r="C51" s="239"/>
      <c r="D51" s="2">
        <v>2010</v>
      </c>
      <c r="E51" s="2" t="s">
        <v>24</v>
      </c>
      <c r="F51" s="2">
        <f t="shared" ca="1" si="2"/>
        <v>16</v>
      </c>
      <c r="R51" t="s">
        <v>1329</v>
      </c>
    </row>
    <row r="52" spans="1:18" x14ac:dyDescent="0.25">
      <c r="A52" s="4" t="str">
        <f t="shared" si="0"/>
        <v>2009N</v>
      </c>
      <c r="B52" s="1" t="s">
        <v>4</v>
      </c>
      <c r="C52" s="239"/>
      <c r="D52" s="2">
        <v>2009</v>
      </c>
      <c r="E52" s="2" t="s">
        <v>24</v>
      </c>
      <c r="F52" s="2">
        <f t="shared" ca="1" si="2"/>
        <v>17</v>
      </c>
      <c r="R52" t="s">
        <v>53</v>
      </c>
    </row>
    <row r="53" spans="1:18" x14ac:dyDescent="0.25">
      <c r="A53" s="4" t="str">
        <f t="shared" si="0"/>
        <v>2008N</v>
      </c>
      <c r="B53" s="1" t="s">
        <v>4</v>
      </c>
      <c r="C53" s="239"/>
      <c r="D53" s="2">
        <v>2008</v>
      </c>
      <c r="E53" s="2" t="s">
        <v>24</v>
      </c>
      <c r="F53" s="2">
        <f t="shared" ca="1" si="2"/>
        <v>18</v>
      </c>
      <c r="R53" t="s">
        <v>45</v>
      </c>
    </row>
    <row r="54" spans="1:18" x14ac:dyDescent="0.25">
      <c r="A54" s="4" t="str">
        <f t="shared" si="0"/>
        <v>2007N</v>
      </c>
      <c r="B54" s="1" t="s">
        <v>4</v>
      </c>
      <c r="C54" s="239"/>
      <c r="D54" s="2">
        <v>2007</v>
      </c>
      <c r="E54" s="2" t="s">
        <v>24</v>
      </c>
      <c r="F54" s="2">
        <f t="shared" ca="1" si="2"/>
        <v>19</v>
      </c>
      <c r="R54" t="s">
        <v>49</v>
      </c>
    </row>
    <row r="55" spans="1:18" x14ac:dyDescent="0.25">
      <c r="A55" s="4" t="str">
        <f t="shared" si="0"/>
        <v>2006N</v>
      </c>
      <c r="B55" s="1" t="s">
        <v>4</v>
      </c>
      <c r="C55" s="239"/>
      <c r="D55" s="2">
        <v>2006</v>
      </c>
      <c r="E55" s="2" t="s">
        <v>24</v>
      </c>
      <c r="F55" s="2">
        <f t="shared" ca="1" si="2"/>
        <v>20</v>
      </c>
    </row>
    <row r="56" spans="1:18" x14ac:dyDescent="0.25">
      <c r="A56" s="4" t="str">
        <f t="shared" si="0"/>
        <v>2005N</v>
      </c>
      <c r="B56" s="1" t="s">
        <v>4</v>
      </c>
      <c r="C56" s="239"/>
      <c r="D56" s="2">
        <v>2005</v>
      </c>
      <c r="E56" s="2" t="s">
        <v>24</v>
      </c>
      <c r="F56" s="2">
        <f t="shared" ca="1" si="2"/>
        <v>21</v>
      </c>
    </row>
    <row r="57" spans="1:18" x14ac:dyDescent="0.25">
      <c r="A57" s="4" t="str">
        <f t="shared" si="0"/>
        <v>2004N</v>
      </c>
      <c r="B57" s="1" t="s">
        <v>4</v>
      </c>
      <c r="C57" s="239"/>
      <c r="D57" s="2">
        <v>2004</v>
      </c>
      <c r="E57" s="2" t="s">
        <v>24</v>
      </c>
      <c r="F57" s="2">
        <f t="shared" ca="1" si="2"/>
        <v>22</v>
      </c>
    </row>
    <row r="58" spans="1:18" x14ac:dyDescent="0.25">
      <c r="A58" s="4" t="str">
        <f t="shared" si="0"/>
        <v>2003N</v>
      </c>
      <c r="B58" s="1" t="s">
        <v>4</v>
      </c>
      <c r="C58" s="239"/>
      <c r="D58" s="2">
        <v>2003</v>
      </c>
      <c r="E58" s="2" t="s">
        <v>24</v>
      </c>
      <c r="F58" s="2">
        <f t="shared" ca="1" si="2"/>
        <v>23</v>
      </c>
    </row>
    <row r="59" spans="1:18" x14ac:dyDescent="0.25">
      <c r="A59" s="4" t="str">
        <f t="shared" si="0"/>
        <v>2002N</v>
      </c>
      <c r="B59" s="1" t="s">
        <v>4</v>
      </c>
      <c r="C59" s="239"/>
      <c r="D59" s="2">
        <v>2002</v>
      </c>
      <c r="E59" s="2" t="s">
        <v>24</v>
      </c>
      <c r="F59" s="2">
        <f t="shared" ca="1" si="2"/>
        <v>24</v>
      </c>
    </row>
    <row r="60" spans="1:18" x14ac:dyDescent="0.25">
      <c r="A60" s="4" t="str">
        <f>D60&amp;E60</f>
        <v>2001N</v>
      </c>
      <c r="B60" s="1" t="s">
        <v>4</v>
      </c>
      <c r="C60" s="239"/>
      <c r="D60" s="2">
        <v>2001</v>
      </c>
      <c r="E60" s="2" t="s">
        <v>24</v>
      </c>
      <c r="F60" s="2">
        <f t="shared" ca="1" si="2"/>
        <v>25</v>
      </c>
    </row>
    <row r="61" spans="1:18" x14ac:dyDescent="0.25">
      <c r="A61" s="4" t="str">
        <f>D61&amp;E61</f>
        <v>2000N</v>
      </c>
      <c r="B61" s="1" t="s">
        <v>4</v>
      </c>
      <c r="C61" s="239"/>
      <c r="D61" s="2">
        <v>2000</v>
      </c>
      <c r="E61" s="2" t="s">
        <v>24</v>
      </c>
      <c r="F61" s="2">
        <f t="shared" ca="1" si="2"/>
        <v>26</v>
      </c>
    </row>
    <row r="62" spans="1:18" x14ac:dyDescent="0.25">
      <c r="A62" s="4" t="str">
        <f>D62&amp;E62</f>
        <v>1999N</v>
      </c>
      <c r="B62" s="1" t="s">
        <v>4</v>
      </c>
      <c r="C62" s="239"/>
      <c r="D62" s="2">
        <v>1999</v>
      </c>
      <c r="E62" s="2" t="s">
        <v>24</v>
      </c>
      <c r="F62" s="2">
        <f t="shared" ca="1" si="2"/>
        <v>27</v>
      </c>
    </row>
    <row r="63" spans="1:18" x14ac:dyDescent="0.25">
      <c r="A63" s="4" t="str">
        <f>D63&amp;E63</f>
        <v>1998N</v>
      </c>
      <c r="B63" s="1" t="s">
        <v>4</v>
      </c>
      <c r="C63" s="239"/>
      <c r="D63" s="2">
        <v>1998</v>
      </c>
      <c r="E63" s="2" t="s">
        <v>24</v>
      </c>
      <c r="F63" s="2">
        <f t="shared" ca="1" si="2"/>
        <v>28</v>
      </c>
    </row>
    <row r="64" spans="1:18" x14ac:dyDescent="0.25">
      <c r="A64" s="4" t="str">
        <f>D64&amp;E64</f>
        <v>1997N</v>
      </c>
      <c r="B64" s="1" t="s">
        <v>4</v>
      </c>
      <c r="C64" s="240"/>
      <c r="D64" s="2">
        <v>1997</v>
      </c>
      <c r="E64" s="2" t="s">
        <v>24</v>
      </c>
      <c r="F64" s="2">
        <f t="shared" ca="1" si="2"/>
        <v>29</v>
      </c>
    </row>
    <row r="65" spans="1:6" x14ac:dyDescent="0.25">
      <c r="A65" s="4" t="str">
        <f t="shared" si="0"/>
        <v>2019D</v>
      </c>
      <c r="B65" s="1" t="s">
        <v>163</v>
      </c>
      <c r="C65" s="238" t="s">
        <v>30</v>
      </c>
      <c r="D65" s="2">
        <v>2019</v>
      </c>
      <c r="E65" s="2" t="s">
        <v>25</v>
      </c>
      <c r="F65" s="2">
        <f t="shared" ca="1" si="2"/>
        <v>7</v>
      </c>
    </row>
    <row r="66" spans="1:6" x14ac:dyDescent="0.25">
      <c r="A66" s="4" t="str">
        <f t="shared" si="0"/>
        <v>2018D</v>
      </c>
      <c r="B66" s="1" t="s">
        <v>163</v>
      </c>
      <c r="C66" s="240"/>
      <c r="D66" s="2">
        <v>2018</v>
      </c>
      <c r="E66" s="2" t="s">
        <v>25</v>
      </c>
      <c r="F66" s="2">
        <f t="shared" ca="1" si="2"/>
        <v>8</v>
      </c>
    </row>
    <row r="67" spans="1:6" x14ac:dyDescent="0.25">
      <c r="A67" s="4" t="str">
        <f t="shared" si="0"/>
        <v>2017D</v>
      </c>
      <c r="B67" s="1" t="s">
        <v>164</v>
      </c>
      <c r="C67" s="238" t="s">
        <v>29</v>
      </c>
      <c r="D67" s="2">
        <v>2017</v>
      </c>
      <c r="E67" s="2" t="s">
        <v>25</v>
      </c>
      <c r="F67" s="2">
        <f t="shared" ca="1" si="2"/>
        <v>9</v>
      </c>
    </row>
    <row r="68" spans="1:6" x14ac:dyDescent="0.25">
      <c r="A68" s="4" t="str">
        <f t="shared" si="0"/>
        <v>2016D</v>
      </c>
      <c r="B68" s="1" t="s">
        <v>164</v>
      </c>
      <c r="C68" s="240"/>
      <c r="D68" s="2">
        <v>2016</v>
      </c>
      <c r="E68" s="2" t="s">
        <v>25</v>
      </c>
      <c r="F68" s="2">
        <f t="shared" ca="1" si="2"/>
        <v>10</v>
      </c>
    </row>
    <row r="69" spans="1:6" x14ac:dyDescent="0.25">
      <c r="A69" s="4" t="str">
        <f t="shared" si="0"/>
        <v>2015D</v>
      </c>
      <c r="B69" s="1" t="s">
        <v>161</v>
      </c>
      <c r="C69" s="238" t="s">
        <v>31</v>
      </c>
      <c r="D69" s="2">
        <v>2015</v>
      </c>
      <c r="E69" s="2" t="s">
        <v>25</v>
      </c>
      <c r="F69" s="2">
        <f t="shared" ca="1" si="2"/>
        <v>11</v>
      </c>
    </row>
    <row r="70" spans="1:6" x14ac:dyDescent="0.25">
      <c r="A70" s="4" t="str">
        <f t="shared" si="0"/>
        <v>2014D</v>
      </c>
      <c r="B70" s="1" t="s">
        <v>161</v>
      </c>
      <c r="C70" s="240"/>
      <c r="D70" s="2">
        <v>2014</v>
      </c>
      <c r="E70" s="2" t="s">
        <v>25</v>
      </c>
      <c r="F70" s="2">
        <f t="shared" ca="1" si="2"/>
        <v>12</v>
      </c>
    </row>
    <row r="71" spans="1:6" x14ac:dyDescent="0.25">
      <c r="A71" s="4" t="str">
        <f t="shared" si="0"/>
        <v>2013D</v>
      </c>
      <c r="B71" s="1" t="s">
        <v>162</v>
      </c>
      <c r="C71" s="238" t="s">
        <v>32</v>
      </c>
      <c r="D71" s="2">
        <v>2013</v>
      </c>
      <c r="E71" s="2" t="s">
        <v>25</v>
      </c>
      <c r="F71" s="2">
        <f t="shared" ref="F71:F134" ca="1" si="6">YEAR(NOW())-D71</f>
        <v>13</v>
      </c>
    </row>
    <row r="72" spans="1:6" x14ac:dyDescent="0.25">
      <c r="A72" s="4" t="str">
        <f t="shared" si="0"/>
        <v>2012D</v>
      </c>
      <c r="B72" s="1" t="s">
        <v>162</v>
      </c>
      <c r="C72" s="240"/>
      <c r="D72" s="2">
        <v>2012</v>
      </c>
      <c r="E72" s="2" t="s">
        <v>25</v>
      </c>
      <c r="F72" s="2">
        <f t="shared" ca="1" si="6"/>
        <v>14</v>
      </c>
    </row>
    <row r="73" spans="1:6" x14ac:dyDescent="0.25">
      <c r="A73" s="4" t="str">
        <f t="shared" si="0"/>
        <v>2021EX</v>
      </c>
      <c r="B73" s="1" t="s">
        <v>105</v>
      </c>
      <c r="C73" s="238" t="s">
        <v>106</v>
      </c>
      <c r="D73" s="2">
        <v>2021</v>
      </c>
      <c r="E73" s="2" t="s">
        <v>27</v>
      </c>
      <c r="F73" s="2">
        <f t="shared" ca="1" si="6"/>
        <v>5</v>
      </c>
    </row>
    <row r="74" spans="1:6" x14ac:dyDescent="0.25">
      <c r="A74" s="4" t="str">
        <f t="shared" si="0"/>
        <v>2020EX</v>
      </c>
      <c r="B74" s="1" t="s">
        <v>105</v>
      </c>
      <c r="C74" s="239"/>
      <c r="D74" s="2">
        <v>2020</v>
      </c>
      <c r="E74" s="2" t="s">
        <v>27</v>
      </c>
      <c r="F74" s="2">
        <f t="shared" ca="1" si="6"/>
        <v>6</v>
      </c>
    </row>
    <row r="75" spans="1:6" x14ac:dyDescent="0.25">
      <c r="A75" s="4" t="str">
        <f t="shared" si="0"/>
        <v>2019EX</v>
      </c>
      <c r="B75" s="1" t="s">
        <v>105</v>
      </c>
      <c r="C75" s="239"/>
      <c r="D75" s="2">
        <v>2019</v>
      </c>
      <c r="E75" s="2" t="s">
        <v>27</v>
      </c>
      <c r="F75" s="2">
        <f t="shared" ca="1" si="6"/>
        <v>7</v>
      </c>
    </row>
    <row r="76" spans="1:6" x14ac:dyDescent="0.25">
      <c r="A76" s="4" t="str">
        <f t="shared" si="0"/>
        <v>2018EX</v>
      </c>
      <c r="B76" s="1" t="s">
        <v>105</v>
      </c>
      <c r="C76" s="240"/>
      <c r="D76" s="2">
        <v>2018</v>
      </c>
      <c r="E76" s="2" t="s">
        <v>27</v>
      </c>
      <c r="F76" s="2">
        <f t="shared" ca="1" si="6"/>
        <v>8</v>
      </c>
    </row>
    <row r="77" spans="1:6" x14ac:dyDescent="0.25">
      <c r="A77" s="4" t="str">
        <f t="shared" ref="A77:A148" si="7">D77&amp;E77</f>
        <v>2017EX</v>
      </c>
      <c r="B77" s="1" t="s">
        <v>5</v>
      </c>
      <c r="C77" s="238" t="s">
        <v>29</v>
      </c>
      <c r="D77" s="2">
        <v>2017</v>
      </c>
      <c r="E77" s="2" t="s">
        <v>27</v>
      </c>
      <c r="F77" s="2">
        <f t="shared" ca="1" si="6"/>
        <v>9</v>
      </c>
    </row>
    <row r="78" spans="1:6" x14ac:dyDescent="0.25">
      <c r="A78" s="4" t="str">
        <f t="shared" si="7"/>
        <v>2016EX</v>
      </c>
      <c r="B78" s="1" t="s">
        <v>5</v>
      </c>
      <c r="C78" s="240"/>
      <c r="D78" s="2">
        <v>2016</v>
      </c>
      <c r="E78" s="2" t="s">
        <v>27</v>
      </c>
      <c r="F78" s="2">
        <f t="shared" ca="1" si="6"/>
        <v>10</v>
      </c>
    </row>
    <row r="79" spans="1:6" x14ac:dyDescent="0.25">
      <c r="A79" s="4" t="str">
        <f t="shared" si="7"/>
        <v>2015EX</v>
      </c>
      <c r="B79" s="1" t="s">
        <v>6</v>
      </c>
      <c r="C79" s="238" t="s">
        <v>31</v>
      </c>
      <c r="D79" s="2">
        <v>2015</v>
      </c>
      <c r="E79" s="2" t="s">
        <v>27</v>
      </c>
      <c r="F79" s="2">
        <f t="shared" ca="1" si="6"/>
        <v>11</v>
      </c>
    </row>
    <row r="80" spans="1:6" x14ac:dyDescent="0.25">
      <c r="A80" s="4" t="str">
        <f t="shared" si="7"/>
        <v>2014EX</v>
      </c>
      <c r="B80" s="1" t="s">
        <v>6</v>
      </c>
      <c r="C80" s="240"/>
      <c r="D80" s="2">
        <v>2014</v>
      </c>
      <c r="E80" s="2" t="s">
        <v>27</v>
      </c>
      <c r="F80" s="2">
        <f t="shared" ca="1" si="6"/>
        <v>12</v>
      </c>
    </row>
    <row r="81" spans="1:18" x14ac:dyDescent="0.25">
      <c r="A81" s="4" t="str">
        <f t="shared" si="7"/>
        <v>2013EX</v>
      </c>
      <c r="B81" s="1" t="s">
        <v>7</v>
      </c>
      <c r="C81" s="238" t="s">
        <v>32</v>
      </c>
      <c r="D81" s="2">
        <v>2013</v>
      </c>
      <c r="E81" s="2" t="s">
        <v>27</v>
      </c>
      <c r="F81" s="2">
        <f t="shared" ca="1" si="6"/>
        <v>13</v>
      </c>
    </row>
    <row r="82" spans="1:18" x14ac:dyDescent="0.25">
      <c r="A82" s="4" t="str">
        <f t="shared" si="7"/>
        <v>2012EX</v>
      </c>
      <c r="B82" s="1" t="s">
        <v>7</v>
      </c>
      <c r="C82" s="240"/>
      <c r="D82" s="2">
        <v>2012</v>
      </c>
      <c r="E82" s="2" t="s">
        <v>27</v>
      </c>
      <c r="F82" s="2">
        <f t="shared" ca="1" si="6"/>
        <v>14</v>
      </c>
    </row>
    <row r="83" spans="1:18" x14ac:dyDescent="0.25">
      <c r="A83" s="4" t="str">
        <f t="shared" si="7"/>
        <v>2011EX</v>
      </c>
      <c r="B83" s="1" t="s">
        <v>65</v>
      </c>
      <c r="C83" s="238" t="s">
        <v>68</v>
      </c>
      <c r="D83" s="2">
        <v>2011</v>
      </c>
      <c r="E83" s="2" t="s">
        <v>27</v>
      </c>
      <c r="F83" s="2">
        <f t="shared" ca="1" si="6"/>
        <v>15</v>
      </c>
    </row>
    <row r="84" spans="1:18" x14ac:dyDescent="0.25">
      <c r="A84" s="4" t="str">
        <f t="shared" si="7"/>
        <v>2010EX</v>
      </c>
      <c r="B84" s="1" t="s">
        <v>65</v>
      </c>
      <c r="C84" s="240"/>
      <c r="D84" s="2">
        <v>2010</v>
      </c>
      <c r="E84" s="2" t="s">
        <v>27</v>
      </c>
      <c r="F84" s="2">
        <f t="shared" ca="1" si="6"/>
        <v>16</v>
      </c>
    </row>
    <row r="85" spans="1:18" x14ac:dyDescent="0.25">
      <c r="A85" s="4" t="str">
        <f t="shared" si="7"/>
        <v>2009EX</v>
      </c>
      <c r="B85" s="1" t="s">
        <v>66</v>
      </c>
      <c r="C85" s="238" t="s">
        <v>69</v>
      </c>
      <c r="D85" s="2">
        <v>2009</v>
      </c>
      <c r="E85" s="2" t="s">
        <v>27</v>
      </c>
      <c r="F85" s="2">
        <f t="shared" ca="1" si="6"/>
        <v>17</v>
      </c>
    </row>
    <row r="86" spans="1:18" x14ac:dyDescent="0.25">
      <c r="A86" s="4" t="str">
        <f t="shared" si="7"/>
        <v>2008EX</v>
      </c>
      <c r="B86" s="1" t="s">
        <v>66</v>
      </c>
      <c r="C86" s="239"/>
      <c r="D86" s="2">
        <v>2008</v>
      </c>
      <c r="E86" s="2" t="s">
        <v>27</v>
      </c>
      <c r="F86" s="2">
        <f t="shared" ca="1" si="6"/>
        <v>18</v>
      </c>
    </row>
    <row r="87" spans="1:18" x14ac:dyDescent="0.25">
      <c r="A87" s="4" t="str">
        <f t="shared" si="7"/>
        <v>2007EX</v>
      </c>
      <c r="B87" s="1" t="s">
        <v>66</v>
      </c>
      <c r="C87" s="239"/>
      <c r="D87" s="2">
        <v>2007</v>
      </c>
      <c r="E87" s="2" t="s">
        <v>27</v>
      </c>
      <c r="F87" s="2">
        <f t="shared" ca="1" si="6"/>
        <v>19</v>
      </c>
    </row>
    <row r="88" spans="1:18" x14ac:dyDescent="0.25">
      <c r="A88" s="4" t="str">
        <f t="shared" si="7"/>
        <v>2006EX</v>
      </c>
      <c r="B88" s="1" t="s">
        <v>66</v>
      </c>
      <c r="C88" s="239"/>
      <c r="D88" s="2">
        <v>2006</v>
      </c>
      <c r="E88" s="2" t="s">
        <v>27</v>
      </c>
      <c r="F88" s="2">
        <f t="shared" ca="1" si="6"/>
        <v>20</v>
      </c>
    </row>
    <row r="89" spans="1:18" x14ac:dyDescent="0.25">
      <c r="A89" s="4" t="str">
        <f t="shared" si="7"/>
        <v>2005EX</v>
      </c>
      <c r="B89" s="1" t="s">
        <v>66</v>
      </c>
      <c r="C89" s="239"/>
      <c r="D89" s="2">
        <v>2005</v>
      </c>
      <c r="E89" s="2" t="s">
        <v>27</v>
      </c>
      <c r="F89" s="2">
        <f t="shared" ca="1" si="6"/>
        <v>21</v>
      </c>
    </row>
    <row r="90" spans="1:18" x14ac:dyDescent="0.25">
      <c r="A90" s="4" t="str">
        <f t="shared" si="7"/>
        <v>2004EX</v>
      </c>
      <c r="B90" s="1" t="s">
        <v>66</v>
      </c>
      <c r="C90" s="239"/>
      <c r="D90" s="2">
        <v>2004</v>
      </c>
      <c r="E90" s="2" t="s">
        <v>27</v>
      </c>
      <c r="F90" s="2">
        <f t="shared" ca="1" si="6"/>
        <v>22</v>
      </c>
    </row>
    <row r="91" spans="1:18" x14ac:dyDescent="0.25">
      <c r="A91" s="4" t="str">
        <f t="shared" si="7"/>
        <v>2003EX</v>
      </c>
      <c r="B91" s="1" t="s">
        <v>66</v>
      </c>
      <c r="C91" s="239"/>
      <c r="D91" s="2">
        <v>2003</v>
      </c>
      <c r="E91" s="2" t="s">
        <v>27</v>
      </c>
      <c r="F91" s="2">
        <f t="shared" ca="1" si="6"/>
        <v>23</v>
      </c>
    </row>
    <row r="92" spans="1:18" s="5" customFormat="1" x14ac:dyDescent="0.25">
      <c r="A92" s="4" t="str">
        <f t="shared" si="7"/>
        <v>2002EX</v>
      </c>
      <c r="B92" s="1" t="s">
        <v>66</v>
      </c>
      <c r="C92" s="239"/>
      <c r="D92" s="2">
        <v>2002</v>
      </c>
      <c r="E92" s="2" t="s">
        <v>27</v>
      </c>
      <c r="F92" s="2">
        <f t="shared" ca="1" si="6"/>
        <v>24</v>
      </c>
      <c r="K92"/>
      <c r="Q92" s="64"/>
      <c r="R92"/>
    </row>
    <row r="93" spans="1:18" s="5" customFormat="1" x14ac:dyDescent="0.25">
      <c r="A93" s="4" t="str">
        <f t="shared" si="7"/>
        <v>2001EX</v>
      </c>
      <c r="B93" s="1" t="s">
        <v>66</v>
      </c>
      <c r="C93" s="239"/>
      <c r="D93" s="2">
        <v>2001</v>
      </c>
      <c r="E93" s="2" t="s">
        <v>27</v>
      </c>
      <c r="F93" s="2">
        <f t="shared" ca="1" si="6"/>
        <v>25</v>
      </c>
      <c r="K93"/>
      <c r="Q93" s="64"/>
      <c r="R93"/>
    </row>
    <row r="94" spans="1:18" s="5" customFormat="1" x14ac:dyDescent="0.25">
      <c r="A94" s="4" t="str">
        <f t="shared" si="7"/>
        <v>2000EX</v>
      </c>
      <c r="B94" s="1" t="s">
        <v>66</v>
      </c>
      <c r="C94" s="239"/>
      <c r="D94" s="2">
        <v>2000</v>
      </c>
      <c r="E94" s="2" t="s">
        <v>27</v>
      </c>
      <c r="F94" s="2">
        <f t="shared" ca="1" si="6"/>
        <v>26</v>
      </c>
      <c r="K94"/>
      <c r="Q94" s="64"/>
      <c r="R94"/>
    </row>
    <row r="95" spans="1:18" s="5" customFormat="1" x14ac:dyDescent="0.25">
      <c r="A95" s="4" t="str">
        <f t="shared" si="7"/>
        <v>1999EX</v>
      </c>
      <c r="B95" s="1" t="s">
        <v>66</v>
      </c>
      <c r="C95" s="239"/>
      <c r="D95" s="2">
        <v>1999</v>
      </c>
      <c r="E95" s="2" t="s">
        <v>27</v>
      </c>
      <c r="F95" s="2">
        <f t="shared" ca="1" si="6"/>
        <v>27</v>
      </c>
      <c r="K95"/>
      <c r="Q95" s="64"/>
      <c r="R95"/>
    </row>
    <row r="96" spans="1:18" s="5" customFormat="1" x14ac:dyDescent="0.25">
      <c r="A96" s="4" t="str">
        <f t="shared" si="7"/>
        <v>1998EX</v>
      </c>
      <c r="B96" s="1" t="s">
        <v>66</v>
      </c>
      <c r="C96" s="239"/>
      <c r="D96" s="2">
        <v>1998</v>
      </c>
      <c r="E96" s="2" t="s">
        <v>27</v>
      </c>
      <c r="F96" s="2">
        <f t="shared" ca="1" si="6"/>
        <v>28</v>
      </c>
      <c r="K96"/>
      <c r="Q96" s="64"/>
      <c r="R96"/>
    </row>
    <row r="97" spans="1:18" s="5" customFormat="1" x14ac:dyDescent="0.25">
      <c r="A97" s="4" t="str">
        <f t="shared" si="7"/>
        <v>1997EX</v>
      </c>
      <c r="B97" s="1" t="s">
        <v>66</v>
      </c>
      <c r="C97" s="240"/>
      <c r="D97" s="2">
        <v>1997</v>
      </c>
      <c r="E97" s="2" t="s">
        <v>27</v>
      </c>
      <c r="F97" s="2">
        <f t="shared" ca="1" si="6"/>
        <v>29</v>
      </c>
      <c r="K97"/>
      <c r="Q97" s="64"/>
      <c r="R97"/>
    </row>
    <row r="98" spans="1:18" s="5" customFormat="1" x14ac:dyDescent="0.25">
      <c r="A98" s="4" t="str">
        <f t="shared" si="7"/>
        <v>1996SM</v>
      </c>
      <c r="B98" s="1" t="s">
        <v>72</v>
      </c>
      <c r="C98" s="238" t="s">
        <v>154</v>
      </c>
      <c r="D98" s="2">
        <v>1996</v>
      </c>
      <c r="E98" s="2" t="s">
        <v>104</v>
      </c>
      <c r="F98" s="2">
        <f t="shared" ca="1" si="6"/>
        <v>30</v>
      </c>
      <c r="K98"/>
      <c r="Q98" s="64"/>
      <c r="R98"/>
    </row>
    <row r="99" spans="1:18" s="5" customFormat="1" x14ac:dyDescent="0.25">
      <c r="A99" s="4" t="str">
        <f t="shared" si="7"/>
        <v>1995SM</v>
      </c>
      <c r="B99" s="1" t="s">
        <v>72</v>
      </c>
      <c r="C99" s="239"/>
      <c r="D99" s="2">
        <v>1995</v>
      </c>
      <c r="E99" s="2" t="s">
        <v>104</v>
      </c>
      <c r="F99" s="2">
        <f t="shared" ca="1" si="6"/>
        <v>31</v>
      </c>
      <c r="K99"/>
      <c r="Q99" s="64"/>
      <c r="R99"/>
    </row>
    <row r="100" spans="1:18" s="5" customFormat="1" x14ac:dyDescent="0.25">
      <c r="A100" s="4" t="str">
        <f t="shared" si="7"/>
        <v>1994SM</v>
      </c>
      <c r="B100" s="1" t="s">
        <v>72</v>
      </c>
      <c r="C100" s="239"/>
      <c r="D100" s="2">
        <v>1994</v>
      </c>
      <c r="E100" s="2" t="s">
        <v>104</v>
      </c>
      <c r="F100" s="2">
        <f t="shared" ca="1" si="6"/>
        <v>32</v>
      </c>
      <c r="K100"/>
      <c r="Q100" s="64"/>
      <c r="R100"/>
    </row>
    <row r="101" spans="1:18" s="5" customFormat="1" x14ac:dyDescent="0.25">
      <c r="A101" s="4" t="str">
        <f t="shared" si="7"/>
        <v>1993SM</v>
      </c>
      <c r="B101" s="1" t="s">
        <v>72</v>
      </c>
      <c r="C101" s="239"/>
      <c r="D101" s="2">
        <v>1993</v>
      </c>
      <c r="E101" s="2" t="s">
        <v>104</v>
      </c>
      <c r="F101" s="2">
        <f t="shared" ca="1" si="6"/>
        <v>33</v>
      </c>
      <c r="K101"/>
      <c r="Q101" s="64"/>
      <c r="R101"/>
    </row>
    <row r="102" spans="1:18" s="5" customFormat="1" x14ac:dyDescent="0.25">
      <c r="A102" s="4" t="str">
        <f t="shared" si="7"/>
        <v>1992SM</v>
      </c>
      <c r="B102" s="1" t="s">
        <v>72</v>
      </c>
      <c r="C102" s="239"/>
      <c r="D102" s="2">
        <v>1992</v>
      </c>
      <c r="E102" s="2" t="s">
        <v>104</v>
      </c>
      <c r="F102" s="2">
        <f t="shared" ca="1" si="6"/>
        <v>34</v>
      </c>
      <c r="K102"/>
      <c r="Q102" s="64"/>
      <c r="R102"/>
    </row>
    <row r="103" spans="1:18" s="5" customFormat="1" x14ac:dyDescent="0.25">
      <c r="A103" s="4" t="str">
        <f t="shared" si="7"/>
        <v>1991SM</v>
      </c>
      <c r="B103" s="1" t="s">
        <v>72</v>
      </c>
      <c r="C103" s="239"/>
      <c r="D103" s="2">
        <v>1991</v>
      </c>
      <c r="E103" s="2" t="s">
        <v>104</v>
      </c>
      <c r="F103" s="2">
        <f t="shared" ca="1" si="6"/>
        <v>35</v>
      </c>
      <c r="K103"/>
      <c r="Q103" s="64"/>
      <c r="R103"/>
    </row>
    <row r="104" spans="1:18" s="5" customFormat="1" x14ac:dyDescent="0.25">
      <c r="A104" s="4" t="str">
        <f t="shared" si="7"/>
        <v>1990SM</v>
      </c>
      <c r="B104" s="1" t="s">
        <v>72</v>
      </c>
      <c r="C104" s="239"/>
      <c r="D104" s="2">
        <v>1990</v>
      </c>
      <c r="E104" s="2" t="s">
        <v>104</v>
      </c>
      <c r="F104" s="2">
        <f t="shared" ca="1" si="6"/>
        <v>36</v>
      </c>
      <c r="K104"/>
      <c r="Q104" s="64"/>
      <c r="R104"/>
    </row>
    <row r="105" spans="1:18" s="5" customFormat="1" x14ac:dyDescent="0.25">
      <c r="A105" s="4" t="str">
        <f t="shared" si="7"/>
        <v>1989SM</v>
      </c>
      <c r="B105" s="1" t="s">
        <v>72</v>
      </c>
      <c r="C105" s="239"/>
      <c r="D105" s="2">
        <v>1989</v>
      </c>
      <c r="E105" s="2" t="s">
        <v>104</v>
      </c>
      <c r="F105" s="2">
        <f t="shared" ca="1" si="6"/>
        <v>37</v>
      </c>
      <c r="K105"/>
      <c r="Q105" s="64"/>
      <c r="R105"/>
    </row>
    <row r="106" spans="1:18" s="5" customFormat="1" x14ac:dyDescent="0.25">
      <c r="A106" s="4" t="str">
        <f t="shared" si="7"/>
        <v>1988SM</v>
      </c>
      <c r="B106" s="1" t="s">
        <v>72</v>
      </c>
      <c r="C106" s="239"/>
      <c r="D106" s="2">
        <v>1988</v>
      </c>
      <c r="E106" s="2" t="s">
        <v>104</v>
      </c>
      <c r="F106" s="2">
        <f t="shared" ca="1" si="6"/>
        <v>38</v>
      </c>
      <c r="K106"/>
      <c r="Q106" s="64"/>
      <c r="R106"/>
    </row>
    <row r="107" spans="1:18" x14ac:dyDescent="0.25">
      <c r="A107" s="4" t="str">
        <f t="shared" si="7"/>
        <v>1987SM</v>
      </c>
      <c r="B107" s="1" t="s">
        <v>72</v>
      </c>
      <c r="C107" s="239"/>
      <c r="D107" s="2">
        <v>1987</v>
      </c>
      <c r="E107" s="2" t="s">
        <v>104</v>
      </c>
      <c r="F107" s="2">
        <f t="shared" ca="1" si="6"/>
        <v>39</v>
      </c>
    </row>
    <row r="108" spans="1:18" x14ac:dyDescent="0.25">
      <c r="A108" s="4" t="str">
        <f t="shared" si="7"/>
        <v>1986SM</v>
      </c>
      <c r="B108" s="1" t="s">
        <v>72</v>
      </c>
      <c r="C108" s="239"/>
      <c r="D108" s="2">
        <v>1986</v>
      </c>
      <c r="E108" s="2" t="s">
        <v>104</v>
      </c>
      <c r="F108" s="2">
        <f t="shared" ca="1" si="6"/>
        <v>40</v>
      </c>
    </row>
    <row r="109" spans="1:18" x14ac:dyDescent="0.25">
      <c r="A109" s="4" t="str">
        <f t="shared" si="7"/>
        <v>1985SM</v>
      </c>
      <c r="B109" s="1" t="s">
        <v>72</v>
      </c>
      <c r="C109" s="239"/>
      <c r="D109" s="2">
        <v>1985</v>
      </c>
      <c r="E109" s="2" t="s">
        <v>104</v>
      </c>
      <c r="F109" s="2">
        <f t="shared" ca="1" si="6"/>
        <v>41</v>
      </c>
    </row>
    <row r="110" spans="1:18" x14ac:dyDescent="0.25">
      <c r="A110" s="4" t="str">
        <f t="shared" si="7"/>
        <v>1984SM</v>
      </c>
      <c r="B110" s="1" t="s">
        <v>72</v>
      </c>
      <c r="C110" s="239"/>
      <c r="D110" s="2">
        <v>1984</v>
      </c>
      <c r="E110" s="2" t="s">
        <v>104</v>
      </c>
      <c r="F110" s="2">
        <f t="shared" ca="1" si="6"/>
        <v>42</v>
      </c>
    </row>
    <row r="111" spans="1:18" x14ac:dyDescent="0.25">
      <c r="A111" s="4" t="str">
        <f t="shared" si="7"/>
        <v>1983SM</v>
      </c>
      <c r="B111" s="1" t="s">
        <v>72</v>
      </c>
      <c r="C111" s="239"/>
      <c r="D111" s="2">
        <v>1983</v>
      </c>
      <c r="E111" s="2" t="s">
        <v>104</v>
      </c>
      <c r="F111" s="2">
        <f t="shared" ca="1" si="6"/>
        <v>43</v>
      </c>
    </row>
    <row r="112" spans="1:18" x14ac:dyDescent="0.25">
      <c r="A112" s="4" t="str">
        <f t="shared" si="7"/>
        <v>1982SM</v>
      </c>
      <c r="B112" s="1" t="s">
        <v>72</v>
      </c>
      <c r="C112" s="239"/>
      <c r="D112" s="2">
        <v>1982</v>
      </c>
      <c r="E112" s="2" t="s">
        <v>104</v>
      </c>
      <c r="F112" s="2">
        <f t="shared" ca="1" si="6"/>
        <v>44</v>
      </c>
    </row>
    <row r="113" spans="1:6" x14ac:dyDescent="0.25">
      <c r="A113" s="4" t="str">
        <f t="shared" si="7"/>
        <v>1981SM</v>
      </c>
      <c r="B113" s="1" t="s">
        <v>72</v>
      </c>
      <c r="C113" s="239"/>
      <c r="D113" s="2">
        <v>1981</v>
      </c>
      <c r="E113" s="2" t="s">
        <v>104</v>
      </c>
      <c r="F113" s="2">
        <f t="shared" ca="1" si="6"/>
        <v>45</v>
      </c>
    </row>
    <row r="114" spans="1:6" x14ac:dyDescent="0.25">
      <c r="A114" s="4" t="str">
        <f t="shared" si="7"/>
        <v>1980SM</v>
      </c>
      <c r="B114" s="1" t="s">
        <v>72</v>
      </c>
      <c r="C114" s="239"/>
      <c r="D114" s="2">
        <v>1980</v>
      </c>
      <c r="E114" s="2" t="s">
        <v>104</v>
      </c>
      <c r="F114" s="2">
        <f t="shared" ca="1" si="6"/>
        <v>46</v>
      </c>
    </row>
    <row r="115" spans="1:6" x14ac:dyDescent="0.25">
      <c r="A115" s="4" t="str">
        <f t="shared" si="7"/>
        <v>1979SM</v>
      </c>
      <c r="B115" s="1" t="s">
        <v>72</v>
      </c>
      <c r="C115" s="239"/>
      <c r="D115" s="2">
        <v>1979</v>
      </c>
      <c r="E115" s="2" t="s">
        <v>104</v>
      </c>
      <c r="F115" s="2">
        <f t="shared" ca="1" si="6"/>
        <v>47</v>
      </c>
    </row>
    <row r="116" spans="1:6" x14ac:dyDescent="0.25">
      <c r="A116" s="4" t="str">
        <f t="shared" si="7"/>
        <v>1978SM</v>
      </c>
      <c r="B116" s="1" t="s">
        <v>72</v>
      </c>
      <c r="C116" s="239"/>
      <c r="D116" s="2">
        <v>1978</v>
      </c>
      <c r="E116" s="2" t="s">
        <v>104</v>
      </c>
      <c r="F116" s="2">
        <f t="shared" ca="1" si="6"/>
        <v>48</v>
      </c>
    </row>
    <row r="117" spans="1:6" x14ac:dyDescent="0.25">
      <c r="A117" s="4" t="str">
        <f t="shared" si="7"/>
        <v>1977SM</v>
      </c>
      <c r="B117" s="1" t="s">
        <v>72</v>
      </c>
      <c r="C117" s="239"/>
      <c r="D117" s="2">
        <v>1977</v>
      </c>
      <c r="E117" s="2" t="s">
        <v>104</v>
      </c>
      <c r="F117" s="2">
        <f t="shared" ca="1" si="6"/>
        <v>49</v>
      </c>
    </row>
    <row r="118" spans="1:6" x14ac:dyDescent="0.25">
      <c r="A118" s="4" t="str">
        <f t="shared" si="7"/>
        <v>1976SM</v>
      </c>
      <c r="B118" s="1" t="s">
        <v>72</v>
      </c>
      <c r="C118" s="239"/>
      <c r="D118" s="2">
        <v>1976</v>
      </c>
      <c r="E118" s="2" t="s">
        <v>104</v>
      </c>
      <c r="F118" s="2">
        <f t="shared" ca="1" si="6"/>
        <v>50</v>
      </c>
    </row>
    <row r="119" spans="1:6" x14ac:dyDescent="0.25">
      <c r="A119" s="4" t="str">
        <f t="shared" si="7"/>
        <v>1975SM</v>
      </c>
      <c r="B119" s="1" t="s">
        <v>72</v>
      </c>
      <c r="C119" s="239"/>
      <c r="D119" s="2">
        <v>1975</v>
      </c>
      <c r="E119" s="2" t="s">
        <v>104</v>
      </c>
      <c r="F119" s="2">
        <f t="shared" ca="1" si="6"/>
        <v>51</v>
      </c>
    </row>
    <row r="120" spans="1:6" x14ac:dyDescent="0.25">
      <c r="A120" s="4" t="str">
        <f t="shared" si="7"/>
        <v>1974SM</v>
      </c>
      <c r="B120" s="1" t="s">
        <v>72</v>
      </c>
      <c r="C120" s="239"/>
      <c r="D120" s="2">
        <v>1974</v>
      </c>
      <c r="E120" s="2" t="s">
        <v>104</v>
      </c>
      <c r="F120" s="2">
        <f t="shared" ca="1" si="6"/>
        <v>52</v>
      </c>
    </row>
    <row r="121" spans="1:6" x14ac:dyDescent="0.25">
      <c r="A121" s="4" t="str">
        <f t="shared" si="7"/>
        <v>1973SM</v>
      </c>
      <c r="B121" s="1" t="s">
        <v>72</v>
      </c>
      <c r="C121" s="239"/>
      <c r="D121" s="2">
        <v>1973</v>
      </c>
      <c r="E121" s="2" t="s">
        <v>104</v>
      </c>
      <c r="F121" s="2">
        <f t="shared" ca="1" si="6"/>
        <v>53</v>
      </c>
    </row>
    <row r="122" spans="1:6" x14ac:dyDescent="0.25">
      <c r="A122" s="4" t="str">
        <f t="shared" si="7"/>
        <v>1972SM</v>
      </c>
      <c r="B122" s="1" t="s">
        <v>72</v>
      </c>
      <c r="C122" s="239"/>
      <c r="D122" s="2">
        <v>1972</v>
      </c>
      <c r="E122" s="2" t="s">
        <v>104</v>
      </c>
      <c r="F122" s="2">
        <f t="shared" ca="1" si="6"/>
        <v>54</v>
      </c>
    </row>
    <row r="123" spans="1:6" x14ac:dyDescent="0.25">
      <c r="A123" s="4" t="str">
        <f t="shared" si="7"/>
        <v>1971SM</v>
      </c>
      <c r="B123" s="1" t="s">
        <v>72</v>
      </c>
      <c r="C123" s="239"/>
      <c r="D123" s="2">
        <v>1971</v>
      </c>
      <c r="E123" s="2" t="s">
        <v>104</v>
      </c>
      <c r="F123" s="2">
        <f t="shared" ca="1" si="6"/>
        <v>55</v>
      </c>
    </row>
    <row r="124" spans="1:6" x14ac:dyDescent="0.25">
      <c r="A124" s="4" t="str">
        <f t="shared" si="7"/>
        <v>1970SM</v>
      </c>
      <c r="B124" s="1" t="s">
        <v>72</v>
      </c>
      <c r="C124" s="239"/>
      <c r="D124" s="2">
        <v>1970</v>
      </c>
      <c r="E124" s="2" t="s">
        <v>104</v>
      </c>
      <c r="F124" s="2">
        <f t="shared" ca="1" si="6"/>
        <v>56</v>
      </c>
    </row>
    <row r="125" spans="1:6" x14ac:dyDescent="0.25">
      <c r="A125" s="4" t="str">
        <f t="shared" si="7"/>
        <v>1969SM</v>
      </c>
      <c r="B125" s="1" t="s">
        <v>72</v>
      </c>
      <c r="C125" s="239"/>
      <c r="D125" s="2">
        <v>1969</v>
      </c>
      <c r="E125" s="2" t="s">
        <v>104</v>
      </c>
      <c r="F125" s="2">
        <f t="shared" ca="1" si="6"/>
        <v>57</v>
      </c>
    </row>
    <row r="126" spans="1:6" x14ac:dyDescent="0.25">
      <c r="A126" s="4" t="str">
        <f t="shared" si="7"/>
        <v>1968SM</v>
      </c>
      <c r="B126" s="1" t="s">
        <v>72</v>
      </c>
      <c r="C126" s="239"/>
      <c r="D126" s="2">
        <v>1968</v>
      </c>
      <c r="E126" s="2" t="s">
        <v>104</v>
      </c>
      <c r="F126" s="2">
        <f t="shared" ca="1" si="6"/>
        <v>58</v>
      </c>
    </row>
    <row r="127" spans="1:6" x14ac:dyDescent="0.25">
      <c r="A127" s="4" t="str">
        <f t="shared" si="7"/>
        <v>1967SM</v>
      </c>
      <c r="B127" s="1" t="s">
        <v>72</v>
      </c>
      <c r="C127" s="239"/>
      <c r="D127" s="2">
        <v>1967</v>
      </c>
      <c r="E127" s="2" t="s">
        <v>104</v>
      </c>
      <c r="F127" s="2">
        <f t="shared" ca="1" si="6"/>
        <v>59</v>
      </c>
    </row>
    <row r="128" spans="1:6" x14ac:dyDescent="0.25">
      <c r="A128" s="4" t="str">
        <f t="shared" si="7"/>
        <v>1966SM</v>
      </c>
      <c r="B128" s="1" t="s">
        <v>72</v>
      </c>
      <c r="C128" s="239"/>
      <c r="D128" s="2">
        <v>1966</v>
      </c>
      <c r="E128" s="2" t="s">
        <v>104</v>
      </c>
      <c r="F128" s="2">
        <f t="shared" ca="1" si="6"/>
        <v>60</v>
      </c>
    </row>
    <row r="129" spans="1:6" x14ac:dyDescent="0.25">
      <c r="A129" s="4" t="str">
        <f t="shared" si="7"/>
        <v>1965SM</v>
      </c>
      <c r="B129" s="1" t="s">
        <v>72</v>
      </c>
      <c r="C129" s="239"/>
      <c r="D129" s="2">
        <v>1965</v>
      </c>
      <c r="E129" s="2" t="s">
        <v>104</v>
      </c>
      <c r="F129" s="2">
        <f t="shared" ca="1" si="6"/>
        <v>61</v>
      </c>
    </row>
    <row r="130" spans="1:6" x14ac:dyDescent="0.25">
      <c r="A130" s="4" t="str">
        <f t="shared" si="7"/>
        <v>1964SM</v>
      </c>
      <c r="B130" s="1" t="s">
        <v>72</v>
      </c>
      <c r="C130" s="239"/>
      <c r="D130" s="2">
        <v>1964</v>
      </c>
      <c r="E130" s="2" t="s">
        <v>104</v>
      </c>
      <c r="F130" s="2">
        <f t="shared" ca="1" si="6"/>
        <v>62</v>
      </c>
    </row>
    <row r="131" spans="1:6" x14ac:dyDescent="0.25">
      <c r="A131" s="4" t="str">
        <f t="shared" si="7"/>
        <v>1963SM</v>
      </c>
      <c r="B131" s="1" t="s">
        <v>72</v>
      </c>
      <c r="C131" s="239"/>
      <c r="D131" s="2">
        <v>1963</v>
      </c>
      <c r="E131" s="2" t="s">
        <v>104</v>
      </c>
      <c r="F131" s="2">
        <f t="shared" ca="1" si="6"/>
        <v>63</v>
      </c>
    </row>
    <row r="132" spans="1:6" x14ac:dyDescent="0.25">
      <c r="A132" s="4" t="str">
        <f t="shared" si="7"/>
        <v>1962SM</v>
      </c>
      <c r="B132" s="1" t="s">
        <v>72</v>
      </c>
      <c r="C132" s="239"/>
      <c r="D132" s="2">
        <v>1962</v>
      </c>
      <c r="E132" s="2" t="s">
        <v>104</v>
      </c>
      <c r="F132" s="2">
        <f t="shared" ca="1" si="6"/>
        <v>64</v>
      </c>
    </row>
    <row r="133" spans="1:6" x14ac:dyDescent="0.25">
      <c r="A133" s="4" t="str">
        <f t="shared" si="7"/>
        <v>1961SM</v>
      </c>
      <c r="B133" s="1" t="s">
        <v>72</v>
      </c>
      <c r="C133" s="240"/>
      <c r="D133" s="2">
        <v>1961</v>
      </c>
      <c r="E133" s="2" t="s">
        <v>104</v>
      </c>
      <c r="F133" s="2">
        <f t="shared" ca="1" si="6"/>
        <v>65</v>
      </c>
    </row>
    <row r="134" spans="1:6" x14ac:dyDescent="0.25">
      <c r="A134" s="4" t="str">
        <f t="shared" si="7"/>
        <v>2011OD</v>
      </c>
      <c r="B134" s="1" t="s">
        <v>9</v>
      </c>
      <c r="C134" s="238" t="s">
        <v>33</v>
      </c>
      <c r="D134" s="2">
        <v>2011</v>
      </c>
      <c r="E134" s="2" t="s">
        <v>81</v>
      </c>
      <c r="F134" s="2">
        <f t="shared" ca="1" si="6"/>
        <v>15</v>
      </c>
    </row>
    <row r="135" spans="1:6" x14ac:dyDescent="0.25">
      <c r="A135" s="4" t="str">
        <f t="shared" si="7"/>
        <v>2010OD</v>
      </c>
      <c r="B135" s="1" t="s">
        <v>9</v>
      </c>
      <c r="C135" s="239"/>
      <c r="D135" s="2">
        <v>2010</v>
      </c>
      <c r="E135" s="2" t="s">
        <v>81</v>
      </c>
      <c r="F135" s="2">
        <f t="shared" ref="F135:F169" ca="1" si="8">YEAR(NOW())-D135</f>
        <v>16</v>
      </c>
    </row>
    <row r="136" spans="1:6" x14ac:dyDescent="0.25">
      <c r="A136" s="4" t="str">
        <f t="shared" si="7"/>
        <v>2009OD</v>
      </c>
      <c r="B136" s="1" t="s">
        <v>9</v>
      </c>
      <c r="C136" s="239"/>
      <c r="D136" s="2">
        <v>2009</v>
      </c>
      <c r="E136" s="2" t="s">
        <v>81</v>
      </c>
      <c r="F136" s="2">
        <f t="shared" ca="1" si="8"/>
        <v>17</v>
      </c>
    </row>
    <row r="137" spans="1:6" x14ac:dyDescent="0.25">
      <c r="A137" s="4" t="str">
        <f t="shared" si="7"/>
        <v>2008OD</v>
      </c>
      <c r="B137" s="1" t="s">
        <v>9</v>
      </c>
      <c r="C137" s="239"/>
      <c r="D137" s="2">
        <v>2008</v>
      </c>
      <c r="E137" s="2" t="s">
        <v>81</v>
      </c>
      <c r="F137" s="2">
        <f t="shared" ca="1" si="8"/>
        <v>18</v>
      </c>
    </row>
    <row r="138" spans="1:6" x14ac:dyDescent="0.25">
      <c r="A138" s="4" t="str">
        <f t="shared" si="7"/>
        <v>2007OD</v>
      </c>
      <c r="B138" s="1" t="s">
        <v>9</v>
      </c>
      <c r="C138" s="239"/>
      <c r="D138" s="2">
        <v>2007</v>
      </c>
      <c r="E138" s="2" t="s">
        <v>81</v>
      </c>
      <c r="F138" s="2">
        <f t="shared" ca="1" si="8"/>
        <v>19</v>
      </c>
    </row>
    <row r="139" spans="1:6" x14ac:dyDescent="0.25">
      <c r="A139" s="4" t="str">
        <f t="shared" si="7"/>
        <v>2006OD</v>
      </c>
      <c r="B139" s="1" t="s">
        <v>9</v>
      </c>
      <c r="C139" s="239"/>
      <c r="D139" s="2">
        <v>2006</v>
      </c>
      <c r="E139" s="2" t="s">
        <v>81</v>
      </c>
      <c r="F139" s="2">
        <f t="shared" ca="1" si="8"/>
        <v>20</v>
      </c>
    </row>
    <row r="140" spans="1:6" x14ac:dyDescent="0.25">
      <c r="A140" s="4" t="str">
        <f t="shared" si="7"/>
        <v>2005OD</v>
      </c>
      <c r="B140" s="1" t="s">
        <v>9</v>
      </c>
      <c r="C140" s="239"/>
      <c r="D140" s="2">
        <v>2005</v>
      </c>
      <c r="E140" s="2" t="s">
        <v>81</v>
      </c>
      <c r="F140" s="2">
        <f t="shared" ca="1" si="8"/>
        <v>21</v>
      </c>
    </row>
    <row r="141" spans="1:6" x14ac:dyDescent="0.25">
      <c r="A141" s="4" t="str">
        <f t="shared" si="7"/>
        <v>2004OD</v>
      </c>
      <c r="B141" s="1" t="s">
        <v>9</v>
      </c>
      <c r="C141" s="239"/>
      <c r="D141" s="2">
        <v>2004</v>
      </c>
      <c r="E141" s="2" t="s">
        <v>81</v>
      </c>
      <c r="F141" s="2">
        <f t="shared" ca="1" si="8"/>
        <v>22</v>
      </c>
    </row>
    <row r="142" spans="1:6" x14ac:dyDescent="0.25">
      <c r="A142" s="4" t="str">
        <f t="shared" si="7"/>
        <v>2003OD</v>
      </c>
      <c r="B142" s="1" t="s">
        <v>9</v>
      </c>
      <c r="C142" s="239"/>
      <c r="D142" s="2">
        <v>2003</v>
      </c>
      <c r="E142" s="2" t="s">
        <v>81</v>
      </c>
      <c r="F142" s="2">
        <f t="shared" ca="1" si="8"/>
        <v>23</v>
      </c>
    </row>
    <row r="143" spans="1:6" x14ac:dyDescent="0.25">
      <c r="A143" s="4" t="str">
        <f t="shared" si="7"/>
        <v>2002OD</v>
      </c>
      <c r="B143" s="1" t="s">
        <v>9</v>
      </c>
      <c r="C143" s="239"/>
      <c r="D143" s="2">
        <v>2002</v>
      </c>
      <c r="E143" s="2" t="s">
        <v>81</v>
      </c>
      <c r="F143" s="2">
        <f t="shared" ca="1" si="8"/>
        <v>24</v>
      </c>
    </row>
    <row r="144" spans="1:6" x14ac:dyDescent="0.25">
      <c r="A144" s="4" t="str">
        <f t="shared" si="7"/>
        <v>2001OD</v>
      </c>
      <c r="B144" s="1" t="s">
        <v>9</v>
      </c>
      <c r="C144" s="239"/>
      <c r="D144" s="2">
        <v>2001</v>
      </c>
      <c r="E144" s="2" t="s">
        <v>81</v>
      </c>
      <c r="F144" s="2">
        <f t="shared" ca="1" si="8"/>
        <v>25</v>
      </c>
    </row>
    <row r="145" spans="1:6" x14ac:dyDescent="0.25">
      <c r="A145" s="4" t="str">
        <f t="shared" si="7"/>
        <v>2000OD</v>
      </c>
      <c r="B145" s="1" t="s">
        <v>9</v>
      </c>
      <c r="C145" s="239"/>
      <c r="D145" s="2">
        <v>2000</v>
      </c>
      <c r="E145" s="2" t="s">
        <v>81</v>
      </c>
      <c r="F145" s="2">
        <f t="shared" ca="1" si="8"/>
        <v>26</v>
      </c>
    </row>
    <row r="146" spans="1:6" x14ac:dyDescent="0.25">
      <c r="A146" s="4" t="str">
        <f t="shared" si="7"/>
        <v>1999OD</v>
      </c>
      <c r="B146" s="1" t="s">
        <v>9</v>
      </c>
      <c r="C146" s="239"/>
      <c r="D146" s="2">
        <v>1999</v>
      </c>
      <c r="E146" s="2" t="s">
        <v>81</v>
      </c>
      <c r="F146" s="2">
        <f t="shared" ca="1" si="8"/>
        <v>27</v>
      </c>
    </row>
    <row r="147" spans="1:6" x14ac:dyDescent="0.25">
      <c r="A147" s="4" t="str">
        <f t="shared" si="7"/>
        <v>1998OD</v>
      </c>
      <c r="B147" s="1" t="s">
        <v>9</v>
      </c>
      <c r="C147" s="239"/>
      <c r="D147" s="2">
        <v>1998</v>
      </c>
      <c r="E147" s="2" t="s">
        <v>81</v>
      </c>
      <c r="F147" s="2">
        <f t="shared" ca="1" si="8"/>
        <v>28</v>
      </c>
    </row>
    <row r="148" spans="1:6" x14ac:dyDescent="0.25">
      <c r="A148" s="4" t="str">
        <f t="shared" si="7"/>
        <v>1997OD</v>
      </c>
      <c r="B148" s="1" t="s">
        <v>9</v>
      </c>
      <c r="C148" s="240"/>
      <c r="D148" s="2">
        <v>1997</v>
      </c>
      <c r="E148" s="2" t="s">
        <v>81</v>
      </c>
      <c r="F148" s="2">
        <f t="shared" ca="1" si="8"/>
        <v>29</v>
      </c>
    </row>
    <row r="149" spans="1:6" x14ac:dyDescent="0.25">
      <c r="A149" s="4" t="str">
        <f t="shared" ref="A149:A169" si="9">D149&amp;E149</f>
        <v>2011OV</v>
      </c>
      <c r="B149" s="1" t="s">
        <v>10</v>
      </c>
      <c r="C149" s="238" t="s">
        <v>33</v>
      </c>
      <c r="D149" s="2">
        <v>2011</v>
      </c>
      <c r="E149" s="2" t="s">
        <v>28</v>
      </c>
      <c r="F149" s="2">
        <f t="shared" ca="1" si="8"/>
        <v>15</v>
      </c>
    </row>
    <row r="150" spans="1:6" x14ac:dyDescent="0.25">
      <c r="A150" s="4" t="str">
        <f t="shared" si="9"/>
        <v>2010OV</v>
      </c>
      <c r="B150" s="1" t="s">
        <v>10</v>
      </c>
      <c r="C150" s="239"/>
      <c r="D150" s="2">
        <v>2010</v>
      </c>
      <c r="E150" s="2" t="s">
        <v>28</v>
      </c>
      <c r="F150" s="2">
        <f t="shared" ca="1" si="8"/>
        <v>16</v>
      </c>
    </row>
    <row r="151" spans="1:6" x14ac:dyDescent="0.25">
      <c r="A151" s="4" t="str">
        <f t="shared" si="9"/>
        <v>2009OV</v>
      </c>
      <c r="B151" s="1" t="s">
        <v>10</v>
      </c>
      <c r="C151" s="239"/>
      <c r="D151" s="2">
        <v>2009</v>
      </c>
      <c r="E151" s="2" t="s">
        <v>28</v>
      </c>
      <c r="F151" s="2">
        <f t="shared" ca="1" si="8"/>
        <v>17</v>
      </c>
    </row>
    <row r="152" spans="1:6" x14ac:dyDescent="0.25">
      <c r="A152" s="4" t="str">
        <f t="shared" si="9"/>
        <v>2008OV</v>
      </c>
      <c r="B152" s="1" t="s">
        <v>10</v>
      </c>
      <c r="C152" s="239"/>
      <c r="D152" s="2">
        <v>2008</v>
      </c>
      <c r="E152" s="2" t="s">
        <v>28</v>
      </c>
      <c r="F152" s="2">
        <f t="shared" ca="1" si="8"/>
        <v>18</v>
      </c>
    </row>
    <row r="153" spans="1:6" x14ac:dyDescent="0.25">
      <c r="A153" s="4" t="str">
        <f t="shared" si="9"/>
        <v>2007OV</v>
      </c>
      <c r="B153" s="1" t="s">
        <v>10</v>
      </c>
      <c r="C153" s="239"/>
      <c r="D153" s="2">
        <v>2007</v>
      </c>
      <c r="E153" s="2" t="s">
        <v>28</v>
      </c>
      <c r="F153" s="2">
        <f t="shared" ca="1" si="8"/>
        <v>19</v>
      </c>
    </row>
    <row r="154" spans="1:6" x14ac:dyDescent="0.25">
      <c r="A154" s="4" t="str">
        <f t="shared" si="9"/>
        <v>2006OV</v>
      </c>
      <c r="B154" s="1" t="s">
        <v>10</v>
      </c>
      <c r="C154" s="239"/>
      <c r="D154" s="2">
        <v>2006</v>
      </c>
      <c r="E154" s="2" t="s">
        <v>28</v>
      </c>
      <c r="F154" s="2">
        <f t="shared" ca="1" si="8"/>
        <v>20</v>
      </c>
    </row>
    <row r="155" spans="1:6" x14ac:dyDescent="0.25">
      <c r="A155" s="4" t="str">
        <f t="shared" si="9"/>
        <v>2005OV</v>
      </c>
      <c r="B155" s="1" t="s">
        <v>10</v>
      </c>
      <c r="C155" s="239"/>
      <c r="D155" s="2">
        <v>2005</v>
      </c>
      <c r="E155" s="2" t="s">
        <v>28</v>
      </c>
      <c r="F155" s="2">
        <f t="shared" ca="1" si="8"/>
        <v>21</v>
      </c>
    </row>
    <row r="156" spans="1:6" x14ac:dyDescent="0.25">
      <c r="A156" s="4" t="str">
        <f t="shared" si="9"/>
        <v>2004OV</v>
      </c>
      <c r="B156" s="1" t="s">
        <v>10</v>
      </c>
      <c r="C156" s="239"/>
      <c r="D156" s="2">
        <v>2004</v>
      </c>
      <c r="E156" s="2" t="s">
        <v>28</v>
      </c>
      <c r="F156" s="2">
        <f t="shared" ca="1" si="8"/>
        <v>22</v>
      </c>
    </row>
    <row r="157" spans="1:6" x14ac:dyDescent="0.25">
      <c r="A157" s="4" t="str">
        <f t="shared" si="9"/>
        <v>2003OV</v>
      </c>
      <c r="B157" s="1" t="s">
        <v>10</v>
      </c>
      <c r="C157" s="239"/>
      <c r="D157" s="2">
        <v>2003</v>
      </c>
      <c r="E157" s="2" t="s">
        <v>28</v>
      </c>
      <c r="F157" s="2">
        <f t="shared" ca="1" si="8"/>
        <v>23</v>
      </c>
    </row>
    <row r="158" spans="1:6" x14ac:dyDescent="0.25">
      <c r="A158" s="4" t="str">
        <f t="shared" si="9"/>
        <v>2002OV</v>
      </c>
      <c r="B158" s="1" t="s">
        <v>10</v>
      </c>
      <c r="C158" s="239"/>
      <c r="D158" s="2">
        <v>2002</v>
      </c>
      <c r="E158" s="2" t="s">
        <v>28</v>
      </c>
      <c r="F158" s="2">
        <f t="shared" ca="1" si="8"/>
        <v>24</v>
      </c>
    </row>
    <row r="159" spans="1:6" x14ac:dyDescent="0.25">
      <c r="A159" s="4" t="str">
        <f t="shared" si="9"/>
        <v>2001OV</v>
      </c>
      <c r="B159" s="1" t="s">
        <v>10</v>
      </c>
      <c r="C159" s="239"/>
      <c r="D159" s="2">
        <v>2001</v>
      </c>
      <c r="E159" s="2" t="s">
        <v>28</v>
      </c>
      <c r="F159" s="2">
        <f t="shared" ca="1" si="8"/>
        <v>25</v>
      </c>
    </row>
    <row r="160" spans="1:6" x14ac:dyDescent="0.25">
      <c r="A160" s="4" t="str">
        <f t="shared" si="9"/>
        <v>2000OV</v>
      </c>
      <c r="B160" s="1" t="s">
        <v>10</v>
      </c>
      <c r="C160" s="239"/>
      <c r="D160" s="2">
        <v>2000</v>
      </c>
      <c r="E160" s="2" t="s">
        <v>28</v>
      </c>
      <c r="F160" s="2">
        <f t="shared" ca="1" si="8"/>
        <v>26</v>
      </c>
    </row>
    <row r="161" spans="1:6" x14ac:dyDescent="0.25">
      <c r="A161" s="4" t="str">
        <f t="shared" si="9"/>
        <v>1999OV</v>
      </c>
      <c r="B161" s="1" t="s">
        <v>10</v>
      </c>
      <c r="C161" s="239"/>
      <c r="D161" s="2">
        <v>1999</v>
      </c>
      <c r="E161" s="2" t="s">
        <v>28</v>
      </c>
      <c r="F161" s="2">
        <f t="shared" ca="1" si="8"/>
        <v>27</v>
      </c>
    </row>
    <row r="162" spans="1:6" x14ac:dyDescent="0.25">
      <c r="A162" s="4" t="str">
        <f t="shared" si="9"/>
        <v>1998OV</v>
      </c>
      <c r="B162" s="1" t="s">
        <v>10</v>
      </c>
      <c r="C162" s="239"/>
      <c r="D162" s="2">
        <v>1998</v>
      </c>
      <c r="E162" s="2" t="s">
        <v>28</v>
      </c>
      <c r="F162" s="2">
        <f t="shared" ca="1" si="8"/>
        <v>28</v>
      </c>
    </row>
    <row r="163" spans="1:6" x14ac:dyDescent="0.25">
      <c r="A163" s="4" t="str">
        <f t="shared" si="9"/>
        <v>1997OV</v>
      </c>
      <c r="B163" s="1" t="s">
        <v>10</v>
      </c>
      <c r="C163" s="240"/>
      <c r="D163" s="2">
        <v>1997</v>
      </c>
      <c r="E163" s="2" t="s">
        <v>28</v>
      </c>
      <c r="F163" s="2">
        <f t="shared" ca="1" si="8"/>
        <v>29</v>
      </c>
    </row>
    <row r="164" spans="1:6" x14ac:dyDescent="0.25">
      <c r="A164" s="4" t="str">
        <f t="shared" si="9"/>
        <v>2013SR</v>
      </c>
      <c r="B164" s="1" t="s">
        <v>1173</v>
      </c>
      <c r="C164" s="241" t="s">
        <v>1172</v>
      </c>
      <c r="D164" s="2">
        <v>2013</v>
      </c>
      <c r="E164" s="2" t="s">
        <v>1171</v>
      </c>
      <c r="F164" s="2">
        <f t="shared" ca="1" si="8"/>
        <v>13</v>
      </c>
    </row>
    <row r="165" spans="1:6" x14ac:dyDescent="0.25">
      <c r="A165" s="4" t="str">
        <f t="shared" si="9"/>
        <v>2012SR</v>
      </c>
      <c r="B165" s="1" t="s">
        <v>1173</v>
      </c>
      <c r="C165" s="242"/>
      <c r="D165" s="2">
        <v>2012</v>
      </c>
      <c r="E165" s="2" t="s">
        <v>1171</v>
      </c>
      <c r="F165" s="2">
        <f t="shared" ca="1" si="8"/>
        <v>14</v>
      </c>
    </row>
    <row r="166" spans="1:6" x14ac:dyDescent="0.25">
      <c r="A166" s="4" t="str">
        <f t="shared" si="9"/>
        <v>2011SR</v>
      </c>
      <c r="B166" s="1" t="s">
        <v>1173</v>
      </c>
      <c r="C166" s="242"/>
      <c r="D166" s="2">
        <v>2011</v>
      </c>
      <c r="E166" s="2" t="s">
        <v>1171</v>
      </c>
      <c r="F166" s="2">
        <f t="shared" ca="1" si="8"/>
        <v>15</v>
      </c>
    </row>
    <row r="167" spans="1:6" x14ac:dyDescent="0.25">
      <c r="A167" s="4" t="str">
        <f t="shared" si="9"/>
        <v>2010SR</v>
      </c>
      <c r="B167" s="1" t="s">
        <v>1173</v>
      </c>
      <c r="C167" s="242"/>
      <c r="D167" s="2">
        <v>2010</v>
      </c>
      <c r="E167" s="2" t="s">
        <v>1171</v>
      </c>
      <c r="F167" s="2">
        <f t="shared" ca="1" si="8"/>
        <v>16</v>
      </c>
    </row>
    <row r="168" spans="1:6" x14ac:dyDescent="0.25">
      <c r="A168" s="4" t="str">
        <f t="shared" si="9"/>
        <v>2009SR</v>
      </c>
      <c r="B168" s="1" t="s">
        <v>1173</v>
      </c>
      <c r="C168" s="242"/>
      <c r="D168" s="2">
        <v>2009</v>
      </c>
      <c r="E168" s="2" t="s">
        <v>1171</v>
      </c>
      <c r="F168" s="2">
        <f t="shared" ca="1" si="8"/>
        <v>17</v>
      </c>
    </row>
    <row r="169" spans="1:6" x14ac:dyDescent="0.25">
      <c r="A169" s="4" t="str">
        <f t="shared" si="9"/>
        <v>2008SR</v>
      </c>
      <c r="B169" s="1" t="s">
        <v>1173</v>
      </c>
      <c r="C169" s="243"/>
      <c r="D169" s="2">
        <v>2008</v>
      </c>
      <c r="E169" s="2" t="s">
        <v>1171</v>
      </c>
      <c r="F169" s="2">
        <f t="shared" ca="1" si="8"/>
        <v>18</v>
      </c>
    </row>
  </sheetData>
  <sortState xmlns:xlrd2="http://schemas.microsoft.com/office/spreadsheetml/2017/richdata2" ref="R3:R543">
    <sortCondition ref="R3:R543"/>
  </sortState>
  <mergeCells count="32">
    <mergeCell ref="C164:C169"/>
    <mergeCell ref="M2:N2"/>
    <mergeCell ref="C46:C47"/>
    <mergeCell ref="C73:C76"/>
    <mergeCell ref="C44:C45"/>
    <mergeCell ref="C48:C49"/>
    <mergeCell ref="C71:C72"/>
    <mergeCell ref="C50:C64"/>
    <mergeCell ref="C69:C70"/>
    <mergeCell ref="C65:C66"/>
    <mergeCell ref="C67:C68"/>
    <mergeCell ref="H2:I2"/>
    <mergeCell ref="C42:C43"/>
    <mergeCell ref="C25:C39"/>
    <mergeCell ref="C14:C16"/>
    <mergeCell ref="C17:C18"/>
    <mergeCell ref="C10:C11"/>
    <mergeCell ref="C3:C4"/>
    <mergeCell ref="C7:C8"/>
    <mergeCell ref="C149:C163"/>
    <mergeCell ref="C77:C78"/>
    <mergeCell ref="C79:C80"/>
    <mergeCell ref="C81:C82"/>
    <mergeCell ref="C85:C97"/>
    <mergeCell ref="C83:C84"/>
    <mergeCell ref="C134:C148"/>
    <mergeCell ref="C98:C133"/>
    <mergeCell ref="C19:C20"/>
    <mergeCell ref="C21:C22"/>
    <mergeCell ref="C23:C24"/>
    <mergeCell ref="C12:C13"/>
    <mergeCell ref="C40:C41"/>
  </mergeCells>
  <phoneticPr fontId="3" type="noConversion"/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17</vt:i4>
      </vt:variant>
    </vt:vector>
  </HeadingPairs>
  <TitlesOfParts>
    <vt:vector size="23" baseType="lpstr">
      <vt:lpstr>BASE DE DATOS 2026</vt:lpstr>
      <vt:lpstr>BASE DE DATOS 2025</vt:lpstr>
      <vt:lpstr>INSCRIPCIONES</vt:lpstr>
      <vt:lpstr>INSCRIPCIONES NUEVOS</vt:lpstr>
      <vt:lpstr>VALIDA</vt:lpstr>
      <vt:lpstr>CATEGORIAS</vt:lpstr>
      <vt:lpstr>'BASE DE DATOS (2)'!Área_de_impresión</vt:lpstr>
      <vt:lpstr>'BASE DE DATOS 2025'!Área_de_impresión</vt:lpstr>
      <vt:lpstr>'BASE DE DATOS 2026'!Área_de_impresión</vt:lpstr>
      <vt:lpstr>'INSCRIPCIONES NUEVOS'!Área_de_impresión</vt:lpstr>
      <vt:lpstr>VALIDA!Área_de_impresión</vt:lpstr>
      <vt:lpstr>BASE2025</vt:lpstr>
      <vt:lpstr>BASE2026</vt:lpstr>
      <vt:lpstr>CATEGORIAS</vt:lpstr>
      <vt:lpstr>NH</vt:lpstr>
      <vt:lpstr>NIVEL</vt:lpstr>
      <vt:lpstr>NIVELES</vt:lpstr>
      <vt:lpstr>'BASE DE DATOS (2)'!Títulos_a_imprimir</vt:lpstr>
      <vt:lpstr>'BASE DE DATOS 2025'!Títulos_a_imprimir</vt:lpstr>
      <vt:lpstr>'BASE DE DATOS 2026'!Títulos_a_imprimir</vt:lpstr>
      <vt:lpstr>INSCRIPCIONES!Títulos_a_imprimir</vt:lpstr>
      <vt:lpstr>'INSCRIPCIONES NUEVOS'!Títulos_a_imprimir</vt:lpstr>
      <vt:lpstr>VALORES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BETO</dc:creator>
  <cp:lastModifiedBy>USUARIO</cp:lastModifiedBy>
  <cp:lastPrinted>2026-06-27T02:37:35Z</cp:lastPrinted>
  <dcterms:created xsi:type="dcterms:W3CDTF">2022-03-26T14:33:03Z</dcterms:created>
  <dcterms:modified xsi:type="dcterms:W3CDTF">2026-07-06T18:20:08Z</dcterms:modified>
</cp:coreProperties>
</file>