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drawings/drawing3.xml" ContentType="application/vnd.openxmlformats-officedocument.drawing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USUARIO\Dropbox\BMX 2026\SUPERCOPA CARIBE\"/>
    </mc:Choice>
  </mc:AlternateContent>
  <xr:revisionPtr revIDLastSave="0" documentId="8_{A54146B5-1110-413B-9E6C-B4FB2B7CAFCF}" xr6:coauthVersionLast="47" xr6:coauthVersionMax="47" xr10:uidLastSave="{00000000-0000-0000-0000-000000000000}"/>
  <bookViews>
    <workbookView xWindow="-120" yWindow="-120" windowWidth="20730" windowHeight="11160" activeTab="1" xr2:uid="{4B46258E-F484-43CC-9612-F5313AE22E66}"/>
  </bookViews>
  <sheets>
    <sheet name="BASE DE DATOS 2026" sheetId="12" r:id="rId1"/>
    <sheet name="INSCRIPCIONES" sheetId="5" r:id="rId2"/>
    <sheet name="Hoja1" sheetId="9" state="veryHidden" r:id="rId3"/>
    <sheet name="Hoja4" sheetId="8" state="veryHidden" r:id="rId4"/>
    <sheet name="INSCRIPCIONES NUEVOS" sheetId="2" r:id="rId5"/>
    <sheet name="VALIDA" sheetId="10" state="veryHidden" r:id="rId6"/>
    <sheet name="CATEGORIAS" sheetId="1" r:id="rId7"/>
    <sheet name="oc" sheetId="14" state="veryHidden" r:id="rId8"/>
    <sheet name="Hoja2" sheetId="13" state="veryHidden" r:id="rId9"/>
  </sheets>
  <definedNames>
    <definedName name="_xlnm._FilterDatabase" localSheetId="0" hidden="1">'BASE DE DATOS 2026'!$A$2:$O$354</definedName>
    <definedName name="_xlnm._FilterDatabase" localSheetId="4" hidden="1">'INSCRIPCIONES NUEVOS'!$B$6:$O$233</definedName>
    <definedName name="_xlnm.Print_Area" localSheetId="0">'BASE DE DATOS 2026'!$B$2:$M$250</definedName>
    <definedName name="_xlnm.Print_Area" localSheetId="3">Tabla7[#All]</definedName>
    <definedName name="_xlnm.Print_Area" localSheetId="4">'INSCRIPCIONES NUEVOS'!$B$6:$M$59</definedName>
    <definedName name="_xlnm.Print_Area" localSheetId="7">oc!$A$1:$I$27</definedName>
    <definedName name="_xlnm.Print_Area" localSheetId="5">Tabla5[#All]</definedName>
    <definedName name="BASE2025">#REF!</definedName>
    <definedName name="BASE2026">'BASE DE DATOS 2026'!$B$2:$O$498</definedName>
    <definedName name="CATEGORIAS">CATEGORIAS!$A$3:$F$160</definedName>
    <definedName name="CAUCA">VALIDA!#REF!,VALIDA!#REF!,VALIDA!#REF!,VALIDA!#REF!,VALIDA!#REF!,VALIDA!#REF!</definedName>
    <definedName name="NH">CATEGORIAS!$H$3:$I$12</definedName>
    <definedName name="NIVEL">CATEGORIAS!$H$3:$H$12</definedName>
    <definedName name="NIVELES">CATEGORIAS!$H$3:$I$12</definedName>
    <definedName name="_xlnm.Print_Titles" localSheetId="0">'BASE DE DATOS 2026'!$1:$2</definedName>
    <definedName name="_xlnm.Print_Titles" localSheetId="1">INSCRIPCIONES!$6:$6</definedName>
    <definedName name="_xlnm.Print_Titles" localSheetId="4">'INSCRIPCIONES NUEVOS'!$6:$6</definedName>
    <definedName name="VALORES">CATEGORIAS!$M$3:$O$12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225" i="5" l="1"/>
  <c r="C226" i="5"/>
  <c r="D225" i="5"/>
  <c r="D226" i="5"/>
  <c r="E225" i="5"/>
  <c r="E226" i="5"/>
  <c r="F225" i="5"/>
  <c r="F226" i="5"/>
  <c r="G225" i="5"/>
  <c r="G226" i="5"/>
  <c r="H225" i="5"/>
  <c r="H226" i="5"/>
  <c r="I225" i="5"/>
  <c r="I226" i="5"/>
  <c r="B27" i="14"/>
  <c r="A189" i="5"/>
  <c r="A188" i="5"/>
  <c r="C188" i="5"/>
  <c r="C189" i="5"/>
  <c r="C190" i="5"/>
  <c r="C191" i="5"/>
  <c r="C192" i="5"/>
  <c r="C193" i="5"/>
  <c r="C194" i="5"/>
  <c r="C195" i="5"/>
  <c r="C196" i="5"/>
  <c r="C197" i="5"/>
  <c r="C198" i="5"/>
  <c r="C199" i="5"/>
  <c r="C200" i="5"/>
  <c r="C201" i="5"/>
  <c r="C202" i="5"/>
  <c r="C203" i="5"/>
  <c r="C204" i="5"/>
  <c r="C205" i="5"/>
  <c r="C206" i="5"/>
  <c r="C207" i="5"/>
  <c r="C208" i="5"/>
  <c r="C209" i="5"/>
  <c r="C210" i="5"/>
  <c r="C211" i="5"/>
  <c r="C212" i="5"/>
  <c r="C213" i="5"/>
  <c r="C214" i="5"/>
  <c r="C215" i="5"/>
  <c r="C216" i="5"/>
  <c r="C217" i="5"/>
  <c r="C218" i="5"/>
  <c r="C219" i="5"/>
  <c r="C220" i="5"/>
  <c r="C221" i="5"/>
  <c r="C222" i="5"/>
  <c r="C223" i="5"/>
  <c r="C224" i="5"/>
  <c r="D188" i="5"/>
  <c r="D189" i="5"/>
  <c r="D190" i="5"/>
  <c r="D191" i="5"/>
  <c r="D192" i="5"/>
  <c r="D193" i="5"/>
  <c r="D194" i="5"/>
  <c r="D195" i="5"/>
  <c r="D196" i="5"/>
  <c r="D197" i="5"/>
  <c r="D198" i="5"/>
  <c r="D199" i="5"/>
  <c r="D200" i="5"/>
  <c r="D201" i="5"/>
  <c r="D202" i="5"/>
  <c r="D203" i="5"/>
  <c r="D204" i="5"/>
  <c r="D205" i="5"/>
  <c r="D206" i="5"/>
  <c r="D207" i="5"/>
  <c r="D208" i="5"/>
  <c r="D209" i="5"/>
  <c r="D210" i="5"/>
  <c r="D211" i="5"/>
  <c r="D212" i="5"/>
  <c r="D213" i="5"/>
  <c r="D214" i="5"/>
  <c r="D215" i="5"/>
  <c r="D216" i="5"/>
  <c r="D217" i="5"/>
  <c r="D218" i="5"/>
  <c r="D219" i="5"/>
  <c r="D220" i="5"/>
  <c r="D221" i="5"/>
  <c r="D222" i="5"/>
  <c r="D223" i="5"/>
  <c r="D224" i="5"/>
  <c r="E188" i="5"/>
  <c r="E189" i="5"/>
  <c r="E190" i="5"/>
  <c r="E191" i="5"/>
  <c r="E192" i="5"/>
  <c r="E193" i="5"/>
  <c r="E194" i="5"/>
  <c r="E195" i="5"/>
  <c r="E196" i="5"/>
  <c r="E197" i="5"/>
  <c r="E198" i="5"/>
  <c r="E199" i="5"/>
  <c r="E200" i="5"/>
  <c r="E201" i="5"/>
  <c r="E202" i="5"/>
  <c r="E203" i="5"/>
  <c r="E204" i="5"/>
  <c r="E205" i="5"/>
  <c r="E206" i="5"/>
  <c r="E207" i="5"/>
  <c r="E208" i="5"/>
  <c r="E209" i="5"/>
  <c r="E210" i="5"/>
  <c r="E211" i="5"/>
  <c r="E212" i="5"/>
  <c r="E213" i="5"/>
  <c r="E214" i="5"/>
  <c r="E215" i="5"/>
  <c r="E216" i="5"/>
  <c r="E217" i="5"/>
  <c r="E218" i="5"/>
  <c r="E219" i="5"/>
  <c r="E220" i="5"/>
  <c r="E221" i="5"/>
  <c r="E222" i="5"/>
  <c r="E223" i="5"/>
  <c r="E224" i="5"/>
  <c r="F188" i="5"/>
  <c r="F189" i="5"/>
  <c r="F190" i="5"/>
  <c r="F191" i="5"/>
  <c r="F192" i="5"/>
  <c r="F193" i="5"/>
  <c r="F194" i="5"/>
  <c r="F195" i="5"/>
  <c r="F196" i="5"/>
  <c r="F197" i="5"/>
  <c r="F198" i="5"/>
  <c r="F199" i="5"/>
  <c r="F200" i="5"/>
  <c r="F201" i="5"/>
  <c r="F202" i="5"/>
  <c r="F203" i="5"/>
  <c r="F204" i="5"/>
  <c r="F205" i="5"/>
  <c r="F206" i="5"/>
  <c r="F207" i="5"/>
  <c r="F208" i="5"/>
  <c r="F209" i="5"/>
  <c r="F210" i="5"/>
  <c r="F211" i="5"/>
  <c r="F212" i="5"/>
  <c r="F213" i="5"/>
  <c r="F214" i="5"/>
  <c r="F215" i="5"/>
  <c r="F216" i="5"/>
  <c r="F217" i="5"/>
  <c r="F218" i="5"/>
  <c r="F219" i="5"/>
  <c r="F220" i="5"/>
  <c r="F221" i="5"/>
  <c r="F222" i="5"/>
  <c r="F223" i="5"/>
  <c r="F224" i="5"/>
  <c r="G190" i="5"/>
  <c r="G191" i="5"/>
  <c r="G192" i="5"/>
  <c r="G193" i="5"/>
  <c r="G194" i="5"/>
  <c r="G195" i="5"/>
  <c r="G196" i="5"/>
  <c r="G197" i="5"/>
  <c r="G198" i="5"/>
  <c r="G199" i="5"/>
  <c r="G200" i="5"/>
  <c r="G201" i="5"/>
  <c r="G202" i="5"/>
  <c r="G203" i="5"/>
  <c r="G204" i="5"/>
  <c r="G205" i="5"/>
  <c r="G206" i="5"/>
  <c r="G207" i="5"/>
  <c r="G208" i="5"/>
  <c r="G209" i="5"/>
  <c r="G210" i="5"/>
  <c r="G211" i="5"/>
  <c r="G212" i="5"/>
  <c r="G213" i="5"/>
  <c r="G214" i="5"/>
  <c r="G215" i="5"/>
  <c r="G216" i="5"/>
  <c r="G217" i="5"/>
  <c r="G218" i="5"/>
  <c r="G219" i="5"/>
  <c r="G220" i="5"/>
  <c r="G221" i="5"/>
  <c r="G222" i="5"/>
  <c r="G223" i="5"/>
  <c r="G224" i="5"/>
  <c r="H188" i="5"/>
  <c r="H189" i="5"/>
  <c r="H190" i="5"/>
  <c r="H191" i="5"/>
  <c r="H192" i="5"/>
  <c r="H193" i="5"/>
  <c r="H194" i="5"/>
  <c r="H195" i="5"/>
  <c r="H196" i="5"/>
  <c r="H197" i="5"/>
  <c r="H198" i="5"/>
  <c r="H199" i="5"/>
  <c r="H200" i="5"/>
  <c r="H201" i="5"/>
  <c r="H202" i="5"/>
  <c r="H203" i="5"/>
  <c r="H204" i="5"/>
  <c r="H205" i="5"/>
  <c r="H206" i="5"/>
  <c r="H207" i="5"/>
  <c r="H208" i="5"/>
  <c r="H209" i="5"/>
  <c r="H210" i="5"/>
  <c r="H211" i="5"/>
  <c r="H212" i="5"/>
  <c r="H213" i="5"/>
  <c r="H214" i="5"/>
  <c r="H215" i="5"/>
  <c r="H216" i="5"/>
  <c r="H217" i="5"/>
  <c r="H218" i="5"/>
  <c r="H219" i="5"/>
  <c r="H220" i="5"/>
  <c r="H221" i="5"/>
  <c r="H222" i="5"/>
  <c r="H223" i="5"/>
  <c r="H224" i="5"/>
  <c r="I190" i="5"/>
  <c r="I191" i="5"/>
  <c r="I192" i="5"/>
  <c r="I193" i="5"/>
  <c r="I194" i="5"/>
  <c r="I195" i="5"/>
  <c r="I196" i="5"/>
  <c r="I197" i="5"/>
  <c r="I198" i="5"/>
  <c r="I199" i="5"/>
  <c r="I200" i="5"/>
  <c r="I201" i="5"/>
  <c r="I202" i="5"/>
  <c r="I203" i="5"/>
  <c r="I204" i="5"/>
  <c r="I205" i="5"/>
  <c r="I206" i="5"/>
  <c r="I207" i="5"/>
  <c r="I208" i="5"/>
  <c r="I209" i="5"/>
  <c r="I210" i="5"/>
  <c r="I211" i="5"/>
  <c r="I212" i="5"/>
  <c r="I213" i="5"/>
  <c r="I214" i="5"/>
  <c r="I215" i="5"/>
  <c r="I216" i="5"/>
  <c r="I217" i="5"/>
  <c r="I218" i="5"/>
  <c r="I219" i="5"/>
  <c r="I220" i="5"/>
  <c r="I221" i="5"/>
  <c r="I222" i="5"/>
  <c r="I223" i="5"/>
  <c r="I224" i="5"/>
  <c r="A353" i="12"/>
  <c r="A354" i="12"/>
  <c r="A81" i="5"/>
  <c r="A82" i="5"/>
  <c r="A83" i="5"/>
  <c r="A84" i="5"/>
  <c r="A85" i="5"/>
  <c r="A86" i="5"/>
  <c r="A87" i="5"/>
  <c r="A88" i="5"/>
  <c r="A89" i="5"/>
  <c r="A90" i="5"/>
  <c r="A91" i="5"/>
  <c r="A92" i="5"/>
  <c r="A93" i="5"/>
  <c r="A94" i="5"/>
  <c r="A95" i="5"/>
  <c r="A96" i="5"/>
  <c r="A97" i="5"/>
  <c r="A98" i="5"/>
  <c r="A99" i="5"/>
  <c r="A100" i="5"/>
  <c r="A101" i="5"/>
  <c r="A102" i="5"/>
  <c r="A103" i="5"/>
  <c r="A104" i="5"/>
  <c r="A105" i="5"/>
  <c r="A106" i="5"/>
  <c r="A107" i="5"/>
  <c r="A108" i="5"/>
  <c r="A109" i="5"/>
  <c r="A110" i="5"/>
  <c r="A111" i="5"/>
  <c r="A112" i="5"/>
  <c r="A113" i="5"/>
  <c r="A114" i="5"/>
  <c r="A115" i="5"/>
  <c r="A116" i="5"/>
  <c r="A117" i="5"/>
  <c r="A118" i="5"/>
  <c r="A119" i="5"/>
  <c r="A120" i="5"/>
  <c r="A121" i="5"/>
  <c r="A122" i="5"/>
  <c r="A123" i="5"/>
  <c r="A124" i="5"/>
  <c r="A125" i="5"/>
  <c r="A126" i="5"/>
  <c r="A127" i="5"/>
  <c r="A128" i="5"/>
  <c r="A129" i="5"/>
  <c r="A130" i="5"/>
  <c r="A131" i="5"/>
  <c r="A132" i="5"/>
  <c r="A133" i="5"/>
  <c r="A134" i="5"/>
  <c r="A135" i="5"/>
  <c r="A136" i="5"/>
  <c r="A137" i="5"/>
  <c r="A138" i="5"/>
  <c r="A139" i="5"/>
  <c r="A140" i="5"/>
  <c r="A141" i="5"/>
  <c r="A142" i="5"/>
  <c r="A143" i="5"/>
  <c r="A144" i="5"/>
  <c r="A145" i="5"/>
  <c r="A146" i="5"/>
  <c r="A147" i="5"/>
  <c r="A148" i="5"/>
  <c r="A149" i="5"/>
  <c r="A150" i="5"/>
  <c r="A151" i="5"/>
  <c r="A152" i="5"/>
  <c r="A153" i="5"/>
  <c r="A154" i="5"/>
  <c r="A155" i="5"/>
  <c r="A156" i="5"/>
  <c r="A157" i="5"/>
  <c r="A158" i="5"/>
  <c r="A159" i="5"/>
  <c r="A160" i="5"/>
  <c r="A161" i="5"/>
  <c r="A162" i="5"/>
  <c r="A163" i="5"/>
  <c r="A164" i="5"/>
  <c r="A165" i="5"/>
  <c r="A166" i="5"/>
  <c r="A167" i="5"/>
  <c r="A168" i="5"/>
  <c r="A169" i="5"/>
  <c r="A170" i="5"/>
  <c r="A171" i="5"/>
  <c r="A172" i="5"/>
  <c r="A173" i="5"/>
  <c r="A174" i="5"/>
  <c r="A175" i="5"/>
  <c r="A176" i="5"/>
  <c r="A177" i="5"/>
  <c r="A178" i="5"/>
  <c r="A179" i="5"/>
  <c r="A180" i="5"/>
  <c r="A181" i="5"/>
  <c r="A182" i="5"/>
  <c r="A183" i="5"/>
  <c r="A184" i="5"/>
  <c r="A185" i="5"/>
  <c r="A186" i="5"/>
  <c r="A187" i="5"/>
  <c r="O353" i="12"/>
  <c r="O354" i="12"/>
  <c r="J353" i="12"/>
  <c r="K353" i="12" s="1"/>
  <c r="L353" i="12" s="1"/>
  <c r="J354" i="12"/>
  <c r="K354" i="12" s="1"/>
  <c r="L354" i="12" s="1"/>
  <c r="H353" i="12"/>
  <c r="H354" i="12"/>
  <c r="C186" i="5"/>
  <c r="C187" i="5"/>
  <c r="D186" i="5"/>
  <c r="D187" i="5"/>
  <c r="E186" i="5"/>
  <c r="E187" i="5"/>
  <c r="F186" i="5"/>
  <c r="F187" i="5"/>
  <c r="H186" i="5"/>
  <c r="H187" i="5"/>
  <c r="C185" i="5"/>
  <c r="D185" i="5"/>
  <c r="E185" i="5"/>
  <c r="F185" i="5"/>
  <c r="H185" i="5"/>
  <c r="A349" i="12"/>
  <c r="A350" i="12"/>
  <c r="A351" i="12"/>
  <c r="A352" i="12"/>
  <c r="A348" i="12"/>
  <c r="O349" i="12"/>
  <c r="O350" i="12"/>
  <c r="O351" i="12"/>
  <c r="O352" i="12"/>
  <c r="H349" i="12"/>
  <c r="J349" i="12"/>
  <c r="K349" i="12" s="1"/>
  <c r="L349" i="12" s="1"/>
  <c r="H350" i="12"/>
  <c r="J350" i="12"/>
  <c r="K350" i="12" s="1"/>
  <c r="L350" i="12" s="1"/>
  <c r="H351" i="12"/>
  <c r="J351" i="12"/>
  <c r="K351" i="12" s="1"/>
  <c r="L351" i="12" s="1"/>
  <c r="H352" i="12"/>
  <c r="J352" i="12"/>
  <c r="K352" i="12" s="1"/>
  <c r="L352" i="12" s="1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E7" i="5"/>
  <c r="E8" i="5"/>
  <c r="E9" i="5"/>
  <c r="E10" i="5"/>
  <c r="E11" i="5"/>
  <c r="E12" i="5"/>
  <c r="E13" i="5"/>
  <c r="E14" i="5"/>
  <c r="E15" i="5"/>
  <c r="E16" i="5"/>
  <c r="E17" i="5"/>
  <c r="E18" i="5"/>
  <c r="E19" i="5"/>
  <c r="E20" i="5"/>
  <c r="E21" i="5"/>
  <c r="E22" i="5"/>
  <c r="E23" i="5"/>
  <c r="E24" i="5"/>
  <c r="E25" i="5"/>
  <c r="E26" i="5"/>
  <c r="E27" i="5"/>
  <c r="E28" i="5"/>
  <c r="E29" i="5"/>
  <c r="E30" i="5"/>
  <c r="E31" i="5"/>
  <c r="E32" i="5"/>
  <c r="E33" i="5"/>
  <c r="E34" i="5"/>
  <c r="E35" i="5"/>
  <c r="E36" i="5"/>
  <c r="E37" i="5"/>
  <c r="E38" i="5"/>
  <c r="E39" i="5"/>
  <c r="E40" i="5"/>
  <c r="E41" i="5"/>
  <c r="E42" i="5"/>
  <c r="E43" i="5"/>
  <c r="E44" i="5"/>
  <c r="E45" i="5"/>
  <c r="E46" i="5"/>
  <c r="E47" i="5"/>
  <c r="E48" i="5"/>
  <c r="E49" i="5"/>
  <c r="E50" i="5"/>
  <c r="E51" i="5"/>
  <c r="E52" i="5"/>
  <c r="E53" i="5"/>
  <c r="E54" i="5"/>
  <c r="E55" i="5"/>
  <c r="E56" i="5"/>
  <c r="E57" i="5"/>
  <c r="E58" i="5"/>
  <c r="E59" i="5"/>
  <c r="E60" i="5"/>
  <c r="E61" i="5"/>
  <c r="E62" i="5"/>
  <c r="E63" i="5"/>
  <c r="E64" i="5"/>
  <c r="E65" i="5"/>
  <c r="E66" i="5"/>
  <c r="E67" i="5"/>
  <c r="E68" i="5"/>
  <c r="E69" i="5"/>
  <c r="E70" i="5"/>
  <c r="E71" i="5"/>
  <c r="E72" i="5"/>
  <c r="E73" i="5"/>
  <c r="E74" i="5"/>
  <c r="E75" i="5"/>
  <c r="E76" i="5"/>
  <c r="E77" i="5"/>
  <c r="E78" i="5"/>
  <c r="E79" i="5"/>
  <c r="E80" i="5"/>
  <c r="E81" i="5"/>
  <c r="E82" i="5"/>
  <c r="E83" i="5"/>
  <c r="E84" i="5"/>
  <c r="E85" i="5"/>
  <c r="E86" i="5"/>
  <c r="E87" i="5"/>
  <c r="E88" i="5"/>
  <c r="E89" i="5"/>
  <c r="E90" i="5"/>
  <c r="E91" i="5"/>
  <c r="E92" i="5"/>
  <c r="E93" i="5"/>
  <c r="E94" i="5"/>
  <c r="E95" i="5"/>
  <c r="E96" i="5"/>
  <c r="E97" i="5"/>
  <c r="E98" i="5"/>
  <c r="E99" i="5"/>
  <c r="E100" i="5"/>
  <c r="E101" i="5"/>
  <c r="E102" i="5"/>
  <c r="E103" i="5"/>
  <c r="E104" i="5"/>
  <c r="E105" i="5"/>
  <c r="E106" i="5"/>
  <c r="E107" i="5"/>
  <c r="E108" i="5"/>
  <c r="E109" i="5"/>
  <c r="E110" i="5"/>
  <c r="E111" i="5"/>
  <c r="E112" i="5"/>
  <c r="E113" i="5"/>
  <c r="E114" i="5"/>
  <c r="E115" i="5"/>
  <c r="E116" i="5"/>
  <c r="E117" i="5"/>
  <c r="E118" i="5"/>
  <c r="E119" i="5"/>
  <c r="E120" i="5"/>
  <c r="E121" i="5"/>
  <c r="E122" i="5"/>
  <c r="E123" i="5"/>
  <c r="E124" i="5"/>
  <c r="E125" i="5"/>
  <c r="E126" i="5"/>
  <c r="E127" i="5"/>
  <c r="E128" i="5"/>
  <c r="E129" i="5"/>
  <c r="E130" i="5"/>
  <c r="E131" i="5"/>
  <c r="E132" i="5"/>
  <c r="E133" i="5"/>
  <c r="E134" i="5"/>
  <c r="E135" i="5"/>
  <c r="E136" i="5"/>
  <c r="E137" i="5"/>
  <c r="E138" i="5"/>
  <c r="E139" i="5"/>
  <c r="E140" i="5"/>
  <c r="E141" i="5"/>
  <c r="E142" i="5"/>
  <c r="E143" i="5"/>
  <c r="E144" i="5"/>
  <c r="E145" i="5"/>
  <c r="E146" i="5"/>
  <c r="E147" i="5"/>
  <c r="E148" i="5"/>
  <c r="E149" i="5"/>
  <c r="E150" i="5"/>
  <c r="E151" i="5"/>
  <c r="E152" i="5"/>
  <c r="E153" i="5"/>
  <c r="E154" i="5"/>
  <c r="E155" i="5"/>
  <c r="E156" i="5"/>
  <c r="E157" i="5"/>
  <c r="E158" i="5"/>
  <c r="E159" i="5"/>
  <c r="E160" i="5"/>
  <c r="E161" i="5"/>
  <c r="E162" i="5"/>
  <c r="E163" i="5"/>
  <c r="E164" i="5"/>
  <c r="E165" i="5"/>
  <c r="E166" i="5"/>
  <c r="E167" i="5"/>
  <c r="E168" i="5"/>
  <c r="E169" i="5"/>
  <c r="E170" i="5"/>
  <c r="E171" i="5"/>
  <c r="E172" i="5"/>
  <c r="E173" i="5"/>
  <c r="E174" i="5"/>
  <c r="E175" i="5"/>
  <c r="E176" i="5"/>
  <c r="E177" i="5"/>
  <c r="E178" i="5"/>
  <c r="E179" i="5"/>
  <c r="E180" i="5"/>
  <c r="E181" i="5"/>
  <c r="E182" i="5"/>
  <c r="E183" i="5"/>
  <c r="E184" i="5"/>
  <c r="O348" i="12"/>
  <c r="H348" i="12"/>
  <c r="J348" i="12"/>
  <c r="K348" i="12" s="1"/>
  <c r="L348" i="12" s="1"/>
  <c r="A347" i="12"/>
  <c r="N9" i="2"/>
  <c r="N10" i="2"/>
  <c r="N11" i="2"/>
  <c r="N12" i="2"/>
  <c r="N13" i="2"/>
  <c r="N14" i="2"/>
  <c r="N15" i="2"/>
  <c r="N16" i="2"/>
  <c r="N17" i="2"/>
  <c r="N18" i="2"/>
  <c r="N19" i="2"/>
  <c r="N20" i="2"/>
  <c r="N21" i="2"/>
  <c r="N22" i="2"/>
  <c r="N23" i="2"/>
  <c r="N24" i="2"/>
  <c r="N25" i="2"/>
  <c r="N26" i="2"/>
  <c r="N27" i="2"/>
  <c r="N28" i="2"/>
  <c r="N29" i="2"/>
  <c r="N30" i="2"/>
  <c r="N31" i="2"/>
  <c r="N32" i="2"/>
  <c r="N33" i="2"/>
  <c r="N34" i="2"/>
  <c r="N35" i="2"/>
  <c r="N36" i="2"/>
  <c r="N37" i="2"/>
  <c r="N38" i="2"/>
  <c r="G9" i="10" s="1"/>
  <c r="N39" i="2"/>
  <c r="N40" i="2"/>
  <c r="N41" i="2"/>
  <c r="N42" i="2"/>
  <c r="N43" i="2"/>
  <c r="N44" i="2"/>
  <c r="N45" i="2"/>
  <c r="N46" i="2"/>
  <c r="N47" i="2"/>
  <c r="N48" i="2"/>
  <c r="N49" i="2"/>
  <c r="N50" i="2"/>
  <c r="N51" i="2"/>
  <c r="N52" i="2"/>
  <c r="N53" i="2"/>
  <c r="N54" i="2"/>
  <c r="N55" i="2"/>
  <c r="N56" i="2"/>
  <c r="N57" i="2"/>
  <c r="N58" i="2"/>
  <c r="N59" i="2"/>
  <c r="N60" i="2"/>
  <c r="N61" i="2"/>
  <c r="N62" i="2"/>
  <c r="N63" i="2"/>
  <c r="N64" i="2"/>
  <c r="N65" i="2"/>
  <c r="N66" i="2"/>
  <c r="N67" i="2"/>
  <c r="N68" i="2"/>
  <c r="N69" i="2"/>
  <c r="N70" i="2"/>
  <c r="N71" i="2"/>
  <c r="N72" i="2"/>
  <c r="N73" i="2"/>
  <c r="N74" i="2"/>
  <c r="N75" i="2"/>
  <c r="N76" i="2"/>
  <c r="N77" i="2"/>
  <c r="N78" i="2"/>
  <c r="N79" i="2"/>
  <c r="N80" i="2"/>
  <c r="N81" i="2"/>
  <c r="N82" i="2"/>
  <c r="N83" i="2"/>
  <c r="N84" i="2"/>
  <c r="N85" i="2"/>
  <c r="N86" i="2"/>
  <c r="N87" i="2"/>
  <c r="N88" i="2"/>
  <c r="N89" i="2"/>
  <c r="N90" i="2"/>
  <c r="N91" i="2"/>
  <c r="N92" i="2"/>
  <c r="N93" i="2"/>
  <c r="N94" i="2"/>
  <c r="N95" i="2"/>
  <c r="N96" i="2"/>
  <c r="N97" i="2"/>
  <c r="N98" i="2"/>
  <c r="N99" i="2"/>
  <c r="N100" i="2"/>
  <c r="N101" i="2"/>
  <c r="N102" i="2"/>
  <c r="N103" i="2"/>
  <c r="N104" i="2"/>
  <c r="N105" i="2"/>
  <c r="N106" i="2"/>
  <c r="N107" i="2"/>
  <c r="N108" i="2"/>
  <c r="N109" i="2"/>
  <c r="N110" i="2"/>
  <c r="N111" i="2"/>
  <c r="N112" i="2"/>
  <c r="N113" i="2"/>
  <c r="N114" i="2"/>
  <c r="N115" i="2"/>
  <c r="N116" i="2"/>
  <c r="N117" i="2"/>
  <c r="N118" i="2"/>
  <c r="N119" i="2"/>
  <c r="N120" i="2"/>
  <c r="N121" i="2"/>
  <c r="N122" i="2"/>
  <c r="N123" i="2"/>
  <c r="N124" i="2"/>
  <c r="N125" i="2"/>
  <c r="N126" i="2"/>
  <c r="N127" i="2"/>
  <c r="N128" i="2"/>
  <c r="N129" i="2"/>
  <c r="N130" i="2"/>
  <c r="N131" i="2"/>
  <c r="N132" i="2"/>
  <c r="N133" i="2"/>
  <c r="N134" i="2"/>
  <c r="N135" i="2"/>
  <c r="N136" i="2"/>
  <c r="N137" i="2"/>
  <c r="N138" i="2"/>
  <c r="N139" i="2"/>
  <c r="N140" i="2"/>
  <c r="N141" i="2"/>
  <c r="N142" i="2"/>
  <c r="N143" i="2"/>
  <c r="N144" i="2"/>
  <c r="N145" i="2"/>
  <c r="N146" i="2"/>
  <c r="N147" i="2"/>
  <c r="N148" i="2"/>
  <c r="N149" i="2"/>
  <c r="N150" i="2"/>
  <c r="N151" i="2"/>
  <c r="N152" i="2"/>
  <c r="N153" i="2"/>
  <c r="N154" i="2"/>
  <c r="N155" i="2"/>
  <c r="N156" i="2"/>
  <c r="N157" i="2"/>
  <c r="N158" i="2"/>
  <c r="N159" i="2"/>
  <c r="N160" i="2"/>
  <c r="N161" i="2"/>
  <c r="N162" i="2"/>
  <c r="N163" i="2"/>
  <c r="N164" i="2"/>
  <c r="N165" i="2"/>
  <c r="N166" i="2"/>
  <c r="N167" i="2"/>
  <c r="N168" i="2"/>
  <c r="N169" i="2"/>
  <c r="N170" i="2"/>
  <c r="N171" i="2"/>
  <c r="N172" i="2"/>
  <c r="N173" i="2"/>
  <c r="N174" i="2"/>
  <c r="N175" i="2"/>
  <c r="N176" i="2"/>
  <c r="N177" i="2"/>
  <c r="N178" i="2"/>
  <c r="N179" i="2"/>
  <c r="N180" i="2"/>
  <c r="N181" i="2"/>
  <c r="N182" i="2"/>
  <c r="N183" i="2"/>
  <c r="N184" i="2"/>
  <c r="N185" i="2"/>
  <c r="N186" i="2"/>
  <c r="N187" i="2"/>
  <c r="N188" i="2"/>
  <c r="N189" i="2"/>
  <c r="N190" i="2"/>
  <c r="N191" i="2"/>
  <c r="N192" i="2"/>
  <c r="N193" i="2"/>
  <c r="N194" i="2"/>
  <c r="N195" i="2"/>
  <c r="N196" i="2"/>
  <c r="N197" i="2"/>
  <c r="N198" i="2"/>
  <c r="N199" i="2"/>
  <c r="N200" i="2"/>
  <c r="N201" i="2"/>
  <c r="N202" i="2"/>
  <c r="N203" i="2"/>
  <c r="N204" i="2"/>
  <c r="N205" i="2"/>
  <c r="N206" i="2"/>
  <c r="N207" i="2"/>
  <c r="N208" i="2"/>
  <c r="N209" i="2"/>
  <c r="N210" i="2"/>
  <c r="N211" i="2"/>
  <c r="N212" i="2"/>
  <c r="N213" i="2"/>
  <c r="N214" i="2"/>
  <c r="N215" i="2"/>
  <c r="N216" i="2"/>
  <c r="N217" i="2"/>
  <c r="N218" i="2"/>
  <c r="N219" i="2"/>
  <c r="N220" i="2"/>
  <c r="N221" i="2"/>
  <c r="N222" i="2"/>
  <c r="N223" i="2"/>
  <c r="N224" i="2"/>
  <c r="N225" i="2"/>
  <c r="N226" i="2"/>
  <c r="N227" i="2"/>
  <c r="N228" i="2"/>
  <c r="N229" i="2"/>
  <c r="N230" i="2"/>
  <c r="N231" i="2"/>
  <c r="N232" i="2"/>
  <c r="N233" i="2"/>
  <c r="N8" i="2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H45" i="2"/>
  <c r="H46" i="2"/>
  <c r="H47" i="2"/>
  <c r="H48" i="2"/>
  <c r="H49" i="2"/>
  <c r="H50" i="2"/>
  <c r="H51" i="2"/>
  <c r="H52" i="2"/>
  <c r="H53" i="2"/>
  <c r="H54" i="2"/>
  <c r="H55" i="2"/>
  <c r="H56" i="2"/>
  <c r="H57" i="2"/>
  <c r="H58" i="2"/>
  <c r="H59" i="2"/>
  <c r="H60" i="2"/>
  <c r="H61" i="2"/>
  <c r="H62" i="2"/>
  <c r="H63" i="2"/>
  <c r="H64" i="2"/>
  <c r="H65" i="2"/>
  <c r="H66" i="2"/>
  <c r="H67" i="2"/>
  <c r="H68" i="2"/>
  <c r="H69" i="2"/>
  <c r="H70" i="2"/>
  <c r="H71" i="2"/>
  <c r="H72" i="2"/>
  <c r="H73" i="2"/>
  <c r="H74" i="2"/>
  <c r="H75" i="2"/>
  <c r="H76" i="2"/>
  <c r="H77" i="2"/>
  <c r="H78" i="2"/>
  <c r="H79" i="2"/>
  <c r="H80" i="2"/>
  <c r="H81" i="2"/>
  <c r="H82" i="2"/>
  <c r="H83" i="2"/>
  <c r="H84" i="2"/>
  <c r="H85" i="2"/>
  <c r="H86" i="2"/>
  <c r="H87" i="2"/>
  <c r="H88" i="2"/>
  <c r="H89" i="2"/>
  <c r="H90" i="2"/>
  <c r="H91" i="2"/>
  <c r="H92" i="2"/>
  <c r="H93" i="2"/>
  <c r="H94" i="2"/>
  <c r="H95" i="2"/>
  <c r="H96" i="2"/>
  <c r="H97" i="2"/>
  <c r="H98" i="2"/>
  <c r="H99" i="2"/>
  <c r="H100" i="2"/>
  <c r="H101" i="2"/>
  <c r="H102" i="2"/>
  <c r="H103" i="2"/>
  <c r="H104" i="2"/>
  <c r="H105" i="2"/>
  <c r="H106" i="2"/>
  <c r="H107" i="2"/>
  <c r="H108" i="2"/>
  <c r="H109" i="2"/>
  <c r="H110" i="2"/>
  <c r="H111" i="2"/>
  <c r="H112" i="2"/>
  <c r="H113" i="2"/>
  <c r="H114" i="2"/>
  <c r="H115" i="2"/>
  <c r="H116" i="2"/>
  <c r="H117" i="2"/>
  <c r="H118" i="2"/>
  <c r="H119" i="2"/>
  <c r="H120" i="2"/>
  <c r="H121" i="2"/>
  <c r="H122" i="2"/>
  <c r="H123" i="2"/>
  <c r="H124" i="2"/>
  <c r="H125" i="2"/>
  <c r="H126" i="2"/>
  <c r="H127" i="2"/>
  <c r="H128" i="2"/>
  <c r="H129" i="2"/>
  <c r="H130" i="2"/>
  <c r="H131" i="2"/>
  <c r="H132" i="2"/>
  <c r="H133" i="2"/>
  <c r="H134" i="2"/>
  <c r="H135" i="2"/>
  <c r="H136" i="2"/>
  <c r="H137" i="2"/>
  <c r="H138" i="2"/>
  <c r="H139" i="2"/>
  <c r="H140" i="2"/>
  <c r="H141" i="2"/>
  <c r="H142" i="2"/>
  <c r="H143" i="2"/>
  <c r="H144" i="2"/>
  <c r="H145" i="2"/>
  <c r="H146" i="2"/>
  <c r="H147" i="2"/>
  <c r="H148" i="2"/>
  <c r="H149" i="2"/>
  <c r="H150" i="2"/>
  <c r="H151" i="2"/>
  <c r="H152" i="2"/>
  <c r="H153" i="2"/>
  <c r="H154" i="2"/>
  <c r="H155" i="2"/>
  <c r="H156" i="2"/>
  <c r="H157" i="2"/>
  <c r="H158" i="2"/>
  <c r="H159" i="2"/>
  <c r="H160" i="2"/>
  <c r="H161" i="2"/>
  <c r="H162" i="2"/>
  <c r="H163" i="2"/>
  <c r="H164" i="2"/>
  <c r="H165" i="2"/>
  <c r="H166" i="2"/>
  <c r="H167" i="2"/>
  <c r="H168" i="2"/>
  <c r="H169" i="2"/>
  <c r="H170" i="2"/>
  <c r="H171" i="2"/>
  <c r="H172" i="2"/>
  <c r="H173" i="2"/>
  <c r="H174" i="2"/>
  <c r="H175" i="2"/>
  <c r="H176" i="2"/>
  <c r="H177" i="2"/>
  <c r="H178" i="2"/>
  <c r="H179" i="2"/>
  <c r="H180" i="2"/>
  <c r="H181" i="2"/>
  <c r="H182" i="2"/>
  <c r="H183" i="2"/>
  <c r="H184" i="2"/>
  <c r="H185" i="2"/>
  <c r="H186" i="2"/>
  <c r="H187" i="2"/>
  <c r="H188" i="2"/>
  <c r="H189" i="2"/>
  <c r="H190" i="2"/>
  <c r="H191" i="2"/>
  <c r="H192" i="2"/>
  <c r="H193" i="2"/>
  <c r="H194" i="2"/>
  <c r="H195" i="2"/>
  <c r="H196" i="2"/>
  <c r="H197" i="2"/>
  <c r="H198" i="2"/>
  <c r="H199" i="2"/>
  <c r="H200" i="2"/>
  <c r="H201" i="2"/>
  <c r="H202" i="2"/>
  <c r="H203" i="2"/>
  <c r="H204" i="2"/>
  <c r="H205" i="2"/>
  <c r="H206" i="2"/>
  <c r="H207" i="2"/>
  <c r="H208" i="2"/>
  <c r="H209" i="2"/>
  <c r="H210" i="2"/>
  <c r="H211" i="2"/>
  <c r="H212" i="2"/>
  <c r="H213" i="2"/>
  <c r="H214" i="2"/>
  <c r="H215" i="2"/>
  <c r="H216" i="2"/>
  <c r="H217" i="2"/>
  <c r="H218" i="2"/>
  <c r="H219" i="2"/>
  <c r="H220" i="2"/>
  <c r="H221" i="2"/>
  <c r="H222" i="2"/>
  <c r="H223" i="2"/>
  <c r="H224" i="2"/>
  <c r="H225" i="2"/>
  <c r="H226" i="2"/>
  <c r="H227" i="2"/>
  <c r="H228" i="2"/>
  <c r="H229" i="2"/>
  <c r="H230" i="2"/>
  <c r="H231" i="2"/>
  <c r="H232" i="2"/>
  <c r="H233" i="2"/>
  <c r="I3" i="10"/>
  <c r="I4" i="10"/>
  <c r="I5" i="10"/>
  <c r="I6" i="10"/>
  <c r="I7" i="10"/>
  <c r="I8" i="10"/>
  <c r="I9" i="10"/>
  <c r="I10" i="10"/>
  <c r="I11" i="10"/>
  <c r="I12" i="10"/>
  <c r="I13" i="10"/>
  <c r="I14" i="10"/>
  <c r="I15" i="10"/>
  <c r="I16" i="10"/>
  <c r="I17" i="10"/>
  <c r="I18" i="10"/>
  <c r="G8" i="10"/>
  <c r="G10" i="10"/>
  <c r="G12" i="10"/>
  <c r="D3" i="10"/>
  <c r="D4" i="10"/>
  <c r="D5" i="10"/>
  <c r="D6" i="10"/>
  <c r="D7" i="10"/>
  <c r="D8" i="10"/>
  <c r="D9" i="10"/>
  <c r="D10" i="10"/>
  <c r="D11" i="10"/>
  <c r="D12" i="10"/>
  <c r="D13" i="10"/>
  <c r="D14" i="10"/>
  <c r="D15" i="10"/>
  <c r="D16" i="10"/>
  <c r="D17" i="10"/>
  <c r="D18" i="10"/>
  <c r="C174" i="5"/>
  <c r="C175" i="5"/>
  <c r="C176" i="5"/>
  <c r="C177" i="5"/>
  <c r="C178" i="5"/>
  <c r="C179" i="5"/>
  <c r="C180" i="5"/>
  <c r="C181" i="5"/>
  <c r="C182" i="5"/>
  <c r="C183" i="5"/>
  <c r="C184" i="5"/>
  <c r="D174" i="5"/>
  <c r="D175" i="5"/>
  <c r="D176" i="5"/>
  <c r="D177" i="5"/>
  <c r="D178" i="5"/>
  <c r="D179" i="5"/>
  <c r="D180" i="5"/>
  <c r="D181" i="5"/>
  <c r="D182" i="5"/>
  <c r="D183" i="5"/>
  <c r="D184" i="5"/>
  <c r="F174" i="5"/>
  <c r="F175" i="5"/>
  <c r="F176" i="5"/>
  <c r="F177" i="5"/>
  <c r="F178" i="5"/>
  <c r="F179" i="5"/>
  <c r="F180" i="5"/>
  <c r="F181" i="5"/>
  <c r="F182" i="5"/>
  <c r="F183" i="5"/>
  <c r="F184" i="5"/>
  <c r="H174" i="5"/>
  <c r="H175" i="5"/>
  <c r="H176" i="5"/>
  <c r="H177" i="5"/>
  <c r="H178" i="5"/>
  <c r="H179" i="5"/>
  <c r="H180" i="5"/>
  <c r="H181" i="5"/>
  <c r="H182" i="5"/>
  <c r="H183" i="5"/>
  <c r="H184" i="5"/>
  <c r="O4" i="12" l="1"/>
  <c r="O5" i="12"/>
  <c r="O6" i="12"/>
  <c r="O7" i="12"/>
  <c r="O8" i="12"/>
  <c r="O9" i="12"/>
  <c r="O10" i="12"/>
  <c r="O11" i="12"/>
  <c r="O12" i="12"/>
  <c r="O13" i="12"/>
  <c r="O14" i="12"/>
  <c r="O15" i="12"/>
  <c r="O16" i="12"/>
  <c r="O17" i="12"/>
  <c r="O18" i="12"/>
  <c r="O19" i="12"/>
  <c r="O20" i="12"/>
  <c r="O21" i="12"/>
  <c r="O22" i="12"/>
  <c r="O23" i="12"/>
  <c r="O24" i="12"/>
  <c r="I188" i="5" s="1"/>
  <c r="O25" i="12"/>
  <c r="O26" i="12"/>
  <c r="O27" i="12"/>
  <c r="O28" i="12"/>
  <c r="O29" i="12"/>
  <c r="O30" i="12"/>
  <c r="O31" i="12"/>
  <c r="O32" i="12"/>
  <c r="O33" i="12"/>
  <c r="O34" i="12"/>
  <c r="O35" i="12"/>
  <c r="O36" i="12"/>
  <c r="O37" i="12"/>
  <c r="O38" i="12"/>
  <c r="O39" i="12"/>
  <c r="O40" i="12"/>
  <c r="O41" i="12"/>
  <c r="O42" i="12"/>
  <c r="O43" i="12"/>
  <c r="I178" i="5" s="1"/>
  <c r="O44" i="12"/>
  <c r="O45" i="12"/>
  <c r="O46" i="12"/>
  <c r="O47" i="12"/>
  <c r="O48" i="12"/>
  <c r="I176" i="5" s="1"/>
  <c r="O49" i="12"/>
  <c r="O50" i="12"/>
  <c r="O51" i="12"/>
  <c r="I174" i="5" s="1"/>
  <c r="O52" i="12"/>
  <c r="O53" i="12"/>
  <c r="O54" i="12"/>
  <c r="O55" i="12"/>
  <c r="O56" i="12"/>
  <c r="O57" i="12"/>
  <c r="O58" i="12"/>
  <c r="O59" i="12"/>
  <c r="O60" i="12"/>
  <c r="I177" i="5" s="1"/>
  <c r="O61" i="12"/>
  <c r="O62" i="12"/>
  <c r="O63" i="12"/>
  <c r="O64" i="12"/>
  <c r="O65" i="12"/>
  <c r="O66" i="12"/>
  <c r="O67" i="12"/>
  <c r="O68" i="12"/>
  <c r="O69" i="12"/>
  <c r="O70" i="12"/>
  <c r="O71" i="12"/>
  <c r="O72" i="12"/>
  <c r="O73" i="12"/>
  <c r="O74" i="12"/>
  <c r="O75" i="12"/>
  <c r="O76" i="12"/>
  <c r="O77" i="12"/>
  <c r="O78" i="12"/>
  <c r="O79" i="12"/>
  <c r="O80" i="12"/>
  <c r="O81" i="12"/>
  <c r="O82" i="12"/>
  <c r="O83" i="12"/>
  <c r="O84" i="12"/>
  <c r="O85" i="12"/>
  <c r="O86" i="12"/>
  <c r="I185" i="5" s="1"/>
  <c r="O87" i="12"/>
  <c r="O88" i="12"/>
  <c r="O89" i="12"/>
  <c r="O90" i="12"/>
  <c r="O91" i="12"/>
  <c r="O92" i="12"/>
  <c r="O93" i="12"/>
  <c r="O94" i="12"/>
  <c r="O95" i="12"/>
  <c r="O96" i="12"/>
  <c r="O97" i="12"/>
  <c r="O98" i="12"/>
  <c r="I179" i="5" s="1"/>
  <c r="O99" i="12"/>
  <c r="O100" i="12"/>
  <c r="I180" i="5" s="1"/>
  <c r="O101" i="12"/>
  <c r="O102" i="12"/>
  <c r="O103" i="12"/>
  <c r="O104" i="12"/>
  <c r="O105" i="12"/>
  <c r="O106" i="12"/>
  <c r="O107" i="12"/>
  <c r="O108" i="12"/>
  <c r="O109" i="12"/>
  <c r="O110" i="12"/>
  <c r="O111" i="12"/>
  <c r="O112" i="12"/>
  <c r="O113" i="12"/>
  <c r="O114" i="12"/>
  <c r="I182" i="5" s="1"/>
  <c r="O115" i="12"/>
  <c r="O116" i="12"/>
  <c r="O117" i="12"/>
  <c r="O118" i="12"/>
  <c r="O119" i="12"/>
  <c r="O120" i="12"/>
  <c r="O121" i="12"/>
  <c r="O122" i="12"/>
  <c r="O123" i="12"/>
  <c r="O124" i="12"/>
  <c r="O125" i="12"/>
  <c r="I183" i="5" s="1"/>
  <c r="O126" i="12"/>
  <c r="O127" i="12"/>
  <c r="O128" i="12"/>
  <c r="O129" i="12"/>
  <c r="O130" i="12"/>
  <c r="O131" i="12"/>
  <c r="I109" i="5" s="1"/>
  <c r="O132" i="12"/>
  <c r="O133" i="12"/>
  <c r="I184" i="5" s="1"/>
  <c r="O134" i="12"/>
  <c r="O135" i="12"/>
  <c r="O136" i="12"/>
  <c r="O137" i="12"/>
  <c r="O138" i="12"/>
  <c r="O139" i="12"/>
  <c r="O140" i="12"/>
  <c r="O141" i="12"/>
  <c r="O142" i="12"/>
  <c r="O143" i="12"/>
  <c r="O144" i="12"/>
  <c r="O145" i="12"/>
  <c r="O146" i="12"/>
  <c r="O147" i="12"/>
  <c r="O148" i="12"/>
  <c r="O149" i="12"/>
  <c r="O150" i="12"/>
  <c r="O151" i="12"/>
  <c r="O152" i="12"/>
  <c r="O153" i="12"/>
  <c r="O154" i="12"/>
  <c r="O155" i="12"/>
  <c r="O156" i="12"/>
  <c r="O157" i="12"/>
  <c r="I189" i="5" s="1"/>
  <c r="O158" i="12"/>
  <c r="O159" i="12"/>
  <c r="O160" i="12"/>
  <c r="O161" i="12"/>
  <c r="O162" i="12"/>
  <c r="O163" i="12"/>
  <c r="O164" i="12"/>
  <c r="O165" i="12"/>
  <c r="O166" i="12"/>
  <c r="O167" i="12"/>
  <c r="O168" i="12"/>
  <c r="O169" i="12"/>
  <c r="O170" i="12"/>
  <c r="O171" i="12"/>
  <c r="O172" i="12"/>
  <c r="O173" i="12"/>
  <c r="O174" i="12"/>
  <c r="O175" i="12"/>
  <c r="O176" i="12"/>
  <c r="O177" i="12"/>
  <c r="O178" i="12"/>
  <c r="O179" i="12"/>
  <c r="O180" i="12"/>
  <c r="O181" i="12"/>
  <c r="O182" i="12"/>
  <c r="O183" i="12"/>
  <c r="O184" i="12"/>
  <c r="O185" i="12"/>
  <c r="O186" i="12"/>
  <c r="O187" i="12"/>
  <c r="O188" i="12"/>
  <c r="O189" i="12"/>
  <c r="O190" i="12"/>
  <c r="O191" i="12"/>
  <c r="O192" i="12"/>
  <c r="O193" i="12"/>
  <c r="O194" i="12"/>
  <c r="O195" i="12"/>
  <c r="O196" i="12"/>
  <c r="O197" i="12"/>
  <c r="O198" i="12"/>
  <c r="O199" i="12"/>
  <c r="O200" i="12"/>
  <c r="O201" i="12"/>
  <c r="O202" i="12"/>
  <c r="O203" i="12"/>
  <c r="O204" i="12"/>
  <c r="O205" i="12"/>
  <c r="O206" i="12"/>
  <c r="O207" i="12"/>
  <c r="O208" i="12"/>
  <c r="O209" i="12"/>
  <c r="O210" i="12"/>
  <c r="O211" i="12"/>
  <c r="O212" i="12"/>
  <c r="O213" i="12"/>
  <c r="O214" i="12"/>
  <c r="I181" i="5" s="1"/>
  <c r="O215" i="12"/>
  <c r="O216" i="12"/>
  <c r="O217" i="12"/>
  <c r="O218" i="12"/>
  <c r="O219" i="12"/>
  <c r="O220" i="12"/>
  <c r="O221" i="12"/>
  <c r="O222" i="12"/>
  <c r="O223" i="12"/>
  <c r="O224" i="12"/>
  <c r="O225" i="12"/>
  <c r="O226" i="12"/>
  <c r="O227" i="12"/>
  <c r="O228" i="12"/>
  <c r="O229" i="12"/>
  <c r="O230" i="12"/>
  <c r="O231" i="12"/>
  <c r="O232" i="12"/>
  <c r="O233" i="12"/>
  <c r="O234" i="12"/>
  <c r="O235" i="12"/>
  <c r="O236" i="12"/>
  <c r="O237" i="12"/>
  <c r="O238" i="12"/>
  <c r="O239" i="12"/>
  <c r="O240" i="12"/>
  <c r="O241" i="12"/>
  <c r="O242" i="12"/>
  <c r="O243" i="12"/>
  <c r="O244" i="12"/>
  <c r="O245" i="12"/>
  <c r="O246" i="12"/>
  <c r="O247" i="12"/>
  <c r="O248" i="12"/>
  <c r="O249" i="12"/>
  <c r="O250" i="12"/>
  <c r="O251" i="12"/>
  <c r="O252" i="12"/>
  <c r="O253" i="12"/>
  <c r="O254" i="12"/>
  <c r="O255" i="12"/>
  <c r="O256" i="12"/>
  <c r="O257" i="12"/>
  <c r="O258" i="12"/>
  <c r="O259" i="12"/>
  <c r="O260" i="12"/>
  <c r="O261" i="12"/>
  <c r="O262" i="12"/>
  <c r="O263" i="12"/>
  <c r="O264" i="12"/>
  <c r="O265" i="12"/>
  <c r="O266" i="12"/>
  <c r="O267" i="12"/>
  <c r="O268" i="12"/>
  <c r="O269" i="12"/>
  <c r="O270" i="12"/>
  <c r="O271" i="12"/>
  <c r="O272" i="12"/>
  <c r="O273" i="12"/>
  <c r="O274" i="12"/>
  <c r="O275" i="12"/>
  <c r="O276" i="12"/>
  <c r="O277" i="12"/>
  <c r="O278" i="12"/>
  <c r="O279" i="12"/>
  <c r="O280" i="12"/>
  <c r="O281" i="12"/>
  <c r="O282" i="12"/>
  <c r="O283" i="12"/>
  <c r="O284" i="12"/>
  <c r="O285" i="12"/>
  <c r="O286" i="12"/>
  <c r="O287" i="12"/>
  <c r="O288" i="12"/>
  <c r="I186" i="5" s="1"/>
  <c r="O289" i="12"/>
  <c r="I187" i="5" s="1"/>
  <c r="O290" i="12"/>
  <c r="O291" i="12"/>
  <c r="O292" i="12"/>
  <c r="O293" i="12"/>
  <c r="O294" i="12"/>
  <c r="O295" i="12"/>
  <c r="O296" i="12"/>
  <c r="O297" i="12"/>
  <c r="I175" i="5" s="1"/>
  <c r="O298" i="12"/>
  <c r="O299" i="12"/>
  <c r="O300" i="12"/>
  <c r="O301" i="12"/>
  <c r="O302" i="12"/>
  <c r="O303" i="12"/>
  <c r="O304" i="12"/>
  <c r="O305" i="12"/>
  <c r="O306" i="12"/>
  <c r="O307" i="12"/>
  <c r="O308" i="12"/>
  <c r="O309" i="12"/>
  <c r="O310" i="12"/>
  <c r="O311" i="12"/>
  <c r="O312" i="12"/>
  <c r="O313" i="12"/>
  <c r="O314" i="12"/>
  <c r="O315" i="12"/>
  <c r="O316" i="12"/>
  <c r="O317" i="12"/>
  <c r="O318" i="12"/>
  <c r="O319" i="12"/>
  <c r="O320" i="12"/>
  <c r="O321" i="12"/>
  <c r="O322" i="12"/>
  <c r="O323" i="12"/>
  <c r="O324" i="12"/>
  <c r="O325" i="12"/>
  <c r="O326" i="12"/>
  <c r="O327" i="12"/>
  <c r="O328" i="12"/>
  <c r="O329" i="12"/>
  <c r="O330" i="12"/>
  <c r="O331" i="12"/>
  <c r="O332" i="12"/>
  <c r="O333" i="12"/>
  <c r="O334" i="12"/>
  <c r="O335" i="12"/>
  <c r="O336" i="12"/>
  <c r="O337" i="12"/>
  <c r="O338" i="12"/>
  <c r="O339" i="12"/>
  <c r="O340" i="12"/>
  <c r="O341" i="12"/>
  <c r="O342" i="12"/>
  <c r="O343" i="12"/>
  <c r="O344" i="12"/>
  <c r="O345" i="12"/>
  <c r="O346" i="12"/>
  <c r="O347" i="12"/>
  <c r="O3" i="12"/>
  <c r="O12" i="1"/>
  <c r="J152" i="12" l="1"/>
  <c r="F160" i="1"/>
  <c r="A160" i="1"/>
  <c r="F159" i="1"/>
  <c r="A159" i="1"/>
  <c r="F158" i="1"/>
  <c r="A158" i="1"/>
  <c r="F157" i="1"/>
  <c r="A157" i="1"/>
  <c r="F156" i="1"/>
  <c r="A156" i="1"/>
  <c r="F155" i="1"/>
  <c r="A155" i="1"/>
  <c r="F154" i="1"/>
  <c r="A154" i="1"/>
  <c r="F153" i="1"/>
  <c r="A153" i="1"/>
  <c r="F152" i="1"/>
  <c r="A152" i="1"/>
  <c r="F151" i="1"/>
  <c r="A151" i="1"/>
  <c r="F150" i="1"/>
  <c r="A150" i="1"/>
  <c r="F149" i="1"/>
  <c r="A149" i="1"/>
  <c r="F148" i="1"/>
  <c r="A148" i="1"/>
  <c r="F147" i="1"/>
  <c r="A147" i="1"/>
  <c r="F146" i="1"/>
  <c r="A146" i="1"/>
  <c r="F145" i="1"/>
  <c r="A145" i="1"/>
  <c r="F144" i="1"/>
  <c r="A144" i="1"/>
  <c r="F143" i="1"/>
  <c r="A143" i="1"/>
  <c r="F142" i="1"/>
  <c r="A142" i="1"/>
  <c r="F141" i="1"/>
  <c r="A141" i="1"/>
  <c r="F140" i="1"/>
  <c r="A140" i="1"/>
  <c r="F139" i="1"/>
  <c r="A139" i="1"/>
  <c r="F138" i="1"/>
  <c r="A138" i="1"/>
  <c r="F137" i="1"/>
  <c r="A137" i="1"/>
  <c r="F136" i="1"/>
  <c r="A136" i="1"/>
  <c r="F135" i="1"/>
  <c r="A135" i="1"/>
  <c r="F134" i="1"/>
  <c r="A134" i="1"/>
  <c r="F133" i="1"/>
  <c r="A133" i="1"/>
  <c r="F132" i="1"/>
  <c r="A132" i="1"/>
  <c r="F131" i="1"/>
  <c r="A131" i="1"/>
  <c r="F130" i="1"/>
  <c r="A130" i="1"/>
  <c r="F129" i="1"/>
  <c r="A129" i="1"/>
  <c r="F128" i="1"/>
  <c r="A128" i="1"/>
  <c r="F127" i="1"/>
  <c r="A127" i="1"/>
  <c r="F126" i="1"/>
  <c r="A126" i="1"/>
  <c r="F125" i="1"/>
  <c r="A125" i="1"/>
  <c r="J311" i="12"/>
  <c r="K311" i="12" s="1"/>
  <c r="L311" i="12" s="1"/>
  <c r="A253" i="12"/>
  <c r="A254" i="12"/>
  <c r="A255" i="12"/>
  <c r="A256" i="12"/>
  <c r="A257" i="12"/>
  <c r="A258" i="12"/>
  <c r="A259" i="12"/>
  <c r="A260" i="12"/>
  <c r="A261" i="12"/>
  <c r="A262" i="12"/>
  <c r="A263" i="12"/>
  <c r="A264" i="12"/>
  <c r="A265" i="12"/>
  <c r="A266" i="12"/>
  <c r="A267" i="12"/>
  <c r="A268" i="12"/>
  <c r="A269" i="12"/>
  <c r="A270" i="12"/>
  <c r="A271" i="12"/>
  <c r="A272" i="12"/>
  <c r="A273" i="12"/>
  <c r="A274" i="12"/>
  <c r="A275" i="12"/>
  <c r="A276" i="12"/>
  <c r="A277" i="12"/>
  <c r="A278" i="12"/>
  <c r="A279" i="12"/>
  <c r="A280" i="12"/>
  <c r="A281" i="12"/>
  <c r="A282" i="12"/>
  <c r="A283" i="12"/>
  <c r="A284" i="12"/>
  <c r="A285" i="12"/>
  <c r="A286" i="12"/>
  <c r="A287" i="12"/>
  <c r="A288" i="12"/>
  <c r="A289" i="12"/>
  <c r="A290" i="12"/>
  <c r="A291" i="12"/>
  <c r="A292" i="12"/>
  <c r="A293" i="12"/>
  <c r="A294" i="12"/>
  <c r="A295" i="12"/>
  <c r="A296" i="12"/>
  <c r="A297" i="12"/>
  <c r="A298" i="12"/>
  <c r="A299" i="12"/>
  <c r="A300" i="12"/>
  <c r="A301" i="12"/>
  <c r="A302" i="12"/>
  <c r="A303" i="12"/>
  <c r="A304" i="12"/>
  <c r="A305" i="12"/>
  <c r="A306" i="12"/>
  <c r="A307" i="12"/>
  <c r="A308" i="12"/>
  <c r="A309" i="12"/>
  <c r="A310" i="12"/>
  <c r="A311" i="12"/>
  <c r="A312" i="12"/>
  <c r="A313" i="12"/>
  <c r="A314" i="12"/>
  <c r="A315" i="12"/>
  <c r="A316" i="12"/>
  <c r="A317" i="12"/>
  <c r="A318" i="12"/>
  <c r="A319" i="12"/>
  <c r="A320" i="12"/>
  <c r="A321" i="12"/>
  <c r="A322" i="12"/>
  <c r="A323" i="12"/>
  <c r="A324" i="12"/>
  <c r="A325" i="12"/>
  <c r="A326" i="12"/>
  <c r="A327" i="12"/>
  <c r="A328" i="12"/>
  <c r="A329" i="12"/>
  <c r="A330" i="12"/>
  <c r="A331" i="12"/>
  <c r="A332" i="12"/>
  <c r="A333" i="12"/>
  <c r="A334" i="12"/>
  <c r="A335" i="12"/>
  <c r="A336" i="12"/>
  <c r="A337" i="12"/>
  <c r="A338" i="12"/>
  <c r="A339" i="12"/>
  <c r="A340" i="12"/>
  <c r="A341" i="12"/>
  <c r="A342" i="12"/>
  <c r="A343" i="12"/>
  <c r="A344" i="12"/>
  <c r="A345" i="12"/>
  <c r="A346" i="12"/>
  <c r="A234" i="12"/>
  <c r="A235" i="12"/>
  <c r="A236" i="12"/>
  <c r="A237" i="12"/>
  <c r="A238" i="12"/>
  <c r="A239" i="12"/>
  <c r="A240" i="12"/>
  <c r="A241" i="12"/>
  <c r="A242" i="12"/>
  <c r="A243" i="12"/>
  <c r="A244" i="12"/>
  <c r="A245" i="12"/>
  <c r="A246" i="12"/>
  <c r="A247" i="12"/>
  <c r="A248" i="12"/>
  <c r="A249" i="12"/>
  <c r="A250" i="12"/>
  <c r="A251" i="12"/>
  <c r="A252" i="12"/>
  <c r="H186" i="12"/>
  <c r="J186" i="12"/>
  <c r="K186" i="12" s="1"/>
  <c r="L186" i="12" s="1"/>
  <c r="A3" i="10"/>
  <c r="A4" i="10"/>
  <c r="A5" i="10"/>
  <c r="A6" i="10"/>
  <c r="A7" i="10"/>
  <c r="A8" i="10"/>
  <c r="A9" i="10"/>
  <c r="A10" i="10"/>
  <c r="A11" i="10"/>
  <c r="A12" i="10"/>
  <c r="A13" i="10"/>
  <c r="A14" i="10"/>
  <c r="A15" i="10"/>
  <c r="A16" i="10"/>
  <c r="A17" i="10"/>
  <c r="A18" i="10"/>
  <c r="J9" i="2"/>
  <c r="K9" i="2" s="1"/>
  <c r="L9" i="2" s="1"/>
  <c r="J10" i="2"/>
  <c r="K10" i="2" s="1"/>
  <c r="L10" i="2" s="1"/>
  <c r="J11" i="2"/>
  <c r="K11" i="2" s="1"/>
  <c r="L11" i="2" s="1"/>
  <c r="J12" i="2"/>
  <c r="K12" i="2" s="1"/>
  <c r="L12" i="2" s="1"/>
  <c r="J13" i="2"/>
  <c r="K13" i="2" s="1"/>
  <c r="L13" i="2" s="1"/>
  <c r="J14" i="2"/>
  <c r="K14" i="2" s="1"/>
  <c r="L14" i="2" s="1"/>
  <c r="J15" i="2"/>
  <c r="K15" i="2" s="1"/>
  <c r="L15" i="2" s="1"/>
  <c r="J16" i="2"/>
  <c r="K16" i="2" s="1"/>
  <c r="L16" i="2" s="1"/>
  <c r="J17" i="2"/>
  <c r="K17" i="2" s="1"/>
  <c r="L17" i="2" s="1"/>
  <c r="J18" i="2"/>
  <c r="K18" i="2" s="1"/>
  <c r="L18" i="2" s="1"/>
  <c r="J19" i="2"/>
  <c r="K19" i="2" s="1"/>
  <c r="L19" i="2" s="1"/>
  <c r="J20" i="2"/>
  <c r="K20" i="2" s="1"/>
  <c r="L20" i="2" s="1"/>
  <c r="J21" i="2"/>
  <c r="K21" i="2" s="1"/>
  <c r="L21" i="2" s="1"/>
  <c r="J22" i="2"/>
  <c r="K22" i="2" s="1"/>
  <c r="L22" i="2" s="1"/>
  <c r="J23" i="2"/>
  <c r="K23" i="2" s="1"/>
  <c r="L23" i="2" s="1"/>
  <c r="J24" i="2"/>
  <c r="K24" i="2" s="1"/>
  <c r="L24" i="2" s="1"/>
  <c r="J25" i="2"/>
  <c r="K25" i="2" s="1"/>
  <c r="L25" i="2" s="1"/>
  <c r="J26" i="2"/>
  <c r="K26" i="2" s="1"/>
  <c r="L26" i="2" s="1"/>
  <c r="J27" i="2"/>
  <c r="K27" i="2" s="1"/>
  <c r="L27" i="2" s="1"/>
  <c r="J28" i="2"/>
  <c r="K28" i="2" s="1"/>
  <c r="L28" i="2" s="1"/>
  <c r="J29" i="2"/>
  <c r="K29" i="2" s="1"/>
  <c r="L29" i="2" s="1"/>
  <c r="J30" i="2"/>
  <c r="K30" i="2" s="1"/>
  <c r="L30" i="2" s="1"/>
  <c r="J31" i="2"/>
  <c r="K31" i="2" s="1"/>
  <c r="L31" i="2" s="1"/>
  <c r="J32" i="2"/>
  <c r="K32" i="2" s="1"/>
  <c r="L32" i="2" s="1"/>
  <c r="J33" i="2"/>
  <c r="K33" i="2" s="1"/>
  <c r="L33" i="2" s="1"/>
  <c r="J34" i="2"/>
  <c r="K34" i="2" s="1"/>
  <c r="L34" i="2" s="1"/>
  <c r="J35" i="2"/>
  <c r="K35" i="2" s="1"/>
  <c r="L35" i="2" s="1"/>
  <c r="J36" i="2"/>
  <c r="K36" i="2" s="1"/>
  <c r="L36" i="2" s="1"/>
  <c r="J37" i="2"/>
  <c r="K37" i="2" s="1"/>
  <c r="L37" i="2" s="1"/>
  <c r="J38" i="2"/>
  <c r="K38" i="2" s="1"/>
  <c r="L38" i="2" s="1"/>
  <c r="J39" i="2"/>
  <c r="K39" i="2" s="1"/>
  <c r="L39" i="2" s="1"/>
  <c r="J40" i="2"/>
  <c r="K40" i="2" s="1"/>
  <c r="L40" i="2" s="1"/>
  <c r="J41" i="2"/>
  <c r="K41" i="2" s="1"/>
  <c r="L41" i="2" s="1"/>
  <c r="J42" i="2"/>
  <c r="K42" i="2" s="1"/>
  <c r="L42" i="2" s="1"/>
  <c r="J43" i="2"/>
  <c r="K43" i="2" s="1"/>
  <c r="L43" i="2" s="1"/>
  <c r="J44" i="2"/>
  <c r="K44" i="2" s="1"/>
  <c r="L44" i="2" s="1"/>
  <c r="J45" i="2"/>
  <c r="K45" i="2" s="1"/>
  <c r="L45" i="2" s="1"/>
  <c r="J46" i="2"/>
  <c r="K46" i="2" s="1"/>
  <c r="L46" i="2" s="1"/>
  <c r="J47" i="2"/>
  <c r="K47" i="2" s="1"/>
  <c r="L47" i="2" s="1"/>
  <c r="J48" i="2"/>
  <c r="K48" i="2" s="1"/>
  <c r="L48" i="2" s="1"/>
  <c r="J49" i="2"/>
  <c r="K49" i="2" s="1"/>
  <c r="L49" i="2" s="1"/>
  <c r="J50" i="2"/>
  <c r="K50" i="2" s="1"/>
  <c r="L50" i="2" s="1"/>
  <c r="J51" i="2"/>
  <c r="K51" i="2" s="1"/>
  <c r="L51" i="2" s="1"/>
  <c r="J52" i="2"/>
  <c r="K52" i="2" s="1"/>
  <c r="L52" i="2" s="1"/>
  <c r="J53" i="2"/>
  <c r="K53" i="2" s="1"/>
  <c r="L53" i="2" s="1"/>
  <c r="J54" i="2"/>
  <c r="K54" i="2" s="1"/>
  <c r="L54" i="2" s="1"/>
  <c r="J7" i="2"/>
  <c r="K7" i="2" s="1"/>
  <c r="L7" i="2" s="1"/>
  <c r="J55" i="2"/>
  <c r="K55" i="2" s="1"/>
  <c r="L55" i="2" s="1"/>
  <c r="J56" i="2"/>
  <c r="K56" i="2" s="1"/>
  <c r="L56" i="2" s="1"/>
  <c r="J57" i="2"/>
  <c r="K57" i="2" s="1"/>
  <c r="L57" i="2" s="1"/>
  <c r="J58" i="2"/>
  <c r="K58" i="2" s="1"/>
  <c r="L58" i="2" s="1"/>
  <c r="J59" i="2"/>
  <c r="K59" i="2" s="1"/>
  <c r="L59" i="2" s="1"/>
  <c r="J60" i="2"/>
  <c r="K60" i="2" s="1"/>
  <c r="L60" i="2" s="1"/>
  <c r="J61" i="2"/>
  <c r="K61" i="2" s="1"/>
  <c r="L61" i="2" s="1"/>
  <c r="J62" i="2"/>
  <c r="K62" i="2" s="1"/>
  <c r="L62" i="2" s="1"/>
  <c r="J63" i="2"/>
  <c r="K63" i="2" s="1"/>
  <c r="L63" i="2" s="1"/>
  <c r="J64" i="2"/>
  <c r="K64" i="2" s="1"/>
  <c r="L64" i="2" s="1"/>
  <c r="J65" i="2"/>
  <c r="K65" i="2" s="1"/>
  <c r="L65" i="2" s="1"/>
  <c r="J66" i="2"/>
  <c r="K66" i="2" s="1"/>
  <c r="L66" i="2" s="1"/>
  <c r="J67" i="2"/>
  <c r="K67" i="2" s="1"/>
  <c r="L67" i="2" s="1"/>
  <c r="J68" i="2"/>
  <c r="K68" i="2" s="1"/>
  <c r="L68" i="2" s="1"/>
  <c r="J69" i="2"/>
  <c r="K69" i="2" s="1"/>
  <c r="L69" i="2" s="1"/>
  <c r="J70" i="2"/>
  <c r="K70" i="2" s="1"/>
  <c r="L70" i="2" s="1"/>
  <c r="J71" i="2"/>
  <c r="K71" i="2" s="1"/>
  <c r="L71" i="2" s="1"/>
  <c r="J72" i="2"/>
  <c r="K72" i="2" s="1"/>
  <c r="L72" i="2" s="1"/>
  <c r="J73" i="2"/>
  <c r="K73" i="2" s="1"/>
  <c r="L73" i="2" s="1"/>
  <c r="J74" i="2"/>
  <c r="K74" i="2" s="1"/>
  <c r="L74" i="2" s="1"/>
  <c r="J75" i="2"/>
  <c r="K75" i="2" s="1"/>
  <c r="L75" i="2" s="1"/>
  <c r="J76" i="2"/>
  <c r="K76" i="2" s="1"/>
  <c r="L76" i="2" s="1"/>
  <c r="J77" i="2"/>
  <c r="K77" i="2" s="1"/>
  <c r="L77" i="2" s="1"/>
  <c r="J78" i="2"/>
  <c r="K78" i="2" s="1"/>
  <c r="L78" i="2" s="1"/>
  <c r="J79" i="2"/>
  <c r="K79" i="2" s="1"/>
  <c r="L79" i="2" s="1"/>
  <c r="J80" i="2"/>
  <c r="K80" i="2" s="1"/>
  <c r="L80" i="2" s="1"/>
  <c r="J81" i="2"/>
  <c r="K81" i="2" s="1"/>
  <c r="L81" i="2" s="1"/>
  <c r="J82" i="2"/>
  <c r="K82" i="2" s="1"/>
  <c r="L82" i="2" s="1"/>
  <c r="J83" i="2"/>
  <c r="K83" i="2" s="1"/>
  <c r="L83" i="2" s="1"/>
  <c r="J84" i="2"/>
  <c r="K84" i="2" s="1"/>
  <c r="L84" i="2" s="1"/>
  <c r="J85" i="2"/>
  <c r="K85" i="2" s="1"/>
  <c r="L85" i="2" s="1"/>
  <c r="J86" i="2"/>
  <c r="K86" i="2" s="1"/>
  <c r="L86" i="2" s="1"/>
  <c r="J87" i="2"/>
  <c r="K87" i="2" s="1"/>
  <c r="L87" i="2" s="1"/>
  <c r="J88" i="2"/>
  <c r="K88" i="2" s="1"/>
  <c r="L88" i="2" s="1"/>
  <c r="J89" i="2"/>
  <c r="K89" i="2" s="1"/>
  <c r="L89" i="2" s="1"/>
  <c r="J90" i="2"/>
  <c r="K90" i="2" s="1"/>
  <c r="L90" i="2" s="1"/>
  <c r="J91" i="2"/>
  <c r="K91" i="2" s="1"/>
  <c r="L91" i="2" s="1"/>
  <c r="J92" i="2"/>
  <c r="K92" i="2" s="1"/>
  <c r="L92" i="2" s="1"/>
  <c r="J93" i="2"/>
  <c r="K93" i="2" s="1"/>
  <c r="L93" i="2" s="1"/>
  <c r="J94" i="2"/>
  <c r="K94" i="2" s="1"/>
  <c r="L94" i="2" s="1"/>
  <c r="J95" i="2"/>
  <c r="K95" i="2" s="1"/>
  <c r="L95" i="2" s="1"/>
  <c r="J96" i="2"/>
  <c r="K96" i="2" s="1"/>
  <c r="L96" i="2" s="1"/>
  <c r="J97" i="2"/>
  <c r="K97" i="2" s="1"/>
  <c r="L97" i="2" s="1"/>
  <c r="J98" i="2"/>
  <c r="K98" i="2" s="1"/>
  <c r="L98" i="2" s="1"/>
  <c r="J99" i="2"/>
  <c r="K99" i="2" s="1"/>
  <c r="L99" i="2" s="1"/>
  <c r="J100" i="2"/>
  <c r="K100" i="2" s="1"/>
  <c r="L100" i="2" s="1"/>
  <c r="J101" i="2"/>
  <c r="K101" i="2" s="1"/>
  <c r="L101" i="2" s="1"/>
  <c r="J102" i="2"/>
  <c r="K102" i="2" s="1"/>
  <c r="L102" i="2" s="1"/>
  <c r="J103" i="2"/>
  <c r="K103" i="2" s="1"/>
  <c r="L103" i="2" s="1"/>
  <c r="J104" i="2"/>
  <c r="K104" i="2" s="1"/>
  <c r="L104" i="2" s="1"/>
  <c r="J105" i="2"/>
  <c r="K105" i="2" s="1"/>
  <c r="L105" i="2" s="1"/>
  <c r="J106" i="2"/>
  <c r="K106" i="2" s="1"/>
  <c r="L106" i="2" s="1"/>
  <c r="J107" i="2"/>
  <c r="K107" i="2" s="1"/>
  <c r="L107" i="2" s="1"/>
  <c r="J108" i="2"/>
  <c r="K108" i="2" s="1"/>
  <c r="L108" i="2" s="1"/>
  <c r="J109" i="2"/>
  <c r="K109" i="2" s="1"/>
  <c r="L109" i="2" s="1"/>
  <c r="J110" i="2"/>
  <c r="K110" i="2" s="1"/>
  <c r="L110" i="2" s="1"/>
  <c r="J111" i="2"/>
  <c r="K111" i="2" s="1"/>
  <c r="L111" i="2" s="1"/>
  <c r="J112" i="2"/>
  <c r="K112" i="2" s="1"/>
  <c r="L112" i="2" s="1"/>
  <c r="J113" i="2"/>
  <c r="K113" i="2" s="1"/>
  <c r="L113" i="2" s="1"/>
  <c r="J114" i="2"/>
  <c r="K114" i="2" s="1"/>
  <c r="L114" i="2" s="1"/>
  <c r="J115" i="2"/>
  <c r="K115" i="2" s="1"/>
  <c r="L115" i="2" s="1"/>
  <c r="J116" i="2"/>
  <c r="K116" i="2" s="1"/>
  <c r="L116" i="2" s="1"/>
  <c r="J117" i="2"/>
  <c r="K117" i="2" s="1"/>
  <c r="L117" i="2" s="1"/>
  <c r="J118" i="2"/>
  <c r="K118" i="2" s="1"/>
  <c r="L118" i="2" s="1"/>
  <c r="J119" i="2"/>
  <c r="K119" i="2" s="1"/>
  <c r="L119" i="2" s="1"/>
  <c r="J120" i="2"/>
  <c r="K120" i="2" s="1"/>
  <c r="L120" i="2" s="1"/>
  <c r="J121" i="2"/>
  <c r="K121" i="2" s="1"/>
  <c r="L121" i="2" s="1"/>
  <c r="J122" i="2"/>
  <c r="K122" i="2" s="1"/>
  <c r="L122" i="2" s="1"/>
  <c r="J123" i="2"/>
  <c r="K123" i="2" s="1"/>
  <c r="L123" i="2" s="1"/>
  <c r="J124" i="2"/>
  <c r="K124" i="2" s="1"/>
  <c r="L124" i="2" s="1"/>
  <c r="J125" i="2"/>
  <c r="K125" i="2" s="1"/>
  <c r="L125" i="2" s="1"/>
  <c r="J126" i="2"/>
  <c r="K126" i="2" s="1"/>
  <c r="L126" i="2" s="1"/>
  <c r="J127" i="2"/>
  <c r="K127" i="2" s="1"/>
  <c r="L127" i="2" s="1"/>
  <c r="J128" i="2"/>
  <c r="K128" i="2" s="1"/>
  <c r="L128" i="2" s="1"/>
  <c r="J129" i="2"/>
  <c r="K129" i="2" s="1"/>
  <c r="L129" i="2" s="1"/>
  <c r="J130" i="2"/>
  <c r="K130" i="2" s="1"/>
  <c r="L130" i="2" s="1"/>
  <c r="J131" i="2"/>
  <c r="K131" i="2" s="1"/>
  <c r="L131" i="2" s="1"/>
  <c r="J132" i="2"/>
  <c r="K132" i="2" s="1"/>
  <c r="L132" i="2" s="1"/>
  <c r="J133" i="2"/>
  <c r="K133" i="2" s="1"/>
  <c r="L133" i="2" s="1"/>
  <c r="J134" i="2"/>
  <c r="K134" i="2" s="1"/>
  <c r="L134" i="2" s="1"/>
  <c r="J135" i="2"/>
  <c r="K135" i="2" s="1"/>
  <c r="L135" i="2" s="1"/>
  <c r="J136" i="2"/>
  <c r="K136" i="2" s="1"/>
  <c r="L136" i="2" s="1"/>
  <c r="J137" i="2"/>
  <c r="K137" i="2" s="1"/>
  <c r="L137" i="2" s="1"/>
  <c r="J138" i="2"/>
  <c r="K138" i="2" s="1"/>
  <c r="L138" i="2" s="1"/>
  <c r="J139" i="2"/>
  <c r="K139" i="2" s="1"/>
  <c r="L139" i="2" s="1"/>
  <c r="J140" i="2"/>
  <c r="K140" i="2" s="1"/>
  <c r="L140" i="2" s="1"/>
  <c r="J141" i="2"/>
  <c r="K141" i="2" s="1"/>
  <c r="L141" i="2" s="1"/>
  <c r="J142" i="2"/>
  <c r="K142" i="2" s="1"/>
  <c r="L142" i="2" s="1"/>
  <c r="J143" i="2"/>
  <c r="K143" i="2" s="1"/>
  <c r="L143" i="2" s="1"/>
  <c r="J144" i="2"/>
  <c r="K144" i="2" s="1"/>
  <c r="L144" i="2" s="1"/>
  <c r="J145" i="2"/>
  <c r="K145" i="2" s="1"/>
  <c r="L145" i="2" s="1"/>
  <c r="J146" i="2"/>
  <c r="K146" i="2" s="1"/>
  <c r="L146" i="2" s="1"/>
  <c r="J147" i="2"/>
  <c r="K147" i="2" s="1"/>
  <c r="L147" i="2" s="1"/>
  <c r="J148" i="2"/>
  <c r="K148" i="2" s="1"/>
  <c r="L148" i="2" s="1"/>
  <c r="J149" i="2"/>
  <c r="K149" i="2" s="1"/>
  <c r="L149" i="2" s="1"/>
  <c r="J150" i="2"/>
  <c r="K150" i="2" s="1"/>
  <c r="L150" i="2" s="1"/>
  <c r="J151" i="2"/>
  <c r="K151" i="2" s="1"/>
  <c r="L151" i="2" s="1"/>
  <c r="J152" i="2"/>
  <c r="K152" i="2" s="1"/>
  <c r="L152" i="2" s="1"/>
  <c r="J153" i="2"/>
  <c r="K153" i="2" s="1"/>
  <c r="L153" i="2" s="1"/>
  <c r="J154" i="2"/>
  <c r="K154" i="2" s="1"/>
  <c r="L154" i="2" s="1"/>
  <c r="J155" i="2"/>
  <c r="K155" i="2" s="1"/>
  <c r="L155" i="2" s="1"/>
  <c r="J156" i="2"/>
  <c r="K156" i="2" s="1"/>
  <c r="L156" i="2" s="1"/>
  <c r="J157" i="2"/>
  <c r="K157" i="2" s="1"/>
  <c r="L157" i="2" s="1"/>
  <c r="J158" i="2"/>
  <c r="K158" i="2" s="1"/>
  <c r="L158" i="2" s="1"/>
  <c r="J159" i="2"/>
  <c r="K159" i="2" s="1"/>
  <c r="L159" i="2" s="1"/>
  <c r="J160" i="2"/>
  <c r="K160" i="2" s="1"/>
  <c r="L160" i="2" s="1"/>
  <c r="J161" i="2"/>
  <c r="K161" i="2" s="1"/>
  <c r="L161" i="2" s="1"/>
  <c r="J162" i="2"/>
  <c r="K162" i="2" s="1"/>
  <c r="L162" i="2" s="1"/>
  <c r="J163" i="2"/>
  <c r="K163" i="2" s="1"/>
  <c r="L163" i="2" s="1"/>
  <c r="J164" i="2"/>
  <c r="K164" i="2" s="1"/>
  <c r="L164" i="2" s="1"/>
  <c r="J165" i="2"/>
  <c r="K165" i="2" s="1"/>
  <c r="L165" i="2" s="1"/>
  <c r="J166" i="2"/>
  <c r="K166" i="2" s="1"/>
  <c r="L166" i="2" s="1"/>
  <c r="J167" i="2"/>
  <c r="K167" i="2" s="1"/>
  <c r="L167" i="2" s="1"/>
  <c r="J168" i="2"/>
  <c r="K168" i="2" s="1"/>
  <c r="L168" i="2" s="1"/>
  <c r="J169" i="2"/>
  <c r="K169" i="2" s="1"/>
  <c r="L169" i="2" s="1"/>
  <c r="J170" i="2"/>
  <c r="K170" i="2" s="1"/>
  <c r="L170" i="2" s="1"/>
  <c r="J171" i="2"/>
  <c r="K171" i="2" s="1"/>
  <c r="L171" i="2" s="1"/>
  <c r="J172" i="2"/>
  <c r="K172" i="2" s="1"/>
  <c r="L172" i="2" s="1"/>
  <c r="J173" i="2"/>
  <c r="K173" i="2" s="1"/>
  <c r="L173" i="2" s="1"/>
  <c r="J174" i="2"/>
  <c r="K174" i="2" s="1"/>
  <c r="L174" i="2" s="1"/>
  <c r="J175" i="2"/>
  <c r="K175" i="2" s="1"/>
  <c r="L175" i="2" s="1"/>
  <c r="J176" i="2"/>
  <c r="K176" i="2" s="1"/>
  <c r="L176" i="2" s="1"/>
  <c r="J177" i="2"/>
  <c r="K177" i="2" s="1"/>
  <c r="L177" i="2" s="1"/>
  <c r="J178" i="2"/>
  <c r="K178" i="2" s="1"/>
  <c r="L178" i="2" s="1"/>
  <c r="J179" i="2"/>
  <c r="K179" i="2" s="1"/>
  <c r="L179" i="2" s="1"/>
  <c r="J180" i="2"/>
  <c r="K180" i="2" s="1"/>
  <c r="L180" i="2" s="1"/>
  <c r="J181" i="2"/>
  <c r="K181" i="2" s="1"/>
  <c r="L181" i="2" s="1"/>
  <c r="J182" i="2"/>
  <c r="K182" i="2" s="1"/>
  <c r="L182" i="2" s="1"/>
  <c r="J183" i="2"/>
  <c r="K183" i="2" s="1"/>
  <c r="L183" i="2" s="1"/>
  <c r="J184" i="2"/>
  <c r="K184" i="2" s="1"/>
  <c r="L184" i="2" s="1"/>
  <c r="J185" i="2"/>
  <c r="K185" i="2" s="1"/>
  <c r="L185" i="2" s="1"/>
  <c r="J186" i="2"/>
  <c r="K186" i="2" s="1"/>
  <c r="L186" i="2" s="1"/>
  <c r="J187" i="2"/>
  <c r="K187" i="2" s="1"/>
  <c r="L187" i="2" s="1"/>
  <c r="J188" i="2"/>
  <c r="K188" i="2" s="1"/>
  <c r="L188" i="2" s="1"/>
  <c r="J189" i="2"/>
  <c r="K189" i="2" s="1"/>
  <c r="L189" i="2" s="1"/>
  <c r="J190" i="2"/>
  <c r="K190" i="2" s="1"/>
  <c r="L190" i="2" s="1"/>
  <c r="J191" i="2"/>
  <c r="K191" i="2" s="1"/>
  <c r="L191" i="2" s="1"/>
  <c r="J192" i="2"/>
  <c r="K192" i="2" s="1"/>
  <c r="L192" i="2" s="1"/>
  <c r="J193" i="2"/>
  <c r="K193" i="2" s="1"/>
  <c r="L193" i="2" s="1"/>
  <c r="J194" i="2"/>
  <c r="K194" i="2" s="1"/>
  <c r="L194" i="2" s="1"/>
  <c r="J195" i="2"/>
  <c r="K195" i="2" s="1"/>
  <c r="L195" i="2" s="1"/>
  <c r="J196" i="2"/>
  <c r="K196" i="2" s="1"/>
  <c r="L196" i="2" s="1"/>
  <c r="J197" i="2"/>
  <c r="K197" i="2" s="1"/>
  <c r="L197" i="2" s="1"/>
  <c r="J198" i="2"/>
  <c r="K198" i="2" s="1"/>
  <c r="L198" i="2" s="1"/>
  <c r="J199" i="2"/>
  <c r="K199" i="2" s="1"/>
  <c r="L199" i="2" s="1"/>
  <c r="J200" i="2"/>
  <c r="K200" i="2" s="1"/>
  <c r="L200" i="2" s="1"/>
  <c r="J201" i="2"/>
  <c r="K201" i="2" s="1"/>
  <c r="L201" i="2" s="1"/>
  <c r="J202" i="2"/>
  <c r="K202" i="2" s="1"/>
  <c r="L202" i="2" s="1"/>
  <c r="J203" i="2"/>
  <c r="K203" i="2" s="1"/>
  <c r="L203" i="2" s="1"/>
  <c r="J204" i="2"/>
  <c r="K204" i="2" s="1"/>
  <c r="L204" i="2" s="1"/>
  <c r="J205" i="2"/>
  <c r="K205" i="2" s="1"/>
  <c r="L205" i="2" s="1"/>
  <c r="J206" i="2"/>
  <c r="K206" i="2" s="1"/>
  <c r="L206" i="2" s="1"/>
  <c r="J207" i="2"/>
  <c r="K207" i="2" s="1"/>
  <c r="L207" i="2" s="1"/>
  <c r="J208" i="2"/>
  <c r="K208" i="2" s="1"/>
  <c r="L208" i="2" s="1"/>
  <c r="J209" i="2"/>
  <c r="K209" i="2" s="1"/>
  <c r="L209" i="2" s="1"/>
  <c r="J210" i="2"/>
  <c r="K210" i="2" s="1"/>
  <c r="L210" i="2" s="1"/>
  <c r="J211" i="2"/>
  <c r="K211" i="2" s="1"/>
  <c r="L211" i="2" s="1"/>
  <c r="J212" i="2"/>
  <c r="K212" i="2" s="1"/>
  <c r="L212" i="2" s="1"/>
  <c r="J213" i="2"/>
  <c r="K213" i="2" s="1"/>
  <c r="L213" i="2" s="1"/>
  <c r="J214" i="2"/>
  <c r="K214" i="2" s="1"/>
  <c r="L214" i="2" s="1"/>
  <c r="J215" i="2"/>
  <c r="K215" i="2" s="1"/>
  <c r="L215" i="2" s="1"/>
  <c r="J216" i="2"/>
  <c r="K216" i="2" s="1"/>
  <c r="L216" i="2" s="1"/>
  <c r="J217" i="2"/>
  <c r="K217" i="2" s="1"/>
  <c r="L217" i="2" s="1"/>
  <c r="J218" i="2"/>
  <c r="K218" i="2" s="1"/>
  <c r="L218" i="2" s="1"/>
  <c r="J219" i="2"/>
  <c r="K219" i="2" s="1"/>
  <c r="L219" i="2" s="1"/>
  <c r="J220" i="2"/>
  <c r="K220" i="2" s="1"/>
  <c r="L220" i="2" s="1"/>
  <c r="J221" i="2"/>
  <c r="K221" i="2" s="1"/>
  <c r="L221" i="2" s="1"/>
  <c r="J222" i="2"/>
  <c r="K222" i="2" s="1"/>
  <c r="L222" i="2" s="1"/>
  <c r="J223" i="2"/>
  <c r="K223" i="2" s="1"/>
  <c r="L223" i="2" s="1"/>
  <c r="J224" i="2"/>
  <c r="K224" i="2" s="1"/>
  <c r="L224" i="2" s="1"/>
  <c r="J225" i="2"/>
  <c r="K225" i="2" s="1"/>
  <c r="L225" i="2" s="1"/>
  <c r="J226" i="2"/>
  <c r="K226" i="2" s="1"/>
  <c r="L226" i="2" s="1"/>
  <c r="J227" i="2"/>
  <c r="K227" i="2" s="1"/>
  <c r="L227" i="2" s="1"/>
  <c r="J228" i="2"/>
  <c r="K228" i="2" s="1"/>
  <c r="L228" i="2" s="1"/>
  <c r="J229" i="2"/>
  <c r="K229" i="2" s="1"/>
  <c r="L229" i="2" s="1"/>
  <c r="J230" i="2"/>
  <c r="K230" i="2" s="1"/>
  <c r="L230" i="2" s="1"/>
  <c r="J231" i="2"/>
  <c r="K231" i="2" s="1"/>
  <c r="L231" i="2" s="1"/>
  <c r="J232" i="2"/>
  <c r="K232" i="2" s="1"/>
  <c r="L232" i="2" s="1"/>
  <c r="J233" i="2"/>
  <c r="K233" i="2" s="1"/>
  <c r="L233" i="2" s="1"/>
  <c r="A4" i="12"/>
  <c r="A5" i="12"/>
  <c r="A6" i="12"/>
  <c r="A7" i="12"/>
  <c r="A8" i="12"/>
  <c r="A9" i="12"/>
  <c r="A10" i="12"/>
  <c r="A11" i="12"/>
  <c r="A12" i="12"/>
  <c r="A13" i="12"/>
  <c r="A14" i="12"/>
  <c r="A15" i="12"/>
  <c r="A16" i="12"/>
  <c r="A17" i="12"/>
  <c r="A18" i="12"/>
  <c r="A19" i="12"/>
  <c r="A20" i="12"/>
  <c r="A21" i="12"/>
  <c r="A22" i="12"/>
  <c r="A23" i="12"/>
  <c r="A24" i="12"/>
  <c r="A25" i="12"/>
  <c r="A26" i="12"/>
  <c r="A27" i="12"/>
  <c r="A28" i="12"/>
  <c r="A29" i="12"/>
  <c r="A30" i="12"/>
  <c r="A31" i="12"/>
  <c r="A32" i="12"/>
  <c r="A33" i="12"/>
  <c r="A34" i="12"/>
  <c r="A35" i="12"/>
  <c r="A36" i="12"/>
  <c r="A37" i="12"/>
  <c r="A38" i="12"/>
  <c r="A39" i="12"/>
  <c r="A40" i="12"/>
  <c r="A41" i="12"/>
  <c r="A42" i="12"/>
  <c r="A43" i="12"/>
  <c r="A44" i="12"/>
  <c r="A45" i="12"/>
  <c r="A46" i="12"/>
  <c r="A47" i="12"/>
  <c r="A48" i="12"/>
  <c r="A49" i="12"/>
  <c r="A50" i="12"/>
  <c r="A51" i="12"/>
  <c r="A52" i="12"/>
  <c r="A53" i="12"/>
  <c r="A54" i="12"/>
  <c r="A55" i="12"/>
  <c r="A56" i="12"/>
  <c r="A57" i="12"/>
  <c r="A58" i="12"/>
  <c r="A59" i="12"/>
  <c r="A60" i="12"/>
  <c r="A61" i="12"/>
  <c r="A62" i="12"/>
  <c r="A63" i="12"/>
  <c r="A64" i="12"/>
  <c r="A65" i="12"/>
  <c r="A66" i="12"/>
  <c r="A67" i="12"/>
  <c r="A68" i="12"/>
  <c r="A69" i="12"/>
  <c r="A70" i="12"/>
  <c r="A71" i="12"/>
  <c r="A72" i="12"/>
  <c r="A73" i="12"/>
  <c r="A74" i="12"/>
  <c r="A75" i="12"/>
  <c r="A76" i="12"/>
  <c r="A77" i="12"/>
  <c r="A78" i="12"/>
  <c r="A79" i="12"/>
  <c r="A80" i="12"/>
  <c r="A81" i="12"/>
  <c r="A82" i="12"/>
  <c r="A83" i="12"/>
  <c r="A84" i="12"/>
  <c r="A85" i="12"/>
  <c r="A86" i="12"/>
  <c r="A87" i="12"/>
  <c r="A88" i="12"/>
  <c r="A89" i="12"/>
  <c r="A90" i="12"/>
  <c r="A91" i="12"/>
  <c r="A92" i="12"/>
  <c r="A93" i="12"/>
  <c r="A94" i="12"/>
  <c r="A95" i="12"/>
  <c r="A96" i="12"/>
  <c r="A97" i="12"/>
  <c r="A98" i="12"/>
  <c r="A99" i="12"/>
  <c r="A100" i="12"/>
  <c r="A101" i="12"/>
  <c r="A102" i="12"/>
  <c r="A103" i="12"/>
  <c r="A104" i="12"/>
  <c r="A105" i="12"/>
  <c r="A106" i="12"/>
  <c r="A107" i="12"/>
  <c r="A108" i="12"/>
  <c r="A109" i="12"/>
  <c r="A110" i="12"/>
  <c r="A111" i="12"/>
  <c r="A112" i="12"/>
  <c r="A113" i="12"/>
  <c r="A114" i="12"/>
  <c r="A115" i="12"/>
  <c r="A116" i="12"/>
  <c r="A117" i="12"/>
  <c r="A118" i="12"/>
  <c r="A119" i="12"/>
  <c r="A120" i="12"/>
  <c r="A121" i="12"/>
  <c r="A122" i="12"/>
  <c r="A123" i="12"/>
  <c r="A124" i="12"/>
  <c r="A125" i="12"/>
  <c r="A126" i="12"/>
  <c r="A127" i="12"/>
  <c r="A128" i="12"/>
  <c r="A129" i="12"/>
  <c r="A130" i="12"/>
  <c r="A131" i="12"/>
  <c r="A132" i="12"/>
  <c r="A133" i="12"/>
  <c r="A134" i="12"/>
  <c r="A135" i="12"/>
  <c r="A136" i="12"/>
  <c r="A137" i="12"/>
  <c r="A138" i="12"/>
  <c r="A139" i="12"/>
  <c r="A140" i="12"/>
  <c r="A141" i="12"/>
  <c r="A142" i="12"/>
  <c r="A143" i="12"/>
  <c r="A144" i="12"/>
  <c r="A145" i="12"/>
  <c r="A146" i="12"/>
  <c r="A147" i="12"/>
  <c r="A148" i="12"/>
  <c r="A149" i="12"/>
  <c r="A150" i="12"/>
  <c r="A151" i="12"/>
  <c r="A152" i="12"/>
  <c r="A153" i="12"/>
  <c r="A154" i="12"/>
  <c r="A155" i="12"/>
  <c r="A156" i="12"/>
  <c r="A157" i="12"/>
  <c r="A158" i="12"/>
  <c r="A159" i="12"/>
  <c r="A160" i="12"/>
  <c r="A161" i="12"/>
  <c r="A162" i="12"/>
  <c r="A163" i="12"/>
  <c r="A164" i="12"/>
  <c r="A165" i="12"/>
  <c r="A166" i="12"/>
  <c r="A167" i="12"/>
  <c r="A168" i="12"/>
  <c r="A169" i="12"/>
  <c r="A170" i="12"/>
  <c r="A171" i="12"/>
  <c r="A172" i="12"/>
  <c r="A173" i="12"/>
  <c r="A174" i="12"/>
  <c r="A175" i="12"/>
  <c r="A176" i="12"/>
  <c r="A177" i="12"/>
  <c r="A178" i="12"/>
  <c r="A179" i="12"/>
  <c r="A180" i="12"/>
  <c r="A181" i="12"/>
  <c r="A182" i="12"/>
  <c r="A183" i="12"/>
  <c r="A184" i="12"/>
  <c r="A185" i="12"/>
  <c r="A186" i="12"/>
  <c r="A187" i="12"/>
  <c r="A188" i="12"/>
  <c r="A189" i="12"/>
  <c r="A190" i="12"/>
  <c r="A191" i="12"/>
  <c r="A192" i="12"/>
  <c r="A193" i="12"/>
  <c r="A194" i="12"/>
  <c r="A195" i="12"/>
  <c r="A196" i="12"/>
  <c r="A197" i="12"/>
  <c r="A198" i="12"/>
  <c r="A199" i="12"/>
  <c r="A200" i="12"/>
  <c r="A201" i="12"/>
  <c r="A202" i="12"/>
  <c r="A203" i="12"/>
  <c r="A204" i="12"/>
  <c r="A205" i="12"/>
  <c r="A206" i="12"/>
  <c r="A207" i="12"/>
  <c r="A208" i="12"/>
  <c r="A209" i="12"/>
  <c r="A210" i="12"/>
  <c r="A211" i="12"/>
  <c r="A212" i="12"/>
  <c r="A213" i="12"/>
  <c r="A214" i="12"/>
  <c r="A215" i="12"/>
  <c r="A216" i="12"/>
  <c r="A217" i="12"/>
  <c r="A218" i="12"/>
  <c r="A219" i="12"/>
  <c r="A220" i="12"/>
  <c r="A221" i="12"/>
  <c r="A222" i="12"/>
  <c r="A223" i="12"/>
  <c r="A224" i="12"/>
  <c r="A225" i="12"/>
  <c r="A226" i="12"/>
  <c r="A227" i="12"/>
  <c r="A228" i="12"/>
  <c r="A229" i="12"/>
  <c r="A230" i="12"/>
  <c r="A231" i="12"/>
  <c r="A232" i="12"/>
  <c r="A233" i="12"/>
  <c r="H192" i="12"/>
  <c r="J192" i="12"/>
  <c r="K192" i="12" s="1"/>
  <c r="L192" i="12" s="1"/>
  <c r="A3" i="12"/>
  <c r="A7" i="2"/>
  <c r="S152" i="2"/>
  <c r="Q91" i="2"/>
  <c r="S255" i="2"/>
  <c r="S287" i="2"/>
  <c r="S303" i="2"/>
  <c r="S319" i="2"/>
  <c r="S327" i="2"/>
  <c r="S335" i="2"/>
  <c r="S343" i="2"/>
  <c r="S396" i="2"/>
  <c r="S347" i="2"/>
  <c r="S400" i="2"/>
  <c r="S351" i="2"/>
  <c r="S404" i="2"/>
  <c r="S355" i="2"/>
  <c r="S408" i="2"/>
  <c r="S359" i="2"/>
  <c r="S412" i="2"/>
  <c r="S363" i="2"/>
  <c r="S416" i="2"/>
  <c r="S367" i="2"/>
  <c r="S420" i="2"/>
  <c r="S383" i="2"/>
  <c r="S391" i="2"/>
  <c r="F10" i="1"/>
  <c r="A10" i="1"/>
  <c r="Q8" i="2"/>
  <c r="R8" i="2"/>
  <c r="Q9" i="2"/>
  <c r="R9" i="2"/>
  <c r="Q10" i="2"/>
  <c r="R10" i="2"/>
  <c r="Q11" i="2"/>
  <c r="R11" i="2"/>
  <c r="Q12" i="2"/>
  <c r="R12" i="2"/>
  <c r="Q13" i="2"/>
  <c r="R13" i="2"/>
  <c r="Q14" i="2"/>
  <c r="R14" i="2"/>
  <c r="Q15" i="2"/>
  <c r="R15" i="2"/>
  <c r="Q16" i="2"/>
  <c r="R16" i="2"/>
  <c r="Q17" i="2"/>
  <c r="R17" i="2"/>
  <c r="Q18" i="2"/>
  <c r="R18" i="2"/>
  <c r="Q19" i="2"/>
  <c r="R19" i="2"/>
  <c r="Q20" i="2"/>
  <c r="R20" i="2"/>
  <c r="Q21" i="2"/>
  <c r="R21" i="2"/>
  <c r="Q22" i="2"/>
  <c r="R22" i="2"/>
  <c r="Q23" i="2"/>
  <c r="R23" i="2"/>
  <c r="Q24" i="2"/>
  <c r="R24" i="2"/>
  <c r="Q25" i="2"/>
  <c r="R25" i="2"/>
  <c r="Q26" i="2"/>
  <c r="R26" i="2"/>
  <c r="Q27" i="2"/>
  <c r="R27" i="2"/>
  <c r="Q28" i="2"/>
  <c r="R28" i="2"/>
  <c r="Q29" i="2"/>
  <c r="R29" i="2"/>
  <c r="Q30" i="2"/>
  <c r="R30" i="2"/>
  <c r="Q31" i="2"/>
  <c r="R31" i="2"/>
  <c r="Q32" i="2"/>
  <c r="R32" i="2"/>
  <c r="Q33" i="2"/>
  <c r="R33" i="2"/>
  <c r="Q34" i="2"/>
  <c r="R34" i="2"/>
  <c r="Q35" i="2"/>
  <c r="R35" i="2"/>
  <c r="Q36" i="2"/>
  <c r="R36" i="2"/>
  <c r="Q37" i="2"/>
  <c r="R37" i="2"/>
  <c r="Q38" i="2"/>
  <c r="R38" i="2"/>
  <c r="Q39" i="2"/>
  <c r="R39" i="2"/>
  <c r="Q40" i="2"/>
  <c r="R40" i="2"/>
  <c r="Q41" i="2"/>
  <c r="R41" i="2"/>
  <c r="Q42" i="2"/>
  <c r="R42" i="2"/>
  <c r="Q43" i="2"/>
  <c r="R43" i="2"/>
  <c r="Q44" i="2"/>
  <c r="R44" i="2"/>
  <c r="Q45" i="2"/>
  <c r="R45" i="2"/>
  <c r="Q46" i="2"/>
  <c r="R46" i="2"/>
  <c r="Q47" i="2"/>
  <c r="R47" i="2"/>
  <c r="Q48" i="2"/>
  <c r="R48" i="2"/>
  <c r="Q49" i="2"/>
  <c r="R49" i="2"/>
  <c r="Q50" i="2"/>
  <c r="R50" i="2"/>
  <c r="Q51" i="2"/>
  <c r="R51" i="2"/>
  <c r="Q52" i="2"/>
  <c r="R52" i="2"/>
  <c r="Q53" i="2"/>
  <c r="R53" i="2"/>
  <c r="Q54" i="2"/>
  <c r="R54" i="2"/>
  <c r="Q55" i="2"/>
  <c r="R55" i="2"/>
  <c r="Q56" i="2"/>
  <c r="R56" i="2"/>
  <c r="Q57" i="2"/>
  <c r="R57" i="2"/>
  <c r="Q58" i="2"/>
  <c r="R58" i="2"/>
  <c r="Q59" i="2"/>
  <c r="R59" i="2"/>
  <c r="Q60" i="2"/>
  <c r="R60" i="2"/>
  <c r="Q61" i="2"/>
  <c r="R61" i="2"/>
  <c r="Q62" i="2"/>
  <c r="R62" i="2"/>
  <c r="Q63" i="2"/>
  <c r="R63" i="2"/>
  <c r="Q64" i="2"/>
  <c r="R64" i="2"/>
  <c r="Q65" i="2"/>
  <c r="R65" i="2"/>
  <c r="Q66" i="2"/>
  <c r="R66" i="2"/>
  <c r="Q67" i="2"/>
  <c r="R67" i="2"/>
  <c r="Q68" i="2"/>
  <c r="R68" i="2"/>
  <c r="Q69" i="2"/>
  <c r="R69" i="2"/>
  <c r="Q70" i="2"/>
  <c r="R70" i="2"/>
  <c r="Q71" i="2"/>
  <c r="R71" i="2"/>
  <c r="Q72" i="2"/>
  <c r="R72" i="2"/>
  <c r="Q73" i="2"/>
  <c r="R73" i="2"/>
  <c r="Q74" i="2"/>
  <c r="R74" i="2"/>
  <c r="Q75" i="2"/>
  <c r="R75" i="2"/>
  <c r="Q76" i="2"/>
  <c r="R76" i="2"/>
  <c r="Q77" i="2"/>
  <c r="R77" i="2"/>
  <c r="Q78" i="2"/>
  <c r="R78" i="2"/>
  <c r="Q79" i="2"/>
  <c r="R79" i="2"/>
  <c r="Q80" i="2"/>
  <c r="R80" i="2"/>
  <c r="Q81" i="2"/>
  <c r="R81" i="2"/>
  <c r="Q82" i="2"/>
  <c r="R82" i="2"/>
  <c r="Q83" i="2"/>
  <c r="R83" i="2"/>
  <c r="Q84" i="2"/>
  <c r="R84" i="2"/>
  <c r="Q85" i="2"/>
  <c r="R85" i="2"/>
  <c r="Q86" i="2"/>
  <c r="R86" i="2"/>
  <c r="Q87" i="2"/>
  <c r="R87" i="2"/>
  <c r="Q88" i="2"/>
  <c r="R88" i="2"/>
  <c r="Q89" i="2"/>
  <c r="R89" i="2"/>
  <c r="Q90" i="2"/>
  <c r="R90" i="2"/>
  <c r="R91" i="2"/>
  <c r="Q92" i="2"/>
  <c r="R92" i="2"/>
  <c r="Q93" i="2"/>
  <c r="R93" i="2"/>
  <c r="Q94" i="2"/>
  <c r="R94" i="2"/>
  <c r="Q95" i="2"/>
  <c r="R95" i="2"/>
  <c r="Q96" i="2"/>
  <c r="R96" i="2"/>
  <c r="Q97" i="2"/>
  <c r="R97" i="2"/>
  <c r="Q98" i="2"/>
  <c r="R98" i="2"/>
  <c r="Q99" i="2"/>
  <c r="R99" i="2"/>
  <c r="Q100" i="2"/>
  <c r="R100" i="2"/>
  <c r="Q101" i="2"/>
  <c r="R101" i="2"/>
  <c r="Q102" i="2"/>
  <c r="R102" i="2"/>
  <c r="Q103" i="2"/>
  <c r="R103" i="2"/>
  <c r="Q104" i="2"/>
  <c r="R104" i="2"/>
  <c r="Q105" i="2"/>
  <c r="R105" i="2"/>
  <c r="Q106" i="2"/>
  <c r="R106" i="2"/>
  <c r="Q107" i="2"/>
  <c r="R107" i="2"/>
  <c r="Q108" i="2"/>
  <c r="R108" i="2"/>
  <c r="Q109" i="2"/>
  <c r="R109" i="2"/>
  <c r="Q110" i="2"/>
  <c r="R110" i="2"/>
  <c r="Q111" i="2"/>
  <c r="R111" i="2"/>
  <c r="Q112" i="2"/>
  <c r="R112" i="2"/>
  <c r="Q113" i="2"/>
  <c r="R113" i="2"/>
  <c r="Q114" i="2"/>
  <c r="R114" i="2"/>
  <c r="Q115" i="2"/>
  <c r="R115" i="2"/>
  <c r="Q116" i="2"/>
  <c r="R116" i="2"/>
  <c r="Q117" i="2"/>
  <c r="R117" i="2"/>
  <c r="Q118" i="2"/>
  <c r="R118" i="2"/>
  <c r="Q119" i="2"/>
  <c r="R119" i="2"/>
  <c r="Q120" i="2"/>
  <c r="R120" i="2"/>
  <c r="Q121" i="2"/>
  <c r="R121" i="2"/>
  <c r="Q122" i="2"/>
  <c r="R122" i="2"/>
  <c r="Q123" i="2"/>
  <c r="R123" i="2"/>
  <c r="Q124" i="2"/>
  <c r="R124" i="2"/>
  <c r="Q125" i="2"/>
  <c r="R125" i="2"/>
  <c r="Q126" i="2"/>
  <c r="R126" i="2"/>
  <c r="Q127" i="2"/>
  <c r="R127" i="2"/>
  <c r="Q128" i="2"/>
  <c r="R128" i="2"/>
  <c r="Q129" i="2"/>
  <c r="R129" i="2"/>
  <c r="Q130" i="2"/>
  <c r="R130" i="2"/>
  <c r="Q131" i="2"/>
  <c r="R131" i="2"/>
  <c r="Q132" i="2"/>
  <c r="R132" i="2"/>
  <c r="Q133" i="2"/>
  <c r="R133" i="2"/>
  <c r="Q134" i="2"/>
  <c r="R134" i="2"/>
  <c r="Q135" i="2"/>
  <c r="R135" i="2"/>
  <c r="Q136" i="2"/>
  <c r="R136" i="2"/>
  <c r="Q137" i="2"/>
  <c r="R137" i="2"/>
  <c r="Q138" i="2"/>
  <c r="R138" i="2"/>
  <c r="Q139" i="2"/>
  <c r="R139" i="2"/>
  <c r="Q140" i="2"/>
  <c r="R140" i="2"/>
  <c r="Q141" i="2"/>
  <c r="R141" i="2"/>
  <c r="Q142" i="2"/>
  <c r="R142" i="2"/>
  <c r="Q143" i="2"/>
  <c r="R143" i="2"/>
  <c r="Q144" i="2"/>
  <c r="R144" i="2"/>
  <c r="Q145" i="2"/>
  <c r="R145" i="2"/>
  <c r="Q146" i="2"/>
  <c r="R146" i="2"/>
  <c r="Q147" i="2"/>
  <c r="R147" i="2"/>
  <c r="Q148" i="2"/>
  <c r="R148" i="2"/>
  <c r="Q149" i="2"/>
  <c r="R149" i="2"/>
  <c r="Q150" i="2"/>
  <c r="R150" i="2"/>
  <c r="Q151" i="2"/>
  <c r="R151" i="2"/>
  <c r="Q152" i="2"/>
  <c r="R152" i="2"/>
  <c r="Q153" i="2"/>
  <c r="R153" i="2"/>
  <c r="Q154" i="2"/>
  <c r="R154" i="2"/>
  <c r="Q155" i="2"/>
  <c r="R155" i="2"/>
  <c r="Q156" i="2"/>
  <c r="R156" i="2"/>
  <c r="Q157" i="2"/>
  <c r="R157" i="2"/>
  <c r="Q158" i="2"/>
  <c r="R158" i="2"/>
  <c r="Q159" i="2"/>
  <c r="R159" i="2"/>
  <c r="Q160" i="2"/>
  <c r="R160" i="2"/>
  <c r="Q161" i="2"/>
  <c r="R161" i="2"/>
  <c r="Q162" i="2"/>
  <c r="R162" i="2"/>
  <c r="Q163" i="2"/>
  <c r="R163" i="2"/>
  <c r="Q164" i="2"/>
  <c r="R164" i="2"/>
  <c r="Q165" i="2"/>
  <c r="R165" i="2"/>
  <c r="Q166" i="2"/>
  <c r="R166" i="2"/>
  <c r="Q167" i="2"/>
  <c r="R167" i="2"/>
  <c r="Q168" i="2"/>
  <c r="R168" i="2"/>
  <c r="Q169" i="2"/>
  <c r="R169" i="2"/>
  <c r="Q170" i="2"/>
  <c r="R170" i="2"/>
  <c r="Q171" i="2"/>
  <c r="R171" i="2"/>
  <c r="Q172" i="2"/>
  <c r="R172" i="2"/>
  <c r="Q173" i="2"/>
  <c r="R173" i="2"/>
  <c r="Q174" i="2"/>
  <c r="R174" i="2"/>
  <c r="Q175" i="2"/>
  <c r="R175" i="2"/>
  <c r="Q176" i="2"/>
  <c r="R176" i="2"/>
  <c r="Q177" i="2"/>
  <c r="R177" i="2"/>
  <c r="Q178" i="2"/>
  <c r="R178" i="2"/>
  <c r="Q179" i="2"/>
  <c r="R179" i="2"/>
  <c r="Q180" i="2"/>
  <c r="R180" i="2"/>
  <c r="Q181" i="2"/>
  <c r="R181" i="2"/>
  <c r="Q182" i="2"/>
  <c r="R182" i="2"/>
  <c r="Q183" i="2"/>
  <c r="R183" i="2"/>
  <c r="Q184" i="2"/>
  <c r="R184" i="2"/>
  <c r="Q185" i="2"/>
  <c r="R185" i="2"/>
  <c r="Q186" i="2"/>
  <c r="R186" i="2"/>
  <c r="Q187" i="2"/>
  <c r="R187" i="2"/>
  <c r="Q188" i="2"/>
  <c r="R188" i="2"/>
  <c r="Q189" i="2"/>
  <c r="R189" i="2"/>
  <c r="Q190" i="2"/>
  <c r="R190" i="2"/>
  <c r="Q191" i="2"/>
  <c r="R191" i="2"/>
  <c r="Q192" i="2"/>
  <c r="R192" i="2"/>
  <c r="Q193" i="2"/>
  <c r="R193" i="2"/>
  <c r="Q194" i="2"/>
  <c r="R194" i="2"/>
  <c r="Q195" i="2"/>
  <c r="R195" i="2"/>
  <c r="Q196" i="2"/>
  <c r="R196" i="2"/>
  <c r="Q197" i="2"/>
  <c r="R197" i="2"/>
  <c r="Q198" i="2"/>
  <c r="R198" i="2"/>
  <c r="Q199" i="2"/>
  <c r="R199" i="2"/>
  <c r="Q200" i="2"/>
  <c r="R200" i="2"/>
  <c r="Q201" i="2"/>
  <c r="R201" i="2"/>
  <c r="Q202" i="2"/>
  <c r="R202" i="2"/>
  <c r="Q203" i="2"/>
  <c r="R203" i="2"/>
  <c r="Q204" i="2"/>
  <c r="R204" i="2"/>
  <c r="Q205" i="2"/>
  <c r="R205" i="2"/>
  <c r="Q206" i="2"/>
  <c r="R206" i="2"/>
  <c r="Q207" i="2"/>
  <c r="R207" i="2"/>
  <c r="Q208" i="2"/>
  <c r="R208" i="2"/>
  <c r="Q209" i="2"/>
  <c r="R209" i="2"/>
  <c r="Q210" i="2"/>
  <c r="R210" i="2"/>
  <c r="Q211" i="2"/>
  <c r="R211" i="2"/>
  <c r="Q212" i="2"/>
  <c r="R212" i="2"/>
  <c r="Q213" i="2"/>
  <c r="R213" i="2"/>
  <c r="Q214" i="2"/>
  <c r="R214" i="2"/>
  <c r="Q215" i="2"/>
  <c r="R215" i="2"/>
  <c r="Q216" i="2"/>
  <c r="R216" i="2"/>
  <c r="Q217" i="2"/>
  <c r="R217" i="2"/>
  <c r="Q218" i="2"/>
  <c r="R218" i="2"/>
  <c r="Q219" i="2"/>
  <c r="R219" i="2"/>
  <c r="Q220" i="2"/>
  <c r="R220" i="2"/>
  <c r="Q221" i="2"/>
  <c r="R221" i="2"/>
  <c r="Q222" i="2"/>
  <c r="R222" i="2"/>
  <c r="Q223" i="2"/>
  <c r="R223" i="2"/>
  <c r="Q224" i="2"/>
  <c r="R224" i="2"/>
  <c r="Q225" i="2"/>
  <c r="R225" i="2"/>
  <c r="Q226" i="2"/>
  <c r="R226" i="2"/>
  <c r="Q227" i="2"/>
  <c r="R227" i="2"/>
  <c r="Q228" i="2"/>
  <c r="R228" i="2"/>
  <c r="Q229" i="2"/>
  <c r="R229" i="2"/>
  <c r="Q230" i="2"/>
  <c r="R230" i="2"/>
  <c r="Q231" i="2"/>
  <c r="R231" i="2"/>
  <c r="Q232" i="2"/>
  <c r="R232" i="2"/>
  <c r="Q233" i="2"/>
  <c r="R233" i="2"/>
  <c r="Q234" i="2"/>
  <c r="R234" i="2"/>
  <c r="Q235" i="2"/>
  <c r="R235" i="2"/>
  <c r="Q236" i="2"/>
  <c r="R236" i="2"/>
  <c r="Q237" i="2"/>
  <c r="R237" i="2"/>
  <c r="Q238" i="2"/>
  <c r="R238" i="2"/>
  <c r="Q239" i="2"/>
  <c r="R239" i="2"/>
  <c r="Q240" i="2"/>
  <c r="R240" i="2"/>
  <c r="Q241" i="2"/>
  <c r="R241" i="2"/>
  <c r="Q242" i="2"/>
  <c r="R242" i="2"/>
  <c r="Q243" i="2"/>
  <c r="R243" i="2"/>
  <c r="Q244" i="2"/>
  <c r="R244" i="2"/>
  <c r="Q245" i="2"/>
  <c r="R245" i="2"/>
  <c r="Q246" i="2"/>
  <c r="R246" i="2"/>
  <c r="Q247" i="2"/>
  <c r="R247" i="2"/>
  <c r="Q248" i="2"/>
  <c r="R248" i="2"/>
  <c r="Q249" i="2"/>
  <c r="R249" i="2"/>
  <c r="Q250" i="2"/>
  <c r="R250" i="2"/>
  <c r="Q251" i="2"/>
  <c r="R251" i="2"/>
  <c r="Q252" i="2"/>
  <c r="R252" i="2"/>
  <c r="Q253" i="2"/>
  <c r="R253" i="2"/>
  <c r="Q254" i="2"/>
  <c r="R254" i="2"/>
  <c r="Q255" i="2"/>
  <c r="R255" i="2"/>
  <c r="Q256" i="2"/>
  <c r="R256" i="2"/>
  <c r="Q257" i="2"/>
  <c r="R257" i="2"/>
  <c r="Q258" i="2"/>
  <c r="R258" i="2"/>
  <c r="Q259" i="2"/>
  <c r="R259" i="2"/>
  <c r="Q260" i="2"/>
  <c r="R260" i="2"/>
  <c r="Q261" i="2"/>
  <c r="R261" i="2"/>
  <c r="Q262" i="2"/>
  <c r="R262" i="2"/>
  <c r="Q263" i="2"/>
  <c r="R263" i="2"/>
  <c r="Q264" i="2"/>
  <c r="R264" i="2"/>
  <c r="Q265" i="2"/>
  <c r="R265" i="2"/>
  <c r="Q266" i="2"/>
  <c r="R266" i="2"/>
  <c r="Q267" i="2"/>
  <c r="R267" i="2"/>
  <c r="Q268" i="2"/>
  <c r="R268" i="2"/>
  <c r="Q269" i="2"/>
  <c r="R269" i="2"/>
  <c r="Q270" i="2"/>
  <c r="R270" i="2"/>
  <c r="Q271" i="2"/>
  <c r="R271" i="2"/>
  <c r="Q272" i="2"/>
  <c r="R272" i="2"/>
  <c r="Q273" i="2"/>
  <c r="R273" i="2"/>
  <c r="Q274" i="2"/>
  <c r="R274" i="2"/>
  <c r="Q275" i="2"/>
  <c r="R275" i="2"/>
  <c r="Q276" i="2"/>
  <c r="R276" i="2"/>
  <c r="Q277" i="2"/>
  <c r="R277" i="2"/>
  <c r="Q278" i="2"/>
  <c r="R278" i="2"/>
  <c r="Q279" i="2"/>
  <c r="R279" i="2"/>
  <c r="Q280" i="2"/>
  <c r="R280" i="2"/>
  <c r="Q281" i="2"/>
  <c r="R281" i="2"/>
  <c r="Q282" i="2"/>
  <c r="R282" i="2"/>
  <c r="Q283" i="2"/>
  <c r="R283" i="2"/>
  <c r="Q284" i="2"/>
  <c r="R284" i="2"/>
  <c r="Q285" i="2"/>
  <c r="R285" i="2"/>
  <c r="Q286" i="2"/>
  <c r="R286" i="2"/>
  <c r="Q287" i="2"/>
  <c r="R287" i="2"/>
  <c r="Q288" i="2"/>
  <c r="R288" i="2"/>
  <c r="Q289" i="2"/>
  <c r="R289" i="2"/>
  <c r="Q290" i="2"/>
  <c r="R290" i="2"/>
  <c r="Q291" i="2"/>
  <c r="R291" i="2"/>
  <c r="Q292" i="2"/>
  <c r="R292" i="2"/>
  <c r="Q293" i="2"/>
  <c r="R293" i="2"/>
  <c r="Q294" i="2"/>
  <c r="R294" i="2"/>
  <c r="Q295" i="2"/>
  <c r="R295" i="2"/>
  <c r="Q296" i="2"/>
  <c r="R296" i="2"/>
  <c r="Q297" i="2"/>
  <c r="R297" i="2"/>
  <c r="Q298" i="2"/>
  <c r="R298" i="2"/>
  <c r="Q299" i="2"/>
  <c r="R299" i="2"/>
  <c r="Q300" i="2"/>
  <c r="R300" i="2"/>
  <c r="Q301" i="2"/>
  <c r="R301" i="2"/>
  <c r="Q302" i="2"/>
  <c r="R302" i="2"/>
  <c r="Q303" i="2"/>
  <c r="R303" i="2"/>
  <c r="Q304" i="2"/>
  <c r="R304" i="2"/>
  <c r="Q305" i="2"/>
  <c r="R305" i="2"/>
  <c r="Q306" i="2"/>
  <c r="R306" i="2"/>
  <c r="Q307" i="2"/>
  <c r="R307" i="2"/>
  <c r="Q308" i="2"/>
  <c r="R308" i="2"/>
  <c r="Q309" i="2"/>
  <c r="R309" i="2"/>
  <c r="Q310" i="2"/>
  <c r="R310" i="2"/>
  <c r="Q311" i="2"/>
  <c r="R311" i="2"/>
  <c r="Q312" i="2"/>
  <c r="R312" i="2"/>
  <c r="Q313" i="2"/>
  <c r="R313" i="2"/>
  <c r="Q314" i="2"/>
  <c r="R314" i="2"/>
  <c r="Q315" i="2"/>
  <c r="R315" i="2"/>
  <c r="Q316" i="2"/>
  <c r="R316" i="2"/>
  <c r="Q317" i="2"/>
  <c r="R317" i="2"/>
  <c r="Q318" i="2"/>
  <c r="R318" i="2"/>
  <c r="Q319" i="2"/>
  <c r="R319" i="2"/>
  <c r="Q320" i="2"/>
  <c r="R320" i="2"/>
  <c r="Q321" i="2"/>
  <c r="R321" i="2"/>
  <c r="Q322" i="2"/>
  <c r="R322" i="2"/>
  <c r="Q323" i="2"/>
  <c r="R323" i="2"/>
  <c r="Q324" i="2"/>
  <c r="R324" i="2"/>
  <c r="Q325" i="2"/>
  <c r="R325" i="2"/>
  <c r="Q326" i="2"/>
  <c r="R326" i="2"/>
  <c r="Q327" i="2"/>
  <c r="R327" i="2"/>
  <c r="Q328" i="2"/>
  <c r="R328" i="2"/>
  <c r="Q329" i="2"/>
  <c r="R329" i="2"/>
  <c r="Q330" i="2"/>
  <c r="R330" i="2"/>
  <c r="Q331" i="2"/>
  <c r="R331" i="2"/>
  <c r="Q332" i="2"/>
  <c r="R332" i="2"/>
  <c r="Q333" i="2"/>
  <c r="R333" i="2"/>
  <c r="Q334" i="2"/>
  <c r="R334" i="2"/>
  <c r="Q335" i="2"/>
  <c r="R335" i="2"/>
  <c r="Q336" i="2"/>
  <c r="R336" i="2"/>
  <c r="Q337" i="2"/>
  <c r="R337" i="2"/>
  <c r="Q338" i="2"/>
  <c r="R338" i="2"/>
  <c r="Q339" i="2"/>
  <c r="R339" i="2"/>
  <c r="Q340" i="2"/>
  <c r="R340" i="2"/>
  <c r="Q341" i="2"/>
  <c r="R341" i="2"/>
  <c r="Q342" i="2"/>
  <c r="R342" i="2"/>
  <c r="Q343" i="2"/>
  <c r="R343" i="2"/>
  <c r="Q344" i="2"/>
  <c r="R344" i="2"/>
  <c r="Q345" i="2"/>
  <c r="R345" i="2"/>
  <c r="Q346" i="2"/>
  <c r="R346" i="2"/>
  <c r="Q347" i="2"/>
  <c r="R347" i="2"/>
  <c r="Q348" i="2"/>
  <c r="R348" i="2"/>
  <c r="Q349" i="2"/>
  <c r="R349" i="2"/>
  <c r="Q350" i="2"/>
  <c r="R350" i="2"/>
  <c r="Q351" i="2"/>
  <c r="R351" i="2"/>
  <c r="Q352" i="2"/>
  <c r="R352" i="2"/>
  <c r="Q353" i="2"/>
  <c r="R353" i="2"/>
  <c r="Q354" i="2"/>
  <c r="R354" i="2"/>
  <c r="Q355" i="2"/>
  <c r="R355" i="2"/>
  <c r="Q356" i="2"/>
  <c r="R356" i="2"/>
  <c r="Q357" i="2"/>
  <c r="R357" i="2"/>
  <c r="Q358" i="2"/>
  <c r="R358" i="2"/>
  <c r="Q359" i="2"/>
  <c r="R359" i="2"/>
  <c r="Q360" i="2"/>
  <c r="R360" i="2"/>
  <c r="Q361" i="2"/>
  <c r="R361" i="2"/>
  <c r="Q362" i="2"/>
  <c r="R362" i="2"/>
  <c r="Q363" i="2"/>
  <c r="R363" i="2"/>
  <c r="Q364" i="2"/>
  <c r="R364" i="2"/>
  <c r="Q365" i="2"/>
  <c r="R365" i="2"/>
  <c r="Q366" i="2"/>
  <c r="R366" i="2"/>
  <c r="Q367" i="2"/>
  <c r="R367" i="2"/>
  <c r="Q368" i="2"/>
  <c r="R368" i="2"/>
  <c r="Q369" i="2"/>
  <c r="R369" i="2"/>
  <c r="Q370" i="2"/>
  <c r="R370" i="2"/>
  <c r="Q371" i="2"/>
  <c r="R371" i="2"/>
  <c r="Q372" i="2"/>
  <c r="R372" i="2"/>
  <c r="Q373" i="2"/>
  <c r="R373" i="2"/>
  <c r="Q374" i="2"/>
  <c r="R374" i="2"/>
  <c r="Q375" i="2"/>
  <c r="R375" i="2"/>
  <c r="Q376" i="2"/>
  <c r="R376" i="2"/>
  <c r="Q377" i="2"/>
  <c r="R377" i="2"/>
  <c r="Q378" i="2"/>
  <c r="R378" i="2"/>
  <c r="Q379" i="2"/>
  <c r="R379" i="2"/>
  <c r="Q380" i="2"/>
  <c r="R380" i="2"/>
  <c r="Q381" i="2"/>
  <c r="R381" i="2"/>
  <c r="Q382" i="2"/>
  <c r="R382" i="2"/>
  <c r="Q383" i="2"/>
  <c r="R383" i="2"/>
  <c r="Q384" i="2"/>
  <c r="R384" i="2"/>
  <c r="Q385" i="2"/>
  <c r="R385" i="2"/>
  <c r="Q386" i="2"/>
  <c r="R386" i="2"/>
  <c r="Q387" i="2"/>
  <c r="R387" i="2"/>
  <c r="Q388" i="2"/>
  <c r="R388" i="2"/>
  <c r="Q389" i="2"/>
  <c r="R389" i="2"/>
  <c r="Q390" i="2"/>
  <c r="R390" i="2"/>
  <c r="Q391" i="2"/>
  <c r="R391" i="2"/>
  <c r="Q392" i="2"/>
  <c r="R392" i="2"/>
  <c r="Q393" i="2"/>
  <c r="R393" i="2"/>
  <c r="Q394" i="2"/>
  <c r="R394" i="2"/>
  <c r="Q395" i="2"/>
  <c r="R395" i="2"/>
  <c r="Q396" i="2"/>
  <c r="R396" i="2"/>
  <c r="Q397" i="2"/>
  <c r="R397" i="2"/>
  <c r="Q398" i="2"/>
  <c r="R398" i="2"/>
  <c r="Q399" i="2"/>
  <c r="R399" i="2"/>
  <c r="Q400" i="2"/>
  <c r="R400" i="2"/>
  <c r="Q401" i="2"/>
  <c r="R401" i="2"/>
  <c r="Q402" i="2"/>
  <c r="R402" i="2"/>
  <c r="Q403" i="2"/>
  <c r="R403" i="2"/>
  <c r="Q404" i="2"/>
  <c r="R404" i="2"/>
  <c r="Q405" i="2"/>
  <c r="R405" i="2"/>
  <c r="Q406" i="2"/>
  <c r="R406" i="2"/>
  <c r="Q407" i="2"/>
  <c r="R407" i="2"/>
  <c r="Q408" i="2"/>
  <c r="R408" i="2"/>
  <c r="Q409" i="2"/>
  <c r="R409" i="2"/>
  <c r="Q410" i="2"/>
  <c r="R410" i="2"/>
  <c r="Q411" i="2"/>
  <c r="R411" i="2"/>
  <c r="Q412" i="2"/>
  <c r="R412" i="2"/>
  <c r="Q413" i="2"/>
  <c r="R413" i="2"/>
  <c r="Q414" i="2"/>
  <c r="R414" i="2"/>
  <c r="Q415" i="2"/>
  <c r="R415" i="2"/>
  <c r="Q416" i="2"/>
  <c r="R416" i="2"/>
  <c r="Q417" i="2"/>
  <c r="R417" i="2"/>
  <c r="Q418" i="2"/>
  <c r="R418" i="2"/>
  <c r="Q419" i="2"/>
  <c r="R419" i="2"/>
  <c r="Q420" i="2"/>
  <c r="R420" i="2"/>
  <c r="R7" i="2"/>
  <c r="Q7" i="2"/>
  <c r="I157" i="5"/>
  <c r="I158" i="5"/>
  <c r="I159" i="5"/>
  <c r="I160" i="5"/>
  <c r="I161" i="5"/>
  <c r="I162" i="5"/>
  <c r="I163" i="5"/>
  <c r="I164" i="5"/>
  <c r="I165" i="5"/>
  <c r="I166" i="5"/>
  <c r="I167" i="5"/>
  <c r="I168" i="5"/>
  <c r="I169" i="5"/>
  <c r="I170" i="5"/>
  <c r="I171" i="5"/>
  <c r="I172" i="5"/>
  <c r="I173" i="5"/>
  <c r="O3" i="1"/>
  <c r="O5" i="1"/>
  <c r="O6" i="1"/>
  <c r="G7" i="10"/>
  <c r="O4" i="1"/>
  <c r="A3" i="1"/>
  <c r="A4" i="1"/>
  <c r="A5" i="1"/>
  <c r="F3" i="1"/>
  <c r="F4" i="1"/>
  <c r="F5" i="1"/>
  <c r="A6" i="1"/>
  <c r="F6" i="1"/>
  <c r="A7" i="1"/>
  <c r="F7" i="1"/>
  <c r="A8" i="1"/>
  <c r="F8" i="1"/>
  <c r="A9" i="1"/>
  <c r="F9" i="1"/>
  <c r="A11" i="1"/>
  <c r="F11" i="1"/>
  <c r="A12" i="1"/>
  <c r="F12" i="1"/>
  <c r="A13" i="1"/>
  <c r="F13" i="1"/>
  <c r="A14" i="1"/>
  <c r="F14" i="1"/>
  <c r="A15" i="1"/>
  <c r="F15" i="1"/>
  <c r="A16" i="1"/>
  <c r="F16" i="1"/>
  <c r="A17" i="1"/>
  <c r="F17" i="1"/>
  <c r="A18" i="1"/>
  <c r="F18" i="1"/>
  <c r="A19" i="1"/>
  <c r="F19" i="1"/>
  <c r="A20" i="1"/>
  <c r="F20" i="1"/>
  <c r="A21" i="1"/>
  <c r="F21" i="1"/>
  <c r="A22" i="1"/>
  <c r="F22" i="1"/>
  <c r="A23" i="1"/>
  <c r="F23" i="1"/>
  <c r="A24" i="1"/>
  <c r="F24" i="1"/>
  <c r="A25" i="1"/>
  <c r="F25" i="1"/>
  <c r="A26" i="1"/>
  <c r="F26" i="1"/>
  <c r="A27" i="1"/>
  <c r="F27" i="1"/>
  <c r="A28" i="1"/>
  <c r="F28" i="1"/>
  <c r="A29" i="1"/>
  <c r="F29" i="1"/>
  <c r="A30" i="1"/>
  <c r="F30" i="1"/>
  <c r="A31" i="1"/>
  <c r="F31" i="1"/>
  <c r="A32" i="1"/>
  <c r="F32" i="1"/>
  <c r="A33" i="1"/>
  <c r="F33" i="1"/>
  <c r="A34" i="1"/>
  <c r="F34" i="1"/>
  <c r="A35" i="1"/>
  <c r="F35" i="1"/>
  <c r="A36" i="1"/>
  <c r="F36" i="1"/>
  <c r="A37" i="1"/>
  <c r="F37" i="1"/>
  <c r="A38" i="1"/>
  <c r="F38" i="1"/>
  <c r="A39" i="1"/>
  <c r="F39" i="1"/>
  <c r="A40" i="1"/>
  <c r="F40" i="1"/>
  <c r="A41" i="1"/>
  <c r="F41" i="1"/>
  <c r="A42" i="1"/>
  <c r="F42" i="1"/>
  <c r="A43" i="1"/>
  <c r="F43" i="1"/>
  <c r="A44" i="1"/>
  <c r="F44" i="1"/>
  <c r="A45" i="1"/>
  <c r="F45" i="1"/>
  <c r="A46" i="1"/>
  <c r="F46" i="1"/>
  <c r="A47" i="1"/>
  <c r="F47" i="1"/>
  <c r="A48" i="1"/>
  <c r="F48" i="1"/>
  <c r="A49" i="1"/>
  <c r="F49" i="1"/>
  <c r="A50" i="1"/>
  <c r="F50" i="1"/>
  <c r="A51" i="1"/>
  <c r="F51" i="1"/>
  <c r="A52" i="1"/>
  <c r="F52" i="1"/>
  <c r="A53" i="1"/>
  <c r="F53" i="1"/>
  <c r="A54" i="1"/>
  <c r="F54" i="1"/>
  <c r="A55" i="1"/>
  <c r="F55" i="1"/>
  <c r="A56" i="1"/>
  <c r="F56" i="1"/>
  <c r="A57" i="1"/>
  <c r="F57" i="1"/>
  <c r="A58" i="1"/>
  <c r="F58" i="1"/>
  <c r="A59" i="1"/>
  <c r="F59" i="1"/>
  <c r="A60" i="1"/>
  <c r="F60" i="1"/>
  <c r="A61" i="1"/>
  <c r="F61" i="1"/>
  <c r="A62" i="1"/>
  <c r="F62" i="1"/>
  <c r="A63" i="1"/>
  <c r="F63" i="1"/>
  <c r="A64" i="1"/>
  <c r="F64" i="1"/>
  <c r="A65" i="1"/>
  <c r="F65" i="1"/>
  <c r="A66" i="1"/>
  <c r="F66" i="1"/>
  <c r="A67" i="1"/>
  <c r="F67" i="1"/>
  <c r="A68" i="1"/>
  <c r="F68" i="1"/>
  <c r="A69" i="1"/>
  <c r="F69" i="1"/>
  <c r="A70" i="1"/>
  <c r="F70" i="1"/>
  <c r="A71" i="1"/>
  <c r="F71" i="1"/>
  <c r="A72" i="1"/>
  <c r="F72" i="1"/>
  <c r="A73" i="1"/>
  <c r="F73" i="1"/>
  <c r="A74" i="1"/>
  <c r="F74" i="1"/>
  <c r="A75" i="1"/>
  <c r="F75" i="1"/>
  <c r="A76" i="1"/>
  <c r="F76" i="1"/>
  <c r="A77" i="1"/>
  <c r="F77" i="1"/>
  <c r="A78" i="1"/>
  <c r="F78" i="1"/>
  <c r="A79" i="1"/>
  <c r="F79" i="1"/>
  <c r="A80" i="1"/>
  <c r="F80" i="1"/>
  <c r="A81" i="1"/>
  <c r="F81" i="1"/>
  <c r="A82" i="1"/>
  <c r="F82" i="1"/>
  <c r="A83" i="1"/>
  <c r="F83" i="1"/>
  <c r="A84" i="1"/>
  <c r="F84" i="1"/>
  <c r="A85" i="1"/>
  <c r="F85" i="1"/>
  <c r="A86" i="1"/>
  <c r="F86" i="1"/>
  <c r="A87" i="1"/>
  <c r="F87" i="1"/>
  <c r="A88" i="1"/>
  <c r="F88" i="1"/>
  <c r="A89" i="1"/>
  <c r="F89" i="1"/>
  <c r="A90" i="1"/>
  <c r="F90" i="1"/>
  <c r="A91" i="1"/>
  <c r="F91" i="1"/>
  <c r="A92" i="1"/>
  <c r="F92" i="1"/>
  <c r="A93" i="1"/>
  <c r="F93" i="1"/>
  <c r="A94" i="1"/>
  <c r="F94" i="1"/>
  <c r="A95" i="1"/>
  <c r="F95" i="1"/>
  <c r="A96" i="1"/>
  <c r="F96" i="1"/>
  <c r="A97" i="1"/>
  <c r="F97" i="1"/>
  <c r="A98" i="1"/>
  <c r="F98" i="1"/>
  <c r="A99" i="1"/>
  <c r="F99" i="1"/>
  <c r="A100" i="1"/>
  <c r="F100" i="1"/>
  <c r="A101" i="1"/>
  <c r="F101" i="1"/>
  <c r="A102" i="1"/>
  <c r="F102" i="1"/>
  <c r="A103" i="1"/>
  <c r="F103" i="1"/>
  <c r="A104" i="1"/>
  <c r="F104" i="1"/>
  <c r="A105" i="1"/>
  <c r="F105" i="1"/>
  <c r="A106" i="1"/>
  <c r="F106" i="1"/>
  <c r="A107" i="1"/>
  <c r="F107" i="1"/>
  <c r="A108" i="1"/>
  <c r="F108" i="1"/>
  <c r="A109" i="1"/>
  <c r="F109" i="1"/>
  <c r="A110" i="1"/>
  <c r="F110" i="1"/>
  <c r="A111" i="1"/>
  <c r="F111" i="1"/>
  <c r="A112" i="1"/>
  <c r="F112" i="1"/>
  <c r="A113" i="1"/>
  <c r="F113" i="1"/>
  <c r="A114" i="1"/>
  <c r="F114" i="1"/>
  <c r="A115" i="1"/>
  <c r="F115" i="1"/>
  <c r="A116" i="1"/>
  <c r="F116" i="1"/>
  <c r="A117" i="1"/>
  <c r="F117" i="1"/>
  <c r="A118" i="1"/>
  <c r="F118" i="1"/>
  <c r="A119" i="1"/>
  <c r="F119" i="1"/>
  <c r="A120" i="1"/>
  <c r="F120" i="1"/>
  <c r="A121" i="1"/>
  <c r="F121" i="1"/>
  <c r="A122" i="1"/>
  <c r="F122" i="1"/>
  <c r="A123" i="1"/>
  <c r="F123" i="1"/>
  <c r="A124" i="1"/>
  <c r="F124" i="1"/>
  <c r="J8" i="2"/>
  <c r="K8" i="2" s="1"/>
  <c r="L8" i="2" s="1"/>
  <c r="I87" i="5"/>
  <c r="I88" i="5"/>
  <c r="I89" i="5"/>
  <c r="I90" i="5"/>
  <c r="I91" i="5"/>
  <c r="I92" i="5"/>
  <c r="I93" i="5"/>
  <c r="H7" i="5"/>
  <c r="H8" i="5"/>
  <c r="H9" i="5"/>
  <c r="H10" i="5"/>
  <c r="H11" i="5"/>
  <c r="H12" i="5"/>
  <c r="H13" i="5"/>
  <c r="H14" i="5"/>
  <c r="H15" i="5"/>
  <c r="H16" i="5"/>
  <c r="H17" i="5"/>
  <c r="H18" i="5"/>
  <c r="H19" i="5"/>
  <c r="H20" i="5"/>
  <c r="H21" i="5"/>
  <c r="H22" i="5"/>
  <c r="H23" i="5"/>
  <c r="H24" i="5"/>
  <c r="H25" i="5"/>
  <c r="H26" i="5"/>
  <c r="H27" i="5"/>
  <c r="H28" i="5"/>
  <c r="H29" i="5"/>
  <c r="H30" i="5"/>
  <c r="H31" i="5"/>
  <c r="H32" i="5"/>
  <c r="H33" i="5"/>
  <c r="H34" i="5"/>
  <c r="H35" i="5"/>
  <c r="H36" i="5"/>
  <c r="H37" i="5"/>
  <c r="H38" i="5"/>
  <c r="H39" i="5"/>
  <c r="H40" i="5"/>
  <c r="H41" i="5"/>
  <c r="H42" i="5"/>
  <c r="H43" i="5"/>
  <c r="H44" i="5"/>
  <c r="H45" i="5"/>
  <c r="H46" i="5"/>
  <c r="H47" i="5"/>
  <c r="H48" i="5"/>
  <c r="H49" i="5"/>
  <c r="H50" i="5"/>
  <c r="H51" i="5"/>
  <c r="H52" i="5"/>
  <c r="H53" i="5"/>
  <c r="H54" i="5"/>
  <c r="H55" i="5"/>
  <c r="H56" i="5"/>
  <c r="H57" i="5"/>
  <c r="H58" i="5"/>
  <c r="H59" i="5"/>
  <c r="H60" i="5"/>
  <c r="H61" i="5"/>
  <c r="H62" i="5"/>
  <c r="H63" i="5"/>
  <c r="H64" i="5"/>
  <c r="H65" i="5"/>
  <c r="H66" i="5"/>
  <c r="H67" i="5"/>
  <c r="H68" i="5"/>
  <c r="H69" i="5"/>
  <c r="H70" i="5"/>
  <c r="H71" i="5"/>
  <c r="H72" i="5"/>
  <c r="H73" i="5"/>
  <c r="H74" i="5"/>
  <c r="H75" i="5"/>
  <c r="H76" i="5"/>
  <c r="H77" i="5"/>
  <c r="H78" i="5"/>
  <c r="H79" i="5"/>
  <c r="H80" i="5"/>
  <c r="H81" i="5"/>
  <c r="H82" i="5"/>
  <c r="H83" i="5"/>
  <c r="H84" i="5"/>
  <c r="H85" i="5"/>
  <c r="H86" i="5"/>
  <c r="H87" i="5"/>
  <c r="H88" i="5"/>
  <c r="H89" i="5"/>
  <c r="H90" i="5"/>
  <c r="H91" i="5"/>
  <c r="H92" i="5"/>
  <c r="H93" i="5"/>
  <c r="H94" i="5"/>
  <c r="H95" i="5"/>
  <c r="H96" i="5"/>
  <c r="H97" i="5"/>
  <c r="H98" i="5"/>
  <c r="H99" i="5"/>
  <c r="H100" i="5"/>
  <c r="H101" i="5"/>
  <c r="H102" i="5"/>
  <c r="H103" i="5"/>
  <c r="H104" i="5"/>
  <c r="H105" i="5"/>
  <c r="H106" i="5"/>
  <c r="H107" i="5"/>
  <c r="H108" i="5"/>
  <c r="H109" i="5"/>
  <c r="H110" i="5"/>
  <c r="H111" i="5"/>
  <c r="H112" i="5"/>
  <c r="H113" i="5"/>
  <c r="H114" i="5"/>
  <c r="H115" i="5"/>
  <c r="H116" i="5"/>
  <c r="H117" i="5"/>
  <c r="H118" i="5"/>
  <c r="H119" i="5"/>
  <c r="H120" i="5"/>
  <c r="H121" i="5"/>
  <c r="H122" i="5"/>
  <c r="H123" i="5"/>
  <c r="H124" i="5"/>
  <c r="H125" i="5"/>
  <c r="H126" i="5"/>
  <c r="H127" i="5"/>
  <c r="H128" i="5"/>
  <c r="H129" i="5"/>
  <c r="H130" i="5"/>
  <c r="H131" i="5"/>
  <c r="H132" i="5"/>
  <c r="H133" i="5"/>
  <c r="H134" i="5"/>
  <c r="H135" i="5"/>
  <c r="H136" i="5"/>
  <c r="H137" i="5"/>
  <c r="H138" i="5"/>
  <c r="H139" i="5"/>
  <c r="H140" i="5"/>
  <c r="H141" i="5"/>
  <c r="H142" i="5"/>
  <c r="H143" i="5"/>
  <c r="H144" i="5"/>
  <c r="H145" i="5"/>
  <c r="H146" i="5"/>
  <c r="H147" i="5"/>
  <c r="H148" i="5"/>
  <c r="H149" i="5"/>
  <c r="H150" i="5"/>
  <c r="H151" i="5"/>
  <c r="H152" i="5"/>
  <c r="H153" i="5"/>
  <c r="H154" i="5"/>
  <c r="H155" i="5"/>
  <c r="H156" i="5"/>
  <c r="H157" i="5"/>
  <c r="H158" i="5"/>
  <c r="H159" i="5"/>
  <c r="H160" i="5"/>
  <c r="H161" i="5"/>
  <c r="H162" i="5"/>
  <c r="H163" i="5"/>
  <c r="H164" i="5"/>
  <c r="H165" i="5"/>
  <c r="H166" i="5"/>
  <c r="H167" i="5"/>
  <c r="H168" i="5"/>
  <c r="H169" i="5"/>
  <c r="H170" i="5"/>
  <c r="H171" i="5"/>
  <c r="H172" i="5"/>
  <c r="H173" i="5"/>
  <c r="J189" i="12"/>
  <c r="K189" i="12" s="1"/>
  <c r="L189" i="12" s="1"/>
  <c r="J190" i="12"/>
  <c r="K190" i="12" s="1"/>
  <c r="L190" i="12" s="1"/>
  <c r="J191" i="12"/>
  <c r="K191" i="12" s="1"/>
  <c r="L191" i="12" s="1"/>
  <c r="J193" i="12"/>
  <c r="K193" i="12" s="1"/>
  <c r="L193" i="12" s="1"/>
  <c r="J194" i="12"/>
  <c r="K194" i="12" s="1"/>
  <c r="L194" i="12" s="1"/>
  <c r="J195" i="12"/>
  <c r="K195" i="12" s="1"/>
  <c r="L195" i="12" s="1"/>
  <c r="J196" i="12"/>
  <c r="K196" i="12" s="1"/>
  <c r="L196" i="12" s="1"/>
  <c r="F7" i="5"/>
  <c r="F8" i="5"/>
  <c r="F9" i="5"/>
  <c r="F10" i="5"/>
  <c r="F11" i="5"/>
  <c r="F12" i="5"/>
  <c r="F13" i="5"/>
  <c r="F14" i="5"/>
  <c r="F15" i="5"/>
  <c r="F16" i="5"/>
  <c r="F17" i="5"/>
  <c r="F18" i="5"/>
  <c r="F19" i="5"/>
  <c r="F20" i="5"/>
  <c r="F21" i="5"/>
  <c r="F22" i="5"/>
  <c r="F23" i="5"/>
  <c r="F24" i="5"/>
  <c r="F25" i="5"/>
  <c r="F26" i="5"/>
  <c r="F27" i="5"/>
  <c r="F28" i="5"/>
  <c r="F29" i="5"/>
  <c r="F30" i="5"/>
  <c r="F31" i="5"/>
  <c r="F32" i="5"/>
  <c r="F33" i="5"/>
  <c r="F34" i="5"/>
  <c r="F35" i="5"/>
  <c r="F36" i="5"/>
  <c r="F37" i="5"/>
  <c r="F38" i="5"/>
  <c r="F39" i="5"/>
  <c r="F40" i="5"/>
  <c r="F41" i="5"/>
  <c r="F42" i="5"/>
  <c r="F43" i="5"/>
  <c r="F44" i="5"/>
  <c r="F45" i="5"/>
  <c r="F46" i="5"/>
  <c r="F47" i="5"/>
  <c r="F48" i="5"/>
  <c r="F49" i="5"/>
  <c r="F50" i="5"/>
  <c r="F51" i="5"/>
  <c r="F52" i="5"/>
  <c r="F53" i="5"/>
  <c r="F54" i="5"/>
  <c r="F55" i="5"/>
  <c r="F56" i="5"/>
  <c r="F57" i="5"/>
  <c r="F58" i="5"/>
  <c r="F59" i="5"/>
  <c r="F60" i="5"/>
  <c r="F61" i="5"/>
  <c r="F62" i="5"/>
  <c r="F63" i="5"/>
  <c r="F64" i="5"/>
  <c r="F65" i="5"/>
  <c r="F66" i="5"/>
  <c r="F67" i="5"/>
  <c r="F68" i="5"/>
  <c r="F69" i="5"/>
  <c r="F70" i="5"/>
  <c r="F71" i="5"/>
  <c r="F72" i="5"/>
  <c r="F73" i="5"/>
  <c r="F74" i="5"/>
  <c r="F75" i="5"/>
  <c r="F76" i="5"/>
  <c r="F77" i="5"/>
  <c r="F78" i="5"/>
  <c r="F79" i="5"/>
  <c r="F80" i="5"/>
  <c r="F81" i="5"/>
  <c r="F82" i="5"/>
  <c r="F83" i="5"/>
  <c r="F84" i="5"/>
  <c r="F85" i="5"/>
  <c r="F86" i="5"/>
  <c r="F87" i="5"/>
  <c r="F88" i="5"/>
  <c r="F89" i="5"/>
  <c r="F90" i="5"/>
  <c r="F91" i="5"/>
  <c r="F92" i="5"/>
  <c r="F93" i="5"/>
  <c r="F94" i="5"/>
  <c r="F95" i="5"/>
  <c r="F96" i="5"/>
  <c r="F97" i="5"/>
  <c r="F98" i="5"/>
  <c r="F99" i="5"/>
  <c r="F100" i="5"/>
  <c r="F101" i="5"/>
  <c r="F102" i="5"/>
  <c r="F103" i="5"/>
  <c r="F104" i="5"/>
  <c r="F105" i="5"/>
  <c r="F106" i="5"/>
  <c r="F107" i="5"/>
  <c r="F108" i="5"/>
  <c r="F109" i="5"/>
  <c r="F110" i="5"/>
  <c r="F111" i="5"/>
  <c r="F112" i="5"/>
  <c r="F113" i="5"/>
  <c r="F114" i="5"/>
  <c r="F115" i="5"/>
  <c r="F116" i="5"/>
  <c r="F117" i="5"/>
  <c r="F118" i="5"/>
  <c r="F119" i="5"/>
  <c r="F120" i="5"/>
  <c r="F121" i="5"/>
  <c r="F122" i="5"/>
  <c r="F123" i="5"/>
  <c r="F124" i="5"/>
  <c r="F125" i="5"/>
  <c r="F126" i="5"/>
  <c r="F127" i="5"/>
  <c r="F128" i="5"/>
  <c r="F129" i="5"/>
  <c r="F130" i="5"/>
  <c r="F131" i="5"/>
  <c r="F132" i="5"/>
  <c r="F133" i="5"/>
  <c r="F134" i="5"/>
  <c r="F135" i="5"/>
  <c r="F136" i="5"/>
  <c r="F137" i="5"/>
  <c r="F138" i="5"/>
  <c r="F139" i="5"/>
  <c r="F140" i="5"/>
  <c r="F141" i="5"/>
  <c r="F142" i="5"/>
  <c r="F143" i="5"/>
  <c r="F144" i="5"/>
  <c r="F145" i="5"/>
  <c r="F146" i="5"/>
  <c r="F147" i="5"/>
  <c r="F148" i="5"/>
  <c r="F149" i="5"/>
  <c r="F150" i="5"/>
  <c r="F151" i="5"/>
  <c r="F152" i="5"/>
  <c r="F153" i="5"/>
  <c r="F154" i="5"/>
  <c r="F155" i="5"/>
  <c r="F156" i="5"/>
  <c r="F157" i="5"/>
  <c r="F158" i="5"/>
  <c r="F159" i="5"/>
  <c r="F160" i="5"/>
  <c r="F161" i="5"/>
  <c r="F162" i="5"/>
  <c r="F163" i="5"/>
  <c r="F164" i="5"/>
  <c r="F165" i="5"/>
  <c r="F166" i="5"/>
  <c r="F167" i="5"/>
  <c r="F168" i="5"/>
  <c r="F169" i="5"/>
  <c r="F170" i="5"/>
  <c r="F171" i="5"/>
  <c r="F172" i="5"/>
  <c r="F173" i="5"/>
  <c r="D7" i="5"/>
  <c r="D8" i="5"/>
  <c r="D9" i="5"/>
  <c r="D10" i="5"/>
  <c r="D11" i="5"/>
  <c r="D12" i="5"/>
  <c r="D13" i="5"/>
  <c r="D14" i="5"/>
  <c r="D15" i="5"/>
  <c r="D16" i="5"/>
  <c r="D17" i="5"/>
  <c r="D18" i="5"/>
  <c r="D19" i="5"/>
  <c r="D20" i="5"/>
  <c r="D21" i="5"/>
  <c r="D22" i="5"/>
  <c r="D23" i="5"/>
  <c r="D24" i="5"/>
  <c r="D25" i="5"/>
  <c r="D26" i="5"/>
  <c r="D27" i="5"/>
  <c r="D28" i="5"/>
  <c r="D29" i="5"/>
  <c r="D30" i="5"/>
  <c r="D31" i="5"/>
  <c r="D32" i="5"/>
  <c r="D33" i="5"/>
  <c r="D34" i="5"/>
  <c r="D35" i="5"/>
  <c r="D36" i="5"/>
  <c r="D37" i="5"/>
  <c r="D38" i="5"/>
  <c r="D39" i="5"/>
  <c r="D40" i="5"/>
  <c r="D41" i="5"/>
  <c r="D42" i="5"/>
  <c r="D43" i="5"/>
  <c r="D44" i="5"/>
  <c r="D45" i="5"/>
  <c r="D46" i="5"/>
  <c r="D47" i="5"/>
  <c r="D48" i="5"/>
  <c r="D49" i="5"/>
  <c r="D50" i="5"/>
  <c r="D51" i="5"/>
  <c r="D52" i="5"/>
  <c r="D53" i="5"/>
  <c r="D54" i="5"/>
  <c r="D55" i="5"/>
  <c r="D56" i="5"/>
  <c r="D57" i="5"/>
  <c r="D58" i="5"/>
  <c r="D59" i="5"/>
  <c r="D60" i="5"/>
  <c r="D61" i="5"/>
  <c r="D62" i="5"/>
  <c r="D63" i="5"/>
  <c r="D64" i="5"/>
  <c r="D65" i="5"/>
  <c r="D66" i="5"/>
  <c r="D67" i="5"/>
  <c r="D68" i="5"/>
  <c r="D69" i="5"/>
  <c r="D70" i="5"/>
  <c r="D71" i="5"/>
  <c r="D72" i="5"/>
  <c r="D73" i="5"/>
  <c r="D74" i="5"/>
  <c r="D75" i="5"/>
  <c r="D76" i="5"/>
  <c r="D77" i="5"/>
  <c r="D78" i="5"/>
  <c r="D79" i="5"/>
  <c r="D80" i="5"/>
  <c r="D81" i="5"/>
  <c r="D82" i="5"/>
  <c r="D83" i="5"/>
  <c r="D84" i="5"/>
  <c r="D85" i="5"/>
  <c r="D86" i="5"/>
  <c r="D87" i="5"/>
  <c r="D88" i="5"/>
  <c r="D89" i="5"/>
  <c r="D90" i="5"/>
  <c r="D91" i="5"/>
  <c r="D92" i="5"/>
  <c r="D93" i="5"/>
  <c r="D94" i="5"/>
  <c r="D95" i="5"/>
  <c r="D96" i="5"/>
  <c r="D97" i="5"/>
  <c r="D98" i="5"/>
  <c r="D99" i="5"/>
  <c r="D100" i="5"/>
  <c r="D101" i="5"/>
  <c r="D102" i="5"/>
  <c r="D103" i="5"/>
  <c r="D104" i="5"/>
  <c r="D105" i="5"/>
  <c r="D106" i="5"/>
  <c r="D107" i="5"/>
  <c r="D108" i="5"/>
  <c r="D109" i="5"/>
  <c r="D110" i="5"/>
  <c r="D111" i="5"/>
  <c r="D112" i="5"/>
  <c r="D113" i="5"/>
  <c r="D114" i="5"/>
  <c r="D115" i="5"/>
  <c r="D116" i="5"/>
  <c r="D117" i="5"/>
  <c r="D118" i="5"/>
  <c r="D119" i="5"/>
  <c r="D120" i="5"/>
  <c r="D121" i="5"/>
  <c r="D122" i="5"/>
  <c r="D123" i="5"/>
  <c r="D124" i="5"/>
  <c r="D125" i="5"/>
  <c r="D126" i="5"/>
  <c r="D127" i="5"/>
  <c r="D128" i="5"/>
  <c r="D129" i="5"/>
  <c r="D130" i="5"/>
  <c r="D131" i="5"/>
  <c r="D132" i="5"/>
  <c r="D133" i="5"/>
  <c r="D134" i="5"/>
  <c r="D135" i="5"/>
  <c r="D136" i="5"/>
  <c r="D137" i="5"/>
  <c r="D138" i="5"/>
  <c r="D139" i="5"/>
  <c r="D140" i="5"/>
  <c r="D141" i="5"/>
  <c r="D142" i="5"/>
  <c r="D143" i="5"/>
  <c r="D144" i="5"/>
  <c r="D145" i="5"/>
  <c r="D146" i="5"/>
  <c r="D147" i="5"/>
  <c r="D148" i="5"/>
  <c r="D149" i="5"/>
  <c r="D150" i="5"/>
  <c r="D151" i="5"/>
  <c r="D152" i="5"/>
  <c r="D153" i="5"/>
  <c r="D154" i="5"/>
  <c r="D155" i="5"/>
  <c r="D156" i="5"/>
  <c r="D157" i="5"/>
  <c r="D158" i="5"/>
  <c r="D159" i="5"/>
  <c r="D160" i="5"/>
  <c r="D161" i="5"/>
  <c r="D162" i="5"/>
  <c r="D163" i="5"/>
  <c r="D164" i="5"/>
  <c r="D165" i="5"/>
  <c r="D166" i="5"/>
  <c r="D167" i="5"/>
  <c r="D168" i="5"/>
  <c r="D169" i="5"/>
  <c r="D170" i="5"/>
  <c r="D171" i="5"/>
  <c r="D172" i="5"/>
  <c r="D173" i="5"/>
  <c r="C7" i="5"/>
  <c r="C8" i="5"/>
  <c r="C9" i="5"/>
  <c r="C10" i="5"/>
  <c r="C11" i="5"/>
  <c r="C12" i="5"/>
  <c r="C13" i="5"/>
  <c r="C14" i="5"/>
  <c r="C15" i="5"/>
  <c r="C16" i="5"/>
  <c r="C17" i="5"/>
  <c r="C18" i="5"/>
  <c r="C19" i="5"/>
  <c r="C20" i="5"/>
  <c r="C21" i="5"/>
  <c r="C22" i="5"/>
  <c r="C23" i="5"/>
  <c r="C24" i="5"/>
  <c r="C25" i="5"/>
  <c r="C26" i="5"/>
  <c r="C27" i="5"/>
  <c r="C28" i="5"/>
  <c r="C29" i="5"/>
  <c r="C30" i="5"/>
  <c r="C31" i="5"/>
  <c r="C32" i="5"/>
  <c r="C33" i="5"/>
  <c r="C34" i="5"/>
  <c r="C35" i="5"/>
  <c r="C36" i="5"/>
  <c r="C37" i="5"/>
  <c r="C38" i="5"/>
  <c r="C39" i="5"/>
  <c r="C40" i="5"/>
  <c r="C41" i="5"/>
  <c r="C42" i="5"/>
  <c r="C43" i="5"/>
  <c r="C44" i="5"/>
  <c r="C45" i="5"/>
  <c r="C46" i="5"/>
  <c r="C47" i="5"/>
  <c r="C48" i="5"/>
  <c r="C49" i="5"/>
  <c r="C50" i="5"/>
  <c r="C51" i="5"/>
  <c r="C52" i="5"/>
  <c r="C53" i="5"/>
  <c r="C54" i="5"/>
  <c r="C55" i="5"/>
  <c r="C56" i="5"/>
  <c r="C57" i="5"/>
  <c r="C58" i="5"/>
  <c r="C59" i="5"/>
  <c r="C60" i="5"/>
  <c r="C61" i="5"/>
  <c r="C62" i="5"/>
  <c r="C63" i="5"/>
  <c r="C64" i="5"/>
  <c r="C65" i="5"/>
  <c r="C66" i="5"/>
  <c r="C67" i="5"/>
  <c r="C68" i="5"/>
  <c r="C69" i="5"/>
  <c r="C70" i="5"/>
  <c r="C71" i="5"/>
  <c r="C72" i="5"/>
  <c r="C73" i="5"/>
  <c r="C74" i="5"/>
  <c r="C75" i="5"/>
  <c r="C76" i="5"/>
  <c r="C77" i="5"/>
  <c r="C78" i="5"/>
  <c r="C79" i="5"/>
  <c r="C80" i="5"/>
  <c r="C81" i="5"/>
  <c r="C82" i="5"/>
  <c r="C83" i="5"/>
  <c r="C84" i="5"/>
  <c r="C85" i="5"/>
  <c r="C86" i="5"/>
  <c r="C87" i="5"/>
  <c r="C88" i="5"/>
  <c r="C89" i="5"/>
  <c r="C90" i="5"/>
  <c r="C91" i="5"/>
  <c r="C92" i="5"/>
  <c r="C93" i="5"/>
  <c r="C94" i="5"/>
  <c r="C95" i="5"/>
  <c r="C96" i="5"/>
  <c r="C97" i="5"/>
  <c r="C98" i="5"/>
  <c r="C99" i="5"/>
  <c r="C100" i="5"/>
  <c r="C101" i="5"/>
  <c r="C102" i="5"/>
  <c r="C103" i="5"/>
  <c r="C104" i="5"/>
  <c r="C105" i="5"/>
  <c r="C106" i="5"/>
  <c r="C107" i="5"/>
  <c r="C108" i="5"/>
  <c r="C109" i="5"/>
  <c r="C110" i="5"/>
  <c r="C111" i="5"/>
  <c r="C112" i="5"/>
  <c r="C113" i="5"/>
  <c r="C114" i="5"/>
  <c r="C115" i="5"/>
  <c r="C116" i="5"/>
  <c r="C117" i="5"/>
  <c r="C118" i="5"/>
  <c r="C119" i="5"/>
  <c r="C120" i="5"/>
  <c r="C121" i="5"/>
  <c r="C122" i="5"/>
  <c r="C123" i="5"/>
  <c r="C124" i="5"/>
  <c r="C125" i="5"/>
  <c r="C126" i="5"/>
  <c r="C127" i="5"/>
  <c r="C128" i="5"/>
  <c r="C129" i="5"/>
  <c r="C130" i="5"/>
  <c r="C131" i="5"/>
  <c r="C132" i="5"/>
  <c r="C133" i="5"/>
  <c r="C134" i="5"/>
  <c r="C135" i="5"/>
  <c r="C136" i="5"/>
  <c r="C137" i="5"/>
  <c r="C138" i="5"/>
  <c r="C139" i="5"/>
  <c r="C140" i="5"/>
  <c r="C141" i="5"/>
  <c r="C142" i="5"/>
  <c r="C143" i="5"/>
  <c r="C144" i="5"/>
  <c r="C145" i="5"/>
  <c r="C146" i="5"/>
  <c r="C147" i="5"/>
  <c r="C148" i="5"/>
  <c r="C149" i="5"/>
  <c r="C150" i="5"/>
  <c r="C151" i="5"/>
  <c r="C152" i="5"/>
  <c r="C153" i="5"/>
  <c r="C154" i="5"/>
  <c r="C155" i="5"/>
  <c r="C156" i="5"/>
  <c r="C157" i="5"/>
  <c r="C158" i="5"/>
  <c r="C159" i="5"/>
  <c r="C160" i="5"/>
  <c r="C161" i="5"/>
  <c r="C162" i="5"/>
  <c r="C163" i="5"/>
  <c r="C164" i="5"/>
  <c r="C165" i="5"/>
  <c r="C166" i="5"/>
  <c r="C167" i="5"/>
  <c r="C168" i="5"/>
  <c r="C169" i="5"/>
  <c r="C170" i="5"/>
  <c r="C171" i="5"/>
  <c r="C172" i="5"/>
  <c r="C173" i="5"/>
  <c r="J4" i="12"/>
  <c r="K4" i="12" s="1"/>
  <c r="L4" i="12" s="1"/>
  <c r="J5" i="12"/>
  <c r="K5" i="12" s="1"/>
  <c r="L5" i="12" s="1"/>
  <c r="J6" i="12"/>
  <c r="K6" i="12" s="1"/>
  <c r="L6" i="12" s="1"/>
  <c r="J7" i="12"/>
  <c r="K7" i="12" s="1"/>
  <c r="L7" i="12" s="1"/>
  <c r="J8" i="12"/>
  <c r="K8" i="12" s="1"/>
  <c r="L8" i="12" s="1"/>
  <c r="J9" i="12"/>
  <c r="K9" i="12" s="1"/>
  <c r="L9" i="12" s="1"/>
  <c r="J10" i="12"/>
  <c r="K10" i="12" s="1"/>
  <c r="L10" i="12" s="1"/>
  <c r="J11" i="12"/>
  <c r="K11" i="12" s="1"/>
  <c r="L11" i="12" s="1"/>
  <c r="J12" i="12"/>
  <c r="K12" i="12" s="1"/>
  <c r="L12" i="12" s="1"/>
  <c r="J13" i="12"/>
  <c r="K13" i="12" s="1"/>
  <c r="L13" i="12" s="1"/>
  <c r="J14" i="12"/>
  <c r="K14" i="12" s="1"/>
  <c r="L14" i="12" s="1"/>
  <c r="J15" i="12"/>
  <c r="K15" i="12" s="1"/>
  <c r="L15" i="12" s="1"/>
  <c r="J16" i="12"/>
  <c r="K16" i="12" s="1"/>
  <c r="L16" i="12" s="1"/>
  <c r="J17" i="12"/>
  <c r="K17" i="12" s="1"/>
  <c r="L17" i="12" s="1"/>
  <c r="J18" i="12"/>
  <c r="K18" i="12" s="1"/>
  <c r="L18" i="12" s="1"/>
  <c r="J19" i="12"/>
  <c r="K19" i="12" s="1"/>
  <c r="L19" i="12" s="1"/>
  <c r="J20" i="12"/>
  <c r="K20" i="12" s="1"/>
  <c r="L20" i="12" s="1"/>
  <c r="J22" i="12"/>
  <c r="K22" i="12" s="1"/>
  <c r="L22" i="12" s="1"/>
  <c r="J23" i="12"/>
  <c r="K23" i="12" s="1"/>
  <c r="L23" i="12" s="1"/>
  <c r="J24" i="12"/>
  <c r="K24" i="12" s="1"/>
  <c r="L24" i="12" s="1"/>
  <c r="G188" i="5" s="1"/>
  <c r="J25" i="12"/>
  <c r="K25" i="12" s="1"/>
  <c r="L25" i="12" s="1"/>
  <c r="J26" i="12"/>
  <c r="K26" i="12" s="1"/>
  <c r="L26" i="12" s="1"/>
  <c r="J27" i="12"/>
  <c r="K27" i="12" s="1"/>
  <c r="L27" i="12" s="1"/>
  <c r="J28" i="12"/>
  <c r="K28" i="12" s="1"/>
  <c r="L28" i="12" s="1"/>
  <c r="J29" i="12"/>
  <c r="K29" i="12" s="1"/>
  <c r="L29" i="12" s="1"/>
  <c r="J30" i="12"/>
  <c r="K30" i="12" s="1"/>
  <c r="L30" i="12" s="1"/>
  <c r="J31" i="12"/>
  <c r="K31" i="12" s="1"/>
  <c r="L31" i="12" s="1"/>
  <c r="J32" i="12"/>
  <c r="K32" i="12" s="1"/>
  <c r="L32" i="12" s="1"/>
  <c r="J33" i="12"/>
  <c r="K33" i="12" s="1"/>
  <c r="L33" i="12" s="1"/>
  <c r="J34" i="12"/>
  <c r="K34" i="12" s="1"/>
  <c r="L34" i="12" s="1"/>
  <c r="J35" i="12"/>
  <c r="K35" i="12" s="1"/>
  <c r="L35" i="12" s="1"/>
  <c r="J36" i="12"/>
  <c r="K36" i="12" s="1"/>
  <c r="L36" i="12" s="1"/>
  <c r="J37" i="12"/>
  <c r="K37" i="12" s="1"/>
  <c r="L37" i="12" s="1"/>
  <c r="J38" i="12"/>
  <c r="K38" i="12" s="1"/>
  <c r="L38" i="12" s="1"/>
  <c r="J39" i="12"/>
  <c r="K39" i="12" s="1"/>
  <c r="L39" i="12" s="1"/>
  <c r="J40" i="12"/>
  <c r="K40" i="12" s="1"/>
  <c r="L40" i="12" s="1"/>
  <c r="J41" i="12"/>
  <c r="K41" i="12" s="1"/>
  <c r="L41" i="12" s="1"/>
  <c r="J42" i="12"/>
  <c r="K42" i="12" s="1"/>
  <c r="L42" i="12" s="1"/>
  <c r="G141" i="5" s="1"/>
  <c r="J43" i="12"/>
  <c r="K43" i="12" s="1"/>
  <c r="L43" i="12" s="1"/>
  <c r="G178" i="5" s="1"/>
  <c r="J44" i="12"/>
  <c r="K44" i="12" s="1"/>
  <c r="L44" i="12" s="1"/>
  <c r="J45" i="12"/>
  <c r="K45" i="12" s="1"/>
  <c r="L45" i="12" s="1"/>
  <c r="J46" i="12"/>
  <c r="K46" i="12" s="1"/>
  <c r="L46" i="12" s="1"/>
  <c r="J47" i="12"/>
  <c r="K47" i="12" s="1"/>
  <c r="L47" i="12" s="1"/>
  <c r="J48" i="12"/>
  <c r="K48" i="12" s="1"/>
  <c r="L48" i="12" s="1"/>
  <c r="G176" i="5" s="1"/>
  <c r="J49" i="12"/>
  <c r="K49" i="12" s="1"/>
  <c r="L49" i="12" s="1"/>
  <c r="G144" i="5" s="1"/>
  <c r="J50" i="12"/>
  <c r="K50" i="12" s="1"/>
  <c r="L50" i="12" s="1"/>
  <c r="J51" i="12"/>
  <c r="K51" i="12" s="1"/>
  <c r="L51" i="12" s="1"/>
  <c r="G174" i="5" s="1"/>
  <c r="J52" i="12"/>
  <c r="K52" i="12" s="1"/>
  <c r="L52" i="12" s="1"/>
  <c r="J53" i="12"/>
  <c r="K53" i="12" s="1"/>
  <c r="L53" i="12" s="1"/>
  <c r="J54" i="12"/>
  <c r="K54" i="12" s="1"/>
  <c r="L54" i="12" s="1"/>
  <c r="J55" i="12"/>
  <c r="K55" i="12" s="1"/>
  <c r="L55" i="12" s="1"/>
  <c r="J56" i="12"/>
  <c r="K56" i="12" s="1"/>
  <c r="L56" i="12" s="1"/>
  <c r="J57" i="12"/>
  <c r="K57" i="12" s="1"/>
  <c r="L57" i="12" s="1"/>
  <c r="J58" i="12"/>
  <c r="K58" i="12" s="1"/>
  <c r="L58" i="12" s="1"/>
  <c r="J59" i="12"/>
  <c r="K59" i="12" s="1"/>
  <c r="L59" i="12" s="1"/>
  <c r="J60" i="12"/>
  <c r="K60" i="12" s="1"/>
  <c r="L60" i="12" s="1"/>
  <c r="G177" i="5" s="1"/>
  <c r="J61" i="12"/>
  <c r="K61" i="12" s="1"/>
  <c r="L61" i="12" s="1"/>
  <c r="J62" i="12"/>
  <c r="K62" i="12" s="1"/>
  <c r="L62" i="12" s="1"/>
  <c r="J63" i="12"/>
  <c r="K63" i="12" s="1"/>
  <c r="L63" i="12" s="1"/>
  <c r="J64" i="12"/>
  <c r="K64" i="12" s="1"/>
  <c r="L64" i="12" s="1"/>
  <c r="J65" i="12"/>
  <c r="K65" i="12" s="1"/>
  <c r="L65" i="12" s="1"/>
  <c r="G157" i="5" s="1"/>
  <c r="J66" i="12"/>
  <c r="K66" i="12" s="1"/>
  <c r="L66" i="12" s="1"/>
  <c r="J67" i="12"/>
  <c r="K67" i="12" s="1"/>
  <c r="L67" i="12" s="1"/>
  <c r="J68" i="12"/>
  <c r="K68" i="12" s="1"/>
  <c r="L68" i="12" s="1"/>
  <c r="J69" i="12"/>
  <c r="K69" i="12" s="1"/>
  <c r="J70" i="12"/>
  <c r="K70" i="12" s="1"/>
  <c r="L70" i="12" s="1"/>
  <c r="J71" i="12"/>
  <c r="K71" i="12" s="1"/>
  <c r="L71" i="12" s="1"/>
  <c r="J72" i="12"/>
  <c r="K72" i="12" s="1"/>
  <c r="J73" i="12"/>
  <c r="K73" i="12" s="1"/>
  <c r="L73" i="12" s="1"/>
  <c r="J74" i="12"/>
  <c r="K74" i="12" s="1"/>
  <c r="L74" i="12" s="1"/>
  <c r="J75" i="12"/>
  <c r="K75" i="12" s="1"/>
  <c r="L75" i="12" s="1"/>
  <c r="J76" i="12"/>
  <c r="K76" i="12" s="1"/>
  <c r="L76" i="12" s="1"/>
  <c r="J77" i="12"/>
  <c r="K77" i="12" s="1"/>
  <c r="L77" i="12" s="1"/>
  <c r="J78" i="12"/>
  <c r="K78" i="12" s="1"/>
  <c r="L78" i="12" s="1"/>
  <c r="J79" i="12"/>
  <c r="K79" i="12" s="1"/>
  <c r="L79" i="12" s="1"/>
  <c r="J80" i="12"/>
  <c r="K80" i="12" s="1"/>
  <c r="L80" i="12" s="1"/>
  <c r="J81" i="12"/>
  <c r="K81" i="12" s="1"/>
  <c r="L81" i="12" s="1"/>
  <c r="J82" i="12"/>
  <c r="K82" i="12" s="1"/>
  <c r="L82" i="12" s="1"/>
  <c r="J83" i="12"/>
  <c r="K83" i="12" s="1"/>
  <c r="L83" i="12" s="1"/>
  <c r="J84" i="12"/>
  <c r="K84" i="12" s="1"/>
  <c r="L84" i="12" s="1"/>
  <c r="J21" i="12"/>
  <c r="K21" i="12" s="1"/>
  <c r="L21" i="12" s="1"/>
  <c r="J85" i="12"/>
  <c r="K85" i="12" s="1"/>
  <c r="L85" i="12" s="1"/>
  <c r="J86" i="12"/>
  <c r="K86" i="12" s="1"/>
  <c r="L86" i="12" s="1"/>
  <c r="G185" i="5" s="1"/>
  <c r="J87" i="12"/>
  <c r="K87" i="12" s="1"/>
  <c r="L87" i="12" s="1"/>
  <c r="J88" i="12"/>
  <c r="K88" i="12" s="1"/>
  <c r="L88" i="12" s="1"/>
  <c r="J89" i="12"/>
  <c r="K89" i="12" s="1"/>
  <c r="L89" i="12" s="1"/>
  <c r="J90" i="12"/>
  <c r="K90" i="12" s="1"/>
  <c r="L90" i="12" s="1"/>
  <c r="J91" i="12"/>
  <c r="K91" i="12" s="1"/>
  <c r="L91" i="12" s="1"/>
  <c r="G66" i="5" s="1"/>
  <c r="J92" i="12"/>
  <c r="K92" i="12" s="1"/>
  <c r="L92" i="12" s="1"/>
  <c r="J93" i="12"/>
  <c r="K93" i="12" s="1"/>
  <c r="L93" i="12" s="1"/>
  <c r="J94" i="12"/>
  <c r="K94" i="12" s="1"/>
  <c r="L94" i="12" s="1"/>
  <c r="J95" i="12"/>
  <c r="K95" i="12" s="1"/>
  <c r="L95" i="12" s="1"/>
  <c r="J96" i="12"/>
  <c r="K96" i="12" s="1"/>
  <c r="L96" i="12" s="1"/>
  <c r="J97" i="12"/>
  <c r="K97" i="12" s="1"/>
  <c r="L97" i="12" s="1"/>
  <c r="J98" i="12"/>
  <c r="K98" i="12" s="1"/>
  <c r="L98" i="12" s="1"/>
  <c r="G179" i="5" s="1"/>
  <c r="J99" i="12"/>
  <c r="K99" i="12" s="1"/>
  <c r="L99" i="12" s="1"/>
  <c r="J100" i="12"/>
  <c r="K100" i="12" s="1"/>
  <c r="L100" i="12" s="1"/>
  <c r="G180" i="5" s="1"/>
  <c r="J101" i="12"/>
  <c r="K101" i="12" s="1"/>
  <c r="L101" i="12" s="1"/>
  <c r="J123" i="12"/>
  <c r="K123" i="12" s="1"/>
  <c r="L123" i="12" s="1"/>
  <c r="J103" i="12"/>
  <c r="K103" i="12" s="1"/>
  <c r="L103" i="12" s="1"/>
  <c r="J104" i="12"/>
  <c r="K104" i="12" s="1"/>
  <c r="L104" i="12" s="1"/>
  <c r="J105" i="12"/>
  <c r="K105" i="12" s="1"/>
  <c r="L105" i="12" s="1"/>
  <c r="J106" i="12"/>
  <c r="K106" i="12" s="1"/>
  <c r="L106" i="12" s="1"/>
  <c r="J107" i="12"/>
  <c r="K107" i="12" s="1"/>
  <c r="L107" i="12" s="1"/>
  <c r="J108" i="12"/>
  <c r="K108" i="12" s="1"/>
  <c r="L108" i="12" s="1"/>
  <c r="J109" i="12"/>
  <c r="K109" i="12" s="1"/>
  <c r="L109" i="12" s="1"/>
  <c r="J110" i="12"/>
  <c r="K110" i="12" s="1"/>
  <c r="L110" i="12" s="1"/>
  <c r="G126" i="5" s="1"/>
  <c r="J111" i="12"/>
  <c r="K111" i="12" s="1"/>
  <c r="L111" i="12" s="1"/>
  <c r="J102" i="12"/>
  <c r="K102" i="12" s="1"/>
  <c r="L102" i="12" s="1"/>
  <c r="J114" i="12"/>
  <c r="K114" i="12" s="1"/>
  <c r="L114" i="12" s="1"/>
  <c r="G182" i="5" s="1"/>
  <c r="J115" i="12"/>
  <c r="K115" i="12" s="1"/>
  <c r="L115" i="12" s="1"/>
  <c r="J116" i="12"/>
  <c r="K116" i="12" s="1"/>
  <c r="L116" i="12" s="1"/>
  <c r="J117" i="12"/>
  <c r="K117" i="12" s="1"/>
  <c r="L117" i="12" s="1"/>
  <c r="J118" i="12"/>
  <c r="K118" i="12" s="1"/>
  <c r="L118" i="12" s="1"/>
  <c r="J119" i="12"/>
  <c r="K119" i="12" s="1"/>
  <c r="L119" i="12" s="1"/>
  <c r="J120" i="12"/>
  <c r="K120" i="12" s="1"/>
  <c r="L120" i="12" s="1"/>
  <c r="J121" i="12"/>
  <c r="K121" i="12" s="1"/>
  <c r="L121" i="12" s="1"/>
  <c r="J122" i="12"/>
  <c r="K122" i="12" s="1"/>
  <c r="L122" i="12" s="1"/>
  <c r="J112" i="12"/>
  <c r="K112" i="12" s="1"/>
  <c r="L112" i="12" s="1"/>
  <c r="J124" i="12"/>
  <c r="K124" i="12" s="1"/>
  <c r="L124" i="12" s="1"/>
  <c r="J125" i="12"/>
  <c r="K125" i="12" s="1"/>
  <c r="L125" i="12" s="1"/>
  <c r="G183" i="5" s="1"/>
  <c r="J126" i="12"/>
  <c r="K126" i="12" s="1"/>
  <c r="L126" i="12" s="1"/>
  <c r="J127" i="12"/>
  <c r="K127" i="12" s="1"/>
  <c r="L127" i="12" s="1"/>
  <c r="J128" i="12"/>
  <c r="K128" i="12" s="1"/>
  <c r="L128" i="12" s="1"/>
  <c r="J129" i="12"/>
  <c r="K129" i="12" s="1"/>
  <c r="L129" i="12" s="1"/>
  <c r="J130" i="12"/>
  <c r="K130" i="12" s="1"/>
  <c r="J131" i="12"/>
  <c r="K131" i="12" s="1"/>
  <c r="L131" i="12" s="1"/>
  <c r="J132" i="12"/>
  <c r="K132" i="12" s="1"/>
  <c r="L132" i="12" s="1"/>
  <c r="J133" i="12"/>
  <c r="K133" i="12" s="1"/>
  <c r="L133" i="12" s="1"/>
  <c r="J134" i="12"/>
  <c r="K134" i="12" s="1"/>
  <c r="L134" i="12" s="1"/>
  <c r="G125" i="5" s="1"/>
  <c r="J135" i="12"/>
  <c r="K135" i="12" s="1"/>
  <c r="L135" i="12" s="1"/>
  <c r="J136" i="12"/>
  <c r="K136" i="12" s="1"/>
  <c r="L136" i="12" s="1"/>
  <c r="J137" i="12"/>
  <c r="K137" i="12" s="1"/>
  <c r="L137" i="12" s="1"/>
  <c r="J138" i="12"/>
  <c r="K138" i="12" s="1"/>
  <c r="L138" i="12" s="1"/>
  <c r="J139" i="12"/>
  <c r="K139" i="12" s="1"/>
  <c r="L139" i="12" s="1"/>
  <c r="J140" i="12"/>
  <c r="K140" i="12" s="1"/>
  <c r="L140" i="12" s="1"/>
  <c r="J141" i="12"/>
  <c r="K141" i="12" s="1"/>
  <c r="L141" i="12" s="1"/>
  <c r="J142" i="12"/>
  <c r="K142" i="12" s="1"/>
  <c r="L142" i="12" s="1"/>
  <c r="J143" i="12"/>
  <c r="K143" i="12" s="1"/>
  <c r="L143" i="12" s="1"/>
  <c r="J144" i="12"/>
  <c r="K144" i="12" s="1"/>
  <c r="L144" i="12" s="1"/>
  <c r="J145" i="12"/>
  <c r="K145" i="12" s="1"/>
  <c r="L145" i="12" s="1"/>
  <c r="J146" i="12"/>
  <c r="K146" i="12" s="1"/>
  <c r="L146" i="12" s="1"/>
  <c r="J147" i="12"/>
  <c r="K147" i="12" s="1"/>
  <c r="L147" i="12" s="1"/>
  <c r="J148" i="12"/>
  <c r="K148" i="12" s="1"/>
  <c r="J149" i="12"/>
  <c r="K149" i="12" s="1"/>
  <c r="L149" i="12" s="1"/>
  <c r="J150" i="12"/>
  <c r="K150" i="12" s="1"/>
  <c r="L150" i="12" s="1"/>
  <c r="J151" i="12"/>
  <c r="K151" i="12" s="1"/>
  <c r="L151" i="12" s="1"/>
  <c r="K152" i="12"/>
  <c r="L152" i="12" s="1"/>
  <c r="J153" i="12"/>
  <c r="K153" i="12" s="1"/>
  <c r="L153" i="12" s="1"/>
  <c r="J154" i="12"/>
  <c r="K154" i="12" s="1"/>
  <c r="L154" i="12" s="1"/>
  <c r="G113" i="5" s="1"/>
  <c r="J155" i="12"/>
  <c r="K155" i="12" s="1"/>
  <c r="L155" i="12" s="1"/>
  <c r="J156" i="12"/>
  <c r="K156" i="12" s="1"/>
  <c r="L156" i="12" s="1"/>
  <c r="J157" i="12"/>
  <c r="K157" i="12" s="1"/>
  <c r="L157" i="12" s="1"/>
  <c r="G189" i="5" s="1"/>
  <c r="J158" i="12"/>
  <c r="K158" i="12" s="1"/>
  <c r="L158" i="12" s="1"/>
  <c r="G137" i="5" s="1"/>
  <c r="J159" i="12"/>
  <c r="K159" i="12" s="1"/>
  <c r="L159" i="12" s="1"/>
  <c r="J160" i="12"/>
  <c r="K160" i="12" s="1"/>
  <c r="L160" i="12" s="1"/>
  <c r="J161" i="12"/>
  <c r="K161" i="12" s="1"/>
  <c r="L161" i="12" s="1"/>
  <c r="J162" i="12"/>
  <c r="K162" i="12" s="1"/>
  <c r="L162" i="12" s="1"/>
  <c r="J163" i="12"/>
  <c r="K163" i="12" s="1"/>
  <c r="L163" i="12" s="1"/>
  <c r="J164" i="12"/>
  <c r="K164" i="12" s="1"/>
  <c r="L164" i="12" s="1"/>
  <c r="J165" i="12"/>
  <c r="K165" i="12" s="1"/>
  <c r="L165" i="12" s="1"/>
  <c r="J166" i="12"/>
  <c r="K166" i="12" s="1"/>
  <c r="L166" i="12" s="1"/>
  <c r="J167" i="12"/>
  <c r="K167" i="12" s="1"/>
  <c r="L167" i="12" s="1"/>
  <c r="G158" i="5" s="1"/>
  <c r="J168" i="12"/>
  <c r="K168" i="12" s="1"/>
  <c r="L168" i="12" s="1"/>
  <c r="G159" i="5" s="1"/>
  <c r="J169" i="12"/>
  <c r="K169" i="12" s="1"/>
  <c r="L169" i="12" s="1"/>
  <c r="J170" i="12"/>
  <c r="K170" i="12" s="1"/>
  <c r="L170" i="12" s="1"/>
  <c r="J171" i="12"/>
  <c r="K171" i="12" s="1"/>
  <c r="L171" i="12" s="1"/>
  <c r="J172" i="12"/>
  <c r="K172" i="12" s="1"/>
  <c r="L172" i="12" s="1"/>
  <c r="G160" i="5" s="1"/>
  <c r="J173" i="12"/>
  <c r="K173" i="12" s="1"/>
  <c r="L173" i="12" s="1"/>
  <c r="G161" i="5" s="1"/>
  <c r="J174" i="12"/>
  <c r="K174" i="12" s="1"/>
  <c r="L174" i="12" s="1"/>
  <c r="G162" i="5" s="1"/>
  <c r="J175" i="12"/>
  <c r="K175" i="12" s="1"/>
  <c r="L175" i="12" s="1"/>
  <c r="G163" i="5" s="1"/>
  <c r="J176" i="12"/>
  <c r="K176" i="12" s="1"/>
  <c r="L176" i="12" s="1"/>
  <c r="G164" i="5" s="1"/>
  <c r="J178" i="12"/>
  <c r="K178" i="12" s="1"/>
  <c r="L178" i="12" s="1"/>
  <c r="G16" i="5" s="1"/>
  <c r="J180" i="12"/>
  <c r="K180" i="12" s="1"/>
  <c r="L180" i="12" s="1"/>
  <c r="G17" i="5" s="1"/>
  <c r="J181" i="12"/>
  <c r="K181" i="12" s="1"/>
  <c r="L181" i="12" s="1"/>
  <c r="J182" i="12"/>
  <c r="K182" i="12" s="1"/>
  <c r="L182" i="12" s="1"/>
  <c r="J113" i="12"/>
  <c r="K113" i="12" s="1"/>
  <c r="L113" i="12" s="1"/>
  <c r="J183" i="12"/>
  <c r="K183" i="12" s="1"/>
  <c r="L183" i="12" s="1"/>
  <c r="J184" i="12"/>
  <c r="K184" i="12" s="1"/>
  <c r="L184" i="12" s="1"/>
  <c r="J185" i="12"/>
  <c r="K185" i="12" s="1"/>
  <c r="L185" i="12" s="1"/>
  <c r="J187" i="12"/>
  <c r="K187" i="12" s="1"/>
  <c r="L187" i="12" s="1"/>
  <c r="J188" i="12"/>
  <c r="K188" i="12" s="1"/>
  <c r="L188" i="12" s="1"/>
  <c r="G87" i="5" s="1"/>
  <c r="J197" i="12"/>
  <c r="K197" i="12" s="1"/>
  <c r="L197" i="12" s="1"/>
  <c r="J198" i="12"/>
  <c r="K198" i="12" s="1"/>
  <c r="L198" i="12" s="1"/>
  <c r="J199" i="12"/>
  <c r="K199" i="12" s="1"/>
  <c r="L199" i="12" s="1"/>
  <c r="G96" i="5" s="1"/>
  <c r="J200" i="12"/>
  <c r="K200" i="12" s="1"/>
  <c r="L200" i="12" s="1"/>
  <c r="J201" i="12"/>
  <c r="K201" i="12" s="1"/>
  <c r="L201" i="12" s="1"/>
  <c r="J202" i="12"/>
  <c r="K202" i="12" s="1"/>
  <c r="L202" i="12" s="1"/>
  <c r="J203" i="12"/>
  <c r="K203" i="12" s="1"/>
  <c r="L203" i="12" s="1"/>
  <c r="J204" i="12"/>
  <c r="K204" i="12" s="1"/>
  <c r="L204" i="12" s="1"/>
  <c r="J205" i="12"/>
  <c r="K205" i="12" s="1"/>
  <c r="L205" i="12" s="1"/>
  <c r="J206" i="12"/>
  <c r="K206" i="12" s="1"/>
  <c r="L206" i="12" s="1"/>
  <c r="J207" i="12"/>
  <c r="K207" i="12" s="1"/>
  <c r="L207" i="12" s="1"/>
  <c r="J208" i="12"/>
  <c r="K208" i="12" s="1"/>
  <c r="L208" i="12" s="1"/>
  <c r="J209" i="12"/>
  <c r="K209" i="12" s="1"/>
  <c r="L209" i="12" s="1"/>
  <c r="G30" i="5" s="1"/>
  <c r="J210" i="12"/>
  <c r="K210" i="12" s="1"/>
  <c r="L210" i="12" s="1"/>
  <c r="J211" i="12"/>
  <c r="K211" i="12" s="1"/>
  <c r="L211" i="12" s="1"/>
  <c r="J212" i="12"/>
  <c r="K212" i="12" s="1"/>
  <c r="L212" i="12" s="1"/>
  <c r="J213" i="12"/>
  <c r="K213" i="12" s="1"/>
  <c r="L213" i="12" s="1"/>
  <c r="J214" i="12"/>
  <c r="K214" i="12" s="1"/>
  <c r="L214" i="12" s="1"/>
  <c r="J216" i="12"/>
  <c r="K216" i="12" s="1"/>
  <c r="J217" i="12"/>
  <c r="K217" i="12" s="1"/>
  <c r="L217" i="12" s="1"/>
  <c r="J218" i="12"/>
  <c r="K218" i="12" s="1"/>
  <c r="L218" i="12" s="1"/>
  <c r="J219" i="12"/>
  <c r="K219" i="12" s="1"/>
  <c r="L219" i="12" s="1"/>
  <c r="J220" i="12"/>
  <c r="K220" i="12" s="1"/>
  <c r="L220" i="12" s="1"/>
  <c r="J221" i="12"/>
  <c r="K221" i="12" s="1"/>
  <c r="L221" i="12" s="1"/>
  <c r="J222" i="12"/>
  <c r="K222" i="12" s="1"/>
  <c r="L222" i="12" s="1"/>
  <c r="J223" i="12"/>
  <c r="K223" i="12" s="1"/>
  <c r="L223" i="12" s="1"/>
  <c r="J224" i="12"/>
  <c r="K224" i="12" s="1"/>
  <c r="L224" i="12" s="1"/>
  <c r="J225" i="12"/>
  <c r="K225" i="12" s="1"/>
  <c r="L225" i="12" s="1"/>
  <c r="J226" i="12"/>
  <c r="K226" i="12" s="1"/>
  <c r="L226" i="12" s="1"/>
  <c r="J227" i="12"/>
  <c r="K227" i="12" s="1"/>
  <c r="L227" i="12" s="1"/>
  <c r="J228" i="12"/>
  <c r="K228" i="12" s="1"/>
  <c r="L228" i="12" s="1"/>
  <c r="J229" i="12"/>
  <c r="K229" i="12" s="1"/>
  <c r="L229" i="12" s="1"/>
  <c r="J230" i="12"/>
  <c r="K230" i="12" s="1"/>
  <c r="L230" i="12" s="1"/>
  <c r="J231" i="12"/>
  <c r="K231" i="12" s="1"/>
  <c r="L231" i="12" s="1"/>
  <c r="G35" i="5" s="1"/>
  <c r="J232" i="12"/>
  <c r="K232" i="12" s="1"/>
  <c r="L232" i="12" s="1"/>
  <c r="J233" i="12"/>
  <c r="K233" i="12" s="1"/>
  <c r="L233" i="12" s="1"/>
  <c r="J239" i="12"/>
  <c r="K239" i="12" s="1"/>
  <c r="L239" i="12" s="1"/>
  <c r="J259" i="12"/>
  <c r="K259" i="12" s="1"/>
  <c r="L259" i="12" s="1"/>
  <c r="G170" i="5" s="1"/>
  <c r="J270" i="12"/>
  <c r="K270" i="12" s="1"/>
  <c r="L270" i="12" s="1"/>
  <c r="J271" i="12"/>
  <c r="K271" i="12" s="1"/>
  <c r="L271" i="12" s="1"/>
  <c r="J272" i="12"/>
  <c r="K272" i="12" s="1"/>
  <c r="L272" i="12" s="1"/>
  <c r="J274" i="12"/>
  <c r="K274" i="12" s="1"/>
  <c r="L274" i="12" s="1"/>
  <c r="J275" i="12"/>
  <c r="K275" i="12" s="1"/>
  <c r="L275" i="12" s="1"/>
  <c r="J276" i="12"/>
  <c r="K276" i="12" s="1"/>
  <c r="L276" i="12" s="1"/>
  <c r="J277" i="12"/>
  <c r="K277" i="12" s="1"/>
  <c r="L277" i="12" s="1"/>
  <c r="J278" i="12"/>
  <c r="K278" i="12" s="1"/>
  <c r="L278" i="12" s="1"/>
  <c r="J281" i="12"/>
  <c r="K281" i="12" s="1"/>
  <c r="L281" i="12" s="1"/>
  <c r="J282" i="12"/>
  <c r="K282" i="12" s="1"/>
  <c r="L282" i="12" s="1"/>
  <c r="J283" i="12"/>
  <c r="K283" i="12" s="1"/>
  <c r="L283" i="12" s="1"/>
  <c r="J284" i="12"/>
  <c r="K284" i="12" s="1"/>
  <c r="L284" i="12" s="1"/>
  <c r="J285" i="12"/>
  <c r="K285" i="12" s="1"/>
  <c r="L285" i="12" s="1"/>
  <c r="J286" i="12"/>
  <c r="K286" i="12" s="1"/>
  <c r="L286" i="12" s="1"/>
  <c r="J287" i="12"/>
  <c r="K287" i="12" s="1"/>
  <c r="L287" i="12" s="1"/>
  <c r="J288" i="12"/>
  <c r="K288" i="12" s="1"/>
  <c r="L288" i="12" s="1"/>
  <c r="G186" i="5" s="1"/>
  <c r="J289" i="12"/>
  <c r="K289" i="12" s="1"/>
  <c r="L289" i="12" s="1"/>
  <c r="G187" i="5" s="1"/>
  <c r="J290" i="12"/>
  <c r="K290" i="12" s="1"/>
  <c r="L290" i="12" s="1"/>
  <c r="J292" i="12"/>
  <c r="K292" i="12" s="1"/>
  <c r="L292" i="12" s="1"/>
  <c r="J293" i="12"/>
  <c r="K293" i="12" s="1"/>
  <c r="L293" i="12" s="1"/>
  <c r="J294" i="12"/>
  <c r="K294" i="12" s="1"/>
  <c r="L294" i="12" s="1"/>
  <c r="J295" i="12"/>
  <c r="K295" i="12" s="1"/>
  <c r="L295" i="12" s="1"/>
  <c r="J296" i="12"/>
  <c r="K296" i="12" s="1"/>
  <c r="L296" i="12" s="1"/>
  <c r="J297" i="12"/>
  <c r="K297" i="12" s="1"/>
  <c r="L297" i="12" s="1"/>
  <c r="G175" i="5" s="1"/>
  <c r="J298" i="12"/>
  <c r="K298" i="12" s="1"/>
  <c r="L298" i="12" s="1"/>
  <c r="J299" i="12"/>
  <c r="K299" i="12" s="1"/>
  <c r="L299" i="12" s="1"/>
  <c r="J300" i="12"/>
  <c r="K300" i="12" s="1"/>
  <c r="L300" i="12" s="1"/>
  <c r="J301" i="12"/>
  <c r="K301" i="12" s="1"/>
  <c r="L301" i="12" s="1"/>
  <c r="J302" i="12"/>
  <c r="K302" i="12" s="1"/>
  <c r="L302" i="12" s="1"/>
  <c r="J303" i="12"/>
  <c r="K303" i="12" s="1"/>
  <c r="L303" i="12" s="1"/>
  <c r="G172" i="5" s="1"/>
  <c r="J304" i="12"/>
  <c r="K304" i="12" s="1"/>
  <c r="L304" i="12" s="1"/>
  <c r="J305" i="12"/>
  <c r="K305" i="12" s="1"/>
  <c r="L305" i="12" s="1"/>
  <c r="J306" i="12"/>
  <c r="K306" i="12" s="1"/>
  <c r="L306" i="12" s="1"/>
  <c r="J307" i="12"/>
  <c r="K307" i="12" s="1"/>
  <c r="L307" i="12" s="1"/>
  <c r="J308" i="12"/>
  <c r="K308" i="12" s="1"/>
  <c r="J309" i="12"/>
  <c r="K309" i="12" s="1"/>
  <c r="L309" i="12" s="1"/>
  <c r="J310" i="12"/>
  <c r="K310" i="12" s="1"/>
  <c r="L310" i="12" s="1"/>
  <c r="J313" i="12"/>
  <c r="K313" i="12" s="1"/>
  <c r="L313" i="12" s="1"/>
  <c r="J314" i="12"/>
  <c r="K314" i="12" s="1"/>
  <c r="L314" i="12" s="1"/>
  <c r="J315" i="12"/>
  <c r="K315" i="12" s="1"/>
  <c r="L315" i="12" s="1"/>
  <c r="J316" i="12"/>
  <c r="K316" i="12" s="1"/>
  <c r="L316" i="12" s="1"/>
  <c r="J317" i="12"/>
  <c r="K317" i="12" s="1"/>
  <c r="L317" i="12" s="1"/>
  <c r="J318" i="12"/>
  <c r="K318" i="12" s="1"/>
  <c r="L318" i="12" s="1"/>
  <c r="J319" i="12"/>
  <c r="K319" i="12" s="1"/>
  <c r="L319" i="12" s="1"/>
  <c r="J320" i="12"/>
  <c r="K320" i="12" s="1"/>
  <c r="L320" i="12" s="1"/>
  <c r="J321" i="12"/>
  <c r="K321" i="12" s="1"/>
  <c r="L321" i="12" s="1"/>
  <c r="J322" i="12"/>
  <c r="K322" i="12" s="1"/>
  <c r="L322" i="12" s="1"/>
  <c r="J323" i="12"/>
  <c r="K323" i="12" s="1"/>
  <c r="L323" i="12" s="1"/>
  <c r="J324" i="12"/>
  <c r="K324" i="12" s="1"/>
  <c r="L324" i="12" s="1"/>
  <c r="J325" i="12"/>
  <c r="K325" i="12" s="1"/>
  <c r="L325" i="12" s="1"/>
  <c r="J326" i="12"/>
  <c r="K326" i="12" s="1"/>
  <c r="L326" i="12" s="1"/>
  <c r="J327" i="12"/>
  <c r="K327" i="12" s="1"/>
  <c r="L327" i="12" s="1"/>
  <c r="J328" i="12"/>
  <c r="K328" i="12" s="1"/>
  <c r="L328" i="12" s="1"/>
  <c r="J329" i="12"/>
  <c r="K329" i="12" s="1"/>
  <c r="L329" i="12" s="1"/>
  <c r="J330" i="12"/>
  <c r="K330" i="12" s="1"/>
  <c r="L330" i="12" s="1"/>
  <c r="J331" i="12"/>
  <c r="K331" i="12" s="1"/>
  <c r="L331" i="12" s="1"/>
  <c r="J332" i="12"/>
  <c r="K332" i="12" s="1"/>
  <c r="L332" i="12" s="1"/>
  <c r="J333" i="12"/>
  <c r="K333" i="12" s="1"/>
  <c r="L333" i="12" s="1"/>
  <c r="J334" i="12"/>
  <c r="K334" i="12" s="1"/>
  <c r="L334" i="12" s="1"/>
  <c r="J335" i="12"/>
  <c r="K335" i="12" s="1"/>
  <c r="L335" i="12" s="1"/>
  <c r="J336" i="12"/>
  <c r="K336" i="12" s="1"/>
  <c r="L336" i="12" s="1"/>
  <c r="J337" i="12"/>
  <c r="K337" i="12" s="1"/>
  <c r="L337" i="12" s="1"/>
  <c r="J338" i="12"/>
  <c r="K338" i="12" s="1"/>
  <c r="L338" i="12" s="1"/>
  <c r="J339" i="12"/>
  <c r="K339" i="12" s="1"/>
  <c r="L339" i="12" s="1"/>
  <c r="J340" i="12"/>
  <c r="K340" i="12" s="1"/>
  <c r="L340" i="12" s="1"/>
  <c r="J341" i="12"/>
  <c r="K341" i="12" s="1"/>
  <c r="L341" i="12" s="1"/>
  <c r="J342" i="12"/>
  <c r="K342" i="12" s="1"/>
  <c r="L342" i="12" s="1"/>
  <c r="J343" i="12"/>
  <c r="K343" i="12" s="1"/>
  <c r="L343" i="12" s="1"/>
  <c r="J280" i="12"/>
  <c r="K280" i="12" s="1"/>
  <c r="L280" i="12" s="1"/>
  <c r="J279" i="12"/>
  <c r="K279" i="12" s="1"/>
  <c r="L279" i="12" s="1"/>
  <c r="J291" i="12"/>
  <c r="K291" i="12" s="1"/>
  <c r="L291" i="12" s="1"/>
  <c r="J215" i="12"/>
  <c r="K215" i="12" s="1"/>
  <c r="L215" i="12" s="1"/>
  <c r="J179" i="12"/>
  <c r="K179" i="12" s="1"/>
  <c r="L179" i="12" s="1"/>
  <c r="G167" i="5" s="1"/>
  <c r="J312" i="12"/>
  <c r="K312" i="12" s="1"/>
  <c r="L312" i="12" s="1"/>
  <c r="J177" i="12"/>
  <c r="K177" i="12" s="1"/>
  <c r="L177" i="12" s="1"/>
  <c r="G165" i="5" s="1"/>
  <c r="J273" i="12"/>
  <c r="K273" i="12" s="1"/>
  <c r="L273" i="12" s="1"/>
  <c r="J234" i="12"/>
  <c r="K234" i="12" s="1"/>
  <c r="L234" i="12" s="1"/>
  <c r="J235" i="12"/>
  <c r="K235" i="12" s="1"/>
  <c r="L235" i="12" s="1"/>
  <c r="J236" i="12"/>
  <c r="K236" i="12" s="1"/>
  <c r="L236" i="12" s="1"/>
  <c r="J237" i="12"/>
  <c r="K237" i="12" s="1"/>
  <c r="L237" i="12" s="1"/>
  <c r="G171" i="5" s="1"/>
  <c r="J238" i="12"/>
  <c r="K238" i="12" s="1"/>
  <c r="L238" i="12" s="1"/>
  <c r="J240" i="12"/>
  <c r="K240" i="12" s="1"/>
  <c r="L240" i="12" s="1"/>
  <c r="J241" i="12"/>
  <c r="K241" i="12" s="1"/>
  <c r="L241" i="12" s="1"/>
  <c r="J242" i="12"/>
  <c r="K242" i="12" s="1"/>
  <c r="L242" i="12" s="1"/>
  <c r="J243" i="12"/>
  <c r="K243" i="12" s="1"/>
  <c r="L243" i="12" s="1"/>
  <c r="J244" i="12"/>
  <c r="K244" i="12" s="1"/>
  <c r="L244" i="12" s="1"/>
  <c r="J245" i="12"/>
  <c r="K245" i="12" s="1"/>
  <c r="L245" i="12" s="1"/>
  <c r="J246" i="12"/>
  <c r="K246" i="12" s="1"/>
  <c r="L246" i="12" s="1"/>
  <c r="J247" i="12"/>
  <c r="K247" i="12" s="1"/>
  <c r="L247" i="12" s="1"/>
  <c r="J248" i="12"/>
  <c r="K248" i="12" s="1"/>
  <c r="L248" i="12" s="1"/>
  <c r="J249" i="12"/>
  <c r="K249" i="12" s="1"/>
  <c r="L249" i="12" s="1"/>
  <c r="J250" i="12"/>
  <c r="K250" i="12" s="1"/>
  <c r="L250" i="12" s="1"/>
  <c r="J251" i="12"/>
  <c r="K251" i="12" s="1"/>
  <c r="L251" i="12" s="1"/>
  <c r="J252" i="12"/>
  <c r="K252" i="12" s="1"/>
  <c r="L252" i="12" s="1"/>
  <c r="J253" i="12"/>
  <c r="K253" i="12" s="1"/>
  <c r="L253" i="12" s="1"/>
  <c r="J255" i="12"/>
  <c r="K255" i="12" s="1"/>
  <c r="L255" i="12" s="1"/>
  <c r="J256" i="12"/>
  <c r="K256" i="12" s="1"/>
  <c r="L256" i="12" s="1"/>
  <c r="J257" i="12"/>
  <c r="K257" i="12" s="1"/>
  <c r="L257" i="12" s="1"/>
  <c r="J260" i="12"/>
  <c r="K260" i="12" s="1"/>
  <c r="L260" i="12" s="1"/>
  <c r="J261" i="12"/>
  <c r="K261" i="12" s="1"/>
  <c r="L261" i="12" s="1"/>
  <c r="J262" i="12"/>
  <c r="K262" i="12" s="1"/>
  <c r="L262" i="12" s="1"/>
  <c r="J263" i="12"/>
  <c r="K263" i="12" s="1"/>
  <c r="L263" i="12" s="1"/>
  <c r="J264" i="12"/>
  <c r="K264" i="12" s="1"/>
  <c r="L264" i="12" s="1"/>
  <c r="J265" i="12"/>
  <c r="K265" i="12" s="1"/>
  <c r="L265" i="12" s="1"/>
  <c r="J266" i="12"/>
  <c r="K266" i="12" s="1"/>
  <c r="L266" i="12" s="1"/>
  <c r="J267" i="12"/>
  <c r="K267" i="12" s="1"/>
  <c r="L267" i="12" s="1"/>
  <c r="J268" i="12"/>
  <c r="K268" i="12" s="1"/>
  <c r="L268" i="12" s="1"/>
  <c r="J269" i="12"/>
  <c r="K269" i="12" s="1"/>
  <c r="L269" i="12" s="1"/>
  <c r="J344" i="12"/>
  <c r="K344" i="12" s="1"/>
  <c r="L344" i="12" s="1"/>
  <c r="J345" i="12"/>
  <c r="K345" i="12" s="1"/>
  <c r="L345" i="12" s="1"/>
  <c r="J346" i="12"/>
  <c r="K346" i="12" s="1"/>
  <c r="L346" i="12" s="1"/>
  <c r="J347" i="12"/>
  <c r="K347" i="12" s="1"/>
  <c r="L347" i="12" s="1"/>
  <c r="J254" i="12"/>
  <c r="K254" i="12" s="1"/>
  <c r="L254" i="12" s="1"/>
  <c r="J258" i="12"/>
  <c r="K258" i="12" s="1"/>
  <c r="L258" i="12" s="1"/>
  <c r="G169" i="5" s="1"/>
  <c r="J3" i="12"/>
  <c r="K3" i="12" s="1"/>
  <c r="L3" i="12" s="1"/>
  <c r="H4" i="12"/>
  <c r="H5" i="12"/>
  <c r="H6" i="12"/>
  <c r="H7" i="12"/>
  <c r="H8" i="12"/>
  <c r="H9" i="12"/>
  <c r="H10" i="12"/>
  <c r="H11" i="12"/>
  <c r="H12" i="12"/>
  <c r="H13" i="12"/>
  <c r="H14" i="12"/>
  <c r="H15" i="12"/>
  <c r="H16" i="12"/>
  <c r="H17" i="12"/>
  <c r="H18" i="12"/>
  <c r="H19" i="12"/>
  <c r="H20" i="12"/>
  <c r="H22" i="12"/>
  <c r="H23" i="12"/>
  <c r="H24" i="12"/>
  <c r="H25" i="12"/>
  <c r="H26" i="12"/>
  <c r="H27" i="12"/>
  <c r="H28" i="12"/>
  <c r="H29" i="12"/>
  <c r="H30" i="12"/>
  <c r="H31" i="12"/>
  <c r="H32" i="12"/>
  <c r="H33" i="12"/>
  <c r="H34" i="12"/>
  <c r="H35" i="12"/>
  <c r="H36" i="12"/>
  <c r="H37" i="12"/>
  <c r="H38" i="12"/>
  <c r="H39" i="12"/>
  <c r="H40" i="12"/>
  <c r="H41" i="12"/>
  <c r="H42" i="12"/>
  <c r="H43" i="12"/>
  <c r="H44" i="12"/>
  <c r="H45" i="12"/>
  <c r="H46" i="12"/>
  <c r="H47" i="12"/>
  <c r="H48" i="12"/>
  <c r="H49" i="12"/>
  <c r="H50" i="12"/>
  <c r="H51" i="12"/>
  <c r="H52" i="12"/>
  <c r="H53" i="12"/>
  <c r="H54" i="12"/>
  <c r="H55" i="12"/>
  <c r="H56" i="12"/>
  <c r="H57" i="12"/>
  <c r="H58" i="12"/>
  <c r="H59" i="12"/>
  <c r="H60" i="12"/>
  <c r="H61" i="12"/>
  <c r="H62" i="12"/>
  <c r="H63" i="12"/>
  <c r="H64" i="12"/>
  <c r="H65" i="12"/>
  <c r="H66" i="12"/>
  <c r="H67" i="12"/>
  <c r="H68" i="12"/>
  <c r="H69" i="12"/>
  <c r="H70" i="12"/>
  <c r="H71" i="12"/>
  <c r="H72" i="12"/>
  <c r="H73" i="12"/>
  <c r="H74" i="12"/>
  <c r="H75" i="12"/>
  <c r="H76" i="12"/>
  <c r="H77" i="12"/>
  <c r="H78" i="12"/>
  <c r="H79" i="12"/>
  <c r="H80" i="12"/>
  <c r="H81" i="12"/>
  <c r="H82" i="12"/>
  <c r="H83" i="12"/>
  <c r="H84" i="12"/>
  <c r="H21" i="12"/>
  <c r="H85" i="12"/>
  <c r="H86" i="12"/>
  <c r="H87" i="12"/>
  <c r="H88" i="12"/>
  <c r="H89" i="12"/>
  <c r="H90" i="12"/>
  <c r="H91" i="12"/>
  <c r="H92" i="12"/>
  <c r="H93" i="12"/>
  <c r="H94" i="12"/>
  <c r="H95" i="12"/>
  <c r="H96" i="12"/>
  <c r="H97" i="12"/>
  <c r="H98" i="12"/>
  <c r="H99" i="12"/>
  <c r="H100" i="12"/>
  <c r="H101" i="12"/>
  <c r="H123" i="12"/>
  <c r="H103" i="12"/>
  <c r="H104" i="12"/>
  <c r="H105" i="12"/>
  <c r="H106" i="12"/>
  <c r="H107" i="12"/>
  <c r="H108" i="12"/>
  <c r="H109" i="12"/>
  <c r="H110" i="12"/>
  <c r="H111" i="12"/>
  <c r="H102" i="12"/>
  <c r="H114" i="12"/>
  <c r="H115" i="12"/>
  <c r="H116" i="12"/>
  <c r="H117" i="12"/>
  <c r="H118" i="12"/>
  <c r="H119" i="12"/>
  <c r="H120" i="12"/>
  <c r="H121" i="12"/>
  <c r="H122" i="12"/>
  <c r="H112" i="12"/>
  <c r="H124" i="12"/>
  <c r="H125" i="12"/>
  <c r="H126" i="12"/>
  <c r="H127" i="12"/>
  <c r="H128" i="12"/>
  <c r="H129" i="12"/>
  <c r="H130" i="12"/>
  <c r="H131" i="12"/>
  <c r="H132" i="12"/>
  <c r="H133" i="12"/>
  <c r="H134" i="12"/>
  <c r="H135" i="12"/>
  <c r="H136" i="12"/>
  <c r="H137" i="12"/>
  <c r="H138" i="12"/>
  <c r="H139" i="12"/>
  <c r="H140" i="12"/>
  <c r="H141" i="12"/>
  <c r="H142" i="12"/>
  <c r="H143" i="12"/>
  <c r="H144" i="12"/>
  <c r="H145" i="12"/>
  <c r="H146" i="12"/>
  <c r="H147" i="12"/>
  <c r="H148" i="12"/>
  <c r="H149" i="12"/>
  <c r="H150" i="12"/>
  <c r="H151" i="12"/>
  <c r="H152" i="12"/>
  <c r="H153" i="12"/>
  <c r="H154" i="12"/>
  <c r="H155" i="12"/>
  <c r="H156" i="12"/>
  <c r="H157" i="12"/>
  <c r="H158" i="12"/>
  <c r="H159" i="12"/>
  <c r="H160" i="12"/>
  <c r="H161" i="12"/>
  <c r="H162" i="12"/>
  <c r="H163" i="12"/>
  <c r="H164" i="12"/>
  <c r="H165" i="12"/>
  <c r="H166" i="12"/>
  <c r="H167" i="12"/>
  <c r="H168" i="12"/>
  <c r="H169" i="12"/>
  <c r="H170" i="12"/>
  <c r="H171" i="12"/>
  <c r="H172" i="12"/>
  <c r="H173" i="12"/>
  <c r="H174" i="12"/>
  <c r="H175" i="12"/>
  <c r="H176" i="12"/>
  <c r="H178" i="12"/>
  <c r="H180" i="12"/>
  <c r="H181" i="12"/>
  <c r="H182" i="12"/>
  <c r="H113" i="12"/>
  <c r="H183" i="12"/>
  <c r="H184" i="12"/>
  <c r="H185" i="12"/>
  <c r="H187" i="12"/>
  <c r="H188" i="12"/>
  <c r="H189" i="12"/>
  <c r="H190" i="12"/>
  <c r="H191" i="12"/>
  <c r="H193" i="12"/>
  <c r="H194" i="12"/>
  <c r="H195" i="12"/>
  <c r="H196" i="12"/>
  <c r="H197" i="12"/>
  <c r="H198" i="12"/>
  <c r="H199" i="12"/>
  <c r="H200" i="12"/>
  <c r="H201" i="12"/>
  <c r="H202" i="12"/>
  <c r="H203" i="12"/>
  <c r="H204" i="12"/>
  <c r="H205" i="12"/>
  <c r="H206" i="12"/>
  <c r="H207" i="12"/>
  <c r="H208" i="12"/>
  <c r="H209" i="12"/>
  <c r="H210" i="12"/>
  <c r="H211" i="12"/>
  <c r="H212" i="12"/>
  <c r="H213" i="12"/>
  <c r="H214" i="12"/>
  <c r="H216" i="12"/>
  <c r="H217" i="12"/>
  <c r="H218" i="12"/>
  <c r="H219" i="12"/>
  <c r="H220" i="12"/>
  <c r="H221" i="12"/>
  <c r="H222" i="12"/>
  <c r="H223" i="12"/>
  <c r="H224" i="12"/>
  <c r="H225" i="12"/>
  <c r="H226" i="12"/>
  <c r="H227" i="12"/>
  <c r="H228" i="12"/>
  <c r="H229" i="12"/>
  <c r="H230" i="12"/>
  <c r="H231" i="12"/>
  <c r="H232" i="12"/>
  <c r="H233" i="12"/>
  <c r="H239" i="12"/>
  <c r="H259" i="12"/>
  <c r="H270" i="12"/>
  <c r="H271" i="12"/>
  <c r="H272" i="12"/>
  <c r="H274" i="12"/>
  <c r="H275" i="12"/>
  <c r="H276" i="12"/>
  <c r="H277" i="12"/>
  <c r="H278" i="12"/>
  <c r="H281" i="12"/>
  <c r="H282" i="12"/>
  <c r="H283" i="12"/>
  <c r="H284" i="12"/>
  <c r="H285" i="12"/>
  <c r="H286" i="12"/>
  <c r="H287" i="12"/>
  <c r="H288" i="12"/>
  <c r="H289" i="12"/>
  <c r="H290" i="12"/>
  <c r="H292" i="12"/>
  <c r="H293" i="12"/>
  <c r="H294" i="12"/>
  <c r="H295" i="12"/>
  <c r="H296" i="12"/>
  <c r="H297" i="12"/>
  <c r="H298" i="12"/>
  <c r="H299" i="12"/>
  <c r="H300" i="12"/>
  <c r="H301" i="12"/>
  <c r="H302" i="12"/>
  <c r="H303" i="12"/>
  <c r="H304" i="12"/>
  <c r="H305" i="12"/>
  <c r="H306" i="12"/>
  <c r="H307" i="12"/>
  <c r="H308" i="12"/>
  <c r="H309" i="12"/>
  <c r="H310" i="12"/>
  <c r="H311" i="12"/>
  <c r="H313" i="12"/>
  <c r="H314" i="12"/>
  <c r="H315" i="12"/>
  <c r="H316" i="12"/>
  <c r="H317" i="12"/>
  <c r="H318" i="12"/>
  <c r="H319" i="12"/>
  <c r="H320" i="12"/>
  <c r="H321" i="12"/>
  <c r="H322" i="12"/>
  <c r="H323" i="12"/>
  <c r="H324" i="12"/>
  <c r="H325" i="12"/>
  <c r="H326" i="12"/>
  <c r="H327" i="12"/>
  <c r="H328" i="12"/>
  <c r="H329" i="12"/>
  <c r="H330" i="12"/>
  <c r="H331" i="12"/>
  <c r="H332" i="12"/>
  <c r="H333" i="12"/>
  <c r="H334" i="12"/>
  <c r="H335" i="12"/>
  <c r="H336" i="12"/>
  <c r="H337" i="12"/>
  <c r="H338" i="12"/>
  <c r="H339" i="12"/>
  <c r="H340" i="12"/>
  <c r="H341" i="12"/>
  <c r="H342" i="12"/>
  <c r="H343" i="12"/>
  <c r="H280" i="12"/>
  <c r="H279" i="12"/>
  <c r="H291" i="12"/>
  <c r="H215" i="12"/>
  <c r="H179" i="12"/>
  <c r="H312" i="12"/>
  <c r="H177" i="12"/>
  <c r="H273" i="12"/>
  <c r="H234" i="12"/>
  <c r="H235" i="12"/>
  <c r="H236" i="12"/>
  <c r="H237" i="12"/>
  <c r="H238" i="12"/>
  <c r="H240" i="12"/>
  <c r="H241" i="12"/>
  <c r="H242" i="12"/>
  <c r="H243" i="12"/>
  <c r="H244" i="12"/>
  <c r="H245" i="12"/>
  <c r="H246" i="12"/>
  <c r="H247" i="12"/>
  <c r="H248" i="12"/>
  <c r="H249" i="12"/>
  <c r="H250" i="12"/>
  <c r="H251" i="12"/>
  <c r="H252" i="12"/>
  <c r="H253" i="12"/>
  <c r="H255" i="12"/>
  <c r="H256" i="12"/>
  <c r="H257" i="12"/>
  <c r="H260" i="12"/>
  <c r="H261" i="12"/>
  <c r="H262" i="12"/>
  <c r="H263" i="12"/>
  <c r="H264" i="12"/>
  <c r="H265" i="12"/>
  <c r="H266" i="12"/>
  <c r="H267" i="12"/>
  <c r="H268" i="12"/>
  <c r="H269" i="12"/>
  <c r="H344" i="12"/>
  <c r="H345" i="12"/>
  <c r="H346" i="12"/>
  <c r="H347" i="12"/>
  <c r="H254" i="12"/>
  <c r="H258" i="12"/>
  <c r="I10" i="5"/>
  <c r="I9" i="5"/>
  <c r="I100" i="5"/>
  <c r="I148" i="5"/>
  <c r="I99" i="5"/>
  <c r="I98" i="5"/>
  <c r="I97" i="5"/>
  <c r="I55" i="5"/>
  <c r="I51" i="5"/>
  <c r="I14" i="5"/>
  <c r="I15" i="5"/>
  <c r="I48" i="5"/>
  <c r="I32" i="5"/>
  <c r="I35" i="5"/>
  <c r="I46" i="5"/>
  <c r="I33" i="5"/>
  <c r="I42" i="5"/>
  <c r="I40" i="5"/>
  <c r="I56" i="5"/>
  <c r="I38" i="5"/>
  <c r="I37" i="5"/>
  <c r="I45" i="5"/>
  <c r="I44" i="5"/>
  <c r="I39" i="5"/>
  <c r="I49" i="5"/>
  <c r="I31" i="5"/>
  <c r="I54" i="5"/>
  <c r="I52" i="5"/>
  <c r="I47" i="5"/>
  <c r="I53" i="5"/>
  <c r="I30" i="5"/>
  <c r="I34" i="5"/>
  <c r="I36" i="5"/>
  <c r="I41" i="5"/>
  <c r="I43" i="5"/>
  <c r="I50" i="5"/>
  <c r="I96" i="5"/>
  <c r="I95" i="5"/>
  <c r="I94" i="5"/>
  <c r="I86" i="5"/>
  <c r="I85" i="5"/>
  <c r="I23" i="5"/>
  <c r="I13" i="5"/>
  <c r="I17" i="5"/>
  <c r="I16" i="5"/>
  <c r="I18" i="5"/>
  <c r="I12" i="5"/>
  <c r="I19" i="5"/>
  <c r="I8" i="5"/>
  <c r="I7" i="5"/>
  <c r="I20" i="5"/>
  <c r="I22" i="5"/>
  <c r="I21" i="5"/>
  <c r="I114" i="5"/>
  <c r="I130" i="5"/>
  <c r="I103" i="5"/>
  <c r="I122" i="5"/>
  <c r="I115" i="5"/>
  <c r="I137" i="5"/>
  <c r="I119" i="5"/>
  <c r="I111" i="5"/>
  <c r="I113" i="5"/>
  <c r="I116" i="5"/>
  <c r="I133" i="5"/>
  <c r="I135" i="5"/>
  <c r="I101" i="5"/>
  <c r="I123" i="5"/>
  <c r="I118" i="5"/>
  <c r="I105" i="5"/>
  <c r="I110" i="5"/>
  <c r="I107" i="5"/>
  <c r="I117" i="5"/>
  <c r="I124" i="5"/>
  <c r="I125" i="5"/>
  <c r="I132" i="5"/>
  <c r="I106" i="5"/>
  <c r="I104" i="5"/>
  <c r="I128" i="5"/>
  <c r="I129" i="5"/>
  <c r="I112" i="5"/>
  <c r="I127" i="5"/>
  <c r="I120" i="5"/>
  <c r="I131" i="5"/>
  <c r="I136" i="5"/>
  <c r="I108" i="5"/>
  <c r="I102" i="5"/>
  <c r="I134" i="5"/>
  <c r="I126" i="5"/>
  <c r="I121" i="5"/>
  <c r="I77" i="5"/>
  <c r="I76" i="5"/>
  <c r="I78" i="5"/>
  <c r="I75" i="5"/>
  <c r="I74" i="5"/>
  <c r="I73" i="5"/>
  <c r="I72" i="5"/>
  <c r="I71" i="5"/>
  <c r="I70" i="5"/>
  <c r="I69" i="5"/>
  <c r="I68" i="5"/>
  <c r="I67" i="5"/>
  <c r="I66" i="5"/>
  <c r="I65" i="5"/>
  <c r="I64" i="5"/>
  <c r="I63" i="5"/>
  <c r="I62" i="5"/>
  <c r="I24" i="5"/>
  <c r="I83" i="5"/>
  <c r="I82" i="5"/>
  <c r="I81" i="5"/>
  <c r="I80" i="5"/>
  <c r="I61" i="5"/>
  <c r="I60" i="5"/>
  <c r="I59" i="5"/>
  <c r="I58" i="5"/>
  <c r="I57" i="5"/>
  <c r="I11" i="5"/>
  <c r="I150" i="5"/>
  <c r="I153" i="5"/>
  <c r="I138" i="5"/>
  <c r="I79" i="5"/>
  <c r="I147" i="5"/>
  <c r="I155" i="5"/>
  <c r="I144" i="5"/>
  <c r="I156" i="5"/>
  <c r="I139" i="5"/>
  <c r="I142" i="5"/>
  <c r="I149" i="5"/>
  <c r="I152" i="5"/>
  <c r="I141" i="5"/>
  <c r="I154" i="5"/>
  <c r="I151" i="5"/>
  <c r="I140" i="5"/>
  <c r="I145" i="5"/>
  <c r="I143" i="5"/>
  <c r="I146" i="5"/>
  <c r="I28" i="5"/>
  <c r="I29" i="5"/>
  <c r="I26" i="5"/>
  <c r="I25" i="5"/>
  <c r="I27" i="5"/>
  <c r="I84" i="5"/>
  <c r="H3" i="12"/>
  <c r="S369" i="2"/>
  <c r="S370" i="2"/>
  <c r="S373" i="2"/>
  <c r="S374" i="2"/>
  <c r="S377" i="2"/>
  <c r="S378" i="2"/>
  <c r="S381" i="2"/>
  <c r="S382" i="2"/>
  <c r="S385" i="2"/>
  <c r="S386" i="2"/>
  <c r="S389" i="2"/>
  <c r="S390" i="2"/>
  <c r="S393" i="2"/>
  <c r="S394" i="2"/>
  <c r="S395" i="2"/>
  <c r="S397" i="2"/>
  <c r="S398" i="2"/>
  <c r="S399" i="2"/>
  <c r="S401" i="2"/>
  <c r="S402" i="2"/>
  <c r="S403" i="2"/>
  <c r="S405" i="2"/>
  <c r="S406" i="2"/>
  <c r="S407" i="2"/>
  <c r="S409" i="2"/>
  <c r="S410" i="2"/>
  <c r="S411" i="2"/>
  <c r="S413" i="2"/>
  <c r="S414" i="2"/>
  <c r="S415" i="2"/>
  <c r="S417" i="2"/>
  <c r="S418" i="2"/>
  <c r="S419" i="2"/>
  <c r="S340" i="2"/>
  <c r="S341" i="2"/>
  <c r="S342" i="2"/>
  <c r="S344" i="2"/>
  <c r="S345" i="2"/>
  <c r="S346" i="2"/>
  <c r="S348" i="2"/>
  <c r="S349" i="2"/>
  <c r="S350" i="2"/>
  <c r="S352" i="2"/>
  <c r="S353" i="2"/>
  <c r="S354" i="2"/>
  <c r="S356" i="2"/>
  <c r="S357" i="2"/>
  <c r="S358" i="2"/>
  <c r="S360" i="2"/>
  <c r="S361" i="2"/>
  <c r="S362" i="2"/>
  <c r="S364" i="2"/>
  <c r="S365" i="2"/>
  <c r="S366" i="2"/>
  <c r="S368" i="2"/>
  <c r="S337" i="2"/>
  <c r="S338" i="2"/>
  <c r="S321" i="2"/>
  <c r="S322" i="2"/>
  <c r="S325" i="2"/>
  <c r="S326" i="2"/>
  <c r="S329" i="2"/>
  <c r="S330" i="2"/>
  <c r="S333" i="2"/>
  <c r="S334" i="2"/>
  <c r="I2" i="10"/>
  <c r="S301" i="2"/>
  <c r="S302" i="2"/>
  <c r="S305" i="2"/>
  <c r="S306" i="2"/>
  <c r="S309" i="2"/>
  <c r="S310" i="2"/>
  <c r="S313" i="2"/>
  <c r="S314" i="2"/>
  <c r="S317" i="2"/>
  <c r="S318" i="2"/>
  <c r="O7" i="1"/>
  <c r="O8" i="1"/>
  <c r="O9" i="1"/>
  <c r="O10" i="1"/>
  <c r="O11" i="1"/>
  <c r="A2" i="10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42" i="5"/>
  <c r="A43" i="5"/>
  <c r="A44" i="5"/>
  <c r="A45" i="5"/>
  <c r="A46" i="5"/>
  <c r="A47" i="5"/>
  <c r="A48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C1" i="2"/>
  <c r="A7" i="5"/>
  <c r="S289" i="2"/>
  <c r="S290" i="2"/>
  <c r="S291" i="2"/>
  <c r="S293" i="2"/>
  <c r="S294" i="2"/>
  <c r="S297" i="2"/>
  <c r="S298" i="2"/>
  <c r="S253" i="2"/>
  <c r="S254" i="2"/>
  <c r="S257" i="2"/>
  <c r="S258" i="2"/>
  <c r="S261" i="2"/>
  <c r="S262" i="2"/>
  <c r="S265" i="2"/>
  <c r="S266" i="2"/>
  <c r="S269" i="2"/>
  <c r="S270" i="2"/>
  <c r="S271" i="2"/>
  <c r="S273" i="2"/>
  <c r="S274" i="2"/>
  <c r="S277" i="2"/>
  <c r="S278" i="2"/>
  <c r="S281" i="2"/>
  <c r="S282" i="2"/>
  <c r="S285" i="2"/>
  <c r="S286" i="2"/>
  <c r="S250" i="2"/>
  <c r="S249" i="2"/>
  <c r="S248" i="2"/>
  <c r="S246" i="2"/>
  <c r="S245" i="2"/>
  <c r="S244" i="2"/>
  <c r="S242" i="2"/>
  <c r="S241" i="2"/>
  <c r="S240" i="2"/>
  <c r="S238" i="2"/>
  <c r="S237" i="2"/>
  <c r="S236" i="2"/>
  <c r="S234" i="2"/>
  <c r="S233" i="2"/>
  <c r="S232" i="2"/>
  <c r="S230" i="2"/>
  <c r="S229" i="2"/>
  <c r="S228" i="2"/>
  <c r="S226" i="2"/>
  <c r="S225" i="2"/>
  <c r="S224" i="2"/>
  <c r="S222" i="2"/>
  <c r="S221" i="2"/>
  <c r="S220" i="2"/>
  <c r="S218" i="2"/>
  <c r="S217" i="2"/>
  <c r="S216" i="2"/>
  <c r="S214" i="2"/>
  <c r="S213" i="2"/>
  <c r="S211" i="2"/>
  <c r="S210" i="2"/>
  <c r="S209" i="2"/>
  <c r="S207" i="2"/>
  <c r="S206" i="2"/>
  <c r="S205" i="2"/>
  <c r="S203" i="2"/>
  <c r="S202" i="2"/>
  <c r="S201" i="2"/>
  <c r="S199" i="2"/>
  <c r="S198" i="2"/>
  <c r="S197" i="2"/>
  <c r="S195" i="2"/>
  <c r="S194" i="2"/>
  <c r="S193" i="2"/>
  <c r="S191" i="2"/>
  <c r="S190" i="2"/>
  <c r="S189" i="2"/>
  <c r="S187" i="2"/>
  <c r="S186" i="2"/>
  <c r="S185" i="2"/>
  <c r="S183" i="2"/>
  <c r="S182" i="2"/>
  <c r="S181" i="2"/>
  <c r="S179" i="2"/>
  <c r="S178" i="2"/>
  <c r="S177" i="2"/>
  <c r="S175" i="2"/>
  <c r="S174" i="2"/>
  <c r="S173" i="2"/>
  <c r="S171" i="2"/>
  <c r="S170" i="2"/>
  <c r="S169" i="2"/>
  <c r="S167" i="2"/>
  <c r="S166" i="2"/>
  <c r="S165" i="2"/>
  <c r="S163" i="2"/>
  <c r="S162" i="2"/>
  <c r="S161" i="2"/>
  <c r="S159" i="2"/>
  <c r="S158" i="2"/>
  <c r="S157" i="2"/>
  <c r="S154" i="2"/>
  <c r="S153" i="2"/>
  <c r="S150" i="2"/>
  <c r="S149" i="2"/>
  <c r="S147" i="2"/>
  <c r="S145" i="2"/>
  <c r="S144" i="2"/>
  <c r="S143" i="2"/>
  <c r="S142" i="2"/>
  <c r="S141" i="2"/>
  <c r="S140" i="2"/>
  <c r="S139" i="2"/>
  <c r="S138" i="2"/>
  <c r="S137" i="2"/>
  <c r="S136" i="2"/>
  <c r="S135" i="2"/>
  <c r="S134" i="2"/>
  <c r="S133" i="2"/>
  <c r="S132" i="2"/>
  <c r="S131" i="2"/>
  <c r="S130" i="2"/>
  <c r="S129" i="2"/>
  <c r="S128" i="2"/>
  <c r="S127" i="2"/>
  <c r="S126" i="2"/>
  <c r="S125" i="2"/>
  <c r="S124" i="2"/>
  <c r="S123" i="2"/>
  <c r="S122" i="2"/>
  <c r="S121" i="2"/>
  <c r="S120" i="2"/>
  <c r="S119" i="2"/>
  <c r="S118" i="2"/>
  <c r="S117" i="2"/>
  <c r="S116" i="2"/>
  <c r="S115" i="2"/>
  <c r="S114" i="2"/>
  <c r="S113" i="2"/>
  <c r="S112" i="2"/>
  <c r="S111" i="2"/>
  <c r="S110" i="2"/>
  <c r="S109" i="2"/>
  <c r="S108" i="2"/>
  <c r="S107" i="2"/>
  <c r="S106" i="2"/>
  <c r="S105" i="2"/>
  <c r="S104" i="2"/>
  <c r="S103" i="2"/>
  <c r="S102" i="2"/>
  <c r="S101" i="2"/>
  <c r="S100" i="2"/>
  <c r="S99" i="2"/>
  <c r="S98" i="2"/>
  <c r="S97" i="2"/>
  <c r="S96" i="2"/>
  <c r="S95" i="2"/>
  <c r="S94" i="2"/>
  <c r="S93" i="2"/>
  <c r="S92" i="2"/>
  <c r="S91" i="2"/>
  <c r="S90" i="2"/>
  <c r="S89" i="2"/>
  <c r="S88" i="2"/>
  <c r="S87" i="2"/>
  <c r="S86" i="2"/>
  <c r="S85" i="2"/>
  <c r="S84" i="2"/>
  <c r="S83" i="2"/>
  <c r="S82" i="2"/>
  <c r="S81" i="2"/>
  <c r="S80" i="2"/>
  <c r="S79" i="2"/>
  <c r="S78" i="2"/>
  <c r="S77" i="2"/>
  <c r="S76" i="2"/>
  <c r="S75" i="2"/>
  <c r="S74" i="2"/>
  <c r="S73" i="2"/>
  <c r="S72" i="2"/>
  <c r="S71" i="2"/>
  <c r="S70" i="2"/>
  <c r="S69" i="2"/>
  <c r="S68" i="2"/>
  <c r="S67" i="2"/>
  <c r="S66" i="2"/>
  <c r="S65" i="2"/>
  <c r="S64" i="2"/>
  <c r="S63" i="2"/>
  <c r="S62" i="2"/>
  <c r="S61" i="2"/>
  <c r="S60" i="2"/>
  <c r="S59" i="2"/>
  <c r="S58" i="2"/>
  <c r="S57" i="2"/>
  <c r="S56" i="2"/>
  <c r="S55" i="2"/>
  <c r="S54" i="2"/>
  <c r="S53" i="2"/>
  <c r="S52" i="2"/>
  <c r="S51" i="2"/>
  <c r="S50" i="2"/>
  <c r="S49" i="2"/>
  <c r="S48" i="2"/>
  <c r="S47" i="2"/>
  <c r="S46" i="2"/>
  <c r="S45" i="2"/>
  <c r="S44" i="2"/>
  <c r="S43" i="2"/>
  <c r="S42" i="2"/>
  <c r="S41" i="2"/>
  <c r="S40" i="2"/>
  <c r="S39" i="2"/>
  <c r="S38" i="2"/>
  <c r="S37" i="2"/>
  <c r="S36" i="2"/>
  <c r="S35" i="2"/>
  <c r="S34" i="2"/>
  <c r="S33" i="2"/>
  <c r="S32" i="2"/>
  <c r="S31" i="2"/>
  <c r="S30" i="2"/>
  <c r="S29" i="2"/>
  <c r="S28" i="2"/>
  <c r="S27" i="2"/>
  <c r="S26" i="2"/>
  <c r="S25" i="2"/>
  <c r="S24" i="2"/>
  <c r="S23" i="2"/>
  <c r="S22" i="2"/>
  <c r="S21" i="2"/>
  <c r="S20" i="2"/>
  <c r="S19" i="2"/>
  <c r="S18" i="2"/>
  <c r="S17" i="2"/>
  <c r="S16" i="2"/>
  <c r="S15" i="2"/>
  <c r="S14" i="2"/>
  <c r="S13" i="2"/>
  <c r="S12" i="2"/>
  <c r="S11" i="2"/>
  <c r="S10" i="2"/>
  <c r="S9" i="2"/>
  <c r="S8" i="2"/>
  <c r="S7" i="2"/>
  <c r="A31" i="8"/>
  <c r="A30" i="8"/>
  <c r="A29" i="8"/>
  <c r="A28" i="8"/>
  <c r="A27" i="8"/>
  <c r="A26" i="8"/>
  <c r="A25" i="8"/>
  <c r="A24" i="8"/>
  <c r="A23" i="8"/>
  <c r="A22" i="8"/>
  <c r="A21" i="8"/>
  <c r="A20" i="8"/>
  <c r="A19" i="8"/>
  <c r="A18" i="8"/>
  <c r="A17" i="8"/>
  <c r="A16" i="8"/>
  <c r="A15" i="8"/>
  <c r="A14" i="8"/>
  <c r="A13" i="8"/>
  <c r="A12" i="8"/>
  <c r="A11" i="8"/>
  <c r="A10" i="8"/>
  <c r="A9" i="8"/>
  <c r="A8" i="8"/>
  <c r="A7" i="8"/>
  <c r="A6" i="8"/>
  <c r="A5" i="8"/>
  <c r="A4" i="8"/>
  <c r="A3" i="8"/>
  <c r="A2" i="8"/>
  <c r="S155" i="2"/>
  <c r="S151" i="2"/>
  <c r="S148" i="2"/>
  <c r="D7" i="8"/>
  <c r="S387" i="2"/>
  <c r="S379" i="2"/>
  <c r="S375" i="2"/>
  <c r="S371" i="2"/>
  <c r="S339" i="2"/>
  <c r="S331" i="2"/>
  <c r="S323" i="2"/>
  <c r="S315" i="2"/>
  <c r="S311" i="2"/>
  <c r="S307" i="2"/>
  <c r="S299" i="2"/>
  <c r="S295" i="2"/>
  <c r="S283" i="2"/>
  <c r="S279" i="2"/>
  <c r="S275" i="2"/>
  <c r="S267" i="2"/>
  <c r="S263" i="2"/>
  <c r="S259" i="2"/>
  <c r="S251" i="2"/>
  <c r="S247" i="2"/>
  <c r="S243" i="2"/>
  <c r="S239" i="2"/>
  <c r="S235" i="2"/>
  <c r="S231" i="2"/>
  <c r="S227" i="2"/>
  <c r="S223" i="2"/>
  <c r="S219" i="2"/>
  <c r="S215" i="2"/>
  <c r="S212" i="2"/>
  <c r="S208" i="2"/>
  <c r="S204" i="2"/>
  <c r="S200" i="2"/>
  <c r="S196" i="2"/>
  <c r="S192" i="2"/>
  <c r="S188" i="2"/>
  <c r="S184" i="2"/>
  <c r="S180" i="2"/>
  <c r="S176" i="2"/>
  <c r="S172" i="2"/>
  <c r="S168" i="2"/>
  <c r="S164" i="2"/>
  <c r="S160" i="2"/>
  <c r="S156" i="2"/>
  <c r="D13" i="8"/>
  <c r="D5" i="8"/>
  <c r="D3" i="8"/>
  <c r="D11" i="8"/>
  <c r="S392" i="2"/>
  <c r="S388" i="2"/>
  <c r="S384" i="2"/>
  <c r="S380" i="2"/>
  <c r="S376" i="2"/>
  <c r="S372" i="2"/>
  <c r="S336" i="2"/>
  <c r="S332" i="2"/>
  <c r="S328" i="2"/>
  <c r="S324" i="2"/>
  <c r="S320" i="2"/>
  <c r="S316" i="2"/>
  <c r="S312" i="2"/>
  <c r="S308" i="2"/>
  <c r="S304" i="2"/>
  <c r="S300" i="2"/>
  <c r="S296" i="2"/>
  <c r="S292" i="2"/>
  <c r="S288" i="2"/>
  <c r="S284" i="2"/>
  <c r="S280" i="2"/>
  <c r="S276" i="2"/>
  <c r="S272" i="2"/>
  <c r="S268" i="2"/>
  <c r="S264" i="2"/>
  <c r="S260" i="2"/>
  <c r="S256" i="2"/>
  <c r="S252" i="2"/>
  <c r="S146" i="2"/>
  <c r="D9" i="8"/>
  <c r="D31" i="8"/>
  <c r="D2" i="8"/>
  <c r="D6" i="8"/>
  <c r="D10" i="8"/>
  <c r="D14" i="8"/>
  <c r="D18" i="8"/>
  <c r="D22" i="8"/>
  <c r="D24" i="8"/>
  <c r="D28" i="8"/>
  <c r="D4" i="8"/>
  <c r="D8" i="8"/>
  <c r="D12" i="8"/>
  <c r="D16" i="8"/>
  <c r="D20" i="8"/>
  <c r="D26" i="8"/>
  <c r="D30" i="8"/>
  <c r="D15" i="8"/>
  <c r="D17" i="8"/>
  <c r="D19" i="8"/>
  <c r="D21" i="8"/>
  <c r="D23" i="8"/>
  <c r="D25" i="8"/>
  <c r="D27" i="8"/>
  <c r="D29" i="8"/>
  <c r="D2" i="10"/>
  <c r="G2" i="10"/>
  <c r="G16" i="10"/>
  <c r="N7" i="2"/>
  <c r="G11" i="10"/>
  <c r="R47" i="10" l="1"/>
  <c r="G173" i="5"/>
  <c r="G132" i="5"/>
  <c r="G184" i="5"/>
  <c r="G31" i="5"/>
  <c r="G181" i="5"/>
  <c r="G168" i="5"/>
  <c r="G166" i="5"/>
  <c r="G47" i="5"/>
  <c r="G6" i="10"/>
  <c r="G3" i="10"/>
  <c r="G100" i="5"/>
  <c r="G15" i="5"/>
  <c r="G50" i="5"/>
  <c r="G55" i="5"/>
  <c r="G51" i="5"/>
  <c r="G10" i="5"/>
  <c r="G9" i="5"/>
  <c r="G33" i="5"/>
  <c r="G34" i="5"/>
  <c r="G20" i="5"/>
  <c r="G130" i="5"/>
  <c r="G128" i="5"/>
  <c r="G97" i="5"/>
  <c r="G104" i="5"/>
  <c r="G83" i="5"/>
  <c r="G138" i="5"/>
  <c r="G142" i="5"/>
  <c r="G27" i="5"/>
  <c r="G148" i="5"/>
  <c r="G133" i="5"/>
  <c r="G107" i="5"/>
  <c r="G121" i="5"/>
  <c r="G71" i="5"/>
  <c r="G81" i="5"/>
  <c r="G150" i="5"/>
  <c r="G26" i="5"/>
  <c r="G19" i="5"/>
  <c r="G131" i="5"/>
  <c r="G98" i="5"/>
  <c r="G53" i="5"/>
  <c r="G41" i="5"/>
  <c r="G95" i="5"/>
  <c r="G13" i="5"/>
  <c r="G109" i="5"/>
  <c r="G136" i="5"/>
  <c r="G84" i="5"/>
  <c r="G93" i="5"/>
  <c r="G38" i="5"/>
  <c r="G44" i="5"/>
  <c r="G18" i="5"/>
  <c r="G8" i="5"/>
  <c r="G21" i="5"/>
  <c r="G122" i="5"/>
  <c r="G119" i="5"/>
  <c r="G151" i="5"/>
  <c r="G29" i="5"/>
  <c r="G155" i="5"/>
  <c r="G79" i="5"/>
  <c r="G156" i="5"/>
  <c r="G152" i="5"/>
  <c r="G32" i="5"/>
  <c r="G52" i="5"/>
  <c r="G112" i="5"/>
  <c r="G76" i="5"/>
  <c r="G67" i="5"/>
  <c r="G140" i="5"/>
  <c r="G42" i="5"/>
  <c r="G56" i="5"/>
  <c r="G45" i="5"/>
  <c r="G36" i="5"/>
  <c r="G86" i="5"/>
  <c r="G23" i="5"/>
  <c r="G22" i="5"/>
  <c r="G103" i="5"/>
  <c r="G105" i="5"/>
  <c r="G117" i="5"/>
  <c r="G102" i="5"/>
  <c r="G74" i="5"/>
  <c r="G70" i="5"/>
  <c r="G24" i="5"/>
  <c r="G80" i="5"/>
  <c r="G11" i="5"/>
  <c r="G153" i="5"/>
  <c r="G149" i="5"/>
  <c r="G154" i="5"/>
  <c r="G146" i="5"/>
  <c r="G25" i="5"/>
  <c r="G61" i="5"/>
  <c r="G92" i="5"/>
  <c r="G88" i="5"/>
  <c r="G40" i="5"/>
  <c r="G120" i="5"/>
  <c r="G75" i="5"/>
  <c r="G62" i="5"/>
  <c r="G59" i="5"/>
  <c r="G89" i="5"/>
  <c r="G48" i="5"/>
  <c r="G123" i="5"/>
  <c r="G110" i="5"/>
  <c r="G106" i="5"/>
  <c r="G129" i="5"/>
  <c r="G134" i="5"/>
  <c r="G77" i="5"/>
  <c r="G73" i="5"/>
  <c r="G69" i="5"/>
  <c r="G64" i="5"/>
  <c r="G145" i="5"/>
  <c r="G58" i="5"/>
  <c r="G91" i="5"/>
  <c r="G135" i="5"/>
  <c r="G99" i="5"/>
  <c r="G14" i="5"/>
  <c r="G46" i="5"/>
  <c r="G37" i="5"/>
  <c r="G39" i="5"/>
  <c r="G54" i="5"/>
  <c r="G43" i="5"/>
  <c r="G94" i="5"/>
  <c r="G85" i="5"/>
  <c r="G12" i="5"/>
  <c r="G7" i="5"/>
  <c r="G114" i="5"/>
  <c r="G115" i="5"/>
  <c r="G111" i="5"/>
  <c r="G116" i="5"/>
  <c r="G101" i="5"/>
  <c r="G118" i="5"/>
  <c r="G124" i="5"/>
  <c r="G127" i="5"/>
  <c r="G108" i="5"/>
  <c r="G78" i="5"/>
  <c r="G72" i="5"/>
  <c r="G68" i="5"/>
  <c r="G65" i="5"/>
  <c r="G63" i="5"/>
  <c r="G82" i="5"/>
  <c r="G60" i="5"/>
  <c r="G57" i="5"/>
  <c r="G147" i="5"/>
  <c r="G139" i="5"/>
  <c r="G143" i="5"/>
  <c r="G28" i="5"/>
  <c r="G49" i="5"/>
  <c r="G90" i="5"/>
  <c r="G4" i="10"/>
  <c r="G18" i="10"/>
  <c r="G13" i="10"/>
  <c r="G14" i="10"/>
  <c r="G5" i="10"/>
  <c r="G15" i="10"/>
  <c r="G17" i="10"/>
  <c r="F3" i="10"/>
  <c r="F7" i="10"/>
  <c r="H7" i="10" s="1"/>
  <c r="F11" i="10"/>
  <c r="H11" i="10" s="1"/>
  <c r="F15" i="10"/>
  <c r="C3" i="10"/>
  <c r="E3" i="10" s="1"/>
  <c r="C7" i="10"/>
  <c r="E7" i="10" s="1"/>
  <c r="C11" i="10"/>
  <c r="E11" i="10" s="1"/>
  <c r="C15" i="10"/>
  <c r="E15" i="10" s="1"/>
  <c r="F4" i="10"/>
  <c r="F8" i="10"/>
  <c r="H8" i="10" s="1"/>
  <c r="F12" i="10"/>
  <c r="H12" i="10" s="1"/>
  <c r="F16" i="10"/>
  <c r="H16" i="10" s="1"/>
  <c r="C4" i="10"/>
  <c r="E4" i="10" s="1"/>
  <c r="C8" i="10"/>
  <c r="E8" i="10" s="1"/>
  <c r="C12" i="10"/>
  <c r="E12" i="10" s="1"/>
  <c r="C16" i="10"/>
  <c r="E16" i="10" s="1"/>
  <c r="F5" i="10"/>
  <c r="F9" i="10"/>
  <c r="H9" i="10" s="1"/>
  <c r="F13" i="10"/>
  <c r="F17" i="10"/>
  <c r="C5" i="10"/>
  <c r="E5" i="10" s="1"/>
  <c r="C9" i="10"/>
  <c r="E9" i="10" s="1"/>
  <c r="C13" i="10"/>
  <c r="E13" i="10" s="1"/>
  <c r="C17" i="10"/>
  <c r="E17" i="10" s="1"/>
  <c r="F6" i="10"/>
  <c r="F10" i="10"/>
  <c r="H10" i="10" s="1"/>
  <c r="F14" i="10"/>
  <c r="F18" i="10"/>
  <c r="C6" i="10"/>
  <c r="E6" i="10" s="1"/>
  <c r="C10" i="10"/>
  <c r="E10" i="10" s="1"/>
  <c r="C14" i="10"/>
  <c r="E14" i="10" s="1"/>
  <c r="C18" i="10"/>
  <c r="E18" i="10" s="1"/>
  <c r="C21" i="8"/>
  <c r="E21" i="8" s="1"/>
  <c r="C19" i="8"/>
  <c r="E19" i="8" s="1"/>
  <c r="C26" i="8"/>
  <c r="E26" i="8" s="1"/>
  <c r="C4" i="8"/>
  <c r="E4" i="8" s="1"/>
  <c r="C2" i="8"/>
  <c r="E2" i="8" s="1"/>
  <c r="C24" i="8"/>
  <c r="E24" i="8" s="1"/>
  <c r="F2" i="10"/>
  <c r="H2" i="10" s="1"/>
  <c r="D19" i="10"/>
  <c r="D32" i="8"/>
  <c r="B4" i="13"/>
  <c r="B26" i="13"/>
  <c r="B14" i="13"/>
  <c r="B18" i="13"/>
  <c r="B13" i="13"/>
  <c r="R30" i="10"/>
  <c r="R31" i="10"/>
  <c r="R24" i="10"/>
  <c r="R45" i="10"/>
  <c r="R40" i="10"/>
  <c r="R27" i="10"/>
  <c r="R34" i="10"/>
  <c r="R28" i="10"/>
  <c r="R42" i="10"/>
  <c r="R41" i="10"/>
  <c r="R43" i="10"/>
  <c r="R36" i="10"/>
  <c r="M3" i="2"/>
  <c r="M4" i="2" s="1"/>
  <c r="M5" i="2" s="1"/>
  <c r="B21" i="13"/>
  <c r="B15" i="13"/>
  <c r="R32" i="10"/>
  <c r="R49" i="10"/>
  <c r="B12" i="13"/>
  <c r="B19" i="13"/>
  <c r="B23" i="13"/>
  <c r="B11" i="13"/>
  <c r="B6" i="13"/>
  <c r="R44" i="10"/>
  <c r="R29" i="10"/>
  <c r="R37" i="10"/>
  <c r="B9" i="13"/>
  <c r="R48" i="10"/>
  <c r="R33" i="10"/>
  <c r="B3" i="13"/>
  <c r="B5" i="13"/>
  <c r="B20" i="13"/>
  <c r="B27" i="13"/>
  <c r="B22" i="13"/>
  <c r="R39" i="10"/>
  <c r="R38" i="10"/>
  <c r="R26" i="10"/>
  <c r="B10" i="13"/>
  <c r="B24" i="13"/>
  <c r="R25" i="10"/>
  <c r="R35" i="10"/>
  <c r="R46" i="10"/>
  <c r="B17" i="13"/>
  <c r="B8" i="13"/>
  <c r="B25" i="13"/>
  <c r="B7" i="13"/>
  <c r="B16" i="13"/>
  <c r="C27" i="8"/>
  <c r="E27" i="8" s="1"/>
  <c r="C11" i="8"/>
  <c r="E11" i="8" s="1"/>
  <c r="C17" i="8"/>
  <c r="E17" i="8" s="1"/>
  <c r="C22" i="8"/>
  <c r="E22" i="8" s="1"/>
  <c r="C23" i="8"/>
  <c r="E23" i="8" s="1"/>
  <c r="C9" i="8"/>
  <c r="E9" i="8" s="1"/>
  <c r="C16" i="8"/>
  <c r="E16" i="8" s="1"/>
  <c r="C25" i="8"/>
  <c r="E25" i="8" s="1"/>
  <c r="C5" i="8"/>
  <c r="E5" i="8" s="1"/>
  <c r="C18" i="8"/>
  <c r="E18" i="8" s="1"/>
  <c r="C2" i="10"/>
  <c r="C15" i="8"/>
  <c r="E15" i="8" s="1"/>
  <c r="C6" i="8"/>
  <c r="E6" i="8" s="1"/>
  <c r="C12" i="8"/>
  <c r="E12" i="8" s="1"/>
  <c r="C28" i="8"/>
  <c r="E28" i="8" s="1"/>
  <c r="C10" i="8"/>
  <c r="E10" i="8" s="1"/>
  <c r="C3" i="8"/>
  <c r="E3" i="8" s="1"/>
  <c r="C14" i="8"/>
  <c r="E14" i="8" s="1"/>
  <c r="C8" i="8"/>
  <c r="E8" i="8" s="1"/>
  <c r="C31" i="8"/>
  <c r="E31" i="8" s="1"/>
  <c r="C13" i="8"/>
  <c r="E13" i="8" s="1"/>
  <c r="C7" i="8"/>
  <c r="E7" i="8" s="1"/>
  <c r="C29" i="8"/>
  <c r="E29" i="8" s="1"/>
  <c r="C20" i="8"/>
  <c r="E20" i="8" s="1"/>
  <c r="C30" i="8"/>
  <c r="E30" i="8" s="1"/>
  <c r="H3" i="10" l="1"/>
  <c r="Q47" i="10"/>
  <c r="S47" i="10" s="1"/>
  <c r="H6" i="10"/>
  <c r="Q42" i="10"/>
  <c r="Q30" i="10"/>
  <c r="S30" i="10" s="1"/>
  <c r="Q41" i="10"/>
  <c r="S41" i="10" s="1"/>
  <c r="H17" i="10"/>
  <c r="J5" i="8"/>
  <c r="Q38" i="10"/>
  <c r="S38" i="10" s="1"/>
  <c r="J10" i="8"/>
  <c r="J22" i="8"/>
  <c r="Q44" i="10"/>
  <c r="S44" i="10" s="1"/>
  <c r="J31" i="8"/>
  <c r="J23" i="8"/>
  <c r="Q48" i="10"/>
  <c r="S48" i="10" s="1"/>
  <c r="J4" i="8"/>
  <c r="Q49" i="10"/>
  <c r="S49" i="10" s="1"/>
  <c r="J25" i="8"/>
  <c r="J11" i="8"/>
  <c r="J26" i="8"/>
  <c r="Q46" i="10"/>
  <c r="S46" i="10" s="1"/>
  <c r="J12" i="8"/>
  <c r="J14" i="8"/>
  <c r="J18" i="8"/>
  <c r="Q39" i="10"/>
  <c r="S39" i="10" s="1"/>
  <c r="Q24" i="10"/>
  <c r="S24" i="10" s="1"/>
  <c r="Q35" i="10"/>
  <c r="S35" i="10" s="1"/>
  <c r="Q33" i="10"/>
  <c r="S33" i="10" s="1"/>
  <c r="Q29" i="10"/>
  <c r="S29" i="10" s="1"/>
  <c r="J7" i="8"/>
  <c r="J17" i="8"/>
  <c r="J24" i="8"/>
  <c r="J21" i="8"/>
  <c r="J15" i="8"/>
  <c r="J2" i="8"/>
  <c r="Q25" i="10"/>
  <c r="S25" i="10" s="1"/>
  <c r="Q36" i="10"/>
  <c r="S36" i="10" s="1"/>
  <c r="Q43" i="10"/>
  <c r="S43" i="10" s="1"/>
  <c r="Q28" i="10"/>
  <c r="S28" i="10" s="1"/>
  <c r="Q27" i="10"/>
  <c r="S27" i="10" s="1"/>
  <c r="Q32" i="10"/>
  <c r="S32" i="10" s="1"/>
  <c r="J9" i="8"/>
  <c r="J29" i="8"/>
  <c r="J8" i="8"/>
  <c r="J6" i="8"/>
  <c r="J20" i="8"/>
  <c r="J13" i="8"/>
  <c r="J16" i="8"/>
  <c r="J30" i="8"/>
  <c r="J27" i="8"/>
  <c r="J3" i="8"/>
  <c r="J19" i="8"/>
  <c r="J28" i="8"/>
  <c r="Q45" i="10"/>
  <c r="S45" i="10" s="1"/>
  <c r="Q40" i="10"/>
  <c r="S40" i="10" s="1"/>
  <c r="Q31" i="10"/>
  <c r="S31" i="10" s="1"/>
  <c r="Q26" i="10"/>
  <c r="S26" i="10" s="1"/>
  <c r="Q34" i="10"/>
  <c r="S34" i="10" s="1"/>
  <c r="Q37" i="10"/>
  <c r="S37" i="10" s="1"/>
  <c r="H13" i="10"/>
  <c r="H18" i="10"/>
  <c r="H14" i="10"/>
  <c r="H15" i="10"/>
  <c r="H5" i="10"/>
  <c r="H4" i="10"/>
  <c r="G19" i="10"/>
  <c r="S42" i="10"/>
  <c r="R50" i="10"/>
  <c r="B28" i="13"/>
  <c r="E32" i="8"/>
  <c r="C32" i="8"/>
  <c r="E2" i="10"/>
  <c r="E19" i="10" s="1"/>
  <c r="C19" i="10"/>
  <c r="F19" i="10"/>
  <c r="T47" i="10" l="1"/>
  <c r="U47" i="10"/>
  <c r="S50" i="10"/>
  <c r="T45" i="10"/>
  <c r="U45" i="10"/>
  <c r="T41" i="10"/>
  <c r="U41" i="10"/>
  <c r="T26" i="10"/>
  <c r="U26" i="10"/>
  <c r="T32" i="10"/>
  <c r="U32" i="10"/>
  <c r="T36" i="10"/>
  <c r="U36" i="10"/>
  <c r="T29" i="10"/>
  <c r="U29" i="10"/>
  <c r="T39" i="10"/>
  <c r="U39" i="10"/>
  <c r="T46" i="10"/>
  <c r="U46" i="10"/>
  <c r="T49" i="10"/>
  <c r="T38" i="10"/>
  <c r="U38" i="10"/>
  <c r="T30" i="10"/>
  <c r="U30" i="10"/>
  <c r="T34" i="10"/>
  <c r="U34" i="10"/>
  <c r="T43" i="10"/>
  <c r="U43" i="10"/>
  <c r="T24" i="10"/>
  <c r="U24" i="10"/>
  <c r="T25" i="10"/>
  <c r="U25" i="10"/>
  <c r="T33" i="10"/>
  <c r="U33" i="10"/>
  <c r="T44" i="10"/>
  <c r="U44" i="10"/>
  <c r="T31" i="10"/>
  <c r="U31" i="10"/>
  <c r="T27" i="10"/>
  <c r="U27" i="10"/>
  <c r="T42" i="10"/>
  <c r="U42" i="10"/>
  <c r="T37" i="10"/>
  <c r="U37" i="10"/>
  <c r="T40" i="10"/>
  <c r="U40" i="10"/>
  <c r="T28" i="10"/>
  <c r="U28" i="10"/>
  <c r="T35" i="10"/>
  <c r="U35" i="10"/>
  <c r="T48" i="10"/>
  <c r="U48" i="10"/>
  <c r="J32" i="8"/>
  <c r="Q50" i="10"/>
  <c r="H19" i="10"/>
</calcChain>
</file>

<file path=xl/sharedStrings.xml><?xml version="1.0" encoding="utf-8"?>
<sst xmlns="http://schemas.openxmlformats.org/spreadsheetml/2006/main" count="2765" uniqueCount="920">
  <si>
    <t>NOVATOS 7 Y 8 AÑOS</t>
  </si>
  <si>
    <t>NOVATOS 9 Y 10 AÑOS</t>
  </si>
  <si>
    <t>NOVATOS 11 Y 12 AÑOS</t>
  </si>
  <si>
    <t>NOVATOS 13 Y 14 AÑOS</t>
  </si>
  <si>
    <t>NOVATOS 15 AÑOS Y MAS</t>
  </si>
  <si>
    <t>EXPERTOS 9 Y 10 AÑOS</t>
  </si>
  <si>
    <t>EXPERTOS 11 Y 12 AÑOS</t>
  </si>
  <si>
    <t>EXPERTOS 13 Y 14 AÑOS</t>
  </si>
  <si>
    <t>MASTER</t>
  </si>
  <si>
    <t>OPEN DAMAS</t>
  </si>
  <si>
    <t>OPEN VARONES</t>
  </si>
  <si>
    <t>CATEGORIAS</t>
  </si>
  <si>
    <t>STRIDERS</t>
  </si>
  <si>
    <t>DAMAS</t>
  </si>
  <si>
    <t>NIVELES DE HABILIDAD</t>
  </si>
  <si>
    <t>CLAS. CAT.</t>
  </si>
  <si>
    <t>CATEGORIA</t>
  </si>
  <si>
    <t>RANGO DE EDAD</t>
  </si>
  <si>
    <t>AÑO NACIMIENTO</t>
  </si>
  <si>
    <t>NIVEL</t>
  </si>
  <si>
    <t>EDAD</t>
  </si>
  <si>
    <t>S</t>
  </si>
  <si>
    <t>D</t>
  </si>
  <si>
    <t>P</t>
  </si>
  <si>
    <t>EX</t>
  </si>
  <si>
    <t>OV</t>
  </si>
  <si>
    <t>9 - 10 AÑOS</t>
  </si>
  <si>
    <t>7 - 8 AÑOS</t>
  </si>
  <si>
    <t>11 - 12 AÑOS</t>
  </si>
  <si>
    <t>13 - 14 AÑOS</t>
  </si>
  <si>
    <t>15 - 29 AÑOS</t>
  </si>
  <si>
    <t>NOMBRES</t>
  </si>
  <si>
    <t>APELLIDOS</t>
  </si>
  <si>
    <t>NIVEL DE HABILIDAD</t>
  </si>
  <si>
    <t>SNH</t>
  </si>
  <si>
    <t>SCAT</t>
  </si>
  <si>
    <t>VALOR INSCRIPCION</t>
  </si>
  <si>
    <t>CLUB</t>
  </si>
  <si>
    <t>FORCE TEAM BMX</t>
  </si>
  <si>
    <t>DOCUMENTO IDENTIDAD</t>
  </si>
  <si>
    <t>BMX ATTACK</t>
  </si>
  <si>
    <t>XTREMO BMX</t>
  </si>
  <si>
    <t>GUEPARDOS</t>
  </si>
  <si>
    <t>OBSERVACIONES</t>
  </si>
  <si>
    <t>SEXO</t>
  </si>
  <si>
    <t>YUMBIKE</t>
  </si>
  <si>
    <t>BMX CALI</t>
  </si>
  <si>
    <t>HECHO EN COLOMBIA</t>
  </si>
  <si>
    <t>DREAM TEAM BMX CAUCA</t>
  </si>
  <si>
    <t>XTREME RIDERS</t>
  </si>
  <si>
    <t>XTREME RACING</t>
  </si>
  <si>
    <t>ID</t>
  </si>
  <si>
    <t>PRO RIDERS</t>
  </si>
  <si>
    <t>TABLERO No</t>
  </si>
  <si>
    <t>DELEGADO:</t>
  </si>
  <si>
    <t>TELEFONO:</t>
  </si>
  <si>
    <t>CLUB:</t>
  </si>
  <si>
    <t>PRINCIPIANTES 6 AÑOS Y MENOS</t>
  </si>
  <si>
    <t>PRINCIPIANTES 7 Y 8 AÑOS</t>
  </si>
  <si>
    <t>PRINCIPIANTES 9 Y 10 AÑOS</t>
  </si>
  <si>
    <t>PRINCIPIANTES 11 Y 12 AÑOS</t>
  </si>
  <si>
    <t>PRINCIPIANTES 13 Y 14 AÑOS</t>
  </si>
  <si>
    <t>EXPERTOS 15 Y 16 AÑOS</t>
  </si>
  <si>
    <t>EXPERTOS 17 AÑOS Y MAS</t>
  </si>
  <si>
    <t>PRINCIPIANTES</t>
  </si>
  <si>
    <t>SUPERCROSS</t>
  </si>
  <si>
    <t>TABLERO</t>
  </si>
  <si>
    <t>SENIOR MASTER</t>
  </si>
  <si>
    <t>STRIDERS 4 Y 5 AÑOS</t>
  </si>
  <si>
    <t>DAMAS 10 A 12 AÑOS</t>
  </si>
  <si>
    <t>STRIDERS 2 Y 3 AÑOS</t>
  </si>
  <si>
    <t>IMDERTY</t>
  </si>
  <si>
    <t>SHAKA RACING</t>
  </si>
  <si>
    <t>DAMAS 13 A 14 AÑOS</t>
  </si>
  <si>
    <t>BUGA RACING</t>
  </si>
  <si>
    <t>DR PROFEVILLA</t>
  </si>
  <si>
    <t>TIGER BMX</t>
  </si>
  <si>
    <t>VELOCIRAPTOR YUMBO</t>
  </si>
  <si>
    <t>INDEPENDIENTE</t>
  </si>
  <si>
    <t>MANUBRIOS DE ORO</t>
  </si>
  <si>
    <t>DAMAS 5 A 7 AÑOS</t>
  </si>
  <si>
    <t>OD</t>
  </si>
  <si>
    <t>BMX PALMIRA</t>
  </si>
  <si>
    <t>BMX RIDERS BUGA</t>
  </si>
  <si>
    <t>VALOR 
INSCRIPCION</t>
  </si>
  <si>
    <t>SANTAMARIA RACING</t>
  </si>
  <si>
    <t>ANTIGUOS</t>
  </si>
  <si>
    <t>NUEVOS</t>
  </si>
  <si>
    <t>TOTAL</t>
  </si>
  <si>
    <t>ITEM</t>
  </si>
  <si>
    <t># DOCUMENTO IDENTIDAD</t>
  </si>
  <si>
    <t>2 - 3 AÑOS</t>
  </si>
  <si>
    <t>4 - 5 AÑOS</t>
  </si>
  <si>
    <t>E</t>
  </si>
  <si>
    <t>DAMAS 8 Y 9 AÑOS</t>
  </si>
  <si>
    <t>MINIRIDERS 7 Y 8 AÑOS</t>
  </si>
  <si>
    <t>MINIRIDERS 9 Y 10 AÑOS</t>
  </si>
  <si>
    <t>MINIRIDERS</t>
  </si>
  <si>
    <t>MINIRIDERS 4 Y 5 AÑOS</t>
  </si>
  <si>
    <t>MINIRIDERS 6 AÑOS</t>
  </si>
  <si>
    <t>6 AÑOS</t>
  </si>
  <si>
    <t>SM</t>
  </si>
  <si>
    <t>EXPERTOS 8 AÑOS Y MENOS</t>
  </si>
  <si>
    <t>5 - 8 AÑOS</t>
  </si>
  <si>
    <t>ESCUELA LITTLE BMX CHAMPIONS</t>
  </si>
  <si>
    <t>ESCUELA SEMILLEROS BMX PASTO</t>
  </si>
  <si>
    <t>INSCRITOS</t>
  </si>
  <si>
    <t>Total</t>
  </si>
  <si>
    <t>PASIÓN RAIDER</t>
  </si>
  <si>
    <t/>
  </si>
  <si>
    <t>TEAM CARBONO</t>
  </si>
  <si>
    <t>CHAMPIONS FACTORY</t>
  </si>
  <si>
    <t>REAL RIDERS POPAYAN</t>
  </si>
  <si>
    <t>JUMPERS NSFC</t>
  </si>
  <si>
    <t>number play dañados</t>
  </si>
  <si>
    <t>RACING CAUCA</t>
  </si>
  <si>
    <t>CICLON BMX</t>
  </si>
  <si>
    <t>BMXA</t>
  </si>
  <si>
    <t>BMXC</t>
  </si>
  <si>
    <t>BMXPA</t>
  </si>
  <si>
    <t>BRB</t>
  </si>
  <si>
    <t>BR</t>
  </si>
  <si>
    <t>CHF</t>
  </si>
  <si>
    <t>DRB</t>
  </si>
  <si>
    <t>DTC</t>
  </si>
  <si>
    <t>ELBC</t>
  </si>
  <si>
    <t>FTB</t>
  </si>
  <si>
    <t>GUE</t>
  </si>
  <si>
    <t>HC</t>
  </si>
  <si>
    <t>IMD</t>
  </si>
  <si>
    <t>---</t>
  </si>
  <si>
    <t>JNSFC</t>
  </si>
  <si>
    <t>MDO</t>
  </si>
  <si>
    <t>PAR</t>
  </si>
  <si>
    <t>PR</t>
  </si>
  <si>
    <t>RC</t>
  </si>
  <si>
    <t>RRP</t>
  </si>
  <si>
    <t>SMR</t>
  </si>
  <si>
    <t>SHR</t>
  </si>
  <si>
    <t>SXB</t>
  </si>
  <si>
    <t>TMC</t>
  </si>
  <si>
    <t>TIG</t>
  </si>
  <si>
    <t>VRY</t>
  </si>
  <si>
    <t>XRA</t>
  </si>
  <si>
    <t>XRI</t>
  </si>
  <si>
    <t>XTRB</t>
  </si>
  <si>
    <t>YB</t>
  </si>
  <si>
    <t>CIC</t>
  </si>
  <si>
    <t>CLUB NET BMX NARIÑO</t>
  </si>
  <si>
    <t>CNBN</t>
  </si>
  <si>
    <t>PLACA</t>
  </si>
  <si>
    <t>ABREVIATURA</t>
  </si>
  <si>
    <t>FASE</t>
  </si>
  <si>
    <t>UNIR</t>
  </si>
  <si>
    <t>FINAL</t>
  </si>
  <si>
    <t xml:space="preserve"> </t>
  </si>
  <si>
    <t>SEMI</t>
  </si>
  <si>
    <t>CUARTOS</t>
  </si>
  <si>
    <t>30 - 65 AÑOS</t>
  </si>
  <si>
    <t>VR ANTIGUOS</t>
  </si>
  <si>
    <t>VR NUEVOS</t>
  </si>
  <si>
    <t>VR TOTAL</t>
  </si>
  <si>
    <t>FECHA:</t>
  </si>
  <si>
    <t>4 - 6 AÑOS</t>
  </si>
  <si>
    <t>DAMAS 11 Y 12 AÑOS</t>
  </si>
  <si>
    <t>DAMAS 13 Y 14 AÑOS</t>
  </si>
  <si>
    <t>DAMAS 7 Y 8 AÑOS</t>
  </si>
  <si>
    <t>DAMAS 9 Y 10 AÑOS</t>
  </si>
  <si>
    <t>TCB</t>
  </si>
  <si>
    <t>5 AÑOS</t>
  </si>
  <si>
    <t>STRIDERS 5 AÑOS</t>
  </si>
  <si>
    <t>4 AÑOS</t>
  </si>
  <si>
    <t>STRIDERS 4 AÑOS</t>
  </si>
  <si>
    <t>VALORES</t>
  </si>
  <si>
    <t>JBMX</t>
  </si>
  <si>
    <t>VALLE</t>
  </si>
  <si>
    <t>Columna1</t>
  </si>
  <si>
    <t>FECHA DE NACIMIENTO</t>
  </si>
  <si>
    <t>PBMX</t>
  </si>
  <si>
    <t>ABR</t>
  </si>
  <si>
    <t>SUPERCOPA CARIBE - BASE DE DATOS</t>
  </si>
  <si>
    <t>NUMERO TABLERO</t>
  </si>
  <si>
    <t>PECOS BMX</t>
  </si>
  <si>
    <t>TEAM CAIMANES BMX</t>
  </si>
  <si>
    <t>SANTOS REYES</t>
  </si>
  <si>
    <t>CLUB BMX MONTERÍA</t>
  </si>
  <si>
    <t>FUNDACION DEPORTIVA GII SPORTS</t>
  </si>
  <si>
    <t>JAGUARES BMX</t>
  </si>
  <si>
    <t>FDGS</t>
  </si>
  <si>
    <t>SR</t>
  </si>
  <si>
    <t>CBM</t>
  </si>
  <si>
    <t># DEPORTISTAS</t>
  </si>
  <si>
    <t>ELITE RIDERS BMX</t>
  </si>
  <si>
    <t>ACTIVE BMX SCHOOL</t>
  </si>
  <si>
    <t>TAYRONA BMX</t>
  </si>
  <si>
    <t>ZESARI BMX</t>
  </si>
  <si>
    <t>TEAM HERNAN GUARIN</t>
  </si>
  <si>
    <t>ACBS</t>
  </si>
  <si>
    <t>ERB</t>
  </si>
  <si>
    <t>TBMX</t>
  </si>
  <si>
    <t>THG</t>
  </si>
  <si>
    <t>ZBMX</t>
  </si>
  <si>
    <t>MINIRIDERS 6 AÑOS DAMAS</t>
  </si>
  <si>
    <t>ED</t>
  </si>
  <si>
    <t>MINIRIDERS DAMAS</t>
  </si>
  <si>
    <t>OPEN 8 AÑOS Y MENOS</t>
  </si>
  <si>
    <t>OPEN 9 Y 10 AÑOS</t>
  </si>
  <si>
    <t>OPEN 11 Y 12 AÑOS</t>
  </si>
  <si>
    <t>OPEN 13 Y 14 AÑOS</t>
  </si>
  <si>
    <t>OPEN 15 AÑOS Y MAS</t>
  </si>
  <si>
    <t>OPEN</t>
  </si>
  <si>
    <t>JOSE JULIAN</t>
  </si>
  <si>
    <t>QUINTERO ANAYA</t>
  </si>
  <si>
    <t>MELANY PAOLA</t>
  </si>
  <si>
    <t>SUAREZ</t>
  </si>
  <si>
    <t>JUAN ESTEBAN</t>
  </si>
  <si>
    <t>ROBLES GARCES</t>
  </si>
  <si>
    <t>FRANCO RIOS</t>
  </si>
  <si>
    <t>GIANNY FERNANDA</t>
  </si>
  <si>
    <t>MOYA VILLA</t>
  </si>
  <si>
    <t>MENDOZA INSIGNARES</t>
  </si>
  <si>
    <t>JAGUARES BMX BARRANQUILLA</t>
  </si>
  <si>
    <t>JUAN JOSE</t>
  </si>
  <si>
    <t>ANGELINA</t>
  </si>
  <si>
    <t>LIAM FELIPE</t>
  </si>
  <si>
    <t>QUIROZ ESCOBAR</t>
  </si>
  <si>
    <t>ALANA</t>
  </si>
  <si>
    <t>RUEDA MOLINA</t>
  </si>
  <si>
    <t>REYES RUEDA</t>
  </si>
  <si>
    <t>PEDROZO VALERA</t>
  </si>
  <si>
    <t>RIVERO PUCHE</t>
  </si>
  <si>
    <t>MANGONES LOPEZ</t>
  </si>
  <si>
    <t>CALLE SANCHEZ</t>
  </si>
  <si>
    <t>JACOME ACUÑA</t>
  </si>
  <si>
    <t>ACOSTA URRIAGA</t>
  </si>
  <si>
    <t>SANCHEZ RICARDO</t>
  </si>
  <si>
    <t>MARÍN CÁRDENAS</t>
  </si>
  <si>
    <t>BUELVAS ARANGO</t>
  </si>
  <si>
    <t>MENDOZA PALACIO</t>
  </si>
  <si>
    <t>YANEZ PICO</t>
  </si>
  <si>
    <t>ESTRADA MARTINEZ</t>
  </si>
  <si>
    <t>GONZALEZ CAFFRONI</t>
  </si>
  <si>
    <t>RODRIGUEZ SUAREZ</t>
  </si>
  <si>
    <t>MENDOZA LOBELO</t>
  </si>
  <si>
    <t>HERNANDEZ LEON</t>
  </si>
  <si>
    <t>OJEDA KERGUELEN</t>
  </si>
  <si>
    <t>MONTESINO MERCADO</t>
  </si>
  <si>
    <t>CANTERO GARCIA</t>
  </si>
  <si>
    <t>MARTINEZ BERTEL</t>
  </si>
  <si>
    <t>GOMEZ RAMOS</t>
  </si>
  <si>
    <t>ZOLA DE LA VEGA</t>
  </si>
  <si>
    <t>JARMA GALVIS</t>
  </si>
  <si>
    <t>CAJIBIOY PEREZ</t>
  </si>
  <si>
    <t>GOMEZ MARIMON</t>
  </si>
  <si>
    <t>VANEGAS PADRON</t>
  </si>
  <si>
    <t>JUAN DAVID</t>
  </si>
  <si>
    <t>NELSON DAVID</t>
  </si>
  <si>
    <t>ABRAHAM JOSE</t>
  </si>
  <si>
    <t>ABRAHAM</t>
  </si>
  <si>
    <t>ARTURO</t>
  </si>
  <si>
    <t>DAVID</t>
  </si>
  <si>
    <t>DEREK</t>
  </si>
  <si>
    <t>FRANK FERNANDO</t>
  </si>
  <si>
    <t>HELENA</t>
  </si>
  <si>
    <t>IVAN DAVID</t>
  </si>
  <si>
    <t>JAIME IGNACIO</t>
  </si>
  <si>
    <t>JESUS MARTIN</t>
  </si>
  <si>
    <t>LIAM DAVID</t>
  </si>
  <si>
    <t>MARTIN</t>
  </si>
  <si>
    <t>MAXIMILIANO</t>
  </si>
  <si>
    <t>MIGUEL ANGEL</t>
  </si>
  <si>
    <t>MIGUEL</t>
  </si>
  <si>
    <t>RAFAEL</t>
  </si>
  <si>
    <t>ROGER JOSE</t>
  </si>
  <si>
    <t>SALOMON</t>
  </si>
  <si>
    <t>SALVADOR</t>
  </si>
  <si>
    <t>SAMUEL ANTONIO</t>
  </si>
  <si>
    <t>SAMUEL ESTEBAN</t>
  </si>
  <si>
    <t>SANTIAGO</t>
  </si>
  <si>
    <t>THIAGO</t>
  </si>
  <si>
    <t>THOMAS</t>
  </si>
  <si>
    <t>ANTONELLA</t>
  </si>
  <si>
    <t>PENAGOS ARDILA</t>
  </si>
  <si>
    <t>MARIA FERNANDA</t>
  </si>
  <si>
    <t>BARRIOS LARIOS</t>
  </si>
  <si>
    <t>MATEO</t>
  </si>
  <si>
    <t>OROZCO CASTAÑEDA</t>
  </si>
  <si>
    <t>LIAM</t>
  </si>
  <si>
    <t>LOZANO SEPULVEDA</t>
  </si>
  <si>
    <t>GAEL</t>
  </si>
  <si>
    <t>CARRASCAL BARROS</t>
  </si>
  <si>
    <t>CASTRO AHUMADA</t>
  </si>
  <si>
    <t>BRIÑEZ PACHON</t>
  </si>
  <si>
    <t>JOSE ALEJANDRO</t>
  </si>
  <si>
    <t>ARVILLA CONSUEGRA</t>
  </si>
  <si>
    <t>CEPEDA LEE</t>
  </si>
  <si>
    <t>JACOB</t>
  </si>
  <si>
    <t>BRAVO JHARA</t>
  </si>
  <si>
    <t>ZUÑIGA URANGO</t>
  </si>
  <si>
    <t>JUAN NICOLAS</t>
  </si>
  <si>
    <t>BARON HERNANDEZ</t>
  </si>
  <si>
    <t>ENRIQUE</t>
  </si>
  <si>
    <t>LADRON DE GUEVARA MUÑOZ</t>
  </si>
  <si>
    <t>NICOLAS</t>
  </si>
  <si>
    <t>BARTELS GARCES</t>
  </si>
  <si>
    <t>JORGE</t>
  </si>
  <si>
    <t>RINCON CORPAS</t>
  </si>
  <si>
    <t>JUAN DIEGO</t>
  </si>
  <si>
    <t>MENDOZA SARMIENTO</t>
  </si>
  <si>
    <t>ANGEL</t>
  </si>
  <si>
    <t>MAIZO MORALES</t>
  </si>
  <si>
    <t>EDGAR JULIO</t>
  </si>
  <si>
    <t>REYES RAMIREZ</t>
  </si>
  <si>
    <t>VALENTINA</t>
  </si>
  <si>
    <t>BENITEZ OVIEDO</t>
  </si>
  <si>
    <t>SALOMÉ</t>
  </si>
  <si>
    <t>CANTILLO SANDOVAL</t>
  </si>
  <si>
    <t>ANGEL SEBASTIAN</t>
  </si>
  <si>
    <t>MARX MARIN</t>
  </si>
  <si>
    <t>CARLOS DAVID</t>
  </si>
  <si>
    <t>VIGGIANNI PADILLA</t>
  </si>
  <si>
    <t>GALEANO TOBON</t>
  </si>
  <si>
    <t>CAMPO URIBE</t>
  </si>
  <si>
    <t>EMMANUEL</t>
  </si>
  <si>
    <t>MENDOZA</t>
  </si>
  <si>
    <t>PAVA BENTANCOUR</t>
  </si>
  <si>
    <t>ATENCIA RIBON</t>
  </si>
  <si>
    <t>SEBASTIAN</t>
  </si>
  <si>
    <t>DELGADO</t>
  </si>
  <si>
    <t>MATIAS</t>
  </si>
  <si>
    <t>VILLALOBOS</t>
  </si>
  <si>
    <t>EMMANUEL JOSE</t>
  </si>
  <si>
    <t>VELASCO DUARTE</t>
  </si>
  <si>
    <t>ALEJANDRO</t>
  </si>
  <si>
    <t>SIERRA</t>
  </si>
  <si>
    <t>SAMUEL</t>
  </si>
  <si>
    <t>LOPEZ</t>
  </si>
  <si>
    <t>LUIS CARLOS</t>
  </si>
  <si>
    <t>RESTREPO</t>
  </si>
  <si>
    <t>PEINADO</t>
  </si>
  <si>
    <t>JEREMIAS JOSE</t>
  </si>
  <si>
    <t>LOPEZ SUAREZ</t>
  </si>
  <si>
    <t>OILVER</t>
  </si>
  <si>
    <t>ALEXANDER SANCHEZ</t>
  </si>
  <si>
    <t>ROMERO CASTRO</t>
  </si>
  <si>
    <t>MANUELA</t>
  </si>
  <si>
    <t>ROMERO RUIZ</t>
  </si>
  <si>
    <t>JERONIMO</t>
  </si>
  <si>
    <t>SARAH</t>
  </si>
  <si>
    <t>MAZA MENDOZA</t>
  </si>
  <si>
    <t>BARROS ZAMBRANO</t>
  </si>
  <si>
    <t>ANIBAL ANDRES</t>
  </si>
  <si>
    <t>ESTRADA GUTIERREZ</t>
  </si>
  <si>
    <t>SAMUEL DE JESÚS</t>
  </si>
  <si>
    <t>GALVEZ AVILA</t>
  </si>
  <si>
    <t>HINCAPIÉ</t>
  </si>
  <si>
    <t>JESUS</t>
  </si>
  <si>
    <t>NAVARRO</t>
  </si>
  <si>
    <t>EMILIANO</t>
  </si>
  <si>
    <t>ALVAREZ ROSADO</t>
  </si>
  <si>
    <t>CARDENAS AGAMEZ</t>
  </si>
  <si>
    <t>CARRILLO VALET</t>
  </si>
  <si>
    <t>LOPEZ CASTRO</t>
  </si>
  <si>
    <t>ALBARRACIN</t>
  </si>
  <si>
    <t>SALAMANCA</t>
  </si>
  <si>
    <t>MIGUEL ANDRÉS</t>
  </si>
  <si>
    <t>BARRERA</t>
  </si>
  <si>
    <t>ANTONIA</t>
  </si>
  <si>
    <t>WILCHES C</t>
  </si>
  <si>
    <t>JIMENEZ MONTALVO</t>
  </si>
  <si>
    <t>VALENTINO</t>
  </si>
  <si>
    <t>MALDONADO</t>
  </si>
  <si>
    <t>YASSER</t>
  </si>
  <si>
    <t>JABBA</t>
  </si>
  <si>
    <t>PABLO</t>
  </si>
  <si>
    <t>OSPINO</t>
  </si>
  <si>
    <t>OLIVIA</t>
  </si>
  <si>
    <t>⁠JUAN DIEGO</t>
  </si>
  <si>
    <t>SÁNCHEZ C</t>
  </si>
  <si>
    <t>CORTES CASTRILLON</t>
  </si>
  <si>
    <t>MARIA JOSE</t>
  </si>
  <si>
    <t>RODRIGUEZ</t>
  </si>
  <si>
    <t>SALAMANCA DAVILA</t>
  </si>
  <si>
    <t>RAMÍREZ MONCADA</t>
  </si>
  <si>
    <t>JERÓNIMO ANDRÉS</t>
  </si>
  <si>
    <t>GONZÁLEZ GUADA</t>
  </si>
  <si>
    <t>JAVIER</t>
  </si>
  <si>
    <t>VILLAMIZAR VELASQUEZ</t>
  </si>
  <si>
    <t>BARRIOS ORTIZ</t>
  </si>
  <si>
    <t>ISAAC</t>
  </si>
  <si>
    <t>CAICEDO VELÁSQUEZ</t>
  </si>
  <si>
    <t>JAVIER JOSE</t>
  </si>
  <si>
    <t>VILLAMIRZAR TORRES</t>
  </si>
  <si>
    <t>FREAY PRINS</t>
  </si>
  <si>
    <t>ANDRES FELIPE</t>
  </si>
  <si>
    <t>SANCHEZ ROJAS</t>
  </si>
  <si>
    <t>JORGE LUIS</t>
  </si>
  <si>
    <t>SILVA RIVERA</t>
  </si>
  <si>
    <t>SANCHEZ LOZANO</t>
  </si>
  <si>
    <t>MAIKELL ANDRÉS</t>
  </si>
  <si>
    <t>ORDÓÑEZ MENDOZA</t>
  </si>
  <si>
    <t>JUAN PABLO</t>
  </si>
  <si>
    <t>GUZMÁN HERNÁNDEZ</t>
  </si>
  <si>
    <t>ESTEBAN DAVID</t>
  </si>
  <si>
    <t>JONATAN RAÚL</t>
  </si>
  <si>
    <t>JACOBO</t>
  </si>
  <si>
    <t>RODRÍGUEZ ANGULO</t>
  </si>
  <si>
    <t>LUIS ANGEL</t>
  </si>
  <si>
    <t>ROCHA GIRALDO</t>
  </si>
  <si>
    <t>SARA SOFÁ</t>
  </si>
  <si>
    <t>CARLOS TOMÁS</t>
  </si>
  <si>
    <t>THE CHAMPION BMX</t>
  </si>
  <si>
    <t>SHK</t>
  </si>
  <si>
    <t>TCHB</t>
  </si>
  <si>
    <t>PLA MARTINEZ</t>
  </si>
  <si>
    <t>SANCHEZ MARTINEZ</t>
  </si>
  <si>
    <t>GUATAPURY BMX</t>
  </si>
  <si>
    <t>JEAN PAUL</t>
  </si>
  <si>
    <t>CENTENO PALACIO</t>
  </si>
  <si>
    <t>SAMIR EDUARDO</t>
  </si>
  <si>
    <t>LOPEZ RUA</t>
  </si>
  <si>
    <t>EMILIO JOSE</t>
  </si>
  <si>
    <t>ARAUJO HERRERA</t>
  </si>
  <si>
    <t>AFANADOR</t>
  </si>
  <si>
    <t>JORGE ANDRES</t>
  </si>
  <si>
    <t>DIAZ AREVALO</t>
  </si>
  <si>
    <t>SABU MATEO</t>
  </si>
  <si>
    <t>PINO CUESTA</t>
  </si>
  <si>
    <t>DYLAN DANIEL</t>
  </si>
  <si>
    <t>CURIEL BOOM</t>
  </si>
  <si>
    <t>PACHECO REYES</t>
  </si>
  <si>
    <t>SIMON</t>
  </si>
  <si>
    <t>ELLE PADILLA</t>
  </si>
  <si>
    <t>COBO ZEA</t>
  </si>
  <si>
    <t>MENDOZA JIMENEZ</t>
  </si>
  <si>
    <t>CIFUENTES AGUIRRE</t>
  </si>
  <si>
    <t>ZAFIR ANTONIO</t>
  </si>
  <si>
    <t>ARTEAGA BARRIOS</t>
  </si>
  <si>
    <t>DIEGO ALEJANDRO</t>
  </si>
  <si>
    <t>FERNANDEZ OSORIO</t>
  </si>
  <si>
    <t>SALVADOR JESIR</t>
  </si>
  <si>
    <t>OLMOS LARA</t>
  </si>
  <si>
    <t>SANTANA CORONADO</t>
  </si>
  <si>
    <t>ROA VIVES</t>
  </si>
  <si>
    <t>MENDOZA DE LAS SALAS</t>
  </si>
  <si>
    <t>NICK DERECK</t>
  </si>
  <si>
    <t>FIALLO LARA</t>
  </si>
  <si>
    <t>MATTHEW</t>
  </si>
  <si>
    <t>PADILLA REYES</t>
  </si>
  <si>
    <t>RODRIGUEZ IGLESIAS</t>
  </si>
  <si>
    <t>REALES GUZMAN</t>
  </si>
  <si>
    <t>WESLEY</t>
  </si>
  <si>
    <t>VILLAMIZAR RODRIGUEZ</t>
  </si>
  <si>
    <t>BOLAÑO NOYA</t>
  </si>
  <si>
    <t>ANYA</t>
  </si>
  <si>
    <t>BENITEZ PEÑALOZA</t>
  </si>
  <si>
    <t>AMALIA</t>
  </si>
  <si>
    <t>SANTIAGO GONZALEZ</t>
  </si>
  <si>
    <t>CARRILLO RODRIGUEZ</t>
  </si>
  <si>
    <t>EMILIANO ANDRES</t>
  </si>
  <si>
    <t>SOTO MUÑOZ</t>
  </si>
  <si>
    <t>MARIA VICTORIA</t>
  </si>
  <si>
    <t>PALACIO GIRALDO</t>
  </si>
  <si>
    <t>FLOREZ YEPES</t>
  </si>
  <si>
    <t>MAXIMILIAN JOSE</t>
  </si>
  <si>
    <t>CONTRERAS LOPEZ</t>
  </si>
  <si>
    <t>JHONER ANDRES</t>
  </si>
  <si>
    <t>ESTEBAN BUELVAS</t>
  </si>
  <si>
    <t>VIZCAINO PARRA</t>
  </si>
  <si>
    <t>LOPEZ POLO</t>
  </si>
  <si>
    <t>JOSE</t>
  </si>
  <si>
    <t>VERDOOREN ACUÑA</t>
  </si>
  <si>
    <t>SILVIA DE DIOS</t>
  </si>
  <si>
    <t>ROLONG FONTALVO</t>
  </si>
  <si>
    <t>ZAPATA SANCHEZ</t>
  </si>
  <si>
    <t>ALAN DAVID</t>
  </si>
  <si>
    <t>DIAZ FONTALVO</t>
  </si>
  <si>
    <t>JOSHUA</t>
  </si>
  <si>
    <t>MARDACH VARGAS</t>
  </si>
  <si>
    <t>HERRERA GONZALEZ</t>
  </si>
  <si>
    <t>SAIMON ANDRES</t>
  </si>
  <si>
    <t>MARIA TERESA</t>
  </si>
  <si>
    <t>TOBIA</t>
  </si>
  <si>
    <t>JHOSEP GERONIMO</t>
  </si>
  <si>
    <t>SAMUEL HABIB</t>
  </si>
  <si>
    <t>KYLIAM YUSEF</t>
  </si>
  <si>
    <t>VICTORIA</t>
  </si>
  <si>
    <t>IAN GAEL</t>
  </si>
  <si>
    <t>SANTHIAGO</t>
  </si>
  <si>
    <t>NAEL</t>
  </si>
  <si>
    <t>STEVENSON</t>
  </si>
  <si>
    <t>CORDERO</t>
  </si>
  <si>
    <t>GNMX</t>
  </si>
  <si>
    <t>HECTOR EMILIO</t>
  </si>
  <si>
    <t>FENANDEZ RIOS</t>
  </si>
  <si>
    <t>BLADIMIR ANDRES</t>
  </si>
  <si>
    <t>PALLARES ACOSTA</t>
  </si>
  <si>
    <t>SERJE MORALES</t>
  </si>
  <si>
    <t>RODRIGO</t>
  </si>
  <si>
    <t>PAULINA</t>
  </si>
  <si>
    <t>SARATERESA</t>
  </si>
  <si>
    <t>TORRADO HERRERA</t>
  </si>
  <si>
    <t>CORTES CORZO</t>
  </si>
  <si>
    <t>VARGAS CASTILLO</t>
  </si>
  <si>
    <t>ANDY</t>
  </si>
  <si>
    <t>RICO JIMENEZ</t>
  </si>
  <si>
    <t>ANDRÉS DAVID</t>
  </si>
  <si>
    <t>PINTO ACOSTA</t>
  </si>
  <si>
    <t>ISAAC DANILO</t>
  </si>
  <si>
    <t>QUINTERO CALVO</t>
  </si>
  <si>
    <t>ALAN SMITH</t>
  </si>
  <si>
    <t>VENERA LÓPEZ</t>
  </si>
  <si>
    <t>EDWIN ALEJANDRO</t>
  </si>
  <si>
    <t>MORALES SILGADO</t>
  </si>
  <si>
    <t>JHEISON MIGUEL</t>
  </si>
  <si>
    <t>QUINTERO ALDANA</t>
  </si>
  <si>
    <t>JUAN MARTÍN</t>
  </si>
  <si>
    <t>GIRALDO REYES</t>
  </si>
  <si>
    <t>WILLINTON DAVID</t>
  </si>
  <si>
    <t>GUERRERO MENDOZA</t>
  </si>
  <si>
    <t>ABIGAIL</t>
  </si>
  <si>
    <t>ACUÑA ESCOBAR</t>
  </si>
  <si>
    <t>MELISSA</t>
  </si>
  <si>
    <t>SILVA MARTINEZ</t>
  </si>
  <si>
    <t>ANDRES MIGUEL</t>
  </si>
  <si>
    <t>MARIA LACOUTURE</t>
  </si>
  <si>
    <t>VASCO ZULUAGA</t>
  </si>
  <si>
    <t>MAHECHA NAVARRO</t>
  </si>
  <si>
    <t>ALEJANDRO FELIPE</t>
  </si>
  <si>
    <t>ACOSTA VERGEL</t>
  </si>
  <si>
    <t xml:space="preserve">JUAN ANDRES </t>
  </si>
  <si>
    <t>BROCHERO ORTEGA</t>
  </si>
  <si>
    <t xml:space="preserve">ROGER </t>
  </si>
  <si>
    <t>PADILLA RODRIGUES</t>
  </si>
  <si>
    <t>ANGEL RAFAEL</t>
  </si>
  <si>
    <t>VIVES MOZO</t>
  </si>
  <si>
    <t xml:space="preserve">OSMAN ENRIQUE </t>
  </si>
  <si>
    <t>FERMIN MENDOZA</t>
  </si>
  <si>
    <t xml:space="preserve">RIVAS VASQUEZ </t>
  </si>
  <si>
    <t xml:space="preserve">JUAN DIEGO ORTIZ </t>
  </si>
  <si>
    <t xml:space="preserve">JIMENEZ </t>
  </si>
  <si>
    <t xml:space="preserve">JUAN JOSE </t>
  </si>
  <si>
    <t xml:space="preserve">SOTO GOMEZ </t>
  </si>
  <si>
    <t xml:space="preserve">JAVIER ENRIQUE </t>
  </si>
  <si>
    <t>PIEDRAHITA RIVERA</t>
  </si>
  <si>
    <t xml:space="preserve">METEO JESÚS </t>
  </si>
  <si>
    <t xml:space="preserve">MORALES ZARATE </t>
  </si>
  <si>
    <t xml:space="preserve">ZAIDEN DAVID </t>
  </si>
  <si>
    <t xml:space="preserve">ALVAREZ FORD </t>
  </si>
  <si>
    <t>LIAM LUCIANO</t>
  </si>
  <si>
    <t xml:space="preserve">COTE DIAZ </t>
  </si>
  <si>
    <t xml:space="preserve">GAEL </t>
  </si>
  <si>
    <t>CANDANOZA COSTA</t>
  </si>
  <si>
    <t>EMELIE MAITE</t>
  </si>
  <si>
    <t xml:space="preserve">CONTRERAS ROSELLÓN </t>
  </si>
  <si>
    <t xml:space="preserve">IAN DAVID </t>
  </si>
  <si>
    <t>ORTIZ NISPERUSA</t>
  </si>
  <si>
    <t xml:space="preserve">JUAN SEBASTIAN </t>
  </si>
  <si>
    <t>F</t>
  </si>
  <si>
    <t>M</t>
  </si>
  <si>
    <t>POLO</t>
  </si>
  <si>
    <t>GABRIELA</t>
  </si>
  <si>
    <t>GRACIANO</t>
  </si>
  <si>
    <t>BANQUEZ</t>
  </si>
  <si>
    <t>GABRIEL</t>
  </si>
  <si>
    <t>MARTINEZ</t>
  </si>
  <si>
    <t>AITANA</t>
  </si>
  <si>
    <t>HINOJOSA</t>
  </si>
  <si>
    <t>CARLOS ALEJANDRO</t>
  </si>
  <si>
    <t>PEREZ</t>
  </si>
  <si>
    <t>JAIMES</t>
  </si>
  <si>
    <t>QUINTERO</t>
  </si>
  <si>
    <t>HORTUA</t>
  </si>
  <si>
    <t>ZABDIEL</t>
  </si>
  <si>
    <t>MACHADO</t>
  </si>
  <si>
    <t>TOMAS</t>
  </si>
  <si>
    <t>ARAUJO</t>
  </si>
  <si>
    <t>VARELA</t>
  </si>
  <si>
    <t>CUBILLOS</t>
  </si>
  <si>
    <t>IAN</t>
  </si>
  <si>
    <t>SARMIENTO</t>
  </si>
  <si>
    <t>TRONCOSO</t>
  </si>
  <si>
    <t>ACUÑA</t>
  </si>
  <si>
    <t>CASTAÑEDA</t>
  </si>
  <si>
    <t>JOEL</t>
  </si>
  <si>
    <t>DAENERYS</t>
  </si>
  <si>
    <t>RIVERO</t>
  </si>
  <si>
    <t>CAMILO</t>
  </si>
  <si>
    <t>FLOREZ</t>
  </si>
  <si>
    <t>JUAN</t>
  </si>
  <si>
    <t>DURAN</t>
  </si>
  <si>
    <t>MARIHANA</t>
  </si>
  <si>
    <t>USECHE</t>
  </si>
  <si>
    <t>FRANSCESCO</t>
  </si>
  <si>
    <t>GODOY</t>
  </si>
  <si>
    <t>AVRAHAM</t>
  </si>
  <si>
    <t>LUIS FELIPE</t>
  </si>
  <si>
    <t>PASTRANA</t>
  </si>
  <si>
    <t>LEONARDO</t>
  </si>
  <si>
    <t>ZABALETA</t>
  </si>
  <si>
    <t xml:space="preserve">MIGUEL </t>
  </si>
  <si>
    <t>CAMELO</t>
  </si>
  <si>
    <t>30/7/2020</t>
  </si>
  <si>
    <t>25/7/2022</t>
  </si>
  <si>
    <t>29/12/2018</t>
  </si>
  <si>
    <t>9/6/2018</t>
  </si>
  <si>
    <t>22/11/2021</t>
  </si>
  <si>
    <t>22/1/2017</t>
  </si>
  <si>
    <t>1/9/2017</t>
  </si>
  <si>
    <t>31/3/2018</t>
  </si>
  <si>
    <t>3/11/2019</t>
  </si>
  <si>
    <t>20/12/2018</t>
  </si>
  <si>
    <t>1/6/2018</t>
  </si>
  <si>
    <t>4/2/2021</t>
  </si>
  <si>
    <t>13/12/2014</t>
  </si>
  <si>
    <t>1/11/2018</t>
  </si>
  <si>
    <t>20/5/2019</t>
  </si>
  <si>
    <t>9/2/2019</t>
  </si>
  <si>
    <t>18/11/2021</t>
  </si>
  <si>
    <t>1/7/2021</t>
  </si>
  <si>
    <t>2/8/2011</t>
  </si>
  <si>
    <t>4/9/2020</t>
  </si>
  <si>
    <t>1/10/2019</t>
  </si>
  <si>
    <t>13/6/2022</t>
  </si>
  <si>
    <t>19/12/2014</t>
  </si>
  <si>
    <t>26/1/2017</t>
  </si>
  <si>
    <t>15/3/2023</t>
  </si>
  <si>
    <t>1/9/2021</t>
  </si>
  <si>
    <t>19/10/2018</t>
  </si>
  <si>
    <t>23/9/2017</t>
  </si>
  <si>
    <t>23/3/2017</t>
  </si>
  <si>
    <t xml:space="preserve">NAWAL SOFIA </t>
  </si>
  <si>
    <t xml:space="preserve">MARQUE FREYLE </t>
  </si>
  <si>
    <t xml:space="preserve">FEDOR AGUSTIN </t>
  </si>
  <si>
    <t xml:space="preserve">MAXIMILIANO </t>
  </si>
  <si>
    <t xml:space="preserve">MARTINEZ ZAPATA </t>
  </si>
  <si>
    <t xml:space="preserve">ESTEBAN DAVID </t>
  </si>
  <si>
    <t>VARGAS NIETO</t>
  </si>
  <si>
    <t>JOSE RAMON</t>
  </si>
  <si>
    <t>PADILLA ZUÑIGA</t>
  </si>
  <si>
    <t xml:space="preserve">GEOVALDI JOSE </t>
  </si>
  <si>
    <t>VANEGAS CASTAÑO</t>
  </si>
  <si>
    <t>ADELA</t>
  </si>
  <si>
    <t>LUZZI VALDERRAMA</t>
  </si>
  <si>
    <t xml:space="preserve">LUCIANO </t>
  </si>
  <si>
    <t>SAMUEL ALEJANDRO</t>
  </si>
  <si>
    <t>MEDINA BELTRAN</t>
  </si>
  <si>
    <t>CARLOS JAVITH</t>
  </si>
  <si>
    <t>CRUZ VISBAL</t>
  </si>
  <si>
    <t>STEVEN SAMIR</t>
  </si>
  <si>
    <t xml:space="preserve">EMMANUEL </t>
  </si>
  <si>
    <t>MEJIA OLARTE</t>
  </si>
  <si>
    <t xml:space="preserve">GERARDO ANDRES </t>
  </si>
  <si>
    <t>MONTES RAMOS</t>
  </si>
  <si>
    <t>DANIEL ALEJANDRO</t>
  </si>
  <si>
    <t>DANIEL FERNANDO</t>
  </si>
  <si>
    <t>CABRALES RODRIGUEZ</t>
  </si>
  <si>
    <t>NICOLAS ELIAN</t>
  </si>
  <si>
    <t>MUÑOZ MEJIA</t>
  </si>
  <si>
    <t>LUCAS MARTIN</t>
  </si>
  <si>
    <t>ILLIDGE ESCOBAR</t>
  </si>
  <si>
    <t>DANIEL DAVID</t>
  </si>
  <si>
    <t>ESCORCIA ORTIZ</t>
  </si>
  <si>
    <t>JULIAN DAVID</t>
  </si>
  <si>
    <t>DYLAN</t>
  </si>
  <si>
    <t>GONZÁLEZ ARTETA</t>
  </si>
  <si>
    <t xml:space="preserve">SAMUEL </t>
  </si>
  <si>
    <t>CESPEDES FIGUEROA</t>
  </si>
  <si>
    <t>LUCAS</t>
  </si>
  <si>
    <t>CACERES NOVOA</t>
  </si>
  <si>
    <t>RODRIGO JOSE</t>
  </si>
  <si>
    <t>TOROS BMX</t>
  </si>
  <si>
    <t>ESCORCIA</t>
  </si>
  <si>
    <t>ISAAC CAMILO</t>
  </si>
  <si>
    <t>BORRE</t>
  </si>
  <si>
    <t>SANTANA RAMIREZ</t>
  </si>
  <si>
    <t>ISAAC DAVID</t>
  </si>
  <si>
    <t>FERNANDEZ</t>
  </si>
  <si>
    <t>IAN DANIEL</t>
  </si>
  <si>
    <t>GARCIA RODRIGUEZ</t>
  </si>
  <si>
    <t>ABRAHAM DAVID</t>
  </si>
  <si>
    <t>ARÓN JOSE</t>
  </si>
  <si>
    <t>ALBERTO</t>
  </si>
  <si>
    <t>BELTRÁN SIERRA</t>
  </si>
  <si>
    <t>DEL PRADO ROMERO</t>
  </si>
  <si>
    <t>SEBASTIÁN</t>
  </si>
  <si>
    <t>PAJERA BRITO</t>
  </si>
  <si>
    <t>MARTÍN</t>
  </si>
  <si>
    <t>QUINTERO GÓMEZ</t>
  </si>
  <si>
    <t>MASSIMO</t>
  </si>
  <si>
    <t>VANEGAS SUAREZ</t>
  </si>
  <si>
    <t>JUAN JOSÉ</t>
  </si>
  <si>
    <t>MEZA URBINA</t>
  </si>
  <si>
    <t>ANGIE</t>
  </si>
  <si>
    <t>GARCIA DIAZ</t>
  </si>
  <si>
    <t>CARLOS</t>
  </si>
  <si>
    <t>BONETT FUENTES</t>
  </si>
  <si>
    <t>EDINSON</t>
  </si>
  <si>
    <t>THIAGO ANDRES</t>
  </si>
  <si>
    <t>PRENTT CAMPILLO</t>
  </si>
  <si>
    <t>DUQUE PERTUZ</t>
  </si>
  <si>
    <t>MATTHEO</t>
  </si>
  <si>
    <t>BARRAZA BLANCO</t>
  </si>
  <si>
    <t>YERAY DAVID</t>
  </si>
  <si>
    <t>SALAZAR</t>
  </si>
  <si>
    <t>JOSE LUIS</t>
  </si>
  <si>
    <t>LEMUS BELTRAN</t>
  </si>
  <si>
    <t>BARROS HERRERA</t>
  </si>
  <si>
    <t>OSPINO ROYERO</t>
  </si>
  <si>
    <t>JOHN PAOLO</t>
  </si>
  <si>
    <t>DIAZ VERGARA</t>
  </si>
  <si>
    <t>LEON PADILLA1</t>
  </si>
  <si>
    <t>ROJAS PARAMO</t>
  </si>
  <si>
    <t>CLERET</t>
  </si>
  <si>
    <t>SAMUEL ANDRES</t>
  </si>
  <si>
    <t>VILORIA TOSCAMO</t>
  </si>
  <si>
    <t>SIERRA ROYS</t>
  </si>
  <si>
    <t>POLO CORTES</t>
  </si>
  <si>
    <t>ARIAS JIMENEZ</t>
  </si>
  <si>
    <t>JUAN GABRIEL</t>
  </si>
  <si>
    <t>ROMERO HERNANDEZ</t>
  </si>
  <si>
    <t>NEYTHAN</t>
  </si>
  <si>
    <t>OROZCO MUNOZ</t>
  </si>
  <si>
    <t>NOAH</t>
  </si>
  <si>
    <t>GOMEZ VUELVAS</t>
  </si>
  <si>
    <t>NAHEL ANDRES</t>
  </si>
  <si>
    <t>IBANEZ FLOREZ</t>
  </si>
  <si>
    <t>NATHAN</t>
  </si>
  <si>
    <t>ESCOBAR DE LA CRUZ</t>
  </si>
  <si>
    <t>CRISTIAN ANDRES</t>
  </si>
  <si>
    <t>CUEVAS CAMARGO</t>
  </si>
  <si>
    <t>JONATHAN</t>
  </si>
  <si>
    <t>BALLESTAS RONDON</t>
  </si>
  <si>
    <t>JUAN FERNADO</t>
  </si>
  <si>
    <t>CONTRERAS BENÍTEZ</t>
  </si>
  <si>
    <t>LEÓN ADRIÁN</t>
  </si>
  <si>
    <t>PUELLO FONTALVO</t>
  </si>
  <si>
    <t>LUCAS ALAIN</t>
  </si>
  <si>
    <t>MANUEL DAVID</t>
  </si>
  <si>
    <t>JORGE CAMILO</t>
  </si>
  <si>
    <t>ANCU MORA</t>
  </si>
  <si>
    <t>HELEN SOFIA</t>
  </si>
  <si>
    <t>JUAN SEBASTIAN</t>
  </si>
  <si>
    <t>LEANDRO SLIMANE</t>
  </si>
  <si>
    <t>LOPEZ HENAO</t>
  </si>
  <si>
    <t>JADIETH ALEJANDRO</t>
  </si>
  <si>
    <t>JUAN DANIEL</t>
  </si>
  <si>
    <t>PATIÑO GOMEZ</t>
  </si>
  <si>
    <t>JOSE FERNANDO</t>
  </si>
  <si>
    <t>SAID</t>
  </si>
  <si>
    <t>VILORA OROZCO</t>
  </si>
  <si>
    <t>AGUSTIN</t>
  </si>
  <si>
    <t>RAMÍREZ ATEHORTUA</t>
  </si>
  <si>
    <t>ELIAS JOSUÉ</t>
  </si>
  <si>
    <t>MANJARREZ ALZATE</t>
  </si>
  <si>
    <t>MILAN</t>
  </si>
  <si>
    <t>RIVERA INFANTE</t>
  </si>
  <si>
    <t>MILA SOFÍA</t>
  </si>
  <si>
    <t>CEPEDA BUSTAMANTE</t>
  </si>
  <si>
    <t>PINILLA GARCIA</t>
  </si>
  <si>
    <t>JEREMIAS</t>
  </si>
  <si>
    <t>NABITH JOSE</t>
  </si>
  <si>
    <t>BARRETO NIETO</t>
  </si>
  <si>
    <t>TORO</t>
  </si>
  <si>
    <t>-</t>
  </si>
  <si>
    <t>DOMINICK</t>
  </si>
  <si>
    <t>DANGOND RAMOS</t>
  </si>
  <si>
    <t>DUARTE CAMACHO</t>
  </si>
  <si>
    <t>OSORIO HERRERA</t>
  </si>
  <si>
    <t>COLL SANCHEZ</t>
  </si>
  <si>
    <t>EMMA</t>
  </si>
  <si>
    <t>CARLOS JOSE</t>
  </si>
  <si>
    <t>ALEAN RAMIREZ</t>
  </si>
  <si>
    <t>ARRIETA RANGEL</t>
  </si>
  <si>
    <t>PAPICROSS</t>
  </si>
  <si>
    <t>ALEXANDER JOSÉ</t>
  </si>
  <si>
    <t>PAVA CAÑAS</t>
  </si>
  <si>
    <t>PX</t>
  </si>
  <si>
    <t>GULFO VELLOJIN</t>
  </si>
  <si>
    <t>MARCK</t>
  </si>
  <si>
    <t>DIAZ LUQUEZ</t>
  </si>
  <si>
    <t>ANELYSS</t>
  </si>
  <si>
    <t>ACOSTA OSORIO</t>
  </si>
  <si>
    <t>SUPERCOPA CARIBE 2026 - ROUND 2</t>
  </si>
  <si>
    <t>CLASS DETAIL REPORT</t>
  </si>
  <si>
    <t>CLASS</t>
  </si>
  <si>
    <t>ENTRIES</t>
  </si>
  <si>
    <t>1/8</t>
  </si>
  <si>
    <t>1/4</t>
  </si>
  <si>
    <t>1/2</t>
  </si>
  <si>
    <t>FINAL(S)</t>
  </si>
  <si>
    <t>S1-S2</t>
  </si>
  <si>
    <t>F1</t>
  </si>
  <si>
    <t>S3-S4</t>
  </si>
  <si>
    <t>F2</t>
  </si>
  <si>
    <t>F3</t>
  </si>
  <si>
    <t>F4</t>
  </si>
  <si>
    <t>F5</t>
  </si>
  <si>
    <t>F6</t>
  </si>
  <si>
    <t>S5-S6</t>
  </si>
  <si>
    <t>F7</t>
  </si>
  <si>
    <t>19-20</t>
  </si>
  <si>
    <t>F8</t>
  </si>
  <si>
    <t>F9</t>
  </si>
  <si>
    <t>F10</t>
  </si>
  <si>
    <t>F11</t>
  </si>
  <si>
    <t>F12</t>
  </si>
  <si>
    <t>29-30</t>
  </si>
  <si>
    <t>F13</t>
  </si>
  <si>
    <t>F14</t>
  </si>
  <si>
    <t>32-33</t>
  </si>
  <si>
    <t>F15</t>
  </si>
  <si>
    <t>F16</t>
  </si>
  <si>
    <t>F17</t>
  </si>
  <si>
    <t>F18</t>
  </si>
  <si>
    <t>F19</t>
  </si>
  <si>
    <t>F20</t>
  </si>
  <si>
    <t>HAKU MATOUS</t>
  </si>
  <si>
    <t>BUCHTA MARTINEZ</t>
  </si>
  <si>
    <t>FRANK ANTONIO</t>
  </si>
  <si>
    <t>BOLAÑO JIMENEZ</t>
  </si>
  <si>
    <t>F21</t>
  </si>
  <si>
    <t>F22</t>
  </si>
  <si>
    <t>F23</t>
  </si>
  <si>
    <t>45-48</t>
  </si>
  <si>
    <t>49-50</t>
  </si>
  <si>
    <t>66-67</t>
  </si>
  <si>
    <t>109-110</t>
  </si>
  <si>
    <t>RAMIREZ CARDONA</t>
  </si>
  <si>
    <t>JABBA SANCHEZ</t>
  </si>
  <si>
    <t>JAFET</t>
  </si>
  <si>
    <t>16-17</t>
  </si>
  <si>
    <t>51-54</t>
  </si>
  <si>
    <t>96-97</t>
  </si>
  <si>
    <t>RONDA 1</t>
  </si>
  <si>
    <t>RONDA 2</t>
  </si>
  <si>
    <t>RONDA 3</t>
  </si>
  <si>
    <t>VALERA</t>
  </si>
  <si>
    <t>ACEVEDO SILVA</t>
  </si>
  <si>
    <t xml:space="preserve">DYLAN </t>
  </si>
  <si>
    <t>VELASQUEZ PEREZ</t>
  </si>
  <si>
    <t>DE SANTIS PEREZ</t>
  </si>
  <si>
    <t>ESCOBAR LOMBO</t>
  </si>
  <si>
    <t>GONZALES PLATA</t>
  </si>
  <si>
    <t>MOLINA RODRIGUEZ</t>
  </si>
  <si>
    <t>FELIZZOLA</t>
  </si>
  <si>
    <t>AXEL</t>
  </si>
  <si>
    <t>PUENTES BRICEÑO</t>
  </si>
  <si>
    <t>HERNANDEZ</t>
  </si>
  <si>
    <t>JERONIMO JOSE</t>
  </si>
  <si>
    <t>FABIÁN</t>
  </si>
  <si>
    <t>MANOTAS OROZCO</t>
  </si>
  <si>
    <t>HERNAN RAUL</t>
  </si>
  <si>
    <t>VICENTE CALIXTO</t>
  </si>
  <si>
    <t>WANDA CAMILA</t>
  </si>
  <si>
    <t>MADARIAGA QUINTERO</t>
  </si>
  <si>
    <t>ANDRÉS FELIPE</t>
  </si>
  <si>
    <t>CARO SANTANA</t>
  </si>
  <si>
    <t>ROMERO</t>
  </si>
  <si>
    <t>GUZMAN PUENTES</t>
  </si>
  <si>
    <t>SHARIK SOFÍA</t>
  </si>
  <si>
    <t>TRUJILLO PÉREZ</t>
  </si>
  <si>
    <t>YONI JAVIER</t>
  </si>
  <si>
    <t>MOSQUERA TARRAS</t>
  </si>
  <si>
    <t>THOMAS IVAN</t>
  </si>
  <si>
    <t>GAMEZ PUMAREJO</t>
  </si>
  <si>
    <t>IGLESIA MORALES</t>
  </si>
  <si>
    <t>CASTRO VASQUEZ</t>
  </si>
  <si>
    <t>OSPINO VALLEJO</t>
  </si>
  <si>
    <t>MERIÑO SOLIS</t>
  </si>
  <si>
    <t>MEDEL</t>
  </si>
  <si>
    <t>SAENZ SUÑIGA</t>
  </si>
  <si>
    <t>JUAN CAMILO</t>
  </si>
  <si>
    <t>RAMIREZ FIGUEREDO</t>
  </si>
  <si>
    <t>ALEX</t>
  </si>
  <si>
    <t>SOFIA</t>
  </si>
  <si>
    <t>BARRAZA RAMOS</t>
  </si>
  <si>
    <t>EDWAR</t>
  </si>
  <si>
    <t>MEZA RAMOS</t>
  </si>
  <si>
    <t>REVUELTAS</t>
  </si>
  <si>
    <t>FABIÁN ANDRÉS</t>
  </si>
  <si>
    <t>ZULUAGA GARCIA</t>
  </si>
  <si>
    <t>JIMENEZ</t>
  </si>
  <si>
    <t>CHRISTOPHER</t>
  </si>
  <si>
    <t>GONZALEZ FLOREZ</t>
  </si>
  <si>
    <t>BERMUDEZ CORDOBA</t>
  </si>
  <si>
    <t>JHONNY DE JESUS</t>
  </si>
  <si>
    <t>VALLE FADUL</t>
  </si>
  <si>
    <t>NAVARRO RUBIO</t>
  </si>
  <si>
    <t>JULIAN</t>
  </si>
  <si>
    <t>VELASQUEZ MOLINA</t>
  </si>
  <si>
    <t>BARRIOS OSPINO</t>
  </si>
  <si>
    <t>RODRIGUEZ CASTILLO</t>
  </si>
  <si>
    <t>1-4</t>
  </si>
  <si>
    <t>5-8</t>
  </si>
  <si>
    <t>9-10</t>
  </si>
  <si>
    <t>11-14</t>
  </si>
  <si>
    <t>56-57</t>
  </si>
  <si>
    <t>69-70</t>
  </si>
  <si>
    <t>112-113</t>
  </si>
  <si>
    <t>115-116</t>
  </si>
  <si>
    <t>23-24</t>
  </si>
  <si>
    <t>26-27</t>
  </si>
  <si>
    <t>35-36</t>
  </si>
  <si>
    <t>41-44</t>
  </si>
  <si>
    <t>63-64</t>
  </si>
  <si>
    <t>72-73</t>
  </si>
  <si>
    <t>75-76</t>
  </si>
  <si>
    <t>81-84</t>
  </si>
  <si>
    <t>85-88</t>
  </si>
  <si>
    <t>89-90</t>
  </si>
  <si>
    <t>91-94</t>
  </si>
  <si>
    <t>99-100</t>
  </si>
  <si>
    <t>59-60</t>
  </si>
  <si>
    <t>103-104</t>
  </si>
  <si>
    <t>106-107</t>
  </si>
  <si>
    <t>CARMONA CANCHILA</t>
  </si>
  <si>
    <t>ROJAS DURAN</t>
  </si>
  <si>
    <t>SUPER COPA CARIBE ROUND 4</t>
  </si>
  <si>
    <t>FECHA DE NACIMIENTO (dd-mm-aa)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</si>
</sst>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42" formatCode="_-&quot;$&quot;\ * #,##0_-;\-&quot;$&quot;\ * #,##0_-;_-&quot;$&quot;\ * &quot;-&quot;_-;_-@_-"/>
    <numFmt numFmtId="41" formatCode="_-* #,##0_-;\-* #,##0_-;_-* &quot;-&quot;_-;_-@_-"/>
    <numFmt numFmtId="44" formatCode="_-&quot;$&quot;\ * #,##0.00_-;\-&quot;$&quot;\ * #,##0.00_-;_-&quot;$&quot;\ * &quot;-&quot;??_-;_-@_-"/>
    <numFmt numFmtId="164" formatCode="_(&quot;$&quot;\ * #,##0_);_(&quot;$&quot;\ * \(#,##0\);_(&quot;$&quot;\ * &quot;-&quot;??_);_(@_)"/>
    <numFmt numFmtId="165" formatCode="_-&quot;$&quot;\ * #,##0_-;\-&quot;$&quot;\ * #,##0_-;_-&quot;$&quot;\ * &quot;-&quot;??_-;_-@_-"/>
    <numFmt numFmtId="166" formatCode="[$-F800]dddd\,\ mmmm\ dd\,\ yyyy"/>
  </numFmts>
  <fonts count="5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name val="MS Sans Serif"/>
      <family val="2"/>
    </font>
    <font>
      <sz val="11"/>
      <color theme="0"/>
      <name val="Calibri"/>
      <family val="2"/>
      <scheme val="minor"/>
    </font>
    <font>
      <b/>
      <sz val="10"/>
      <name val="Calibri"/>
      <family val="2"/>
      <scheme val="minor"/>
    </font>
    <font>
      <sz val="11"/>
      <color rgb="FF000000"/>
      <name val="Calibri"/>
      <family val="2"/>
    </font>
    <font>
      <b/>
      <sz val="12"/>
      <name val="Calibri"/>
      <family val="2"/>
      <scheme val="minor"/>
    </font>
    <font>
      <sz val="11"/>
      <color rgb="FF000000"/>
      <name val="Calibri"/>
      <family val="2"/>
    </font>
    <font>
      <sz val="11"/>
      <name val="Calibri"/>
      <family val="2"/>
    </font>
    <font>
      <b/>
      <sz val="9"/>
      <color theme="0"/>
      <name val="Biome"/>
      <family val="2"/>
    </font>
    <font>
      <sz val="12"/>
      <name val="Biome"/>
      <family val="2"/>
    </font>
    <font>
      <sz val="10"/>
      <color theme="1"/>
      <name val="Biome"/>
      <family val="2"/>
    </font>
    <font>
      <b/>
      <sz val="11"/>
      <name val="Biome"/>
      <family val="2"/>
    </font>
    <font>
      <b/>
      <sz val="10"/>
      <name val="Biome"/>
      <family val="2"/>
    </font>
    <font>
      <sz val="11"/>
      <color theme="1"/>
      <name val="Biome"/>
      <family val="2"/>
    </font>
    <font>
      <sz val="10"/>
      <name val="Biome"/>
      <family val="2"/>
    </font>
    <font>
      <sz val="10"/>
      <color indexed="8"/>
      <name val="Biome"/>
      <family val="2"/>
    </font>
    <font>
      <sz val="10"/>
      <color theme="0" tint="-0.34998626667073579"/>
      <name val="Biome"/>
      <family val="2"/>
    </font>
    <font>
      <sz val="11"/>
      <color indexed="8"/>
      <name val="Biome"/>
      <family val="2"/>
    </font>
    <font>
      <b/>
      <sz val="9"/>
      <color rgb="FFFF0000"/>
      <name val="Calibri"/>
      <family val="2"/>
      <scheme val="minor"/>
    </font>
    <font>
      <b/>
      <u/>
      <sz val="28"/>
      <color theme="7" tint="-0.249977111117893"/>
      <name val="Verdana"/>
      <family val="2"/>
    </font>
    <font>
      <b/>
      <sz val="10"/>
      <color theme="1"/>
      <name val="Biome"/>
      <family val="2"/>
    </font>
    <font>
      <sz val="12"/>
      <color theme="1"/>
      <name val="Abadi"/>
      <family val="2"/>
    </font>
    <font>
      <sz val="11"/>
      <color theme="1"/>
      <name val="Abadi"/>
      <family val="2"/>
    </font>
    <font>
      <sz val="11"/>
      <color theme="5" tint="-0.24997711111789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Biome"/>
      <family val="2"/>
    </font>
    <font>
      <b/>
      <sz val="10"/>
      <color theme="0"/>
      <name val="Calibri"/>
      <family val="2"/>
      <scheme val="minor"/>
    </font>
    <font>
      <sz val="10"/>
      <color theme="1"/>
      <name val="Biome"/>
      <family val="2"/>
    </font>
    <font>
      <sz val="11"/>
      <name val="Calibri"/>
      <family val="2"/>
      <scheme val="minor"/>
    </font>
    <font>
      <sz val="10"/>
      <color theme="1"/>
      <name val="Biome"/>
      <family val="2"/>
    </font>
    <font>
      <sz val="14"/>
      <name val="Biome"/>
      <family val="2"/>
    </font>
    <font>
      <sz val="11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Biome"/>
      <family val="2"/>
    </font>
    <font>
      <sz val="12"/>
      <color theme="1"/>
      <name val="Tekton Pro Ext"/>
      <family val="2"/>
    </font>
    <font>
      <sz val="12"/>
      <color theme="1"/>
      <name val="Calibri"/>
      <family val="2"/>
      <scheme val="minor"/>
    </font>
    <font>
      <sz val="12"/>
      <color theme="1"/>
      <name val="Technical"/>
      <family val="4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theme="1"/>
      <name val="Technical"/>
      <family val="4"/>
    </font>
    <font>
      <sz val="11"/>
      <name val="Biome"/>
      <family val="2"/>
    </font>
    <font>
      <sz val="12"/>
      <color theme="1"/>
      <name val="Comic Sans MS"/>
      <family val="4"/>
    </font>
    <font>
      <b/>
      <sz val="12"/>
      <name val="Arial Nova"/>
      <family val="2"/>
    </font>
    <font>
      <b/>
      <sz val="20"/>
      <name val="Biome"/>
      <family val="2"/>
    </font>
    <font>
      <b/>
      <sz val="36"/>
      <color theme="7" tint="-0.249977111117893"/>
      <name val="Biome"/>
      <family val="2"/>
    </font>
    <font>
      <b/>
      <sz val="10"/>
      <color theme="0"/>
      <name val="Biome"/>
      <family val="2"/>
    </font>
    <font>
      <sz val="10"/>
      <name val="Arial"/>
      <family val="2"/>
    </font>
    <font>
      <sz val="10"/>
      <name val="Arial"/>
    </font>
    <font>
      <b/>
      <sz val="12"/>
      <name val="Biome"/>
      <family val="2"/>
    </font>
    <font>
      <b/>
      <sz val="14"/>
      <name val="Biome"/>
      <family val="2"/>
    </font>
    <font>
      <sz val="10"/>
      <color theme="1"/>
      <name val="Biome"/>
    </font>
  </fonts>
  <fills count="14">
    <fill>
      <patternFill patternType="none"/>
    </fill>
    <fill>
      <patternFill patternType="gray125"/>
    </fill>
    <fill>
      <patternFill patternType="solid">
        <fgColor theme="5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10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 style="thin">
        <color theme="7"/>
      </left>
      <right/>
      <top style="thin">
        <color theme="7"/>
      </top>
      <bottom/>
      <diagonal/>
    </border>
    <border>
      <left style="thin">
        <color theme="7"/>
      </left>
      <right style="thin">
        <color indexed="64"/>
      </right>
      <top style="thin">
        <color theme="7"/>
      </top>
      <bottom/>
      <diagonal/>
    </border>
    <border>
      <left style="thin">
        <color theme="7"/>
      </left>
      <right/>
      <top style="thin">
        <color theme="7"/>
      </top>
      <bottom style="thin">
        <color indexed="64"/>
      </bottom>
      <diagonal/>
    </border>
    <border>
      <left style="thin">
        <color theme="7"/>
      </left>
      <right style="thin">
        <color indexed="64"/>
      </right>
      <top style="thin">
        <color theme="7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theme="7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theme="7"/>
      </left>
      <right/>
      <top style="thin">
        <color theme="7"/>
      </top>
      <bottom style="thin">
        <color theme="7"/>
      </bottom>
      <diagonal/>
    </border>
    <border>
      <left style="thin">
        <color theme="7"/>
      </left>
      <right style="thin">
        <color indexed="64"/>
      </right>
      <top/>
      <bottom/>
      <diagonal/>
    </border>
  </borders>
  <cellStyleXfs count="5298">
    <xf numFmtId="0" fontId="0" fillId="0" borderId="0"/>
    <xf numFmtId="44" fontId="1" fillId="0" borderId="0" applyFont="0" applyFill="0" applyBorder="0" applyAlignment="0" applyProtection="0"/>
    <xf numFmtId="0" fontId="4" fillId="0" borderId="0"/>
    <xf numFmtId="0" fontId="5" fillId="2" borderId="0" applyNumberFormat="0" applyBorder="0" applyAlignment="0" applyProtection="0"/>
    <xf numFmtId="0" fontId="7" fillId="0" borderId="0"/>
    <xf numFmtId="44" fontId="1" fillId="0" borderId="0" applyFont="0" applyFill="0" applyBorder="0" applyAlignment="0" applyProtection="0"/>
    <xf numFmtId="0" fontId="9" fillId="0" borderId="0"/>
    <xf numFmtId="0" fontId="10" fillId="0" borderId="0"/>
    <xf numFmtId="0" fontId="7" fillId="0" borderId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0" fontId="3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4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6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4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0" fillId="0" borderId="0"/>
    <xf numFmtId="0" fontId="4" fillId="0" borderId="0"/>
    <xf numFmtId="0" fontId="51" fillId="0" borderId="0"/>
  </cellStyleXfs>
  <cellXfs count="215">
    <xf numFmtId="0" fontId="0" fillId="0" borderId="0" xfId="0"/>
    <xf numFmtId="0" fontId="0" fillId="0" borderId="1" xfId="0" applyBorder="1" applyProtection="1">
      <protection hidden="1"/>
    </xf>
    <xf numFmtId="0" fontId="2" fillId="0" borderId="1" xfId="0" applyFont="1" applyBorder="1" applyAlignment="1" applyProtection="1">
      <alignment horizontal="center"/>
      <protection hidden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0" xfId="0"/>
    <xf numFmtId="0" fontId="6" fillId="0" borderId="0" xfId="3" applyFont="1" applyFill="1" applyAlignment="1"/>
    <xf numFmtId="0" fontId="8" fillId="0" borderId="0" xfId="3" applyFont="1" applyFill="1" applyAlignment="1"/>
    <xf numFmtId="0" fontId="6" fillId="0" borderId="0" xfId="3" applyFont="1" applyFill="1" applyBorder="1" applyAlignment="1" applyProtection="1">
      <alignment horizontal="left" vertical="center"/>
    </xf>
    <xf numFmtId="0" fontId="0" fillId="0" borderId="0" xfId="0" applyAlignment="1">
      <alignment wrapText="1"/>
    </xf>
    <xf numFmtId="49" fontId="11" fillId="0" borderId="4" xfId="0" applyNumberFormat="1" applyFont="1" applyFill="1" applyBorder="1" applyAlignment="1">
      <alignment horizontal="center" vertical="center" wrapText="1"/>
    </xf>
    <xf numFmtId="49" fontId="11" fillId="0" borderId="6" xfId="0" applyNumberFormat="1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49" fontId="11" fillId="0" borderId="7" xfId="0" applyNumberFormat="1" applyFont="1" applyFill="1" applyBorder="1" applyAlignment="1">
      <alignment horizontal="center" vertical="center" wrapText="1"/>
    </xf>
    <xf numFmtId="0" fontId="16" fillId="0" borderId="0" xfId="0" applyFont="1"/>
    <xf numFmtId="0" fontId="13" fillId="0" borderId="0" xfId="0" applyFont="1" applyAlignment="1">
      <alignment horizontal="center" vertical="center" wrapText="1"/>
    </xf>
    <xf numFmtId="0" fontId="16" fillId="0" borderId="0" xfId="0" applyFont="1" applyAlignment="1"/>
    <xf numFmtId="0" fontId="16" fillId="0" borderId="0" xfId="0" applyFont="1" applyAlignment="1">
      <alignment horizontal="center" vertical="center"/>
    </xf>
    <xf numFmtId="0" fontId="13" fillId="0" borderId="0" xfId="0" applyFont="1" applyFill="1" applyBorder="1" applyAlignment="1">
      <alignment shrinkToFit="1"/>
    </xf>
    <xf numFmtId="0" fontId="13" fillId="0" borderId="0" xfId="0" applyFont="1" applyAlignment="1">
      <alignment horizontal="center" vertical="center" shrinkToFit="1"/>
    </xf>
    <xf numFmtId="0" fontId="13" fillId="0" borderId="0" xfId="0" applyFont="1" applyAlignment="1">
      <alignment shrinkToFit="1"/>
    </xf>
    <xf numFmtId="0" fontId="13" fillId="0" borderId="0" xfId="0" applyNumberFormat="1" applyFont="1" applyFill="1" applyAlignment="1" applyProtection="1">
      <alignment horizontal="left" vertical="center"/>
    </xf>
    <xf numFmtId="0" fontId="13" fillId="0" borderId="0" xfId="0" applyFont="1" applyFill="1" applyBorder="1" applyAlignment="1">
      <alignment horizontal="center" vertical="center" shrinkToFit="1"/>
    </xf>
    <xf numFmtId="0" fontId="8" fillId="0" borderId="0" xfId="3" applyFont="1" applyFill="1" applyAlignment="1">
      <alignment horizontal="center" vertical="center"/>
    </xf>
    <xf numFmtId="0" fontId="21" fillId="5" borderId="1" xfId="0" applyFont="1" applyFill="1" applyBorder="1" applyAlignment="1" applyProtection="1">
      <alignment horizontal="center" vertical="center" wrapText="1"/>
      <protection hidden="1"/>
    </xf>
    <xf numFmtId="0" fontId="21" fillId="5" borderId="0" xfId="0" applyFont="1" applyFill="1" applyAlignment="1" applyProtection="1">
      <alignment horizontal="center" vertical="center" wrapText="1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23" fillId="0" borderId="0" xfId="0" applyFont="1" applyAlignment="1">
      <alignment horizontal="center" vertical="center" shrinkToFit="1"/>
    </xf>
    <xf numFmtId="0" fontId="24" fillId="0" borderId="0" xfId="0" applyFont="1" applyAlignment="1">
      <alignment shrinkToFit="1"/>
    </xf>
    <xf numFmtId="0" fontId="24" fillId="0" borderId="0" xfId="0" applyFont="1"/>
    <xf numFmtId="0" fontId="25" fillId="0" borderId="0" xfId="0" applyFont="1" applyAlignment="1">
      <alignment shrinkToFit="1"/>
    </xf>
    <xf numFmtId="0" fontId="25" fillId="0" borderId="0" xfId="0" applyFont="1"/>
    <xf numFmtId="0" fontId="13" fillId="0" borderId="0" xfId="0" applyFont="1" applyAlignment="1">
      <alignment horizontal="left" shrinkToFit="1"/>
    </xf>
    <xf numFmtId="0" fontId="0" fillId="0" borderId="0" xfId="0" applyAlignment="1">
      <alignment horizontal="center" vertical="center"/>
    </xf>
    <xf numFmtId="0" fontId="26" fillId="0" borderId="0" xfId="0" applyFont="1"/>
    <xf numFmtId="0" fontId="22" fillId="0" borderId="0" xfId="0" applyFont="1" applyAlignment="1">
      <alignment vertical="center" wrapText="1"/>
    </xf>
    <xf numFmtId="0" fontId="13" fillId="0" borderId="0" xfId="0" applyNumberFormat="1" applyFont="1" applyFill="1" applyBorder="1" applyAlignment="1">
      <alignment horizontal="center" vertical="center" shrinkToFit="1"/>
    </xf>
    <xf numFmtId="0" fontId="27" fillId="0" borderId="0" xfId="0" applyFont="1" applyAlignment="1">
      <alignment horizontal="center" vertical="center" shrinkToFit="1"/>
    </xf>
    <xf numFmtId="0" fontId="28" fillId="0" borderId="0" xfId="0" applyNumberFormat="1" applyFont="1" applyFill="1" applyAlignment="1" applyProtection="1">
      <alignment horizontal="left" vertical="center"/>
    </xf>
    <xf numFmtId="0" fontId="28" fillId="0" borderId="0" xfId="0" applyNumberFormat="1" applyFont="1" applyFill="1" applyAlignment="1" applyProtection="1">
      <alignment horizontal="center" vertical="center"/>
    </xf>
    <xf numFmtId="0" fontId="29" fillId="0" borderId="0" xfId="3" applyFont="1" applyFill="1" applyAlignment="1"/>
    <xf numFmtId="0" fontId="28" fillId="0" borderId="0" xfId="0" applyNumberFormat="1" applyFont="1" applyFill="1" applyAlignment="1" applyProtection="1">
      <alignment vertical="center"/>
    </xf>
    <xf numFmtId="0" fontId="13" fillId="0" borderId="0" xfId="0" applyNumberFormat="1" applyFont="1" applyFill="1" applyAlignment="1" applyProtection="1">
      <alignment vertical="center"/>
    </xf>
    <xf numFmtId="165" fontId="13" fillId="0" borderId="0" xfId="1" applyNumberFormat="1" applyFont="1" applyFill="1" applyAlignment="1" applyProtection="1">
      <alignment vertical="center"/>
    </xf>
    <xf numFmtId="0" fontId="0" fillId="0" borderId="0" xfId="0"/>
    <xf numFmtId="0" fontId="13" fillId="0" borderId="0" xfId="0" applyNumberFormat="1" applyFont="1" applyFill="1" applyAlignment="1" applyProtection="1">
      <alignment horizontal="center" vertical="center"/>
    </xf>
    <xf numFmtId="0" fontId="30" fillId="0" borderId="0" xfId="0" applyFont="1" applyFill="1" applyAlignment="1" applyProtection="1">
      <alignment horizontal="left" vertical="center"/>
      <protection locked="0"/>
    </xf>
    <xf numFmtId="0" fontId="28" fillId="0" borderId="0" xfId="0" applyFont="1" applyFill="1" applyAlignment="1" applyProtection="1">
      <alignment horizontal="left" vertical="center"/>
      <protection locked="0"/>
    </xf>
    <xf numFmtId="0" fontId="30" fillId="0" borderId="0" xfId="0" applyNumberFormat="1" applyFont="1" applyFill="1" applyAlignment="1" applyProtection="1">
      <alignment horizontal="left" vertical="center"/>
    </xf>
    <xf numFmtId="0" fontId="30" fillId="0" borderId="0" xfId="0" applyNumberFormat="1" applyFont="1" applyFill="1" applyAlignment="1" applyProtection="1">
      <alignment horizontal="center" vertical="center"/>
    </xf>
    <xf numFmtId="0" fontId="30" fillId="0" borderId="0" xfId="0" applyNumberFormat="1" applyFont="1" applyFill="1" applyAlignment="1" applyProtection="1">
      <alignment vertical="center"/>
    </xf>
    <xf numFmtId="0" fontId="32" fillId="0" borderId="0" xfId="0" applyNumberFormat="1" applyFont="1" applyFill="1" applyAlignment="1" applyProtection="1">
      <alignment vertical="center"/>
    </xf>
    <xf numFmtId="0" fontId="32" fillId="0" borderId="0" xfId="0" applyNumberFormat="1" applyFont="1" applyFill="1" applyAlignment="1" applyProtection="1">
      <alignment horizontal="center" vertical="center"/>
    </xf>
    <xf numFmtId="0" fontId="32" fillId="0" borderId="0" xfId="0" applyNumberFormat="1" applyFont="1" applyFill="1" applyAlignment="1" applyProtection="1">
      <alignment horizontal="left" vertical="center"/>
    </xf>
    <xf numFmtId="16" fontId="2" fillId="0" borderId="1" xfId="0" applyNumberFormat="1" applyFont="1" applyBorder="1" applyAlignment="1" applyProtection="1">
      <alignment horizontal="center" vertical="center"/>
      <protection hidden="1"/>
    </xf>
    <xf numFmtId="0" fontId="14" fillId="4" borderId="8" xfId="3" applyFont="1" applyFill="1" applyBorder="1" applyAlignment="1" applyProtection="1">
      <alignment horizontal="right" vertical="center"/>
    </xf>
    <xf numFmtId="0" fontId="22" fillId="0" borderId="0" xfId="0" applyFont="1" applyAlignment="1">
      <alignment horizontal="centerContinuous" vertical="center" wrapText="1"/>
    </xf>
    <xf numFmtId="42" fontId="0" fillId="0" borderId="0" xfId="13" applyFont="1"/>
    <xf numFmtId="0" fontId="6" fillId="0" borderId="0" xfId="3" applyFont="1" applyFill="1" applyAlignment="1">
      <alignment horizontal="centerContinuous"/>
    </xf>
    <xf numFmtId="0" fontId="37" fillId="0" borderId="0" xfId="0" applyNumberFormat="1" applyFont="1" applyFill="1" applyAlignment="1" applyProtection="1">
      <alignment vertical="center"/>
    </xf>
    <xf numFmtId="0" fontId="37" fillId="0" borderId="0" xfId="0" applyNumberFormat="1" applyFont="1" applyFill="1" applyAlignment="1" applyProtection="1">
      <alignment horizontal="center" vertical="center"/>
    </xf>
    <xf numFmtId="0" fontId="37" fillId="0" borderId="0" xfId="0" applyNumberFormat="1" applyFont="1" applyFill="1" applyAlignment="1" applyProtection="1">
      <alignment horizontal="left" vertical="center"/>
    </xf>
    <xf numFmtId="165" fontId="37" fillId="0" borderId="0" xfId="1" applyNumberFormat="1" applyFont="1" applyFill="1" applyAlignment="1" applyProtection="1">
      <alignment vertical="center"/>
    </xf>
    <xf numFmtId="0" fontId="37" fillId="0" borderId="0" xfId="0" applyFont="1" applyFill="1" applyAlignment="1" applyProtection="1">
      <alignment horizontal="left" vertical="center"/>
      <protection locked="0"/>
    </xf>
    <xf numFmtId="0" fontId="38" fillId="0" borderId="0" xfId="0" applyFont="1" applyAlignment="1">
      <alignment horizontal="center" vertical="center"/>
    </xf>
    <xf numFmtId="0" fontId="39" fillId="0" borderId="0" xfId="0" applyFont="1"/>
    <xf numFmtId="0" fontId="39" fillId="0" borderId="0" xfId="0" applyFont="1" applyAlignment="1">
      <alignment horizontal="center"/>
    </xf>
    <xf numFmtId="0" fontId="38" fillId="0" borderId="0" xfId="9" applyNumberFormat="1" applyFont="1" applyFill="1" applyAlignment="1">
      <alignment horizontal="center" vertical="center"/>
    </xf>
    <xf numFmtId="42" fontId="38" fillId="0" borderId="0" xfId="13" applyFont="1" applyAlignment="1">
      <alignment horizontal="center" vertical="center"/>
    </xf>
    <xf numFmtId="0" fontId="40" fillId="0" borderId="0" xfId="0" applyFont="1" applyAlignment="1">
      <alignment horizontal="center" vertical="center"/>
    </xf>
    <xf numFmtId="0" fontId="38" fillId="0" borderId="0" xfId="0" applyNumberFormat="1" applyFont="1" applyAlignment="1">
      <alignment horizontal="center" vertical="center"/>
    </xf>
    <xf numFmtId="42" fontId="38" fillId="0" borderId="0" xfId="0" applyNumberFormat="1" applyFont="1" applyAlignment="1">
      <alignment horizontal="center" vertical="center"/>
    </xf>
    <xf numFmtId="0" fontId="40" fillId="0" borderId="0" xfId="0" applyFont="1" applyAlignment="1">
      <alignment horizontal="center"/>
    </xf>
    <xf numFmtId="0" fontId="40" fillId="0" borderId="0" xfId="0" applyFont="1" applyAlignment="1">
      <alignment vertical="center"/>
    </xf>
    <xf numFmtId="0" fontId="0" fillId="0" borderId="0" xfId="0"/>
    <xf numFmtId="0" fontId="13" fillId="0" borderId="0" xfId="0" applyFont="1" applyFill="1" applyAlignment="1" applyProtection="1">
      <alignment horizontal="center" vertical="distributed"/>
      <protection locked="0"/>
    </xf>
    <xf numFmtId="0" fontId="38" fillId="0" borderId="0" xfId="0" applyFont="1" applyAlignment="1">
      <alignment horizontal="center" vertical="center"/>
    </xf>
    <xf numFmtId="0" fontId="38" fillId="0" borderId="0" xfId="0" applyFont="1" applyFill="1" applyAlignment="1">
      <alignment vertical="center"/>
    </xf>
    <xf numFmtId="0" fontId="14" fillId="4" borderId="8" xfId="3" applyFont="1" applyFill="1" applyBorder="1" applyAlignment="1" applyProtection="1">
      <alignment vertical="center"/>
      <protection locked="0"/>
    </xf>
    <xf numFmtId="0" fontId="31" fillId="0" borderId="0" xfId="0" applyFont="1"/>
    <xf numFmtId="14" fontId="6" fillId="0" borderId="0" xfId="3" applyNumberFormat="1" applyFont="1" applyFill="1" applyBorder="1" applyAlignment="1" applyProtection="1">
      <alignment horizontal="left" vertical="center"/>
    </xf>
    <xf numFmtId="14" fontId="0" fillId="0" borderId="0" xfId="0" applyNumberFormat="1"/>
    <xf numFmtId="0" fontId="0" fillId="0" borderId="0" xfId="0"/>
    <xf numFmtId="0" fontId="42" fillId="0" borderId="0" xfId="0" applyFont="1" applyFill="1" applyBorder="1" applyAlignment="1">
      <alignment horizontal="left" vertical="center"/>
    </xf>
    <xf numFmtId="0" fontId="43" fillId="0" borderId="0" xfId="0" applyFont="1" applyFill="1" applyBorder="1" applyAlignment="1">
      <alignment horizontal="left" vertical="center"/>
    </xf>
    <xf numFmtId="0" fontId="44" fillId="0" borderId="0" xfId="0" applyFont="1" applyFill="1"/>
    <xf numFmtId="0" fontId="0" fillId="0" borderId="0" xfId="0" applyAlignment="1">
      <alignment horizontal="left" vertical="center"/>
    </xf>
    <xf numFmtId="0" fontId="2" fillId="0" borderId="1" xfId="0" applyFont="1" applyBorder="1" applyAlignment="1" applyProtection="1">
      <alignment horizontal="center" vertical="center"/>
      <protection hidden="1"/>
    </xf>
    <xf numFmtId="0" fontId="43" fillId="0" borderId="0" xfId="0" applyFont="1" applyFill="1" applyAlignment="1">
      <alignment horizontal="left" vertical="center"/>
    </xf>
    <xf numFmtId="0" fontId="42" fillId="0" borderId="0" xfId="0" applyFont="1" applyFill="1" applyBorder="1" applyAlignment="1">
      <alignment horizontal="center" vertical="center"/>
    </xf>
    <xf numFmtId="0" fontId="45" fillId="0" borderId="0" xfId="0" applyFont="1"/>
    <xf numFmtId="42" fontId="0" fillId="0" borderId="0" xfId="13" applyFont="1" applyAlignment="1">
      <alignment horizontal="center" vertical="center"/>
    </xf>
    <xf numFmtId="0" fontId="45" fillId="0" borderId="0" xfId="0" applyFont="1" applyFill="1" applyAlignment="1">
      <alignment horizontal="left" vertical="center"/>
    </xf>
    <xf numFmtId="0" fontId="45" fillId="0" borderId="0" xfId="0" applyFont="1" applyFill="1" applyAlignment="1">
      <alignment horizontal="center" vertical="center"/>
    </xf>
    <xf numFmtId="0" fontId="45" fillId="0" borderId="0" xfId="0" applyFont="1" applyAlignment="1">
      <alignment horizontal="center"/>
    </xf>
    <xf numFmtId="0" fontId="49" fillId="11" borderId="10" xfId="0" applyFont="1" applyFill="1" applyBorder="1" applyAlignment="1">
      <alignment horizontal="center" vertical="center" wrapText="1"/>
    </xf>
    <xf numFmtId="0" fontId="49" fillId="11" borderId="11" xfId="0" applyFont="1" applyFill="1" applyBorder="1" applyAlignment="1">
      <alignment horizontal="center" vertical="center" wrapText="1"/>
    </xf>
    <xf numFmtId="0" fontId="49" fillId="11" borderId="11" xfId="0" applyFont="1" applyFill="1" applyBorder="1" applyAlignment="1">
      <alignment horizontal="center" vertical="center"/>
    </xf>
    <xf numFmtId="0" fontId="33" fillId="10" borderId="10" xfId="0" applyFont="1" applyFill="1" applyBorder="1" applyAlignment="1">
      <alignment horizontal="center" vertical="center"/>
    </xf>
    <xf numFmtId="0" fontId="13" fillId="10" borderId="10" xfId="0" applyFont="1" applyFill="1" applyBorder="1" applyAlignment="1">
      <alignment vertical="center"/>
    </xf>
    <xf numFmtId="3" fontId="13" fillId="10" borderId="10" xfId="0" applyNumberFormat="1" applyFont="1" applyFill="1" applyBorder="1" applyAlignment="1">
      <alignment horizontal="center" vertical="center"/>
    </xf>
    <xf numFmtId="14" fontId="17" fillId="10" borderId="10" xfId="2" applyNumberFormat="1" applyFont="1" applyFill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10" xfId="0" applyNumberFormat="1" applyFont="1" applyBorder="1" applyAlignment="1">
      <alignment vertical="center"/>
    </xf>
    <xf numFmtId="0" fontId="33" fillId="0" borderId="10" xfId="0" applyFont="1" applyBorder="1" applyAlignment="1">
      <alignment horizontal="center" vertical="center"/>
    </xf>
    <xf numFmtId="165" fontId="13" fillId="0" borderId="10" xfId="1" applyNumberFormat="1" applyFont="1" applyBorder="1" applyAlignment="1">
      <alignment horizontal="center" vertical="center"/>
    </xf>
    <xf numFmtId="0" fontId="33" fillId="0" borderId="10" xfId="0" applyNumberFormat="1" applyFont="1" applyBorder="1" applyAlignment="1">
      <alignment horizontal="center" vertical="center"/>
    </xf>
    <xf numFmtId="0" fontId="13" fillId="7" borderId="10" xfId="0" applyNumberFormat="1" applyFont="1" applyFill="1" applyBorder="1" applyAlignment="1">
      <alignment vertical="center"/>
    </xf>
    <xf numFmtId="0" fontId="33" fillId="10" borderId="10" xfId="0" applyNumberFormat="1" applyFont="1" applyFill="1" applyBorder="1" applyAlignment="1">
      <alignment horizontal="center" vertical="center"/>
    </xf>
    <xf numFmtId="0" fontId="13" fillId="0" borderId="10" xfId="0" applyFont="1" applyBorder="1" applyAlignment="1">
      <alignment vertical="center"/>
    </xf>
    <xf numFmtId="3" fontId="13" fillId="0" borderId="10" xfId="0" applyNumberFormat="1" applyFont="1" applyBorder="1" applyAlignment="1">
      <alignment horizontal="center" vertical="center"/>
    </xf>
    <xf numFmtId="14" fontId="17" fillId="0" borderId="10" xfId="2" applyNumberFormat="1" applyFont="1" applyBorder="1" applyAlignment="1">
      <alignment horizontal="center" vertical="center"/>
    </xf>
    <xf numFmtId="0" fontId="20" fillId="0" borderId="12" xfId="0" applyNumberFormat="1" applyFont="1" applyBorder="1" applyAlignment="1">
      <alignment horizontal="center" vertical="center"/>
    </xf>
    <xf numFmtId="0" fontId="16" fillId="0" borderId="0" xfId="0" applyNumberFormat="1" applyFont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6" fillId="0" borderId="12" xfId="0" applyFont="1" applyBorder="1" applyAlignment="1">
      <alignment horizontal="left" vertical="center"/>
    </xf>
    <xf numFmtId="164" fontId="16" fillId="0" borderId="12" xfId="1" applyNumberFormat="1" applyFont="1" applyBorder="1" applyAlignment="1">
      <alignment horizontal="center" vertical="center"/>
    </xf>
    <xf numFmtId="0" fontId="16" fillId="0" borderId="0" xfId="0" applyNumberFormat="1" applyFont="1" applyBorder="1" applyAlignment="1">
      <alignment horizontal="center" vertical="center"/>
    </xf>
    <xf numFmtId="0" fontId="20" fillId="0" borderId="14" xfId="0" applyNumberFormat="1" applyFont="1" applyBorder="1" applyAlignment="1">
      <alignment horizontal="center" vertical="center"/>
    </xf>
    <xf numFmtId="0" fontId="16" fillId="0" borderId="2" xfId="0" applyNumberFormat="1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0" fillId="0" borderId="0" xfId="0"/>
    <xf numFmtId="0" fontId="6" fillId="0" borderId="0" xfId="3" applyFont="1" applyFill="1" applyBorder="1" applyAlignment="1" applyProtection="1">
      <alignment horizontal="left" vertical="center"/>
    </xf>
    <xf numFmtId="49" fontId="11" fillId="0" borderId="4" xfId="0" applyNumberFormat="1" applyFont="1" applyFill="1" applyBorder="1" applyAlignment="1">
      <alignment horizontal="center" vertical="center" wrapText="1"/>
    </xf>
    <xf numFmtId="0" fontId="13" fillId="0" borderId="0" xfId="0" applyFont="1" applyFill="1" applyAlignment="1" applyProtection="1">
      <alignment horizontal="left" vertical="center"/>
      <protection locked="0"/>
    </xf>
    <xf numFmtId="0" fontId="12" fillId="3" borderId="0" xfId="0" applyFont="1" applyFill="1" applyAlignment="1" applyProtection="1">
      <alignment horizontal="center" vertical="center"/>
      <protection locked="0"/>
    </xf>
    <xf numFmtId="0" fontId="33" fillId="10" borderId="10" xfId="0" applyFont="1" applyFill="1" applyBorder="1" applyAlignment="1">
      <alignment horizontal="center" vertical="center"/>
    </xf>
    <xf numFmtId="0" fontId="14" fillId="4" borderId="8" xfId="3" applyFont="1" applyFill="1" applyBorder="1" applyAlignment="1" applyProtection="1">
      <alignment horizontal="center" vertical="center"/>
    </xf>
    <xf numFmtId="0" fontId="6" fillId="0" borderId="0" xfId="3" applyFont="1" applyFill="1" applyBorder="1" applyAlignment="1" applyProtection="1">
      <alignment horizontal="center" vertical="center"/>
    </xf>
    <xf numFmtId="0" fontId="0" fillId="0" borderId="0" xfId="0" applyAlignment="1">
      <alignment horizontal="center"/>
    </xf>
    <xf numFmtId="0" fontId="33" fillId="12" borderId="10" xfId="0" applyNumberFormat="1" applyFont="1" applyFill="1" applyBorder="1" applyAlignment="1">
      <alignment horizontal="center" vertical="center"/>
    </xf>
    <xf numFmtId="0" fontId="33" fillId="12" borderId="10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17" fillId="0" borderId="0" xfId="5296" applyFont="1" applyAlignment="1">
      <alignment horizontal="centerContinuous"/>
    </xf>
    <xf numFmtId="0" fontId="15" fillId="0" borderId="0" xfId="5297" applyFont="1" applyAlignment="1"/>
    <xf numFmtId="0" fontId="17" fillId="0" borderId="0" xfId="5296" applyFont="1" applyFill="1"/>
    <xf numFmtId="0" fontId="17" fillId="0" borderId="0" xfId="5296" applyFont="1" applyFill="1" applyAlignment="1">
      <alignment horizontal="left" vertical="center"/>
    </xf>
    <xf numFmtId="0" fontId="17" fillId="0" borderId="0" xfId="5296" applyFont="1" applyFill="1" applyAlignment="1">
      <alignment horizontal="center" vertical="center"/>
    </xf>
    <xf numFmtId="0" fontId="17" fillId="0" borderId="0" xfId="5296" quotePrefix="1" applyFont="1" applyFill="1" applyAlignment="1">
      <alignment horizontal="center" vertical="center"/>
    </xf>
    <xf numFmtId="0" fontId="17" fillId="0" borderId="0" xfId="5296" applyFont="1" applyFill="1" applyAlignment="1">
      <alignment horizontal="left"/>
    </xf>
    <xf numFmtId="0" fontId="17" fillId="0" borderId="0" xfId="5296" applyFont="1" applyFill="1" applyAlignment="1">
      <alignment horizontal="center"/>
    </xf>
    <xf numFmtId="0" fontId="16" fillId="0" borderId="0" xfId="0" applyFont="1" applyAlignment="1">
      <alignment horizontal="center"/>
    </xf>
    <xf numFmtId="0" fontId="15" fillId="0" borderId="4" xfId="5296" applyFont="1" applyFill="1" applyBorder="1" applyAlignment="1">
      <alignment horizontal="left" vertical="center"/>
    </xf>
    <xf numFmtId="0" fontId="15" fillId="0" borderId="4" xfId="5296" applyFont="1" applyFill="1" applyBorder="1" applyAlignment="1">
      <alignment horizontal="center" vertical="center"/>
    </xf>
    <xf numFmtId="0" fontId="15" fillId="0" borderId="7" xfId="5296" applyFont="1" applyFill="1" applyBorder="1" applyAlignment="1">
      <alignment horizontal="center" vertical="center"/>
    </xf>
    <xf numFmtId="0" fontId="15" fillId="0" borderId="2" xfId="5296" applyFont="1" applyFill="1" applyBorder="1" applyAlignment="1">
      <alignment horizontal="center" vertical="center"/>
    </xf>
    <xf numFmtId="0" fontId="15" fillId="0" borderId="6" xfId="5296" applyFont="1" applyFill="1" applyBorder="1" applyAlignment="1">
      <alignment horizontal="center" vertical="center"/>
    </xf>
    <xf numFmtId="0" fontId="15" fillId="0" borderId="4" xfId="5296" quotePrefix="1" applyFont="1" applyFill="1" applyBorder="1" applyAlignment="1">
      <alignment horizontal="center" vertical="center"/>
    </xf>
    <xf numFmtId="0" fontId="17" fillId="0" borderId="9" xfId="5296" applyFont="1" applyFill="1" applyBorder="1" applyAlignment="1">
      <alignment horizontal="left" vertical="center"/>
    </xf>
    <xf numFmtId="0" fontId="17" fillId="0" borderId="9" xfId="5296" applyFont="1" applyFill="1" applyBorder="1" applyAlignment="1">
      <alignment horizontal="center" vertical="center"/>
    </xf>
    <xf numFmtId="49" fontId="17" fillId="0" borderId="9" xfId="5296" quotePrefix="1" applyNumberFormat="1" applyFont="1" applyFill="1" applyBorder="1" applyAlignment="1">
      <alignment horizontal="center" vertical="center"/>
    </xf>
    <xf numFmtId="0" fontId="17" fillId="0" borderId="9" xfId="5296" quotePrefix="1" applyFont="1" applyFill="1" applyBorder="1" applyAlignment="1">
      <alignment horizontal="center" vertical="center"/>
    </xf>
    <xf numFmtId="0" fontId="17" fillId="0" borderId="0" xfId="5296" applyFont="1" applyFill="1" applyBorder="1" applyAlignment="1">
      <alignment horizontal="left" vertical="center"/>
    </xf>
    <xf numFmtId="0" fontId="17" fillId="0" borderId="0" xfId="5296" applyFont="1" applyFill="1" applyBorder="1" applyAlignment="1">
      <alignment horizontal="center" vertical="center"/>
    </xf>
    <xf numFmtId="0" fontId="17" fillId="0" borderId="0" xfId="5296" quotePrefix="1" applyFont="1" applyFill="1" applyBorder="1" applyAlignment="1">
      <alignment horizontal="center" vertical="center"/>
    </xf>
    <xf numFmtId="0" fontId="17" fillId="0" borderId="16" xfId="5296" applyFont="1" applyFill="1" applyBorder="1" applyAlignment="1">
      <alignment horizontal="left" vertical="center"/>
    </xf>
    <xf numFmtId="0" fontId="17" fillId="0" borderId="16" xfId="5296" applyFont="1" applyFill="1" applyBorder="1" applyAlignment="1">
      <alignment horizontal="center" vertical="center"/>
    </xf>
    <xf numFmtId="0" fontId="17" fillId="0" borderId="16" xfId="5296" quotePrefix="1" applyFont="1" applyFill="1" applyBorder="1" applyAlignment="1">
      <alignment horizontal="center" vertical="center"/>
    </xf>
    <xf numFmtId="0" fontId="16" fillId="0" borderId="19" xfId="0" applyFont="1" applyBorder="1" applyAlignment="1">
      <alignment horizontal="left" vertical="center"/>
    </xf>
    <xf numFmtId="0" fontId="19" fillId="0" borderId="18" xfId="0" applyFont="1" applyBorder="1" applyAlignment="1">
      <alignment horizontal="center" vertical="center"/>
    </xf>
    <xf numFmtId="0" fontId="20" fillId="0" borderId="17" xfId="0" applyNumberFormat="1" applyFont="1" applyBorder="1" applyAlignment="1">
      <alignment horizontal="center" vertical="center"/>
    </xf>
    <xf numFmtId="0" fontId="16" fillId="0" borderId="17" xfId="0" applyFont="1" applyBorder="1" applyAlignment="1">
      <alignment horizontal="left" vertical="center"/>
    </xf>
    <xf numFmtId="0" fontId="47" fillId="9" borderId="17" xfId="0" applyFont="1" applyFill="1" applyBorder="1" applyAlignment="1" applyProtection="1">
      <alignment horizontal="center" vertical="center"/>
      <protection locked="0"/>
    </xf>
    <xf numFmtId="3" fontId="20" fillId="8" borderId="17" xfId="0" applyNumberFormat="1" applyFont="1" applyFill="1" applyBorder="1" applyAlignment="1" applyProtection="1">
      <alignment horizontal="left" vertical="center"/>
      <protection locked="0"/>
    </xf>
    <xf numFmtId="3" fontId="20" fillId="8" borderId="17" xfId="0" applyNumberFormat="1" applyFont="1" applyFill="1" applyBorder="1" applyAlignment="1" applyProtection="1">
      <alignment horizontal="center" vertical="center"/>
      <protection locked="0"/>
    </xf>
    <xf numFmtId="14" fontId="20" fillId="8" borderId="17" xfId="0" applyNumberFormat="1" applyFont="1" applyFill="1" applyBorder="1" applyAlignment="1" applyProtection="1">
      <alignment horizontal="center" vertical="center"/>
      <protection locked="0"/>
    </xf>
    <xf numFmtId="0" fontId="47" fillId="9" borderId="12" xfId="0" applyFont="1" applyFill="1" applyBorder="1" applyAlignment="1" applyProtection="1">
      <alignment horizontal="center" vertical="center"/>
      <protection locked="0"/>
    </xf>
    <xf numFmtId="3" fontId="20" fillId="8" borderId="12" xfId="0" applyNumberFormat="1" applyFont="1" applyFill="1" applyBorder="1" applyAlignment="1" applyProtection="1">
      <alignment horizontal="left" vertical="center"/>
      <protection locked="0"/>
    </xf>
    <xf numFmtId="3" fontId="20" fillId="8" borderId="12" xfId="0" applyNumberFormat="1" applyFont="1" applyFill="1" applyBorder="1" applyAlignment="1" applyProtection="1">
      <alignment horizontal="center" vertical="center"/>
      <protection locked="0"/>
    </xf>
    <xf numFmtId="14" fontId="20" fillId="8" borderId="12" xfId="0" applyNumberFormat="1" applyFont="1" applyFill="1" applyBorder="1" applyAlignment="1" applyProtection="1">
      <alignment horizontal="center" vertical="center"/>
      <protection locked="0"/>
    </xf>
    <xf numFmtId="0" fontId="47" fillId="9" borderId="12" xfId="0" applyNumberFormat="1" applyFont="1" applyFill="1" applyBorder="1" applyAlignment="1" applyProtection="1">
      <alignment horizontal="center" vertical="center"/>
      <protection locked="0"/>
    </xf>
    <xf numFmtId="0" fontId="47" fillId="9" borderId="14" xfId="0" applyNumberFormat="1" applyFont="1" applyFill="1" applyBorder="1" applyAlignment="1" applyProtection="1">
      <alignment horizontal="center" vertical="center"/>
      <protection locked="0"/>
    </xf>
    <xf numFmtId="3" fontId="20" fillId="8" borderId="14" xfId="0" applyNumberFormat="1" applyFont="1" applyFill="1" applyBorder="1" applyAlignment="1" applyProtection="1">
      <alignment horizontal="left" vertical="center"/>
      <protection locked="0"/>
    </xf>
    <xf numFmtId="3" fontId="20" fillId="8" borderId="14" xfId="0" applyNumberFormat="1" applyFont="1" applyFill="1" applyBorder="1" applyAlignment="1" applyProtection="1">
      <alignment horizontal="center" vertical="center"/>
      <protection locked="0"/>
    </xf>
    <xf numFmtId="14" fontId="20" fillId="8" borderId="14" xfId="0" applyNumberFormat="1" applyFont="1" applyFill="1" applyBorder="1" applyAlignment="1" applyProtection="1">
      <alignment horizontal="center" vertical="center"/>
      <protection locked="0"/>
    </xf>
    <xf numFmtId="0" fontId="20" fillId="8" borderId="12" xfId="0" applyFont="1" applyFill="1" applyBorder="1" applyAlignment="1" applyProtection="1">
      <alignment horizontal="left" vertical="center"/>
      <protection locked="0"/>
    </xf>
    <xf numFmtId="0" fontId="20" fillId="8" borderId="14" xfId="0" applyFont="1" applyFill="1" applyBorder="1" applyAlignment="1" applyProtection="1">
      <alignment horizontal="left" vertical="center"/>
      <protection locked="0"/>
    </xf>
    <xf numFmtId="0" fontId="20" fillId="8" borderId="17" xfId="0" applyNumberFormat="1" applyFont="1" applyFill="1" applyBorder="1" applyAlignment="1" applyProtection="1">
      <alignment vertical="center"/>
      <protection locked="0"/>
    </xf>
    <xf numFmtId="0" fontId="20" fillId="8" borderId="12" xfId="0" applyNumberFormat="1" applyFont="1" applyFill="1" applyBorder="1" applyAlignment="1" applyProtection="1">
      <alignment vertical="center"/>
      <protection locked="0"/>
    </xf>
    <xf numFmtId="0" fontId="20" fillId="8" borderId="14" xfId="0" applyNumberFormat="1" applyFont="1" applyFill="1" applyBorder="1" applyAlignment="1" applyProtection="1">
      <alignment vertical="center"/>
      <protection locked="0"/>
    </xf>
    <xf numFmtId="0" fontId="18" fillId="0" borderId="20" xfId="0" applyFont="1" applyBorder="1" applyAlignment="1" applyProtection="1">
      <alignment horizontal="left" vertical="center" shrinkToFit="1"/>
      <protection locked="0"/>
    </xf>
    <xf numFmtId="0" fontId="18" fillId="0" borderId="13" xfId="0" applyFont="1" applyBorder="1" applyAlignment="1" applyProtection="1">
      <alignment horizontal="left" vertical="center" shrinkToFit="1"/>
      <protection locked="0"/>
    </xf>
    <xf numFmtId="0" fontId="18" fillId="0" borderId="15" xfId="0" applyFont="1" applyBorder="1" applyAlignment="1" applyProtection="1">
      <alignment horizontal="left" vertical="center" shrinkToFit="1"/>
      <protection locked="0"/>
    </xf>
    <xf numFmtId="0" fontId="33" fillId="13" borderId="10" xfId="0" applyFont="1" applyFill="1" applyBorder="1" applyAlignment="1">
      <alignment horizontal="center" vertical="center"/>
    </xf>
    <xf numFmtId="0" fontId="33" fillId="13" borderId="10" xfId="0" applyNumberFormat="1" applyFont="1" applyFill="1" applyBorder="1" applyAlignment="1">
      <alignment horizontal="center" vertical="center"/>
    </xf>
    <xf numFmtId="0" fontId="54" fillId="0" borderId="0" xfId="0" applyNumberFormat="1" applyFont="1" applyFill="1" applyAlignment="1" applyProtection="1">
      <alignment vertical="center"/>
    </xf>
    <xf numFmtId="0" fontId="54" fillId="0" borderId="0" xfId="0" applyNumberFormat="1" applyFont="1" applyFill="1" applyAlignment="1" applyProtection="1">
      <alignment horizontal="left" vertical="center"/>
    </xf>
    <xf numFmtId="0" fontId="54" fillId="0" borderId="0" xfId="0" applyNumberFormat="1" applyFont="1" applyFill="1" applyAlignment="1" applyProtection="1">
      <alignment horizontal="center" vertical="center"/>
    </xf>
    <xf numFmtId="165" fontId="54" fillId="0" borderId="0" xfId="1" applyNumberFormat="1" applyFont="1" applyFill="1" applyAlignment="1" applyProtection="1">
      <alignment vertical="center"/>
    </xf>
    <xf numFmtId="0" fontId="54" fillId="0" borderId="0" xfId="0" applyFont="1" applyFill="1" applyAlignment="1" applyProtection="1">
      <alignment horizontal="left" vertical="center"/>
      <protection locked="0"/>
    </xf>
    <xf numFmtId="0" fontId="12" fillId="3" borderId="0" xfId="0" applyNumberFormat="1" applyFont="1" applyFill="1" applyBorder="1" applyAlignment="1" applyProtection="1">
      <alignment horizontal="center" vertical="center"/>
      <protection locked="0"/>
    </xf>
    <xf numFmtId="0" fontId="14" fillId="4" borderId="8" xfId="3" applyFont="1" applyFill="1" applyBorder="1" applyAlignment="1" applyProtection="1">
      <alignment horizontal="center" vertical="center"/>
      <protection locked="0"/>
    </xf>
    <xf numFmtId="166" fontId="15" fillId="4" borderId="8" xfId="3" applyNumberFormat="1" applyFont="1" applyFill="1" applyBorder="1" applyAlignment="1" applyProtection="1">
      <alignment horizontal="center" vertical="center"/>
      <protection locked="0"/>
    </xf>
    <xf numFmtId="0" fontId="48" fillId="0" borderId="0" xfId="0" applyFont="1" applyAlignment="1">
      <alignment horizontal="center" vertical="top"/>
    </xf>
    <xf numFmtId="0" fontId="14" fillId="4" borderId="2" xfId="3" applyFont="1" applyFill="1" applyBorder="1" applyAlignment="1" applyProtection="1">
      <alignment horizontal="left" vertical="center" indent="1"/>
      <protection locked="0"/>
    </xf>
    <xf numFmtId="0" fontId="14" fillId="4" borderId="8" xfId="3" applyFont="1" applyFill="1" applyBorder="1" applyAlignment="1" applyProtection="1">
      <alignment horizontal="left" vertical="center" indent="1"/>
      <protection locked="0"/>
    </xf>
    <xf numFmtId="0" fontId="14" fillId="4" borderId="8" xfId="3" applyFont="1" applyFill="1" applyBorder="1" applyAlignment="1" applyProtection="1">
      <alignment horizontal="center" vertical="center"/>
      <protection locked="0"/>
    </xf>
    <xf numFmtId="0" fontId="22" fillId="0" borderId="0" xfId="0" applyFont="1" applyAlignment="1">
      <alignment horizontal="center" vertical="center" wrapText="1"/>
    </xf>
    <xf numFmtId="166" fontId="15" fillId="4" borderId="8" xfId="3" applyNumberFormat="1" applyFont="1" applyFill="1" applyBorder="1" applyAlignment="1" applyProtection="1">
      <alignment horizontal="center" vertical="center"/>
      <protection locked="0"/>
    </xf>
    <xf numFmtId="0" fontId="35" fillId="7" borderId="0" xfId="0" applyFont="1" applyFill="1" applyAlignment="1">
      <alignment horizontal="center" vertical="center"/>
    </xf>
    <xf numFmtId="0" fontId="2" fillId="0" borderId="3" xfId="0" applyFont="1" applyBorder="1" applyAlignment="1" applyProtection="1">
      <alignment horizontal="center" vertical="center"/>
      <protection hidden="1"/>
    </xf>
    <xf numFmtId="0" fontId="2" fillId="0" borderId="5" xfId="0" applyFont="1" applyBorder="1" applyAlignment="1" applyProtection="1">
      <alignment horizontal="center" vertical="center"/>
      <protection hidden="1"/>
    </xf>
    <xf numFmtId="0" fontId="2" fillId="0" borderId="4" xfId="0" applyFont="1" applyBorder="1" applyAlignment="1" applyProtection="1">
      <alignment horizontal="center" vertical="center"/>
      <protection hidden="1"/>
    </xf>
    <xf numFmtId="0" fontId="21" fillId="5" borderId="2" xfId="0" applyFont="1" applyFill="1" applyBorder="1" applyAlignment="1" applyProtection="1">
      <alignment horizontal="center" vertical="center" wrapText="1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16" fontId="2" fillId="0" borderId="1" xfId="0" applyNumberFormat="1" applyFont="1" applyBorder="1" applyAlignment="1" applyProtection="1">
      <alignment horizontal="center" vertical="center"/>
      <protection hidden="1"/>
    </xf>
    <xf numFmtId="0" fontId="53" fillId="0" borderId="0" xfId="5296" applyFont="1" applyAlignment="1">
      <alignment horizontal="center" vertical="center"/>
    </xf>
    <xf numFmtId="0" fontId="52" fillId="0" borderId="2" xfId="5297" applyFont="1" applyBorder="1" applyAlignment="1">
      <alignment horizontal="center" vertical="center"/>
    </xf>
    <xf numFmtId="0" fontId="33" fillId="13" borderId="10" xfId="0" applyFont="1" applyFill="1" applyBorder="1" applyAlignment="1" applyProtection="1">
      <alignment horizontal="center" vertical="center"/>
      <protection locked="0"/>
    </xf>
    <xf numFmtId="0" fontId="33" fillId="13" borderId="10" xfId="0" applyNumberFormat="1" applyFont="1" applyFill="1" applyBorder="1" applyAlignment="1" applyProtection="1">
      <alignment horizontal="center" vertical="center"/>
      <protection locked="0"/>
    </xf>
    <xf numFmtId="0" fontId="14" fillId="4" borderId="8" xfId="3" applyFont="1" applyFill="1" applyBorder="1" applyAlignment="1" applyProtection="1">
      <alignment horizontal="right" vertical="center"/>
      <protection locked="0"/>
    </xf>
    <xf numFmtId="49" fontId="46" fillId="6" borderId="0" xfId="0" applyNumberFormat="1" applyFont="1" applyFill="1" applyBorder="1" applyAlignment="1">
      <alignment horizontal="center" vertical="center" wrapText="1"/>
    </xf>
    <xf numFmtId="0" fontId="46" fillId="6" borderId="0" xfId="0" applyFont="1" applyFill="1" applyBorder="1" applyAlignment="1">
      <alignment horizontal="center" vertical="center" wrapText="1"/>
    </xf>
    <xf numFmtId="14" fontId="46" fillId="6" borderId="0" xfId="0" applyNumberFormat="1" applyFont="1" applyFill="1" applyBorder="1" applyAlignment="1">
      <alignment horizontal="center" vertical="center" wrapText="1"/>
    </xf>
  </cellXfs>
  <cellStyles count="5298">
    <cellStyle name="Énfasis2" xfId="3" builtinId="33"/>
    <cellStyle name="Millares [0]" xfId="9" builtinId="6"/>
    <cellStyle name="Millares [0] 10" xfId="673" xr:uid="{B183CEAC-9D77-42C9-9B32-9AC45B3B4251}"/>
    <cellStyle name="Millares [0] 10 2" xfId="1994" xr:uid="{823ABE3A-8CE3-43B8-BC82-6BE7C806A789}"/>
    <cellStyle name="Millares [0] 10 2 2" xfId="4635" xr:uid="{12234CBA-99EF-4915-95B8-F9BB057A5D0F}"/>
    <cellStyle name="Millares [0] 10 3" xfId="3315" xr:uid="{A6192323-D3B9-4D73-B2FE-9EA3DE67BE82}"/>
    <cellStyle name="Millares [0] 11" xfId="1334" xr:uid="{72B7F089-D4EC-4340-AD7B-552787D4CC0D}"/>
    <cellStyle name="Millares [0] 11 2" xfId="3975" xr:uid="{21A850C8-5517-4D6A-9C9F-F6847E0F2247}"/>
    <cellStyle name="Millares [0] 12" xfId="2655" xr:uid="{EFCDC598-F5E2-4B16-9AA1-2B31CFBECCAC}"/>
    <cellStyle name="Millares [0] 2" xfId="12" xr:uid="{A7115A2F-9445-47D2-87BA-58A6FCDF9F4A}"/>
    <cellStyle name="Millares [0] 2 10" xfId="1337" xr:uid="{F5E5C975-A35B-4C1D-86EB-0FB0A376EF9E}"/>
    <cellStyle name="Millares [0] 2 10 2" xfId="3978" xr:uid="{86627080-7F7A-457E-8370-5B58FC296512}"/>
    <cellStyle name="Millares [0] 2 11" xfId="2658" xr:uid="{BAEFB075-F434-4E93-A97F-23BA03808361}"/>
    <cellStyle name="Millares [0] 2 2" xfId="20" xr:uid="{69BCF157-D6AD-4DE4-A5EF-00026F4B2F4D}"/>
    <cellStyle name="Millares [0] 2 2 2" xfId="44" xr:uid="{23695516-EF22-4567-B99D-2C490162D607}"/>
    <cellStyle name="Millares [0] 2 2 2 2" xfId="95" xr:uid="{57515EEC-18B4-4C78-9C43-39C5C3EE7672}"/>
    <cellStyle name="Millares [0] 2 2 2 2 2" xfId="207" xr:uid="{EAC43C6A-A004-4D03-815B-671F28465922}"/>
    <cellStyle name="Millares [0] 2 2 2 2 2 2" xfId="537" xr:uid="{020552F6-E1F9-42C3-8902-8BED2932C1F9}"/>
    <cellStyle name="Millares [0] 2 2 2 2 2 2 2" xfId="1197" xr:uid="{A4849661-B863-4D99-B49A-E0512E3E2A6C}"/>
    <cellStyle name="Millares [0] 2 2 2 2 2 2 2 2" xfId="2518" xr:uid="{71FC6650-BCD6-441A-9405-708D489FCF3F}"/>
    <cellStyle name="Millares [0] 2 2 2 2 2 2 2 2 2" xfId="5159" xr:uid="{35EDE986-E1C3-4F65-ABB8-6FBFD4B16391}"/>
    <cellStyle name="Millares [0] 2 2 2 2 2 2 2 3" xfId="3839" xr:uid="{BEE12DD1-4C18-4FEF-91DB-6D40E077CF1F}"/>
    <cellStyle name="Millares [0] 2 2 2 2 2 2 3" xfId="1858" xr:uid="{F33E38A4-D845-4A78-B4ED-7F7EBC9924B2}"/>
    <cellStyle name="Millares [0] 2 2 2 2 2 2 3 2" xfId="4499" xr:uid="{B99B6979-05AA-4D69-871B-43BD0339A0C5}"/>
    <cellStyle name="Millares [0] 2 2 2 2 2 2 4" xfId="3179" xr:uid="{A9BF9566-066A-498E-8564-3B03D41B644B}"/>
    <cellStyle name="Millares [0] 2 2 2 2 2 3" xfId="868" xr:uid="{F192CF8C-4FC5-46D5-B458-159F41C4B0E1}"/>
    <cellStyle name="Millares [0] 2 2 2 2 2 3 2" xfId="2189" xr:uid="{2B4B0E66-96A7-43BA-8606-1D3D87E680C2}"/>
    <cellStyle name="Millares [0] 2 2 2 2 2 3 2 2" xfId="4830" xr:uid="{0607E063-BDA2-44C7-9FCF-2B1712C065A1}"/>
    <cellStyle name="Millares [0] 2 2 2 2 2 3 3" xfId="3510" xr:uid="{6F02F772-15AA-47FD-AD21-7EED3D0B78F8}"/>
    <cellStyle name="Millares [0] 2 2 2 2 2 4" xfId="1529" xr:uid="{670690F3-C622-478C-ABAB-6A439F440545}"/>
    <cellStyle name="Millares [0] 2 2 2 2 2 4 2" xfId="4170" xr:uid="{00B310BF-AF01-44FC-AB16-3046650B488D}"/>
    <cellStyle name="Millares [0] 2 2 2 2 2 5" xfId="2850" xr:uid="{9B097F4A-F74E-425B-8C18-01840A410D64}"/>
    <cellStyle name="Millares [0] 2 2 2 2 3" xfId="317" xr:uid="{40BD5FE1-4815-4D52-AD81-5A8DDFB27591}"/>
    <cellStyle name="Millares [0] 2 2 2 2 3 2" xfId="647" xr:uid="{6F871186-0CE7-4E7E-B8F8-A7E8C142943A}"/>
    <cellStyle name="Millares [0] 2 2 2 2 3 2 2" xfId="1307" xr:uid="{65D463CF-1DA2-49B6-8684-6707F4FE53F6}"/>
    <cellStyle name="Millares [0] 2 2 2 2 3 2 2 2" xfId="2628" xr:uid="{BE835717-4254-421F-A063-1E47A4DE73C8}"/>
    <cellStyle name="Millares [0] 2 2 2 2 3 2 2 2 2" xfId="5269" xr:uid="{8C8F0491-9BF4-4743-BED0-9F81833F16F7}"/>
    <cellStyle name="Millares [0] 2 2 2 2 3 2 2 3" xfId="3949" xr:uid="{409A384A-8665-4934-AB00-0ABE04E6F025}"/>
    <cellStyle name="Millares [0] 2 2 2 2 3 2 3" xfId="1968" xr:uid="{8A4373EE-564D-40C0-821A-374C0D903AC6}"/>
    <cellStyle name="Millares [0] 2 2 2 2 3 2 3 2" xfId="4609" xr:uid="{90805A26-7546-4A47-AD40-923EC9A8C41B}"/>
    <cellStyle name="Millares [0] 2 2 2 2 3 2 4" xfId="3289" xr:uid="{A2D5610C-B8B2-4444-8F77-CAB4ACDE2B31}"/>
    <cellStyle name="Millares [0] 2 2 2 2 3 3" xfId="978" xr:uid="{0ADA9DFB-A302-45B4-B01E-D8592FE0139B}"/>
    <cellStyle name="Millares [0] 2 2 2 2 3 3 2" xfId="2299" xr:uid="{07D944AF-4999-4674-8B79-B13F33671BF0}"/>
    <cellStyle name="Millares [0] 2 2 2 2 3 3 2 2" xfId="4940" xr:uid="{4C5B3A14-C524-46FD-92E4-10E5DC8CF6C5}"/>
    <cellStyle name="Millares [0] 2 2 2 2 3 3 3" xfId="3620" xr:uid="{A7C4B1C7-99B2-4C5B-8423-BE05ECBC3E30}"/>
    <cellStyle name="Millares [0] 2 2 2 2 3 4" xfId="1639" xr:uid="{17F4FF54-4461-40CE-8455-A2E4DC700488}"/>
    <cellStyle name="Millares [0] 2 2 2 2 3 4 2" xfId="4280" xr:uid="{58467BFA-AEAF-4775-9EB5-D2441BE83421}"/>
    <cellStyle name="Millares [0] 2 2 2 2 3 5" xfId="2960" xr:uid="{568E04E4-C1CC-4482-B5A4-65992FDE9B23}"/>
    <cellStyle name="Millares [0] 2 2 2 2 4" xfId="426" xr:uid="{F9A893F3-FD7F-4382-9033-C50DDDFA7004}"/>
    <cellStyle name="Millares [0] 2 2 2 2 4 2" xfId="1087" xr:uid="{E1AA2FE4-1896-430E-AA49-3740A2836DC5}"/>
    <cellStyle name="Millares [0] 2 2 2 2 4 2 2" xfId="2408" xr:uid="{8233ECAE-90F4-4EFD-99BA-1B9AB308CC0C}"/>
    <cellStyle name="Millares [0] 2 2 2 2 4 2 2 2" xfId="5049" xr:uid="{9A8BB7BD-DB4E-45AF-A32F-3DFBCA178FBA}"/>
    <cellStyle name="Millares [0] 2 2 2 2 4 2 3" xfId="3729" xr:uid="{DAC3C715-6BBB-427E-BDC9-C142F7BAF924}"/>
    <cellStyle name="Millares [0] 2 2 2 2 4 3" xfId="1748" xr:uid="{60CFA2D8-9B62-49A2-B76F-1300FD675E8A}"/>
    <cellStyle name="Millares [0] 2 2 2 2 4 3 2" xfId="4389" xr:uid="{F68344A5-3401-40B4-A16C-078BCF7673DF}"/>
    <cellStyle name="Millares [0] 2 2 2 2 4 4" xfId="3069" xr:uid="{6F3AAE21-28EA-4223-89E6-A0B9ABA57AAE}"/>
    <cellStyle name="Millares [0] 2 2 2 2 5" xfId="758" xr:uid="{E244EA84-05E6-492D-A50E-D083AB776DF3}"/>
    <cellStyle name="Millares [0] 2 2 2 2 5 2" xfId="2079" xr:uid="{534912C9-9A44-4DF5-BE7D-4D95579530C6}"/>
    <cellStyle name="Millares [0] 2 2 2 2 5 2 2" xfId="4720" xr:uid="{AF9CAB92-EB91-4705-BB2E-27F3C9C61724}"/>
    <cellStyle name="Millares [0] 2 2 2 2 5 3" xfId="3400" xr:uid="{1C24684D-F7DB-454A-92AC-4384FE7FD5DF}"/>
    <cellStyle name="Millares [0] 2 2 2 2 6" xfId="1419" xr:uid="{CDD5A6BB-3D03-4FF8-92B1-FF1075512DD5}"/>
    <cellStyle name="Millares [0] 2 2 2 2 6 2" xfId="4060" xr:uid="{5E6D1163-DBA3-4C9E-8B6C-E252A5CC3A05}"/>
    <cellStyle name="Millares [0] 2 2 2 2 7" xfId="2740" xr:uid="{09B2EC5B-966B-4379-9D22-0C395B97893B}"/>
    <cellStyle name="Millares [0] 2 2 2 3" xfId="156" xr:uid="{496FA94E-150C-440E-9DDE-72321D26EF3E}"/>
    <cellStyle name="Millares [0] 2 2 2 3 2" xfId="486" xr:uid="{3276EBE0-40CC-4E3B-9A34-8AE30629B034}"/>
    <cellStyle name="Millares [0] 2 2 2 3 2 2" xfId="1146" xr:uid="{9A017EA1-5C36-4133-8CFE-E5B3C1DC0CCA}"/>
    <cellStyle name="Millares [0] 2 2 2 3 2 2 2" xfId="2467" xr:uid="{59392DE9-604F-40A8-AA40-A87A6379AA99}"/>
    <cellStyle name="Millares [0] 2 2 2 3 2 2 2 2" xfId="5108" xr:uid="{FEC4ED38-DB07-4809-A63F-85B3F2544FC2}"/>
    <cellStyle name="Millares [0] 2 2 2 3 2 2 3" xfId="3788" xr:uid="{2FD5B82B-5C0B-4D40-B2E4-EE4F19A531A3}"/>
    <cellStyle name="Millares [0] 2 2 2 3 2 3" xfId="1807" xr:uid="{AC6628FB-F26A-41BB-8400-2D038C097312}"/>
    <cellStyle name="Millares [0] 2 2 2 3 2 3 2" xfId="4448" xr:uid="{99516BD4-4487-49C9-A1F5-272993E298D9}"/>
    <cellStyle name="Millares [0] 2 2 2 3 2 4" xfId="3128" xr:uid="{CE582CED-F51A-4A99-8431-C76E594AE9F2}"/>
    <cellStyle name="Millares [0] 2 2 2 3 3" xfId="817" xr:uid="{C6F4ED21-48FC-4B8A-9F40-15AAD5404E9B}"/>
    <cellStyle name="Millares [0] 2 2 2 3 3 2" xfId="2138" xr:uid="{41E817A2-EBBA-4868-9B28-652965D2DA69}"/>
    <cellStyle name="Millares [0] 2 2 2 3 3 2 2" xfId="4779" xr:uid="{00C529E5-B8FF-4117-925F-E6EF416729D6}"/>
    <cellStyle name="Millares [0] 2 2 2 3 3 3" xfId="3459" xr:uid="{7F077261-7327-40CB-ABCA-3B49159CC0D3}"/>
    <cellStyle name="Millares [0] 2 2 2 3 4" xfId="1478" xr:uid="{5F8CDDC2-3710-4A69-BF9B-D3EBF1C8FF14}"/>
    <cellStyle name="Millares [0] 2 2 2 3 4 2" xfId="4119" xr:uid="{D48A4C99-8F91-4BB5-A4A0-8888FA7654EA}"/>
    <cellStyle name="Millares [0] 2 2 2 3 5" xfId="2799" xr:uid="{86C03B8E-9917-47C4-8644-A7F2CC1E0716}"/>
    <cellStyle name="Millares [0] 2 2 2 4" xfId="266" xr:uid="{45237926-77E8-478A-B618-07022BCB2DC6}"/>
    <cellStyle name="Millares [0] 2 2 2 4 2" xfId="596" xr:uid="{BDE27CDB-5DBB-48EE-B919-BA1EEA7043B6}"/>
    <cellStyle name="Millares [0] 2 2 2 4 2 2" xfId="1256" xr:uid="{1E866AEB-136A-4172-8B5D-3F106F4CCE4D}"/>
    <cellStyle name="Millares [0] 2 2 2 4 2 2 2" xfId="2577" xr:uid="{2AAA7A96-064D-4E9F-A06A-F9A2295DAD99}"/>
    <cellStyle name="Millares [0] 2 2 2 4 2 2 2 2" xfId="5218" xr:uid="{5A6145D8-748E-4FDA-ACB8-225DE9BEEAB9}"/>
    <cellStyle name="Millares [0] 2 2 2 4 2 2 3" xfId="3898" xr:uid="{C83F51E5-B26D-45FE-A3B8-8B65A4F32357}"/>
    <cellStyle name="Millares [0] 2 2 2 4 2 3" xfId="1917" xr:uid="{319DB78E-A4CB-4BF3-B3A1-CE7874FDA9C8}"/>
    <cellStyle name="Millares [0] 2 2 2 4 2 3 2" xfId="4558" xr:uid="{48F142DA-F6D0-416D-8E65-5B6AC74048AA}"/>
    <cellStyle name="Millares [0] 2 2 2 4 2 4" xfId="3238" xr:uid="{B2BC7605-B17C-4AB4-97B9-C6439FDB7B18}"/>
    <cellStyle name="Millares [0] 2 2 2 4 3" xfId="927" xr:uid="{4C0EEEF8-8803-4013-A093-FD4A74E1868E}"/>
    <cellStyle name="Millares [0] 2 2 2 4 3 2" xfId="2248" xr:uid="{545C1425-DDF5-4009-BE40-7B38DF463353}"/>
    <cellStyle name="Millares [0] 2 2 2 4 3 2 2" xfId="4889" xr:uid="{28EE87F4-C4B1-4F6E-93BE-086029A316A2}"/>
    <cellStyle name="Millares [0] 2 2 2 4 3 3" xfId="3569" xr:uid="{7F52FDDC-7436-4F83-A455-2D68C38BEEB2}"/>
    <cellStyle name="Millares [0] 2 2 2 4 4" xfId="1588" xr:uid="{9F2E3CED-D101-400A-ABDB-271CDD8DC3AC}"/>
    <cellStyle name="Millares [0] 2 2 2 4 4 2" xfId="4229" xr:uid="{97C40F16-8002-49E4-9C39-D7626B999F96}"/>
    <cellStyle name="Millares [0] 2 2 2 4 5" xfId="2909" xr:uid="{5C0C69A4-1454-447C-9B6C-56724B38DDF0}"/>
    <cellStyle name="Millares [0] 2 2 2 5" xfId="375" xr:uid="{8158CF50-42BE-4C1B-96B8-A02D0D2E87EC}"/>
    <cellStyle name="Millares [0] 2 2 2 5 2" xfId="1036" xr:uid="{82880A55-4C28-44E0-BD9F-A4FD788B8C03}"/>
    <cellStyle name="Millares [0] 2 2 2 5 2 2" xfId="2357" xr:uid="{3340EEDA-C043-4637-9D4B-FD2F7D41561B}"/>
    <cellStyle name="Millares [0] 2 2 2 5 2 2 2" xfId="4998" xr:uid="{2DDB4C79-0960-4FAD-9A1F-8BE2436940EB}"/>
    <cellStyle name="Millares [0] 2 2 2 5 2 3" xfId="3678" xr:uid="{A1F0816E-27FB-454E-93EE-78D4448ADE6C}"/>
    <cellStyle name="Millares [0] 2 2 2 5 3" xfId="1697" xr:uid="{BE5445A0-4C6E-46E3-8170-656933D5F1CE}"/>
    <cellStyle name="Millares [0] 2 2 2 5 3 2" xfId="4338" xr:uid="{740DBB86-B1B7-4B46-B60D-08F80C52A8AE}"/>
    <cellStyle name="Millares [0] 2 2 2 5 4" xfId="3018" xr:uid="{7609E707-0457-45D7-9AD8-03D55B8907EC}"/>
    <cellStyle name="Millares [0] 2 2 2 6" xfId="707" xr:uid="{E993DF87-25EB-4018-9DF6-1B579B49049A}"/>
    <cellStyle name="Millares [0] 2 2 2 6 2" xfId="2028" xr:uid="{273667D8-D0D1-4E68-AEED-80CD5F36291A}"/>
    <cellStyle name="Millares [0] 2 2 2 6 2 2" xfId="4669" xr:uid="{66F5D59E-24BD-4021-BF98-AC41E466E8A7}"/>
    <cellStyle name="Millares [0] 2 2 2 6 3" xfId="3349" xr:uid="{D4DC22B0-C9DE-470E-81C5-D5DE5BFE0216}"/>
    <cellStyle name="Millares [0] 2 2 2 7" xfId="1368" xr:uid="{CC74329E-3606-45BE-8CAB-1946098D93B5}"/>
    <cellStyle name="Millares [0] 2 2 2 7 2" xfId="4009" xr:uid="{F371D109-86C6-4211-A1C5-9B5623FF6234}"/>
    <cellStyle name="Millares [0] 2 2 2 8" xfId="2689" xr:uid="{D9CE7894-2314-4751-8683-10506F552A6F}"/>
    <cellStyle name="Millares [0] 2 2 3" xfId="71" xr:uid="{260F7059-736F-4EEF-BB9A-4F66631B4C36}"/>
    <cellStyle name="Millares [0] 2 2 3 2" xfId="183" xr:uid="{E97E513B-80B0-4226-BF23-94AB05A93D68}"/>
    <cellStyle name="Millares [0] 2 2 3 2 2" xfId="513" xr:uid="{3B91D14C-7D30-4309-9C17-D2EE040C1A1C}"/>
    <cellStyle name="Millares [0] 2 2 3 2 2 2" xfId="1173" xr:uid="{3BA2B96C-9E8E-42C2-BE1E-E861729C1B7A}"/>
    <cellStyle name="Millares [0] 2 2 3 2 2 2 2" xfId="2494" xr:uid="{6E14E0D4-4DCC-43C6-B922-4EBF8B7D991A}"/>
    <cellStyle name="Millares [0] 2 2 3 2 2 2 2 2" xfId="5135" xr:uid="{7F877C3F-9811-45B4-8DDF-2C64094BC7F9}"/>
    <cellStyle name="Millares [0] 2 2 3 2 2 2 3" xfId="3815" xr:uid="{CEEE78F1-A590-49F0-B4F9-E4BCCCB0A311}"/>
    <cellStyle name="Millares [0] 2 2 3 2 2 3" xfId="1834" xr:uid="{75898E0A-8C23-49E2-853B-5C389B3537BC}"/>
    <cellStyle name="Millares [0] 2 2 3 2 2 3 2" xfId="4475" xr:uid="{0ACA9926-9B13-4E0E-9729-231D8CB923DB}"/>
    <cellStyle name="Millares [0] 2 2 3 2 2 4" xfId="3155" xr:uid="{61846C5E-EF18-4403-8194-3B3B80EAB2C1}"/>
    <cellStyle name="Millares [0] 2 2 3 2 3" xfId="844" xr:uid="{4B58AAF1-5CA5-43AF-84D8-9940C93D66F4}"/>
    <cellStyle name="Millares [0] 2 2 3 2 3 2" xfId="2165" xr:uid="{CCA47E80-DCF2-4D84-9324-8CAA2A0BC5B8}"/>
    <cellStyle name="Millares [0] 2 2 3 2 3 2 2" xfId="4806" xr:uid="{E354096A-FE3A-4A46-9924-94B8720CBB2E}"/>
    <cellStyle name="Millares [0] 2 2 3 2 3 3" xfId="3486" xr:uid="{F7B88559-2891-45E3-A6AB-52850001F85D}"/>
    <cellStyle name="Millares [0] 2 2 3 2 4" xfId="1505" xr:uid="{AAE72029-8EA7-4951-AE22-303231438D26}"/>
    <cellStyle name="Millares [0] 2 2 3 2 4 2" xfId="4146" xr:uid="{A895542A-1077-427D-B932-A5FBF2D97F8A}"/>
    <cellStyle name="Millares [0] 2 2 3 2 5" xfId="2826" xr:uid="{2B237A86-4466-40A4-85A4-F7E374C99799}"/>
    <cellStyle name="Millares [0] 2 2 3 3" xfId="293" xr:uid="{52F9360B-CCBF-412C-8331-13F2C8E960CD}"/>
    <cellStyle name="Millares [0] 2 2 3 3 2" xfId="623" xr:uid="{4757A6E5-E819-4FFB-93F6-F8ADEAC9B403}"/>
    <cellStyle name="Millares [0] 2 2 3 3 2 2" xfId="1283" xr:uid="{03F3541F-7DB1-44AF-9BCA-67EB59ECD38F}"/>
    <cellStyle name="Millares [0] 2 2 3 3 2 2 2" xfId="2604" xr:uid="{F37AF23D-CAC4-43C9-B3F0-D21B2D574B35}"/>
    <cellStyle name="Millares [0] 2 2 3 3 2 2 2 2" xfId="5245" xr:uid="{918D3E96-1F68-4947-B4CB-10E03F28E32A}"/>
    <cellStyle name="Millares [0] 2 2 3 3 2 2 3" xfId="3925" xr:uid="{03B2DAF5-30B8-4F85-900F-CF5735F214F5}"/>
    <cellStyle name="Millares [0] 2 2 3 3 2 3" xfId="1944" xr:uid="{0EC3C5DB-0F86-4328-9519-3AE3A1BE3350}"/>
    <cellStyle name="Millares [0] 2 2 3 3 2 3 2" xfId="4585" xr:uid="{8EC17A26-4F55-4B2D-9272-D3912C0E9F02}"/>
    <cellStyle name="Millares [0] 2 2 3 3 2 4" xfId="3265" xr:uid="{E4D79887-BBCD-44F2-AA54-13E630281D9B}"/>
    <cellStyle name="Millares [0] 2 2 3 3 3" xfId="954" xr:uid="{94A7D292-08CC-4734-9995-887D5914F233}"/>
    <cellStyle name="Millares [0] 2 2 3 3 3 2" xfId="2275" xr:uid="{4AA0C3A0-C660-451D-B016-E2A9CF7C24D8}"/>
    <cellStyle name="Millares [0] 2 2 3 3 3 2 2" xfId="4916" xr:uid="{D767447B-487E-4693-9C2F-DE03663E2274}"/>
    <cellStyle name="Millares [0] 2 2 3 3 3 3" xfId="3596" xr:uid="{4F88DFAB-5A0C-4F6C-9100-67916AD3D0A2}"/>
    <cellStyle name="Millares [0] 2 2 3 3 4" xfId="1615" xr:uid="{F583724F-9131-49A8-9FFC-95295BB5D063}"/>
    <cellStyle name="Millares [0] 2 2 3 3 4 2" xfId="4256" xr:uid="{3CC313E5-10EB-4E2A-9240-B207881FB138}"/>
    <cellStyle name="Millares [0] 2 2 3 3 5" xfId="2936" xr:uid="{DB82369D-E43D-49E2-B43A-9B5270B90096}"/>
    <cellStyle name="Millares [0] 2 2 3 4" xfId="402" xr:uid="{0A5D72ED-DCE5-4F89-8A66-1BAE10E316B5}"/>
    <cellStyle name="Millares [0] 2 2 3 4 2" xfId="1063" xr:uid="{C47FCF75-6281-428E-8AC9-569772E7F125}"/>
    <cellStyle name="Millares [0] 2 2 3 4 2 2" xfId="2384" xr:uid="{397B61ED-569D-4E8F-865D-3AFABB2F1D54}"/>
    <cellStyle name="Millares [0] 2 2 3 4 2 2 2" xfId="5025" xr:uid="{C9C3E14B-F12C-4B65-8B94-59F534ED7FB3}"/>
    <cellStyle name="Millares [0] 2 2 3 4 2 3" xfId="3705" xr:uid="{FA720533-FFAE-4324-A254-2773A47F2476}"/>
    <cellStyle name="Millares [0] 2 2 3 4 3" xfId="1724" xr:uid="{87E0C57F-5AB2-4353-BE69-F5034410482D}"/>
    <cellStyle name="Millares [0] 2 2 3 4 3 2" xfId="4365" xr:uid="{F1BB5740-A861-4F8D-A749-1022EDFF2CA7}"/>
    <cellStyle name="Millares [0] 2 2 3 4 4" xfId="3045" xr:uid="{37E89E57-1701-4437-850D-4E40A1BE3A18}"/>
    <cellStyle name="Millares [0] 2 2 3 5" xfId="734" xr:uid="{D21ADE65-3C12-49F2-969C-6FA053A57084}"/>
    <cellStyle name="Millares [0] 2 2 3 5 2" xfId="2055" xr:uid="{F6F7DFA9-8C4C-41AD-9F34-63933EF971AA}"/>
    <cellStyle name="Millares [0] 2 2 3 5 2 2" xfId="4696" xr:uid="{41C61983-03D5-47B2-A787-0C6E90A7554C}"/>
    <cellStyle name="Millares [0] 2 2 3 5 3" xfId="3376" xr:uid="{249ED030-61CE-41F2-A993-BA879A2DBC22}"/>
    <cellStyle name="Millares [0] 2 2 3 6" xfId="1395" xr:uid="{0A50B762-C62C-4042-812E-56E3C51BD64B}"/>
    <cellStyle name="Millares [0] 2 2 3 6 2" xfId="4036" xr:uid="{6BF0EE7C-0F5E-4DD8-9EAF-A9584E7BD6A6}"/>
    <cellStyle name="Millares [0] 2 2 3 7" xfId="2716" xr:uid="{CF32FD60-34DC-41DD-A667-420BEAA51715}"/>
    <cellStyle name="Millares [0] 2 2 4" xfId="132" xr:uid="{B6AA5CF2-58A2-458F-8B2B-713C46F43041}"/>
    <cellStyle name="Millares [0] 2 2 4 2" xfId="462" xr:uid="{ADEC1DF1-3985-42C5-8B43-AFD6896E3F74}"/>
    <cellStyle name="Millares [0] 2 2 4 2 2" xfId="1122" xr:uid="{338033F7-7F48-4DEB-81C3-7C2A5E07BE85}"/>
    <cellStyle name="Millares [0] 2 2 4 2 2 2" xfId="2443" xr:uid="{9E231447-40B1-46C8-83C5-F0A03F74FCFE}"/>
    <cellStyle name="Millares [0] 2 2 4 2 2 2 2" xfId="5084" xr:uid="{6017DFF9-FC3A-499D-A5E8-2AB8A845C77D}"/>
    <cellStyle name="Millares [0] 2 2 4 2 2 3" xfId="3764" xr:uid="{39BF52B8-3D11-4B7B-A294-C85C161AFC1E}"/>
    <cellStyle name="Millares [0] 2 2 4 2 3" xfId="1783" xr:uid="{917A4204-493E-4780-A9DE-BD4F1D605C1A}"/>
    <cellStyle name="Millares [0] 2 2 4 2 3 2" xfId="4424" xr:uid="{C6BD9D9F-BE31-4462-9997-DF6A865632E7}"/>
    <cellStyle name="Millares [0] 2 2 4 2 4" xfId="3104" xr:uid="{8606DF24-BA3F-47B6-BE91-C31D0B25D56B}"/>
    <cellStyle name="Millares [0] 2 2 4 3" xfId="793" xr:uid="{F26C6312-AFF3-42FA-B8C2-BE07B0006E05}"/>
    <cellStyle name="Millares [0] 2 2 4 3 2" xfId="2114" xr:uid="{1F0DE9F8-2CEB-41F9-8C5E-F2BEDF0A75FD}"/>
    <cellStyle name="Millares [0] 2 2 4 3 2 2" xfId="4755" xr:uid="{46E823A1-6216-4880-904D-9A00B9598FCC}"/>
    <cellStyle name="Millares [0] 2 2 4 3 3" xfId="3435" xr:uid="{DC65C351-575A-466A-9A67-B7A0885FDC08}"/>
    <cellStyle name="Millares [0] 2 2 4 4" xfId="1454" xr:uid="{EEA478D2-2FBB-4893-8F91-268710075989}"/>
    <cellStyle name="Millares [0] 2 2 4 4 2" xfId="4095" xr:uid="{124FD6ED-7764-4596-9A82-A88A41744FA5}"/>
    <cellStyle name="Millares [0] 2 2 4 5" xfId="2775" xr:uid="{F6759FDF-0B52-45A5-B974-D4FA46271743}"/>
    <cellStyle name="Millares [0] 2 2 5" xfId="242" xr:uid="{CCA7E3E8-9B45-4BD3-A093-1247E0611364}"/>
    <cellStyle name="Millares [0] 2 2 5 2" xfId="572" xr:uid="{A348B580-91E9-48EA-82D3-5E132BB5DA41}"/>
    <cellStyle name="Millares [0] 2 2 5 2 2" xfId="1232" xr:uid="{4EB4ABDE-495C-4FEC-B39D-5458DE9AD5C3}"/>
    <cellStyle name="Millares [0] 2 2 5 2 2 2" xfId="2553" xr:uid="{76799C57-5704-49B0-80F3-BF55F3D00BE9}"/>
    <cellStyle name="Millares [0] 2 2 5 2 2 2 2" xfId="5194" xr:uid="{D88F6644-F9D1-457B-A0E3-2802330DE484}"/>
    <cellStyle name="Millares [0] 2 2 5 2 2 3" xfId="3874" xr:uid="{59D12BEF-9B20-479D-AC47-4717EE9F913B}"/>
    <cellStyle name="Millares [0] 2 2 5 2 3" xfId="1893" xr:uid="{335B1077-98D7-4E39-B672-1FA71BC285FB}"/>
    <cellStyle name="Millares [0] 2 2 5 2 3 2" xfId="4534" xr:uid="{F5D16E2A-B332-4175-BD47-46CD7AE503CD}"/>
    <cellStyle name="Millares [0] 2 2 5 2 4" xfId="3214" xr:uid="{D9A3B757-CCFA-4589-89D4-15F90FCE292A}"/>
    <cellStyle name="Millares [0] 2 2 5 3" xfId="903" xr:uid="{A32E96D4-8905-4A3D-A5D4-205A575A734E}"/>
    <cellStyle name="Millares [0] 2 2 5 3 2" xfId="2224" xr:uid="{BE15AD89-D5BC-44F2-AEBF-29F21DFC342D}"/>
    <cellStyle name="Millares [0] 2 2 5 3 2 2" xfId="4865" xr:uid="{C4B75043-2648-4909-B59D-961473A3F4AD}"/>
    <cellStyle name="Millares [0] 2 2 5 3 3" xfId="3545" xr:uid="{5EB7274E-7248-46E0-BA48-37E4A13BDA87}"/>
    <cellStyle name="Millares [0] 2 2 5 4" xfId="1564" xr:uid="{492FE65C-75C5-4A94-AF58-8704D6CF42B5}"/>
    <cellStyle name="Millares [0] 2 2 5 4 2" xfId="4205" xr:uid="{6DF05163-06DD-4F1F-BAFC-878183A3F952}"/>
    <cellStyle name="Millares [0] 2 2 5 5" xfId="2885" xr:uid="{F489501F-5F77-4A4B-AF0D-82674582C136}"/>
    <cellStyle name="Millares [0] 2 2 6" xfId="351" xr:uid="{BF593625-36DE-4D3D-8F44-BF1EED088F29}"/>
    <cellStyle name="Millares [0] 2 2 6 2" xfId="1012" xr:uid="{41B3B066-7582-49D7-AE6B-03ECC6294C85}"/>
    <cellStyle name="Millares [0] 2 2 6 2 2" xfId="2333" xr:uid="{B0308DE0-C925-4824-B53B-5E27E70384FC}"/>
    <cellStyle name="Millares [0] 2 2 6 2 2 2" xfId="4974" xr:uid="{F96FAA87-249E-4CEF-9105-5F5A908A8864}"/>
    <cellStyle name="Millares [0] 2 2 6 2 3" xfId="3654" xr:uid="{DA3F37BC-2809-491F-9C3C-51F4E33F3713}"/>
    <cellStyle name="Millares [0] 2 2 6 3" xfId="1673" xr:uid="{7CE16155-5E46-4330-8C1E-91445E88761B}"/>
    <cellStyle name="Millares [0] 2 2 6 3 2" xfId="4314" xr:uid="{49AB65B9-F5E1-4272-9B75-526F88BB19DD}"/>
    <cellStyle name="Millares [0] 2 2 6 4" xfId="2994" xr:uid="{0EAF970B-6229-46EB-92EC-6540A782EDE8}"/>
    <cellStyle name="Millares [0] 2 2 7" xfId="683" xr:uid="{220DA2C6-EA55-4173-AC08-E755726FFC15}"/>
    <cellStyle name="Millares [0] 2 2 7 2" xfId="2004" xr:uid="{21E992CE-DED3-4533-8F99-67D35AAFAC87}"/>
    <cellStyle name="Millares [0] 2 2 7 2 2" xfId="4645" xr:uid="{75425C1D-C5F8-4DF6-8A7C-36A6BCB55EE3}"/>
    <cellStyle name="Millares [0] 2 2 7 3" xfId="3325" xr:uid="{7BFAC552-5A30-4235-9266-D33279DF25BA}"/>
    <cellStyle name="Millares [0] 2 2 8" xfId="1344" xr:uid="{5A80A12F-29D0-4D3F-94D0-4D94BA13FB6F}"/>
    <cellStyle name="Millares [0] 2 2 8 2" xfId="3985" xr:uid="{8166751A-66C8-45C0-9747-DF56945DC886}"/>
    <cellStyle name="Millares [0] 2 2 9" xfId="2665" xr:uid="{ADCA8C01-0636-4C78-BC57-F9356BF4502B}"/>
    <cellStyle name="Millares [0] 2 3" xfId="27" xr:uid="{9FCA1909-4898-4EAD-B923-5992B3FB70EC}"/>
    <cellStyle name="Millares [0] 2 3 2" xfId="51" xr:uid="{9A8A6567-EDBF-4A8A-AD39-E6D0BF8699E1}"/>
    <cellStyle name="Millares [0] 2 3 2 2" xfId="102" xr:uid="{9A235ADE-0583-41FD-B8E5-32ED72EED6BD}"/>
    <cellStyle name="Millares [0] 2 3 2 2 2" xfId="214" xr:uid="{5E02F820-76BA-46FD-BCF5-DE244DE6B9C6}"/>
    <cellStyle name="Millares [0] 2 3 2 2 2 2" xfId="544" xr:uid="{3EAB2EAF-605F-49E4-829C-AF98AA6D0322}"/>
    <cellStyle name="Millares [0] 2 3 2 2 2 2 2" xfId="1204" xr:uid="{DE0EB2D5-4789-42DC-8BDE-22CD67F4A7EC}"/>
    <cellStyle name="Millares [0] 2 3 2 2 2 2 2 2" xfId="2525" xr:uid="{607CD8CD-6196-4279-99B6-7F6ED381CE9D}"/>
    <cellStyle name="Millares [0] 2 3 2 2 2 2 2 2 2" xfId="5166" xr:uid="{954E493E-CCEC-4E31-B323-40CDC562BCEE}"/>
    <cellStyle name="Millares [0] 2 3 2 2 2 2 2 3" xfId="3846" xr:uid="{F99B7B16-708B-4419-9504-DDA5D83B8B64}"/>
    <cellStyle name="Millares [0] 2 3 2 2 2 2 3" xfId="1865" xr:uid="{B14A5273-5A3D-488B-8E7C-9A0BD756A330}"/>
    <cellStyle name="Millares [0] 2 3 2 2 2 2 3 2" xfId="4506" xr:uid="{DDA687DF-6265-4AC7-A663-20B3F1697EBE}"/>
    <cellStyle name="Millares [0] 2 3 2 2 2 2 4" xfId="3186" xr:uid="{F06CF5C4-12AC-42DC-A774-DCB1F8626FFC}"/>
    <cellStyle name="Millares [0] 2 3 2 2 2 3" xfId="875" xr:uid="{70E7DDD7-FD84-46AE-9D2D-4AB302970502}"/>
    <cellStyle name="Millares [0] 2 3 2 2 2 3 2" xfId="2196" xr:uid="{B613689C-F320-4EC0-B4AC-EEDCDC4882FC}"/>
    <cellStyle name="Millares [0] 2 3 2 2 2 3 2 2" xfId="4837" xr:uid="{12EB2DA1-F17D-45DA-87CB-B1346AFAC15B}"/>
    <cellStyle name="Millares [0] 2 3 2 2 2 3 3" xfId="3517" xr:uid="{757E6266-C4D2-4CEF-A619-2E9D7B75FBC4}"/>
    <cellStyle name="Millares [0] 2 3 2 2 2 4" xfId="1536" xr:uid="{B16156FE-3C47-4E44-B481-119CD6DE2E0E}"/>
    <cellStyle name="Millares [0] 2 3 2 2 2 4 2" xfId="4177" xr:uid="{D0B1EB61-ED90-45D0-B2FB-9A45D04B5770}"/>
    <cellStyle name="Millares [0] 2 3 2 2 2 5" xfId="2857" xr:uid="{41F11464-24B7-40C8-A1FD-AFA070AA3CAC}"/>
    <cellStyle name="Millares [0] 2 3 2 2 3" xfId="324" xr:uid="{E14BF0CC-8E0E-4921-914E-2830F73D0FC6}"/>
    <cellStyle name="Millares [0] 2 3 2 2 3 2" xfId="654" xr:uid="{E9340586-FA11-4455-89E2-695A92447BEC}"/>
    <cellStyle name="Millares [0] 2 3 2 2 3 2 2" xfId="1314" xr:uid="{AB952C33-2874-42ED-9805-1F8020AFBE7D}"/>
    <cellStyle name="Millares [0] 2 3 2 2 3 2 2 2" xfId="2635" xr:uid="{EDD74099-3C68-400C-B3D9-657B50B8B8EB}"/>
    <cellStyle name="Millares [0] 2 3 2 2 3 2 2 2 2" xfId="5276" xr:uid="{7B9A2CFB-1130-4EDF-AC02-662C7EC4DABC}"/>
    <cellStyle name="Millares [0] 2 3 2 2 3 2 2 3" xfId="3956" xr:uid="{1365E088-FEAF-4A59-B7FC-E7A2F19B503E}"/>
    <cellStyle name="Millares [0] 2 3 2 2 3 2 3" xfId="1975" xr:uid="{5F5F688B-45A4-416B-B44E-13E710D940CB}"/>
    <cellStyle name="Millares [0] 2 3 2 2 3 2 3 2" xfId="4616" xr:uid="{2E38A323-58FA-48D0-A2E1-11A6D2EBB322}"/>
    <cellStyle name="Millares [0] 2 3 2 2 3 2 4" xfId="3296" xr:uid="{B3E44D3F-DEE4-4705-B31C-F64840E19626}"/>
    <cellStyle name="Millares [0] 2 3 2 2 3 3" xfId="985" xr:uid="{945D2D04-5251-472B-8D7D-CC0B58AD61B6}"/>
    <cellStyle name="Millares [0] 2 3 2 2 3 3 2" xfId="2306" xr:uid="{44866DA7-4966-4F12-B44D-609F91DB5AF0}"/>
    <cellStyle name="Millares [0] 2 3 2 2 3 3 2 2" xfId="4947" xr:uid="{FDF99E73-5DDE-4E8C-BB03-F27371323D2A}"/>
    <cellStyle name="Millares [0] 2 3 2 2 3 3 3" xfId="3627" xr:uid="{CBE808D1-14FC-4EC6-8294-0B1F11692562}"/>
    <cellStyle name="Millares [0] 2 3 2 2 3 4" xfId="1646" xr:uid="{CEA39254-7A97-453A-B9FE-CCA1745B7795}"/>
    <cellStyle name="Millares [0] 2 3 2 2 3 4 2" xfId="4287" xr:uid="{02273876-6B5E-496C-B40F-E13DA969A01F}"/>
    <cellStyle name="Millares [0] 2 3 2 2 3 5" xfId="2967" xr:uid="{6775AFEF-2B72-47C0-8B7B-C4386654ADCF}"/>
    <cellStyle name="Millares [0] 2 3 2 2 4" xfId="433" xr:uid="{8C1EC2CD-35D2-449E-9787-DC107FEBA8C8}"/>
    <cellStyle name="Millares [0] 2 3 2 2 4 2" xfId="1094" xr:uid="{D920E71E-2316-4D07-AC93-5960103FAC8A}"/>
    <cellStyle name="Millares [0] 2 3 2 2 4 2 2" xfId="2415" xr:uid="{EA46BE02-0EEA-4F70-B752-5672ABF3EDAC}"/>
    <cellStyle name="Millares [0] 2 3 2 2 4 2 2 2" xfId="5056" xr:uid="{FAA2FF71-C93B-46DA-9DB6-A57A696F67D4}"/>
    <cellStyle name="Millares [0] 2 3 2 2 4 2 3" xfId="3736" xr:uid="{5B26C7FB-46F8-4E35-82C6-70989EE47F19}"/>
    <cellStyle name="Millares [0] 2 3 2 2 4 3" xfId="1755" xr:uid="{4388C2E3-E75C-494A-9E77-34F6C912FFC3}"/>
    <cellStyle name="Millares [0] 2 3 2 2 4 3 2" xfId="4396" xr:uid="{F5B68D3E-6192-44B1-8C4D-1273615DB77F}"/>
    <cellStyle name="Millares [0] 2 3 2 2 4 4" xfId="3076" xr:uid="{D5F46451-1B20-4995-8135-9B65DB36BB9A}"/>
    <cellStyle name="Millares [0] 2 3 2 2 5" xfId="765" xr:uid="{68F5DCA2-ABD9-492F-B3A3-1D5E2B7FE0C5}"/>
    <cellStyle name="Millares [0] 2 3 2 2 5 2" xfId="2086" xr:uid="{DC59E844-68B8-4BDB-B3DB-0A45C0B8BBAF}"/>
    <cellStyle name="Millares [0] 2 3 2 2 5 2 2" xfId="4727" xr:uid="{5E7647DF-7B4B-47BD-BC7E-AE19366AA12F}"/>
    <cellStyle name="Millares [0] 2 3 2 2 5 3" xfId="3407" xr:uid="{3FAB66D7-2BF5-416C-972A-CC5E774EAFC5}"/>
    <cellStyle name="Millares [0] 2 3 2 2 6" xfId="1426" xr:uid="{99DDD84C-58A7-4853-9525-D1CE887FE63B}"/>
    <cellStyle name="Millares [0] 2 3 2 2 6 2" xfId="4067" xr:uid="{24CBE4DC-DC1D-48B5-972E-882EB53F65D1}"/>
    <cellStyle name="Millares [0] 2 3 2 2 7" xfId="2747" xr:uid="{C08524C5-A1D7-4916-BA27-45A0BDEE7151}"/>
    <cellStyle name="Millares [0] 2 3 2 3" xfId="163" xr:uid="{C92E7E39-5785-4748-A27B-0331199F0611}"/>
    <cellStyle name="Millares [0] 2 3 2 3 2" xfId="493" xr:uid="{9ADD6D1E-F097-4AB9-A0A2-9E6F3B63F1AF}"/>
    <cellStyle name="Millares [0] 2 3 2 3 2 2" xfId="1153" xr:uid="{9A47FD5C-53D5-4C4F-9C46-A5EB8B090306}"/>
    <cellStyle name="Millares [0] 2 3 2 3 2 2 2" xfId="2474" xr:uid="{6C745B2A-A8CB-42AB-B620-BDB417A60FBE}"/>
    <cellStyle name="Millares [0] 2 3 2 3 2 2 2 2" xfId="5115" xr:uid="{7258CFD0-DB48-45D5-A89D-257134721C38}"/>
    <cellStyle name="Millares [0] 2 3 2 3 2 2 3" xfId="3795" xr:uid="{9DF6BE5E-A938-4740-9CC9-B2A5471DD1B3}"/>
    <cellStyle name="Millares [0] 2 3 2 3 2 3" xfId="1814" xr:uid="{04EB67EA-CF88-4455-A65C-796BA7DF233D}"/>
    <cellStyle name="Millares [0] 2 3 2 3 2 3 2" xfId="4455" xr:uid="{1619F87C-58DC-4D34-8206-3076A401F3D1}"/>
    <cellStyle name="Millares [0] 2 3 2 3 2 4" xfId="3135" xr:uid="{070BC174-6157-44D4-96E9-EAB0C23085E9}"/>
    <cellStyle name="Millares [0] 2 3 2 3 3" xfId="824" xr:uid="{A2BDDAE3-C962-4B87-A58E-8B4C804ECF73}"/>
    <cellStyle name="Millares [0] 2 3 2 3 3 2" xfId="2145" xr:uid="{D673F0D7-9CE6-40C1-B39C-A50E8A2C4D3F}"/>
    <cellStyle name="Millares [0] 2 3 2 3 3 2 2" xfId="4786" xr:uid="{8F86B85E-6498-484B-9542-69441AA09B2F}"/>
    <cellStyle name="Millares [0] 2 3 2 3 3 3" xfId="3466" xr:uid="{9640AA91-C609-4577-B150-7835C2DC85BB}"/>
    <cellStyle name="Millares [0] 2 3 2 3 4" xfId="1485" xr:uid="{50308B93-C9F0-4E0F-A180-570AA2C9E975}"/>
    <cellStyle name="Millares [0] 2 3 2 3 4 2" xfId="4126" xr:uid="{01AF13AD-94C8-42EF-BCFF-02D346384CAF}"/>
    <cellStyle name="Millares [0] 2 3 2 3 5" xfId="2806" xr:uid="{B0D89431-6771-483F-8164-0A886F8264BD}"/>
    <cellStyle name="Millares [0] 2 3 2 4" xfId="273" xr:uid="{64FC419F-A201-46F0-9048-E86455EED934}"/>
    <cellStyle name="Millares [0] 2 3 2 4 2" xfId="603" xr:uid="{7A8C00DA-7169-4E55-9876-0A5A391C1F99}"/>
    <cellStyle name="Millares [0] 2 3 2 4 2 2" xfId="1263" xr:uid="{FBDBFB50-63B8-43BF-97A3-1398F5A289CF}"/>
    <cellStyle name="Millares [0] 2 3 2 4 2 2 2" xfId="2584" xr:uid="{56958B5B-BD18-4FFF-A5E3-F610EB7DB412}"/>
    <cellStyle name="Millares [0] 2 3 2 4 2 2 2 2" xfId="5225" xr:uid="{EEF4EB2A-93DB-48F2-869D-9B2C696A3AF5}"/>
    <cellStyle name="Millares [0] 2 3 2 4 2 2 3" xfId="3905" xr:uid="{8B43D5B0-EB3A-4F91-8E5C-E76AF05617B9}"/>
    <cellStyle name="Millares [0] 2 3 2 4 2 3" xfId="1924" xr:uid="{E2D9334F-ABE2-419B-9CDA-E9FD25383703}"/>
    <cellStyle name="Millares [0] 2 3 2 4 2 3 2" xfId="4565" xr:uid="{CE19BB32-1BC7-414D-BD8F-2A3D1C4E3B62}"/>
    <cellStyle name="Millares [0] 2 3 2 4 2 4" xfId="3245" xr:uid="{1BA29B72-5BED-45AF-9749-CABAFE82795D}"/>
    <cellStyle name="Millares [0] 2 3 2 4 3" xfId="934" xr:uid="{4DBDC1DF-02F1-4911-A2A9-AC06C0D01DB9}"/>
    <cellStyle name="Millares [0] 2 3 2 4 3 2" xfId="2255" xr:uid="{C6A18842-AB80-42C3-BCE3-22BCBF6CB260}"/>
    <cellStyle name="Millares [0] 2 3 2 4 3 2 2" xfId="4896" xr:uid="{76348F15-9A3B-4425-BC81-7ED1FE1CD7CD}"/>
    <cellStyle name="Millares [0] 2 3 2 4 3 3" xfId="3576" xr:uid="{EE89AFEA-DA6C-408F-9428-D0B308812073}"/>
    <cellStyle name="Millares [0] 2 3 2 4 4" xfId="1595" xr:uid="{8022BECA-A7EC-434D-95FB-1FDA8D19AF9F}"/>
    <cellStyle name="Millares [0] 2 3 2 4 4 2" xfId="4236" xr:uid="{E85E9664-E10F-4236-9698-7E86D67B1C9D}"/>
    <cellStyle name="Millares [0] 2 3 2 4 5" xfId="2916" xr:uid="{5FFFF1D0-A0FF-43CF-A9B2-35C58828D46A}"/>
    <cellStyle name="Millares [0] 2 3 2 5" xfId="382" xr:uid="{BB0D78B7-6FD6-48EA-B959-9A0E756DE618}"/>
    <cellStyle name="Millares [0] 2 3 2 5 2" xfId="1043" xr:uid="{D3768250-A0B3-40B9-9327-B5E4778BB48C}"/>
    <cellStyle name="Millares [0] 2 3 2 5 2 2" xfId="2364" xr:uid="{5A90522D-9D45-4604-98D1-16CEBBD571F1}"/>
    <cellStyle name="Millares [0] 2 3 2 5 2 2 2" xfId="5005" xr:uid="{6A04BA5D-5952-4317-B72D-51F25F974FA7}"/>
    <cellStyle name="Millares [0] 2 3 2 5 2 3" xfId="3685" xr:uid="{DD4AA4AD-40E2-4C8D-B949-14D452D07110}"/>
    <cellStyle name="Millares [0] 2 3 2 5 3" xfId="1704" xr:uid="{0F986AC2-F3DC-4ED7-92AA-DD3AE7F2B228}"/>
    <cellStyle name="Millares [0] 2 3 2 5 3 2" xfId="4345" xr:uid="{5DBBC7BA-886A-40F1-8D9E-60613D991B2A}"/>
    <cellStyle name="Millares [0] 2 3 2 5 4" xfId="3025" xr:uid="{AC1C9D18-8B74-4B89-95B7-53EAC1BA36A9}"/>
    <cellStyle name="Millares [0] 2 3 2 6" xfId="714" xr:uid="{869D9D51-05A7-424D-8CDA-13D035C738B3}"/>
    <cellStyle name="Millares [0] 2 3 2 6 2" xfId="2035" xr:uid="{4D8B19DB-5719-413F-9865-3C840A4E3D29}"/>
    <cellStyle name="Millares [0] 2 3 2 6 2 2" xfId="4676" xr:uid="{92E2ECE2-C895-4974-8BC2-728A67471969}"/>
    <cellStyle name="Millares [0] 2 3 2 6 3" xfId="3356" xr:uid="{62504EA4-0798-4722-8E58-913BCBFB4761}"/>
    <cellStyle name="Millares [0] 2 3 2 7" xfId="1375" xr:uid="{5B95885A-DA35-4C3D-A781-75C3ABC08184}"/>
    <cellStyle name="Millares [0] 2 3 2 7 2" xfId="4016" xr:uid="{3312DE6C-4986-4A30-9410-BA7B8EC53577}"/>
    <cellStyle name="Millares [0] 2 3 2 8" xfId="2696" xr:uid="{95778342-A5C2-463E-90B5-6D4389D547DA}"/>
    <cellStyle name="Millares [0] 2 3 3" xfId="78" xr:uid="{7D9EE9ED-46B8-4E93-94F0-DEC90FFB2EA8}"/>
    <cellStyle name="Millares [0] 2 3 3 2" xfId="190" xr:uid="{47147DF9-41A6-489A-947A-447DEC2361EB}"/>
    <cellStyle name="Millares [0] 2 3 3 2 2" xfId="520" xr:uid="{B1E9B0D3-4AFF-4579-97C5-36117ECE7B24}"/>
    <cellStyle name="Millares [0] 2 3 3 2 2 2" xfId="1180" xr:uid="{00F1FBB9-0FC1-4215-B91C-303826715D16}"/>
    <cellStyle name="Millares [0] 2 3 3 2 2 2 2" xfId="2501" xr:uid="{156890C4-A419-46AD-BBE2-CBD414C202B6}"/>
    <cellStyle name="Millares [0] 2 3 3 2 2 2 2 2" xfId="5142" xr:uid="{4BBC7448-E40B-481A-BFF0-7AA2BF29BAD6}"/>
    <cellStyle name="Millares [0] 2 3 3 2 2 2 3" xfId="3822" xr:uid="{DDE03AE3-9ED4-4097-93C3-8AB4387FDA19}"/>
    <cellStyle name="Millares [0] 2 3 3 2 2 3" xfId="1841" xr:uid="{436E72E0-585F-4548-9683-3CD6FEA35A52}"/>
    <cellStyle name="Millares [0] 2 3 3 2 2 3 2" xfId="4482" xr:uid="{43C99457-F2ED-45D9-BC27-A5AE5F351296}"/>
    <cellStyle name="Millares [0] 2 3 3 2 2 4" xfId="3162" xr:uid="{AF62D459-79C9-4533-9EEA-40A90A3710F5}"/>
    <cellStyle name="Millares [0] 2 3 3 2 3" xfId="851" xr:uid="{CABE8372-1BE9-40C6-8B8B-2308EF2C985E}"/>
    <cellStyle name="Millares [0] 2 3 3 2 3 2" xfId="2172" xr:uid="{085F040F-84D2-436E-8DBC-2BB71CE453E7}"/>
    <cellStyle name="Millares [0] 2 3 3 2 3 2 2" xfId="4813" xr:uid="{D1518D2F-A7C6-4DC0-B0AF-7977A67AC67D}"/>
    <cellStyle name="Millares [0] 2 3 3 2 3 3" xfId="3493" xr:uid="{09174373-2403-46C6-8595-F28FD1DEC930}"/>
    <cellStyle name="Millares [0] 2 3 3 2 4" xfId="1512" xr:uid="{21827763-779C-49CC-986C-157937B294B5}"/>
    <cellStyle name="Millares [0] 2 3 3 2 4 2" xfId="4153" xr:uid="{4385852A-C647-4DEC-AF85-97FBC8805498}"/>
    <cellStyle name="Millares [0] 2 3 3 2 5" xfId="2833" xr:uid="{0408CA50-4734-44C8-A10A-4131ED35A0B4}"/>
    <cellStyle name="Millares [0] 2 3 3 3" xfId="300" xr:uid="{23B22164-1271-4E58-952B-6315B78C0B55}"/>
    <cellStyle name="Millares [0] 2 3 3 3 2" xfId="630" xr:uid="{D2FEFAC6-F62B-40E1-B68A-D49F0C6879D7}"/>
    <cellStyle name="Millares [0] 2 3 3 3 2 2" xfId="1290" xr:uid="{BCDF248F-F572-4082-8CA9-E73F6037AC65}"/>
    <cellStyle name="Millares [0] 2 3 3 3 2 2 2" xfId="2611" xr:uid="{E3CFB4F5-3110-4322-8D55-1997E6FC31CB}"/>
    <cellStyle name="Millares [0] 2 3 3 3 2 2 2 2" xfId="5252" xr:uid="{7973113C-1AB1-44B4-8EDA-9B89EAF4F25D}"/>
    <cellStyle name="Millares [0] 2 3 3 3 2 2 3" xfId="3932" xr:uid="{A79D178B-BA41-4E74-A4E6-D1D32F462D6D}"/>
    <cellStyle name="Millares [0] 2 3 3 3 2 3" xfId="1951" xr:uid="{59B4839B-72DB-46B6-804F-E42AC12E7E8E}"/>
    <cellStyle name="Millares [0] 2 3 3 3 2 3 2" xfId="4592" xr:uid="{37FBBC80-440A-420A-9A7C-344F81082A42}"/>
    <cellStyle name="Millares [0] 2 3 3 3 2 4" xfId="3272" xr:uid="{44C473E9-E4C0-4DCC-A6C7-3F9418168DEC}"/>
    <cellStyle name="Millares [0] 2 3 3 3 3" xfId="961" xr:uid="{870A5550-E889-4D41-BBCA-AD54FB33E2E0}"/>
    <cellStyle name="Millares [0] 2 3 3 3 3 2" xfId="2282" xr:uid="{F63D390C-52B7-47DA-8B1B-BEE5E8480565}"/>
    <cellStyle name="Millares [0] 2 3 3 3 3 2 2" xfId="4923" xr:uid="{AEDE75CC-304D-40BE-A8CD-720B55854E4E}"/>
    <cellStyle name="Millares [0] 2 3 3 3 3 3" xfId="3603" xr:uid="{C2A45B3B-0596-4E08-926B-C806EEE31479}"/>
    <cellStyle name="Millares [0] 2 3 3 3 4" xfId="1622" xr:uid="{1BA72FE6-0D43-468A-AAD9-E662A58A2E91}"/>
    <cellStyle name="Millares [0] 2 3 3 3 4 2" xfId="4263" xr:uid="{29E53B05-BD73-42B2-85CA-F7B13E277F23}"/>
    <cellStyle name="Millares [0] 2 3 3 3 5" xfId="2943" xr:uid="{2AD52CA7-0F1F-4278-8B6C-C842A94282FD}"/>
    <cellStyle name="Millares [0] 2 3 3 4" xfId="409" xr:uid="{C582467A-21A9-40AE-A8BF-D3ECA444B266}"/>
    <cellStyle name="Millares [0] 2 3 3 4 2" xfId="1070" xr:uid="{DDDA666B-985D-4F8D-B477-2F00DD79930D}"/>
    <cellStyle name="Millares [0] 2 3 3 4 2 2" xfId="2391" xr:uid="{48F52650-4648-4C37-9ED0-EBF1AD62C54B}"/>
    <cellStyle name="Millares [0] 2 3 3 4 2 2 2" xfId="5032" xr:uid="{6C4E0CDA-8FD3-4F81-A702-3073F3C064CC}"/>
    <cellStyle name="Millares [0] 2 3 3 4 2 3" xfId="3712" xr:uid="{7E0581A2-B4E8-4582-8B12-749F3D562F84}"/>
    <cellStyle name="Millares [0] 2 3 3 4 3" xfId="1731" xr:uid="{1EB8CA8B-2672-4A63-A510-F0DAC4CE77AA}"/>
    <cellStyle name="Millares [0] 2 3 3 4 3 2" xfId="4372" xr:uid="{E10A3D8B-350F-4D47-AB1A-14B4C353730C}"/>
    <cellStyle name="Millares [0] 2 3 3 4 4" xfId="3052" xr:uid="{69A4F31B-479A-4F5C-8F7E-43BC507C47D4}"/>
    <cellStyle name="Millares [0] 2 3 3 5" xfId="741" xr:uid="{8483705F-560F-4D87-9846-BBD88F5C2F26}"/>
    <cellStyle name="Millares [0] 2 3 3 5 2" xfId="2062" xr:uid="{382793AB-78C0-4B76-8C75-C9673A21401C}"/>
    <cellStyle name="Millares [0] 2 3 3 5 2 2" xfId="4703" xr:uid="{B73973C6-059C-4F61-B25D-792D5ADFC8FD}"/>
    <cellStyle name="Millares [0] 2 3 3 5 3" xfId="3383" xr:uid="{57A91970-703F-4BE9-8FDF-22291C8457C1}"/>
    <cellStyle name="Millares [0] 2 3 3 6" xfId="1402" xr:uid="{4442648E-F1EB-48BD-AA89-34C2B6D90BB8}"/>
    <cellStyle name="Millares [0] 2 3 3 6 2" xfId="4043" xr:uid="{B58CBB1F-5E84-41F6-9D51-3AB4B902351F}"/>
    <cellStyle name="Millares [0] 2 3 3 7" xfId="2723" xr:uid="{E0B546BB-2B66-46FC-8235-5875DB171348}"/>
    <cellStyle name="Millares [0] 2 3 4" xfId="139" xr:uid="{BAE2C1F6-CE10-471D-8D47-25A7C1561DAD}"/>
    <cellStyle name="Millares [0] 2 3 4 2" xfId="469" xr:uid="{AE1E17E0-122C-4512-B336-0403DFCCEA90}"/>
    <cellStyle name="Millares [0] 2 3 4 2 2" xfId="1129" xr:uid="{EDF9ED8C-822E-4AF2-97D2-0F4067A0036F}"/>
    <cellStyle name="Millares [0] 2 3 4 2 2 2" xfId="2450" xr:uid="{2DCFEED4-295A-429E-A47F-EAB7DBF6512A}"/>
    <cellStyle name="Millares [0] 2 3 4 2 2 2 2" xfId="5091" xr:uid="{743DFC58-5201-489F-A5A1-99DE50691064}"/>
    <cellStyle name="Millares [0] 2 3 4 2 2 3" xfId="3771" xr:uid="{69D91149-58F4-432B-ADED-D37A4339F67D}"/>
    <cellStyle name="Millares [0] 2 3 4 2 3" xfId="1790" xr:uid="{0AB77824-C385-4DFA-9B45-52E54ADAF062}"/>
    <cellStyle name="Millares [0] 2 3 4 2 3 2" xfId="4431" xr:uid="{168B64A8-C88F-4332-94A7-EAB280C5E6C2}"/>
    <cellStyle name="Millares [0] 2 3 4 2 4" xfId="3111" xr:uid="{534A1ACD-3F19-457A-B218-52159AFC2AA7}"/>
    <cellStyle name="Millares [0] 2 3 4 3" xfId="800" xr:uid="{BD05A5DB-5881-4067-AAA8-FC55D654BF01}"/>
    <cellStyle name="Millares [0] 2 3 4 3 2" xfId="2121" xr:uid="{DFBBA99C-DB47-428A-BCD2-F4D75C9D1316}"/>
    <cellStyle name="Millares [0] 2 3 4 3 2 2" xfId="4762" xr:uid="{694A934A-C670-438A-8EC7-79E13AE4F6A9}"/>
    <cellStyle name="Millares [0] 2 3 4 3 3" xfId="3442" xr:uid="{8B09AD23-A4E6-4091-A5FF-FE1AE9E5CBF1}"/>
    <cellStyle name="Millares [0] 2 3 4 4" xfId="1461" xr:uid="{8A305D2F-1722-47F5-B792-EE9540FE93D1}"/>
    <cellStyle name="Millares [0] 2 3 4 4 2" xfId="4102" xr:uid="{97E2B62F-D8FD-40E7-93F3-9AC298288796}"/>
    <cellStyle name="Millares [0] 2 3 4 5" xfId="2782" xr:uid="{311EC9A5-39A0-45A6-90D2-08C1CCB46073}"/>
    <cellStyle name="Millares [0] 2 3 5" xfId="249" xr:uid="{73A1F58E-968C-4AC9-8D84-736E1D157838}"/>
    <cellStyle name="Millares [0] 2 3 5 2" xfId="579" xr:uid="{E6F69ECE-D97B-415B-A254-122A1B7DE645}"/>
    <cellStyle name="Millares [0] 2 3 5 2 2" xfId="1239" xr:uid="{E7061774-089F-4BFB-B6F4-A33873EE115D}"/>
    <cellStyle name="Millares [0] 2 3 5 2 2 2" xfId="2560" xr:uid="{9CC89A11-7F54-4657-AB6A-FEE8A93113EC}"/>
    <cellStyle name="Millares [0] 2 3 5 2 2 2 2" xfId="5201" xr:uid="{0FAD19AD-6129-4689-8E78-08E33F3CF9A3}"/>
    <cellStyle name="Millares [0] 2 3 5 2 2 3" xfId="3881" xr:uid="{22A39CA7-6289-4260-B0F5-0517DD0CADDC}"/>
    <cellStyle name="Millares [0] 2 3 5 2 3" xfId="1900" xr:uid="{300A362E-8AAD-4741-A03F-F1D9A58216BD}"/>
    <cellStyle name="Millares [0] 2 3 5 2 3 2" xfId="4541" xr:uid="{F913808C-8C03-482E-9900-F5C9125EEF8E}"/>
    <cellStyle name="Millares [0] 2 3 5 2 4" xfId="3221" xr:uid="{4F6E9B89-F263-4E25-A332-9012DA70B597}"/>
    <cellStyle name="Millares [0] 2 3 5 3" xfId="910" xr:uid="{8AE4B3A2-3C4B-4803-AF1A-0CE65EF6AB77}"/>
    <cellStyle name="Millares [0] 2 3 5 3 2" xfId="2231" xr:uid="{035A144C-7973-454B-BC43-3A1CC5E8993A}"/>
    <cellStyle name="Millares [0] 2 3 5 3 2 2" xfId="4872" xr:uid="{B82CFFD1-5965-4832-AC8C-A62AE4757827}"/>
    <cellStyle name="Millares [0] 2 3 5 3 3" xfId="3552" xr:uid="{F9FF533C-0E46-4CA3-843C-7C32C3750EBD}"/>
    <cellStyle name="Millares [0] 2 3 5 4" xfId="1571" xr:uid="{00BAB262-2933-4ACB-9062-23206C95EB09}"/>
    <cellStyle name="Millares [0] 2 3 5 4 2" xfId="4212" xr:uid="{19AB64FB-0382-49CA-8A93-74516603AC95}"/>
    <cellStyle name="Millares [0] 2 3 5 5" xfId="2892" xr:uid="{5F337071-7364-4C6E-818A-A3FEF5A243F0}"/>
    <cellStyle name="Millares [0] 2 3 6" xfId="358" xr:uid="{10C846F3-A15C-4C0D-B50F-64EC5FD8C6FA}"/>
    <cellStyle name="Millares [0] 2 3 6 2" xfId="1019" xr:uid="{F9167AC1-F8B6-425A-AA08-165C739D2BAF}"/>
    <cellStyle name="Millares [0] 2 3 6 2 2" xfId="2340" xr:uid="{142CB33F-2B73-4CC2-98F1-932C540CD43D}"/>
    <cellStyle name="Millares [0] 2 3 6 2 2 2" xfId="4981" xr:uid="{3FC8B273-D07C-42CB-80BB-0E115CC92C00}"/>
    <cellStyle name="Millares [0] 2 3 6 2 3" xfId="3661" xr:uid="{47BB8B9E-A4A9-4F80-8644-6D81564609CA}"/>
    <cellStyle name="Millares [0] 2 3 6 3" xfId="1680" xr:uid="{C9B6711F-69A9-4AC1-A043-3CE8E2F17221}"/>
    <cellStyle name="Millares [0] 2 3 6 3 2" xfId="4321" xr:uid="{2E207377-FB9C-4C6A-9CD5-9974FE518652}"/>
    <cellStyle name="Millares [0] 2 3 6 4" xfId="3001" xr:uid="{ABE5B1D6-D5D7-4DAD-9455-32FBD145FC7A}"/>
    <cellStyle name="Millares [0] 2 3 7" xfId="690" xr:uid="{04629675-8715-4C4B-954B-84471CCF37D0}"/>
    <cellStyle name="Millares [0] 2 3 7 2" xfId="2011" xr:uid="{9801B547-2561-4750-A8BE-90F11F93690C}"/>
    <cellStyle name="Millares [0] 2 3 7 2 2" xfId="4652" xr:uid="{C134FA66-0379-4933-A0B0-AFB8DE2BC811}"/>
    <cellStyle name="Millares [0] 2 3 7 3" xfId="3332" xr:uid="{6FCC6B52-1B5D-4F72-8879-5C6A0134EB74}"/>
    <cellStyle name="Millares [0] 2 3 8" xfId="1351" xr:uid="{869815ED-E3B5-4188-AEA6-EB5B2EE39F2B}"/>
    <cellStyle name="Millares [0] 2 3 8 2" xfId="3992" xr:uid="{F5334DD6-82BA-4DAC-94BA-8FA354CB049B}"/>
    <cellStyle name="Millares [0] 2 3 9" xfId="2672" xr:uid="{B8F4186C-0140-483F-BE07-F3639A5749E2}"/>
    <cellStyle name="Millares [0] 2 4" xfId="37" xr:uid="{86597B3F-FE8C-40CE-9E53-8EB12A1585B2}"/>
    <cellStyle name="Millares [0] 2 4 2" xfId="88" xr:uid="{503F4B26-5B8F-45C6-8740-C6D3871A15CA}"/>
    <cellStyle name="Millares [0] 2 4 2 2" xfId="200" xr:uid="{B929FEF2-7FAD-46B0-9005-2AD197A1760A}"/>
    <cellStyle name="Millares [0] 2 4 2 2 2" xfId="530" xr:uid="{06920BC5-E312-46E7-8EB7-4F16FDA04438}"/>
    <cellStyle name="Millares [0] 2 4 2 2 2 2" xfId="1190" xr:uid="{6F188EC9-E195-4419-A85C-A72E1256F913}"/>
    <cellStyle name="Millares [0] 2 4 2 2 2 2 2" xfId="2511" xr:uid="{B31EEEA4-5B3A-4318-A5B9-7D32D1273E7E}"/>
    <cellStyle name="Millares [0] 2 4 2 2 2 2 2 2" xfId="5152" xr:uid="{CFCF5005-67A3-496E-92A3-E8ACE5C0AF4D}"/>
    <cellStyle name="Millares [0] 2 4 2 2 2 2 3" xfId="3832" xr:uid="{219AAB43-6D7C-4972-BEEE-1FE321B1F26B}"/>
    <cellStyle name="Millares [0] 2 4 2 2 2 3" xfId="1851" xr:uid="{324D9AC3-3C61-4F3E-84BB-954F1A53A353}"/>
    <cellStyle name="Millares [0] 2 4 2 2 2 3 2" xfId="4492" xr:uid="{93A555ED-6BC3-44DE-B9B0-FD94B62AEA51}"/>
    <cellStyle name="Millares [0] 2 4 2 2 2 4" xfId="3172" xr:uid="{1DA6FAA2-4117-4BAC-98BC-EC5651147773}"/>
    <cellStyle name="Millares [0] 2 4 2 2 3" xfId="861" xr:uid="{BDB149E1-5DB3-4992-920A-0BFDB529FDE6}"/>
    <cellStyle name="Millares [0] 2 4 2 2 3 2" xfId="2182" xr:uid="{FFED7E1A-51A5-435D-886B-3F1E7B51FCE6}"/>
    <cellStyle name="Millares [0] 2 4 2 2 3 2 2" xfId="4823" xr:uid="{9676DA00-C6B7-4EE4-A8A5-09F70AECCDD8}"/>
    <cellStyle name="Millares [0] 2 4 2 2 3 3" xfId="3503" xr:uid="{9F15B415-E683-434C-8ABE-1F4B96557777}"/>
    <cellStyle name="Millares [0] 2 4 2 2 4" xfId="1522" xr:uid="{8EE5A2C5-0036-46E2-B182-676FE22C1F4C}"/>
    <cellStyle name="Millares [0] 2 4 2 2 4 2" xfId="4163" xr:uid="{263BEB4D-BC79-457E-83AA-76933D94B5C7}"/>
    <cellStyle name="Millares [0] 2 4 2 2 5" xfId="2843" xr:uid="{044B8C44-578B-428A-8E8E-DC536D7DD9BA}"/>
    <cellStyle name="Millares [0] 2 4 2 3" xfId="310" xr:uid="{991E5A0C-4EFB-475B-A51E-B49EC84EF0B2}"/>
    <cellStyle name="Millares [0] 2 4 2 3 2" xfId="640" xr:uid="{48654DBA-97BD-4454-A836-4087A40F589F}"/>
    <cellStyle name="Millares [0] 2 4 2 3 2 2" xfId="1300" xr:uid="{853D8F1E-D30D-41F6-B106-6544C66901A8}"/>
    <cellStyle name="Millares [0] 2 4 2 3 2 2 2" xfId="2621" xr:uid="{FE0CFAE8-D0D1-45E8-900D-3E3A70400551}"/>
    <cellStyle name="Millares [0] 2 4 2 3 2 2 2 2" xfId="5262" xr:uid="{EDAA9C7F-404F-4FBB-AA2A-00BB4CD74B0E}"/>
    <cellStyle name="Millares [0] 2 4 2 3 2 2 3" xfId="3942" xr:uid="{E5AE91B7-2A51-493D-A27C-CCFB4367CB66}"/>
    <cellStyle name="Millares [0] 2 4 2 3 2 3" xfId="1961" xr:uid="{2EE16EB4-8F06-4544-B9A8-03F5FBC29DBD}"/>
    <cellStyle name="Millares [0] 2 4 2 3 2 3 2" xfId="4602" xr:uid="{2399BDF5-6DAC-447B-9722-7F3D581B0CBB}"/>
    <cellStyle name="Millares [0] 2 4 2 3 2 4" xfId="3282" xr:uid="{285CB28C-7DA5-4760-B692-71C9B253C94F}"/>
    <cellStyle name="Millares [0] 2 4 2 3 3" xfId="971" xr:uid="{8C1B2885-E11D-4668-B1A0-911F1F4BE57A}"/>
    <cellStyle name="Millares [0] 2 4 2 3 3 2" xfId="2292" xr:uid="{68A206AE-1F7D-460C-BBA9-7F03B06DB250}"/>
    <cellStyle name="Millares [0] 2 4 2 3 3 2 2" xfId="4933" xr:uid="{8CEB30A4-1781-49E2-ADA0-5AEB9A01FE85}"/>
    <cellStyle name="Millares [0] 2 4 2 3 3 3" xfId="3613" xr:uid="{DBCDE426-BDF9-4355-A179-1B03AF0ED1B0}"/>
    <cellStyle name="Millares [0] 2 4 2 3 4" xfId="1632" xr:uid="{A3BC8EAC-D0E5-40FF-93B1-E633BAA8183E}"/>
    <cellStyle name="Millares [0] 2 4 2 3 4 2" xfId="4273" xr:uid="{4956C697-49DA-4EC8-A81A-A6AC3640B791}"/>
    <cellStyle name="Millares [0] 2 4 2 3 5" xfId="2953" xr:uid="{7C68B372-B9F1-4FF8-9BAA-A6241116A26D}"/>
    <cellStyle name="Millares [0] 2 4 2 4" xfId="419" xr:uid="{3E98EB7A-0B39-41B3-B65A-8D7C54E2CD32}"/>
    <cellStyle name="Millares [0] 2 4 2 4 2" xfId="1080" xr:uid="{46A955E8-1150-4689-A974-0FBD65B14B69}"/>
    <cellStyle name="Millares [0] 2 4 2 4 2 2" xfId="2401" xr:uid="{B2058A5E-54DA-42DB-B381-384331EA1B9F}"/>
    <cellStyle name="Millares [0] 2 4 2 4 2 2 2" xfId="5042" xr:uid="{2A6452CC-FF66-4FE3-AA20-FFAC8449DE6B}"/>
    <cellStyle name="Millares [0] 2 4 2 4 2 3" xfId="3722" xr:uid="{F03A87FC-6FDF-4D06-B28B-ED3F44768269}"/>
    <cellStyle name="Millares [0] 2 4 2 4 3" xfId="1741" xr:uid="{9D1FAC90-4C14-4E5F-93CE-CD96A63D3F37}"/>
    <cellStyle name="Millares [0] 2 4 2 4 3 2" xfId="4382" xr:uid="{3DC00252-0B9F-45A9-8F9F-1875299FBB6B}"/>
    <cellStyle name="Millares [0] 2 4 2 4 4" xfId="3062" xr:uid="{A3401BAE-9D9D-48E5-AC67-DDDDD00BE0B3}"/>
    <cellStyle name="Millares [0] 2 4 2 5" xfId="751" xr:uid="{FF2A2391-64A7-4D00-9935-FC8534A0E942}"/>
    <cellStyle name="Millares [0] 2 4 2 5 2" xfId="2072" xr:uid="{423FC015-CD8C-4E9D-8487-45611FEF304D}"/>
    <cellStyle name="Millares [0] 2 4 2 5 2 2" xfId="4713" xr:uid="{59CFAC90-1A37-431B-B13C-7C474CCBA5CD}"/>
    <cellStyle name="Millares [0] 2 4 2 5 3" xfId="3393" xr:uid="{077AB72A-7F49-48A2-9E23-4A16D29C5C37}"/>
    <cellStyle name="Millares [0] 2 4 2 6" xfId="1412" xr:uid="{EAC6F18B-79FD-45F1-B0C9-B4F16447CA61}"/>
    <cellStyle name="Millares [0] 2 4 2 6 2" xfId="4053" xr:uid="{A8A4A6A8-1741-42BC-BBD9-73FC41C011D6}"/>
    <cellStyle name="Millares [0] 2 4 2 7" xfId="2733" xr:uid="{1F66A96F-4F1F-4E73-AB28-F9BF8DE43CA5}"/>
    <cellStyle name="Millares [0] 2 4 3" xfId="149" xr:uid="{AE84025A-DFC2-4AB2-BBFA-875D9FDB86B8}"/>
    <cellStyle name="Millares [0] 2 4 3 2" xfId="479" xr:uid="{94C8B078-0607-4088-94E1-A9C37AEF4176}"/>
    <cellStyle name="Millares [0] 2 4 3 2 2" xfId="1139" xr:uid="{72CA96E9-9DF3-4057-B880-B6DA8E5CEB38}"/>
    <cellStyle name="Millares [0] 2 4 3 2 2 2" xfId="2460" xr:uid="{F3A11AEC-338C-4EFC-AD0E-8B35D177B3C7}"/>
    <cellStyle name="Millares [0] 2 4 3 2 2 2 2" xfId="5101" xr:uid="{BFDE9A67-A612-4942-A915-C99A974B9637}"/>
    <cellStyle name="Millares [0] 2 4 3 2 2 3" xfId="3781" xr:uid="{6CDC60C9-BBC5-4067-A828-FB0D9BC44C13}"/>
    <cellStyle name="Millares [0] 2 4 3 2 3" xfId="1800" xr:uid="{63D6CCEB-4720-4894-BD0F-313F97358519}"/>
    <cellStyle name="Millares [0] 2 4 3 2 3 2" xfId="4441" xr:uid="{E13AD3E5-DBFD-472D-8ADF-0B1168A5A177}"/>
    <cellStyle name="Millares [0] 2 4 3 2 4" xfId="3121" xr:uid="{E013D594-DB64-4C45-8CD5-4641E1F7B3FF}"/>
    <cellStyle name="Millares [0] 2 4 3 3" xfId="810" xr:uid="{27998AAD-E55B-44BF-9DA5-769D93242EF4}"/>
    <cellStyle name="Millares [0] 2 4 3 3 2" xfId="2131" xr:uid="{11445E8C-562B-4D66-96C6-5912EDFE3474}"/>
    <cellStyle name="Millares [0] 2 4 3 3 2 2" xfId="4772" xr:uid="{6346234C-334A-4920-853C-9EBE738868ED}"/>
    <cellStyle name="Millares [0] 2 4 3 3 3" xfId="3452" xr:uid="{B82BEDDA-052A-44B2-9CCF-52BCF02DD6FB}"/>
    <cellStyle name="Millares [0] 2 4 3 4" xfId="1471" xr:uid="{4FFB18B5-2BDA-4DFA-A355-81BF11D92520}"/>
    <cellStyle name="Millares [0] 2 4 3 4 2" xfId="4112" xr:uid="{0B636418-94CC-4440-A907-47F8F730A81E}"/>
    <cellStyle name="Millares [0] 2 4 3 5" xfId="2792" xr:uid="{0830F082-1FBC-4F65-A350-B57EFD2266EB}"/>
    <cellStyle name="Millares [0] 2 4 4" xfId="259" xr:uid="{F8AC194C-A4CF-4A91-B929-41FE63BCF473}"/>
    <cellStyle name="Millares [0] 2 4 4 2" xfId="589" xr:uid="{48F835C4-28CE-4E6D-A7C3-500E0D1BEC47}"/>
    <cellStyle name="Millares [0] 2 4 4 2 2" xfId="1249" xr:uid="{CDA28807-37B9-4D7B-8E95-3798E4B9048D}"/>
    <cellStyle name="Millares [0] 2 4 4 2 2 2" xfId="2570" xr:uid="{FFC2ACA1-6725-4D68-8514-15779EAB3A1E}"/>
    <cellStyle name="Millares [0] 2 4 4 2 2 2 2" xfId="5211" xr:uid="{4A53A712-0210-488D-A5F1-024E5EE1DFBF}"/>
    <cellStyle name="Millares [0] 2 4 4 2 2 3" xfId="3891" xr:uid="{5CC7E497-72F4-48F4-906A-F42EEBA70A67}"/>
    <cellStyle name="Millares [0] 2 4 4 2 3" xfId="1910" xr:uid="{592DE417-C526-48B1-A964-443316613370}"/>
    <cellStyle name="Millares [0] 2 4 4 2 3 2" xfId="4551" xr:uid="{24D962E5-51C1-4F42-9948-AB84B5C0F476}"/>
    <cellStyle name="Millares [0] 2 4 4 2 4" xfId="3231" xr:uid="{C699B53C-1B14-41A4-9AAA-044CD56502AC}"/>
    <cellStyle name="Millares [0] 2 4 4 3" xfId="920" xr:uid="{7FCA2E96-2673-41DB-BAB3-2E1B16FCED72}"/>
    <cellStyle name="Millares [0] 2 4 4 3 2" xfId="2241" xr:uid="{4127DC10-E5CB-4E74-B0EE-AF3472F6FC6C}"/>
    <cellStyle name="Millares [0] 2 4 4 3 2 2" xfId="4882" xr:uid="{E124C0CC-191A-49C0-95D3-9D9360514D0F}"/>
    <cellStyle name="Millares [0] 2 4 4 3 3" xfId="3562" xr:uid="{9BA1A64B-F975-4A29-9B47-BC9DB7448E16}"/>
    <cellStyle name="Millares [0] 2 4 4 4" xfId="1581" xr:uid="{1A6B5FCA-D057-4CAC-B4C8-808CACDF746E}"/>
    <cellStyle name="Millares [0] 2 4 4 4 2" xfId="4222" xr:uid="{FD20BF45-F674-492C-ACBF-6BC35CDAB078}"/>
    <cellStyle name="Millares [0] 2 4 4 5" xfId="2902" xr:uid="{48258FE5-AD39-4316-9320-119996F0F178}"/>
    <cellStyle name="Millares [0] 2 4 5" xfId="368" xr:uid="{C9E89B06-7E21-49D4-AF09-79416B96E6F6}"/>
    <cellStyle name="Millares [0] 2 4 5 2" xfId="1029" xr:uid="{4A943D7D-9E9B-44E8-BB68-6ECC78EB7E93}"/>
    <cellStyle name="Millares [0] 2 4 5 2 2" xfId="2350" xr:uid="{172BDE37-EEF7-458A-B596-BBC5CC16E8A9}"/>
    <cellStyle name="Millares [0] 2 4 5 2 2 2" xfId="4991" xr:uid="{C9E147AD-08A2-4D7B-B340-ADA1D6CE08C6}"/>
    <cellStyle name="Millares [0] 2 4 5 2 3" xfId="3671" xr:uid="{90016C50-EAFD-47EF-AF83-C361F7500005}"/>
    <cellStyle name="Millares [0] 2 4 5 3" xfId="1690" xr:uid="{FBE275E0-65E1-45F8-B910-6E2818779441}"/>
    <cellStyle name="Millares [0] 2 4 5 3 2" xfId="4331" xr:uid="{6EA90B59-752F-4CEE-91E2-F29BF743C743}"/>
    <cellStyle name="Millares [0] 2 4 5 4" xfId="3011" xr:uid="{A041F252-F7E9-45CD-8D6F-05722402E04D}"/>
    <cellStyle name="Millares [0] 2 4 6" xfId="700" xr:uid="{975DAB4A-5C24-4494-BEC6-154B9B677001}"/>
    <cellStyle name="Millares [0] 2 4 6 2" xfId="2021" xr:uid="{A10C0BFE-A157-4123-9D52-4D09E348BA6A}"/>
    <cellStyle name="Millares [0] 2 4 6 2 2" xfId="4662" xr:uid="{F131D3C5-A99D-4C62-81FE-F14D61BD12B5}"/>
    <cellStyle name="Millares [0] 2 4 6 3" xfId="3342" xr:uid="{D5F506B8-2157-4463-AA3F-5BAD0D8F0BA9}"/>
    <cellStyle name="Millares [0] 2 4 7" xfId="1361" xr:uid="{B7ABE781-8ACF-4E61-99C1-1F799EF1FB78}"/>
    <cellStyle name="Millares [0] 2 4 7 2" xfId="4002" xr:uid="{6D6ED46D-6F3E-4A5E-BD0C-5D918FF12DF1}"/>
    <cellStyle name="Millares [0] 2 4 8" xfId="2682" xr:uid="{D20C9CE5-A7C7-4592-9B64-D65ACA535DE6}"/>
    <cellStyle name="Millares [0] 2 5" xfId="64" xr:uid="{05447CFE-99C7-4890-A846-F2B977AB33FD}"/>
    <cellStyle name="Millares [0] 2 5 2" xfId="176" xr:uid="{0472CD47-5300-4B2E-BDC3-D85654A20EFE}"/>
    <cellStyle name="Millares [0] 2 5 2 2" xfId="506" xr:uid="{3385F470-4EE2-4711-BA00-92AE34195B6F}"/>
    <cellStyle name="Millares [0] 2 5 2 2 2" xfId="1166" xr:uid="{F512B7CA-876C-46D9-9FFE-54E97CCF87F0}"/>
    <cellStyle name="Millares [0] 2 5 2 2 2 2" xfId="2487" xr:uid="{76B6B604-81C0-40AC-A134-F96D56451B69}"/>
    <cellStyle name="Millares [0] 2 5 2 2 2 2 2" xfId="5128" xr:uid="{9D39840D-B37B-47F9-9B32-CABD5C7F3876}"/>
    <cellStyle name="Millares [0] 2 5 2 2 2 3" xfId="3808" xr:uid="{4E7A64C6-7BFB-4CAC-A33E-3B839094A2B5}"/>
    <cellStyle name="Millares [0] 2 5 2 2 3" xfId="1827" xr:uid="{AF15506C-1AFF-4845-8FF5-CB62C8685198}"/>
    <cellStyle name="Millares [0] 2 5 2 2 3 2" xfId="4468" xr:uid="{C78E5CF6-9CE9-497F-B15D-32B9A2D44D62}"/>
    <cellStyle name="Millares [0] 2 5 2 2 4" xfId="3148" xr:uid="{62430639-3C7D-415C-A04B-F50B98F941C1}"/>
    <cellStyle name="Millares [0] 2 5 2 3" xfId="837" xr:uid="{2051B887-71AD-48CE-879D-5A80C77FC28B}"/>
    <cellStyle name="Millares [0] 2 5 2 3 2" xfId="2158" xr:uid="{7F87B15C-66EF-4141-B7EC-9511539D9DFE}"/>
    <cellStyle name="Millares [0] 2 5 2 3 2 2" xfId="4799" xr:uid="{0C38CC0C-5BB5-443A-9287-26997C17CE34}"/>
    <cellStyle name="Millares [0] 2 5 2 3 3" xfId="3479" xr:uid="{7DFE51A6-1EC7-418F-B7F3-EA8065449184}"/>
    <cellStyle name="Millares [0] 2 5 2 4" xfId="1498" xr:uid="{DDE9918A-BFE6-47C4-A58F-ECAA74F69006}"/>
    <cellStyle name="Millares [0] 2 5 2 4 2" xfId="4139" xr:uid="{7E21113D-8F98-4CDE-A589-5AF8F15E8F0C}"/>
    <cellStyle name="Millares [0] 2 5 2 5" xfId="2819" xr:uid="{C2194399-1C58-4AC1-8BFA-E082FAF6B150}"/>
    <cellStyle name="Millares [0] 2 5 3" xfId="286" xr:uid="{A9D9768E-FF9E-4120-BF47-04E42039F497}"/>
    <cellStyle name="Millares [0] 2 5 3 2" xfId="616" xr:uid="{CB767F53-9B63-4411-B574-CB442ABDE33A}"/>
    <cellStyle name="Millares [0] 2 5 3 2 2" xfId="1276" xr:uid="{61031DD6-DBEF-4751-AB7C-30A7048D4276}"/>
    <cellStyle name="Millares [0] 2 5 3 2 2 2" xfId="2597" xr:uid="{A3301585-6E00-4E07-8158-3FA167561FDB}"/>
    <cellStyle name="Millares [0] 2 5 3 2 2 2 2" xfId="5238" xr:uid="{7CE9DB3B-B6EA-491B-AEBA-365447F86306}"/>
    <cellStyle name="Millares [0] 2 5 3 2 2 3" xfId="3918" xr:uid="{56451622-AE4E-477D-98FB-F71FAFB93505}"/>
    <cellStyle name="Millares [0] 2 5 3 2 3" xfId="1937" xr:uid="{9B9AADF6-30BB-45D0-AEEB-DBD4523EFB18}"/>
    <cellStyle name="Millares [0] 2 5 3 2 3 2" xfId="4578" xr:uid="{13D86574-9455-43F0-877B-9EC0D83D8422}"/>
    <cellStyle name="Millares [0] 2 5 3 2 4" xfId="3258" xr:uid="{8DCC3377-1136-4665-A232-5D03BFD1351C}"/>
    <cellStyle name="Millares [0] 2 5 3 3" xfId="947" xr:uid="{E2F68243-476F-44EF-96CC-E5670B9DD421}"/>
    <cellStyle name="Millares [0] 2 5 3 3 2" xfId="2268" xr:uid="{9969F09B-A989-403F-8AAB-BFFF45899D04}"/>
    <cellStyle name="Millares [0] 2 5 3 3 2 2" xfId="4909" xr:uid="{C05DC0BA-8BC6-4454-BC9A-ECEDE75A9370}"/>
    <cellStyle name="Millares [0] 2 5 3 3 3" xfId="3589" xr:uid="{46A83677-1DF5-4FE6-9CF0-16808E425353}"/>
    <cellStyle name="Millares [0] 2 5 3 4" xfId="1608" xr:uid="{D50A4D50-05B8-4113-A2B7-34E1EF8D6CBE}"/>
    <cellStyle name="Millares [0] 2 5 3 4 2" xfId="4249" xr:uid="{776BD6EE-B4B8-4B62-96CB-284AAFB392C8}"/>
    <cellStyle name="Millares [0] 2 5 3 5" xfId="2929" xr:uid="{799A6541-A17F-486B-9424-1FF1349EC7A7}"/>
    <cellStyle name="Millares [0] 2 5 4" xfId="395" xr:uid="{0225677A-8FA3-4C36-A536-A09DFD4C8289}"/>
    <cellStyle name="Millares [0] 2 5 4 2" xfId="1056" xr:uid="{7AD1DB0B-7C90-4A45-B2BB-D1000C03705F}"/>
    <cellStyle name="Millares [0] 2 5 4 2 2" xfId="2377" xr:uid="{3DA02E18-9C7D-44CA-B50F-9B6821AD28D8}"/>
    <cellStyle name="Millares [0] 2 5 4 2 2 2" xfId="5018" xr:uid="{74B31A21-295B-4490-88D5-D629ACCCD360}"/>
    <cellStyle name="Millares [0] 2 5 4 2 3" xfId="3698" xr:uid="{27578721-0D95-4055-9E13-5C9109F5F027}"/>
    <cellStyle name="Millares [0] 2 5 4 3" xfId="1717" xr:uid="{1AF31677-03E5-4D88-B0EC-035F822FC6C5}"/>
    <cellStyle name="Millares [0] 2 5 4 3 2" xfId="4358" xr:uid="{A2FFF0C1-73DA-4CDF-B43A-261CF119BE86}"/>
    <cellStyle name="Millares [0] 2 5 4 4" xfId="3038" xr:uid="{243D3A57-4B3F-40B3-991F-55604701D026}"/>
    <cellStyle name="Millares [0] 2 5 5" xfId="727" xr:uid="{7215DFF4-4D51-4A38-9AD9-BB1A06FC3122}"/>
    <cellStyle name="Millares [0] 2 5 5 2" xfId="2048" xr:uid="{E4DC11C6-873D-4F8F-AFE5-2C8B7C741143}"/>
    <cellStyle name="Millares [0] 2 5 5 2 2" xfId="4689" xr:uid="{8065DAC5-FFCD-4D64-B410-1363FEFB4C03}"/>
    <cellStyle name="Millares [0] 2 5 5 3" xfId="3369" xr:uid="{68EDE6F8-C813-481E-8A18-15F1ADCBE27C}"/>
    <cellStyle name="Millares [0] 2 5 6" xfId="1388" xr:uid="{C3449EFC-DEAD-4A55-B1DF-295D11542EEF}"/>
    <cellStyle name="Millares [0] 2 5 6 2" xfId="4029" xr:uid="{5D480532-1C0D-445D-A4B5-A7931D39EF3C}"/>
    <cellStyle name="Millares [0] 2 5 7" xfId="2709" xr:uid="{E57D63D2-33B5-4388-9CF7-BE90661A51D4}"/>
    <cellStyle name="Millares [0] 2 6" xfId="125" xr:uid="{4C0DE2A8-8488-4A72-B805-BE5684784EE4}"/>
    <cellStyle name="Millares [0] 2 6 2" xfId="455" xr:uid="{1503BB34-55B0-43D7-9EC9-03F4D47F2C57}"/>
    <cellStyle name="Millares [0] 2 6 2 2" xfId="1115" xr:uid="{29906D69-E378-4563-8952-55D1B0521016}"/>
    <cellStyle name="Millares [0] 2 6 2 2 2" xfId="2436" xr:uid="{BACE9F0A-B681-4AE0-AF6E-FA124DD0C85E}"/>
    <cellStyle name="Millares [0] 2 6 2 2 2 2" xfId="5077" xr:uid="{F5123328-F801-4FF6-8822-00D281A19A3E}"/>
    <cellStyle name="Millares [0] 2 6 2 2 3" xfId="3757" xr:uid="{95B27852-A1D2-4A7B-9A81-9BF95EA55803}"/>
    <cellStyle name="Millares [0] 2 6 2 3" xfId="1776" xr:uid="{1616CDF7-55B2-4912-8287-2D588A2BB3E6}"/>
    <cellStyle name="Millares [0] 2 6 2 3 2" xfId="4417" xr:uid="{143CEB12-2070-46AC-A9C7-53302B7230BB}"/>
    <cellStyle name="Millares [0] 2 6 2 4" xfId="3097" xr:uid="{C3B2A713-4615-4741-BCCC-7BF2AE2BDBD9}"/>
    <cellStyle name="Millares [0] 2 6 3" xfId="786" xr:uid="{B8D706FE-5019-4823-B34C-124B3CE2DCBA}"/>
    <cellStyle name="Millares [0] 2 6 3 2" xfId="2107" xr:uid="{4F231C8F-23A9-4F89-810E-B8457235DEF0}"/>
    <cellStyle name="Millares [0] 2 6 3 2 2" xfId="4748" xr:uid="{42BA3160-64AC-4D53-AB12-9268B0A6D904}"/>
    <cellStyle name="Millares [0] 2 6 3 3" xfId="3428" xr:uid="{2C50727C-4EA6-41C6-8331-7FC6D20CA8E5}"/>
    <cellStyle name="Millares [0] 2 6 4" xfId="1447" xr:uid="{836AD3B3-6B0F-4B6E-8AFC-EA3ED2D9BE7B}"/>
    <cellStyle name="Millares [0] 2 6 4 2" xfId="4088" xr:uid="{1AA545EB-6DEF-43BA-A357-7315EDAC701F}"/>
    <cellStyle name="Millares [0] 2 6 5" xfId="2768" xr:uid="{1E48D80A-310A-4B62-A38A-BD2735A8FAAC}"/>
    <cellStyle name="Millares [0] 2 7" xfId="235" xr:uid="{46C3E985-A4F6-47FC-867F-807CBFE3AAE4}"/>
    <cellStyle name="Millares [0] 2 7 2" xfId="565" xr:uid="{40F7EDBA-E264-460F-82C0-46A7D167A6A5}"/>
    <cellStyle name="Millares [0] 2 7 2 2" xfId="1225" xr:uid="{7317F4D8-FF63-49E9-A757-F16DAF4F4C3D}"/>
    <cellStyle name="Millares [0] 2 7 2 2 2" xfId="2546" xr:uid="{B77E7D7D-5CF5-4E10-8DCB-D9C01020E5A8}"/>
    <cellStyle name="Millares [0] 2 7 2 2 2 2" xfId="5187" xr:uid="{54324CA7-0EA0-4901-8FFE-74F1F4C27C85}"/>
    <cellStyle name="Millares [0] 2 7 2 2 3" xfId="3867" xr:uid="{89420C9D-A76D-421A-941B-62598DAF881C}"/>
    <cellStyle name="Millares [0] 2 7 2 3" xfId="1886" xr:uid="{66280F37-B39B-44E8-9A27-12AF79BB7EF0}"/>
    <cellStyle name="Millares [0] 2 7 2 3 2" xfId="4527" xr:uid="{CE639FC9-DEF2-4C02-A75D-DE3289E188BB}"/>
    <cellStyle name="Millares [0] 2 7 2 4" xfId="3207" xr:uid="{3A18484B-3B73-4148-A0FB-69B6EEE8E468}"/>
    <cellStyle name="Millares [0] 2 7 3" xfId="896" xr:uid="{EC57F5B0-B441-4B63-A541-D9A21ABF9142}"/>
    <cellStyle name="Millares [0] 2 7 3 2" xfId="2217" xr:uid="{563C8690-5C88-4BFD-9B3D-E213245F3733}"/>
    <cellStyle name="Millares [0] 2 7 3 2 2" xfId="4858" xr:uid="{83149296-52DD-432C-8CFE-0438C2DDAD85}"/>
    <cellStyle name="Millares [0] 2 7 3 3" xfId="3538" xr:uid="{94F43C95-CA21-4E3E-B54B-E692FA587C59}"/>
    <cellStyle name="Millares [0] 2 7 4" xfId="1557" xr:uid="{4039BDEA-83E9-42A5-A24A-041B68C92FCE}"/>
    <cellStyle name="Millares [0] 2 7 4 2" xfId="4198" xr:uid="{A2BD5152-C74B-44E4-8F91-78092E622843}"/>
    <cellStyle name="Millares [0] 2 7 5" xfId="2878" xr:uid="{5981F271-B3C6-43CC-B2A0-2AC105496BFA}"/>
    <cellStyle name="Millares [0] 2 8" xfId="344" xr:uid="{16345E28-5135-4DC1-909C-44473BD2A201}"/>
    <cellStyle name="Millares [0] 2 8 2" xfId="1005" xr:uid="{2A95B614-2002-4AA7-A21F-D2A9EB402A4B}"/>
    <cellStyle name="Millares [0] 2 8 2 2" xfId="2326" xr:uid="{FAF79C01-E096-4483-BF6C-737EE2CF3D61}"/>
    <cellStyle name="Millares [0] 2 8 2 2 2" xfId="4967" xr:uid="{9DF1ABB8-EA0C-4FEC-AB0F-B79A8D162A3E}"/>
    <cellStyle name="Millares [0] 2 8 2 3" xfId="3647" xr:uid="{68D6AE15-FCA2-48D3-84C7-D7F590DFAED1}"/>
    <cellStyle name="Millares [0] 2 8 3" xfId="1666" xr:uid="{5F1CB45B-02B4-406D-AFFE-9782F5A058AA}"/>
    <cellStyle name="Millares [0] 2 8 3 2" xfId="4307" xr:uid="{458C669F-CAD4-48FF-80CC-9428D3F4B839}"/>
    <cellStyle name="Millares [0] 2 8 4" xfId="2987" xr:uid="{86B93ACF-3000-4235-B220-14D35A367232}"/>
    <cellStyle name="Millares [0] 2 9" xfId="676" xr:uid="{CCD8A739-D724-4964-A680-CD4783073BF4}"/>
    <cellStyle name="Millares [0] 2 9 2" xfId="1997" xr:uid="{2821C45D-BE9F-41A8-B44D-5CA96165E7FC}"/>
    <cellStyle name="Millares [0] 2 9 2 2" xfId="4638" xr:uid="{383382F8-89BC-47F5-88F2-0812CCC03639}"/>
    <cellStyle name="Millares [0] 2 9 3" xfId="3318" xr:uid="{3D65485E-67EC-4A51-8FA8-A182358DBBE5}"/>
    <cellStyle name="Millares [0] 3" xfId="17" xr:uid="{D98AE179-3F12-4517-8E71-15F4A66E8616}"/>
    <cellStyle name="Millares [0] 3 2" xfId="41" xr:uid="{E2A9B412-EC2C-4C5C-9D65-D05ED6F226DC}"/>
    <cellStyle name="Millares [0] 3 2 2" xfId="92" xr:uid="{AE7CC7E5-28CF-4932-8B4D-C34C8E37757D}"/>
    <cellStyle name="Millares [0] 3 2 2 2" xfId="204" xr:uid="{1E7224AE-5238-42F9-8522-6998FA37D00C}"/>
    <cellStyle name="Millares [0] 3 2 2 2 2" xfId="534" xr:uid="{96811B8F-09CC-4E5F-8A50-D4A7187896D1}"/>
    <cellStyle name="Millares [0] 3 2 2 2 2 2" xfId="1194" xr:uid="{40E653C0-81EB-4B48-B1BD-5D81E3DDA1B3}"/>
    <cellStyle name="Millares [0] 3 2 2 2 2 2 2" xfId="2515" xr:uid="{35E9E9D9-1BD0-4F0C-B9DD-31ADD3C47E44}"/>
    <cellStyle name="Millares [0] 3 2 2 2 2 2 2 2" xfId="5156" xr:uid="{39A859DD-7B40-42ED-B33E-2E57C4231D6F}"/>
    <cellStyle name="Millares [0] 3 2 2 2 2 2 3" xfId="3836" xr:uid="{6F7BD6C3-1E73-4558-B19E-D4F0EAD390B2}"/>
    <cellStyle name="Millares [0] 3 2 2 2 2 3" xfId="1855" xr:uid="{4F2B6C40-96F2-4261-952F-4CBAC289347F}"/>
    <cellStyle name="Millares [0] 3 2 2 2 2 3 2" xfId="4496" xr:uid="{68C7165D-A5F3-4534-A6A9-7E0D9FCE9C14}"/>
    <cellStyle name="Millares [0] 3 2 2 2 2 4" xfId="3176" xr:uid="{4625A0FE-D156-4BCD-905B-0E3185C6F398}"/>
    <cellStyle name="Millares [0] 3 2 2 2 3" xfId="865" xr:uid="{52C520CC-6387-4D8B-AFE8-1EA3BD4F9C4C}"/>
    <cellStyle name="Millares [0] 3 2 2 2 3 2" xfId="2186" xr:uid="{8D5BC102-2CCC-46FB-B8DB-9E5B9D8CB1E6}"/>
    <cellStyle name="Millares [0] 3 2 2 2 3 2 2" xfId="4827" xr:uid="{61835102-CCC2-43F6-93A8-5E9C14267DDD}"/>
    <cellStyle name="Millares [0] 3 2 2 2 3 3" xfId="3507" xr:uid="{1759C5B4-3468-4A88-B281-F8001612A3E1}"/>
    <cellStyle name="Millares [0] 3 2 2 2 4" xfId="1526" xr:uid="{E9BAF6DC-D88C-4480-9231-CCB038BC4D06}"/>
    <cellStyle name="Millares [0] 3 2 2 2 4 2" xfId="4167" xr:uid="{DF983B7F-54E9-4D85-BE43-91D629B34819}"/>
    <cellStyle name="Millares [0] 3 2 2 2 5" xfId="2847" xr:uid="{534E0787-38A2-4232-BB41-4C62788D151E}"/>
    <cellStyle name="Millares [0] 3 2 2 3" xfId="314" xr:uid="{AA62F1D1-BAD4-44B9-8EC8-E4E01EBF46D2}"/>
    <cellStyle name="Millares [0] 3 2 2 3 2" xfId="644" xr:uid="{C11DD7D2-A969-4AF6-955A-AF88521532D6}"/>
    <cellStyle name="Millares [0] 3 2 2 3 2 2" xfId="1304" xr:uid="{E5DA9FDF-2823-445A-9199-925D26180F6E}"/>
    <cellStyle name="Millares [0] 3 2 2 3 2 2 2" xfId="2625" xr:uid="{AE701019-75A8-495C-A69D-3D679834D3A9}"/>
    <cellStyle name="Millares [0] 3 2 2 3 2 2 2 2" xfId="5266" xr:uid="{67EC6B24-CC4F-4948-BB47-515534C7FBB2}"/>
    <cellStyle name="Millares [0] 3 2 2 3 2 2 3" xfId="3946" xr:uid="{71DAC842-E8F9-4734-8B7A-F2EC0FAE6FA9}"/>
    <cellStyle name="Millares [0] 3 2 2 3 2 3" xfId="1965" xr:uid="{1F23BF6E-B2DE-4C04-8CF6-3AD66CAA3162}"/>
    <cellStyle name="Millares [0] 3 2 2 3 2 3 2" xfId="4606" xr:uid="{D8C2E941-A350-4011-86D9-E216576B3AE2}"/>
    <cellStyle name="Millares [0] 3 2 2 3 2 4" xfId="3286" xr:uid="{CB4EEAB3-1256-4A32-A833-C30D6F5F1C05}"/>
    <cellStyle name="Millares [0] 3 2 2 3 3" xfId="975" xr:uid="{A9ABA49A-7344-47C9-AB53-D2881E7D757E}"/>
    <cellStyle name="Millares [0] 3 2 2 3 3 2" xfId="2296" xr:uid="{7A315207-3D1C-4FF5-B5EC-EDFEBFB2F2B5}"/>
    <cellStyle name="Millares [0] 3 2 2 3 3 2 2" xfId="4937" xr:uid="{A755ECA7-8CBA-4305-889C-9C172C0416AD}"/>
    <cellStyle name="Millares [0] 3 2 2 3 3 3" xfId="3617" xr:uid="{A49DDCD2-8FD4-4588-BFE8-B802E1F12747}"/>
    <cellStyle name="Millares [0] 3 2 2 3 4" xfId="1636" xr:uid="{783F96DB-6B2F-4A3B-97D2-C47AF2F6CC1E}"/>
    <cellStyle name="Millares [0] 3 2 2 3 4 2" xfId="4277" xr:uid="{03B52257-D5CA-44C1-BBF3-48632AFF0572}"/>
    <cellStyle name="Millares [0] 3 2 2 3 5" xfId="2957" xr:uid="{A43CB20A-B63E-4AD1-89FB-37E1A374D6CD}"/>
    <cellStyle name="Millares [0] 3 2 2 4" xfId="423" xr:uid="{35A6831D-9F2B-40EC-9328-A5AA2DC58925}"/>
    <cellStyle name="Millares [0] 3 2 2 4 2" xfId="1084" xr:uid="{62AD4583-54CD-4F2B-AC0C-DA05CF0F30EC}"/>
    <cellStyle name="Millares [0] 3 2 2 4 2 2" xfId="2405" xr:uid="{A8543F7A-F73F-46D7-8576-93154B82ED5A}"/>
    <cellStyle name="Millares [0] 3 2 2 4 2 2 2" xfId="5046" xr:uid="{6A91328D-D688-4444-8C5A-6A1E485AD4EF}"/>
    <cellStyle name="Millares [0] 3 2 2 4 2 3" xfId="3726" xr:uid="{29CB40BA-B558-4B2C-8325-F4A35983B4C1}"/>
    <cellStyle name="Millares [0] 3 2 2 4 3" xfId="1745" xr:uid="{ECA056C4-8F3C-49B2-817F-73FD73FE5CA6}"/>
    <cellStyle name="Millares [0] 3 2 2 4 3 2" xfId="4386" xr:uid="{D5CBC652-3C38-4B33-8897-5B9EB7362278}"/>
    <cellStyle name="Millares [0] 3 2 2 4 4" xfId="3066" xr:uid="{6E0A7734-91BC-41CF-ABA4-6AEB6F3D7496}"/>
    <cellStyle name="Millares [0] 3 2 2 5" xfId="755" xr:uid="{BE9A5610-92B5-43C8-8CAE-1BF84AD0CA4F}"/>
    <cellStyle name="Millares [0] 3 2 2 5 2" xfId="2076" xr:uid="{327D463E-7493-4DA9-96A7-D4CE8ADFB488}"/>
    <cellStyle name="Millares [0] 3 2 2 5 2 2" xfId="4717" xr:uid="{FE1EBE96-3FEB-4F8B-B23C-496AE9A31CC0}"/>
    <cellStyle name="Millares [0] 3 2 2 5 3" xfId="3397" xr:uid="{8835BCE4-C25E-4136-BDFE-71470D1E1C87}"/>
    <cellStyle name="Millares [0] 3 2 2 6" xfId="1416" xr:uid="{21464971-8714-4FF5-ADC0-86E484F2743A}"/>
    <cellStyle name="Millares [0] 3 2 2 6 2" xfId="4057" xr:uid="{196F080F-FA3B-4901-9341-DDE71B866836}"/>
    <cellStyle name="Millares [0] 3 2 2 7" xfId="2737" xr:uid="{FCDCD73B-6F34-4E8D-9BA5-D6D101918B92}"/>
    <cellStyle name="Millares [0] 3 2 3" xfId="153" xr:uid="{654E6C89-AE56-43B9-9BE4-1362AE254026}"/>
    <cellStyle name="Millares [0] 3 2 3 2" xfId="483" xr:uid="{C2468708-7997-4259-AA4F-4A38083F6ADF}"/>
    <cellStyle name="Millares [0] 3 2 3 2 2" xfId="1143" xr:uid="{9DD8094B-1E3E-4C7B-8757-FFD6D8E7EBC5}"/>
    <cellStyle name="Millares [0] 3 2 3 2 2 2" xfId="2464" xr:uid="{2C0C87F0-2237-433F-B11E-AF59F2D0F5D5}"/>
    <cellStyle name="Millares [0] 3 2 3 2 2 2 2" xfId="5105" xr:uid="{DD82B5E5-8CD0-4A8E-9D07-641648547A9C}"/>
    <cellStyle name="Millares [0] 3 2 3 2 2 3" xfId="3785" xr:uid="{30FB4430-F743-4F95-A9A9-0709A78875F9}"/>
    <cellStyle name="Millares [0] 3 2 3 2 3" xfId="1804" xr:uid="{5F451C01-CB21-42F9-B1BD-EFF91808A24E}"/>
    <cellStyle name="Millares [0] 3 2 3 2 3 2" xfId="4445" xr:uid="{3EBFBB9D-6390-4FF6-80FC-159591EB0A97}"/>
    <cellStyle name="Millares [0] 3 2 3 2 4" xfId="3125" xr:uid="{A36611E4-15CF-430F-8D87-41E40BD5EB59}"/>
    <cellStyle name="Millares [0] 3 2 3 3" xfId="814" xr:uid="{990DD14A-503B-4910-B3C9-F34C1A237742}"/>
    <cellStyle name="Millares [0] 3 2 3 3 2" xfId="2135" xr:uid="{C98A410A-D157-4BC4-A150-01D3CE3B2D6D}"/>
    <cellStyle name="Millares [0] 3 2 3 3 2 2" xfId="4776" xr:uid="{425FAA79-211D-4139-A7C6-BA60456B1FE4}"/>
    <cellStyle name="Millares [0] 3 2 3 3 3" xfId="3456" xr:uid="{6A3D20DA-DED0-44E5-ACA7-8C19E1C45D99}"/>
    <cellStyle name="Millares [0] 3 2 3 4" xfId="1475" xr:uid="{78BA6D59-0FAC-4129-AF4B-47BA8946ABFB}"/>
    <cellStyle name="Millares [0] 3 2 3 4 2" xfId="4116" xr:uid="{B9873C5A-E851-4975-A45E-E8D1A48583EE}"/>
    <cellStyle name="Millares [0] 3 2 3 5" xfId="2796" xr:uid="{55BC1CB5-718A-4C1E-B90D-2287ED9B2DDC}"/>
    <cellStyle name="Millares [0] 3 2 4" xfId="263" xr:uid="{4BC872A1-E7EC-43A0-B73E-70A761F045D1}"/>
    <cellStyle name="Millares [0] 3 2 4 2" xfId="593" xr:uid="{4B0F4C24-16EA-4977-9C6A-CA286D1B469D}"/>
    <cellStyle name="Millares [0] 3 2 4 2 2" xfId="1253" xr:uid="{A9EF1FAB-6094-45E6-A76E-60C7A9DA485A}"/>
    <cellStyle name="Millares [0] 3 2 4 2 2 2" xfId="2574" xr:uid="{16D0C83C-BED4-4B02-AE57-08AD222E1CD0}"/>
    <cellStyle name="Millares [0] 3 2 4 2 2 2 2" xfId="5215" xr:uid="{3AFAD819-8403-4D8C-831C-09CD9CA762E9}"/>
    <cellStyle name="Millares [0] 3 2 4 2 2 3" xfId="3895" xr:uid="{EFBD7F5F-4475-4F14-B0FC-559C18D079FE}"/>
    <cellStyle name="Millares [0] 3 2 4 2 3" xfId="1914" xr:uid="{D25845DB-BC87-4CCC-8F86-B4B6C1BA49C1}"/>
    <cellStyle name="Millares [0] 3 2 4 2 3 2" xfId="4555" xr:uid="{80FE55AF-E9F3-4889-BC9D-D474649E5415}"/>
    <cellStyle name="Millares [0] 3 2 4 2 4" xfId="3235" xr:uid="{F4A72238-0F55-4F93-B6EE-32A8857A31C0}"/>
    <cellStyle name="Millares [0] 3 2 4 3" xfId="924" xr:uid="{A9FC6582-4480-4367-B787-372D6E75E382}"/>
    <cellStyle name="Millares [0] 3 2 4 3 2" xfId="2245" xr:uid="{73A68FCF-6EEB-4675-B742-7A66F1DAF6A7}"/>
    <cellStyle name="Millares [0] 3 2 4 3 2 2" xfId="4886" xr:uid="{1CC78557-A0E3-4CEC-BB0B-876F77923479}"/>
    <cellStyle name="Millares [0] 3 2 4 3 3" xfId="3566" xr:uid="{F41C66CF-6BFC-4F67-9315-10D7735C3E14}"/>
    <cellStyle name="Millares [0] 3 2 4 4" xfId="1585" xr:uid="{F8461C9C-28F2-446A-BFF6-12BE7B5309D4}"/>
    <cellStyle name="Millares [0] 3 2 4 4 2" xfId="4226" xr:uid="{A3467C7D-0815-4661-85D5-A1515F8A17BC}"/>
    <cellStyle name="Millares [0] 3 2 4 5" xfId="2906" xr:uid="{AD91EEC5-2968-479C-9E57-65B0208BA207}"/>
    <cellStyle name="Millares [0] 3 2 5" xfId="372" xr:uid="{CD196E47-465B-48BC-A2F6-4A31D94A07CD}"/>
    <cellStyle name="Millares [0] 3 2 5 2" xfId="1033" xr:uid="{B63ABD05-AAD8-485F-AC7E-E5DFE4196D1A}"/>
    <cellStyle name="Millares [0] 3 2 5 2 2" xfId="2354" xr:uid="{0BA896C5-42D1-4C4F-A6B4-C55CFCA4CD85}"/>
    <cellStyle name="Millares [0] 3 2 5 2 2 2" xfId="4995" xr:uid="{7A9D9994-93B3-4AF9-8AEF-DCCE046FDC74}"/>
    <cellStyle name="Millares [0] 3 2 5 2 3" xfId="3675" xr:uid="{81C8197E-0620-4FEE-9665-E1583A8703B5}"/>
    <cellStyle name="Millares [0] 3 2 5 3" xfId="1694" xr:uid="{F5EF27FA-20DA-44E4-9A0E-CB0A12111789}"/>
    <cellStyle name="Millares [0] 3 2 5 3 2" xfId="4335" xr:uid="{455A1993-6BF7-457F-914C-85D6F251D2A0}"/>
    <cellStyle name="Millares [0] 3 2 5 4" xfId="3015" xr:uid="{2C72734C-2B35-47FB-AF45-41C098B40F50}"/>
    <cellStyle name="Millares [0] 3 2 6" xfId="704" xr:uid="{B49A04F3-4A92-4CEB-8DB4-C6BADC903926}"/>
    <cellStyle name="Millares [0] 3 2 6 2" xfId="2025" xr:uid="{AA55DF36-AE38-4AA0-84A5-B92658DB2BA2}"/>
    <cellStyle name="Millares [0] 3 2 6 2 2" xfId="4666" xr:uid="{E930CC95-B89C-4EA9-B083-42CFBB5C229A}"/>
    <cellStyle name="Millares [0] 3 2 6 3" xfId="3346" xr:uid="{13767548-9ADD-43EF-8C0F-AB13F97E21EB}"/>
    <cellStyle name="Millares [0] 3 2 7" xfId="1365" xr:uid="{AAEE1253-80A2-48B0-8527-AF773692649C}"/>
    <cellStyle name="Millares [0] 3 2 7 2" xfId="4006" xr:uid="{EE844CF2-E870-4867-8AB3-DE981F5BAA35}"/>
    <cellStyle name="Millares [0] 3 2 8" xfId="2686" xr:uid="{EFFE507E-E712-4077-90C3-02853D395D85}"/>
    <cellStyle name="Millares [0] 3 3" xfId="68" xr:uid="{EF9F7A4D-2B72-4351-98E3-17FF15FB8F41}"/>
    <cellStyle name="Millares [0] 3 3 2" xfId="180" xr:uid="{143CBFA7-F591-47BB-A30A-5EAD6033BAC8}"/>
    <cellStyle name="Millares [0] 3 3 2 2" xfId="510" xr:uid="{55B9A8EF-8E15-473C-A359-4973C50CFF7D}"/>
    <cellStyle name="Millares [0] 3 3 2 2 2" xfId="1170" xr:uid="{C63D5C08-33E7-4457-888B-96098557AA22}"/>
    <cellStyle name="Millares [0] 3 3 2 2 2 2" xfId="2491" xr:uid="{DEC48E53-F0FB-4158-A825-326A98B65701}"/>
    <cellStyle name="Millares [0] 3 3 2 2 2 2 2" xfId="5132" xr:uid="{AFF7C110-D6FC-4466-B131-FCB3BB5D560E}"/>
    <cellStyle name="Millares [0] 3 3 2 2 2 3" xfId="3812" xr:uid="{488F0B72-1BB8-4C08-BAB0-99FE25936402}"/>
    <cellStyle name="Millares [0] 3 3 2 2 3" xfId="1831" xr:uid="{13486508-8048-44BE-B089-BB641171E6D2}"/>
    <cellStyle name="Millares [0] 3 3 2 2 3 2" xfId="4472" xr:uid="{E8C0BD99-F4A5-47D3-95D5-70F51491F29E}"/>
    <cellStyle name="Millares [0] 3 3 2 2 4" xfId="3152" xr:uid="{4D207D5E-212C-46B0-A6AE-AC7158B476E0}"/>
    <cellStyle name="Millares [0] 3 3 2 3" xfId="841" xr:uid="{F7D2A105-5ACA-4DE4-8D81-506864A22341}"/>
    <cellStyle name="Millares [0] 3 3 2 3 2" xfId="2162" xr:uid="{BCA74912-2432-4A10-8E87-037BB0D8C080}"/>
    <cellStyle name="Millares [0] 3 3 2 3 2 2" xfId="4803" xr:uid="{4B3B6188-D85B-4DB7-AE2F-C60E7D0D4193}"/>
    <cellStyle name="Millares [0] 3 3 2 3 3" xfId="3483" xr:uid="{ABE8E40E-BCB1-42BE-908A-B4D76CC818C4}"/>
    <cellStyle name="Millares [0] 3 3 2 4" xfId="1502" xr:uid="{C22B9438-187F-48DB-B96E-906B35F7A945}"/>
    <cellStyle name="Millares [0] 3 3 2 4 2" xfId="4143" xr:uid="{36A55E81-F9A3-4D63-95F2-CD865108C35D}"/>
    <cellStyle name="Millares [0] 3 3 2 5" xfId="2823" xr:uid="{5C436EB4-46BD-4239-A880-11EFC630917D}"/>
    <cellStyle name="Millares [0] 3 3 3" xfId="290" xr:uid="{A3EF6AB2-3154-4950-A795-F4BA36E94855}"/>
    <cellStyle name="Millares [0] 3 3 3 2" xfId="620" xr:uid="{53609315-61F0-4A39-8482-E432DD37B863}"/>
    <cellStyle name="Millares [0] 3 3 3 2 2" xfId="1280" xr:uid="{52683ABD-4CD5-48F2-BD45-B9BEE92CDBEF}"/>
    <cellStyle name="Millares [0] 3 3 3 2 2 2" xfId="2601" xr:uid="{2E16095A-04CA-412F-AFB3-4C9C215E0DC2}"/>
    <cellStyle name="Millares [0] 3 3 3 2 2 2 2" xfId="5242" xr:uid="{C6ACA1E3-6C20-490E-9397-BC7D9424A74B}"/>
    <cellStyle name="Millares [0] 3 3 3 2 2 3" xfId="3922" xr:uid="{50166575-EED6-4A5C-90C0-0A2BECA1218F}"/>
    <cellStyle name="Millares [0] 3 3 3 2 3" xfId="1941" xr:uid="{69629A84-814C-4885-93E2-CF05592B3AC5}"/>
    <cellStyle name="Millares [0] 3 3 3 2 3 2" xfId="4582" xr:uid="{268CF5B2-F74D-490B-9EBC-DC67DD4CD162}"/>
    <cellStyle name="Millares [0] 3 3 3 2 4" xfId="3262" xr:uid="{D5BCEEB2-0152-4CA4-BF8D-DD693D1919BB}"/>
    <cellStyle name="Millares [0] 3 3 3 3" xfId="951" xr:uid="{7C12FA90-3964-4E12-A4CC-1EB124A5DE4C}"/>
    <cellStyle name="Millares [0] 3 3 3 3 2" xfId="2272" xr:uid="{ACE01516-D44B-443E-8D66-DE04464C455E}"/>
    <cellStyle name="Millares [0] 3 3 3 3 2 2" xfId="4913" xr:uid="{55232141-D094-4530-B174-B8445584C5CA}"/>
    <cellStyle name="Millares [0] 3 3 3 3 3" xfId="3593" xr:uid="{B4DF8189-54C6-4306-97AD-A756F0E9B269}"/>
    <cellStyle name="Millares [0] 3 3 3 4" xfId="1612" xr:uid="{9A831510-28D5-4592-BBF4-25CF6144849C}"/>
    <cellStyle name="Millares [0] 3 3 3 4 2" xfId="4253" xr:uid="{B4FBB259-EDDC-4E79-B8B3-33F216223093}"/>
    <cellStyle name="Millares [0] 3 3 3 5" xfId="2933" xr:uid="{380157A6-37A8-42F2-B65B-576B2D6F07C3}"/>
    <cellStyle name="Millares [0] 3 3 4" xfId="399" xr:uid="{41093E07-6340-4923-ABCD-6D50110F77A9}"/>
    <cellStyle name="Millares [0] 3 3 4 2" xfId="1060" xr:uid="{1D3F9D62-00D4-441B-ACA0-B22012F70D3B}"/>
    <cellStyle name="Millares [0] 3 3 4 2 2" xfId="2381" xr:uid="{62443586-578A-4777-9540-E5BE278E9548}"/>
    <cellStyle name="Millares [0] 3 3 4 2 2 2" xfId="5022" xr:uid="{6DDFD4BC-A883-48B3-8459-11F36212A814}"/>
    <cellStyle name="Millares [0] 3 3 4 2 3" xfId="3702" xr:uid="{576D1185-86DD-4245-8AF1-05CBD9B34EED}"/>
    <cellStyle name="Millares [0] 3 3 4 3" xfId="1721" xr:uid="{DDF29ADA-FA43-40E2-9462-21CB0CFC21DB}"/>
    <cellStyle name="Millares [0] 3 3 4 3 2" xfId="4362" xr:uid="{AF4E659C-F736-435A-AD8F-8464132A80A6}"/>
    <cellStyle name="Millares [0] 3 3 4 4" xfId="3042" xr:uid="{950851BA-EDC6-4EF3-B0DC-1890A1128AF2}"/>
    <cellStyle name="Millares [0] 3 3 5" xfId="731" xr:uid="{98E64D67-D4D7-409C-90D6-0967F16843B6}"/>
    <cellStyle name="Millares [0] 3 3 5 2" xfId="2052" xr:uid="{B63EA797-5C82-42EB-86DE-52BA0573AB0F}"/>
    <cellStyle name="Millares [0] 3 3 5 2 2" xfId="4693" xr:uid="{468B9B9C-6DEE-4968-B39F-8D1F8DAC7BB2}"/>
    <cellStyle name="Millares [0] 3 3 5 3" xfId="3373" xr:uid="{C9AE3EAC-1CE8-4159-95A8-EE4118EAE35C}"/>
    <cellStyle name="Millares [0] 3 3 6" xfId="1392" xr:uid="{CB1BECEA-8F72-434C-91ED-EC0C041063DB}"/>
    <cellStyle name="Millares [0] 3 3 6 2" xfId="4033" xr:uid="{0F239091-68F7-462E-872D-64CCC57BC0E0}"/>
    <cellStyle name="Millares [0] 3 3 7" xfId="2713" xr:uid="{53D63907-B828-40C6-9F13-9C8B8E29A3A5}"/>
    <cellStyle name="Millares [0] 3 4" xfId="129" xr:uid="{2FB865E4-9FBF-433D-AA7F-3D2CDE28B242}"/>
    <cellStyle name="Millares [0] 3 4 2" xfId="459" xr:uid="{4E284F84-7B19-4EB1-B523-BE8CFC4985D8}"/>
    <cellStyle name="Millares [0] 3 4 2 2" xfId="1119" xr:uid="{8FD155DD-D1FA-4423-9B3F-7E882F32027E}"/>
    <cellStyle name="Millares [0] 3 4 2 2 2" xfId="2440" xr:uid="{F9E4B90C-7B46-4B69-9572-3592E1888FFC}"/>
    <cellStyle name="Millares [0] 3 4 2 2 2 2" xfId="5081" xr:uid="{7B7B6B3D-CFC5-495F-89C2-6257F446E362}"/>
    <cellStyle name="Millares [0] 3 4 2 2 3" xfId="3761" xr:uid="{8472BDAA-3D3B-4E99-A5EA-3BED40FB3A87}"/>
    <cellStyle name="Millares [0] 3 4 2 3" xfId="1780" xr:uid="{341512A8-C7FA-4193-88CF-76D336019826}"/>
    <cellStyle name="Millares [0] 3 4 2 3 2" xfId="4421" xr:uid="{489FBCEE-5304-4A99-8144-A45A9501E90F}"/>
    <cellStyle name="Millares [0] 3 4 2 4" xfId="3101" xr:uid="{976F51A4-C533-4E06-B46B-1F71662AD7B1}"/>
    <cellStyle name="Millares [0] 3 4 3" xfId="790" xr:uid="{7B3C16DF-A2E7-471A-8C67-AB8554B04301}"/>
    <cellStyle name="Millares [0] 3 4 3 2" xfId="2111" xr:uid="{81521A63-5F07-4433-BF31-370F2BA6E03E}"/>
    <cellStyle name="Millares [0] 3 4 3 2 2" xfId="4752" xr:uid="{3B3C7247-BE29-4524-AA56-6694E4B6AFC8}"/>
    <cellStyle name="Millares [0] 3 4 3 3" xfId="3432" xr:uid="{96C32F13-4318-4A78-BB17-49D6EA4404DC}"/>
    <cellStyle name="Millares [0] 3 4 4" xfId="1451" xr:uid="{DAEF9FB5-92CF-4084-BDC2-1236D1139A48}"/>
    <cellStyle name="Millares [0] 3 4 4 2" xfId="4092" xr:uid="{6FE697EF-7657-43FB-AFA6-1D1DF0824559}"/>
    <cellStyle name="Millares [0] 3 4 5" xfId="2772" xr:uid="{18BE0282-4F0C-4F27-B2C9-F5A33B466529}"/>
    <cellStyle name="Millares [0] 3 5" xfId="239" xr:uid="{FAD13D9A-50D5-4733-8B9B-A0B1AAC734AE}"/>
    <cellStyle name="Millares [0] 3 5 2" xfId="569" xr:uid="{87E09F76-FC8D-464C-93CE-8C0E7398AE0F}"/>
    <cellStyle name="Millares [0] 3 5 2 2" xfId="1229" xr:uid="{CD5F7395-2B82-4E53-AA2E-AA42DA4ED33C}"/>
    <cellStyle name="Millares [0] 3 5 2 2 2" xfId="2550" xr:uid="{F2990F7F-571E-4785-8C0C-854CED384E8C}"/>
    <cellStyle name="Millares [0] 3 5 2 2 2 2" xfId="5191" xr:uid="{F9A28757-4153-4212-939E-AD0D2298831D}"/>
    <cellStyle name="Millares [0] 3 5 2 2 3" xfId="3871" xr:uid="{992C0415-03B2-4BAC-8C43-D082F82F1380}"/>
    <cellStyle name="Millares [0] 3 5 2 3" xfId="1890" xr:uid="{8A3FB441-EF5B-4B80-8883-062331A0F74E}"/>
    <cellStyle name="Millares [0] 3 5 2 3 2" xfId="4531" xr:uid="{B44EA7F5-7D66-4FCF-8556-748023610EDD}"/>
    <cellStyle name="Millares [0] 3 5 2 4" xfId="3211" xr:uid="{0F6CA874-4EDC-4F14-B36C-5C98BEA23CD9}"/>
    <cellStyle name="Millares [0] 3 5 3" xfId="900" xr:uid="{9F238261-1EE9-4D89-B1B5-A6DE77F3A8F2}"/>
    <cellStyle name="Millares [0] 3 5 3 2" xfId="2221" xr:uid="{F25927FA-B4DB-475F-8E51-112C92AE5281}"/>
    <cellStyle name="Millares [0] 3 5 3 2 2" xfId="4862" xr:uid="{61632D57-57A3-4B99-9E65-D134A02C721F}"/>
    <cellStyle name="Millares [0] 3 5 3 3" xfId="3542" xr:uid="{0F1BCFF6-BCCD-467C-A1D9-DDCBE52E1DFC}"/>
    <cellStyle name="Millares [0] 3 5 4" xfId="1561" xr:uid="{7327CFF4-5CC6-479C-92AD-39573A22D482}"/>
    <cellStyle name="Millares [0] 3 5 4 2" xfId="4202" xr:uid="{B59CE130-43D9-4969-B271-F8F4B62FEA68}"/>
    <cellStyle name="Millares [0] 3 5 5" xfId="2882" xr:uid="{7EB0E55D-A39A-499D-9371-3A33C4606D69}"/>
    <cellStyle name="Millares [0] 3 6" xfId="348" xr:uid="{85A3467A-A5A4-4D93-A1D0-161157DE29B3}"/>
    <cellStyle name="Millares [0] 3 6 2" xfId="1009" xr:uid="{D16CB481-E02B-412E-881B-E864B1D31E04}"/>
    <cellStyle name="Millares [0] 3 6 2 2" xfId="2330" xr:uid="{FFED77DC-E369-42F6-9753-31AEEAAC82E5}"/>
    <cellStyle name="Millares [0] 3 6 2 2 2" xfId="4971" xr:uid="{D5792B52-2328-4CD7-AFA7-48B9FE7EBDC4}"/>
    <cellStyle name="Millares [0] 3 6 2 3" xfId="3651" xr:uid="{24528211-B407-4DD9-A1CB-F40E0BF86457}"/>
    <cellStyle name="Millares [0] 3 6 3" xfId="1670" xr:uid="{7EB1762B-B469-4EB7-A271-766A944D9F18}"/>
    <cellStyle name="Millares [0] 3 6 3 2" xfId="4311" xr:uid="{BE8A768C-2B74-40E4-A092-E6EBEA8C6C85}"/>
    <cellStyle name="Millares [0] 3 6 4" xfId="2991" xr:uid="{E6EF9E63-DDFF-44A2-BA2E-7097B863432B}"/>
    <cellStyle name="Millares [0] 3 7" xfId="680" xr:uid="{39BECC46-3BDF-472C-8FC7-0C7C5E5956DF}"/>
    <cellStyle name="Millares [0] 3 7 2" xfId="2001" xr:uid="{CDB50554-CB6E-47B1-8C8B-8DDA313836E4}"/>
    <cellStyle name="Millares [0] 3 7 2 2" xfId="4642" xr:uid="{085E8023-F56D-449E-A2CC-1D5504477360}"/>
    <cellStyle name="Millares [0] 3 7 3" xfId="3322" xr:uid="{9A1BEF46-6B52-4E3B-91A8-18725D3D9DA3}"/>
    <cellStyle name="Millares [0] 3 8" xfId="1341" xr:uid="{4E886EC5-61B9-497F-B60F-2962817E47DE}"/>
    <cellStyle name="Millares [0] 3 8 2" xfId="3982" xr:uid="{58C0E0C0-9889-49E9-B3D0-182957C430F7}"/>
    <cellStyle name="Millares [0] 3 9" xfId="2662" xr:uid="{1D6892D2-0F3C-45B8-8D96-C4BE0C857A04}"/>
    <cellStyle name="Millares [0] 4" xfId="24" xr:uid="{5B1E7CA9-F73B-43D0-9118-D76D05E2DD97}"/>
    <cellStyle name="Millares [0] 4 2" xfId="48" xr:uid="{289398DF-EC51-468C-BB93-F1232C4C31CE}"/>
    <cellStyle name="Millares [0] 4 2 2" xfId="99" xr:uid="{224F10F6-CAAB-4A38-88C0-05CBA320B8E7}"/>
    <cellStyle name="Millares [0] 4 2 2 2" xfId="211" xr:uid="{367B9BAF-C191-4C1F-A4D1-0B56F4957361}"/>
    <cellStyle name="Millares [0] 4 2 2 2 2" xfId="541" xr:uid="{C6710ABF-4E89-483F-9007-8E96C209DE6A}"/>
    <cellStyle name="Millares [0] 4 2 2 2 2 2" xfId="1201" xr:uid="{AC0A3D4E-CB60-48E1-9AE9-214228F1466B}"/>
    <cellStyle name="Millares [0] 4 2 2 2 2 2 2" xfId="2522" xr:uid="{9AE35E8A-E792-40C9-A2EA-08DB7ED543A9}"/>
    <cellStyle name="Millares [0] 4 2 2 2 2 2 2 2" xfId="5163" xr:uid="{EDFE578B-E7EA-4494-80C2-70E78E18D03F}"/>
    <cellStyle name="Millares [0] 4 2 2 2 2 2 3" xfId="3843" xr:uid="{7D6CEEC9-36F1-4A3A-BE0E-922B06902CDC}"/>
    <cellStyle name="Millares [0] 4 2 2 2 2 3" xfId="1862" xr:uid="{4B6C09DD-A65D-4EB3-95ED-B4184614693D}"/>
    <cellStyle name="Millares [0] 4 2 2 2 2 3 2" xfId="4503" xr:uid="{439075AA-18E4-4C38-9D2D-62ABB894A672}"/>
    <cellStyle name="Millares [0] 4 2 2 2 2 4" xfId="3183" xr:uid="{1BA32B6C-2874-4387-A65B-C9B8E9F4BB7F}"/>
    <cellStyle name="Millares [0] 4 2 2 2 3" xfId="872" xr:uid="{B359902A-9D89-4170-944B-F7CD31EF496C}"/>
    <cellStyle name="Millares [0] 4 2 2 2 3 2" xfId="2193" xr:uid="{0218A808-9D45-47C0-8AFA-74F961BE4BFF}"/>
    <cellStyle name="Millares [0] 4 2 2 2 3 2 2" xfId="4834" xr:uid="{16302FDC-2BBF-406B-B66E-9FA8C0896438}"/>
    <cellStyle name="Millares [0] 4 2 2 2 3 3" xfId="3514" xr:uid="{ECAA8669-AF8B-4120-A9F7-8FE66DB15F74}"/>
    <cellStyle name="Millares [0] 4 2 2 2 4" xfId="1533" xr:uid="{B4CD1791-951E-4C1B-9349-A04F444BA606}"/>
    <cellStyle name="Millares [0] 4 2 2 2 4 2" xfId="4174" xr:uid="{350209BB-450A-4AE4-A0AB-C3D996189FD0}"/>
    <cellStyle name="Millares [0] 4 2 2 2 5" xfId="2854" xr:uid="{09CA5AD7-D8A6-4C39-9B4C-F49E1019B436}"/>
    <cellStyle name="Millares [0] 4 2 2 3" xfId="321" xr:uid="{AF749833-A2D3-4DEF-BE0A-8E0D6C4B041A}"/>
    <cellStyle name="Millares [0] 4 2 2 3 2" xfId="651" xr:uid="{9C471B30-51BE-4DA5-84A8-0E3D1575ADF9}"/>
    <cellStyle name="Millares [0] 4 2 2 3 2 2" xfId="1311" xr:uid="{B5A06396-E229-4705-BF21-3DBBCE58B5E1}"/>
    <cellStyle name="Millares [0] 4 2 2 3 2 2 2" xfId="2632" xr:uid="{F4295F38-20AE-4CFA-9FF5-9E37081101A2}"/>
    <cellStyle name="Millares [0] 4 2 2 3 2 2 2 2" xfId="5273" xr:uid="{A0E5D1CA-3240-4B42-850F-BEFCE4A1D53C}"/>
    <cellStyle name="Millares [0] 4 2 2 3 2 2 3" xfId="3953" xr:uid="{07DD87DA-4319-4CCE-A897-608EAE780069}"/>
    <cellStyle name="Millares [0] 4 2 2 3 2 3" xfId="1972" xr:uid="{06B2B75F-FD36-4E6A-91D5-656731AD7506}"/>
    <cellStyle name="Millares [0] 4 2 2 3 2 3 2" xfId="4613" xr:uid="{5030FBA2-0AD0-42A0-848D-9D62476F76CF}"/>
    <cellStyle name="Millares [0] 4 2 2 3 2 4" xfId="3293" xr:uid="{43E3A474-2FA0-4FFF-BB6A-82B293C42637}"/>
    <cellStyle name="Millares [0] 4 2 2 3 3" xfId="982" xr:uid="{6594755D-6FBF-408B-BA48-E2F2A89D8B4E}"/>
    <cellStyle name="Millares [0] 4 2 2 3 3 2" xfId="2303" xr:uid="{7C306342-86F8-4B63-BE10-F2E65CD3E6E5}"/>
    <cellStyle name="Millares [0] 4 2 2 3 3 2 2" xfId="4944" xr:uid="{54406450-22A5-4879-8EE5-191116BAE5ED}"/>
    <cellStyle name="Millares [0] 4 2 2 3 3 3" xfId="3624" xr:uid="{AE39EDB6-EBD7-41BB-8056-1B5C7ABC6511}"/>
    <cellStyle name="Millares [0] 4 2 2 3 4" xfId="1643" xr:uid="{F5AB730F-A996-4019-BA8F-6D90E9E79271}"/>
    <cellStyle name="Millares [0] 4 2 2 3 4 2" xfId="4284" xr:uid="{CB34E7CE-BC1D-4D0F-9BDB-39D17D64B385}"/>
    <cellStyle name="Millares [0] 4 2 2 3 5" xfId="2964" xr:uid="{D2289F24-49AA-43A8-A754-872052D2F73A}"/>
    <cellStyle name="Millares [0] 4 2 2 4" xfId="430" xr:uid="{E817914B-4BFD-4680-8BD2-819E2211DFBD}"/>
    <cellStyle name="Millares [0] 4 2 2 4 2" xfId="1091" xr:uid="{D3C646F4-BC08-44D8-A73A-E24013CED0E1}"/>
    <cellStyle name="Millares [0] 4 2 2 4 2 2" xfId="2412" xr:uid="{9D3A38B6-B192-42CC-9E62-36930BC3C566}"/>
    <cellStyle name="Millares [0] 4 2 2 4 2 2 2" xfId="5053" xr:uid="{1CE423E7-C6DC-4C2C-AD9C-BE768A017BA3}"/>
    <cellStyle name="Millares [0] 4 2 2 4 2 3" xfId="3733" xr:uid="{E25B862E-9741-413D-BB9C-D411E5930F0B}"/>
    <cellStyle name="Millares [0] 4 2 2 4 3" xfId="1752" xr:uid="{9C1A9DD1-DE7C-4E30-96F4-2F98FFF76C59}"/>
    <cellStyle name="Millares [0] 4 2 2 4 3 2" xfId="4393" xr:uid="{61B8DF2D-4F29-44F0-BA80-CA97AA56323A}"/>
    <cellStyle name="Millares [0] 4 2 2 4 4" xfId="3073" xr:uid="{9A4133DC-2CB2-4AC4-8E13-B1C06F7947D9}"/>
    <cellStyle name="Millares [0] 4 2 2 5" xfId="762" xr:uid="{58796E71-4013-4E30-9C8A-C52EEA021866}"/>
    <cellStyle name="Millares [0] 4 2 2 5 2" xfId="2083" xr:uid="{F2A3CE32-7E30-412B-92A7-06F67F9F8F2E}"/>
    <cellStyle name="Millares [0] 4 2 2 5 2 2" xfId="4724" xr:uid="{6188B074-D6C4-43C8-B788-2967FB350EDE}"/>
    <cellStyle name="Millares [0] 4 2 2 5 3" xfId="3404" xr:uid="{C1D9A8AB-5118-4AE4-825C-8069836368E4}"/>
    <cellStyle name="Millares [0] 4 2 2 6" xfId="1423" xr:uid="{F31F29FD-26F0-45C3-9F23-385559D8A481}"/>
    <cellStyle name="Millares [0] 4 2 2 6 2" xfId="4064" xr:uid="{7A1F2D0E-2391-4D0F-B6DA-5F3BF455C6C3}"/>
    <cellStyle name="Millares [0] 4 2 2 7" xfId="2744" xr:uid="{FA7F0E39-24BB-43D6-BF0F-FA0C11554036}"/>
    <cellStyle name="Millares [0] 4 2 3" xfId="160" xr:uid="{50EB5492-F6C1-47B7-AB3E-A786A1E37C45}"/>
    <cellStyle name="Millares [0] 4 2 3 2" xfId="490" xr:uid="{02CBD86F-7BB5-4F01-BCAE-71C6B637D2C1}"/>
    <cellStyle name="Millares [0] 4 2 3 2 2" xfId="1150" xr:uid="{DCD248A2-CE72-4E96-87E3-436557BAF583}"/>
    <cellStyle name="Millares [0] 4 2 3 2 2 2" xfId="2471" xr:uid="{77AB8726-36EC-40A2-80A0-AF2A799E84B6}"/>
    <cellStyle name="Millares [0] 4 2 3 2 2 2 2" xfId="5112" xr:uid="{CAC0D456-F01A-4067-810E-C1AE1EC50CAA}"/>
    <cellStyle name="Millares [0] 4 2 3 2 2 3" xfId="3792" xr:uid="{810F4BA8-0C8B-4DC8-8110-325690105898}"/>
    <cellStyle name="Millares [0] 4 2 3 2 3" xfId="1811" xr:uid="{8014BE31-5890-4EBB-9834-147AE0E82362}"/>
    <cellStyle name="Millares [0] 4 2 3 2 3 2" xfId="4452" xr:uid="{72AEAD42-463A-4922-8C34-FA0826092740}"/>
    <cellStyle name="Millares [0] 4 2 3 2 4" xfId="3132" xr:uid="{4A894CB6-3870-4266-A84C-77651B970613}"/>
    <cellStyle name="Millares [0] 4 2 3 3" xfId="821" xr:uid="{E9913021-FE57-4C18-A154-3D8E586AEAF9}"/>
    <cellStyle name="Millares [0] 4 2 3 3 2" xfId="2142" xr:uid="{91B8EF25-330C-47AC-A13C-317C15310833}"/>
    <cellStyle name="Millares [0] 4 2 3 3 2 2" xfId="4783" xr:uid="{A093E56A-EB27-4FE2-873A-C4887701F721}"/>
    <cellStyle name="Millares [0] 4 2 3 3 3" xfId="3463" xr:uid="{70AE8EF1-3CF1-4390-A92E-D19E3C87FADF}"/>
    <cellStyle name="Millares [0] 4 2 3 4" xfId="1482" xr:uid="{1C087DB3-2BF5-4B36-8ACD-431F1A5649AB}"/>
    <cellStyle name="Millares [0] 4 2 3 4 2" xfId="4123" xr:uid="{62B8655C-2A6B-48DE-B91F-D3383E7AC98F}"/>
    <cellStyle name="Millares [0] 4 2 3 5" xfId="2803" xr:uid="{F760D383-1B83-4E70-B226-F9B76FFDAFD5}"/>
    <cellStyle name="Millares [0] 4 2 4" xfId="270" xr:uid="{DAFBA122-D775-40C2-8A5A-B525CF503A70}"/>
    <cellStyle name="Millares [0] 4 2 4 2" xfId="600" xr:uid="{C366A291-3B34-449E-95F5-526945A2BF70}"/>
    <cellStyle name="Millares [0] 4 2 4 2 2" xfId="1260" xr:uid="{B11F6CD8-F205-46D1-8B3E-6F4D6C4CBA5D}"/>
    <cellStyle name="Millares [0] 4 2 4 2 2 2" xfId="2581" xr:uid="{738A3380-8A26-48AD-B05E-943F523BDF09}"/>
    <cellStyle name="Millares [0] 4 2 4 2 2 2 2" xfId="5222" xr:uid="{164E8981-7AE2-4E07-B030-9774F578DA0F}"/>
    <cellStyle name="Millares [0] 4 2 4 2 2 3" xfId="3902" xr:uid="{CD29570B-0D3E-400D-9D8D-4BD0B81A17AD}"/>
    <cellStyle name="Millares [0] 4 2 4 2 3" xfId="1921" xr:uid="{B295EA12-18BC-4D3F-B441-75D0BD324D25}"/>
    <cellStyle name="Millares [0] 4 2 4 2 3 2" xfId="4562" xr:uid="{3726E726-032F-49AD-8910-751AA0A50713}"/>
    <cellStyle name="Millares [0] 4 2 4 2 4" xfId="3242" xr:uid="{9FC464D7-AA0F-4819-8BC0-5C1FB2C9E73D}"/>
    <cellStyle name="Millares [0] 4 2 4 3" xfId="931" xr:uid="{A15C0218-B549-4FCB-BE7E-38BFCE289592}"/>
    <cellStyle name="Millares [0] 4 2 4 3 2" xfId="2252" xr:uid="{40BF9EF1-9708-4B45-974A-95B9B768C251}"/>
    <cellStyle name="Millares [0] 4 2 4 3 2 2" xfId="4893" xr:uid="{28F3D443-510C-432C-8718-1D0052FFD841}"/>
    <cellStyle name="Millares [0] 4 2 4 3 3" xfId="3573" xr:uid="{FD63ECB1-A02A-4227-AADE-D04A30FCE81A}"/>
    <cellStyle name="Millares [0] 4 2 4 4" xfId="1592" xr:uid="{3F998115-375B-471A-B88C-47D0A1647A84}"/>
    <cellStyle name="Millares [0] 4 2 4 4 2" xfId="4233" xr:uid="{D547CB78-61B0-4BB0-A54F-F7B8B12E30A0}"/>
    <cellStyle name="Millares [0] 4 2 4 5" xfId="2913" xr:uid="{64EDEE30-65E1-4718-BEB7-24140B662F78}"/>
    <cellStyle name="Millares [0] 4 2 5" xfId="379" xr:uid="{97664165-EAFE-4CF1-A4E9-22BB4D8C43D3}"/>
    <cellStyle name="Millares [0] 4 2 5 2" xfId="1040" xr:uid="{8AE0F8A5-A213-4CD0-9A4F-B29045F18945}"/>
    <cellStyle name="Millares [0] 4 2 5 2 2" xfId="2361" xr:uid="{1A3CDCAD-7355-47FE-9F8F-87A1A4537AC4}"/>
    <cellStyle name="Millares [0] 4 2 5 2 2 2" xfId="5002" xr:uid="{24B5AFDB-70C1-4AB8-927B-BAED9F344C0F}"/>
    <cellStyle name="Millares [0] 4 2 5 2 3" xfId="3682" xr:uid="{308DE0B2-91CB-4322-B121-120684E8FA5B}"/>
    <cellStyle name="Millares [0] 4 2 5 3" xfId="1701" xr:uid="{85EA80AD-C4C6-4929-9177-D27F7CE52E56}"/>
    <cellStyle name="Millares [0] 4 2 5 3 2" xfId="4342" xr:uid="{49D84230-AA0B-4EB0-B7B3-A3ACEA6F58E6}"/>
    <cellStyle name="Millares [0] 4 2 5 4" xfId="3022" xr:uid="{218FEAD5-8BE9-4FAE-8D7B-64454BC08056}"/>
    <cellStyle name="Millares [0] 4 2 6" xfId="711" xr:uid="{2756AC0F-2DB8-4E9C-95B8-4B7E82BFE010}"/>
    <cellStyle name="Millares [0] 4 2 6 2" xfId="2032" xr:uid="{68B81B9C-CD43-4959-8EB8-52D90EB5B53C}"/>
    <cellStyle name="Millares [0] 4 2 6 2 2" xfId="4673" xr:uid="{60F11203-5885-40D1-8721-A147C3A80113}"/>
    <cellStyle name="Millares [0] 4 2 6 3" xfId="3353" xr:uid="{AFB7BC10-36BE-4C31-BAEB-E07F91C7DB7E}"/>
    <cellStyle name="Millares [0] 4 2 7" xfId="1372" xr:uid="{F6F8E883-8B9D-4D93-A167-A0A57EBE42D0}"/>
    <cellStyle name="Millares [0] 4 2 7 2" xfId="4013" xr:uid="{3F3EAD44-CB55-4B6C-80D5-61434648048A}"/>
    <cellStyle name="Millares [0] 4 2 8" xfId="2693" xr:uid="{FDDCF234-0A84-49EB-A271-FE29B6F315E6}"/>
    <cellStyle name="Millares [0] 4 3" xfId="75" xr:uid="{F81E61C8-0AF3-4209-B5E4-CB649A8FEA41}"/>
    <cellStyle name="Millares [0] 4 3 2" xfId="187" xr:uid="{08BB8857-6422-4A0A-8BE6-4314DB94E365}"/>
    <cellStyle name="Millares [0] 4 3 2 2" xfId="517" xr:uid="{9FE55978-9BD8-491D-AA45-345E123E5DAC}"/>
    <cellStyle name="Millares [0] 4 3 2 2 2" xfId="1177" xr:uid="{05243B10-17E4-4D6D-B687-D220F69C99D4}"/>
    <cellStyle name="Millares [0] 4 3 2 2 2 2" xfId="2498" xr:uid="{93D51020-1CE2-4F94-82DF-04D19EEABB8C}"/>
    <cellStyle name="Millares [0] 4 3 2 2 2 2 2" xfId="5139" xr:uid="{C757EA12-DF1C-48A1-BDAD-D93A001C5513}"/>
    <cellStyle name="Millares [0] 4 3 2 2 2 3" xfId="3819" xr:uid="{D971C61A-C95B-4F83-B77E-DC073B6098AC}"/>
    <cellStyle name="Millares [0] 4 3 2 2 3" xfId="1838" xr:uid="{DA99563C-AD11-4B6C-BC7A-63C46521B6A3}"/>
    <cellStyle name="Millares [0] 4 3 2 2 3 2" xfId="4479" xr:uid="{668DA9DF-8ADA-4018-9242-2F70BC0A1AE1}"/>
    <cellStyle name="Millares [0] 4 3 2 2 4" xfId="3159" xr:uid="{0BA82DD8-C8C6-4B3C-98C0-AE3469BBDDFD}"/>
    <cellStyle name="Millares [0] 4 3 2 3" xfId="848" xr:uid="{DB552944-A73C-4BDC-B508-054964F6C5AC}"/>
    <cellStyle name="Millares [0] 4 3 2 3 2" xfId="2169" xr:uid="{E0A792B4-11D5-444B-AF03-D89638D2177F}"/>
    <cellStyle name="Millares [0] 4 3 2 3 2 2" xfId="4810" xr:uid="{F1C7AB94-08A2-46B1-96FE-C5ABED04C7B6}"/>
    <cellStyle name="Millares [0] 4 3 2 3 3" xfId="3490" xr:uid="{669CFD2F-8B03-4512-A4C9-F6C82C33E556}"/>
    <cellStyle name="Millares [0] 4 3 2 4" xfId="1509" xr:uid="{60224F1B-A3E8-4057-92A0-EF840D52B614}"/>
    <cellStyle name="Millares [0] 4 3 2 4 2" xfId="4150" xr:uid="{AA145D0F-6CB6-4741-A218-8BAB612E9DA2}"/>
    <cellStyle name="Millares [0] 4 3 2 5" xfId="2830" xr:uid="{B07166F2-436E-49D4-A8FA-953C02AD546C}"/>
    <cellStyle name="Millares [0] 4 3 3" xfId="297" xr:uid="{7EA5981F-2B88-4710-80AF-B3E799ED9825}"/>
    <cellStyle name="Millares [0] 4 3 3 2" xfId="627" xr:uid="{47BF685D-26D7-421E-BA14-6D77619795DC}"/>
    <cellStyle name="Millares [0] 4 3 3 2 2" xfId="1287" xr:uid="{3CABEE31-92A8-45BF-8822-DD58F35C6138}"/>
    <cellStyle name="Millares [0] 4 3 3 2 2 2" xfId="2608" xr:uid="{46279247-F2DF-4556-97D0-5DF9D900AF6E}"/>
    <cellStyle name="Millares [0] 4 3 3 2 2 2 2" xfId="5249" xr:uid="{6299679E-614F-4EF8-A0BA-9F76E792C4C5}"/>
    <cellStyle name="Millares [0] 4 3 3 2 2 3" xfId="3929" xr:uid="{366ACCD1-1B15-4FC6-8A7D-F69C577A8E15}"/>
    <cellStyle name="Millares [0] 4 3 3 2 3" xfId="1948" xr:uid="{687F55A4-B405-4CE9-976D-B4CFBCE2EA81}"/>
    <cellStyle name="Millares [0] 4 3 3 2 3 2" xfId="4589" xr:uid="{25E761FA-44F7-4333-8C5D-A342354049C6}"/>
    <cellStyle name="Millares [0] 4 3 3 2 4" xfId="3269" xr:uid="{2D2328BF-7334-4EDD-B60E-57A966FF8875}"/>
    <cellStyle name="Millares [0] 4 3 3 3" xfId="958" xr:uid="{9C5046B5-12BB-4F50-93E4-E76AFEC0808C}"/>
    <cellStyle name="Millares [0] 4 3 3 3 2" xfId="2279" xr:uid="{44FD4D2F-0C40-44D4-A8F1-DA3B9B134924}"/>
    <cellStyle name="Millares [0] 4 3 3 3 2 2" xfId="4920" xr:uid="{1539AFA0-A33F-4754-BD37-D4335E4123A6}"/>
    <cellStyle name="Millares [0] 4 3 3 3 3" xfId="3600" xr:uid="{BD59E5ED-54D8-4B80-9A57-EF87C071CA5A}"/>
    <cellStyle name="Millares [0] 4 3 3 4" xfId="1619" xr:uid="{F605C3D2-4297-4FF5-9126-C9BAD129F8E8}"/>
    <cellStyle name="Millares [0] 4 3 3 4 2" xfId="4260" xr:uid="{D9A865D6-005F-4DB9-B1EC-8920513AAFD4}"/>
    <cellStyle name="Millares [0] 4 3 3 5" xfId="2940" xr:uid="{7B7A731B-9C3A-4F65-A186-7610E0EEDB3D}"/>
    <cellStyle name="Millares [0] 4 3 4" xfId="406" xr:uid="{0997DD10-E8C3-4378-A977-EF9956C2505A}"/>
    <cellStyle name="Millares [0] 4 3 4 2" xfId="1067" xr:uid="{BF35C38D-D24E-4188-825A-4278C1BA6C68}"/>
    <cellStyle name="Millares [0] 4 3 4 2 2" xfId="2388" xr:uid="{FFA3FD57-F5FD-4461-B859-E6B9B43A541A}"/>
    <cellStyle name="Millares [0] 4 3 4 2 2 2" xfId="5029" xr:uid="{67EB5281-B99A-4CE4-A4C4-F7AD55043A5F}"/>
    <cellStyle name="Millares [0] 4 3 4 2 3" xfId="3709" xr:uid="{0D69A5FC-93CC-456A-8CCF-915209D41131}"/>
    <cellStyle name="Millares [0] 4 3 4 3" xfId="1728" xr:uid="{40249387-7CAB-44ED-A6A1-832631C6CDB8}"/>
    <cellStyle name="Millares [0] 4 3 4 3 2" xfId="4369" xr:uid="{2BC197D3-CDD3-4CD7-BA57-6B00979F14FB}"/>
    <cellStyle name="Millares [0] 4 3 4 4" xfId="3049" xr:uid="{9420A4F8-7C3B-43F6-BDF5-50EDD8AEBFAF}"/>
    <cellStyle name="Millares [0] 4 3 5" xfId="738" xr:uid="{0B8B879A-00EE-4924-BB10-50D74DE335B8}"/>
    <cellStyle name="Millares [0] 4 3 5 2" xfId="2059" xr:uid="{E741F494-AD48-4BC0-823B-AA2E8F531C03}"/>
    <cellStyle name="Millares [0] 4 3 5 2 2" xfId="4700" xr:uid="{7999D24A-524B-4471-A460-6B599A0DFFF0}"/>
    <cellStyle name="Millares [0] 4 3 5 3" xfId="3380" xr:uid="{D7556C52-31BD-46E8-B2E0-CC9DF81449B3}"/>
    <cellStyle name="Millares [0] 4 3 6" xfId="1399" xr:uid="{D20991F9-2631-4F2C-945F-79E9252FFA32}"/>
    <cellStyle name="Millares [0] 4 3 6 2" xfId="4040" xr:uid="{683E034C-AA17-4822-94FB-3DE52563567E}"/>
    <cellStyle name="Millares [0] 4 3 7" xfId="2720" xr:uid="{06919F25-7B80-49FD-9DFA-20C38E4B4660}"/>
    <cellStyle name="Millares [0] 4 4" xfId="136" xr:uid="{0778F2E2-0910-4F9C-8DE0-E48FC590C4A5}"/>
    <cellStyle name="Millares [0] 4 4 2" xfId="466" xr:uid="{A1365DCA-F4A0-41DA-9AD8-78B570208BEC}"/>
    <cellStyle name="Millares [0] 4 4 2 2" xfId="1126" xr:uid="{C8238EB6-12F7-4993-9E39-7CE911D5DD3F}"/>
    <cellStyle name="Millares [0] 4 4 2 2 2" xfId="2447" xr:uid="{0962E331-A520-4C6B-BFFB-19458197D51B}"/>
    <cellStyle name="Millares [0] 4 4 2 2 2 2" xfId="5088" xr:uid="{24F1C1EC-CDAB-4EA8-A11A-FB1A5EE30EFE}"/>
    <cellStyle name="Millares [0] 4 4 2 2 3" xfId="3768" xr:uid="{DCBE8B5D-CF74-4F3D-A7DA-22886DFD8F8A}"/>
    <cellStyle name="Millares [0] 4 4 2 3" xfId="1787" xr:uid="{9328ED1B-F422-4024-B24A-DDD43B99081A}"/>
    <cellStyle name="Millares [0] 4 4 2 3 2" xfId="4428" xr:uid="{DCE3A78B-3CDE-4BF7-A776-74630B9C9E94}"/>
    <cellStyle name="Millares [0] 4 4 2 4" xfId="3108" xr:uid="{CEF9E652-B6BB-4DC3-B21D-A151A5C821B7}"/>
    <cellStyle name="Millares [0] 4 4 3" xfId="797" xr:uid="{F95B86D2-EEE6-4D76-950A-056177F4E0BB}"/>
    <cellStyle name="Millares [0] 4 4 3 2" xfId="2118" xr:uid="{E1E35596-A65A-493B-99BB-077FA641EF83}"/>
    <cellStyle name="Millares [0] 4 4 3 2 2" xfId="4759" xr:uid="{233F3D24-F989-4638-B5AE-849156AB953F}"/>
    <cellStyle name="Millares [0] 4 4 3 3" xfId="3439" xr:uid="{8DC91499-376A-44F5-8600-A61D5CBAF5E7}"/>
    <cellStyle name="Millares [0] 4 4 4" xfId="1458" xr:uid="{C34300D6-032B-4CD0-B1A1-1E996A1527E1}"/>
    <cellStyle name="Millares [0] 4 4 4 2" xfId="4099" xr:uid="{7754E7E2-9F94-47E0-92BE-5E8A7E698579}"/>
    <cellStyle name="Millares [0] 4 4 5" xfId="2779" xr:uid="{331AC403-9DB0-45D4-9FF5-AA88F65317C0}"/>
    <cellStyle name="Millares [0] 4 5" xfId="246" xr:uid="{06344025-D20B-4D46-A029-6F880B6EC0BB}"/>
    <cellStyle name="Millares [0] 4 5 2" xfId="576" xr:uid="{A03725C1-6535-46CB-A0AC-6FA0B540AC92}"/>
    <cellStyle name="Millares [0] 4 5 2 2" xfId="1236" xr:uid="{69535610-EA6A-417D-8995-E8D195FBA6D1}"/>
    <cellStyle name="Millares [0] 4 5 2 2 2" xfId="2557" xr:uid="{D77BD99C-70E8-4E5F-A739-462806A4890A}"/>
    <cellStyle name="Millares [0] 4 5 2 2 2 2" xfId="5198" xr:uid="{D935B5A7-78A0-426B-ABBA-88E4540DA262}"/>
    <cellStyle name="Millares [0] 4 5 2 2 3" xfId="3878" xr:uid="{4E66D8CB-C827-49CC-A6E4-C603038F5D97}"/>
    <cellStyle name="Millares [0] 4 5 2 3" xfId="1897" xr:uid="{FA6FBA92-93BC-4F6B-B5B1-C8C474E2DAFC}"/>
    <cellStyle name="Millares [0] 4 5 2 3 2" xfId="4538" xr:uid="{0D3C6989-3A51-414C-A64F-C274B7CF0D1F}"/>
    <cellStyle name="Millares [0] 4 5 2 4" xfId="3218" xr:uid="{56BCC4FB-E79B-4CCC-BAC0-13FE9FCAE850}"/>
    <cellStyle name="Millares [0] 4 5 3" xfId="907" xr:uid="{63620E7F-CA3D-4EA9-8A3C-61196DA147AB}"/>
    <cellStyle name="Millares [0] 4 5 3 2" xfId="2228" xr:uid="{5A2B225E-3C14-4CB6-B423-99A932651D2E}"/>
    <cellStyle name="Millares [0] 4 5 3 2 2" xfId="4869" xr:uid="{D37D8583-9B37-47B5-ACA4-0FEC1C9C4A11}"/>
    <cellStyle name="Millares [0] 4 5 3 3" xfId="3549" xr:uid="{44CD1493-0FCA-493A-97F6-8FE2046F8B76}"/>
    <cellStyle name="Millares [0] 4 5 4" xfId="1568" xr:uid="{3BDCF266-92EC-497B-A755-EA2DFF291976}"/>
    <cellStyle name="Millares [0] 4 5 4 2" xfId="4209" xr:uid="{555FD851-33EF-4340-AF35-1CB59086C4B7}"/>
    <cellStyle name="Millares [0] 4 5 5" xfId="2889" xr:uid="{F05C7E99-7197-4DE4-ABED-76D9203F02DF}"/>
    <cellStyle name="Millares [0] 4 6" xfId="355" xr:uid="{1039B7E5-BF8F-4105-8911-83F3F23E1106}"/>
    <cellStyle name="Millares [0] 4 6 2" xfId="1016" xr:uid="{D0D4D19D-8F84-4CDA-B02C-261884A1B674}"/>
    <cellStyle name="Millares [0] 4 6 2 2" xfId="2337" xr:uid="{B2980AD5-0C88-438C-B871-8DC542A6B41B}"/>
    <cellStyle name="Millares [0] 4 6 2 2 2" xfId="4978" xr:uid="{A7BA2FA1-B67A-4F1F-BE1E-E4709FD3DB4C}"/>
    <cellStyle name="Millares [0] 4 6 2 3" xfId="3658" xr:uid="{22098EEE-B80C-4274-ABBF-A5E502FE2DCD}"/>
    <cellStyle name="Millares [0] 4 6 3" xfId="1677" xr:uid="{29C2D885-B5F1-4ED9-9BCB-8A5381E3DAA5}"/>
    <cellStyle name="Millares [0] 4 6 3 2" xfId="4318" xr:uid="{FE25AE57-F2CE-42A5-A50F-B6E5717E9985}"/>
    <cellStyle name="Millares [0] 4 6 4" xfId="2998" xr:uid="{A1D3924D-54D0-4E77-B12A-14C6ED84101E}"/>
    <cellStyle name="Millares [0] 4 7" xfId="687" xr:uid="{E9F5F00F-2679-4F97-A13C-3BC9E93C9021}"/>
    <cellStyle name="Millares [0] 4 7 2" xfId="2008" xr:uid="{3757B759-CE6C-4C02-A2C2-0D44A3E0800B}"/>
    <cellStyle name="Millares [0] 4 7 2 2" xfId="4649" xr:uid="{B7DDC613-ED32-4F50-99EA-DBADC7360552}"/>
    <cellStyle name="Millares [0] 4 7 3" xfId="3329" xr:uid="{8CAEF5A4-D59A-40BE-941F-5BE0755F9490}"/>
    <cellStyle name="Millares [0] 4 8" xfId="1348" xr:uid="{EF02B774-937A-4560-BC27-B8C88F685883}"/>
    <cellStyle name="Millares [0] 4 8 2" xfId="3989" xr:uid="{73198F6D-8192-4C42-943C-0481038BE070}"/>
    <cellStyle name="Millares [0] 4 9" xfId="2669" xr:uid="{953D71C8-3A49-4137-8D0D-60BBEFAD9C5A}"/>
    <cellStyle name="Millares [0] 5" xfId="34" xr:uid="{F5BCA820-E26D-491F-A09C-79CA56F001A6}"/>
    <cellStyle name="Millares [0] 5 2" xfId="85" xr:uid="{4FF099D6-3ACE-49EF-9916-EA1318B2C038}"/>
    <cellStyle name="Millares [0] 5 2 2" xfId="197" xr:uid="{11A83537-5C0F-4F6B-8F94-B233C7831B04}"/>
    <cellStyle name="Millares [0] 5 2 2 2" xfId="527" xr:uid="{F4B5B9D1-FC46-4F21-8CCA-E06A7C895C80}"/>
    <cellStyle name="Millares [0] 5 2 2 2 2" xfId="1187" xr:uid="{1BA0FE64-6423-4CE9-BAF2-8BD8CB08C7D8}"/>
    <cellStyle name="Millares [0] 5 2 2 2 2 2" xfId="2508" xr:uid="{AD95BDDE-7968-4C10-93E8-EBFB66146D12}"/>
    <cellStyle name="Millares [0] 5 2 2 2 2 2 2" xfId="5149" xr:uid="{39675931-3BFA-4933-B4BA-ED37A9558224}"/>
    <cellStyle name="Millares [0] 5 2 2 2 2 3" xfId="3829" xr:uid="{78C85B84-6181-49C8-A263-9D3DB81DE8EF}"/>
    <cellStyle name="Millares [0] 5 2 2 2 3" xfId="1848" xr:uid="{E9096A36-EB51-4BB9-9E57-4F098BB9341E}"/>
    <cellStyle name="Millares [0] 5 2 2 2 3 2" xfId="4489" xr:uid="{9D688895-3C04-44E6-98E7-572C13236C59}"/>
    <cellStyle name="Millares [0] 5 2 2 2 4" xfId="3169" xr:uid="{C727B786-11A5-4846-899A-624E52F54B11}"/>
    <cellStyle name="Millares [0] 5 2 2 3" xfId="858" xr:uid="{6021DF60-1AA5-445D-962E-B251236BFAD1}"/>
    <cellStyle name="Millares [0] 5 2 2 3 2" xfId="2179" xr:uid="{9BD0103C-3A0B-47FA-98AD-8FE34BD9D320}"/>
    <cellStyle name="Millares [0] 5 2 2 3 2 2" xfId="4820" xr:uid="{B895D5F5-C788-4004-AF3B-EB219E269274}"/>
    <cellStyle name="Millares [0] 5 2 2 3 3" xfId="3500" xr:uid="{13FBB7AB-5734-47CA-A8BA-933D3CDC6BFC}"/>
    <cellStyle name="Millares [0] 5 2 2 4" xfId="1519" xr:uid="{13272924-C839-4259-B4F0-10FBEB180145}"/>
    <cellStyle name="Millares [0] 5 2 2 4 2" xfId="4160" xr:uid="{4BA54155-D14B-4AC8-A822-209378371B06}"/>
    <cellStyle name="Millares [0] 5 2 2 5" xfId="2840" xr:uid="{C753C251-CF53-4193-B638-A3A79B0548E9}"/>
    <cellStyle name="Millares [0] 5 2 3" xfId="307" xr:uid="{60153EC4-99F7-424C-BC7A-DD7E7720A68D}"/>
    <cellStyle name="Millares [0] 5 2 3 2" xfId="637" xr:uid="{7C1067BF-BDF5-480E-B7B6-5A56263ABEE3}"/>
    <cellStyle name="Millares [0] 5 2 3 2 2" xfId="1297" xr:uid="{2AFE9D98-8551-49C7-9476-2753B7BF0369}"/>
    <cellStyle name="Millares [0] 5 2 3 2 2 2" xfId="2618" xr:uid="{5B94AE94-A1A2-40EA-AA4E-552F20FA52AB}"/>
    <cellStyle name="Millares [0] 5 2 3 2 2 2 2" xfId="5259" xr:uid="{E9E24DD2-FCBD-4D6C-861B-04345066F7E5}"/>
    <cellStyle name="Millares [0] 5 2 3 2 2 3" xfId="3939" xr:uid="{92AF1575-CC21-45AD-B8B1-BEF3E8F183FC}"/>
    <cellStyle name="Millares [0] 5 2 3 2 3" xfId="1958" xr:uid="{663EFF51-0420-4C8F-8416-2E43D1CCF6DE}"/>
    <cellStyle name="Millares [0] 5 2 3 2 3 2" xfId="4599" xr:uid="{16DB371F-EAD7-4025-AC45-03AC4B4B8CD3}"/>
    <cellStyle name="Millares [0] 5 2 3 2 4" xfId="3279" xr:uid="{1A62FB04-35FA-4E7E-BF37-C3ACA7FF80EF}"/>
    <cellStyle name="Millares [0] 5 2 3 3" xfId="968" xr:uid="{2BB52D78-438C-45B3-AA21-884BB78C3565}"/>
    <cellStyle name="Millares [0] 5 2 3 3 2" xfId="2289" xr:uid="{46C82DF6-97D9-4631-A561-6BA1DED26D58}"/>
    <cellStyle name="Millares [0] 5 2 3 3 2 2" xfId="4930" xr:uid="{532EE2A9-6970-4B2E-8F3F-C9D7DBAD5D09}"/>
    <cellStyle name="Millares [0] 5 2 3 3 3" xfId="3610" xr:uid="{47431ECB-0508-430E-A0A0-D5AE4F0E2E5A}"/>
    <cellStyle name="Millares [0] 5 2 3 4" xfId="1629" xr:uid="{58AF45E1-C9ED-45C7-A965-D232A562157B}"/>
    <cellStyle name="Millares [0] 5 2 3 4 2" xfId="4270" xr:uid="{EECE9D27-A120-4227-B131-FD2A3DC9E601}"/>
    <cellStyle name="Millares [0] 5 2 3 5" xfId="2950" xr:uid="{8404E5F7-1898-4672-8105-39654E135770}"/>
    <cellStyle name="Millares [0] 5 2 4" xfId="416" xr:uid="{C83341DC-4B90-4D75-B606-59ADE7110338}"/>
    <cellStyle name="Millares [0] 5 2 4 2" xfId="1077" xr:uid="{4BE87E55-5608-4075-BC13-7087D3CCC4B9}"/>
    <cellStyle name="Millares [0] 5 2 4 2 2" xfId="2398" xr:uid="{773A68A3-EF61-4137-910B-02DBEA72A3AE}"/>
    <cellStyle name="Millares [0] 5 2 4 2 2 2" xfId="5039" xr:uid="{264B9FF5-8BA5-4B28-BC3F-22E49A8141EF}"/>
    <cellStyle name="Millares [0] 5 2 4 2 3" xfId="3719" xr:uid="{8E39DECF-7DFC-4882-8D98-25E52FB084CC}"/>
    <cellStyle name="Millares [0] 5 2 4 3" xfId="1738" xr:uid="{54165AE5-7F86-4F7D-B18B-ADF8984F1F1C}"/>
    <cellStyle name="Millares [0] 5 2 4 3 2" xfId="4379" xr:uid="{A12D56A8-3CB9-40F6-AF71-B81EF064CBD3}"/>
    <cellStyle name="Millares [0] 5 2 4 4" xfId="3059" xr:uid="{9ADD1085-84B4-46DB-8C5B-53E622E2CF37}"/>
    <cellStyle name="Millares [0] 5 2 5" xfId="748" xr:uid="{0E9AA963-8AD4-498B-BC10-4BA1CA637D68}"/>
    <cellStyle name="Millares [0] 5 2 5 2" xfId="2069" xr:uid="{D2B92E35-5278-4F0B-B4CF-06F4F4601CF7}"/>
    <cellStyle name="Millares [0] 5 2 5 2 2" xfId="4710" xr:uid="{5C10D6A4-90D7-422F-BF52-C6C12EB437BC}"/>
    <cellStyle name="Millares [0] 5 2 5 3" xfId="3390" xr:uid="{5D6AF71F-B7DF-4877-B8B0-95C9DDD7A8D8}"/>
    <cellStyle name="Millares [0] 5 2 6" xfId="1409" xr:uid="{172B3BC4-E3C4-49EA-A939-D014B3FBE7D8}"/>
    <cellStyle name="Millares [0] 5 2 6 2" xfId="4050" xr:uid="{96E9EBFE-000C-4EF2-9ED6-C9E04CC92289}"/>
    <cellStyle name="Millares [0] 5 2 7" xfId="2730" xr:uid="{5D9E4B3D-251B-47C4-9F08-DB71C551B1D1}"/>
    <cellStyle name="Millares [0] 5 3" xfId="146" xr:uid="{75FEF986-3568-4DFA-9A25-DD0DA8251788}"/>
    <cellStyle name="Millares [0] 5 3 2" xfId="476" xr:uid="{51DD0EBE-205C-4DAC-B126-0C5B0255BE0D}"/>
    <cellStyle name="Millares [0] 5 3 2 2" xfId="1136" xr:uid="{2F77705F-0B3E-46EC-89D6-40B85EA3D617}"/>
    <cellStyle name="Millares [0] 5 3 2 2 2" xfId="2457" xr:uid="{662C34C3-0AC3-4A21-8527-F65CF4DD62DD}"/>
    <cellStyle name="Millares [0] 5 3 2 2 2 2" xfId="5098" xr:uid="{5CE54473-3554-4CB8-BA2F-E22406930264}"/>
    <cellStyle name="Millares [0] 5 3 2 2 3" xfId="3778" xr:uid="{E00ADE7B-EE2E-4910-8A5E-3F02C3902536}"/>
    <cellStyle name="Millares [0] 5 3 2 3" xfId="1797" xr:uid="{8D396A70-A13D-420E-8E72-80D24505C67C}"/>
    <cellStyle name="Millares [0] 5 3 2 3 2" xfId="4438" xr:uid="{9C6AA4D7-684C-4D6B-87C6-C5138504E551}"/>
    <cellStyle name="Millares [0] 5 3 2 4" xfId="3118" xr:uid="{F951FBA2-C1AC-4C54-BFF5-5F3727915372}"/>
    <cellStyle name="Millares [0] 5 3 3" xfId="807" xr:uid="{87B9C9A7-172B-42B9-A48E-F6ACFB02318E}"/>
    <cellStyle name="Millares [0] 5 3 3 2" xfId="2128" xr:uid="{6085B4B4-46F4-4556-9C97-F0F9CAF62E22}"/>
    <cellStyle name="Millares [0] 5 3 3 2 2" xfId="4769" xr:uid="{E7B7AB89-BB43-42B6-9A91-92478F3A226D}"/>
    <cellStyle name="Millares [0] 5 3 3 3" xfId="3449" xr:uid="{ABA3AAE3-3C0F-4446-B295-979A1D7C911E}"/>
    <cellStyle name="Millares [0] 5 3 4" xfId="1468" xr:uid="{1CCC0492-E44D-4CD2-8EAD-A209E83B1EBB}"/>
    <cellStyle name="Millares [0] 5 3 4 2" xfId="4109" xr:uid="{E0DEDDF0-AD88-4061-A083-F035038324B5}"/>
    <cellStyle name="Millares [0] 5 3 5" xfId="2789" xr:uid="{3209C062-E125-42C9-95A4-29E6AD42D696}"/>
    <cellStyle name="Millares [0] 5 4" xfId="256" xr:uid="{095B30BF-FDEE-4619-8BD0-D667BC616213}"/>
    <cellStyle name="Millares [0] 5 4 2" xfId="586" xr:uid="{BCAA679C-AF80-4C43-90BC-E8D492CCB948}"/>
    <cellStyle name="Millares [0] 5 4 2 2" xfId="1246" xr:uid="{8FEDC976-1197-488F-B1A9-316CA9986800}"/>
    <cellStyle name="Millares [0] 5 4 2 2 2" xfId="2567" xr:uid="{DB5172AB-D987-4DBE-B960-7519C810D418}"/>
    <cellStyle name="Millares [0] 5 4 2 2 2 2" xfId="5208" xr:uid="{6EC62B36-75CE-42A5-A736-F21AD4F98BBA}"/>
    <cellStyle name="Millares [0] 5 4 2 2 3" xfId="3888" xr:uid="{38EA365B-5110-4CBC-B2A8-EF16E3651C21}"/>
    <cellStyle name="Millares [0] 5 4 2 3" xfId="1907" xr:uid="{82A8F530-5570-44CC-A96D-535593247B78}"/>
    <cellStyle name="Millares [0] 5 4 2 3 2" xfId="4548" xr:uid="{89906D87-0EA3-4CAB-A899-E7A47E28F6C4}"/>
    <cellStyle name="Millares [0] 5 4 2 4" xfId="3228" xr:uid="{4E563C32-5070-41A7-875B-8B6BBE799AD5}"/>
    <cellStyle name="Millares [0] 5 4 3" xfId="917" xr:uid="{1AC1DEDD-A8F1-4E22-AB77-129DD477223D}"/>
    <cellStyle name="Millares [0] 5 4 3 2" xfId="2238" xr:uid="{97D06949-0814-4C16-86DC-66CA5C56506C}"/>
    <cellStyle name="Millares [0] 5 4 3 2 2" xfId="4879" xr:uid="{D83C0981-0D80-4D4E-953E-835FD6A8C59E}"/>
    <cellStyle name="Millares [0] 5 4 3 3" xfId="3559" xr:uid="{01BC8212-E51C-4DCE-9A7A-6139EE8E205D}"/>
    <cellStyle name="Millares [0] 5 4 4" xfId="1578" xr:uid="{1A9A147E-FE8A-438E-9016-75839E7CD8EC}"/>
    <cellStyle name="Millares [0] 5 4 4 2" xfId="4219" xr:uid="{3D28D984-6358-46C0-970E-A6E98A121628}"/>
    <cellStyle name="Millares [0] 5 4 5" xfId="2899" xr:uid="{162B08B3-0FC2-44EB-A4E1-FAB6DB61ED35}"/>
    <cellStyle name="Millares [0] 5 5" xfId="365" xr:uid="{25C1FA5B-930C-48DC-9851-CC2C87ECF54F}"/>
    <cellStyle name="Millares [0] 5 5 2" xfId="1026" xr:uid="{8548113A-4800-496C-A036-03BDFED15F98}"/>
    <cellStyle name="Millares [0] 5 5 2 2" xfId="2347" xr:uid="{30B5AF45-3EF7-416D-8306-6BA7DD4420E2}"/>
    <cellStyle name="Millares [0] 5 5 2 2 2" xfId="4988" xr:uid="{167EDF36-9025-45AB-B737-7EE4ECDB2430}"/>
    <cellStyle name="Millares [0] 5 5 2 3" xfId="3668" xr:uid="{123827DA-F879-4A2F-9CF5-066FDE0F310E}"/>
    <cellStyle name="Millares [0] 5 5 3" xfId="1687" xr:uid="{7822F7AB-5214-4B70-896E-FC79F9448BD5}"/>
    <cellStyle name="Millares [0] 5 5 3 2" xfId="4328" xr:uid="{C595D930-CB04-46BE-B5CE-C346E1150995}"/>
    <cellStyle name="Millares [0] 5 5 4" xfId="3008" xr:uid="{B0830BE2-02F9-42F9-9B0C-8B6A0E7A7A45}"/>
    <cellStyle name="Millares [0] 5 6" xfId="697" xr:uid="{D2F2A585-0234-4478-8553-6B12E8E9DABB}"/>
    <cellStyle name="Millares [0] 5 6 2" xfId="2018" xr:uid="{873B7AA5-2613-4053-8EDD-06764AEAF169}"/>
    <cellStyle name="Millares [0] 5 6 2 2" xfId="4659" xr:uid="{26808400-819B-4DDE-B78A-071ED1ED3010}"/>
    <cellStyle name="Millares [0] 5 6 3" xfId="3339" xr:uid="{773A51DC-A03F-4451-9644-58B762C9E97A}"/>
    <cellStyle name="Millares [0] 5 7" xfId="1358" xr:uid="{4659870A-467D-4DA4-947C-21EC8A1F9A95}"/>
    <cellStyle name="Millares [0] 5 7 2" xfId="3999" xr:uid="{2D2E3119-912A-44C6-9608-70A4AEFBCDB7}"/>
    <cellStyle name="Millares [0] 5 8" xfId="2679" xr:uid="{EE58A82E-3BEA-458C-B561-84A7D30EEF6A}"/>
    <cellStyle name="Millares [0] 6" xfId="61" xr:uid="{294B7DF4-D19D-400C-B786-D9D6A78DB07D}"/>
    <cellStyle name="Millares [0] 6 2" xfId="173" xr:uid="{9A749257-CD75-484C-9B63-485C03F4CC16}"/>
    <cellStyle name="Millares [0] 6 2 2" xfId="503" xr:uid="{36D6CD8A-C09E-4603-8874-5F4A65E11394}"/>
    <cellStyle name="Millares [0] 6 2 2 2" xfId="1163" xr:uid="{AC378D87-5E04-4878-B1F6-096CDCC29AF1}"/>
    <cellStyle name="Millares [0] 6 2 2 2 2" xfId="2484" xr:uid="{B42DCC8B-FB4B-4C88-8AA4-6B6C74A468C3}"/>
    <cellStyle name="Millares [0] 6 2 2 2 2 2" xfId="5125" xr:uid="{2F8E903A-A7FA-499A-8195-5A23B096013A}"/>
    <cellStyle name="Millares [0] 6 2 2 2 3" xfId="3805" xr:uid="{8CA33E5C-4420-46DC-B878-07EED8DFC026}"/>
    <cellStyle name="Millares [0] 6 2 2 3" xfId="1824" xr:uid="{A44CC374-7A7B-450B-8056-B3E70BA3982D}"/>
    <cellStyle name="Millares [0] 6 2 2 3 2" xfId="4465" xr:uid="{1C7470F5-206C-479B-9B37-A328E634A077}"/>
    <cellStyle name="Millares [0] 6 2 2 4" xfId="3145" xr:uid="{1A4C74F9-DE44-4072-A73B-A22432B5912C}"/>
    <cellStyle name="Millares [0] 6 2 3" xfId="834" xr:uid="{E87DD842-2DFC-4453-9391-5024B2910F1E}"/>
    <cellStyle name="Millares [0] 6 2 3 2" xfId="2155" xr:uid="{06B6674A-B19D-412E-8CAA-B48F10F89779}"/>
    <cellStyle name="Millares [0] 6 2 3 2 2" xfId="4796" xr:uid="{19B97EFA-1DB1-4060-A4DA-34CC7D49AA07}"/>
    <cellStyle name="Millares [0] 6 2 3 3" xfId="3476" xr:uid="{15EE77BA-1211-4B23-85AA-A10B4A008B04}"/>
    <cellStyle name="Millares [0] 6 2 4" xfId="1495" xr:uid="{3C017B80-D22E-4C55-9A8C-9A4B68FC7D59}"/>
    <cellStyle name="Millares [0] 6 2 4 2" xfId="4136" xr:uid="{B48AFEC1-CB03-4369-8BFB-5A19A4C71DF2}"/>
    <cellStyle name="Millares [0] 6 2 5" xfId="2816" xr:uid="{8E8FFAB8-7B40-4382-ACE0-CEDCDDD72D3E}"/>
    <cellStyle name="Millares [0] 6 3" xfId="283" xr:uid="{3FEFA8EE-7351-4D36-BCC6-9F96845A1F55}"/>
    <cellStyle name="Millares [0] 6 3 2" xfId="613" xr:uid="{316F3AF8-7D93-4399-8827-D934BFD53414}"/>
    <cellStyle name="Millares [0] 6 3 2 2" xfId="1273" xr:uid="{907123A3-3B2B-4655-A865-8157DB9B5955}"/>
    <cellStyle name="Millares [0] 6 3 2 2 2" xfId="2594" xr:uid="{12625560-F5DC-482F-BC39-710B1881C2B2}"/>
    <cellStyle name="Millares [0] 6 3 2 2 2 2" xfId="5235" xr:uid="{EE05A237-64EF-480F-87E8-76899DC2B90D}"/>
    <cellStyle name="Millares [0] 6 3 2 2 3" xfId="3915" xr:uid="{7E905A9E-0B25-438D-A088-06435443578C}"/>
    <cellStyle name="Millares [0] 6 3 2 3" xfId="1934" xr:uid="{4E1FCF01-E5B1-45BB-A477-52BB34FB561B}"/>
    <cellStyle name="Millares [0] 6 3 2 3 2" xfId="4575" xr:uid="{53C79B66-3C93-42C1-A855-54BF53F0B670}"/>
    <cellStyle name="Millares [0] 6 3 2 4" xfId="3255" xr:uid="{DA00A9AF-AE95-4C0F-A92C-B7183B72CAFD}"/>
    <cellStyle name="Millares [0] 6 3 3" xfId="944" xr:uid="{49E60066-EA2A-41E5-80F7-8D8E83F0E096}"/>
    <cellStyle name="Millares [0] 6 3 3 2" xfId="2265" xr:uid="{4BBCBA12-B5EC-4AA6-A278-EB0D32E2C758}"/>
    <cellStyle name="Millares [0] 6 3 3 2 2" xfId="4906" xr:uid="{2D2B2325-DDA8-40DC-B74A-6E8356BDED63}"/>
    <cellStyle name="Millares [0] 6 3 3 3" xfId="3586" xr:uid="{41194AE1-0F1B-492A-A1A5-5513C5CD3985}"/>
    <cellStyle name="Millares [0] 6 3 4" xfId="1605" xr:uid="{8BF9132E-A119-4079-AC03-350C8F2F3A23}"/>
    <cellStyle name="Millares [0] 6 3 4 2" xfId="4246" xr:uid="{BF370FC1-8392-47BA-BA06-5EABB4319090}"/>
    <cellStyle name="Millares [0] 6 3 5" xfId="2926" xr:uid="{0441D8C2-5BA2-4E07-81DB-8A6119E5170E}"/>
    <cellStyle name="Millares [0] 6 4" xfId="392" xr:uid="{FC4172C0-9A4F-4776-A88E-F5E4A6295CDD}"/>
    <cellStyle name="Millares [0] 6 4 2" xfId="1053" xr:uid="{1339F8E6-AAC1-415C-9AE0-E96E808EDEB5}"/>
    <cellStyle name="Millares [0] 6 4 2 2" xfId="2374" xr:uid="{A8620727-35CD-4FF0-B18C-8A2BDBA2D04F}"/>
    <cellStyle name="Millares [0] 6 4 2 2 2" xfId="5015" xr:uid="{5B0B23FC-6B26-471E-8CD8-7F5F9D9F0243}"/>
    <cellStyle name="Millares [0] 6 4 2 3" xfId="3695" xr:uid="{20833B05-C9C6-4D57-A298-82001044749F}"/>
    <cellStyle name="Millares [0] 6 4 3" xfId="1714" xr:uid="{708933B4-AE60-47EA-A397-CCD37F457B40}"/>
    <cellStyle name="Millares [0] 6 4 3 2" xfId="4355" xr:uid="{3894431A-AB8A-42CC-A3F7-ADDE901B0614}"/>
    <cellStyle name="Millares [0] 6 4 4" xfId="3035" xr:uid="{42739BAE-C27A-4522-A8D9-A3139CAAB448}"/>
    <cellStyle name="Millares [0] 6 5" xfId="724" xr:uid="{BF3035B0-0344-47DE-B829-694EA9B3DFE5}"/>
    <cellStyle name="Millares [0] 6 5 2" xfId="2045" xr:uid="{B40B81BC-C350-493D-ABAB-F636CF2D1049}"/>
    <cellStyle name="Millares [0] 6 5 2 2" xfId="4686" xr:uid="{4AF90132-540E-4989-BB20-5A137F978431}"/>
    <cellStyle name="Millares [0] 6 5 3" xfId="3366" xr:uid="{1CE8A16E-CAD7-4BE1-9CBC-84DF2A8F891A}"/>
    <cellStyle name="Millares [0] 6 6" xfId="1385" xr:uid="{13ECF19F-2B83-426B-884B-9677BEEE371A}"/>
    <cellStyle name="Millares [0] 6 6 2" xfId="4026" xr:uid="{E6F12692-8057-425C-B872-3EE002215D6A}"/>
    <cellStyle name="Millares [0] 6 7" xfId="2706" xr:uid="{6250E1EF-0715-4B3E-86D9-A63F0902D519}"/>
    <cellStyle name="Millares [0] 7" xfId="122" xr:uid="{BBCAD796-017D-4904-8BCB-87CC6B387EF7}"/>
    <cellStyle name="Millares [0] 7 2" xfId="452" xr:uid="{9510C476-2B29-47BE-A820-E80606957912}"/>
    <cellStyle name="Millares [0] 7 2 2" xfId="1112" xr:uid="{F7A4973C-1EFE-4F64-B7ED-8DF365D0EF65}"/>
    <cellStyle name="Millares [0] 7 2 2 2" xfId="2433" xr:uid="{B09F98C4-1930-4D37-98B7-3CE003ADB28F}"/>
    <cellStyle name="Millares [0] 7 2 2 2 2" xfId="5074" xr:uid="{48B34A59-A55B-43E0-8748-94C0C8436584}"/>
    <cellStyle name="Millares [0] 7 2 2 3" xfId="3754" xr:uid="{801E0B3A-0A66-440C-A416-5A44BDC5AA0E}"/>
    <cellStyle name="Millares [0] 7 2 3" xfId="1773" xr:uid="{9C60C109-88BE-4177-824B-C9A0BBDC9877}"/>
    <cellStyle name="Millares [0] 7 2 3 2" xfId="4414" xr:uid="{15B31F91-620C-447F-93A4-FB5F228DF218}"/>
    <cellStyle name="Millares [0] 7 2 4" xfId="3094" xr:uid="{4AF29239-1F10-43C8-9669-AB4519DBFA29}"/>
    <cellStyle name="Millares [0] 7 3" xfId="783" xr:uid="{1A07EA4F-F95F-4997-8A7A-64E3ACA42493}"/>
    <cellStyle name="Millares [0] 7 3 2" xfId="2104" xr:uid="{119B54F9-650E-41B0-8B9D-2CF7AF24813C}"/>
    <cellStyle name="Millares [0] 7 3 2 2" xfId="4745" xr:uid="{97874089-B2FD-448F-956B-8AC6A7C5AE43}"/>
    <cellStyle name="Millares [0] 7 3 3" xfId="3425" xr:uid="{CD5D6B7B-6E79-440E-91E0-3AF22D1CCDCF}"/>
    <cellStyle name="Millares [0] 7 4" xfId="1444" xr:uid="{D5940242-C44D-4DC1-BD68-000A9696438F}"/>
    <cellStyle name="Millares [0] 7 4 2" xfId="4085" xr:uid="{C016ED03-4EB6-4767-B22A-A27EF9A2030A}"/>
    <cellStyle name="Millares [0] 7 5" xfId="2765" xr:uid="{C736CABE-DBA1-477B-A0E4-666FF446E0A4}"/>
    <cellStyle name="Millares [0] 8" xfId="232" xr:uid="{51C1EEB4-DEC2-4968-8888-1EBA28D9056F}"/>
    <cellStyle name="Millares [0] 8 2" xfId="562" xr:uid="{02E85052-6747-40CD-BD67-709B2669E2BB}"/>
    <cellStyle name="Millares [0] 8 2 2" xfId="1222" xr:uid="{015E0DC1-6145-442C-915C-F5D55B45A352}"/>
    <cellStyle name="Millares [0] 8 2 2 2" xfId="2543" xr:uid="{EA283CE9-B75D-43A7-91A4-E00F21A6338E}"/>
    <cellStyle name="Millares [0] 8 2 2 2 2" xfId="5184" xr:uid="{2FEC6F3A-8AE3-4A13-87F8-2BA5DE5C1DD0}"/>
    <cellStyle name="Millares [0] 8 2 2 3" xfId="3864" xr:uid="{4A2DD67B-8415-4B7C-B37A-3DBFA3CB22DF}"/>
    <cellStyle name="Millares [0] 8 2 3" xfId="1883" xr:uid="{C7E3B590-6B84-4C1A-B443-C7E20C1590C3}"/>
    <cellStyle name="Millares [0] 8 2 3 2" xfId="4524" xr:uid="{5387E780-3970-4B11-B422-B53B560C7C28}"/>
    <cellStyle name="Millares [0] 8 2 4" xfId="3204" xr:uid="{F5A47162-1517-4E9B-A684-19EF5F236643}"/>
    <cellStyle name="Millares [0] 8 3" xfId="893" xr:uid="{B1BA4D1C-82AD-40D4-975C-B3C50C1481E5}"/>
    <cellStyle name="Millares [0] 8 3 2" xfId="2214" xr:uid="{7120D816-F279-4A53-B7A8-564DD6195F1B}"/>
    <cellStyle name="Millares [0] 8 3 2 2" xfId="4855" xr:uid="{BBF02BA8-469C-41FD-A89F-A9287DA3775C}"/>
    <cellStyle name="Millares [0] 8 3 3" xfId="3535" xr:uid="{7D95DA95-4A33-40F4-B5B5-CE34C4CD3762}"/>
    <cellStyle name="Millares [0] 8 4" xfId="1554" xr:uid="{107BCBAB-FC94-4AA4-9868-FCA20F0F545D}"/>
    <cellStyle name="Millares [0] 8 4 2" xfId="4195" xr:uid="{770AF5CD-1EE0-40D9-B5A4-4DDF9C1F9ECB}"/>
    <cellStyle name="Millares [0] 8 5" xfId="2875" xr:uid="{9A115129-DE6F-4011-A25C-384F84C3D7C7}"/>
    <cellStyle name="Millares [0] 9" xfId="341" xr:uid="{E2702B8D-DFBC-452F-8FFD-9C90234A3A1F}"/>
    <cellStyle name="Millares [0] 9 2" xfId="1002" xr:uid="{7C800E08-1852-4878-9D12-E5EA8C335D7E}"/>
    <cellStyle name="Millares [0] 9 2 2" xfId="2323" xr:uid="{61F01C1F-C5DA-4F08-876F-0EC2AD537696}"/>
    <cellStyle name="Millares [0] 9 2 2 2" xfId="4964" xr:uid="{69AAA1A2-DED5-424A-8259-19752116FEFE}"/>
    <cellStyle name="Millares [0] 9 2 3" xfId="3644" xr:uid="{F5F994B8-5C0E-4D3D-BC42-837A655803B2}"/>
    <cellStyle name="Millares [0] 9 3" xfId="1663" xr:uid="{DDDF25F5-275E-425D-A6CF-F096065D8EB9}"/>
    <cellStyle name="Millares [0] 9 3 2" xfId="4304" xr:uid="{02137600-34B7-4D75-BC64-54B3C9328036}"/>
    <cellStyle name="Millares [0] 9 4" xfId="2984" xr:uid="{0B7A2888-874E-4DE3-B473-97BAC9AED158}"/>
    <cellStyle name="Moneda" xfId="1" builtinId="4"/>
    <cellStyle name="Moneda [0]" xfId="13" builtinId="7"/>
    <cellStyle name="Moneda [0] 10" xfId="1338" xr:uid="{77192466-C6A7-49C4-B746-42EF6EE0268F}"/>
    <cellStyle name="Moneda [0] 10 2" xfId="3979" xr:uid="{973A9F3C-7C0F-4B0E-BB15-9410647FCD1D}"/>
    <cellStyle name="Moneda [0] 11" xfId="2659" xr:uid="{2A7E2712-1EB4-4C1F-93F1-A158A45C4122}"/>
    <cellStyle name="Moneda [0] 2" xfId="21" xr:uid="{F1851A39-4826-4CE2-9E55-9668434485CB}"/>
    <cellStyle name="Moneda [0] 2 2" xfId="45" xr:uid="{DF9C10CE-4711-40DB-B823-420DB9136275}"/>
    <cellStyle name="Moneda [0] 2 2 2" xfId="96" xr:uid="{0147BBCA-6804-49AD-B06F-BD7D23FB0313}"/>
    <cellStyle name="Moneda [0] 2 2 2 2" xfId="208" xr:uid="{3D392544-82F8-4E41-BFF2-99A8040820B3}"/>
    <cellStyle name="Moneda [0] 2 2 2 2 2" xfId="538" xr:uid="{B01D05FD-F2EC-4926-9709-AADDDDADC6BF}"/>
    <cellStyle name="Moneda [0] 2 2 2 2 2 2" xfId="1198" xr:uid="{706A8B29-600B-4E81-AF1C-646973B9A6D9}"/>
    <cellStyle name="Moneda [0] 2 2 2 2 2 2 2" xfId="2519" xr:uid="{C6549C87-9A4D-441E-A385-3DE361F2F9DE}"/>
    <cellStyle name="Moneda [0] 2 2 2 2 2 2 2 2" xfId="5160" xr:uid="{63FA1D20-7733-4D25-9A16-9C1623BE74D6}"/>
    <cellStyle name="Moneda [0] 2 2 2 2 2 2 3" xfId="3840" xr:uid="{1DFE64F8-9706-4C45-97A9-97296ECBB4F3}"/>
    <cellStyle name="Moneda [0] 2 2 2 2 2 3" xfId="1859" xr:uid="{7A1E60F3-7713-4D53-8B1D-81CD013AEF3E}"/>
    <cellStyle name="Moneda [0] 2 2 2 2 2 3 2" xfId="4500" xr:uid="{15DF0C3A-5760-418D-90ED-D59EA2EC2EA2}"/>
    <cellStyle name="Moneda [0] 2 2 2 2 2 4" xfId="3180" xr:uid="{D9F44D02-5D85-4A94-9CBF-F5E9404CB6EF}"/>
    <cellStyle name="Moneda [0] 2 2 2 2 3" xfId="869" xr:uid="{B6F53D7D-F99A-4383-99DA-381FF91BAAFC}"/>
    <cellStyle name="Moneda [0] 2 2 2 2 3 2" xfId="2190" xr:uid="{D2A2DE0F-3D29-4A73-8C1C-A058D1C33EF5}"/>
    <cellStyle name="Moneda [0] 2 2 2 2 3 2 2" xfId="4831" xr:uid="{4FC51C4D-F350-4974-9241-A21F4D4BC37C}"/>
    <cellStyle name="Moneda [0] 2 2 2 2 3 3" xfId="3511" xr:uid="{026C450A-5076-441B-923D-A69417F3E0C6}"/>
    <cellStyle name="Moneda [0] 2 2 2 2 4" xfId="1530" xr:uid="{FDF3CCAB-3CEB-4087-A41F-6AAF24259ADB}"/>
    <cellStyle name="Moneda [0] 2 2 2 2 4 2" xfId="4171" xr:uid="{CAA2B9EC-AA93-4861-9243-575DEBF7E1D6}"/>
    <cellStyle name="Moneda [0] 2 2 2 2 5" xfId="2851" xr:uid="{31563700-F481-46B8-9B84-DC22BD1079B8}"/>
    <cellStyle name="Moneda [0] 2 2 2 3" xfId="318" xr:uid="{23BB21D8-D847-4B0F-B433-1270933B1868}"/>
    <cellStyle name="Moneda [0] 2 2 2 3 2" xfId="648" xr:uid="{FFF56B23-D3B3-4F39-AEDF-15EC3384F4F2}"/>
    <cellStyle name="Moneda [0] 2 2 2 3 2 2" xfId="1308" xr:uid="{A4C02BC9-7E01-408E-84A7-113D6ED10DF5}"/>
    <cellStyle name="Moneda [0] 2 2 2 3 2 2 2" xfId="2629" xr:uid="{D1ACB7A9-EC4C-4599-AA09-BC32060C3385}"/>
    <cellStyle name="Moneda [0] 2 2 2 3 2 2 2 2" xfId="5270" xr:uid="{99676808-F128-43A6-B2C6-DDC3D8916DF9}"/>
    <cellStyle name="Moneda [0] 2 2 2 3 2 2 3" xfId="3950" xr:uid="{E04C12F4-5447-489C-8491-B239CA5CC809}"/>
    <cellStyle name="Moneda [0] 2 2 2 3 2 3" xfId="1969" xr:uid="{1882253E-D036-4D8F-AD0B-7ADAF777031C}"/>
    <cellStyle name="Moneda [0] 2 2 2 3 2 3 2" xfId="4610" xr:uid="{1D8139EC-729B-49DA-9E7E-4B742EC84BD9}"/>
    <cellStyle name="Moneda [0] 2 2 2 3 2 4" xfId="3290" xr:uid="{2E49ED1D-9AF4-4820-A3D5-1225B54CD8F9}"/>
    <cellStyle name="Moneda [0] 2 2 2 3 3" xfId="979" xr:uid="{020FD8B9-82C1-45F0-8376-33F6E163208A}"/>
    <cellStyle name="Moneda [0] 2 2 2 3 3 2" xfId="2300" xr:uid="{43DCFD3F-DBC2-488C-B392-93C2ECD6AFC6}"/>
    <cellStyle name="Moneda [0] 2 2 2 3 3 2 2" xfId="4941" xr:uid="{67958180-EF9B-4AC5-9A89-059D0D3AE8D1}"/>
    <cellStyle name="Moneda [0] 2 2 2 3 3 3" xfId="3621" xr:uid="{776956E2-C4BA-48C1-A7B2-9FBCFCC74AB9}"/>
    <cellStyle name="Moneda [0] 2 2 2 3 4" xfId="1640" xr:uid="{6812B578-FABF-4D93-BA2E-B4B82D826F19}"/>
    <cellStyle name="Moneda [0] 2 2 2 3 4 2" xfId="4281" xr:uid="{05B89A2F-2C83-442D-AF6F-5D69D7B00295}"/>
    <cellStyle name="Moneda [0] 2 2 2 3 5" xfId="2961" xr:uid="{7648DDBA-50D2-4E6B-8DF3-9D5F36C2696A}"/>
    <cellStyle name="Moneda [0] 2 2 2 4" xfId="427" xr:uid="{90FD0430-5A8C-4446-9D5E-C19B163EC392}"/>
    <cellStyle name="Moneda [0] 2 2 2 4 2" xfId="1088" xr:uid="{79A31EF3-8F09-4E76-85E0-A8335B278D7B}"/>
    <cellStyle name="Moneda [0] 2 2 2 4 2 2" xfId="2409" xr:uid="{0528C454-D480-4CDA-AC13-5B8A28BA1797}"/>
    <cellStyle name="Moneda [0] 2 2 2 4 2 2 2" xfId="5050" xr:uid="{2620F478-C5DE-4B99-B00D-5C3B660452DE}"/>
    <cellStyle name="Moneda [0] 2 2 2 4 2 3" xfId="3730" xr:uid="{2DFCD436-9347-4638-8A1B-FB207D76240E}"/>
    <cellStyle name="Moneda [0] 2 2 2 4 3" xfId="1749" xr:uid="{C9A16340-E49F-4F03-B260-E639C2B84D70}"/>
    <cellStyle name="Moneda [0] 2 2 2 4 3 2" xfId="4390" xr:uid="{DBBF6F68-206C-4B7A-AA07-0021F81031A2}"/>
    <cellStyle name="Moneda [0] 2 2 2 4 4" xfId="3070" xr:uid="{2FE783CF-2A92-4E99-B56E-B6E4DCA01C0D}"/>
    <cellStyle name="Moneda [0] 2 2 2 5" xfId="759" xr:uid="{BE5B51F3-07A0-475D-8090-D818C62413BC}"/>
    <cellStyle name="Moneda [0] 2 2 2 5 2" xfId="2080" xr:uid="{690D0E65-9BCC-426C-87D0-C7E5652366CE}"/>
    <cellStyle name="Moneda [0] 2 2 2 5 2 2" xfId="4721" xr:uid="{570CD0BB-11AC-45D6-BE0F-D3998E570D61}"/>
    <cellStyle name="Moneda [0] 2 2 2 5 3" xfId="3401" xr:uid="{B91E9019-8066-4D6E-AFD5-08311CFD06C7}"/>
    <cellStyle name="Moneda [0] 2 2 2 6" xfId="1420" xr:uid="{BB37389D-7800-4BDB-8450-DA2BF6FEA8E1}"/>
    <cellStyle name="Moneda [0] 2 2 2 6 2" xfId="4061" xr:uid="{466FF790-8267-4740-AD59-D8647DB1A348}"/>
    <cellStyle name="Moneda [0] 2 2 2 7" xfId="2741" xr:uid="{A77F9A02-586D-439A-9492-44F88C876350}"/>
    <cellStyle name="Moneda [0] 2 2 3" xfId="157" xr:uid="{3E1D417B-6DBB-4744-A9C9-BAACE903629F}"/>
    <cellStyle name="Moneda [0] 2 2 3 2" xfId="487" xr:uid="{2832A5D3-3CE2-42AA-8694-F5278F3FFC89}"/>
    <cellStyle name="Moneda [0] 2 2 3 2 2" xfId="1147" xr:uid="{35253816-FB13-4F01-86BF-6E1527B4DB77}"/>
    <cellStyle name="Moneda [0] 2 2 3 2 2 2" xfId="2468" xr:uid="{EDA23848-B425-4263-B6EB-46428D51EF6A}"/>
    <cellStyle name="Moneda [0] 2 2 3 2 2 2 2" xfId="5109" xr:uid="{983F215A-7639-4F31-AF2F-4AE547A2A5B4}"/>
    <cellStyle name="Moneda [0] 2 2 3 2 2 3" xfId="3789" xr:uid="{E3FC8533-8757-45A4-B651-357AADF27337}"/>
    <cellStyle name="Moneda [0] 2 2 3 2 3" xfId="1808" xr:uid="{F3B2B708-F970-48BD-96E0-54518D77E570}"/>
    <cellStyle name="Moneda [0] 2 2 3 2 3 2" xfId="4449" xr:uid="{C94A578D-147B-41E0-A00D-4602E9967452}"/>
    <cellStyle name="Moneda [0] 2 2 3 2 4" xfId="3129" xr:uid="{C0C6A051-02D5-4EEA-A909-CE0B4F3A31C2}"/>
    <cellStyle name="Moneda [0] 2 2 3 3" xfId="818" xr:uid="{FD073256-6695-4A46-91EC-C8CE41A8CDF4}"/>
    <cellStyle name="Moneda [0] 2 2 3 3 2" xfId="2139" xr:uid="{98548464-8946-427C-890E-D70B207DE1D4}"/>
    <cellStyle name="Moneda [0] 2 2 3 3 2 2" xfId="4780" xr:uid="{D843B81A-53CF-49F3-96B3-2B1A5CD46C0C}"/>
    <cellStyle name="Moneda [0] 2 2 3 3 3" xfId="3460" xr:uid="{E7A4CB12-451C-41FB-BDB8-87CD1D060933}"/>
    <cellStyle name="Moneda [0] 2 2 3 4" xfId="1479" xr:uid="{189B6F80-C952-4ADF-9A7C-8D16926B31B2}"/>
    <cellStyle name="Moneda [0] 2 2 3 4 2" xfId="4120" xr:uid="{8EEBA860-45E0-4F02-A13F-E0843663C3B0}"/>
    <cellStyle name="Moneda [0] 2 2 3 5" xfId="2800" xr:uid="{B7DD422C-C709-47F8-9008-2BDE2EADF58A}"/>
    <cellStyle name="Moneda [0] 2 2 4" xfId="267" xr:uid="{67E50686-3E7D-46B4-928A-195F47FEA210}"/>
    <cellStyle name="Moneda [0] 2 2 4 2" xfId="597" xr:uid="{9EC3D3D0-DD28-4F21-A56C-E839160FD0FC}"/>
    <cellStyle name="Moneda [0] 2 2 4 2 2" xfId="1257" xr:uid="{2167377E-AC99-4B50-B7AA-D97F6D399CBF}"/>
    <cellStyle name="Moneda [0] 2 2 4 2 2 2" xfId="2578" xr:uid="{FBCE56C2-5398-435E-AD3B-82F2FF1A1A28}"/>
    <cellStyle name="Moneda [0] 2 2 4 2 2 2 2" xfId="5219" xr:uid="{61F9F60F-6BFD-4629-A1AB-A08FAF783780}"/>
    <cellStyle name="Moneda [0] 2 2 4 2 2 3" xfId="3899" xr:uid="{FE7E7518-2E1E-44E5-8FB8-C5AFE2E2E87D}"/>
    <cellStyle name="Moneda [0] 2 2 4 2 3" xfId="1918" xr:uid="{820B7DEC-6609-4901-A3E8-16504061411E}"/>
    <cellStyle name="Moneda [0] 2 2 4 2 3 2" xfId="4559" xr:uid="{3FE2681B-10A5-4F9B-B11C-E9D80FA40F38}"/>
    <cellStyle name="Moneda [0] 2 2 4 2 4" xfId="3239" xr:uid="{FF612255-9D86-4E16-87E1-1ABE202FCAE6}"/>
    <cellStyle name="Moneda [0] 2 2 4 3" xfId="928" xr:uid="{232015FD-BA42-44E4-BE6C-AB764ECE19AD}"/>
    <cellStyle name="Moneda [0] 2 2 4 3 2" xfId="2249" xr:uid="{271032D7-1F61-42C3-BB17-5856D9B9A678}"/>
    <cellStyle name="Moneda [0] 2 2 4 3 2 2" xfId="4890" xr:uid="{6D0EBFF7-F9DD-4492-90D7-CB9F9AD619E2}"/>
    <cellStyle name="Moneda [0] 2 2 4 3 3" xfId="3570" xr:uid="{AD882C52-F430-4AFD-9650-2EC4D0E92A39}"/>
    <cellStyle name="Moneda [0] 2 2 4 4" xfId="1589" xr:uid="{9271C698-E509-42D9-BE2C-429CD320080F}"/>
    <cellStyle name="Moneda [0] 2 2 4 4 2" xfId="4230" xr:uid="{B956EEC2-FF5B-4B98-B725-62052C171CFA}"/>
    <cellStyle name="Moneda [0] 2 2 4 5" xfId="2910" xr:uid="{3B356EC4-3F7E-4EFF-A344-28DB16C219D6}"/>
    <cellStyle name="Moneda [0] 2 2 5" xfId="376" xr:uid="{1AE04277-83DA-4190-8E00-4A2CEC54AF4F}"/>
    <cellStyle name="Moneda [0] 2 2 5 2" xfId="1037" xr:uid="{71442608-F2B1-4914-A639-7F331D6AF844}"/>
    <cellStyle name="Moneda [0] 2 2 5 2 2" xfId="2358" xr:uid="{CC4A4D76-0D98-4F48-B212-001BBE15FE46}"/>
    <cellStyle name="Moneda [0] 2 2 5 2 2 2" xfId="4999" xr:uid="{355DBED5-C23A-44CE-BF27-C39BA530234C}"/>
    <cellStyle name="Moneda [0] 2 2 5 2 3" xfId="3679" xr:uid="{5906450D-D479-4DFE-9439-336A8A21F1F9}"/>
    <cellStyle name="Moneda [0] 2 2 5 3" xfId="1698" xr:uid="{782AB5AD-9132-48EA-9A50-E30127679B93}"/>
    <cellStyle name="Moneda [0] 2 2 5 3 2" xfId="4339" xr:uid="{76141251-2816-4369-8E1A-A5F4BCF26474}"/>
    <cellStyle name="Moneda [0] 2 2 5 4" xfId="3019" xr:uid="{3523BC42-C5F9-4074-87DA-3FB8840FCABC}"/>
    <cellStyle name="Moneda [0] 2 2 6" xfId="708" xr:uid="{27842E54-57D2-4021-A9AB-9180892ADAEE}"/>
    <cellStyle name="Moneda [0] 2 2 6 2" xfId="2029" xr:uid="{D94FEAF4-0B0A-4D40-B0C5-5856621B2DD7}"/>
    <cellStyle name="Moneda [0] 2 2 6 2 2" xfId="4670" xr:uid="{27F97A4D-8569-4D18-8186-9B9F47B8B6FC}"/>
    <cellStyle name="Moneda [0] 2 2 6 3" xfId="3350" xr:uid="{1242C5BB-0289-49A6-9095-A866367C6868}"/>
    <cellStyle name="Moneda [0] 2 2 7" xfId="1369" xr:uid="{5F51889C-F2E1-4D2B-85A8-7FE3F5E81D2E}"/>
    <cellStyle name="Moneda [0] 2 2 7 2" xfId="4010" xr:uid="{62F567A7-159B-44F7-876F-AA7BAEDC0353}"/>
    <cellStyle name="Moneda [0] 2 2 8" xfId="2690" xr:uid="{B17178D8-F4D3-40CF-B03A-4DF38D9C4BA9}"/>
    <cellStyle name="Moneda [0] 2 3" xfId="72" xr:uid="{48C3CA36-4548-41DE-B0F1-869505DBA805}"/>
    <cellStyle name="Moneda [0] 2 3 2" xfId="184" xr:uid="{48C32147-9DB3-482B-AE6E-24C1F8F6388C}"/>
    <cellStyle name="Moneda [0] 2 3 2 2" xfId="514" xr:uid="{FBC1B62B-A885-40B4-ADC0-6E02E0A83ECE}"/>
    <cellStyle name="Moneda [0] 2 3 2 2 2" xfId="1174" xr:uid="{BC4826D7-6580-4472-AE33-27A84D9E3CD6}"/>
    <cellStyle name="Moneda [0] 2 3 2 2 2 2" xfId="2495" xr:uid="{4376424B-7785-44F6-92E7-2E0EC7B6DE50}"/>
    <cellStyle name="Moneda [0] 2 3 2 2 2 2 2" xfId="5136" xr:uid="{7814D8FE-D70B-4729-946D-AD5576C8FD72}"/>
    <cellStyle name="Moneda [0] 2 3 2 2 2 3" xfId="3816" xr:uid="{0BE52672-D412-4A9C-966A-CA15FD4719A5}"/>
    <cellStyle name="Moneda [0] 2 3 2 2 3" xfId="1835" xr:uid="{B3248DF1-23F3-4992-B818-146739999C59}"/>
    <cellStyle name="Moneda [0] 2 3 2 2 3 2" xfId="4476" xr:uid="{E1DF7621-5945-4422-B9EB-7A85AD12A2FB}"/>
    <cellStyle name="Moneda [0] 2 3 2 2 4" xfId="3156" xr:uid="{129E423D-C775-494C-85A2-E725FEA1AB2C}"/>
    <cellStyle name="Moneda [0] 2 3 2 3" xfId="845" xr:uid="{69C2FC56-4C1F-4CE1-8AC4-A716D2F4476E}"/>
    <cellStyle name="Moneda [0] 2 3 2 3 2" xfId="2166" xr:uid="{DE64099C-FA7B-47FF-9CB1-520A063CB68A}"/>
    <cellStyle name="Moneda [0] 2 3 2 3 2 2" xfId="4807" xr:uid="{FFB401E9-9460-48C2-B6BA-7E0DED653A72}"/>
    <cellStyle name="Moneda [0] 2 3 2 3 3" xfId="3487" xr:uid="{47AD7790-17CC-4B8B-BEE6-807512DDBD3F}"/>
    <cellStyle name="Moneda [0] 2 3 2 4" xfId="1506" xr:uid="{27F3A961-FEC2-4195-B0A5-A4E22AF1594D}"/>
    <cellStyle name="Moneda [0] 2 3 2 4 2" xfId="4147" xr:uid="{76632F2C-802C-45E7-8D41-CAB94F4D4A83}"/>
    <cellStyle name="Moneda [0] 2 3 2 5" xfId="2827" xr:uid="{FE86E857-E473-463A-B04D-CA9A2A3B115B}"/>
    <cellStyle name="Moneda [0] 2 3 3" xfId="294" xr:uid="{7D07798B-CCF7-494F-BBBB-D0D9936214B3}"/>
    <cellStyle name="Moneda [0] 2 3 3 2" xfId="624" xr:uid="{69F575C5-7482-4EDF-9D7E-4D20A47CDD74}"/>
    <cellStyle name="Moneda [0] 2 3 3 2 2" xfId="1284" xr:uid="{4E04801C-CA6A-486E-B18F-EAA980AF0B30}"/>
    <cellStyle name="Moneda [0] 2 3 3 2 2 2" xfId="2605" xr:uid="{44836A59-ACBD-4F8C-A738-BD2D1831B7FA}"/>
    <cellStyle name="Moneda [0] 2 3 3 2 2 2 2" xfId="5246" xr:uid="{43A86EC2-39D7-454A-9108-C4573696B79C}"/>
    <cellStyle name="Moneda [0] 2 3 3 2 2 3" xfId="3926" xr:uid="{0DFC7ACA-228A-4F1E-88A2-BD83AF4571A5}"/>
    <cellStyle name="Moneda [0] 2 3 3 2 3" xfId="1945" xr:uid="{67181946-945B-458E-BDB5-33DE2708747E}"/>
    <cellStyle name="Moneda [0] 2 3 3 2 3 2" xfId="4586" xr:uid="{8CEB8DC5-6C78-4A44-B927-3312C9E57C94}"/>
    <cellStyle name="Moneda [0] 2 3 3 2 4" xfId="3266" xr:uid="{D6845AE4-7A2B-4C1A-AE44-E53AE6B2D2D7}"/>
    <cellStyle name="Moneda [0] 2 3 3 3" xfId="955" xr:uid="{B18F52D2-8EE6-4488-9AE4-F8A3E087FC2A}"/>
    <cellStyle name="Moneda [0] 2 3 3 3 2" xfId="2276" xr:uid="{34A85C22-8476-4F68-86B5-0A40B73BEACB}"/>
    <cellStyle name="Moneda [0] 2 3 3 3 2 2" xfId="4917" xr:uid="{347C28D0-CFE1-4DB7-B07C-12C58F4663B7}"/>
    <cellStyle name="Moneda [0] 2 3 3 3 3" xfId="3597" xr:uid="{D9E32BA1-1CF7-463C-8EA7-4D4911074180}"/>
    <cellStyle name="Moneda [0] 2 3 3 4" xfId="1616" xr:uid="{6800A663-CCA2-46DB-9439-8E6D86D79093}"/>
    <cellStyle name="Moneda [0] 2 3 3 4 2" xfId="4257" xr:uid="{1A866DD3-4470-4202-860F-45C09DDCD0FC}"/>
    <cellStyle name="Moneda [0] 2 3 3 5" xfId="2937" xr:uid="{0B62BB4C-405C-4D3B-BB5A-52138EB9F54E}"/>
    <cellStyle name="Moneda [0] 2 3 4" xfId="403" xr:uid="{FD1E8E70-65DB-4FEB-8F96-F4A8C56AF59D}"/>
    <cellStyle name="Moneda [0] 2 3 4 2" xfId="1064" xr:uid="{D4148D4A-8F6F-4D03-AD56-C886515606E2}"/>
    <cellStyle name="Moneda [0] 2 3 4 2 2" xfId="2385" xr:uid="{8A30A72D-C579-4691-B655-E12503637A8B}"/>
    <cellStyle name="Moneda [0] 2 3 4 2 2 2" xfId="5026" xr:uid="{E61A8F1E-0EF7-47B6-AE99-9FF351A07A6B}"/>
    <cellStyle name="Moneda [0] 2 3 4 2 3" xfId="3706" xr:uid="{3C55440F-03E8-4561-94EC-F593149BF3F6}"/>
    <cellStyle name="Moneda [0] 2 3 4 3" xfId="1725" xr:uid="{3DF308D8-A296-4612-8D36-3001D0FA68DB}"/>
    <cellStyle name="Moneda [0] 2 3 4 3 2" xfId="4366" xr:uid="{CD11A914-8C32-48E7-B281-4B4850C5E2F9}"/>
    <cellStyle name="Moneda [0] 2 3 4 4" xfId="3046" xr:uid="{14701D78-D98B-4CA3-812D-E414E082BBE5}"/>
    <cellStyle name="Moneda [0] 2 3 5" xfId="735" xr:uid="{32524219-366B-4342-894F-46DB4D2EC605}"/>
    <cellStyle name="Moneda [0] 2 3 5 2" xfId="2056" xr:uid="{634D0843-F01C-4BEF-81C5-4A8DF739D2F2}"/>
    <cellStyle name="Moneda [0] 2 3 5 2 2" xfId="4697" xr:uid="{4071D4D5-EA62-4D00-AE87-6FE4498E6965}"/>
    <cellStyle name="Moneda [0] 2 3 5 3" xfId="3377" xr:uid="{235BE0C7-FAA6-4895-ACCA-425464B7216B}"/>
    <cellStyle name="Moneda [0] 2 3 6" xfId="1396" xr:uid="{A806B0D9-5087-44B2-AF1E-AD3080229930}"/>
    <cellStyle name="Moneda [0] 2 3 6 2" xfId="4037" xr:uid="{8E2C07D7-F315-4C48-8D88-878F661C2095}"/>
    <cellStyle name="Moneda [0] 2 3 7" xfId="2717" xr:uid="{D0F54815-5E6F-4B47-A8B9-82DB5CD86942}"/>
    <cellStyle name="Moneda [0] 2 4" xfId="133" xr:uid="{7CB562E3-6A84-4E74-A75F-1312EFBF11A2}"/>
    <cellStyle name="Moneda [0] 2 4 2" xfId="463" xr:uid="{2F013DBC-9756-4C8D-A9EC-25152E0AA385}"/>
    <cellStyle name="Moneda [0] 2 4 2 2" xfId="1123" xr:uid="{AA950EB4-1BB4-4E13-B0B5-3FB21A4BE7A4}"/>
    <cellStyle name="Moneda [0] 2 4 2 2 2" xfId="2444" xr:uid="{0BB22C82-D152-4655-8DF7-014A4CE29443}"/>
    <cellStyle name="Moneda [0] 2 4 2 2 2 2" xfId="5085" xr:uid="{7862B59D-27B3-4A5C-8E58-107984C9416F}"/>
    <cellStyle name="Moneda [0] 2 4 2 2 3" xfId="3765" xr:uid="{137A0555-C108-4362-A926-ADB8159F623B}"/>
    <cellStyle name="Moneda [0] 2 4 2 3" xfId="1784" xr:uid="{88398AAC-FE95-45BB-84CB-5A91CE6943DF}"/>
    <cellStyle name="Moneda [0] 2 4 2 3 2" xfId="4425" xr:uid="{7AAF16BC-3E89-4437-AC52-3C76DCA93D2F}"/>
    <cellStyle name="Moneda [0] 2 4 2 4" xfId="3105" xr:uid="{BE32DAC1-736B-462E-8FF9-E84F8EFF2159}"/>
    <cellStyle name="Moneda [0] 2 4 3" xfId="794" xr:uid="{E75985B1-9834-43B8-9894-7F7498840596}"/>
    <cellStyle name="Moneda [0] 2 4 3 2" xfId="2115" xr:uid="{24DCA033-A863-41F4-BB1F-72E6FC73C617}"/>
    <cellStyle name="Moneda [0] 2 4 3 2 2" xfId="4756" xr:uid="{83E18736-9186-4D60-BB67-2E2AF586AC88}"/>
    <cellStyle name="Moneda [0] 2 4 3 3" xfId="3436" xr:uid="{CF7F6F1B-A823-4160-9C70-AD64B7AC3A49}"/>
    <cellStyle name="Moneda [0] 2 4 4" xfId="1455" xr:uid="{A5DC42EF-1D39-4C0B-B367-E1E322D0C5E1}"/>
    <cellStyle name="Moneda [0] 2 4 4 2" xfId="4096" xr:uid="{01FD16C7-1FEA-4F34-8DE6-1D3AE00A7C44}"/>
    <cellStyle name="Moneda [0] 2 4 5" xfId="2776" xr:uid="{14D12722-AAB2-446F-A4B9-9574A1F1A055}"/>
    <cellStyle name="Moneda [0] 2 5" xfId="243" xr:uid="{5BE1C854-8A83-4D01-AD8A-355F57D7DC8B}"/>
    <cellStyle name="Moneda [0] 2 5 2" xfId="573" xr:uid="{CE48A16F-0437-4165-AF68-6EA8ADAF6033}"/>
    <cellStyle name="Moneda [0] 2 5 2 2" xfId="1233" xr:uid="{217C8C68-F3A7-4350-8505-54772EE99ABB}"/>
    <cellStyle name="Moneda [0] 2 5 2 2 2" xfId="2554" xr:uid="{362148F4-DD98-4AE1-AEAA-C6DC82289B4F}"/>
    <cellStyle name="Moneda [0] 2 5 2 2 2 2" xfId="5195" xr:uid="{35E73494-AED2-43CA-B585-13DC3935DFC0}"/>
    <cellStyle name="Moneda [0] 2 5 2 2 3" xfId="3875" xr:uid="{203C2E57-2257-4768-BAA6-60D08F7EADC7}"/>
    <cellStyle name="Moneda [0] 2 5 2 3" xfId="1894" xr:uid="{68585EAA-17B0-4B79-91D0-FDA4DAB8D575}"/>
    <cellStyle name="Moneda [0] 2 5 2 3 2" xfId="4535" xr:uid="{B3B669E7-3CF2-43E0-87BB-14F41876B7BB}"/>
    <cellStyle name="Moneda [0] 2 5 2 4" xfId="3215" xr:uid="{97742C89-FA4B-4410-A37E-B804A5A081B2}"/>
    <cellStyle name="Moneda [0] 2 5 3" xfId="904" xr:uid="{2C73D219-F638-4670-9CD4-6B081C0DAEAD}"/>
    <cellStyle name="Moneda [0] 2 5 3 2" xfId="2225" xr:uid="{E2AA55FF-4C62-49C3-9FE0-B73ED6F76CF7}"/>
    <cellStyle name="Moneda [0] 2 5 3 2 2" xfId="4866" xr:uid="{17C213F4-43C0-4614-B222-ED9A4EEE9382}"/>
    <cellStyle name="Moneda [0] 2 5 3 3" xfId="3546" xr:uid="{07689CF2-ADA4-4A29-B5D0-146558B21240}"/>
    <cellStyle name="Moneda [0] 2 5 4" xfId="1565" xr:uid="{D13BD9D1-A613-4902-9887-CB6980C9D630}"/>
    <cellStyle name="Moneda [0] 2 5 4 2" xfId="4206" xr:uid="{6D231DF5-3C1E-444F-8FAF-339E38158ED2}"/>
    <cellStyle name="Moneda [0] 2 5 5" xfId="2886" xr:uid="{E4FEE2B1-42CB-4232-A363-B9ADEA680AB0}"/>
    <cellStyle name="Moneda [0] 2 6" xfId="352" xr:uid="{30860C8E-24B9-4C22-9020-B99F7B3F8D90}"/>
    <cellStyle name="Moneda [0] 2 6 2" xfId="1013" xr:uid="{502A2D4D-6E5A-49F1-B4F4-7EEB4A150CFC}"/>
    <cellStyle name="Moneda [0] 2 6 2 2" xfId="2334" xr:uid="{16D95865-4C46-4184-890A-C4E6D06FB2C1}"/>
    <cellStyle name="Moneda [0] 2 6 2 2 2" xfId="4975" xr:uid="{A1DC99A7-D944-4E85-A2ED-8395923B879B}"/>
    <cellStyle name="Moneda [0] 2 6 2 3" xfId="3655" xr:uid="{826E6DF7-0017-4158-9BAA-B9184019A642}"/>
    <cellStyle name="Moneda [0] 2 6 3" xfId="1674" xr:uid="{FCC9215F-3F08-4BCA-B08D-3C148659C353}"/>
    <cellStyle name="Moneda [0] 2 6 3 2" xfId="4315" xr:uid="{FB59D273-3D59-420B-9C99-BF6CDFEE49CA}"/>
    <cellStyle name="Moneda [0] 2 6 4" xfId="2995" xr:uid="{5C6A4B5D-FD1B-4CFC-B727-A663C8D3AA3C}"/>
    <cellStyle name="Moneda [0] 2 7" xfId="684" xr:uid="{5F856136-B33C-4761-8A88-BAC1D6338E67}"/>
    <cellStyle name="Moneda [0] 2 7 2" xfId="2005" xr:uid="{88D3500B-8C90-4828-AFC7-305C2E68BBA4}"/>
    <cellStyle name="Moneda [0] 2 7 2 2" xfId="4646" xr:uid="{CF44F01E-FF8D-4F7C-A43F-2ABFE1CC7DC9}"/>
    <cellStyle name="Moneda [0] 2 7 3" xfId="3326" xr:uid="{97368061-58EA-4012-8DAD-E5192DB06F4E}"/>
    <cellStyle name="Moneda [0] 2 8" xfId="1345" xr:uid="{5894A059-3BBA-4D41-84BB-BDDBC70E7CB8}"/>
    <cellStyle name="Moneda [0] 2 8 2" xfId="3986" xr:uid="{9868028E-AF3B-4492-85AA-F06A3B2C5E50}"/>
    <cellStyle name="Moneda [0] 2 9" xfId="2666" xr:uid="{8E15930E-7F37-426B-8EBA-C34CA4F861DC}"/>
    <cellStyle name="Moneda [0] 3" xfId="28" xr:uid="{6CDC5715-D8B6-4007-BA31-55A64090E52D}"/>
    <cellStyle name="Moneda [0] 3 2" xfId="52" xr:uid="{1BEA5000-6B24-44EF-82CD-D8685F81C7A2}"/>
    <cellStyle name="Moneda [0] 3 2 2" xfId="103" xr:uid="{05F91FF3-9A17-4BB3-91EB-CE16B8094C29}"/>
    <cellStyle name="Moneda [0] 3 2 2 2" xfId="215" xr:uid="{5AE04DDF-DD74-4033-95EE-3A0955DBE3A6}"/>
    <cellStyle name="Moneda [0] 3 2 2 2 2" xfId="545" xr:uid="{80CF4868-FC15-4584-98D5-B3C1F51E26D2}"/>
    <cellStyle name="Moneda [0] 3 2 2 2 2 2" xfId="1205" xr:uid="{542BBD21-095F-4D87-A1E4-57BFCF356582}"/>
    <cellStyle name="Moneda [0] 3 2 2 2 2 2 2" xfId="2526" xr:uid="{F83B18B8-1706-477A-909D-CE24D6DBAD4B}"/>
    <cellStyle name="Moneda [0] 3 2 2 2 2 2 2 2" xfId="5167" xr:uid="{421C497E-EC36-4799-AE93-D91DF0F15027}"/>
    <cellStyle name="Moneda [0] 3 2 2 2 2 2 3" xfId="3847" xr:uid="{04B4F606-7D5D-458F-BAC3-DEEC4D590EB5}"/>
    <cellStyle name="Moneda [0] 3 2 2 2 2 3" xfId="1866" xr:uid="{F07D210A-5B69-4D4C-A0E7-E30C58E98A5B}"/>
    <cellStyle name="Moneda [0] 3 2 2 2 2 3 2" xfId="4507" xr:uid="{0D26BBE4-FB53-4234-B7A5-C5B1A7B68721}"/>
    <cellStyle name="Moneda [0] 3 2 2 2 2 4" xfId="3187" xr:uid="{193A4941-62D1-43D3-8DFD-25EB89752CF1}"/>
    <cellStyle name="Moneda [0] 3 2 2 2 3" xfId="876" xr:uid="{E2AF23AE-A5B0-411B-9B14-7611314D6C26}"/>
    <cellStyle name="Moneda [0] 3 2 2 2 3 2" xfId="2197" xr:uid="{D9D9432C-317F-4C5A-9896-ECFD77D56C50}"/>
    <cellStyle name="Moneda [0] 3 2 2 2 3 2 2" xfId="4838" xr:uid="{CD189E42-FDD6-4004-BAC6-94B7837C694C}"/>
    <cellStyle name="Moneda [0] 3 2 2 2 3 3" xfId="3518" xr:uid="{055006D2-7786-488E-9530-31F1260811F4}"/>
    <cellStyle name="Moneda [0] 3 2 2 2 4" xfId="1537" xr:uid="{B51BE830-403F-4B5D-B7E2-2DB758C6CEDA}"/>
    <cellStyle name="Moneda [0] 3 2 2 2 4 2" xfId="4178" xr:uid="{8C489F1D-79C4-4E26-9D92-C3A038CAF658}"/>
    <cellStyle name="Moneda [0] 3 2 2 2 5" xfId="2858" xr:uid="{5FF932BE-65ED-43EC-BDD6-0B0E10B6E4DE}"/>
    <cellStyle name="Moneda [0] 3 2 2 3" xfId="325" xr:uid="{C9AB8CC5-DBDC-4FC0-8E28-DFCE59E93D57}"/>
    <cellStyle name="Moneda [0] 3 2 2 3 2" xfId="655" xr:uid="{2DF8E04E-44A7-4D84-B45E-72F239994147}"/>
    <cellStyle name="Moneda [0] 3 2 2 3 2 2" xfId="1315" xr:uid="{E210A296-447D-4C7C-8D42-FD87603C8484}"/>
    <cellStyle name="Moneda [0] 3 2 2 3 2 2 2" xfId="2636" xr:uid="{AF923383-C6BB-42F9-9E44-8EEB4CE1362A}"/>
    <cellStyle name="Moneda [0] 3 2 2 3 2 2 2 2" xfId="5277" xr:uid="{6014C0ED-A324-4834-AC1E-631B7CECF04E}"/>
    <cellStyle name="Moneda [0] 3 2 2 3 2 2 3" xfId="3957" xr:uid="{66943DF5-645E-4531-A7BE-3C7B000C634D}"/>
    <cellStyle name="Moneda [0] 3 2 2 3 2 3" xfId="1976" xr:uid="{899AFA73-3942-46AE-812C-4A42EC653530}"/>
    <cellStyle name="Moneda [0] 3 2 2 3 2 3 2" xfId="4617" xr:uid="{00D7F21E-04C1-4F33-9069-C705A0F9511A}"/>
    <cellStyle name="Moneda [0] 3 2 2 3 2 4" xfId="3297" xr:uid="{E72DADE9-ECC8-4213-9D4A-A335107927F9}"/>
    <cellStyle name="Moneda [0] 3 2 2 3 3" xfId="986" xr:uid="{1451246D-258B-4AEE-AF29-433559EE9802}"/>
    <cellStyle name="Moneda [0] 3 2 2 3 3 2" xfId="2307" xr:uid="{4CE00186-D9FA-4134-8841-B0B6BE6A9C38}"/>
    <cellStyle name="Moneda [0] 3 2 2 3 3 2 2" xfId="4948" xr:uid="{42416FD5-2D9D-49D8-8994-8AB226E42100}"/>
    <cellStyle name="Moneda [0] 3 2 2 3 3 3" xfId="3628" xr:uid="{97A2B2A5-272E-4B22-A3A1-BAE27FA839EE}"/>
    <cellStyle name="Moneda [0] 3 2 2 3 4" xfId="1647" xr:uid="{6A464D3C-4CBC-4DE2-A935-507174E60BEB}"/>
    <cellStyle name="Moneda [0] 3 2 2 3 4 2" xfId="4288" xr:uid="{C8E1CB79-2A44-4C7E-847E-B9EFE97A37CB}"/>
    <cellStyle name="Moneda [0] 3 2 2 3 5" xfId="2968" xr:uid="{9862E901-B75A-48F8-89B9-86581BE80E04}"/>
    <cellStyle name="Moneda [0] 3 2 2 4" xfId="434" xr:uid="{B1E82537-4A80-4B64-927C-6C0147F43C2F}"/>
    <cellStyle name="Moneda [0] 3 2 2 4 2" xfId="1095" xr:uid="{7F85B5D9-0D23-4EE9-83DF-76939AC3CA4C}"/>
    <cellStyle name="Moneda [0] 3 2 2 4 2 2" xfId="2416" xr:uid="{3EAFFECE-2D2A-400E-9B5C-75ADD8C17FFD}"/>
    <cellStyle name="Moneda [0] 3 2 2 4 2 2 2" xfId="5057" xr:uid="{CC2D41E6-1937-4657-B6F0-55AFECC7E132}"/>
    <cellStyle name="Moneda [0] 3 2 2 4 2 3" xfId="3737" xr:uid="{99AAF671-BCA1-492F-8E0F-571DD9EE9F5C}"/>
    <cellStyle name="Moneda [0] 3 2 2 4 3" xfId="1756" xr:uid="{0C284E71-CC50-4C47-9F00-D68C469B7CE5}"/>
    <cellStyle name="Moneda [0] 3 2 2 4 3 2" xfId="4397" xr:uid="{E22F829D-737B-4668-888E-F57119B723DF}"/>
    <cellStyle name="Moneda [0] 3 2 2 4 4" xfId="3077" xr:uid="{60DF38DF-5D3F-4ACF-B41D-C5C8D98EC19E}"/>
    <cellStyle name="Moneda [0] 3 2 2 5" xfId="766" xr:uid="{C68565E0-7DB2-4880-A46C-5E3C136ADB15}"/>
    <cellStyle name="Moneda [0] 3 2 2 5 2" xfId="2087" xr:uid="{16D36ABB-7445-4B2D-B541-CB5A01AD5FB8}"/>
    <cellStyle name="Moneda [0] 3 2 2 5 2 2" xfId="4728" xr:uid="{C225B2D1-7218-4120-A49B-AA559A3B129C}"/>
    <cellStyle name="Moneda [0] 3 2 2 5 3" xfId="3408" xr:uid="{C57AE47C-66B8-4BAB-A462-8BE19DAF582D}"/>
    <cellStyle name="Moneda [0] 3 2 2 6" xfId="1427" xr:uid="{A565CAEB-0F75-4306-8DBA-7239BDCE9DFF}"/>
    <cellStyle name="Moneda [0] 3 2 2 6 2" xfId="4068" xr:uid="{791C9674-1022-4937-9CCE-93B1CE7A831F}"/>
    <cellStyle name="Moneda [0] 3 2 2 7" xfId="2748" xr:uid="{DED01D2A-8DFD-4BE3-954E-B7B3963A9458}"/>
    <cellStyle name="Moneda [0] 3 2 3" xfId="164" xr:uid="{D337C1E7-C3DF-41C7-BA49-530DEE005FFA}"/>
    <cellStyle name="Moneda [0] 3 2 3 2" xfId="494" xr:uid="{27D9C3C8-5E83-4E6C-81EF-8A64B1DC87C9}"/>
    <cellStyle name="Moneda [0] 3 2 3 2 2" xfId="1154" xr:uid="{EC586E74-9A36-4FB6-BCDD-2621FE59F54A}"/>
    <cellStyle name="Moneda [0] 3 2 3 2 2 2" xfId="2475" xr:uid="{3C4CBB84-DF91-46AF-A661-6E1CB455653B}"/>
    <cellStyle name="Moneda [0] 3 2 3 2 2 2 2" xfId="5116" xr:uid="{9FE49FBF-A34A-43AE-99EB-0DFA48A241EA}"/>
    <cellStyle name="Moneda [0] 3 2 3 2 2 3" xfId="3796" xr:uid="{8C7FDFCC-ED47-4C7F-8488-55EF57F30A82}"/>
    <cellStyle name="Moneda [0] 3 2 3 2 3" xfId="1815" xr:uid="{D05227CE-5F0F-4492-BD49-4EBCCAE8CE60}"/>
    <cellStyle name="Moneda [0] 3 2 3 2 3 2" xfId="4456" xr:uid="{59EDB958-5CE9-4C2B-95C8-067BF13E523F}"/>
    <cellStyle name="Moneda [0] 3 2 3 2 4" xfId="3136" xr:uid="{1209E80F-8324-45A3-8F25-1AF7429310E7}"/>
    <cellStyle name="Moneda [0] 3 2 3 3" xfId="825" xr:uid="{0DFA8234-6E42-48E3-9220-837CD61CA80A}"/>
    <cellStyle name="Moneda [0] 3 2 3 3 2" xfId="2146" xr:uid="{A1BB95B6-17A8-4043-8FF9-5EAF4B710989}"/>
    <cellStyle name="Moneda [0] 3 2 3 3 2 2" xfId="4787" xr:uid="{965F4784-2947-4023-8393-CF4DBFB60473}"/>
    <cellStyle name="Moneda [0] 3 2 3 3 3" xfId="3467" xr:uid="{525D7F1A-C1CB-4FE6-B5CE-1D05D71E21ED}"/>
    <cellStyle name="Moneda [0] 3 2 3 4" xfId="1486" xr:uid="{9DF06255-621F-4AE5-A715-B5B65F501835}"/>
    <cellStyle name="Moneda [0] 3 2 3 4 2" xfId="4127" xr:uid="{EBC346FB-63DD-40A8-ACD0-CA50000D876C}"/>
    <cellStyle name="Moneda [0] 3 2 3 5" xfId="2807" xr:uid="{3C258CB4-CA76-4405-A19B-B4716519CA81}"/>
    <cellStyle name="Moneda [0] 3 2 4" xfId="274" xr:uid="{9C91FB05-E7C6-47ED-98C0-A936DE44E0E6}"/>
    <cellStyle name="Moneda [0] 3 2 4 2" xfId="604" xr:uid="{E0BD564A-A454-4896-8A3C-EDC69C06FFCB}"/>
    <cellStyle name="Moneda [0] 3 2 4 2 2" xfId="1264" xr:uid="{E8F9E985-2241-4D31-8A6B-DB0D9128ED2F}"/>
    <cellStyle name="Moneda [0] 3 2 4 2 2 2" xfId="2585" xr:uid="{3A61F5B8-CE36-4782-801F-C36C20379DD6}"/>
    <cellStyle name="Moneda [0] 3 2 4 2 2 2 2" xfId="5226" xr:uid="{F39315FE-BA6C-4937-B7AD-2124F5FC7703}"/>
    <cellStyle name="Moneda [0] 3 2 4 2 2 3" xfId="3906" xr:uid="{ED863BBB-EAE9-47CD-A84B-8A76FC25D50F}"/>
    <cellStyle name="Moneda [0] 3 2 4 2 3" xfId="1925" xr:uid="{2C66FC3E-23A4-4A78-A049-3536FD0C17BC}"/>
    <cellStyle name="Moneda [0] 3 2 4 2 3 2" xfId="4566" xr:uid="{D96DEC0A-D80E-4FB0-A0C7-CEE1D5F41DE8}"/>
    <cellStyle name="Moneda [0] 3 2 4 2 4" xfId="3246" xr:uid="{EDC3B1EC-6F8A-42B3-BCA1-A4934539490F}"/>
    <cellStyle name="Moneda [0] 3 2 4 3" xfId="935" xr:uid="{D1645763-D634-4C59-BFBF-E9D23CB14D4D}"/>
    <cellStyle name="Moneda [0] 3 2 4 3 2" xfId="2256" xr:uid="{094A9255-118F-41B5-9BE9-A6A888C75E80}"/>
    <cellStyle name="Moneda [0] 3 2 4 3 2 2" xfId="4897" xr:uid="{538FA63B-D5BB-4EF1-91CD-61CE92DDF8CB}"/>
    <cellStyle name="Moneda [0] 3 2 4 3 3" xfId="3577" xr:uid="{3E557550-D993-4FEE-B4B9-D8E68C522AA7}"/>
    <cellStyle name="Moneda [0] 3 2 4 4" xfId="1596" xr:uid="{137DC311-DC1C-4F8E-BB7B-CE8B9F6FF269}"/>
    <cellStyle name="Moneda [0] 3 2 4 4 2" xfId="4237" xr:uid="{6E31CDDA-DA27-4968-A90B-93E1A3D4F873}"/>
    <cellStyle name="Moneda [0] 3 2 4 5" xfId="2917" xr:uid="{3F98E733-78B2-496A-9E9F-C4F3D0107433}"/>
    <cellStyle name="Moneda [0] 3 2 5" xfId="383" xr:uid="{073A2436-02C4-4047-9DC9-33282BF62E0E}"/>
    <cellStyle name="Moneda [0] 3 2 5 2" xfId="1044" xr:uid="{77A74A84-9BC9-4A20-B51B-7F0D4808CCBF}"/>
    <cellStyle name="Moneda [0] 3 2 5 2 2" xfId="2365" xr:uid="{7240FEBE-176F-49E3-AE37-8AD215770AF8}"/>
    <cellStyle name="Moneda [0] 3 2 5 2 2 2" xfId="5006" xr:uid="{FF325150-0E00-4511-8EF8-DD2C8EB311FB}"/>
    <cellStyle name="Moneda [0] 3 2 5 2 3" xfId="3686" xr:uid="{90A96ED1-C0A9-4478-9A1E-C809E395113C}"/>
    <cellStyle name="Moneda [0] 3 2 5 3" xfId="1705" xr:uid="{EA5F5F9D-05DC-45FF-BB38-5B9A5634572E}"/>
    <cellStyle name="Moneda [0] 3 2 5 3 2" xfId="4346" xr:uid="{F377BB5B-5764-4D16-8A0B-6AE0216B3B1A}"/>
    <cellStyle name="Moneda [0] 3 2 5 4" xfId="3026" xr:uid="{5B45FCC8-A1DF-42A1-8C82-148F12BF2ADF}"/>
    <cellStyle name="Moneda [0] 3 2 6" xfId="715" xr:uid="{02779E3C-8857-4274-8BAC-E411E0BF59BD}"/>
    <cellStyle name="Moneda [0] 3 2 6 2" xfId="2036" xr:uid="{551E25D6-12CD-4A11-9A1D-45D610F5E64B}"/>
    <cellStyle name="Moneda [0] 3 2 6 2 2" xfId="4677" xr:uid="{B4421C34-D12D-42DD-95F2-A2207E080035}"/>
    <cellStyle name="Moneda [0] 3 2 6 3" xfId="3357" xr:uid="{22AA5C11-B60B-4502-B0B2-153C1305F5E3}"/>
    <cellStyle name="Moneda [0] 3 2 7" xfId="1376" xr:uid="{59206CA9-6CB8-4599-80C1-324CD5B73C5C}"/>
    <cellStyle name="Moneda [0] 3 2 7 2" xfId="4017" xr:uid="{786F20D5-FB26-4BAD-8AA4-D6F3BB9F3126}"/>
    <cellStyle name="Moneda [0] 3 2 8" xfId="2697" xr:uid="{B07790C2-8D8C-4F52-8F92-5C7312CCFE4A}"/>
    <cellStyle name="Moneda [0] 3 3" xfId="79" xr:uid="{2F0988AB-AD43-4C82-95DF-81254663B9A6}"/>
    <cellStyle name="Moneda [0] 3 3 2" xfId="191" xr:uid="{490B704E-F110-4F7B-935B-DD60150C508B}"/>
    <cellStyle name="Moneda [0] 3 3 2 2" xfId="521" xr:uid="{B1909350-E4FA-4778-AA16-73D3EB0C4C17}"/>
    <cellStyle name="Moneda [0] 3 3 2 2 2" xfId="1181" xr:uid="{275933E1-E53D-4F80-A28E-49A6198661A3}"/>
    <cellStyle name="Moneda [0] 3 3 2 2 2 2" xfId="2502" xr:uid="{5E8CE9B9-5D30-4686-8E07-4D9918D64CA6}"/>
    <cellStyle name="Moneda [0] 3 3 2 2 2 2 2" xfId="5143" xr:uid="{A6DEA7CE-67A6-447C-8234-363A7363C813}"/>
    <cellStyle name="Moneda [0] 3 3 2 2 2 3" xfId="3823" xr:uid="{D7363FDD-8B7D-428A-8B1C-A705C90C3A84}"/>
    <cellStyle name="Moneda [0] 3 3 2 2 3" xfId="1842" xr:uid="{577194BF-C2B2-470E-A225-0B9C9FBB4DD5}"/>
    <cellStyle name="Moneda [0] 3 3 2 2 3 2" xfId="4483" xr:uid="{CF1602A1-C02E-4811-AF0F-AF88626E67A8}"/>
    <cellStyle name="Moneda [0] 3 3 2 2 4" xfId="3163" xr:uid="{4C4236DF-4CD1-40B4-9164-12406F0D2BA9}"/>
    <cellStyle name="Moneda [0] 3 3 2 3" xfId="852" xr:uid="{1C60F3CF-1A94-48DB-9C29-31627BB1C0A7}"/>
    <cellStyle name="Moneda [0] 3 3 2 3 2" xfId="2173" xr:uid="{FA204C29-D9CF-40DA-A7E6-398CD60A2438}"/>
    <cellStyle name="Moneda [0] 3 3 2 3 2 2" xfId="4814" xr:uid="{CAA47499-44AA-4B07-9BF5-C9F5FFC6B6C8}"/>
    <cellStyle name="Moneda [0] 3 3 2 3 3" xfId="3494" xr:uid="{3A6A4675-1CAA-4CE7-A24C-5948EF7F0F06}"/>
    <cellStyle name="Moneda [0] 3 3 2 4" xfId="1513" xr:uid="{39D87A17-5584-44A3-A6D7-20B90BC9B225}"/>
    <cellStyle name="Moneda [0] 3 3 2 4 2" xfId="4154" xr:uid="{842AA4CB-15FA-4693-B067-761C4A5B492B}"/>
    <cellStyle name="Moneda [0] 3 3 2 5" xfId="2834" xr:uid="{55602EAA-7D3E-4F05-A4FB-9CFCEE470B28}"/>
    <cellStyle name="Moneda [0] 3 3 3" xfId="301" xr:uid="{2C07073E-1D74-45AA-8E8A-CDDCD53C594F}"/>
    <cellStyle name="Moneda [0] 3 3 3 2" xfId="631" xr:uid="{55C0773F-BAF8-4E14-AF0B-DF464168A33F}"/>
    <cellStyle name="Moneda [0] 3 3 3 2 2" xfId="1291" xr:uid="{0DC428BC-A26F-4C15-ABF0-10B13BC16DA3}"/>
    <cellStyle name="Moneda [0] 3 3 3 2 2 2" xfId="2612" xr:uid="{7DF21D3C-C5E1-44D7-9F37-D1D6E6821D56}"/>
    <cellStyle name="Moneda [0] 3 3 3 2 2 2 2" xfId="5253" xr:uid="{3A0F1F9F-2BF4-4086-9536-58DB64386D71}"/>
    <cellStyle name="Moneda [0] 3 3 3 2 2 3" xfId="3933" xr:uid="{ECF925DE-20C0-47E0-9FF0-118B753A6DDF}"/>
    <cellStyle name="Moneda [0] 3 3 3 2 3" xfId="1952" xr:uid="{B905C059-831F-4AD5-B146-08AF4E3AFBFC}"/>
    <cellStyle name="Moneda [0] 3 3 3 2 3 2" xfId="4593" xr:uid="{1CA3448D-2CEF-4AC0-B554-C45E0985F093}"/>
    <cellStyle name="Moneda [0] 3 3 3 2 4" xfId="3273" xr:uid="{68001374-76F8-4B8A-9B70-2F6B171D20BB}"/>
    <cellStyle name="Moneda [0] 3 3 3 3" xfId="962" xr:uid="{577E7ECB-5A6C-4BA1-BC06-60A6369A6308}"/>
    <cellStyle name="Moneda [0] 3 3 3 3 2" xfId="2283" xr:uid="{EA6335C9-9353-42AD-ABAB-6593A5DCA563}"/>
    <cellStyle name="Moneda [0] 3 3 3 3 2 2" xfId="4924" xr:uid="{4D6B4EFF-8E33-491F-ACB6-95495FDDD947}"/>
    <cellStyle name="Moneda [0] 3 3 3 3 3" xfId="3604" xr:uid="{AB3D9D57-35CE-4739-8323-96D11D86DDF3}"/>
    <cellStyle name="Moneda [0] 3 3 3 4" xfId="1623" xr:uid="{366ECE71-52E3-4764-ADC3-CABFC6E9B241}"/>
    <cellStyle name="Moneda [0] 3 3 3 4 2" xfId="4264" xr:uid="{FD5C2EBE-07E1-4B3D-BC30-9289E336E1BD}"/>
    <cellStyle name="Moneda [0] 3 3 3 5" xfId="2944" xr:uid="{2862293A-45E6-4B70-928F-2E5733762733}"/>
    <cellStyle name="Moneda [0] 3 3 4" xfId="410" xr:uid="{2094FE73-8E83-4059-9735-5DEF0C848EC1}"/>
    <cellStyle name="Moneda [0] 3 3 4 2" xfId="1071" xr:uid="{E35A82DF-03F6-46ED-A71F-A9C9FC712ED5}"/>
    <cellStyle name="Moneda [0] 3 3 4 2 2" xfId="2392" xr:uid="{CCD2AC81-34EF-4701-80CE-F4FFEEC73FBB}"/>
    <cellStyle name="Moneda [0] 3 3 4 2 2 2" xfId="5033" xr:uid="{3157023E-25CA-41B1-8B51-AF26FE43D517}"/>
    <cellStyle name="Moneda [0] 3 3 4 2 3" xfId="3713" xr:uid="{8CEBF0A2-ED1A-41C0-876E-D6AA2D494C0B}"/>
    <cellStyle name="Moneda [0] 3 3 4 3" xfId="1732" xr:uid="{97462DD0-25E6-42EC-9717-B7B2BDE41E70}"/>
    <cellStyle name="Moneda [0] 3 3 4 3 2" xfId="4373" xr:uid="{55C552B3-69E5-44FD-A7BD-9A25433CC8B4}"/>
    <cellStyle name="Moneda [0] 3 3 4 4" xfId="3053" xr:uid="{109CAF80-D0C5-4ACA-8237-441C22AA9EC2}"/>
    <cellStyle name="Moneda [0] 3 3 5" xfId="742" xr:uid="{6428A35A-932D-436C-8CB9-E4E3BE60D033}"/>
    <cellStyle name="Moneda [0] 3 3 5 2" xfId="2063" xr:uid="{923BBDBA-F4E8-4B12-8798-5E6E08D74F87}"/>
    <cellStyle name="Moneda [0] 3 3 5 2 2" xfId="4704" xr:uid="{0E81347F-2660-4545-A5B7-E718D6E486EC}"/>
    <cellStyle name="Moneda [0] 3 3 5 3" xfId="3384" xr:uid="{CAC47A97-E198-4380-8CDF-E0B895DB5D70}"/>
    <cellStyle name="Moneda [0] 3 3 6" xfId="1403" xr:uid="{016DC098-BF02-4996-BFA8-AFFA6C2B58C3}"/>
    <cellStyle name="Moneda [0] 3 3 6 2" xfId="4044" xr:uid="{AC873930-B954-42B0-BD4C-4662450E0FA0}"/>
    <cellStyle name="Moneda [0] 3 3 7" xfId="2724" xr:uid="{8D63AE17-AA12-4B9C-9A24-3FC06897F107}"/>
    <cellStyle name="Moneda [0] 3 4" xfId="140" xr:uid="{36BBB15D-E55B-4FA2-948D-CFEB854E10E3}"/>
    <cellStyle name="Moneda [0] 3 4 2" xfId="470" xr:uid="{E2DD3E19-0EDD-4F37-BF5D-7246EBD1B1D6}"/>
    <cellStyle name="Moneda [0] 3 4 2 2" xfId="1130" xr:uid="{46986D88-6F79-4E7C-A125-5F65ECDFEA33}"/>
    <cellStyle name="Moneda [0] 3 4 2 2 2" xfId="2451" xr:uid="{AE1CB2D9-C191-46F5-8F3F-7E2451419490}"/>
    <cellStyle name="Moneda [0] 3 4 2 2 2 2" xfId="5092" xr:uid="{977C1BC7-2F84-4C3D-A633-8CFD0F65BDC5}"/>
    <cellStyle name="Moneda [0] 3 4 2 2 3" xfId="3772" xr:uid="{5E2C454A-2271-4DDA-9FB0-6B6E8EF9AE09}"/>
    <cellStyle name="Moneda [0] 3 4 2 3" xfId="1791" xr:uid="{6E541592-F3ED-42A4-A931-78AFB4784D1E}"/>
    <cellStyle name="Moneda [0] 3 4 2 3 2" xfId="4432" xr:uid="{59E7A2F7-BA9D-4FF0-8A5E-802CBB7F578A}"/>
    <cellStyle name="Moneda [0] 3 4 2 4" xfId="3112" xr:uid="{83518FBF-0206-4B5F-99F7-6FCA193B9EEC}"/>
    <cellStyle name="Moneda [0] 3 4 3" xfId="801" xr:uid="{13E9802B-9693-43DD-B565-324BE0E89E0D}"/>
    <cellStyle name="Moneda [0] 3 4 3 2" xfId="2122" xr:uid="{819118A0-F8A2-4426-8513-F1D27F4DACD0}"/>
    <cellStyle name="Moneda [0] 3 4 3 2 2" xfId="4763" xr:uid="{0AEE0291-B4ED-4B8A-98C6-187C3F562045}"/>
    <cellStyle name="Moneda [0] 3 4 3 3" xfId="3443" xr:uid="{25EE977F-A249-411C-8657-417326065AC6}"/>
    <cellStyle name="Moneda [0] 3 4 4" xfId="1462" xr:uid="{89F714AF-4E6D-4DE1-A3E1-35A517C8A2C2}"/>
    <cellStyle name="Moneda [0] 3 4 4 2" xfId="4103" xr:uid="{369504F4-3158-4B6A-AFD1-475765A54971}"/>
    <cellStyle name="Moneda [0] 3 4 5" xfId="2783" xr:uid="{8D5CA609-D21C-499E-80EB-06B188D8A65D}"/>
    <cellStyle name="Moneda [0] 3 5" xfId="250" xr:uid="{0C0C3BD6-59E8-4D2E-94F0-A8586D53FA0F}"/>
    <cellStyle name="Moneda [0] 3 5 2" xfId="580" xr:uid="{DBFE2275-02A3-45EF-BA8B-86EF622DEC59}"/>
    <cellStyle name="Moneda [0] 3 5 2 2" xfId="1240" xr:uid="{C16AB512-A144-430C-91FB-370F05513929}"/>
    <cellStyle name="Moneda [0] 3 5 2 2 2" xfId="2561" xr:uid="{A0F55255-245E-4357-A4D3-A71A7FF97518}"/>
    <cellStyle name="Moneda [0] 3 5 2 2 2 2" xfId="5202" xr:uid="{4CF398E0-33E0-4424-95D8-A6025E56A38A}"/>
    <cellStyle name="Moneda [0] 3 5 2 2 3" xfId="3882" xr:uid="{CA985AAF-21E0-48B0-B47F-B52A3E3E45DE}"/>
    <cellStyle name="Moneda [0] 3 5 2 3" xfId="1901" xr:uid="{CB81641C-0E21-4C54-A11F-398A981E04CB}"/>
    <cellStyle name="Moneda [0] 3 5 2 3 2" xfId="4542" xr:uid="{99CA566B-43E2-4A7C-9EBB-A518D3D801BC}"/>
    <cellStyle name="Moneda [0] 3 5 2 4" xfId="3222" xr:uid="{560BA93D-04C4-4311-B156-38172303FD32}"/>
    <cellStyle name="Moneda [0] 3 5 3" xfId="911" xr:uid="{F90AEE4B-6A30-4CE1-8F26-738C4CD71DE3}"/>
    <cellStyle name="Moneda [0] 3 5 3 2" xfId="2232" xr:uid="{E456EC2C-1874-45EE-A3E4-CA06659D392D}"/>
    <cellStyle name="Moneda [0] 3 5 3 2 2" xfId="4873" xr:uid="{E5A89D66-6119-4349-A23F-1C50373F0620}"/>
    <cellStyle name="Moneda [0] 3 5 3 3" xfId="3553" xr:uid="{7D22D674-FB5F-489E-AA5D-9C6EA42BD9DE}"/>
    <cellStyle name="Moneda [0] 3 5 4" xfId="1572" xr:uid="{0BDD854C-F38C-41BF-9FCD-E9D59958BD9B}"/>
    <cellStyle name="Moneda [0] 3 5 4 2" xfId="4213" xr:uid="{21CA0F68-631E-489F-B7CD-1132CADACD1C}"/>
    <cellStyle name="Moneda [0] 3 5 5" xfId="2893" xr:uid="{735F4FA6-83E9-4E42-AFD8-B9CB924D0C11}"/>
    <cellStyle name="Moneda [0] 3 6" xfId="359" xr:uid="{D61C5D61-E6C8-4AB2-A947-3A0A5CBFA4C2}"/>
    <cellStyle name="Moneda [0] 3 6 2" xfId="1020" xr:uid="{D2A82A20-A1FC-490E-80ED-3874BAB3695C}"/>
    <cellStyle name="Moneda [0] 3 6 2 2" xfId="2341" xr:uid="{9E092213-FC61-4AF0-AC92-3792714C4A4B}"/>
    <cellStyle name="Moneda [0] 3 6 2 2 2" xfId="4982" xr:uid="{3C9781AE-8024-40AE-BE92-68F3B58C63B0}"/>
    <cellStyle name="Moneda [0] 3 6 2 3" xfId="3662" xr:uid="{B4422261-4F67-411E-A2CB-858E3066B656}"/>
    <cellStyle name="Moneda [0] 3 6 3" xfId="1681" xr:uid="{5BC281DB-49E4-4CD1-9E7D-92B59BACF9C8}"/>
    <cellStyle name="Moneda [0] 3 6 3 2" xfId="4322" xr:uid="{57636119-A0F0-461D-9B33-F76F7AF376DC}"/>
    <cellStyle name="Moneda [0] 3 6 4" xfId="3002" xr:uid="{FACB7263-0156-4AE6-8550-237A9972D201}"/>
    <cellStyle name="Moneda [0] 3 7" xfId="691" xr:uid="{7896AFCB-4219-4122-98B0-860DA203CF17}"/>
    <cellStyle name="Moneda [0] 3 7 2" xfId="2012" xr:uid="{FB845E66-5B27-4042-9CCE-79D7E187B77D}"/>
    <cellStyle name="Moneda [0] 3 7 2 2" xfId="4653" xr:uid="{D222F0CD-2E04-4FF1-B214-20C3D14A727E}"/>
    <cellStyle name="Moneda [0] 3 7 3" xfId="3333" xr:uid="{4843F1A7-C2DE-4DD1-B537-2A7BABDB1409}"/>
    <cellStyle name="Moneda [0] 3 8" xfId="1352" xr:uid="{49006DDF-D8C2-482D-92B6-03CCA0C53667}"/>
    <cellStyle name="Moneda [0] 3 8 2" xfId="3993" xr:uid="{7A5244AB-7AA2-474B-ABE8-B2E9427485E3}"/>
    <cellStyle name="Moneda [0] 3 9" xfId="2673" xr:uid="{2F239936-675D-465A-A5C8-421A68A69A6E}"/>
    <cellStyle name="Moneda [0] 4" xfId="38" xr:uid="{C7030BF7-92E7-4CDE-A799-D27F79762462}"/>
    <cellStyle name="Moneda [0] 4 2" xfId="89" xr:uid="{EAF6EAC0-AAFE-4808-8100-7740E66C7305}"/>
    <cellStyle name="Moneda [0] 4 2 2" xfId="201" xr:uid="{C60025DA-D767-432F-AFEA-B32D7669A583}"/>
    <cellStyle name="Moneda [0] 4 2 2 2" xfId="531" xr:uid="{DCD7D053-65FC-46D6-B13F-7040271310E0}"/>
    <cellStyle name="Moneda [0] 4 2 2 2 2" xfId="1191" xr:uid="{F1ACA661-4A4E-4C97-A551-106547AF747F}"/>
    <cellStyle name="Moneda [0] 4 2 2 2 2 2" xfId="2512" xr:uid="{B296EAF8-3091-4875-A850-D41608C1BE1A}"/>
    <cellStyle name="Moneda [0] 4 2 2 2 2 2 2" xfId="5153" xr:uid="{CA4C4539-23D7-4718-8115-70CD55621AC6}"/>
    <cellStyle name="Moneda [0] 4 2 2 2 2 3" xfId="3833" xr:uid="{BB225781-3817-46DA-A884-54AB2D96DCDF}"/>
    <cellStyle name="Moneda [0] 4 2 2 2 3" xfId="1852" xr:uid="{B3D36766-1E8B-4A9E-A374-28E768893DBD}"/>
    <cellStyle name="Moneda [0] 4 2 2 2 3 2" xfId="4493" xr:uid="{F3B1C292-1420-49E5-AEBD-BAC0F49E437A}"/>
    <cellStyle name="Moneda [0] 4 2 2 2 4" xfId="3173" xr:uid="{1EC53582-8B13-4437-BA0B-102759191402}"/>
    <cellStyle name="Moneda [0] 4 2 2 3" xfId="862" xr:uid="{FD173AA4-3CF3-42D0-9F26-3174765CC508}"/>
    <cellStyle name="Moneda [0] 4 2 2 3 2" xfId="2183" xr:uid="{C5FE3CF2-4A74-46EF-81AB-7E34F3B5F9CA}"/>
    <cellStyle name="Moneda [0] 4 2 2 3 2 2" xfId="4824" xr:uid="{AAAAF1EA-295E-4727-AC6C-61CDF876FD3A}"/>
    <cellStyle name="Moneda [0] 4 2 2 3 3" xfId="3504" xr:uid="{DAB10608-1351-4755-A22D-3E71419C11AB}"/>
    <cellStyle name="Moneda [0] 4 2 2 4" xfId="1523" xr:uid="{90748FB8-746B-4C91-90CD-425D3F6B263A}"/>
    <cellStyle name="Moneda [0] 4 2 2 4 2" xfId="4164" xr:uid="{699456E1-5517-4D9A-8623-74993DC16CE6}"/>
    <cellStyle name="Moneda [0] 4 2 2 5" xfId="2844" xr:uid="{18B8E25C-DFAB-4D6F-9E89-6E441EA9BC00}"/>
    <cellStyle name="Moneda [0] 4 2 3" xfId="311" xr:uid="{72004ADF-5CDA-48AF-8468-C686B90E8D45}"/>
    <cellStyle name="Moneda [0] 4 2 3 2" xfId="641" xr:uid="{44B3AAFE-2219-4C24-B9F6-69595E2F2919}"/>
    <cellStyle name="Moneda [0] 4 2 3 2 2" xfId="1301" xr:uid="{2BB1861B-EB93-476D-BE4B-F58FD82E339B}"/>
    <cellStyle name="Moneda [0] 4 2 3 2 2 2" xfId="2622" xr:uid="{C18F3FC6-BEBB-4D50-AF65-0A351F2D9A46}"/>
    <cellStyle name="Moneda [0] 4 2 3 2 2 2 2" xfId="5263" xr:uid="{67140958-A339-46B1-895E-0A574181D3AE}"/>
    <cellStyle name="Moneda [0] 4 2 3 2 2 3" xfId="3943" xr:uid="{90373FD4-D72C-4FA8-B505-6451E6D6D9E2}"/>
    <cellStyle name="Moneda [0] 4 2 3 2 3" xfId="1962" xr:uid="{22422E8B-CA3E-4384-9ABA-610CA464C8BE}"/>
    <cellStyle name="Moneda [0] 4 2 3 2 3 2" xfId="4603" xr:uid="{4ECDB56E-5D12-421C-9263-D5ABBB946E83}"/>
    <cellStyle name="Moneda [0] 4 2 3 2 4" xfId="3283" xr:uid="{A3F1F531-DC39-4032-9828-F07EDF3E0EC0}"/>
    <cellStyle name="Moneda [0] 4 2 3 3" xfId="972" xr:uid="{23EC3F18-A6B3-43CD-829B-718F8E57EBBB}"/>
    <cellStyle name="Moneda [0] 4 2 3 3 2" xfId="2293" xr:uid="{235BD442-20E4-403D-AE8F-DDD6477EBEE4}"/>
    <cellStyle name="Moneda [0] 4 2 3 3 2 2" xfId="4934" xr:uid="{D1CE63B4-536C-4FDF-9879-5F7B4C5E4E6C}"/>
    <cellStyle name="Moneda [0] 4 2 3 3 3" xfId="3614" xr:uid="{DD05DC42-E946-4733-8BF9-7C47BA843608}"/>
    <cellStyle name="Moneda [0] 4 2 3 4" xfId="1633" xr:uid="{47D84026-6BDE-405A-9B14-BCC5E87F21A7}"/>
    <cellStyle name="Moneda [0] 4 2 3 4 2" xfId="4274" xr:uid="{B367CAAB-2164-4C7E-9464-D671511939CA}"/>
    <cellStyle name="Moneda [0] 4 2 3 5" xfId="2954" xr:uid="{73318B13-86EB-45CD-B492-FB95DA4D1B5E}"/>
    <cellStyle name="Moneda [0] 4 2 4" xfId="420" xr:uid="{0F57B350-DCF7-4414-AFFE-1E63F6120A2C}"/>
    <cellStyle name="Moneda [0] 4 2 4 2" xfId="1081" xr:uid="{31ED0269-AE45-4398-9BD0-ACB5E1120B04}"/>
    <cellStyle name="Moneda [0] 4 2 4 2 2" xfId="2402" xr:uid="{8AC14550-BE17-4272-9B96-E7C7125DE6CE}"/>
    <cellStyle name="Moneda [0] 4 2 4 2 2 2" xfId="5043" xr:uid="{E4CA768B-BF22-40D2-94C5-3E0C6C9263FB}"/>
    <cellStyle name="Moneda [0] 4 2 4 2 3" xfId="3723" xr:uid="{BBA35FF8-9B05-498B-B370-CAC02AA83E65}"/>
    <cellStyle name="Moneda [0] 4 2 4 3" xfId="1742" xr:uid="{A61806FE-452E-442D-BCC9-9CC2C1D8F6F4}"/>
    <cellStyle name="Moneda [0] 4 2 4 3 2" xfId="4383" xr:uid="{B6CED04D-0735-4E95-921C-70190B5F097D}"/>
    <cellStyle name="Moneda [0] 4 2 4 4" xfId="3063" xr:uid="{B52A3A74-875F-44C3-8751-B7904917008A}"/>
    <cellStyle name="Moneda [0] 4 2 5" xfId="752" xr:uid="{BBAB2404-42CC-4E13-B3C6-A398DD6B8C48}"/>
    <cellStyle name="Moneda [0] 4 2 5 2" xfId="2073" xr:uid="{B0394549-DB9B-4655-A89C-F4AAF0BA02F8}"/>
    <cellStyle name="Moneda [0] 4 2 5 2 2" xfId="4714" xr:uid="{7296B183-7AC0-4A69-B4B6-FC6A0BF1C059}"/>
    <cellStyle name="Moneda [0] 4 2 5 3" xfId="3394" xr:uid="{7098C5A7-DFAC-4B05-ACA1-05966D5B19ED}"/>
    <cellStyle name="Moneda [0] 4 2 6" xfId="1413" xr:uid="{B7BE7AB6-8980-4837-B9B5-F3D055464B3F}"/>
    <cellStyle name="Moneda [0] 4 2 6 2" xfId="4054" xr:uid="{D900687D-A0DE-4DD5-A52A-9B4F20E502FF}"/>
    <cellStyle name="Moneda [0] 4 2 7" xfId="2734" xr:uid="{E085D688-56E3-4A30-9DDE-8FE1779F1713}"/>
    <cellStyle name="Moneda [0] 4 3" xfId="150" xr:uid="{9A047540-AE14-4C58-BFA1-06E6FABE70D1}"/>
    <cellStyle name="Moneda [0] 4 3 2" xfId="480" xr:uid="{988BE662-1345-4DFC-A5EB-8071FB428C1F}"/>
    <cellStyle name="Moneda [0] 4 3 2 2" xfId="1140" xr:uid="{848F0364-1423-4C14-B442-269C642ABA96}"/>
    <cellStyle name="Moneda [0] 4 3 2 2 2" xfId="2461" xr:uid="{DB3BB15E-8EC1-4758-9829-ABAF32F608FF}"/>
    <cellStyle name="Moneda [0] 4 3 2 2 2 2" xfId="5102" xr:uid="{DBD19B1D-FB93-433C-9871-29C4ABF8C939}"/>
    <cellStyle name="Moneda [0] 4 3 2 2 3" xfId="3782" xr:uid="{801C917D-138F-49F7-8FF6-EDCD0D3783AC}"/>
    <cellStyle name="Moneda [0] 4 3 2 3" xfId="1801" xr:uid="{B5DFDDF8-E615-4819-909D-70A2D4B2E69D}"/>
    <cellStyle name="Moneda [0] 4 3 2 3 2" xfId="4442" xr:uid="{896B7545-C451-46A9-9DD7-7A3664F6A7F8}"/>
    <cellStyle name="Moneda [0] 4 3 2 4" xfId="3122" xr:uid="{CC09B583-8759-48F6-A1EE-C6FB5C152235}"/>
    <cellStyle name="Moneda [0] 4 3 3" xfId="811" xr:uid="{A02A2B42-3C5D-456F-8215-30E0EA7D213F}"/>
    <cellStyle name="Moneda [0] 4 3 3 2" xfId="2132" xr:uid="{0588FC53-4CC2-4739-BDE3-1B58A06EEEE6}"/>
    <cellStyle name="Moneda [0] 4 3 3 2 2" xfId="4773" xr:uid="{2B1D6380-59C9-42EA-B3F2-04B2E6D9760A}"/>
    <cellStyle name="Moneda [0] 4 3 3 3" xfId="3453" xr:uid="{20ED17DA-0B4E-44D3-A12E-6A40AD2E2432}"/>
    <cellStyle name="Moneda [0] 4 3 4" xfId="1472" xr:uid="{A8EE9078-3A95-42DF-94E2-0831173837F7}"/>
    <cellStyle name="Moneda [0] 4 3 4 2" xfId="4113" xr:uid="{F5280D16-8455-4FCF-9604-EA26CC704CEA}"/>
    <cellStyle name="Moneda [0] 4 3 5" xfId="2793" xr:uid="{382C3B6E-C578-4DC0-A2BB-D6A29A73B8E9}"/>
    <cellStyle name="Moneda [0] 4 4" xfId="260" xr:uid="{8E909432-CAC8-4DB0-A0E6-599DCB534CB1}"/>
    <cellStyle name="Moneda [0] 4 4 2" xfId="590" xr:uid="{87C8619F-0258-40DA-B12D-51D3B1C38E6F}"/>
    <cellStyle name="Moneda [0] 4 4 2 2" xfId="1250" xr:uid="{82E3905E-228F-49CB-92A5-D9711E14DAD5}"/>
    <cellStyle name="Moneda [0] 4 4 2 2 2" xfId="2571" xr:uid="{FE70022D-6BBC-4692-8348-0087A815CB8A}"/>
    <cellStyle name="Moneda [0] 4 4 2 2 2 2" xfId="5212" xr:uid="{38DC58DF-5EB3-40FA-89F3-570C6734C16B}"/>
    <cellStyle name="Moneda [0] 4 4 2 2 3" xfId="3892" xr:uid="{DA522E29-951E-4016-8AEE-8E35C8A15395}"/>
    <cellStyle name="Moneda [0] 4 4 2 3" xfId="1911" xr:uid="{9DA10867-9A9B-4287-93D6-127978C6D12A}"/>
    <cellStyle name="Moneda [0] 4 4 2 3 2" xfId="4552" xr:uid="{3A0609F3-99CA-440A-8DA9-784ED83E91CD}"/>
    <cellStyle name="Moneda [0] 4 4 2 4" xfId="3232" xr:uid="{190A389B-91DF-4B01-ACC6-F0EF4AF05B48}"/>
    <cellStyle name="Moneda [0] 4 4 3" xfId="921" xr:uid="{2D1098B3-E035-497B-ABE8-AA7EFEF777B0}"/>
    <cellStyle name="Moneda [0] 4 4 3 2" xfId="2242" xr:uid="{1F7A8987-C407-42D8-A051-44BD93B33D5C}"/>
    <cellStyle name="Moneda [0] 4 4 3 2 2" xfId="4883" xr:uid="{5D93FDD5-28FE-4239-BBA0-6F61958EE2C9}"/>
    <cellStyle name="Moneda [0] 4 4 3 3" xfId="3563" xr:uid="{35810580-4069-4F99-B772-57521A37D607}"/>
    <cellStyle name="Moneda [0] 4 4 4" xfId="1582" xr:uid="{3373054C-FE82-482F-93ED-1D8554C482A1}"/>
    <cellStyle name="Moneda [0] 4 4 4 2" xfId="4223" xr:uid="{36F5A99F-D083-4559-AEAF-D95BB48AE814}"/>
    <cellStyle name="Moneda [0] 4 4 5" xfId="2903" xr:uid="{13AD2572-A778-4CEC-B75C-736CF2A3D4DA}"/>
    <cellStyle name="Moneda [0] 4 5" xfId="369" xr:uid="{E1DEF02E-0BDA-480E-B35D-E13876B4085F}"/>
    <cellStyle name="Moneda [0] 4 5 2" xfId="1030" xr:uid="{34BD890E-EE94-4067-A557-30B13B16BDED}"/>
    <cellStyle name="Moneda [0] 4 5 2 2" xfId="2351" xr:uid="{207888C9-E9AE-4511-AD4A-9AB60617D4E3}"/>
    <cellStyle name="Moneda [0] 4 5 2 2 2" xfId="4992" xr:uid="{8834FF76-250A-4CE8-8B24-600382AEE81F}"/>
    <cellStyle name="Moneda [0] 4 5 2 3" xfId="3672" xr:uid="{9885A79E-42B1-41B0-A4D3-169A285B6EF0}"/>
    <cellStyle name="Moneda [0] 4 5 3" xfId="1691" xr:uid="{09C86EE2-4290-4198-8B21-9797224A70C2}"/>
    <cellStyle name="Moneda [0] 4 5 3 2" xfId="4332" xr:uid="{42C07FA3-61FB-4569-A8C5-9030BB96E196}"/>
    <cellStyle name="Moneda [0] 4 5 4" xfId="3012" xr:uid="{F0AABBFE-DCBA-46D5-AB76-A012084ECD70}"/>
    <cellStyle name="Moneda [0] 4 6" xfId="701" xr:uid="{AAEDC865-BB4E-4CB2-B57F-5C29DD567642}"/>
    <cellStyle name="Moneda [0] 4 6 2" xfId="2022" xr:uid="{B7C8D87F-E382-476E-8B0B-A25B98E1A936}"/>
    <cellStyle name="Moneda [0] 4 6 2 2" xfId="4663" xr:uid="{69E7C0E0-A7EA-4670-9F5A-A483BAD8FAB0}"/>
    <cellStyle name="Moneda [0] 4 6 3" xfId="3343" xr:uid="{8559C6BB-F126-457C-A376-13A04B09A2A3}"/>
    <cellStyle name="Moneda [0] 4 7" xfId="1362" xr:uid="{BC485B0C-FB78-41BC-BCB2-0225711CE1D0}"/>
    <cellStyle name="Moneda [0] 4 7 2" xfId="4003" xr:uid="{9890ED57-5734-40F5-87C3-F359EFC0763C}"/>
    <cellStyle name="Moneda [0] 4 8" xfId="2683" xr:uid="{F1B03F01-8931-4A81-A538-467D43F5B05D}"/>
    <cellStyle name="Moneda [0] 5" xfId="65" xr:uid="{6F16CBC0-3D52-423F-A546-F2B1AB27D18F}"/>
    <cellStyle name="Moneda [0] 5 2" xfId="177" xr:uid="{12A870B3-8351-4FA2-B82F-DB2FBCCEC94F}"/>
    <cellStyle name="Moneda [0] 5 2 2" xfId="507" xr:uid="{4B4DCACF-AD63-435C-83FA-CAEDF2C5B8B2}"/>
    <cellStyle name="Moneda [0] 5 2 2 2" xfId="1167" xr:uid="{1F80BDDE-DDAC-4528-A8F2-91F3CE58BEE5}"/>
    <cellStyle name="Moneda [0] 5 2 2 2 2" xfId="2488" xr:uid="{FE679953-5519-41F8-8395-70027E2AFD99}"/>
    <cellStyle name="Moneda [0] 5 2 2 2 2 2" xfId="5129" xr:uid="{BD5C58BA-CFA6-4E72-B257-529806BF914D}"/>
    <cellStyle name="Moneda [0] 5 2 2 2 3" xfId="3809" xr:uid="{84EC9CDC-DD48-4812-879B-9B7C01F70BA9}"/>
    <cellStyle name="Moneda [0] 5 2 2 3" xfId="1828" xr:uid="{7C7396B7-DF65-4EA0-8252-F47B968BF2CC}"/>
    <cellStyle name="Moneda [0] 5 2 2 3 2" xfId="4469" xr:uid="{4D7A6FE5-8543-48F5-A8A0-91A63FF7D714}"/>
    <cellStyle name="Moneda [0] 5 2 2 4" xfId="3149" xr:uid="{F6188551-D4A1-4F72-9DFC-EE8A1241436D}"/>
    <cellStyle name="Moneda [0] 5 2 3" xfId="838" xr:uid="{F67C8FE1-E4F3-40B0-9718-65C7946C0B8A}"/>
    <cellStyle name="Moneda [0] 5 2 3 2" xfId="2159" xr:uid="{4689A62C-08F1-479C-A27C-8992CE0BDBB7}"/>
    <cellStyle name="Moneda [0] 5 2 3 2 2" xfId="4800" xr:uid="{7A2330FD-90F2-4BC9-8D6C-01BD4348A431}"/>
    <cellStyle name="Moneda [0] 5 2 3 3" xfId="3480" xr:uid="{DCB7A6D6-A3C6-4688-A125-6ED5106A7E98}"/>
    <cellStyle name="Moneda [0] 5 2 4" xfId="1499" xr:uid="{900A3C9A-0A80-4A35-86D1-F96FBC366114}"/>
    <cellStyle name="Moneda [0] 5 2 4 2" xfId="4140" xr:uid="{E1A94B02-2EB4-4052-8F2D-BD4753CE6FD2}"/>
    <cellStyle name="Moneda [0] 5 2 5" xfId="2820" xr:uid="{128A9171-7BB4-42AF-B7DC-B8BF679B50AF}"/>
    <cellStyle name="Moneda [0] 5 3" xfId="287" xr:uid="{278222F2-5361-4F12-8CF6-463751D4C028}"/>
    <cellStyle name="Moneda [0] 5 3 2" xfId="617" xr:uid="{6555F558-A981-4871-A347-9C604EA34621}"/>
    <cellStyle name="Moneda [0] 5 3 2 2" xfId="1277" xr:uid="{96176D62-3C48-4D3C-BFE1-C07276D2572C}"/>
    <cellStyle name="Moneda [0] 5 3 2 2 2" xfId="2598" xr:uid="{668C04DE-C605-4B1B-A4E0-52F7DA4BABF2}"/>
    <cellStyle name="Moneda [0] 5 3 2 2 2 2" xfId="5239" xr:uid="{845344C3-F151-4C58-AB10-4522F2FE7C26}"/>
    <cellStyle name="Moneda [0] 5 3 2 2 3" xfId="3919" xr:uid="{A2AF0CD6-55D9-40DF-9FF2-EC1E9942DEE7}"/>
    <cellStyle name="Moneda [0] 5 3 2 3" xfId="1938" xr:uid="{5F45F2DF-0D5D-41DB-8F7D-D49C5CF6A917}"/>
    <cellStyle name="Moneda [0] 5 3 2 3 2" xfId="4579" xr:uid="{50A1FCE6-46F1-4F98-99F7-88E032D4800F}"/>
    <cellStyle name="Moneda [0] 5 3 2 4" xfId="3259" xr:uid="{94792293-B511-4E97-BEB4-9EAE780A7D5F}"/>
    <cellStyle name="Moneda [0] 5 3 3" xfId="948" xr:uid="{E5A52097-B81C-4EBE-8276-2618EBE48558}"/>
    <cellStyle name="Moneda [0] 5 3 3 2" xfId="2269" xr:uid="{527C732F-01E8-4D51-8D7B-9FEE7236FB36}"/>
    <cellStyle name="Moneda [0] 5 3 3 2 2" xfId="4910" xr:uid="{03FE4558-ED9D-4501-B606-A945A1538031}"/>
    <cellStyle name="Moneda [0] 5 3 3 3" xfId="3590" xr:uid="{08E3B910-AD46-45B1-99F9-0C7B4073EE0B}"/>
    <cellStyle name="Moneda [0] 5 3 4" xfId="1609" xr:uid="{F8E10E87-0971-408F-9F69-EBB703377AF7}"/>
    <cellStyle name="Moneda [0] 5 3 4 2" xfId="4250" xr:uid="{F20A6E8B-F7A3-4CCF-A54D-C99C3C353D18}"/>
    <cellStyle name="Moneda [0] 5 3 5" xfId="2930" xr:uid="{5B87282D-CF76-447C-8A8B-AD0FD5986E3E}"/>
    <cellStyle name="Moneda [0] 5 4" xfId="396" xr:uid="{E484073B-5DBF-4093-9DDE-00A67F10BD1C}"/>
    <cellStyle name="Moneda [0] 5 4 2" xfId="1057" xr:uid="{635E43C6-DA9F-4154-9F16-F568C0A3C4B4}"/>
    <cellStyle name="Moneda [0] 5 4 2 2" xfId="2378" xr:uid="{B31FCD69-4819-4C19-AF40-D3B81953A3A6}"/>
    <cellStyle name="Moneda [0] 5 4 2 2 2" xfId="5019" xr:uid="{1B9BEE34-2586-4EFE-BD1C-BDBD3AC63773}"/>
    <cellStyle name="Moneda [0] 5 4 2 3" xfId="3699" xr:uid="{FB7626A4-D864-4B9E-B811-1D8B301B8D02}"/>
    <cellStyle name="Moneda [0] 5 4 3" xfId="1718" xr:uid="{13F61897-E71E-43EE-AADA-907E910FB186}"/>
    <cellStyle name="Moneda [0] 5 4 3 2" xfId="4359" xr:uid="{D3FE4580-C7E4-40C5-AD95-C42A2963E864}"/>
    <cellStyle name="Moneda [0] 5 4 4" xfId="3039" xr:uid="{5B7FFC5A-5F09-4D76-B5B9-120BA59532A3}"/>
    <cellStyle name="Moneda [0] 5 5" xfId="728" xr:uid="{C1B3DA58-6FA9-448D-80AA-1C37EB47A0DA}"/>
    <cellStyle name="Moneda [0] 5 5 2" xfId="2049" xr:uid="{09C7DE0F-AFB8-4143-A548-8D66E56A01F3}"/>
    <cellStyle name="Moneda [0] 5 5 2 2" xfId="4690" xr:uid="{6D1FBBFA-7BEE-429B-9CD9-89D2C362B829}"/>
    <cellStyle name="Moneda [0] 5 5 3" xfId="3370" xr:uid="{8065EC0F-CF6F-4E37-A60B-73920B0BC60B}"/>
    <cellStyle name="Moneda [0] 5 6" xfId="1389" xr:uid="{CB6FF219-1874-4B5E-9E23-3C50DD0A474F}"/>
    <cellStyle name="Moneda [0] 5 6 2" xfId="4030" xr:uid="{053501D8-2BD4-4200-81AA-8AEB31595F85}"/>
    <cellStyle name="Moneda [0] 5 7" xfId="2710" xr:uid="{1A11B299-873E-41D4-9DBD-8BF960503E0C}"/>
    <cellStyle name="Moneda [0] 6" xfId="126" xr:uid="{0D025235-223D-4D02-ADDE-8C9A0118CAD8}"/>
    <cellStyle name="Moneda [0] 6 2" xfId="456" xr:uid="{15D162A4-ED4F-4FE6-8DBE-50353E10C1E4}"/>
    <cellStyle name="Moneda [0] 6 2 2" xfId="1116" xr:uid="{CC1115ED-E3DF-42F9-BD5D-D3388052620A}"/>
    <cellStyle name="Moneda [0] 6 2 2 2" xfId="2437" xr:uid="{55FC2371-501A-4AD5-816E-60F9C8027401}"/>
    <cellStyle name="Moneda [0] 6 2 2 2 2" xfId="5078" xr:uid="{D94F244A-F39B-441B-B326-60626C50ACDB}"/>
    <cellStyle name="Moneda [0] 6 2 2 3" xfId="3758" xr:uid="{B316385E-22BD-46D3-8FE6-B80EF38DEB60}"/>
    <cellStyle name="Moneda [0] 6 2 3" xfId="1777" xr:uid="{AEBDA10A-0C9E-45B5-9533-91BFCCD4ADF8}"/>
    <cellStyle name="Moneda [0] 6 2 3 2" xfId="4418" xr:uid="{859B6E78-EA9D-4E1B-975C-83B71C684B9D}"/>
    <cellStyle name="Moneda [0] 6 2 4" xfId="3098" xr:uid="{18FAEF96-5B91-4AA7-8237-5D73BB35496F}"/>
    <cellStyle name="Moneda [0] 6 3" xfId="787" xr:uid="{3B7ECBAF-AC50-40A9-8522-16CDD9CABE61}"/>
    <cellStyle name="Moneda [0] 6 3 2" xfId="2108" xr:uid="{FFF2AEEB-7972-4A9A-BC86-94DB75ED712F}"/>
    <cellStyle name="Moneda [0] 6 3 2 2" xfId="4749" xr:uid="{F6E381AC-D875-410C-BD2D-C45FB7BD211D}"/>
    <cellStyle name="Moneda [0] 6 3 3" xfId="3429" xr:uid="{E3476C12-AF35-49C0-A35F-BE0F5B5C2CE2}"/>
    <cellStyle name="Moneda [0] 6 4" xfId="1448" xr:uid="{51B9F282-E25F-4BF8-A0D9-B00C6A9F98A7}"/>
    <cellStyle name="Moneda [0] 6 4 2" xfId="4089" xr:uid="{AF6E321A-49F2-4629-8E07-27A7E324436B}"/>
    <cellStyle name="Moneda [0] 6 5" xfId="2769" xr:uid="{A2EDB4BD-EC37-4E1D-B3A7-62ECB3856DFA}"/>
    <cellStyle name="Moneda [0] 7" xfId="236" xr:uid="{4A86DC65-2E9B-4C62-AF2F-06F499DA4E5C}"/>
    <cellStyle name="Moneda [0] 7 2" xfId="566" xr:uid="{358F68E1-B170-4E4F-A9B5-B6D0A74AB7FF}"/>
    <cellStyle name="Moneda [0] 7 2 2" xfId="1226" xr:uid="{3DF7FFF4-60D3-4B9B-9AAC-5608F355009C}"/>
    <cellStyle name="Moneda [0] 7 2 2 2" xfId="2547" xr:uid="{1B373207-1764-4BFA-A525-65ABA00A7368}"/>
    <cellStyle name="Moneda [0] 7 2 2 2 2" xfId="5188" xr:uid="{09F2DD4E-1657-4B35-B4E2-952D9A40EA9A}"/>
    <cellStyle name="Moneda [0] 7 2 2 3" xfId="3868" xr:uid="{C9AD57A5-CB9E-4C78-87C3-8AA1F37A943C}"/>
    <cellStyle name="Moneda [0] 7 2 3" xfId="1887" xr:uid="{93169327-B642-43F2-BF05-10FD6517540C}"/>
    <cellStyle name="Moneda [0] 7 2 3 2" xfId="4528" xr:uid="{0688FA4B-CD64-497B-897C-9E12E7BF68FE}"/>
    <cellStyle name="Moneda [0] 7 2 4" xfId="3208" xr:uid="{4A546E91-7B3A-4099-9899-5ABE28D161AF}"/>
    <cellStyle name="Moneda [0] 7 3" xfId="897" xr:uid="{F16C4770-77BF-446D-BCA3-719CC2F9DA97}"/>
    <cellStyle name="Moneda [0] 7 3 2" xfId="2218" xr:uid="{333A153C-152A-47C6-AC38-D3B3A195C184}"/>
    <cellStyle name="Moneda [0] 7 3 2 2" xfId="4859" xr:uid="{0AAA00CE-0007-4C95-B883-1F99C5F3D8BA}"/>
    <cellStyle name="Moneda [0] 7 3 3" xfId="3539" xr:uid="{86AE737B-FCE6-4C05-B826-3CBA056E2504}"/>
    <cellStyle name="Moneda [0] 7 4" xfId="1558" xr:uid="{4724B71A-455A-4D5C-85A5-B9AEC5D50E2F}"/>
    <cellStyle name="Moneda [0] 7 4 2" xfId="4199" xr:uid="{D56857AA-5D78-411C-BB62-598903DCCBCE}"/>
    <cellStyle name="Moneda [0] 7 5" xfId="2879" xr:uid="{09C30601-DBC9-4EA2-B7FE-CDDC82C61946}"/>
    <cellStyle name="Moneda [0] 8" xfId="345" xr:uid="{41E8CC47-F95C-418A-888B-DCCDDA081FB0}"/>
    <cellStyle name="Moneda [0] 8 2" xfId="1006" xr:uid="{06808346-261B-41B2-8F35-531A987074F3}"/>
    <cellStyle name="Moneda [0] 8 2 2" xfId="2327" xr:uid="{D12D4E15-5DEC-42CF-8AF6-ECC6AAFF3266}"/>
    <cellStyle name="Moneda [0] 8 2 2 2" xfId="4968" xr:uid="{55C61457-796F-4946-9BD7-93F80263AC1D}"/>
    <cellStyle name="Moneda [0] 8 2 3" xfId="3648" xr:uid="{0D961E4E-3528-439E-9E5C-F3DD072E0B34}"/>
    <cellStyle name="Moneda [0] 8 3" xfId="1667" xr:uid="{63657D0B-BF3C-43E9-97C0-A2392F83F134}"/>
    <cellStyle name="Moneda [0] 8 3 2" xfId="4308" xr:uid="{DC72FB16-DD21-435E-B499-AE4BE6CBC31C}"/>
    <cellStyle name="Moneda [0] 8 4" xfId="2988" xr:uid="{F23C8FA5-3EA2-46B9-80E6-4AC9CD8B55AB}"/>
    <cellStyle name="Moneda [0] 9" xfId="677" xr:uid="{8DA8AB26-15D0-4F91-B61D-5B933056BDAF}"/>
    <cellStyle name="Moneda [0] 9 2" xfId="1998" xr:uid="{6108E55A-5310-4538-8B0E-DDBBBEB9FE56}"/>
    <cellStyle name="Moneda [0] 9 2 2" xfId="4639" xr:uid="{3352FE51-A2CC-4095-A6A0-DFF539529E64}"/>
    <cellStyle name="Moneda [0] 9 3" xfId="3319" xr:uid="{3399305B-D1A0-4C2B-A472-B2707CA3503D}"/>
    <cellStyle name="Moneda 10" xfId="56" xr:uid="{D26FE453-7F4A-4A7E-9E72-EAD3636DE3FD}"/>
    <cellStyle name="Moneda 10 2" xfId="107" xr:uid="{63B7F4E8-A2A7-4C08-939C-7E6CCA33269F}"/>
    <cellStyle name="Moneda 10 2 2" xfId="219" xr:uid="{7FECFF63-2813-4F02-9DA0-AE000C1C32FA}"/>
    <cellStyle name="Moneda 10 2 2 2" xfId="549" xr:uid="{9F6673AF-BBC5-432C-8661-A51618ECC720}"/>
    <cellStyle name="Moneda 10 2 2 2 2" xfId="1209" xr:uid="{FDCA1B4F-C629-4E04-959D-D66879500768}"/>
    <cellStyle name="Moneda 10 2 2 2 2 2" xfId="2530" xr:uid="{0E8A9129-1154-4CEE-89E9-220EC1FC4CF0}"/>
    <cellStyle name="Moneda 10 2 2 2 2 2 2" xfId="5171" xr:uid="{F53E9503-CDD4-4DE6-9E25-41304BFA51F3}"/>
    <cellStyle name="Moneda 10 2 2 2 2 3" xfId="3851" xr:uid="{FC9B8D38-C788-44C7-8553-DB0E50133AC8}"/>
    <cellStyle name="Moneda 10 2 2 2 3" xfId="1870" xr:uid="{127C9879-3956-4FFE-84A2-2ADA43DC829A}"/>
    <cellStyle name="Moneda 10 2 2 2 3 2" xfId="4511" xr:uid="{7ABB728C-7699-4F13-A4E0-9D21C0484D7F}"/>
    <cellStyle name="Moneda 10 2 2 2 4" xfId="3191" xr:uid="{C5F37C90-327C-47BF-8014-D0EA092D8DCF}"/>
    <cellStyle name="Moneda 10 2 2 3" xfId="880" xr:uid="{3C11718F-E6EB-4D90-B704-22DE8ADDC2CB}"/>
    <cellStyle name="Moneda 10 2 2 3 2" xfId="2201" xr:uid="{CC38097F-D811-4B3E-860E-C9B9FA403A96}"/>
    <cellStyle name="Moneda 10 2 2 3 2 2" xfId="4842" xr:uid="{DF2055EC-D834-4648-82AB-72CDD5C5E987}"/>
    <cellStyle name="Moneda 10 2 2 3 3" xfId="3522" xr:uid="{3ED0CC90-F38D-4E4E-852F-F79A79EBF7FF}"/>
    <cellStyle name="Moneda 10 2 2 4" xfId="1541" xr:uid="{B44C26AB-0851-46A8-9001-AE7144C6631E}"/>
    <cellStyle name="Moneda 10 2 2 4 2" xfId="4182" xr:uid="{CBF19A8D-EC1C-433A-B66C-7D9B7BE00527}"/>
    <cellStyle name="Moneda 10 2 2 5" xfId="2862" xr:uid="{F46DD9B2-E8A4-4404-AF82-429BF07D0641}"/>
    <cellStyle name="Moneda 10 2 3" xfId="329" xr:uid="{019346E3-677A-4515-9944-0CDA4CB511F7}"/>
    <cellStyle name="Moneda 10 2 3 2" xfId="659" xr:uid="{EFD83366-F0E0-46A1-AE0C-70E20ED935B8}"/>
    <cellStyle name="Moneda 10 2 3 2 2" xfId="1319" xr:uid="{B7E08EC9-3575-42BE-A9A4-9D84FBED8D0E}"/>
    <cellStyle name="Moneda 10 2 3 2 2 2" xfId="2640" xr:uid="{C77E22B2-1DB6-4BAE-8157-29B266D887D8}"/>
    <cellStyle name="Moneda 10 2 3 2 2 2 2" xfId="5281" xr:uid="{BE0E58B3-7DD5-473E-BE66-2EE69A41696C}"/>
    <cellStyle name="Moneda 10 2 3 2 2 3" xfId="3961" xr:uid="{86919262-0889-4446-8607-9D6AC4C9D54C}"/>
    <cellStyle name="Moneda 10 2 3 2 3" xfId="1980" xr:uid="{6BD6C2D5-EBB1-44D6-9CB6-0885B87025E2}"/>
    <cellStyle name="Moneda 10 2 3 2 3 2" xfId="4621" xr:uid="{99C67429-6151-4752-A908-10638067FFD1}"/>
    <cellStyle name="Moneda 10 2 3 2 4" xfId="3301" xr:uid="{8165249C-68DE-42D1-9729-E795B96AB64A}"/>
    <cellStyle name="Moneda 10 2 3 3" xfId="990" xr:uid="{4440A7CA-5B74-412D-8CDC-8530BA1F3F09}"/>
    <cellStyle name="Moneda 10 2 3 3 2" xfId="2311" xr:uid="{CA6B0283-2641-41F8-B312-E3FB0DA38A89}"/>
    <cellStyle name="Moneda 10 2 3 3 2 2" xfId="4952" xr:uid="{9B4EE053-7538-49D6-812D-1DD8D0C99DB7}"/>
    <cellStyle name="Moneda 10 2 3 3 3" xfId="3632" xr:uid="{C725CE82-C9A9-4382-B75A-D78A011C7891}"/>
    <cellStyle name="Moneda 10 2 3 4" xfId="1651" xr:uid="{7CFA0239-63E6-4052-8B49-72BD509BD3AA}"/>
    <cellStyle name="Moneda 10 2 3 4 2" xfId="4292" xr:uid="{690C7A81-3745-4182-B6BA-80593B60A559}"/>
    <cellStyle name="Moneda 10 2 3 5" xfId="2972" xr:uid="{A8D82073-77B8-4ABF-97E7-1DF77AA27D0D}"/>
    <cellStyle name="Moneda 10 2 4" xfId="438" xr:uid="{1B363120-B497-445B-81F4-B684BBA110EB}"/>
    <cellStyle name="Moneda 10 2 4 2" xfId="1099" xr:uid="{53176CAC-7BB1-4F9A-A731-0ADE366A8314}"/>
    <cellStyle name="Moneda 10 2 4 2 2" xfId="2420" xr:uid="{96079404-7338-4A55-A0B0-935787384B7C}"/>
    <cellStyle name="Moneda 10 2 4 2 2 2" xfId="5061" xr:uid="{E60790C9-7922-4DDE-B492-FBF15C510FB9}"/>
    <cellStyle name="Moneda 10 2 4 2 3" xfId="3741" xr:uid="{AE0E3279-0937-4712-9C8F-3548878A756A}"/>
    <cellStyle name="Moneda 10 2 4 3" xfId="1760" xr:uid="{0F1E03CE-2EE6-40A6-BB2F-3E2E63AD6A88}"/>
    <cellStyle name="Moneda 10 2 4 3 2" xfId="4401" xr:uid="{6B7362B4-E53A-4C63-8F45-1BE7CCA4A994}"/>
    <cellStyle name="Moneda 10 2 4 4" xfId="3081" xr:uid="{0BAFDC8D-6D0D-41DD-9949-89FF48826740}"/>
    <cellStyle name="Moneda 10 2 5" xfId="770" xr:uid="{E3EE5E29-2BF7-4839-9B4B-BB7133E50668}"/>
    <cellStyle name="Moneda 10 2 5 2" xfId="2091" xr:uid="{273CA131-F368-48F1-B852-972796001655}"/>
    <cellStyle name="Moneda 10 2 5 2 2" xfId="4732" xr:uid="{4CCFAE70-D53B-4901-A4FF-DE59E158B576}"/>
    <cellStyle name="Moneda 10 2 5 3" xfId="3412" xr:uid="{58F2AAA4-BE3D-46CC-81F5-D120E89B3BD7}"/>
    <cellStyle name="Moneda 10 2 6" xfId="1431" xr:uid="{51F76B17-EE1E-40D7-8EC4-61929E55FD50}"/>
    <cellStyle name="Moneda 10 2 6 2" xfId="4072" xr:uid="{9A6E9D38-B52C-4753-856C-E00979A1EFF8}"/>
    <cellStyle name="Moneda 10 2 7" xfId="2752" xr:uid="{535AA92E-EE30-4928-B0B1-D37A471ECA94}"/>
    <cellStyle name="Moneda 10 3" xfId="168" xr:uid="{406308F9-9C46-4DC8-9450-CE67CE2F8A55}"/>
    <cellStyle name="Moneda 10 3 2" xfId="498" xr:uid="{2D2A9217-6F62-4530-A777-F1E9051AC25E}"/>
    <cellStyle name="Moneda 10 3 2 2" xfId="1158" xr:uid="{BF3622E0-9339-4F01-AA97-04D8C80E77D2}"/>
    <cellStyle name="Moneda 10 3 2 2 2" xfId="2479" xr:uid="{16746304-B5E3-45B1-AA77-DA987957FF9A}"/>
    <cellStyle name="Moneda 10 3 2 2 2 2" xfId="5120" xr:uid="{73CA949C-AB9D-4B90-AF1A-934050B86848}"/>
    <cellStyle name="Moneda 10 3 2 2 3" xfId="3800" xr:uid="{6AC5DEB4-6CE1-457A-9146-6C969FDF4BA8}"/>
    <cellStyle name="Moneda 10 3 2 3" xfId="1819" xr:uid="{A4398D8F-6320-4125-80DF-A305E38C3FAE}"/>
    <cellStyle name="Moneda 10 3 2 3 2" xfId="4460" xr:uid="{22C3413D-8F1A-4B9E-A308-674E8C2DA1C7}"/>
    <cellStyle name="Moneda 10 3 2 4" xfId="3140" xr:uid="{092EEE25-931F-419B-861E-CE475764D4DA}"/>
    <cellStyle name="Moneda 10 3 3" xfId="829" xr:uid="{8A1DAAF0-86E4-4CE4-AEBA-726DCBE0FFB4}"/>
    <cellStyle name="Moneda 10 3 3 2" xfId="2150" xr:uid="{F0908B55-B36B-4C66-B1AF-1600B33B3F09}"/>
    <cellStyle name="Moneda 10 3 3 2 2" xfId="4791" xr:uid="{49F79576-680A-4D1F-8B24-480825F8FFB1}"/>
    <cellStyle name="Moneda 10 3 3 3" xfId="3471" xr:uid="{8806C446-33CA-4FAB-B696-0657D4519203}"/>
    <cellStyle name="Moneda 10 3 4" xfId="1490" xr:uid="{914524D3-E9B6-46A1-A07B-59B231D2D749}"/>
    <cellStyle name="Moneda 10 3 4 2" xfId="4131" xr:uid="{E2C341EB-8030-4FD8-B1EA-CDB8874A469B}"/>
    <cellStyle name="Moneda 10 3 5" xfId="2811" xr:uid="{8118DF08-2B3F-4B49-8A78-2880645CE10A}"/>
    <cellStyle name="Moneda 10 4" xfId="278" xr:uid="{E8802239-DCED-4414-A6C8-E251CA9A1BC1}"/>
    <cellStyle name="Moneda 10 4 2" xfId="608" xr:uid="{32651E62-D6C8-4BDC-806D-8DA7DD7D0001}"/>
    <cellStyle name="Moneda 10 4 2 2" xfId="1268" xr:uid="{12BA5927-BF3E-46E1-BC8F-F417BD00648C}"/>
    <cellStyle name="Moneda 10 4 2 2 2" xfId="2589" xr:uid="{85BC80D8-6C92-4067-8EF9-38EEBB9D29D8}"/>
    <cellStyle name="Moneda 10 4 2 2 2 2" xfId="5230" xr:uid="{74541A07-050C-440B-8DF2-F67DF65413F4}"/>
    <cellStyle name="Moneda 10 4 2 2 3" xfId="3910" xr:uid="{8108BC8D-8106-451E-8744-0D302C04B2F3}"/>
    <cellStyle name="Moneda 10 4 2 3" xfId="1929" xr:uid="{A975DB23-CD63-4309-A21E-6E928210BEC8}"/>
    <cellStyle name="Moneda 10 4 2 3 2" xfId="4570" xr:uid="{31F59ACF-9B26-4365-B17E-459E8FA6C601}"/>
    <cellStyle name="Moneda 10 4 2 4" xfId="3250" xr:uid="{A0AC1BAB-90B7-46BA-95D1-CBFE27976E6E}"/>
    <cellStyle name="Moneda 10 4 3" xfId="939" xr:uid="{A52BB83F-72B6-40C5-AD41-191228148329}"/>
    <cellStyle name="Moneda 10 4 3 2" xfId="2260" xr:uid="{F84A1C27-6DB2-45E6-9800-D7944A92CC51}"/>
    <cellStyle name="Moneda 10 4 3 2 2" xfId="4901" xr:uid="{B15395A5-AB48-4453-8CA2-9C47F566CD57}"/>
    <cellStyle name="Moneda 10 4 3 3" xfId="3581" xr:uid="{BD4CAE13-2570-47D9-8D59-D159C8714DA6}"/>
    <cellStyle name="Moneda 10 4 4" xfId="1600" xr:uid="{FADEF4E6-8B34-4756-8EDE-77D6B107362A}"/>
    <cellStyle name="Moneda 10 4 4 2" xfId="4241" xr:uid="{1C1D886E-A8F7-44C4-A15A-F9A7436E3D67}"/>
    <cellStyle name="Moneda 10 4 5" xfId="2921" xr:uid="{04A4E329-F618-47D8-B356-7F6E2D60F5E5}"/>
    <cellStyle name="Moneda 10 5" xfId="387" xr:uid="{81EF9C6D-86AD-48DC-9E04-95217EF4FAB0}"/>
    <cellStyle name="Moneda 10 5 2" xfId="1048" xr:uid="{06735EDC-07B2-49B5-A524-A3381AE3DCE1}"/>
    <cellStyle name="Moneda 10 5 2 2" xfId="2369" xr:uid="{15D62FA8-AD8F-4C29-8863-01AB4DD680FA}"/>
    <cellStyle name="Moneda 10 5 2 2 2" xfId="5010" xr:uid="{F18EB761-CF26-4E9A-AEE6-201B7AFECEDD}"/>
    <cellStyle name="Moneda 10 5 2 3" xfId="3690" xr:uid="{DCAF79FB-D05F-4D4E-8B5D-94824E5C65D6}"/>
    <cellStyle name="Moneda 10 5 3" xfId="1709" xr:uid="{8DE57348-B9F6-4751-AFAF-AA236C2D0D72}"/>
    <cellStyle name="Moneda 10 5 3 2" xfId="4350" xr:uid="{93A6ADBA-DAD9-492A-BB1E-E4C18824F52D}"/>
    <cellStyle name="Moneda 10 5 4" xfId="3030" xr:uid="{59022344-9BFC-4368-9CEA-DB4217A43544}"/>
    <cellStyle name="Moneda 10 6" xfId="719" xr:uid="{BB3A2DE0-3286-4215-9B9B-CBE0018838F0}"/>
    <cellStyle name="Moneda 10 6 2" xfId="2040" xr:uid="{9272C373-34F3-4661-A04B-4105E67B289D}"/>
    <cellStyle name="Moneda 10 6 2 2" xfId="4681" xr:uid="{EF911D36-5DBE-4E0F-B729-DF6CEFE60E67}"/>
    <cellStyle name="Moneda 10 6 3" xfId="3361" xr:uid="{5DE739F9-F088-4692-9C9F-0E021CA5C4FB}"/>
    <cellStyle name="Moneda 10 7" xfId="1380" xr:uid="{28E9CD97-A8A2-43ED-A7C4-CAC3B22CF23F}"/>
    <cellStyle name="Moneda 10 7 2" xfId="4021" xr:uid="{8EAD2B97-7885-406E-9897-1D703151CC19}"/>
    <cellStyle name="Moneda 10 8" xfId="2701" xr:uid="{57E845AC-E323-4A01-806F-F83670F58448}"/>
    <cellStyle name="Moneda 11" xfId="57" xr:uid="{C1A341A2-7275-4E7A-BD71-26FC455C35BE}"/>
    <cellStyle name="Moneda 11 2" xfId="108" xr:uid="{A2A3AF90-4266-495B-B281-F34389D3E35A}"/>
    <cellStyle name="Moneda 11 2 2" xfId="220" xr:uid="{25A46E10-5F4E-49B5-8EC1-45AE333F1D1E}"/>
    <cellStyle name="Moneda 11 2 2 2" xfId="550" xr:uid="{56652EA9-2A1A-49DA-B950-2AD7505C7D8C}"/>
    <cellStyle name="Moneda 11 2 2 2 2" xfId="1210" xr:uid="{BBD79E8F-FE93-4D58-9CB4-8E69A56BED16}"/>
    <cellStyle name="Moneda 11 2 2 2 2 2" xfId="2531" xr:uid="{C85A6DCA-B06B-416C-9826-2135C082D175}"/>
    <cellStyle name="Moneda 11 2 2 2 2 2 2" xfId="5172" xr:uid="{80BF37C1-FDDE-4A17-9A45-F9A9F029C0C2}"/>
    <cellStyle name="Moneda 11 2 2 2 2 3" xfId="3852" xr:uid="{D4740CE2-56CC-4106-AA25-57E0D61F16E3}"/>
    <cellStyle name="Moneda 11 2 2 2 3" xfId="1871" xr:uid="{E8C71178-DE78-40D4-ACA5-82D72C61664E}"/>
    <cellStyle name="Moneda 11 2 2 2 3 2" xfId="4512" xr:uid="{AEED6CE3-C694-4216-87D1-CFB9AC08C731}"/>
    <cellStyle name="Moneda 11 2 2 2 4" xfId="3192" xr:uid="{AA1A9663-44C3-4C2F-8901-5E70A33271E0}"/>
    <cellStyle name="Moneda 11 2 2 3" xfId="881" xr:uid="{56F2EC72-217A-4FA1-B0F1-3A4DDD10D9A1}"/>
    <cellStyle name="Moneda 11 2 2 3 2" xfId="2202" xr:uid="{7A5AC1F8-E4A9-4573-8F79-F74E0BB55890}"/>
    <cellStyle name="Moneda 11 2 2 3 2 2" xfId="4843" xr:uid="{266D76A2-F1ED-473B-B2FE-D30BE0665005}"/>
    <cellStyle name="Moneda 11 2 2 3 3" xfId="3523" xr:uid="{140AD2F1-462B-4427-9991-F5F424FAE078}"/>
    <cellStyle name="Moneda 11 2 2 4" xfId="1542" xr:uid="{F04F10E2-3CAB-48A1-844C-7BCAF36E2519}"/>
    <cellStyle name="Moneda 11 2 2 4 2" xfId="4183" xr:uid="{478B9274-CDD1-419E-B0F6-F0BA9D1D9467}"/>
    <cellStyle name="Moneda 11 2 2 5" xfId="2863" xr:uid="{289E4B81-B9D7-4999-A27D-4CC0C57A5083}"/>
    <cellStyle name="Moneda 11 2 3" xfId="330" xr:uid="{940B2C35-9D18-43E6-AC33-BD160354613C}"/>
    <cellStyle name="Moneda 11 2 3 2" xfId="660" xr:uid="{A9F2BE6A-8488-4B15-A857-C3D7856C4438}"/>
    <cellStyle name="Moneda 11 2 3 2 2" xfId="1320" xr:uid="{162D9EDD-970E-4E77-8AEA-8FA3BDCD434C}"/>
    <cellStyle name="Moneda 11 2 3 2 2 2" xfId="2641" xr:uid="{5E3AA77D-441D-4F19-85DB-A6B06F013C79}"/>
    <cellStyle name="Moneda 11 2 3 2 2 2 2" xfId="5282" xr:uid="{96BB501B-5A30-49D6-9A67-90E22CD42A07}"/>
    <cellStyle name="Moneda 11 2 3 2 2 3" xfId="3962" xr:uid="{F2627A31-0503-41E8-91D3-D0E65EE3159C}"/>
    <cellStyle name="Moneda 11 2 3 2 3" xfId="1981" xr:uid="{777ACB68-7E2A-4CA4-BEA3-FCF6F9B2D858}"/>
    <cellStyle name="Moneda 11 2 3 2 3 2" xfId="4622" xr:uid="{3143275C-6D23-411F-883E-24ECAC2EE622}"/>
    <cellStyle name="Moneda 11 2 3 2 4" xfId="3302" xr:uid="{F4A6031F-86AB-44AB-BD38-EEA5A70AAC85}"/>
    <cellStyle name="Moneda 11 2 3 3" xfId="991" xr:uid="{E50DABDC-E4B9-4B35-B867-9DF2E955167C}"/>
    <cellStyle name="Moneda 11 2 3 3 2" xfId="2312" xr:uid="{2548A397-003C-435F-8663-7E6EC847D243}"/>
    <cellStyle name="Moneda 11 2 3 3 2 2" xfId="4953" xr:uid="{7EB61938-2550-4079-B990-F1D66304CDDD}"/>
    <cellStyle name="Moneda 11 2 3 3 3" xfId="3633" xr:uid="{6D32403B-F824-4BE5-87B7-259022A796BA}"/>
    <cellStyle name="Moneda 11 2 3 4" xfId="1652" xr:uid="{157F0C4C-7517-4A82-974C-2C4D78D6D5E2}"/>
    <cellStyle name="Moneda 11 2 3 4 2" xfId="4293" xr:uid="{E6E525D9-8F5A-4D61-BD63-511E10BF262B}"/>
    <cellStyle name="Moneda 11 2 3 5" xfId="2973" xr:uid="{83B97F56-0C93-45CA-873F-E2C7F125B364}"/>
    <cellStyle name="Moneda 11 2 4" xfId="439" xr:uid="{CAAD1001-4544-4603-B3A0-FFE55B1D0E0D}"/>
    <cellStyle name="Moneda 11 2 4 2" xfId="1100" xr:uid="{F3F8E57C-EEE9-4CA2-B8BD-FA6ADCD63B6F}"/>
    <cellStyle name="Moneda 11 2 4 2 2" xfId="2421" xr:uid="{AB29874A-88F0-4EA9-BB5B-10612614A98B}"/>
    <cellStyle name="Moneda 11 2 4 2 2 2" xfId="5062" xr:uid="{160A16AB-CDAC-4CFD-8819-715DB41F0739}"/>
    <cellStyle name="Moneda 11 2 4 2 3" xfId="3742" xr:uid="{C8C3ECD6-3A43-43E7-B825-9ABDFA7DBF18}"/>
    <cellStyle name="Moneda 11 2 4 3" xfId="1761" xr:uid="{112EC6D8-B364-492D-AED7-CE66B35F5F69}"/>
    <cellStyle name="Moneda 11 2 4 3 2" xfId="4402" xr:uid="{A66698D1-C76C-48AF-BC21-34D29FAACAA2}"/>
    <cellStyle name="Moneda 11 2 4 4" xfId="3082" xr:uid="{059CDFE3-BFC2-4073-B457-DC2A35B9B560}"/>
    <cellStyle name="Moneda 11 2 5" xfId="771" xr:uid="{C84F6894-0F78-4430-8625-AFDF9FE2FF9F}"/>
    <cellStyle name="Moneda 11 2 5 2" xfId="2092" xr:uid="{FD14242C-97A2-4C20-972A-950A09B27D5A}"/>
    <cellStyle name="Moneda 11 2 5 2 2" xfId="4733" xr:uid="{7DA26B33-7FE8-4D92-8155-54BC79159433}"/>
    <cellStyle name="Moneda 11 2 5 3" xfId="3413" xr:uid="{9A3782AE-5E4D-4B7E-A01F-FE6E2767B400}"/>
    <cellStyle name="Moneda 11 2 6" xfId="1432" xr:uid="{47F37AA8-F6CF-42E7-A9E6-EFE71B1D0E51}"/>
    <cellStyle name="Moneda 11 2 6 2" xfId="4073" xr:uid="{2979B569-4F27-4CB1-83F6-8932410223AE}"/>
    <cellStyle name="Moneda 11 2 7" xfId="2753" xr:uid="{967C16F6-EC4F-4CE9-9BA5-4F49D07BDA74}"/>
    <cellStyle name="Moneda 11 3" xfId="169" xr:uid="{AC709883-CCBB-46C4-A431-8EDFEDD6C142}"/>
    <cellStyle name="Moneda 11 3 2" xfId="499" xr:uid="{BB50B072-6C38-46E1-8C05-84A5821F18F2}"/>
    <cellStyle name="Moneda 11 3 2 2" xfId="1159" xr:uid="{B17485EC-70DB-4C8A-93F9-9E4CD69F2359}"/>
    <cellStyle name="Moneda 11 3 2 2 2" xfId="2480" xr:uid="{35F732E6-2C2D-4A39-A9EE-1DD1E8E249E5}"/>
    <cellStyle name="Moneda 11 3 2 2 2 2" xfId="5121" xr:uid="{15E73750-67D8-4012-9C94-3BFD5CCAA299}"/>
    <cellStyle name="Moneda 11 3 2 2 3" xfId="3801" xr:uid="{36532B55-68EF-49FA-8817-603E4C5865E0}"/>
    <cellStyle name="Moneda 11 3 2 3" xfId="1820" xr:uid="{28324AFE-230B-472A-98FB-9904759D257E}"/>
    <cellStyle name="Moneda 11 3 2 3 2" xfId="4461" xr:uid="{AE30B01D-FD4E-495E-9697-681250339CA1}"/>
    <cellStyle name="Moneda 11 3 2 4" xfId="3141" xr:uid="{30BDD76B-74F7-4D35-B8DB-0123B5DA0C16}"/>
    <cellStyle name="Moneda 11 3 3" xfId="830" xr:uid="{6DB0D5C6-F1D9-4993-AC7D-3B20A171FFEB}"/>
    <cellStyle name="Moneda 11 3 3 2" xfId="2151" xr:uid="{25599D43-B829-4533-81CA-F3AB6BFE6A39}"/>
    <cellStyle name="Moneda 11 3 3 2 2" xfId="4792" xr:uid="{CBD196F6-0A13-4FA8-8BEA-39515D07F7FA}"/>
    <cellStyle name="Moneda 11 3 3 3" xfId="3472" xr:uid="{E16CE0CB-A865-4CA3-B56E-870FD8027072}"/>
    <cellStyle name="Moneda 11 3 4" xfId="1491" xr:uid="{174C8B59-2722-49E2-9455-38C7717A98A3}"/>
    <cellStyle name="Moneda 11 3 4 2" xfId="4132" xr:uid="{37DA1C48-BA4E-4ECF-BC85-7AD0C47FBAF9}"/>
    <cellStyle name="Moneda 11 3 5" xfId="2812" xr:uid="{83FAE4ED-8356-4F17-82EF-53E3E64BB335}"/>
    <cellStyle name="Moneda 11 4" xfId="279" xr:uid="{1FD8B732-CF71-4D34-AE00-6E1580F498A4}"/>
    <cellStyle name="Moneda 11 4 2" xfId="609" xr:uid="{557E62E9-3DC7-4F3B-9226-A85FA9CA09BA}"/>
    <cellStyle name="Moneda 11 4 2 2" xfId="1269" xr:uid="{C1EA0804-F024-42F4-9043-5234D0EF955D}"/>
    <cellStyle name="Moneda 11 4 2 2 2" xfId="2590" xr:uid="{ABEC2624-6271-4975-A0C3-35097307C575}"/>
    <cellStyle name="Moneda 11 4 2 2 2 2" xfId="5231" xr:uid="{BD6E9E52-8888-49B1-97BB-1B4DE2572CCF}"/>
    <cellStyle name="Moneda 11 4 2 2 3" xfId="3911" xr:uid="{3BF80E5B-35D1-47FB-A07E-AD1C63A6626D}"/>
    <cellStyle name="Moneda 11 4 2 3" xfId="1930" xr:uid="{AA4B3087-66B9-4FDF-AAAF-AAA2E39E8223}"/>
    <cellStyle name="Moneda 11 4 2 3 2" xfId="4571" xr:uid="{A68523CB-4763-46D1-9EF2-423F9DEEFBFA}"/>
    <cellStyle name="Moneda 11 4 2 4" xfId="3251" xr:uid="{CA8C039E-5B1C-4E66-8623-BED1013505DE}"/>
    <cellStyle name="Moneda 11 4 3" xfId="940" xr:uid="{6CC70DE9-E234-4612-A8C4-6AFB5BD084C1}"/>
    <cellStyle name="Moneda 11 4 3 2" xfId="2261" xr:uid="{E262DB34-0132-4A8E-AF6C-EBF124C27A99}"/>
    <cellStyle name="Moneda 11 4 3 2 2" xfId="4902" xr:uid="{23DC8FC7-856E-4784-9B02-88D184729462}"/>
    <cellStyle name="Moneda 11 4 3 3" xfId="3582" xr:uid="{46824711-ECFF-4BB8-9F5F-98428C5AD223}"/>
    <cellStyle name="Moneda 11 4 4" xfId="1601" xr:uid="{BA0D22C9-1475-436E-B859-DDE12A15B259}"/>
    <cellStyle name="Moneda 11 4 4 2" xfId="4242" xr:uid="{B4A2A960-5B20-4C19-9350-A4C22FEC39F7}"/>
    <cellStyle name="Moneda 11 4 5" xfId="2922" xr:uid="{FFCA34C7-3FE8-4406-B991-606F26F759E2}"/>
    <cellStyle name="Moneda 11 5" xfId="388" xr:uid="{04D62157-0B01-4A8B-B1F9-BC01761D6902}"/>
    <cellStyle name="Moneda 11 5 2" xfId="1049" xr:uid="{5BE6F4AD-9784-4DB7-B267-46C8469F78C1}"/>
    <cellStyle name="Moneda 11 5 2 2" xfId="2370" xr:uid="{37B9205C-040D-4C1E-B02A-BAD13824B650}"/>
    <cellStyle name="Moneda 11 5 2 2 2" xfId="5011" xr:uid="{0FBAF691-3CA8-49A6-8323-FA2864136A98}"/>
    <cellStyle name="Moneda 11 5 2 3" xfId="3691" xr:uid="{0B0E650C-DB56-4954-8D4A-DCC791220498}"/>
    <cellStyle name="Moneda 11 5 3" xfId="1710" xr:uid="{76205657-F881-4BBE-8051-CBAB6B2D4860}"/>
    <cellStyle name="Moneda 11 5 3 2" xfId="4351" xr:uid="{B9C592F9-E6F8-4A5D-8AAB-3A719A8EE671}"/>
    <cellStyle name="Moneda 11 5 4" xfId="3031" xr:uid="{021B9B01-8CC3-457C-B14F-B2E397C2A6F6}"/>
    <cellStyle name="Moneda 11 6" xfId="720" xr:uid="{D123CB5D-AB7B-4962-B5E1-294C2E297421}"/>
    <cellStyle name="Moneda 11 6 2" xfId="2041" xr:uid="{73540BA5-2BFA-4953-8819-5C45CA55105C}"/>
    <cellStyle name="Moneda 11 6 2 2" xfId="4682" xr:uid="{8BE3C864-F2CF-48C1-B7D8-1EB114B2B631}"/>
    <cellStyle name="Moneda 11 6 3" xfId="3362" xr:uid="{1EE76BE1-AF22-49E1-934E-B0646352C358}"/>
    <cellStyle name="Moneda 11 7" xfId="1381" xr:uid="{E433B8EB-BB93-43EA-B29F-382D046EEF0B}"/>
    <cellStyle name="Moneda 11 7 2" xfId="4022" xr:uid="{88CE00BB-E654-4FAD-BACA-551B4F45A2DC}"/>
    <cellStyle name="Moneda 11 8" xfId="2702" xr:uid="{BA9D985C-6B3E-4D7F-97E0-B22237C2B267}"/>
    <cellStyle name="Moneda 12" xfId="58" xr:uid="{D335C83D-DF74-45E1-BC8A-2D56AA955972}"/>
    <cellStyle name="Moneda 12 2" xfId="170" xr:uid="{2A0C0EED-C048-4B93-9CDE-9962BA825ED9}"/>
    <cellStyle name="Moneda 12 2 2" xfId="500" xr:uid="{B1A69557-A0DB-4728-A19D-FCDC55B2B50C}"/>
    <cellStyle name="Moneda 12 2 2 2" xfId="1160" xr:uid="{1D201C8B-02A3-403F-9DA7-64BD0832CDBD}"/>
    <cellStyle name="Moneda 12 2 2 2 2" xfId="2481" xr:uid="{47FD26A0-24CF-4BAE-B011-E1D7A0DF17A6}"/>
    <cellStyle name="Moneda 12 2 2 2 2 2" xfId="5122" xr:uid="{FCBBDAF1-FDBE-4353-9AD9-289069EB9DC0}"/>
    <cellStyle name="Moneda 12 2 2 2 3" xfId="3802" xr:uid="{040A838C-1316-4547-910A-3DC900706080}"/>
    <cellStyle name="Moneda 12 2 2 3" xfId="1821" xr:uid="{4B65E7D4-1A6A-45B6-A900-F283E8A11AB3}"/>
    <cellStyle name="Moneda 12 2 2 3 2" xfId="4462" xr:uid="{4E37DF35-DFDF-476F-BDD5-8C807CF57E62}"/>
    <cellStyle name="Moneda 12 2 2 4" xfId="3142" xr:uid="{220BF723-689D-4E25-8383-C46340387899}"/>
    <cellStyle name="Moneda 12 2 3" xfId="831" xr:uid="{A61C1B75-51E5-4E5A-BA62-732045DADB5D}"/>
    <cellStyle name="Moneda 12 2 3 2" xfId="2152" xr:uid="{0E916EC7-FC5B-4303-B220-D9BD64079E78}"/>
    <cellStyle name="Moneda 12 2 3 2 2" xfId="4793" xr:uid="{AAB97254-7911-4FA6-93AF-E24ECB82AF10}"/>
    <cellStyle name="Moneda 12 2 3 3" xfId="3473" xr:uid="{9D4F8691-10A5-4FCB-AD04-B7F5927A985D}"/>
    <cellStyle name="Moneda 12 2 4" xfId="1492" xr:uid="{9EA474C8-652A-41A4-8DBF-0A69EC043486}"/>
    <cellStyle name="Moneda 12 2 4 2" xfId="4133" xr:uid="{A7067E1F-034C-4A48-AECF-AF4B61B0F1BA}"/>
    <cellStyle name="Moneda 12 2 5" xfId="2813" xr:uid="{77758137-9840-4DAD-B438-B8F77F75C499}"/>
    <cellStyle name="Moneda 12 3" xfId="280" xr:uid="{65BE9354-7FB4-46F3-8641-EF93566D257C}"/>
    <cellStyle name="Moneda 12 3 2" xfId="610" xr:uid="{42935B20-D2C6-415A-A7A2-A11906663752}"/>
    <cellStyle name="Moneda 12 3 2 2" xfId="1270" xr:uid="{1954A94E-2394-428D-B5D1-465652EB5ED7}"/>
    <cellStyle name="Moneda 12 3 2 2 2" xfId="2591" xr:uid="{AC3F2E25-8099-4F62-9A81-466BFC1DF622}"/>
    <cellStyle name="Moneda 12 3 2 2 2 2" xfId="5232" xr:uid="{1553C6B2-F5ED-4E45-AC90-1DBCA9DBB88A}"/>
    <cellStyle name="Moneda 12 3 2 2 3" xfId="3912" xr:uid="{7BCD74F6-0492-42AD-84B3-3B2F5F7775A7}"/>
    <cellStyle name="Moneda 12 3 2 3" xfId="1931" xr:uid="{09D34A46-BF4E-4EF8-B835-DF1A64DA6C51}"/>
    <cellStyle name="Moneda 12 3 2 3 2" xfId="4572" xr:uid="{2DDF899A-B92F-457C-B0A0-135AAA976AE6}"/>
    <cellStyle name="Moneda 12 3 2 4" xfId="3252" xr:uid="{6590756C-342D-4004-A32D-965167BC1D2D}"/>
    <cellStyle name="Moneda 12 3 3" xfId="941" xr:uid="{48A0A5D0-E3D7-4F2C-973B-02FB5CA23710}"/>
    <cellStyle name="Moneda 12 3 3 2" xfId="2262" xr:uid="{A61F8F7A-A98C-4A21-894D-44CA1AA2CDA1}"/>
    <cellStyle name="Moneda 12 3 3 2 2" xfId="4903" xr:uid="{D5B1C3EA-804A-45B1-A891-0C488DEBA245}"/>
    <cellStyle name="Moneda 12 3 3 3" xfId="3583" xr:uid="{C9BF6C42-94F0-42E9-A8DE-B8A7EADB433C}"/>
    <cellStyle name="Moneda 12 3 4" xfId="1602" xr:uid="{4014F567-D55F-45B2-9575-6EEF9B4CCB8E}"/>
    <cellStyle name="Moneda 12 3 4 2" xfId="4243" xr:uid="{5F18387B-D98C-44D1-8F81-90F36517B033}"/>
    <cellStyle name="Moneda 12 3 5" xfId="2923" xr:uid="{32D19D29-7230-48C4-BAF7-46398F532F29}"/>
    <cellStyle name="Moneda 12 4" xfId="389" xr:uid="{2C7ACCD6-A9E1-4884-A25A-F8D8DDC6C5BB}"/>
    <cellStyle name="Moneda 12 4 2" xfId="1050" xr:uid="{39DFC667-83F3-4017-9011-61935D9C37EA}"/>
    <cellStyle name="Moneda 12 4 2 2" xfId="2371" xr:uid="{4D98C18E-26B5-42E0-85FD-7A33EB31BD05}"/>
    <cellStyle name="Moneda 12 4 2 2 2" xfId="5012" xr:uid="{B42AC0DF-0664-4B92-92A0-D1E16CABDCF0}"/>
    <cellStyle name="Moneda 12 4 2 3" xfId="3692" xr:uid="{5AC84450-E678-465A-AAF8-55B02C615564}"/>
    <cellStyle name="Moneda 12 4 3" xfId="1711" xr:uid="{D54C75E2-E4C8-4CC6-8EDB-2F4ECF5BB3CC}"/>
    <cellStyle name="Moneda 12 4 3 2" xfId="4352" xr:uid="{A39FC542-14FE-4A17-8731-4466762EE0F0}"/>
    <cellStyle name="Moneda 12 4 4" xfId="3032" xr:uid="{4DAD7712-156E-402C-A397-E79F593DE102}"/>
    <cellStyle name="Moneda 12 5" xfId="721" xr:uid="{1100B5D8-A46B-4541-898D-704EB6D0A64B}"/>
    <cellStyle name="Moneda 12 5 2" xfId="2042" xr:uid="{AE74FC12-1C7E-474D-86B3-5762E86C702C}"/>
    <cellStyle name="Moneda 12 5 2 2" xfId="4683" xr:uid="{49940442-3B4F-445F-85F1-D6B65435FED2}"/>
    <cellStyle name="Moneda 12 5 3" xfId="3363" xr:uid="{3D66397C-1FAF-4C75-834B-520AE30F7ABA}"/>
    <cellStyle name="Moneda 12 6" xfId="1382" xr:uid="{50D4FED8-D21E-4113-B263-B6FCD615580D}"/>
    <cellStyle name="Moneda 12 6 2" xfId="4023" xr:uid="{0FB4C5CC-1298-44F8-A7DE-6B159F5E3BD8}"/>
    <cellStyle name="Moneda 12 7" xfId="2703" xr:uid="{26744C18-3F74-455A-AC06-E102589FC384}"/>
    <cellStyle name="Moneda 13" xfId="60" xr:uid="{458ED34C-1853-4F4A-8582-B7720D0EA1B9}"/>
    <cellStyle name="Moneda 13 2" xfId="172" xr:uid="{75A5D497-BF82-497E-89DA-BAA006B44E09}"/>
    <cellStyle name="Moneda 13 2 2" xfId="502" xr:uid="{6866F637-D7E8-4575-8E8A-AFD81A6A690A}"/>
    <cellStyle name="Moneda 13 2 2 2" xfId="1162" xr:uid="{45231DF2-204A-4062-B508-628344E06FC2}"/>
    <cellStyle name="Moneda 13 2 2 2 2" xfId="2483" xr:uid="{0DD829D3-9D96-4BF6-B7DE-A7B569492158}"/>
    <cellStyle name="Moneda 13 2 2 2 2 2" xfId="5124" xr:uid="{175FFB51-4B1D-47EC-BE68-B3312AC10D45}"/>
    <cellStyle name="Moneda 13 2 2 2 3" xfId="3804" xr:uid="{431158CA-292D-45AC-91D4-CF1160F6FE9F}"/>
    <cellStyle name="Moneda 13 2 2 3" xfId="1823" xr:uid="{1FB9BED7-5E70-457A-A0A5-00CD9FD8DBFB}"/>
    <cellStyle name="Moneda 13 2 2 3 2" xfId="4464" xr:uid="{02C13BA7-1C67-431E-9EFF-0234CF67860F}"/>
    <cellStyle name="Moneda 13 2 2 4" xfId="3144" xr:uid="{3A9686E2-B24B-4D73-91E7-B64DBC28ABB2}"/>
    <cellStyle name="Moneda 13 2 3" xfId="833" xr:uid="{E2725BE9-5AE2-45C4-8069-F480C565A49E}"/>
    <cellStyle name="Moneda 13 2 3 2" xfId="2154" xr:uid="{7D5A0202-6A77-4B43-A9DB-28978AC5571F}"/>
    <cellStyle name="Moneda 13 2 3 2 2" xfId="4795" xr:uid="{ED340FFF-261F-4D9D-B2B0-65A0AD552FA4}"/>
    <cellStyle name="Moneda 13 2 3 3" xfId="3475" xr:uid="{09CF4AA1-2DF2-4A38-BD56-4C165EBDE26D}"/>
    <cellStyle name="Moneda 13 2 4" xfId="1494" xr:uid="{4325D962-EE05-4FF9-9117-87D26E975D3B}"/>
    <cellStyle name="Moneda 13 2 4 2" xfId="4135" xr:uid="{54768280-0E52-4513-9681-475763D4644A}"/>
    <cellStyle name="Moneda 13 2 5" xfId="2815" xr:uid="{DCDAE4D5-DC3B-495D-82CE-DC09551A90C5}"/>
    <cellStyle name="Moneda 13 3" xfId="282" xr:uid="{4656FDD3-E9AB-4EEC-8533-45ED226CEA25}"/>
    <cellStyle name="Moneda 13 3 2" xfId="612" xr:uid="{E137643D-3078-410E-818D-C837354505B6}"/>
    <cellStyle name="Moneda 13 3 2 2" xfId="1272" xr:uid="{3EBB6020-99CD-4E91-9728-2D8FB109045A}"/>
    <cellStyle name="Moneda 13 3 2 2 2" xfId="2593" xr:uid="{D0DA4279-12C0-4BD1-B12A-86B6DB7BD716}"/>
    <cellStyle name="Moneda 13 3 2 2 2 2" xfId="5234" xr:uid="{66C70456-8FAD-4E81-86DB-BDABA3A507A1}"/>
    <cellStyle name="Moneda 13 3 2 2 3" xfId="3914" xr:uid="{36D95ED0-CB1F-4FE2-BF5E-3A9351C62D1D}"/>
    <cellStyle name="Moneda 13 3 2 3" xfId="1933" xr:uid="{CC33514A-3DB6-4669-9C63-DBB2B6A1DB42}"/>
    <cellStyle name="Moneda 13 3 2 3 2" xfId="4574" xr:uid="{72C89941-1626-4494-81CC-2E7D10D68A89}"/>
    <cellStyle name="Moneda 13 3 2 4" xfId="3254" xr:uid="{EF8061A0-A0FA-4F70-967B-BDDC630D3632}"/>
    <cellStyle name="Moneda 13 3 3" xfId="943" xr:uid="{DD812055-F0C7-4FA7-A46B-438922B131D9}"/>
    <cellStyle name="Moneda 13 3 3 2" xfId="2264" xr:uid="{53CD3BF4-1C48-4045-9C4A-CD0664155311}"/>
    <cellStyle name="Moneda 13 3 3 2 2" xfId="4905" xr:uid="{E88314B4-BE86-4B7A-9A18-A2BE0C97EF01}"/>
    <cellStyle name="Moneda 13 3 3 3" xfId="3585" xr:uid="{1173C3EE-2AD5-4BB9-B414-B93877DB7089}"/>
    <cellStyle name="Moneda 13 3 4" xfId="1604" xr:uid="{CB03A141-6F15-42F5-9F63-3748FB2312D2}"/>
    <cellStyle name="Moneda 13 3 4 2" xfId="4245" xr:uid="{F0B09A9C-7E2D-49B3-93C7-37DE0DFFAE33}"/>
    <cellStyle name="Moneda 13 3 5" xfId="2925" xr:uid="{1AD84A03-F965-436D-92AB-E5E4A19755F8}"/>
    <cellStyle name="Moneda 13 4" xfId="391" xr:uid="{85C53EC5-9492-4929-ACC8-6A10C77D48F0}"/>
    <cellStyle name="Moneda 13 4 2" xfId="1052" xr:uid="{E9332F60-8DEB-47DF-B46C-5C68FA9BF31B}"/>
    <cellStyle name="Moneda 13 4 2 2" xfId="2373" xr:uid="{63BF63E1-6CBE-4E7B-B066-6CB40716BE37}"/>
    <cellStyle name="Moneda 13 4 2 2 2" xfId="5014" xr:uid="{209EF336-4A4E-4C71-B63F-6F1B2AD97723}"/>
    <cellStyle name="Moneda 13 4 2 3" xfId="3694" xr:uid="{AE796951-B8D4-4792-9D79-F91A2D8B5630}"/>
    <cellStyle name="Moneda 13 4 3" xfId="1713" xr:uid="{E8DCF811-C325-4CB4-BA71-B5E339F209C9}"/>
    <cellStyle name="Moneda 13 4 3 2" xfId="4354" xr:uid="{0D8EFC4C-C89F-4B59-BB66-9770D881EBD9}"/>
    <cellStyle name="Moneda 13 4 4" xfId="3034" xr:uid="{1ECD415B-47FF-40E1-8503-DE340D68D456}"/>
    <cellStyle name="Moneda 13 5" xfId="723" xr:uid="{57C0C12D-3765-4622-9509-90FD317504B6}"/>
    <cellStyle name="Moneda 13 5 2" xfId="2044" xr:uid="{98287A0A-F5DD-4F0D-A2FD-F437F2C2FD0E}"/>
    <cellStyle name="Moneda 13 5 2 2" xfId="4685" xr:uid="{BFCD98FA-B15A-4DFB-B44A-A5CF6BB50F67}"/>
    <cellStyle name="Moneda 13 5 3" xfId="3365" xr:uid="{06B85D4F-7A0F-4F38-B2CF-F70814B86D73}"/>
    <cellStyle name="Moneda 13 6" xfId="1384" xr:uid="{D895F8EC-F41A-47DD-B873-6E53E8CD6B1F}"/>
    <cellStyle name="Moneda 13 6 2" xfId="4025" xr:uid="{198F1436-59A0-4DBD-B39A-5EEC26808A21}"/>
    <cellStyle name="Moneda 13 7" xfId="2705" xr:uid="{1D3F5C25-6F4B-4BD9-BA07-7DB0E264B5C2}"/>
    <cellStyle name="Moneda 14" xfId="109" xr:uid="{236AE07A-9F75-46EC-870C-213E3B42CC20}"/>
    <cellStyle name="Moneda 14 2" xfId="221" xr:uid="{61474207-A9CD-4F48-84DE-312CD8A2C1EE}"/>
    <cellStyle name="Moneda 14 2 2" xfId="551" xr:uid="{938FBFEE-1854-436E-A00F-3578A66D85DC}"/>
    <cellStyle name="Moneda 14 2 2 2" xfId="1211" xr:uid="{093D1F57-1CE8-44F7-B1C7-784575992FC6}"/>
    <cellStyle name="Moneda 14 2 2 2 2" xfId="2532" xr:uid="{C4D7C901-EA27-4283-AD48-72EBF529A76D}"/>
    <cellStyle name="Moneda 14 2 2 2 2 2" xfId="5173" xr:uid="{37FB2F66-EDA1-42D3-B481-FCC452F019C7}"/>
    <cellStyle name="Moneda 14 2 2 2 3" xfId="3853" xr:uid="{09BEAB3A-16A8-432E-8E35-7945C0A39B15}"/>
    <cellStyle name="Moneda 14 2 2 3" xfId="1872" xr:uid="{4C9312D5-DC71-4EFD-BC8D-CFC5E1C1DF6B}"/>
    <cellStyle name="Moneda 14 2 2 3 2" xfId="4513" xr:uid="{A4BA2A72-0D58-4F9B-8AA1-62A14C5305CC}"/>
    <cellStyle name="Moneda 14 2 2 4" xfId="3193" xr:uid="{4537E1B1-3AAE-43B4-B079-FA07A792BC45}"/>
    <cellStyle name="Moneda 14 2 3" xfId="882" xr:uid="{83FCD115-47FD-45BF-9585-F2CCC9A451DB}"/>
    <cellStyle name="Moneda 14 2 3 2" xfId="2203" xr:uid="{7E449A64-9CC3-44C1-85C9-7F8CD041F285}"/>
    <cellStyle name="Moneda 14 2 3 2 2" xfId="4844" xr:uid="{D29A6006-0B79-486A-9767-CF7A1D738E20}"/>
    <cellStyle name="Moneda 14 2 3 3" xfId="3524" xr:uid="{394E6BFB-ED3A-4F88-85D2-64A2B310E621}"/>
    <cellStyle name="Moneda 14 2 4" xfId="1543" xr:uid="{166C5039-25AA-4ADC-A6D6-CEE5A2E19E3A}"/>
    <cellStyle name="Moneda 14 2 4 2" xfId="4184" xr:uid="{4446F6F8-1982-4006-82B2-54D9CBBDF5F2}"/>
    <cellStyle name="Moneda 14 2 5" xfId="2864" xr:uid="{0D43A141-69E6-48C7-9F65-F91A459F5EE4}"/>
    <cellStyle name="Moneda 14 3" xfId="331" xr:uid="{76BF1974-9538-4423-8881-8F201100EBA9}"/>
    <cellStyle name="Moneda 14 3 2" xfId="661" xr:uid="{6612CD62-EE2C-416C-94E0-43CECC32BDAF}"/>
    <cellStyle name="Moneda 14 3 2 2" xfId="1321" xr:uid="{A2A0C76B-6444-493C-ADC9-57C5A59ED340}"/>
    <cellStyle name="Moneda 14 3 2 2 2" xfId="2642" xr:uid="{A8D30983-26F5-4596-91D7-312FF4ADA19A}"/>
    <cellStyle name="Moneda 14 3 2 2 2 2" xfId="5283" xr:uid="{6C339288-F34A-4DCC-9299-F7A7DF3D3B81}"/>
    <cellStyle name="Moneda 14 3 2 2 3" xfId="3963" xr:uid="{58AA2F71-0B13-43B3-90E6-4D751C2A8AD3}"/>
    <cellStyle name="Moneda 14 3 2 3" xfId="1982" xr:uid="{9BF54D7D-2205-49CB-85EC-D7937E77AA21}"/>
    <cellStyle name="Moneda 14 3 2 3 2" xfId="4623" xr:uid="{E96D8BE5-18F9-48EC-89BC-A607250B846B}"/>
    <cellStyle name="Moneda 14 3 2 4" xfId="3303" xr:uid="{1367AF4E-1A42-444C-A8DC-FD95D7F0CCC9}"/>
    <cellStyle name="Moneda 14 3 3" xfId="992" xr:uid="{73777DE6-A641-4385-AF83-C51351BA48A3}"/>
    <cellStyle name="Moneda 14 3 3 2" xfId="2313" xr:uid="{33F67FF0-B235-45A2-9135-B13094CDCAF0}"/>
    <cellStyle name="Moneda 14 3 3 2 2" xfId="4954" xr:uid="{6EA44714-7558-4D3F-A074-B4AC215C88C9}"/>
    <cellStyle name="Moneda 14 3 3 3" xfId="3634" xr:uid="{A02304CC-1F9C-4846-B284-46F73A72175A}"/>
    <cellStyle name="Moneda 14 3 4" xfId="1653" xr:uid="{68060FB9-4501-4158-894F-36FABB0C67F2}"/>
    <cellStyle name="Moneda 14 3 4 2" xfId="4294" xr:uid="{420B358B-1110-4183-ACF0-45DBA69393C2}"/>
    <cellStyle name="Moneda 14 3 5" xfId="2974" xr:uid="{07D1B097-BD7D-4C88-98E3-E030046077D4}"/>
    <cellStyle name="Moneda 14 4" xfId="440" xr:uid="{F8830BF9-F031-44F9-9DA1-8873D31053E1}"/>
    <cellStyle name="Moneda 14 4 2" xfId="1101" xr:uid="{89846607-7F7A-4153-95EB-CFC377017156}"/>
    <cellStyle name="Moneda 14 4 2 2" xfId="2422" xr:uid="{4656B5E4-52B8-4AAD-AFF2-4F2D26894EF8}"/>
    <cellStyle name="Moneda 14 4 2 2 2" xfId="5063" xr:uid="{F9DD70D2-8CF0-4BA7-BE3C-037815A5DD99}"/>
    <cellStyle name="Moneda 14 4 2 3" xfId="3743" xr:uid="{61ED0CE3-5D95-443B-97A6-6D376A59CA09}"/>
    <cellStyle name="Moneda 14 4 3" xfId="1762" xr:uid="{A437ABFA-2A54-4106-80E5-502661ACBFCD}"/>
    <cellStyle name="Moneda 14 4 3 2" xfId="4403" xr:uid="{D7D42DC1-B4E0-40CF-AD6E-3439389902D6}"/>
    <cellStyle name="Moneda 14 4 4" xfId="3083" xr:uid="{D3F09FCD-9F2A-4A53-B1DD-16834CDA9E8B}"/>
    <cellStyle name="Moneda 14 5" xfId="772" xr:uid="{B308ADEC-B650-4160-AF62-343202180DAE}"/>
    <cellStyle name="Moneda 14 5 2" xfId="2093" xr:uid="{7299994A-4239-4AA7-83BA-A0C5A0394097}"/>
    <cellStyle name="Moneda 14 5 2 2" xfId="4734" xr:uid="{89F8F645-5B80-45F2-B895-B13CD45ADAE2}"/>
    <cellStyle name="Moneda 14 5 3" xfId="3414" xr:uid="{D2014DD8-CAA3-4DF5-9148-8E41E7DB804C}"/>
    <cellStyle name="Moneda 14 6" xfId="1433" xr:uid="{194C48DA-1FA8-414C-BBE6-5AEFC4998968}"/>
    <cellStyle name="Moneda 14 6 2" xfId="4074" xr:uid="{F597C809-6C69-449D-9F82-76310CEADA40}"/>
    <cellStyle name="Moneda 14 7" xfId="2754" xr:uid="{35D2309C-E38D-4F21-90EE-83B7F0732DBC}"/>
    <cellStyle name="Moneda 15" xfId="111" xr:uid="{E9DED535-5AA6-4713-9049-03CD258AD5EC}"/>
    <cellStyle name="Moneda 15 2" xfId="222" xr:uid="{7B2D8377-DDFC-4E01-81A9-711B0133A288}"/>
    <cellStyle name="Moneda 15 2 2" xfId="552" xr:uid="{EEA3F23E-5296-471B-8B2E-5FBDD9BC602B}"/>
    <cellStyle name="Moneda 15 2 2 2" xfId="1212" xr:uid="{51333654-7572-4B92-B253-617C0E0FDC99}"/>
    <cellStyle name="Moneda 15 2 2 2 2" xfId="2533" xr:uid="{985A3C67-3FC0-4E52-803E-8C07490A2CF5}"/>
    <cellStyle name="Moneda 15 2 2 2 2 2" xfId="5174" xr:uid="{57606761-A328-45CD-92C1-F5C8EF6D2F06}"/>
    <cellStyle name="Moneda 15 2 2 2 3" xfId="3854" xr:uid="{2A6D4B8A-1AE7-4206-833D-C0848CAAC3EA}"/>
    <cellStyle name="Moneda 15 2 2 3" xfId="1873" xr:uid="{DEB0D4C9-F7B4-42C0-9925-DF3207D56658}"/>
    <cellStyle name="Moneda 15 2 2 3 2" xfId="4514" xr:uid="{F5B8258F-C680-421B-A4A1-9606C9677D13}"/>
    <cellStyle name="Moneda 15 2 2 4" xfId="3194" xr:uid="{B3E1F65B-2194-4385-9D74-BF103D2449FB}"/>
    <cellStyle name="Moneda 15 2 3" xfId="883" xr:uid="{EE66851C-5ED2-447E-9032-0C1E65E63E79}"/>
    <cellStyle name="Moneda 15 2 3 2" xfId="2204" xr:uid="{0F7DC5B8-9C91-4E33-860B-E4C08EAD535C}"/>
    <cellStyle name="Moneda 15 2 3 2 2" xfId="4845" xr:uid="{12914D13-32F1-492A-A2F1-DD241459EA7D}"/>
    <cellStyle name="Moneda 15 2 3 3" xfId="3525" xr:uid="{B66E6C76-6AF8-4D29-9FB3-1D5A72C69906}"/>
    <cellStyle name="Moneda 15 2 4" xfId="1544" xr:uid="{44B0245C-9DF1-4FC4-A046-B768D17AA089}"/>
    <cellStyle name="Moneda 15 2 4 2" xfId="4185" xr:uid="{C4558945-71C3-48F1-87DF-7B46737FE08B}"/>
    <cellStyle name="Moneda 15 2 5" xfId="2865" xr:uid="{26BD1B8E-CA09-4651-A087-DB0457223F85}"/>
    <cellStyle name="Moneda 15 3" xfId="332" xr:uid="{746A5155-0E54-47C4-BBE8-D856DC248757}"/>
    <cellStyle name="Moneda 15 3 2" xfId="662" xr:uid="{D6D4E39B-A438-4C39-AD0C-405CC3B4ADA3}"/>
    <cellStyle name="Moneda 15 3 2 2" xfId="1322" xr:uid="{E9045F4B-E9FC-4D7B-940B-D2B8CF15DB2B}"/>
    <cellStyle name="Moneda 15 3 2 2 2" xfId="2643" xr:uid="{9F4CB05C-A4BD-4FAE-AE36-A1AE3B815C41}"/>
    <cellStyle name="Moneda 15 3 2 2 2 2" xfId="5284" xr:uid="{044025F0-F22F-4452-897E-334325D0E0DF}"/>
    <cellStyle name="Moneda 15 3 2 2 3" xfId="3964" xr:uid="{03566089-4594-490B-B615-73A3A5332D5A}"/>
    <cellStyle name="Moneda 15 3 2 3" xfId="1983" xr:uid="{C40599B0-4FA3-4D8A-898E-F8DBF984EB21}"/>
    <cellStyle name="Moneda 15 3 2 3 2" xfId="4624" xr:uid="{393DA3F2-2439-4A46-B3F8-4FD6323901F5}"/>
    <cellStyle name="Moneda 15 3 2 4" xfId="3304" xr:uid="{B3722CA7-FDD6-48FB-B2C3-2B3C2642A12B}"/>
    <cellStyle name="Moneda 15 3 3" xfId="993" xr:uid="{CD99F560-9209-44E7-92E5-5723AB6A04ED}"/>
    <cellStyle name="Moneda 15 3 3 2" xfId="2314" xr:uid="{9544060C-3721-4F19-AAD5-62CDB3873BC7}"/>
    <cellStyle name="Moneda 15 3 3 2 2" xfId="4955" xr:uid="{70D4A092-7559-47E3-92FC-119BF0A2FC02}"/>
    <cellStyle name="Moneda 15 3 3 3" xfId="3635" xr:uid="{A7FC8C62-7607-4F6D-9BDF-532C8CA5EB06}"/>
    <cellStyle name="Moneda 15 3 4" xfId="1654" xr:uid="{EC98491E-CC2E-4B15-B725-35316541B4A6}"/>
    <cellStyle name="Moneda 15 3 4 2" xfId="4295" xr:uid="{B7C2B4C3-DEB4-44FE-85A3-49A57A9071A6}"/>
    <cellStyle name="Moneda 15 3 5" xfId="2975" xr:uid="{DA709081-0FB9-4B9D-AFA3-7833F25BB25F}"/>
    <cellStyle name="Moneda 15 4" xfId="441" xr:uid="{379180CF-06A0-4A03-9B05-C16DCD59754C}"/>
    <cellStyle name="Moneda 15 4 2" xfId="1102" xr:uid="{EC4F50FE-30AF-4AF5-BA3D-1963FCD44E6D}"/>
    <cellStyle name="Moneda 15 4 2 2" xfId="2423" xr:uid="{101DBA48-69BF-4E20-ADFD-30317466D7B4}"/>
    <cellStyle name="Moneda 15 4 2 2 2" xfId="5064" xr:uid="{6C4C8C0C-9A4A-4CCD-B5BB-EF512FD964C7}"/>
    <cellStyle name="Moneda 15 4 2 3" xfId="3744" xr:uid="{349821FA-61F5-412D-8F55-A75A2C7A051A}"/>
    <cellStyle name="Moneda 15 4 3" xfId="1763" xr:uid="{4FB9B856-D30E-4C80-8423-9B14C32E3550}"/>
    <cellStyle name="Moneda 15 4 3 2" xfId="4404" xr:uid="{2ACBBF4F-E56E-4B28-8946-F28FA3387E1B}"/>
    <cellStyle name="Moneda 15 4 4" xfId="3084" xr:uid="{C8B267D3-E019-43BC-9FCF-2B61F305842D}"/>
    <cellStyle name="Moneda 15 5" xfId="773" xr:uid="{82C3CFFA-0AE5-459B-A66F-1ADAB8506A37}"/>
    <cellStyle name="Moneda 15 5 2" xfId="2094" xr:uid="{66BE00EC-BFD5-4357-B0A7-9CB0A39D246D}"/>
    <cellStyle name="Moneda 15 5 2 2" xfId="4735" xr:uid="{E183BF1D-132A-4224-9130-19995CC9FA95}"/>
    <cellStyle name="Moneda 15 5 3" xfId="3415" xr:uid="{E3E59912-ED77-4791-ABC2-8F7951CD8B49}"/>
    <cellStyle name="Moneda 15 6" xfId="1434" xr:uid="{18DE249A-2FC9-46CD-9757-8543719DBC40}"/>
    <cellStyle name="Moneda 15 6 2" xfId="4075" xr:uid="{E2BC726E-1CF1-4F2D-B6D8-7FE22888394C}"/>
    <cellStyle name="Moneda 15 7" xfId="2755" xr:uid="{6C5D9E04-1F70-4A8E-BF5E-274CAB9A1F75}"/>
    <cellStyle name="Moneda 16" xfId="112" xr:uid="{A96095DC-2414-4ABF-8014-21E5D7420389}"/>
    <cellStyle name="Moneda 16 2" xfId="223" xr:uid="{4CC748F5-555F-4CDB-8531-180F91B96B08}"/>
    <cellStyle name="Moneda 16 2 2" xfId="553" xr:uid="{0CBF33D0-271B-4AFF-B82B-A1C3D7F434B7}"/>
    <cellStyle name="Moneda 16 2 2 2" xfId="1213" xr:uid="{9F08C2FB-1C3C-4B4C-89FF-512DFB7BEBE8}"/>
    <cellStyle name="Moneda 16 2 2 2 2" xfId="2534" xr:uid="{5B2B0749-5684-4CF0-827F-E5CB4EB73EE5}"/>
    <cellStyle name="Moneda 16 2 2 2 2 2" xfId="5175" xr:uid="{16C0F30C-5407-493E-B9E5-F18AB373F0CC}"/>
    <cellStyle name="Moneda 16 2 2 2 3" xfId="3855" xr:uid="{FEBED258-35D2-4AF4-BE83-07CBA89D6018}"/>
    <cellStyle name="Moneda 16 2 2 3" xfId="1874" xr:uid="{79654248-0DFD-4218-8239-8C103D8F5C00}"/>
    <cellStyle name="Moneda 16 2 2 3 2" xfId="4515" xr:uid="{9B051826-A949-457C-BD72-10B4FEE7892E}"/>
    <cellStyle name="Moneda 16 2 2 4" xfId="3195" xr:uid="{EF9F3914-F74B-4B97-B629-922B148A7DB7}"/>
    <cellStyle name="Moneda 16 2 3" xfId="884" xr:uid="{2504BE29-4BCB-45F7-BCB4-69B3E28905AE}"/>
    <cellStyle name="Moneda 16 2 3 2" xfId="2205" xr:uid="{8115A458-F5C1-4346-8D96-C0FC9DA05DBB}"/>
    <cellStyle name="Moneda 16 2 3 2 2" xfId="4846" xr:uid="{28F915FB-877C-4AFB-AA44-1F19D1E27ACC}"/>
    <cellStyle name="Moneda 16 2 3 3" xfId="3526" xr:uid="{9E56EAEA-3B0C-4787-927F-3EDC47BE979F}"/>
    <cellStyle name="Moneda 16 2 4" xfId="1545" xr:uid="{F0959E16-92C2-49DE-BE41-B3F3A3C71E4F}"/>
    <cellStyle name="Moneda 16 2 4 2" xfId="4186" xr:uid="{7E9E8891-EB75-466E-A84F-B409D3CD241E}"/>
    <cellStyle name="Moneda 16 2 5" xfId="2866" xr:uid="{06E44F21-7B1B-4A35-8050-F57278CAC93F}"/>
    <cellStyle name="Moneda 16 3" xfId="333" xr:uid="{22649829-DC3F-4E06-BC0B-B2069B59EB80}"/>
    <cellStyle name="Moneda 16 3 2" xfId="663" xr:uid="{13BFD96E-0D50-46EA-B688-FA37FA2870E6}"/>
    <cellStyle name="Moneda 16 3 2 2" xfId="1323" xr:uid="{DEBD363C-479F-4D9B-BE27-871A5BB628F2}"/>
    <cellStyle name="Moneda 16 3 2 2 2" xfId="2644" xr:uid="{D2567930-2C79-45A9-95A0-1D62FEDC7F05}"/>
    <cellStyle name="Moneda 16 3 2 2 2 2" xfId="5285" xr:uid="{2D22CBF8-EE01-408B-879C-46BD55C1D8C8}"/>
    <cellStyle name="Moneda 16 3 2 2 3" xfId="3965" xr:uid="{BC7DE0C7-5BBB-4D60-90FC-D04130F115A1}"/>
    <cellStyle name="Moneda 16 3 2 3" xfId="1984" xr:uid="{B38D54F3-6238-4138-A49A-343AD2C6E81C}"/>
    <cellStyle name="Moneda 16 3 2 3 2" xfId="4625" xr:uid="{C3B5B9C0-FBFF-4DA3-ABBA-B5FF7FA71BB6}"/>
    <cellStyle name="Moneda 16 3 2 4" xfId="3305" xr:uid="{2ED44D66-F539-44CF-BFC2-74773A90B082}"/>
    <cellStyle name="Moneda 16 3 3" xfId="994" xr:uid="{BC1EABD3-A946-4804-98CD-AFA5D5508151}"/>
    <cellStyle name="Moneda 16 3 3 2" xfId="2315" xr:uid="{1CDD9C5B-A516-418B-AB73-FC4100F218A3}"/>
    <cellStyle name="Moneda 16 3 3 2 2" xfId="4956" xr:uid="{18FBFBC8-E669-4C84-B640-04C42B243433}"/>
    <cellStyle name="Moneda 16 3 3 3" xfId="3636" xr:uid="{DB11ED5B-51DD-4A3F-BD83-AF8ACCE500C7}"/>
    <cellStyle name="Moneda 16 3 4" xfId="1655" xr:uid="{9306220A-A2AB-481C-9DB7-F1BEB70ECB5E}"/>
    <cellStyle name="Moneda 16 3 4 2" xfId="4296" xr:uid="{82C7AE2D-5DAA-4ABA-B58A-8371FCA6DA0D}"/>
    <cellStyle name="Moneda 16 3 5" xfId="2976" xr:uid="{00F27CD6-F237-4A94-BDA6-89835E77A7C7}"/>
    <cellStyle name="Moneda 16 4" xfId="442" xr:uid="{669E6E76-940D-4263-8948-B8132985557B}"/>
    <cellStyle name="Moneda 16 4 2" xfId="1103" xr:uid="{2468DA88-9EED-4940-A445-91EEA0946B89}"/>
    <cellStyle name="Moneda 16 4 2 2" xfId="2424" xr:uid="{1C9C7566-DC76-4964-817A-14FBA892D0F2}"/>
    <cellStyle name="Moneda 16 4 2 2 2" xfId="5065" xr:uid="{E2D7B994-6D12-4069-B9AC-7AF1E3CD18CA}"/>
    <cellStyle name="Moneda 16 4 2 3" xfId="3745" xr:uid="{07A7614E-477E-435C-BA66-B27CB46C4D50}"/>
    <cellStyle name="Moneda 16 4 3" xfId="1764" xr:uid="{26A66D8D-0E82-4F91-8030-C8227D185B9F}"/>
    <cellStyle name="Moneda 16 4 3 2" xfId="4405" xr:uid="{EAB73203-5225-4384-9905-617F5AE271EC}"/>
    <cellStyle name="Moneda 16 4 4" xfId="3085" xr:uid="{7D948967-E66E-4AE3-8B5A-F65FE925EF74}"/>
    <cellStyle name="Moneda 16 5" xfId="774" xr:uid="{565181F3-4E41-489C-964D-DAE223E3525C}"/>
    <cellStyle name="Moneda 16 5 2" xfId="2095" xr:uid="{34F953EC-DDFB-41CD-8F38-A9EE77B04571}"/>
    <cellStyle name="Moneda 16 5 2 2" xfId="4736" xr:uid="{A6CFA817-75ED-4E50-975F-7B77E8DD2478}"/>
    <cellStyle name="Moneda 16 5 3" xfId="3416" xr:uid="{F6EA4B86-E79E-4405-A626-083E56240080}"/>
    <cellStyle name="Moneda 16 6" xfId="1435" xr:uid="{3C5BE5CB-B11D-494A-8073-63C9129805D3}"/>
    <cellStyle name="Moneda 16 6 2" xfId="4076" xr:uid="{202A9AAB-3977-4A6D-9A72-7DFC2FB8EC5C}"/>
    <cellStyle name="Moneda 16 7" xfId="2756" xr:uid="{672F0B12-B5AE-4A28-A523-E13DF7A8A390}"/>
    <cellStyle name="Moneda 17" xfId="113" xr:uid="{1E6ACB8C-DECF-4E63-936F-3CB938AF3D03}"/>
    <cellStyle name="Moneda 17 2" xfId="224" xr:uid="{B3A812BB-FEF8-4FE4-8A9C-8A0EEBEC76A5}"/>
    <cellStyle name="Moneda 17 2 2" xfId="554" xr:uid="{162F5274-E466-4C7A-9C4D-57B154B5693F}"/>
    <cellStyle name="Moneda 17 2 2 2" xfId="1214" xr:uid="{27C144EA-6D1E-4566-BCA3-8BE8F1D4E7CA}"/>
    <cellStyle name="Moneda 17 2 2 2 2" xfId="2535" xr:uid="{21F5444A-CC4C-4E79-AA90-E5F794936701}"/>
    <cellStyle name="Moneda 17 2 2 2 2 2" xfId="5176" xr:uid="{345989D7-0767-43FF-8837-F27B0C189D0A}"/>
    <cellStyle name="Moneda 17 2 2 2 3" xfId="3856" xr:uid="{6A474536-637C-4780-A29D-ED77BAEC3837}"/>
    <cellStyle name="Moneda 17 2 2 3" xfId="1875" xr:uid="{3BDF1F84-4EE1-40F7-ADDA-4933AF8C3851}"/>
    <cellStyle name="Moneda 17 2 2 3 2" xfId="4516" xr:uid="{1F750E82-44B3-4936-80A3-73CDE2E26311}"/>
    <cellStyle name="Moneda 17 2 2 4" xfId="3196" xr:uid="{15D2B01A-CED0-4C70-83E9-651561F6F983}"/>
    <cellStyle name="Moneda 17 2 3" xfId="885" xr:uid="{45AAF897-154A-42F0-91E7-D14A5139829F}"/>
    <cellStyle name="Moneda 17 2 3 2" xfId="2206" xr:uid="{A5F284DE-8C42-4A4F-8A5F-3F00EC2E0829}"/>
    <cellStyle name="Moneda 17 2 3 2 2" xfId="4847" xr:uid="{6CD596DF-915B-44EC-8D0D-24960DB74A3F}"/>
    <cellStyle name="Moneda 17 2 3 3" xfId="3527" xr:uid="{BEE77B45-8551-4B3D-A5AB-227E39F03827}"/>
    <cellStyle name="Moneda 17 2 4" xfId="1546" xr:uid="{4E8FBA39-4BAE-4136-95D0-5525AF25A580}"/>
    <cellStyle name="Moneda 17 2 4 2" xfId="4187" xr:uid="{50CB5B41-AB0A-4067-BD59-458EDBEF188A}"/>
    <cellStyle name="Moneda 17 2 5" xfId="2867" xr:uid="{7BE2DA24-A03C-4665-A4B0-403FD6A3C94C}"/>
    <cellStyle name="Moneda 17 3" xfId="334" xr:uid="{AD26D3D8-7B18-434A-83D3-E4909F4CD98D}"/>
    <cellStyle name="Moneda 17 3 2" xfId="664" xr:uid="{6FB67349-55B8-46CB-98F3-42C67A87A1C2}"/>
    <cellStyle name="Moneda 17 3 2 2" xfId="1324" xr:uid="{AA84631A-5F80-4CD6-8E72-1F4D5F451868}"/>
    <cellStyle name="Moneda 17 3 2 2 2" xfId="2645" xr:uid="{242D48BB-26DE-45A5-8802-0D6F5B2CF5A6}"/>
    <cellStyle name="Moneda 17 3 2 2 2 2" xfId="5286" xr:uid="{319FF73A-B4E4-4830-A0AD-B7FF2EFCBFC2}"/>
    <cellStyle name="Moneda 17 3 2 2 3" xfId="3966" xr:uid="{68979352-2BEA-42DC-BCE9-CFEFF77F6E1C}"/>
    <cellStyle name="Moneda 17 3 2 3" xfId="1985" xr:uid="{26A754BE-AE92-4B1B-BFEF-AF223F5C63D6}"/>
    <cellStyle name="Moneda 17 3 2 3 2" xfId="4626" xr:uid="{D32A07FF-7657-4377-A3C2-3787096B2467}"/>
    <cellStyle name="Moneda 17 3 2 4" xfId="3306" xr:uid="{56CBEF28-CFCA-4089-AB48-73EAD12AD755}"/>
    <cellStyle name="Moneda 17 3 3" xfId="995" xr:uid="{7526A8C3-5EAD-45C8-9CB1-D118A3287185}"/>
    <cellStyle name="Moneda 17 3 3 2" xfId="2316" xr:uid="{026E7D74-C709-4A56-A8AB-7B04AB47A966}"/>
    <cellStyle name="Moneda 17 3 3 2 2" xfId="4957" xr:uid="{86CE0E07-FA9A-46E8-B0A5-6CCB761B54DF}"/>
    <cellStyle name="Moneda 17 3 3 3" xfId="3637" xr:uid="{03C33219-B873-4227-9F98-693FF696911C}"/>
    <cellStyle name="Moneda 17 3 4" xfId="1656" xr:uid="{9A9E1D7A-58BB-4EEA-9326-1CCE0AC896D2}"/>
    <cellStyle name="Moneda 17 3 4 2" xfId="4297" xr:uid="{42131B54-6A9C-4091-B6D2-07322C68A4CD}"/>
    <cellStyle name="Moneda 17 3 5" xfId="2977" xr:uid="{34685378-636C-419B-9628-A9E54C9457C6}"/>
    <cellStyle name="Moneda 17 4" xfId="443" xr:uid="{116E5F08-AFBE-49DE-A0FA-2B3B25A508E1}"/>
    <cellStyle name="Moneda 17 4 2" xfId="1104" xr:uid="{A10BE375-7214-4901-95DF-F3E362F18CF8}"/>
    <cellStyle name="Moneda 17 4 2 2" xfId="2425" xr:uid="{C6181C9F-B649-41DB-97D2-A8D514168275}"/>
    <cellStyle name="Moneda 17 4 2 2 2" xfId="5066" xr:uid="{BDF2E30B-DFC6-435F-A7EF-779739C977C1}"/>
    <cellStyle name="Moneda 17 4 2 3" xfId="3746" xr:uid="{4E935403-EFC6-45AD-8494-51413913439F}"/>
    <cellStyle name="Moneda 17 4 3" xfId="1765" xr:uid="{9995EF81-CCF4-4636-A3F3-F6BCF5666C62}"/>
    <cellStyle name="Moneda 17 4 3 2" xfId="4406" xr:uid="{CC10669D-4745-4D6B-8600-037D35711BE7}"/>
    <cellStyle name="Moneda 17 4 4" xfId="3086" xr:uid="{897EF09F-8117-43C9-AB3F-780E55E086A2}"/>
    <cellStyle name="Moneda 17 5" xfId="775" xr:uid="{EC902130-8BE9-4276-A964-B8CA43197A1B}"/>
    <cellStyle name="Moneda 17 5 2" xfId="2096" xr:uid="{CCB58464-65F3-44BC-BD95-5ED18991D5A7}"/>
    <cellStyle name="Moneda 17 5 2 2" xfId="4737" xr:uid="{0BB07404-0BBF-425D-BA3F-50513D165587}"/>
    <cellStyle name="Moneda 17 5 3" xfId="3417" xr:uid="{86823382-F990-47B7-AA67-3DBBC9A644BC}"/>
    <cellStyle name="Moneda 17 6" xfId="1436" xr:uid="{66662EB3-3FFF-406A-A770-9EDD727F4C74}"/>
    <cellStyle name="Moneda 17 6 2" xfId="4077" xr:uid="{F051600B-180B-494B-A961-A04BF7360F74}"/>
    <cellStyle name="Moneda 17 7" xfId="2757" xr:uid="{0618AB35-0425-4E21-B0AA-8A584F2BAB98}"/>
    <cellStyle name="Moneda 18" xfId="114" xr:uid="{19477301-64B5-4CA3-ABC6-39FA9649F25F}"/>
    <cellStyle name="Moneda 18 2" xfId="225" xr:uid="{4A91C9E1-394E-4477-9EC3-0EEFA8991286}"/>
    <cellStyle name="Moneda 18 2 2" xfId="555" xr:uid="{A52D9620-3009-4128-BDC7-4BA1EAB41917}"/>
    <cellStyle name="Moneda 18 2 2 2" xfId="1215" xr:uid="{9E321328-C57B-4366-8526-DE4F840BAD23}"/>
    <cellStyle name="Moneda 18 2 2 2 2" xfId="2536" xr:uid="{F02C507C-1F18-4DA5-AD49-568E8BFF506B}"/>
    <cellStyle name="Moneda 18 2 2 2 2 2" xfId="5177" xr:uid="{53262B15-DC1E-4A5E-90B0-36E623D4CAE5}"/>
    <cellStyle name="Moneda 18 2 2 2 3" xfId="3857" xr:uid="{9175A328-4135-432C-98A7-34C2ACDB0B54}"/>
    <cellStyle name="Moneda 18 2 2 3" xfId="1876" xr:uid="{DAC08651-B772-4627-859F-806988B69E91}"/>
    <cellStyle name="Moneda 18 2 2 3 2" xfId="4517" xr:uid="{F115BE9E-B70C-4296-921A-97F0F6CB5FD5}"/>
    <cellStyle name="Moneda 18 2 2 4" xfId="3197" xr:uid="{D590E3A4-B62E-4B42-B8C0-EFE4592C9B1B}"/>
    <cellStyle name="Moneda 18 2 3" xfId="886" xr:uid="{77849EA2-8B53-4D52-BC87-F926F13D5A1B}"/>
    <cellStyle name="Moneda 18 2 3 2" xfId="2207" xr:uid="{6C45AB35-FFFC-4FFF-BA8E-821310152B62}"/>
    <cellStyle name="Moneda 18 2 3 2 2" xfId="4848" xr:uid="{040E010D-14EE-4B6D-BA59-3108F184AB83}"/>
    <cellStyle name="Moneda 18 2 3 3" xfId="3528" xr:uid="{6A7519F4-D41A-4976-B2F8-A88DDE101170}"/>
    <cellStyle name="Moneda 18 2 4" xfId="1547" xr:uid="{58E1FC5F-F538-47BA-9934-7090A190ADED}"/>
    <cellStyle name="Moneda 18 2 4 2" xfId="4188" xr:uid="{6A0BCE0C-BBFE-42ED-A7BA-BD7163919D1B}"/>
    <cellStyle name="Moneda 18 2 5" xfId="2868" xr:uid="{0EABDA17-AE04-4371-B453-A0D6B2D2C182}"/>
    <cellStyle name="Moneda 18 3" xfId="335" xr:uid="{95259E90-7FC6-4B69-B21F-8CB3FDDDC678}"/>
    <cellStyle name="Moneda 18 3 2" xfId="665" xr:uid="{8F9FA0E2-04ED-4457-96A8-43ECCD328CD5}"/>
    <cellStyle name="Moneda 18 3 2 2" xfId="1325" xr:uid="{D139222A-926D-4F38-9E95-B2E13C8E15DD}"/>
    <cellStyle name="Moneda 18 3 2 2 2" xfId="2646" xr:uid="{C9AFDDBC-067B-4E46-9336-7ED34A1F327C}"/>
    <cellStyle name="Moneda 18 3 2 2 2 2" xfId="5287" xr:uid="{8FF0BAD1-7FF3-44DA-8906-501ABF19FF3D}"/>
    <cellStyle name="Moneda 18 3 2 2 3" xfId="3967" xr:uid="{7AD540ED-A07A-442D-A097-FADD722FB361}"/>
    <cellStyle name="Moneda 18 3 2 3" xfId="1986" xr:uid="{FE08F8C7-EB86-4C49-9F09-A4793CB3E319}"/>
    <cellStyle name="Moneda 18 3 2 3 2" xfId="4627" xr:uid="{1219B811-A8C7-4BCD-9722-A000236A557D}"/>
    <cellStyle name="Moneda 18 3 2 4" xfId="3307" xr:uid="{1421C5BF-FCAF-43B3-A907-3AC480B6C1E9}"/>
    <cellStyle name="Moneda 18 3 3" xfId="996" xr:uid="{A23E7DD6-0B64-4E24-AEDF-C2A06F1E8E8C}"/>
    <cellStyle name="Moneda 18 3 3 2" xfId="2317" xr:uid="{848612FF-0025-4D6B-A30B-9A899EFB4F80}"/>
    <cellStyle name="Moneda 18 3 3 2 2" xfId="4958" xr:uid="{7EA2B192-15AD-4334-B4DC-137A23992874}"/>
    <cellStyle name="Moneda 18 3 3 3" xfId="3638" xr:uid="{A316EF99-E12C-4B67-815C-F98692A33E2F}"/>
    <cellStyle name="Moneda 18 3 4" xfId="1657" xr:uid="{BFF8BB63-EE36-4D20-A995-99BC3B6E1085}"/>
    <cellStyle name="Moneda 18 3 4 2" xfId="4298" xr:uid="{F91030C8-FC32-4095-B22F-66E5BA22AB68}"/>
    <cellStyle name="Moneda 18 3 5" xfId="2978" xr:uid="{C6543EE5-770B-468E-83E4-2EFD1F0465EA}"/>
    <cellStyle name="Moneda 18 4" xfId="444" xr:uid="{D1871962-B674-49E9-884F-FECA52D0746E}"/>
    <cellStyle name="Moneda 18 4 2" xfId="1105" xr:uid="{490BBE39-3C65-4157-AB78-72AD1051908D}"/>
    <cellStyle name="Moneda 18 4 2 2" xfId="2426" xr:uid="{A3424F67-11BA-4E08-BC66-198F4F602418}"/>
    <cellStyle name="Moneda 18 4 2 2 2" xfId="5067" xr:uid="{67024B48-A4E8-41DF-8F85-1FFBA11E53BC}"/>
    <cellStyle name="Moneda 18 4 2 3" xfId="3747" xr:uid="{B47B6348-037F-429C-86C4-E0CD4FF1D17E}"/>
    <cellStyle name="Moneda 18 4 3" xfId="1766" xr:uid="{3EDED0A6-1BA8-4C8F-9C30-10393310E83A}"/>
    <cellStyle name="Moneda 18 4 3 2" xfId="4407" xr:uid="{29FBAFAD-A6BB-49AC-84B7-DE28FAF435C2}"/>
    <cellStyle name="Moneda 18 4 4" xfId="3087" xr:uid="{2B14F7BB-DEDF-4C12-9846-4811D6412449}"/>
    <cellStyle name="Moneda 18 5" xfId="776" xr:uid="{A614B158-22B2-43BE-9DFB-ADF84215B686}"/>
    <cellStyle name="Moneda 18 5 2" xfId="2097" xr:uid="{5A1F474C-7304-48FC-81E1-FE3C062FF625}"/>
    <cellStyle name="Moneda 18 5 2 2" xfId="4738" xr:uid="{0291C8D1-06ED-45C5-BFCA-EDFDA1872933}"/>
    <cellStyle name="Moneda 18 5 3" xfId="3418" xr:uid="{D7E1057E-373A-40CA-B79A-5E72034B3CAE}"/>
    <cellStyle name="Moneda 18 6" xfId="1437" xr:uid="{8E3DB6B5-CF29-4F7E-A5D6-40EA2E8357CA}"/>
    <cellStyle name="Moneda 18 6 2" xfId="4078" xr:uid="{AB98353C-5343-4CC2-988C-31BF822105EF}"/>
    <cellStyle name="Moneda 18 7" xfId="2758" xr:uid="{96D9F8EF-B2FF-4B8B-A5E8-0D16BBCDE8E7}"/>
    <cellStyle name="Moneda 19" xfId="115" xr:uid="{47905E04-DCF3-4CA1-AADB-CD2EA9042103}"/>
    <cellStyle name="Moneda 19 2" xfId="226" xr:uid="{B596728F-FFAF-4B35-823A-28123692A118}"/>
    <cellStyle name="Moneda 19 2 2" xfId="556" xr:uid="{11C0BE44-4152-40CC-9C4A-A755A49A3B92}"/>
    <cellStyle name="Moneda 19 2 2 2" xfId="1216" xr:uid="{2249150E-D3E9-432A-8F77-A6CD1C895301}"/>
    <cellStyle name="Moneda 19 2 2 2 2" xfId="2537" xr:uid="{B0C6ED51-B505-48B1-AC50-ACC0E396A8B0}"/>
    <cellStyle name="Moneda 19 2 2 2 2 2" xfId="5178" xr:uid="{CE611C31-754A-454A-B584-A4E6784769BC}"/>
    <cellStyle name="Moneda 19 2 2 2 3" xfId="3858" xr:uid="{90B99BFD-250D-478C-98D4-1AF82381829B}"/>
    <cellStyle name="Moneda 19 2 2 3" xfId="1877" xr:uid="{4C74ECAB-A826-482F-A40F-587484ABEDC8}"/>
    <cellStyle name="Moneda 19 2 2 3 2" xfId="4518" xr:uid="{2F32F57C-7A23-4F8E-A7F5-6CA60D79BA95}"/>
    <cellStyle name="Moneda 19 2 2 4" xfId="3198" xr:uid="{8E22D805-E6F5-402B-B62A-2AF53C5DCB3B}"/>
    <cellStyle name="Moneda 19 2 3" xfId="887" xr:uid="{54FE56B4-477E-4CE3-A66D-E53EBF5ACCD0}"/>
    <cellStyle name="Moneda 19 2 3 2" xfId="2208" xr:uid="{63542898-2737-4CF8-A00E-FF324D723B38}"/>
    <cellStyle name="Moneda 19 2 3 2 2" xfId="4849" xr:uid="{3E031528-953A-47C4-9742-1DA714035DB1}"/>
    <cellStyle name="Moneda 19 2 3 3" xfId="3529" xr:uid="{EDF8E533-50FF-4A28-94FF-7EA159F214B2}"/>
    <cellStyle name="Moneda 19 2 4" xfId="1548" xr:uid="{AC4DE5FF-5619-4334-84FE-74F10546BAFD}"/>
    <cellStyle name="Moneda 19 2 4 2" xfId="4189" xr:uid="{51F679F2-5F97-4C3C-B5C9-AC6A4CC7C1F0}"/>
    <cellStyle name="Moneda 19 2 5" xfId="2869" xr:uid="{F40F5658-73F5-48C3-A590-E1ACABE81A92}"/>
    <cellStyle name="Moneda 19 3" xfId="336" xr:uid="{A41873E0-D7CD-4D84-B277-AC67AA398D01}"/>
    <cellStyle name="Moneda 19 3 2" xfId="666" xr:uid="{44D6308B-8471-4784-A1FC-9FC1C3964990}"/>
    <cellStyle name="Moneda 19 3 2 2" xfId="1326" xr:uid="{4DCCE447-CFA4-4C2A-8D89-5ECB46DD4B16}"/>
    <cellStyle name="Moneda 19 3 2 2 2" xfId="2647" xr:uid="{A3AFDD90-EFE4-466A-A888-8CE03C5DB45C}"/>
    <cellStyle name="Moneda 19 3 2 2 2 2" xfId="5288" xr:uid="{8841E0B6-91E5-4550-84C2-CA41BB328D69}"/>
    <cellStyle name="Moneda 19 3 2 2 3" xfId="3968" xr:uid="{DC7497CF-D16D-47C7-AD25-66EF81D09842}"/>
    <cellStyle name="Moneda 19 3 2 3" xfId="1987" xr:uid="{583D9183-7654-44CB-BF26-92F9EBA6BAFE}"/>
    <cellStyle name="Moneda 19 3 2 3 2" xfId="4628" xr:uid="{3E6B7746-1752-4046-8A79-AFD7142E8A1A}"/>
    <cellStyle name="Moneda 19 3 2 4" xfId="3308" xr:uid="{AC307BE1-201D-4FA1-BFFC-94B36B2FE210}"/>
    <cellStyle name="Moneda 19 3 3" xfId="997" xr:uid="{AD6A8501-774E-46E0-8D82-6C43688C832E}"/>
    <cellStyle name="Moneda 19 3 3 2" xfId="2318" xr:uid="{8B0932A0-0262-49F2-87D7-945CE6096D10}"/>
    <cellStyle name="Moneda 19 3 3 2 2" xfId="4959" xr:uid="{2A494E71-9160-4B0B-8BE4-B7652A2B3BF5}"/>
    <cellStyle name="Moneda 19 3 3 3" xfId="3639" xr:uid="{95A3FA5E-AB7B-4DE2-88BF-4492138FD565}"/>
    <cellStyle name="Moneda 19 3 4" xfId="1658" xr:uid="{6F6B14CC-3820-4F3C-93A7-8A1DFA5AAAE2}"/>
    <cellStyle name="Moneda 19 3 4 2" xfId="4299" xr:uid="{21012229-75BF-4A70-9108-95D1884F990A}"/>
    <cellStyle name="Moneda 19 3 5" xfId="2979" xr:uid="{D49BC86A-E073-48CC-91DE-2006258736E1}"/>
    <cellStyle name="Moneda 19 4" xfId="445" xr:uid="{153179B6-4246-47FD-8CFE-D6C16558D3DC}"/>
    <cellStyle name="Moneda 19 4 2" xfId="1106" xr:uid="{F795B153-44F6-4799-B7B3-488151C457E5}"/>
    <cellStyle name="Moneda 19 4 2 2" xfId="2427" xr:uid="{72873927-8B6A-45B7-8A32-2BC72E7862E0}"/>
    <cellStyle name="Moneda 19 4 2 2 2" xfId="5068" xr:uid="{03D480A0-77BE-49F8-9657-2699B4E3C867}"/>
    <cellStyle name="Moneda 19 4 2 3" xfId="3748" xr:uid="{3935C3F8-5260-409D-B7ED-F31D4709EDD5}"/>
    <cellStyle name="Moneda 19 4 3" xfId="1767" xr:uid="{D837222B-6195-4056-B91E-0414C9DFDB21}"/>
    <cellStyle name="Moneda 19 4 3 2" xfId="4408" xr:uid="{B30DAC9D-8A8C-43E9-AE41-FB6BE3676FC5}"/>
    <cellStyle name="Moneda 19 4 4" xfId="3088" xr:uid="{72FBFB13-EFA1-4FD9-9797-E4B747FF9ECE}"/>
    <cellStyle name="Moneda 19 5" xfId="777" xr:uid="{AAE7DE2F-D45D-41C5-90A5-B3FD6195B3A6}"/>
    <cellStyle name="Moneda 19 5 2" xfId="2098" xr:uid="{E204C9BD-03F9-4BE0-BCA8-831E4CCFEB3D}"/>
    <cellStyle name="Moneda 19 5 2 2" xfId="4739" xr:uid="{A17090C8-B39A-4BD3-945D-877E1E29D434}"/>
    <cellStyle name="Moneda 19 5 3" xfId="3419" xr:uid="{97265084-B6D7-4625-87EE-4A19190E734C}"/>
    <cellStyle name="Moneda 19 6" xfId="1438" xr:uid="{7B72EF1A-10CE-4553-B97C-45ECC842795A}"/>
    <cellStyle name="Moneda 19 6 2" xfId="4079" xr:uid="{4689F2EA-524D-4179-82FE-407E4EE46B76}"/>
    <cellStyle name="Moneda 19 7" xfId="2759" xr:uid="{23AC5C74-0426-4F81-A5D6-CD1A1E6CE70E}"/>
    <cellStyle name="Moneda 2" xfId="5" xr:uid="{00000000-0005-0000-0000-000002000000}"/>
    <cellStyle name="Moneda 2 10" xfId="672" xr:uid="{80A1C01B-8F41-4702-911E-E2D3171F8777}"/>
    <cellStyle name="Moneda 2 10 2" xfId="1993" xr:uid="{E4910D91-7C76-47FC-96C0-080770A411C1}"/>
    <cellStyle name="Moneda 2 10 2 2" xfId="4634" xr:uid="{3EB26335-0C29-4A82-A7F1-10682E0A3980}"/>
    <cellStyle name="Moneda 2 10 3" xfId="3314" xr:uid="{17EA702C-CE2C-454D-A335-06A1CB2BED6D}"/>
    <cellStyle name="Moneda 2 11" xfId="1333" xr:uid="{3018A6F7-F02C-4A29-B781-D51B32D3298A}"/>
    <cellStyle name="Moneda 2 11 2" xfId="3974" xr:uid="{DE13BED0-6DAB-46FF-AE44-8D7E631F1DEC}"/>
    <cellStyle name="Moneda 2 12" xfId="2654" xr:uid="{056AEE5E-FF01-431E-9D7D-547484D98EE7}"/>
    <cellStyle name="Moneda 2 2" xfId="11" xr:uid="{DC5A5D34-55C3-4CD1-AA34-ACF8595764E0}"/>
    <cellStyle name="Moneda 2 2 10" xfId="1336" xr:uid="{BBC2B0C5-009B-4E12-9556-FC2001D31C5F}"/>
    <cellStyle name="Moneda 2 2 10 2" xfId="3977" xr:uid="{85A186DB-0A62-4A04-8E4F-2064C191226E}"/>
    <cellStyle name="Moneda 2 2 11" xfId="2657" xr:uid="{24E548D5-2927-4566-B3E4-10C83B6F708F}"/>
    <cellStyle name="Moneda 2 2 2" xfId="19" xr:uid="{A0EC4B11-C8C8-4400-A9D9-5AFAFFA8D1AE}"/>
    <cellStyle name="Moneda 2 2 2 2" xfId="43" xr:uid="{617DE076-C34A-462D-9BF6-9E626FC10575}"/>
    <cellStyle name="Moneda 2 2 2 2 2" xfId="94" xr:uid="{D67176AD-1224-4834-B51D-8D9D52691896}"/>
    <cellStyle name="Moneda 2 2 2 2 2 2" xfId="206" xr:uid="{EBE407A7-3099-4495-98B2-03A8745D3803}"/>
    <cellStyle name="Moneda 2 2 2 2 2 2 2" xfId="536" xr:uid="{3CAFD9A5-0780-4320-95C0-FC0BA981F1C8}"/>
    <cellStyle name="Moneda 2 2 2 2 2 2 2 2" xfId="1196" xr:uid="{26FC0224-DF7D-4101-AA02-7523848DCCF3}"/>
    <cellStyle name="Moneda 2 2 2 2 2 2 2 2 2" xfId="2517" xr:uid="{79AA6F83-B91E-456A-A62E-E758C3B9C61E}"/>
    <cellStyle name="Moneda 2 2 2 2 2 2 2 2 2 2" xfId="5158" xr:uid="{7A7540AC-1973-4BCD-959A-196D0D5CE60B}"/>
    <cellStyle name="Moneda 2 2 2 2 2 2 2 2 3" xfId="3838" xr:uid="{D1FE5EE4-DDBF-4EE9-A504-469BD4F01E72}"/>
    <cellStyle name="Moneda 2 2 2 2 2 2 2 3" xfId="1857" xr:uid="{4EDE2454-E755-44DD-A1AB-B7B95CAA88C3}"/>
    <cellStyle name="Moneda 2 2 2 2 2 2 2 3 2" xfId="4498" xr:uid="{A0A8C20D-8A82-4BA9-A827-10DF667CBFDA}"/>
    <cellStyle name="Moneda 2 2 2 2 2 2 2 4" xfId="3178" xr:uid="{47E72B64-C2D5-4C1C-AB7C-323F27DCED38}"/>
    <cellStyle name="Moneda 2 2 2 2 2 2 3" xfId="867" xr:uid="{385AD105-B243-4DC8-8D67-2ED464A4F04F}"/>
    <cellStyle name="Moneda 2 2 2 2 2 2 3 2" xfId="2188" xr:uid="{90FD726D-105C-4ED4-977C-7333E6B67AE9}"/>
    <cellStyle name="Moneda 2 2 2 2 2 2 3 2 2" xfId="4829" xr:uid="{88A77E29-D629-4FB8-9A46-BCAB5923A5AF}"/>
    <cellStyle name="Moneda 2 2 2 2 2 2 3 3" xfId="3509" xr:uid="{91525B4F-A929-46BB-B7CC-0BDA617037AD}"/>
    <cellStyle name="Moneda 2 2 2 2 2 2 4" xfId="1528" xr:uid="{8762FAA0-AD2C-49E0-A61D-EA093074993D}"/>
    <cellStyle name="Moneda 2 2 2 2 2 2 4 2" xfId="4169" xr:uid="{F9D9DB33-D5AD-4926-A413-163DB687721E}"/>
    <cellStyle name="Moneda 2 2 2 2 2 2 5" xfId="2849" xr:uid="{986BFDF6-BF6C-4A3D-9C89-C189600CC489}"/>
    <cellStyle name="Moneda 2 2 2 2 2 3" xfId="316" xr:uid="{F80446B9-E515-4026-8447-BAAEFED94FA2}"/>
    <cellStyle name="Moneda 2 2 2 2 2 3 2" xfId="646" xr:uid="{2F7892FE-E669-46F7-A8FA-509E8DAFCCA9}"/>
    <cellStyle name="Moneda 2 2 2 2 2 3 2 2" xfId="1306" xr:uid="{BAD96348-B438-41C5-90E7-D866A16BAAF0}"/>
    <cellStyle name="Moneda 2 2 2 2 2 3 2 2 2" xfId="2627" xr:uid="{B7E9F0D2-52D5-47B7-8722-2A92804F1CEE}"/>
    <cellStyle name="Moneda 2 2 2 2 2 3 2 2 2 2" xfId="5268" xr:uid="{66E7437F-386A-42F0-B90D-9CA6C1CA7F31}"/>
    <cellStyle name="Moneda 2 2 2 2 2 3 2 2 3" xfId="3948" xr:uid="{BBCA3178-BF60-46A2-9A23-70EFA6002D0F}"/>
    <cellStyle name="Moneda 2 2 2 2 2 3 2 3" xfId="1967" xr:uid="{DC4C976C-480F-471D-B86E-755A0EEAACE8}"/>
    <cellStyle name="Moneda 2 2 2 2 2 3 2 3 2" xfId="4608" xr:uid="{24352D46-83D0-4264-93E7-0FF5B23303B7}"/>
    <cellStyle name="Moneda 2 2 2 2 2 3 2 4" xfId="3288" xr:uid="{8FB433C5-ED6B-4431-8BCA-5E8AA4DD6CAC}"/>
    <cellStyle name="Moneda 2 2 2 2 2 3 3" xfId="977" xr:uid="{9A9F3DB2-E3D3-4BEE-AD6E-0444F7D31355}"/>
    <cellStyle name="Moneda 2 2 2 2 2 3 3 2" xfId="2298" xr:uid="{1B46A772-97D5-4A40-9251-8E75E9D5D244}"/>
    <cellStyle name="Moneda 2 2 2 2 2 3 3 2 2" xfId="4939" xr:uid="{A49A0FAF-1D10-4037-9BD2-1BA59F036D9D}"/>
    <cellStyle name="Moneda 2 2 2 2 2 3 3 3" xfId="3619" xr:uid="{E62A357A-1325-46A9-B1CC-FF11BCB01246}"/>
    <cellStyle name="Moneda 2 2 2 2 2 3 4" xfId="1638" xr:uid="{623A8074-5EDC-401A-9C23-B6ED994FDD91}"/>
    <cellStyle name="Moneda 2 2 2 2 2 3 4 2" xfId="4279" xr:uid="{82730DB7-804D-4873-92DB-579B69BF70E9}"/>
    <cellStyle name="Moneda 2 2 2 2 2 3 5" xfId="2959" xr:uid="{CC732062-43A7-4197-AB9A-771A2D3C8032}"/>
    <cellStyle name="Moneda 2 2 2 2 2 4" xfId="425" xr:uid="{98CD39ED-A84E-4951-B40E-289A489B8219}"/>
    <cellStyle name="Moneda 2 2 2 2 2 4 2" xfId="1086" xr:uid="{D46DFA82-A673-476A-83A7-BE0C04F69D62}"/>
    <cellStyle name="Moneda 2 2 2 2 2 4 2 2" xfId="2407" xr:uid="{B3F07FA3-3672-48C7-9003-43B42C38A2B0}"/>
    <cellStyle name="Moneda 2 2 2 2 2 4 2 2 2" xfId="5048" xr:uid="{26994DBE-639D-4C0A-9368-6209141AB91A}"/>
    <cellStyle name="Moneda 2 2 2 2 2 4 2 3" xfId="3728" xr:uid="{5864A3C5-D697-4509-A2CC-9CC68AA3D78A}"/>
    <cellStyle name="Moneda 2 2 2 2 2 4 3" xfId="1747" xr:uid="{9A2F1BD4-1C0D-41AB-9350-3247004D4704}"/>
    <cellStyle name="Moneda 2 2 2 2 2 4 3 2" xfId="4388" xr:uid="{B6D22613-3719-43B4-A6B6-567E8EDA3844}"/>
    <cellStyle name="Moneda 2 2 2 2 2 4 4" xfId="3068" xr:uid="{59DCC2B7-6D9A-429B-BD5E-0CF733914F3B}"/>
    <cellStyle name="Moneda 2 2 2 2 2 5" xfId="757" xr:uid="{F1E8CA5F-1210-4AC1-ADA4-C3A3BE876D1F}"/>
    <cellStyle name="Moneda 2 2 2 2 2 5 2" xfId="2078" xr:uid="{AD858628-7D2E-4947-AC4A-075D74950461}"/>
    <cellStyle name="Moneda 2 2 2 2 2 5 2 2" xfId="4719" xr:uid="{3F009098-3DF2-4154-807B-360197BA3AAB}"/>
    <cellStyle name="Moneda 2 2 2 2 2 5 3" xfId="3399" xr:uid="{A4DE14AB-7DEC-4631-BAD6-80BE0A345E84}"/>
    <cellStyle name="Moneda 2 2 2 2 2 6" xfId="1418" xr:uid="{6D2A4715-2A58-4FE4-8C44-A4AF19B1F9EE}"/>
    <cellStyle name="Moneda 2 2 2 2 2 6 2" xfId="4059" xr:uid="{D581F77C-424F-475B-8CCA-EC001B1959B5}"/>
    <cellStyle name="Moneda 2 2 2 2 2 7" xfId="2739" xr:uid="{E49BD4F0-9DAC-47E1-88E4-F59CF3859989}"/>
    <cellStyle name="Moneda 2 2 2 2 3" xfId="155" xr:uid="{CB93AE0B-C3D6-4656-8C6D-BA0A962FE488}"/>
    <cellStyle name="Moneda 2 2 2 2 3 2" xfId="485" xr:uid="{57EBC349-E42B-4A02-B2A1-AA494319B1F7}"/>
    <cellStyle name="Moneda 2 2 2 2 3 2 2" xfId="1145" xr:uid="{C1EBDD36-7E85-47DC-9BCC-E6E79D0A6D74}"/>
    <cellStyle name="Moneda 2 2 2 2 3 2 2 2" xfId="2466" xr:uid="{3B3C543D-FE1E-4626-8CB6-2A5E7466FE99}"/>
    <cellStyle name="Moneda 2 2 2 2 3 2 2 2 2" xfId="5107" xr:uid="{03A26588-13B5-4136-8213-4B1BC7892C00}"/>
    <cellStyle name="Moneda 2 2 2 2 3 2 2 3" xfId="3787" xr:uid="{BAC77DEE-9092-403D-AF9C-73BC195DC39E}"/>
    <cellStyle name="Moneda 2 2 2 2 3 2 3" xfId="1806" xr:uid="{5EDE6C6C-7CA0-4134-AE03-E5C46820EB57}"/>
    <cellStyle name="Moneda 2 2 2 2 3 2 3 2" xfId="4447" xr:uid="{D004D5BE-5CC1-420A-959D-947EDB8D1347}"/>
    <cellStyle name="Moneda 2 2 2 2 3 2 4" xfId="3127" xr:uid="{E0897FB9-CB3E-45B3-B2F8-79DF26D9FF50}"/>
    <cellStyle name="Moneda 2 2 2 2 3 3" xfId="816" xr:uid="{A9C2CB70-72FB-4100-881C-A20171AF457E}"/>
    <cellStyle name="Moneda 2 2 2 2 3 3 2" xfId="2137" xr:uid="{FACA4A46-2C34-4056-85A8-EF0A7496C02B}"/>
    <cellStyle name="Moneda 2 2 2 2 3 3 2 2" xfId="4778" xr:uid="{6F783BCD-31CE-4055-BEA7-53C638C0D4F4}"/>
    <cellStyle name="Moneda 2 2 2 2 3 3 3" xfId="3458" xr:uid="{1065BA31-CBBF-47B6-B582-C94009929730}"/>
    <cellStyle name="Moneda 2 2 2 2 3 4" xfId="1477" xr:uid="{B4559D55-3C92-49D7-B676-A4926E5A9B85}"/>
    <cellStyle name="Moneda 2 2 2 2 3 4 2" xfId="4118" xr:uid="{BEB7767E-CC3B-418B-BB3E-93A60FBA90AE}"/>
    <cellStyle name="Moneda 2 2 2 2 3 5" xfId="2798" xr:uid="{C3D86BD8-7945-423A-884B-6F869D899102}"/>
    <cellStyle name="Moneda 2 2 2 2 4" xfId="265" xr:uid="{E5554698-20AA-48DE-B9F3-01228CA24B54}"/>
    <cellStyle name="Moneda 2 2 2 2 4 2" xfId="595" xr:uid="{8BD8A836-5E50-476F-82EF-5843C05284E2}"/>
    <cellStyle name="Moneda 2 2 2 2 4 2 2" xfId="1255" xr:uid="{E4BFA8C5-FC28-4304-A21D-56C2AF723A29}"/>
    <cellStyle name="Moneda 2 2 2 2 4 2 2 2" xfId="2576" xr:uid="{0E39FD8C-E410-4FF8-8082-645F527CD138}"/>
    <cellStyle name="Moneda 2 2 2 2 4 2 2 2 2" xfId="5217" xr:uid="{CCDCD9E2-C68C-4934-9D2E-6922C87E83C7}"/>
    <cellStyle name="Moneda 2 2 2 2 4 2 2 3" xfId="3897" xr:uid="{162D73CC-16E3-4F25-977A-5887740CB77E}"/>
    <cellStyle name="Moneda 2 2 2 2 4 2 3" xfId="1916" xr:uid="{4A903A34-19C0-4DE0-9840-A40DEA57B05F}"/>
    <cellStyle name="Moneda 2 2 2 2 4 2 3 2" xfId="4557" xr:uid="{20BF6CA7-2692-40F1-A0FA-F3B61646D520}"/>
    <cellStyle name="Moneda 2 2 2 2 4 2 4" xfId="3237" xr:uid="{CD7BD71C-7843-460E-A039-EBBE922DE849}"/>
    <cellStyle name="Moneda 2 2 2 2 4 3" xfId="926" xr:uid="{ECA48ADD-EEC0-4A4D-8CCC-9BADBAC07395}"/>
    <cellStyle name="Moneda 2 2 2 2 4 3 2" xfId="2247" xr:uid="{3065098B-A77F-43CD-A593-AA7C52260235}"/>
    <cellStyle name="Moneda 2 2 2 2 4 3 2 2" xfId="4888" xr:uid="{3232F776-BE05-4152-BB85-F5FAF2C60D16}"/>
    <cellStyle name="Moneda 2 2 2 2 4 3 3" xfId="3568" xr:uid="{1E1C0D01-0500-4735-BCEF-C5D2C5DFA605}"/>
    <cellStyle name="Moneda 2 2 2 2 4 4" xfId="1587" xr:uid="{EF066ADC-0B4C-4B2F-A272-ECB9D070B9E4}"/>
    <cellStyle name="Moneda 2 2 2 2 4 4 2" xfId="4228" xr:uid="{C4D630AE-1B8A-4409-ADE2-A16E1B6C44EA}"/>
    <cellStyle name="Moneda 2 2 2 2 4 5" xfId="2908" xr:uid="{DC5B0999-7D53-42F1-8C3C-CB2261A88DDC}"/>
    <cellStyle name="Moneda 2 2 2 2 5" xfId="374" xr:uid="{93A6D3AB-29B1-48A3-8810-2440494C6BBE}"/>
    <cellStyle name="Moneda 2 2 2 2 5 2" xfId="1035" xr:uid="{7661A723-7ACB-4E0A-B307-FF00C7A968FA}"/>
    <cellStyle name="Moneda 2 2 2 2 5 2 2" xfId="2356" xr:uid="{75C17D70-1D75-4717-9C1A-5CC66CBB851A}"/>
    <cellStyle name="Moneda 2 2 2 2 5 2 2 2" xfId="4997" xr:uid="{441FAB4E-4095-48C7-8355-CA83A1403406}"/>
    <cellStyle name="Moneda 2 2 2 2 5 2 3" xfId="3677" xr:uid="{164A4226-04BF-4431-90C5-D91292500791}"/>
    <cellStyle name="Moneda 2 2 2 2 5 3" xfId="1696" xr:uid="{040E469F-87BD-4204-8AF9-7B034E8355DD}"/>
    <cellStyle name="Moneda 2 2 2 2 5 3 2" xfId="4337" xr:uid="{37173AD9-48B4-4EE3-9927-0F108FE73CD3}"/>
    <cellStyle name="Moneda 2 2 2 2 5 4" xfId="3017" xr:uid="{3EAC6055-B1B6-4BD0-87A9-A13CC0D696B2}"/>
    <cellStyle name="Moneda 2 2 2 2 6" xfId="706" xr:uid="{4F054D83-DD96-4672-A4E6-5D863D03711A}"/>
    <cellStyle name="Moneda 2 2 2 2 6 2" xfId="2027" xr:uid="{4E5CBB2D-869E-403B-BDEF-9E4D8277B733}"/>
    <cellStyle name="Moneda 2 2 2 2 6 2 2" xfId="4668" xr:uid="{6C749CCB-A218-4EB3-A23D-53A88761029E}"/>
    <cellStyle name="Moneda 2 2 2 2 6 3" xfId="3348" xr:uid="{17BA0BAE-AB17-4EC5-9361-ABB45FC9B9C4}"/>
    <cellStyle name="Moneda 2 2 2 2 7" xfId="1367" xr:uid="{A3563DD4-BDC2-418D-A71E-35802C6424B4}"/>
    <cellStyle name="Moneda 2 2 2 2 7 2" xfId="4008" xr:uid="{CB432CF6-F8DD-41AF-95D1-C5014FCD72A4}"/>
    <cellStyle name="Moneda 2 2 2 2 8" xfId="2688" xr:uid="{1DE5405D-3A5F-4DB4-9B4D-0412653DF347}"/>
    <cellStyle name="Moneda 2 2 2 3" xfId="70" xr:uid="{C2B35F5F-EAF4-4004-A66A-39F28B33219F}"/>
    <cellStyle name="Moneda 2 2 2 3 2" xfId="182" xr:uid="{43B832F7-A0EF-4727-A44A-AD40E1AFBB59}"/>
    <cellStyle name="Moneda 2 2 2 3 2 2" xfId="512" xr:uid="{3D76035A-75D2-4A13-A04D-1B264EDE021D}"/>
    <cellStyle name="Moneda 2 2 2 3 2 2 2" xfId="1172" xr:uid="{0A0E84E1-9A48-43B0-9C55-94CA7E13A1B1}"/>
    <cellStyle name="Moneda 2 2 2 3 2 2 2 2" xfId="2493" xr:uid="{AF680C80-DDA1-40F4-8D38-36213D1EA11A}"/>
    <cellStyle name="Moneda 2 2 2 3 2 2 2 2 2" xfId="5134" xr:uid="{B506D17A-4DFA-4DB2-B9CB-3F7838CE2E9F}"/>
    <cellStyle name="Moneda 2 2 2 3 2 2 2 3" xfId="3814" xr:uid="{21F75637-598E-40AB-B774-100F07D9D3E9}"/>
    <cellStyle name="Moneda 2 2 2 3 2 2 3" xfId="1833" xr:uid="{AF8A497F-6EE2-481E-9CB9-760FDF2A891D}"/>
    <cellStyle name="Moneda 2 2 2 3 2 2 3 2" xfId="4474" xr:uid="{CACC7073-4D09-47DC-A294-4E7A065E41B8}"/>
    <cellStyle name="Moneda 2 2 2 3 2 2 4" xfId="3154" xr:uid="{838E0E80-6597-4058-8802-CCFE6CBFFD6C}"/>
    <cellStyle name="Moneda 2 2 2 3 2 3" xfId="843" xr:uid="{F6A2C5F7-97E5-4564-B39A-47CEC7402A3C}"/>
    <cellStyle name="Moneda 2 2 2 3 2 3 2" xfId="2164" xr:uid="{53CB414D-3999-4A9D-8C92-52D7F7B28502}"/>
    <cellStyle name="Moneda 2 2 2 3 2 3 2 2" xfId="4805" xr:uid="{D1C18A40-03C0-4C2B-860C-E190283629CA}"/>
    <cellStyle name="Moneda 2 2 2 3 2 3 3" xfId="3485" xr:uid="{19C40E62-9D83-4EAC-AE85-D97F5CCDFE9B}"/>
    <cellStyle name="Moneda 2 2 2 3 2 4" xfId="1504" xr:uid="{919D1888-3F0C-4B93-9E6C-E2ED7912EBD2}"/>
    <cellStyle name="Moneda 2 2 2 3 2 4 2" xfId="4145" xr:uid="{B3C7CFBD-D3B2-4809-BD00-700FC408934F}"/>
    <cellStyle name="Moneda 2 2 2 3 2 5" xfId="2825" xr:uid="{CE3AEAA6-4E7D-4E2D-8AF6-258C8C60FD09}"/>
    <cellStyle name="Moneda 2 2 2 3 3" xfId="292" xr:uid="{BAFC6E1D-F483-4236-9453-2D24A33FAC56}"/>
    <cellStyle name="Moneda 2 2 2 3 3 2" xfId="622" xr:uid="{6E30FB1D-9439-4D81-B373-3E572A213A28}"/>
    <cellStyle name="Moneda 2 2 2 3 3 2 2" xfId="1282" xr:uid="{0CA21AEF-5E9C-463A-9381-E4C4982D3279}"/>
    <cellStyle name="Moneda 2 2 2 3 3 2 2 2" xfId="2603" xr:uid="{182A09DA-2AB3-4610-AE3C-7B1147132D21}"/>
    <cellStyle name="Moneda 2 2 2 3 3 2 2 2 2" xfId="5244" xr:uid="{4C3A0F3D-6C70-4AB6-BCFF-7D8472AA2CFB}"/>
    <cellStyle name="Moneda 2 2 2 3 3 2 2 3" xfId="3924" xr:uid="{88A00A25-2398-4C63-A6BF-7C8F56386459}"/>
    <cellStyle name="Moneda 2 2 2 3 3 2 3" xfId="1943" xr:uid="{0CABC7A4-9C27-4120-AAF3-635552C6DD42}"/>
    <cellStyle name="Moneda 2 2 2 3 3 2 3 2" xfId="4584" xr:uid="{7614CF76-760C-4454-ADA8-51DED01F8373}"/>
    <cellStyle name="Moneda 2 2 2 3 3 2 4" xfId="3264" xr:uid="{B6DEFA8D-1ACB-4030-9AD7-06D6C60F0A90}"/>
    <cellStyle name="Moneda 2 2 2 3 3 3" xfId="953" xr:uid="{251E0933-24F0-4C1E-A53F-AA032D93CA2D}"/>
    <cellStyle name="Moneda 2 2 2 3 3 3 2" xfId="2274" xr:uid="{25657F0F-32A9-4E0A-859A-5E71C6B85AA8}"/>
    <cellStyle name="Moneda 2 2 2 3 3 3 2 2" xfId="4915" xr:uid="{DB1F54E1-B823-4697-BF0B-0ACC610BC4E9}"/>
    <cellStyle name="Moneda 2 2 2 3 3 3 3" xfId="3595" xr:uid="{D55AF16F-D7CA-4151-945C-0F2428F8ACA0}"/>
    <cellStyle name="Moneda 2 2 2 3 3 4" xfId="1614" xr:uid="{EA2177C6-ED58-4E95-9097-FCEEED9AF114}"/>
    <cellStyle name="Moneda 2 2 2 3 3 4 2" xfId="4255" xr:uid="{533CCB8D-9264-4566-B478-17DA056AD369}"/>
    <cellStyle name="Moneda 2 2 2 3 3 5" xfId="2935" xr:uid="{90AA73FB-9C29-447F-9138-B12936D64A2B}"/>
    <cellStyle name="Moneda 2 2 2 3 4" xfId="401" xr:uid="{FDE37D01-947C-4417-866D-5263E5321FF7}"/>
    <cellStyle name="Moneda 2 2 2 3 4 2" xfId="1062" xr:uid="{C6AC4F1E-F6C1-4A33-8936-1C99DB88C770}"/>
    <cellStyle name="Moneda 2 2 2 3 4 2 2" xfId="2383" xr:uid="{C33501A0-86D7-419C-BEAD-2B478215EB68}"/>
    <cellStyle name="Moneda 2 2 2 3 4 2 2 2" xfId="5024" xr:uid="{2D62F809-1B5C-4386-8353-7912A5785F50}"/>
    <cellStyle name="Moneda 2 2 2 3 4 2 3" xfId="3704" xr:uid="{7037C211-FF30-4925-98D9-6E2D133567A2}"/>
    <cellStyle name="Moneda 2 2 2 3 4 3" xfId="1723" xr:uid="{5A451C47-139F-467A-B214-A8DC55276886}"/>
    <cellStyle name="Moneda 2 2 2 3 4 3 2" xfId="4364" xr:uid="{3178C4E1-DB1C-44DD-865E-3ABF2CC39136}"/>
    <cellStyle name="Moneda 2 2 2 3 4 4" xfId="3044" xr:uid="{5367B3EC-95CD-4E9E-99FA-976F377193C2}"/>
    <cellStyle name="Moneda 2 2 2 3 5" xfId="733" xr:uid="{C7F6F605-431B-46AC-82CF-4E44F7C1C34E}"/>
    <cellStyle name="Moneda 2 2 2 3 5 2" xfId="2054" xr:uid="{FC06AD88-110A-435F-BF42-54099A9195B3}"/>
    <cellStyle name="Moneda 2 2 2 3 5 2 2" xfId="4695" xr:uid="{1BB22EB9-ED7D-447B-AEF3-67657FCB15C3}"/>
    <cellStyle name="Moneda 2 2 2 3 5 3" xfId="3375" xr:uid="{B4ABAC21-F6D1-486D-96CF-65A730382A37}"/>
    <cellStyle name="Moneda 2 2 2 3 6" xfId="1394" xr:uid="{FB5844B8-1072-49C1-ACCB-5F69EA06246B}"/>
    <cellStyle name="Moneda 2 2 2 3 6 2" xfId="4035" xr:uid="{37796A0B-17D1-4A40-9D8E-68903102A7D7}"/>
    <cellStyle name="Moneda 2 2 2 3 7" xfId="2715" xr:uid="{718B8A46-B950-40C5-A53D-86CF516C70F8}"/>
    <cellStyle name="Moneda 2 2 2 4" xfId="131" xr:uid="{0BBC62D4-B0C9-47D8-B6EA-34E1582DC67B}"/>
    <cellStyle name="Moneda 2 2 2 4 2" xfId="461" xr:uid="{E0A82696-FF73-479C-B22E-73B5A3449A80}"/>
    <cellStyle name="Moneda 2 2 2 4 2 2" xfId="1121" xr:uid="{0BF29F0E-96F7-45E4-90BC-D3CEB2B569F0}"/>
    <cellStyle name="Moneda 2 2 2 4 2 2 2" xfId="2442" xr:uid="{267E698D-A882-406D-A720-CDEB09C79655}"/>
    <cellStyle name="Moneda 2 2 2 4 2 2 2 2" xfId="5083" xr:uid="{B4112493-D4DA-4B63-8F34-F713C379AF44}"/>
    <cellStyle name="Moneda 2 2 2 4 2 2 3" xfId="3763" xr:uid="{12705966-EAD8-4779-BAFA-2CE3E1934866}"/>
    <cellStyle name="Moneda 2 2 2 4 2 3" xfId="1782" xr:uid="{3083EC19-4BB5-4CCD-BBFC-7447CA4151F3}"/>
    <cellStyle name="Moneda 2 2 2 4 2 3 2" xfId="4423" xr:uid="{95C02025-C7F5-4501-86F0-B745DC356636}"/>
    <cellStyle name="Moneda 2 2 2 4 2 4" xfId="3103" xr:uid="{31C57FCD-00B7-40CA-9A07-74D93372D089}"/>
    <cellStyle name="Moneda 2 2 2 4 3" xfId="792" xr:uid="{69E20EF1-1206-47F7-B8BB-20A2EC42546D}"/>
    <cellStyle name="Moneda 2 2 2 4 3 2" xfId="2113" xr:uid="{3022AF5F-9E0C-4E6E-A534-AB8708E492E3}"/>
    <cellStyle name="Moneda 2 2 2 4 3 2 2" xfId="4754" xr:uid="{BF9228E9-4E3B-462B-96DE-E37617F26BAD}"/>
    <cellStyle name="Moneda 2 2 2 4 3 3" xfId="3434" xr:uid="{2577CD11-BF53-47F0-8248-57E9FE1A8309}"/>
    <cellStyle name="Moneda 2 2 2 4 4" xfId="1453" xr:uid="{98B21445-1941-44EA-8A5C-2F736AC128A1}"/>
    <cellStyle name="Moneda 2 2 2 4 4 2" xfId="4094" xr:uid="{3EFD8FAE-8A1A-4069-8A9A-DE3D5AB55E93}"/>
    <cellStyle name="Moneda 2 2 2 4 5" xfId="2774" xr:uid="{576A1E2C-0BB5-4D20-AAE9-A8B5A73F299F}"/>
    <cellStyle name="Moneda 2 2 2 5" xfId="241" xr:uid="{7F9C5536-85DA-403B-A262-0FD71865289B}"/>
    <cellStyle name="Moneda 2 2 2 5 2" xfId="571" xr:uid="{229E676F-2D0C-4F73-9EF6-284C750CD431}"/>
    <cellStyle name="Moneda 2 2 2 5 2 2" xfId="1231" xr:uid="{490A701C-5F14-4845-BCC5-B96BC583E722}"/>
    <cellStyle name="Moneda 2 2 2 5 2 2 2" xfId="2552" xr:uid="{D2D4516E-70CA-48F6-92B2-3613E35EC678}"/>
    <cellStyle name="Moneda 2 2 2 5 2 2 2 2" xfId="5193" xr:uid="{9DF29FC5-C995-4403-8F2D-59B499370F2F}"/>
    <cellStyle name="Moneda 2 2 2 5 2 2 3" xfId="3873" xr:uid="{B7829ED5-EC1E-43A8-AA61-FCB4DB486674}"/>
    <cellStyle name="Moneda 2 2 2 5 2 3" xfId="1892" xr:uid="{BFC4EA0D-E857-4827-983E-518D1BB3AE8B}"/>
    <cellStyle name="Moneda 2 2 2 5 2 3 2" xfId="4533" xr:uid="{0527C7B2-0031-4663-83A2-A889360931BB}"/>
    <cellStyle name="Moneda 2 2 2 5 2 4" xfId="3213" xr:uid="{614397E6-C613-40A8-9B0D-E6FF15FE41B5}"/>
    <cellStyle name="Moneda 2 2 2 5 3" xfId="902" xr:uid="{98546E0F-DFC6-40D3-B3F5-72797CDC7B65}"/>
    <cellStyle name="Moneda 2 2 2 5 3 2" xfId="2223" xr:uid="{B2FBCBCB-0E1E-4084-8261-BE7D315E0EDA}"/>
    <cellStyle name="Moneda 2 2 2 5 3 2 2" xfId="4864" xr:uid="{47078F80-2125-4820-9911-8D00EDD049D0}"/>
    <cellStyle name="Moneda 2 2 2 5 3 3" xfId="3544" xr:uid="{EC87C35D-8297-4BEA-8D16-902B56A6E7BE}"/>
    <cellStyle name="Moneda 2 2 2 5 4" xfId="1563" xr:uid="{8C278C93-D52A-4048-99EB-71DBC9C2A9A1}"/>
    <cellStyle name="Moneda 2 2 2 5 4 2" xfId="4204" xr:uid="{F61F16FE-78C6-4E9D-8EAE-CF238AA43EBC}"/>
    <cellStyle name="Moneda 2 2 2 5 5" xfId="2884" xr:uid="{48FFBFA0-BFA3-4227-8E8F-7A81CD4367C7}"/>
    <cellStyle name="Moneda 2 2 2 6" xfId="350" xr:uid="{190B08A7-73B4-4CDC-B6AD-8DB7ED109E44}"/>
    <cellStyle name="Moneda 2 2 2 6 2" xfId="1011" xr:uid="{97AF0320-A71E-4BF2-9E81-A1F986A43959}"/>
    <cellStyle name="Moneda 2 2 2 6 2 2" xfId="2332" xr:uid="{3FD531D9-4576-496D-A74F-6999C70B3C2F}"/>
    <cellStyle name="Moneda 2 2 2 6 2 2 2" xfId="4973" xr:uid="{6EA38BB3-04C4-4A42-A998-B505AAFCF6B2}"/>
    <cellStyle name="Moneda 2 2 2 6 2 3" xfId="3653" xr:uid="{9F305E39-3164-4C25-AFB5-26C99DE5B55C}"/>
    <cellStyle name="Moneda 2 2 2 6 3" xfId="1672" xr:uid="{B7B44ECF-8D3E-409A-9A12-401FFF254996}"/>
    <cellStyle name="Moneda 2 2 2 6 3 2" xfId="4313" xr:uid="{BAB00622-2963-4285-98D7-B4F44C2655A8}"/>
    <cellStyle name="Moneda 2 2 2 6 4" xfId="2993" xr:uid="{6114394C-22F6-4156-B2F8-CA648A7C1EE7}"/>
    <cellStyle name="Moneda 2 2 2 7" xfId="682" xr:uid="{84781E9E-7A72-4CFF-B1FA-0633C5952D12}"/>
    <cellStyle name="Moneda 2 2 2 7 2" xfId="2003" xr:uid="{09518F13-445E-4589-9BCA-1656085C73CA}"/>
    <cellStyle name="Moneda 2 2 2 7 2 2" xfId="4644" xr:uid="{B87E6DB6-79F2-4D71-974B-C09C8F43EBE3}"/>
    <cellStyle name="Moneda 2 2 2 7 3" xfId="3324" xr:uid="{25E4FF59-4974-4E82-867B-D904C358D33E}"/>
    <cellStyle name="Moneda 2 2 2 8" xfId="1343" xr:uid="{98C8A0D6-18A4-441C-A409-966505D16AD5}"/>
    <cellStyle name="Moneda 2 2 2 8 2" xfId="3984" xr:uid="{7CE5838A-5D98-45EC-9B4B-0DCDAA8B98A6}"/>
    <cellStyle name="Moneda 2 2 2 9" xfId="2664" xr:uid="{79D64186-27BD-4E2F-9767-9FD8313C2900}"/>
    <cellStyle name="Moneda 2 2 3" xfId="26" xr:uid="{C3F80EB9-E845-40B2-A10E-0D00CDAC2EBB}"/>
    <cellStyle name="Moneda 2 2 3 2" xfId="50" xr:uid="{D1E51F5A-75F6-45F1-B824-E159BB1E925E}"/>
    <cellStyle name="Moneda 2 2 3 2 2" xfId="101" xr:uid="{60D4AB9B-61C4-4A73-B0C5-513630129E01}"/>
    <cellStyle name="Moneda 2 2 3 2 2 2" xfId="213" xr:uid="{E15CA83D-3D23-4271-BBD4-441482800E8B}"/>
    <cellStyle name="Moneda 2 2 3 2 2 2 2" xfId="543" xr:uid="{7DAB8273-8305-4C35-BB63-D2752F31AF84}"/>
    <cellStyle name="Moneda 2 2 3 2 2 2 2 2" xfId="1203" xr:uid="{47548845-EB52-414E-B7D6-B574B6C5C27C}"/>
    <cellStyle name="Moneda 2 2 3 2 2 2 2 2 2" xfId="2524" xr:uid="{07FB6C48-9150-465F-89C9-1D771D03FB3C}"/>
    <cellStyle name="Moneda 2 2 3 2 2 2 2 2 2 2" xfId="5165" xr:uid="{26BCB0D1-1790-4685-BF7D-74FEFFDD7F73}"/>
    <cellStyle name="Moneda 2 2 3 2 2 2 2 2 3" xfId="3845" xr:uid="{5C1F50CA-8B5C-48A6-AF03-A3DA9BB8451C}"/>
    <cellStyle name="Moneda 2 2 3 2 2 2 2 3" xfId="1864" xr:uid="{873E191B-77A3-4B97-8606-EA56677357E1}"/>
    <cellStyle name="Moneda 2 2 3 2 2 2 2 3 2" xfId="4505" xr:uid="{475E61E8-3D15-40F4-B31F-867635F99F82}"/>
    <cellStyle name="Moneda 2 2 3 2 2 2 2 4" xfId="3185" xr:uid="{78CCB850-0869-4ED1-8E75-486B6B68D601}"/>
    <cellStyle name="Moneda 2 2 3 2 2 2 3" xfId="874" xr:uid="{03784881-DB2F-4C5D-8EAC-03AB4328E512}"/>
    <cellStyle name="Moneda 2 2 3 2 2 2 3 2" xfId="2195" xr:uid="{4F080B73-AD26-41E8-A3DF-16AAD96AFB1D}"/>
    <cellStyle name="Moneda 2 2 3 2 2 2 3 2 2" xfId="4836" xr:uid="{37883C3F-7F76-466F-A426-361AA8E739C3}"/>
    <cellStyle name="Moneda 2 2 3 2 2 2 3 3" xfId="3516" xr:uid="{B799988A-8461-41FA-A68A-C0F3B3B6B073}"/>
    <cellStyle name="Moneda 2 2 3 2 2 2 4" xfId="1535" xr:uid="{BC037A18-5038-4F70-A831-B38A4D6AD41E}"/>
    <cellStyle name="Moneda 2 2 3 2 2 2 4 2" xfId="4176" xr:uid="{EC1A2633-F493-442D-8E30-3AC4BB66EF09}"/>
    <cellStyle name="Moneda 2 2 3 2 2 2 5" xfId="2856" xr:uid="{8D9918EF-CF83-4B1E-A278-D0E59F0A8C31}"/>
    <cellStyle name="Moneda 2 2 3 2 2 3" xfId="323" xr:uid="{7A5E61CA-B9B4-412F-BED5-3BB4CB58F795}"/>
    <cellStyle name="Moneda 2 2 3 2 2 3 2" xfId="653" xr:uid="{1DB8EA5D-F91C-453F-9DAC-98F9E8F9884E}"/>
    <cellStyle name="Moneda 2 2 3 2 2 3 2 2" xfId="1313" xr:uid="{5A8915A9-EDD4-4AD8-A825-69D58D320B94}"/>
    <cellStyle name="Moneda 2 2 3 2 2 3 2 2 2" xfId="2634" xr:uid="{EEDE2B63-1D82-4918-9EE7-055919F9AF9E}"/>
    <cellStyle name="Moneda 2 2 3 2 2 3 2 2 2 2" xfId="5275" xr:uid="{54D16066-9D1E-416A-BA9B-C3CD4166A68F}"/>
    <cellStyle name="Moneda 2 2 3 2 2 3 2 2 3" xfId="3955" xr:uid="{9812F80A-F954-41D4-B9A5-CBCA04842761}"/>
    <cellStyle name="Moneda 2 2 3 2 2 3 2 3" xfId="1974" xr:uid="{311FC1A4-30EC-4E15-9B31-72474A1C4C12}"/>
    <cellStyle name="Moneda 2 2 3 2 2 3 2 3 2" xfId="4615" xr:uid="{01F1EA83-9BD2-42D6-BBF5-FC77B91BF50B}"/>
    <cellStyle name="Moneda 2 2 3 2 2 3 2 4" xfId="3295" xr:uid="{75A68B6F-FCF5-4B3D-8E8B-9709862AB9D4}"/>
    <cellStyle name="Moneda 2 2 3 2 2 3 3" xfId="984" xr:uid="{BC6D3243-9BFC-46D8-99F9-A6EA5C943993}"/>
    <cellStyle name="Moneda 2 2 3 2 2 3 3 2" xfId="2305" xr:uid="{2AC597A2-14DA-415E-9994-A4FD7F9EA710}"/>
    <cellStyle name="Moneda 2 2 3 2 2 3 3 2 2" xfId="4946" xr:uid="{815B5559-C224-4D25-85B6-FCE6F2786D34}"/>
    <cellStyle name="Moneda 2 2 3 2 2 3 3 3" xfId="3626" xr:uid="{3805D6E0-3304-4E81-945C-4BDFD7421D63}"/>
    <cellStyle name="Moneda 2 2 3 2 2 3 4" xfId="1645" xr:uid="{ACA1AA52-F52A-40F9-97F3-0049F55C2923}"/>
    <cellStyle name="Moneda 2 2 3 2 2 3 4 2" xfId="4286" xr:uid="{59B26CE4-5642-43F5-BBE6-AF85D56767AC}"/>
    <cellStyle name="Moneda 2 2 3 2 2 3 5" xfId="2966" xr:uid="{E07DC8E6-71C6-432A-8AB2-1AFF4C7476CD}"/>
    <cellStyle name="Moneda 2 2 3 2 2 4" xfId="432" xr:uid="{FEB30FAE-52B0-47F1-B05C-E488C8BDB70F}"/>
    <cellStyle name="Moneda 2 2 3 2 2 4 2" xfId="1093" xr:uid="{EDC5B248-A3EB-46C0-B3AB-914BD3C58FB4}"/>
    <cellStyle name="Moneda 2 2 3 2 2 4 2 2" xfId="2414" xr:uid="{73E3A666-9035-4CB8-AAFE-61BF16B8D128}"/>
    <cellStyle name="Moneda 2 2 3 2 2 4 2 2 2" xfId="5055" xr:uid="{DA539615-DE1A-459C-A8C0-BE8B19477123}"/>
    <cellStyle name="Moneda 2 2 3 2 2 4 2 3" xfId="3735" xr:uid="{E5A66A9B-FBBC-4AFB-9474-CDDD36A7B0D5}"/>
    <cellStyle name="Moneda 2 2 3 2 2 4 3" xfId="1754" xr:uid="{3542D089-5C3A-46A3-8C50-36A87928EB98}"/>
    <cellStyle name="Moneda 2 2 3 2 2 4 3 2" xfId="4395" xr:uid="{74D10544-9414-4D98-AEEC-C84E0A7ECBAE}"/>
    <cellStyle name="Moneda 2 2 3 2 2 4 4" xfId="3075" xr:uid="{B5713D2C-64C2-4936-A2E0-6FE52FA15CC8}"/>
    <cellStyle name="Moneda 2 2 3 2 2 5" xfId="764" xr:uid="{BEA07D3D-2CDB-45B7-A634-DA5F0B394A22}"/>
    <cellStyle name="Moneda 2 2 3 2 2 5 2" xfId="2085" xr:uid="{47FE7196-E2A4-47C6-80A7-92FEE0A7F84D}"/>
    <cellStyle name="Moneda 2 2 3 2 2 5 2 2" xfId="4726" xr:uid="{3B1CC936-A911-4974-B3B6-BF8D57D9B3B9}"/>
    <cellStyle name="Moneda 2 2 3 2 2 5 3" xfId="3406" xr:uid="{5BB4EEC4-766A-48ED-B8FC-D828849C85EA}"/>
    <cellStyle name="Moneda 2 2 3 2 2 6" xfId="1425" xr:uid="{DB2A5F83-766E-48F5-A570-7520D6BB281B}"/>
    <cellStyle name="Moneda 2 2 3 2 2 6 2" xfId="4066" xr:uid="{EE95B18A-CE4B-4C9B-8684-1140AA9217A8}"/>
    <cellStyle name="Moneda 2 2 3 2 2 7" xfId="2746" xr:uid="{0065C090-99BC-43B6-ABD0-10F5782CE1EA}"/>
    <cellStyle name="Moneda 2 2 3 2 3" xfId="162" xr:uid="{7C03D36A-BB2B-4B88-A824-6A836F1BC7C5}"/>
    <cellStyle name="Moneda 2 2 3 2 3 2" xfId="492" xr:uid="{EB02157D-0B87-4B85-9320-54C63DD6D214}"/>
    <cellStyle name="Moneda 2 2 3 2 3 2 2" xfId="1152" xr:uid="{3CEFAD4A-4E7F-4DB3-952D-5F931E44199F}"/>
    <cellStyle name="Moneda 2 2 3 2 3 2 2 2" xfId="2473" xr:uid="{380EA9AF-4A4D-473E-806C-0812D04001B6}"/>
    <cellStyle name="Moneda 2 2 3 2 3 2 2 2 2" xfId="5114" xr:uid="{0FCDA153-DF4B-428F-9E6D-D7C1CD6E6097}"/>
    <cellStyle name="Moneda 2 2 3 2 3 2 2 3" xfId="3794" xr:uid="{CBFA9B14-E44B-47B1-89A4-230EDE011F3E}"/>
    <cellStyle name="Moneda 2 2 3 2 3 2 3" xfId="1813" xr:uid="{941EE78A-05FA-4290-A96B-E1E870B7B60E}"/>
    <cellStyle name="Moneda 2 2 3 2 3 2 3 2" xfId="4454" xr:uid="{1CA9BF8B-6FFF-43F2-B45D-D06D37CDE483}"/>
    <cellStyle name="Moneda 2 2 3 2 3 2 4" xfId="3134" xr:uid="{5946EE23-8EF3-48A8-A2B5-1B8E8AA246A6}"/>
    <cellStyle name="Moneda 2 2 3 2 3 3" xfId="823" xr:uid="{6B1FDED1-B322-471E-847E-960A038DB33C}"/>
    <cellStyle name="Moneda 2 2 3 2 3 3 2" xfId="2144" xr:uid="{2B389D05-EA4C-4630-B9EC-349D6963F179}"/>
    <cellStyle name="Moneda 2 2 3 2 3 3 2 2" xfId="4785" xr:uid="{CDD9453C-B2CA-4165-8CB2-ED400F194635}"/>
    <cellStyle name="Moneda 2 2 3 2 3 3 3" xfId="3465" xr:uid="{0BB59380-27B0-4819-A3A1-8A2B80349C1B}"/>
    <cellStyle name="Moneda 2 2 3 2 3 4" xfId="1484" xr:uid="{334EEBB2-0E17-43D7-A3E8-2FBBCB08BDB3}"/>
    <cellStyle name="Moneda 2 2 3 2 3 4 2" xfId="4125" xr:uid="{468A78C1-EC48-4958-96FA-8965B8A1740D}"/>
    <cellStyle name="Moneda 2 2 3 2 3 5" xfId="2805" xr:uid="{9CB7462C-E927-4F9D-A027-F97DCD0C2565}"/>
    <cellStyle name="Moneda 2 2 3 2 4" xfId="272" xr:uid="{1CAC4560-8330-42B2-9A95-04C3A6100E55}"/>
    <cellStyle name="Moneda 2 2 3 2 4 2" xfId="602" xr:uid="{DAAA4714-7AD2-497A-A7F0-E10B29C81281}"/>
    <cellStyle name="Moneda 2 2 3 2 4 2 2" xfId="1262" xr:uid="{C2C6F753-1982-4E57-BF5F-998CBD77E4A7}"/>
    <cellStyle name="Moneda 2 2 3 2 4 2 2 2" xfId="2583" xr:uid="{5E73D87C-8783-4A4D-86C6-DA57B0B34110}"/>
    <cellStyle name="Moneda 2 2 3 2 4 2 2 2 2" xfId="5224" xr:uid="{31314829-3C0C-4A1E-848B-2EFD80BFB974}"/>
    <cellStyle name="Moneda 2 2 3 2 4 2 2 3" xfId="3904" xr:uid="{557EF320-10F8-47A4-8C47-185B05DEEDD1}"/>
    <cellStyle name="Moneda 2 2 3 2 4 2 3" xfId="1923" xr:uid="{D5EB54E5-E5C0-4EC2-9EE0-347136E7346D}"/>
    <cellStyle name="Moneda 2 2 3 2 4 2 3 2" xfId="4564" xr:uid="{155C80D8-F423-4468-858A-ACBAF64CC4D9}"/>
    <cellStyle name="Moneda 2 2 3 2 4 2 4" xfId="3244" xr:uid="{00D8A674-1907-4CEB-B789-1915196B013D}"/>
    <cellStyle name="Moneda 2 2 3 2 4 3" xfId="933" xr:uid="{C6D6F15E-751A-43E3-B3CC-131BB9C5C47D}"/>
    <cellStyle name="Moneda 2 2 3 2 4 3 2" xfId="2254" xr:uid="{9170C50E-48C0-4C54-AC5E-A1A4D9C0E2E7}"/>
    <cellStyle name="Moneda 2 2 3 2 4 3 2 2" xfId="4895" xr:uid="{284342CA-3892-473C-9993-35FC5377B5D6}"/>
    <cellStyle name="Moneda 2 2 3 2 4 3 3" xfId="3575" xr:uid="{FBEB5833-2E1B-4786-86D3-6F5826F81C1F}"/>
    <cellStyle name="Moneda 2 2 3 2 4 4" xfId="1594" xr:uid="{8A201E05-BF7F-41F8-97AC-19EC23BF0196}"/>
    <cellStyle name="Moneda 2 2 3 2 4 4 2" xfId="4235" xr:uid="{81FE0D20-8FF3-4F34-8DD4-CD208371D20A}"/>
    <cellStyle name="Moneda 2 2 3 2 4 5" xfId="2915" xr:uid="{74A2BD12-3781-45B3-B304-3D444A6304A5}"/>
    <cellStyle name="Moneda 2 2 3 2 5" xfId="381" xr:uid="{83DEA1B9-B837-4C36-BBC1-2B183F6D9B66}"/>
    <cellStyle name="Moneda 2 2 3 2 5 2" xfId="1042" xr:uid="{A62084B1-7559-4B07-B00A-783AD58C7E02}"/>
    <cellStyle name="Moneda 2 2 3 2 5 2 2" xfId="2363" xr:uid="{B8279D56-822B-4A8D-BA25-E7C63E32562F}"/>
    <cellStyle name="Moneda 2 2 3 2 5 2 2 2" xfId="5004" xr:uid="{8FA481E7-9CDB-4A4B-AFE1-ABD5D3F71B4E}"/>
    <cellStyle name="Moneda 2 2 3 2 5 2 3" xfId="3684" xr:uid="{F5F21828-2494-4427-B0BD-4A95E7EBF1FD}"/>
    <cellStyle name="Moneda 2 2 3 2 5 3" xfId="1703" xr:uid="{00D3D2A6-029A-492D-8B22-CEDE9ED29EF9}"/>
    <cellStyle name="Moneda 2 2 3 2 5 3 2" xfId="4344" xr:uid="{EABCF4BD-2F13-473F-BBF5-0BB9B5875744}"/>
    <cellStyle name="Moneda 2 2 3 2 5 4" xfId="3024" xr:uid="{116CAB5E-181D-4CB4-9959-B432BC1DCEE6}"/>
    <cellStyle name="Moneda 2 2 3 2 6" xfId="713" xr:uid="{D5EBA169-71CE-4B5F-B59A-7C9EA0C421BD}"/>
    <cellStyle name="Moneda 2 2 3 2 6 2" xfId="2034" xr:uid="{69BEBD7B-8EC2-4225-BC26-305E46B2D503}"/>
    <cellStyle name="Moneda 2 2 3 2 6 2 2" xfId="4675" xr:uid="{F1948131-D711-49B4-9F95-40B65283E653}"/>
    <cellStyle name="Moneda 2 2 3 2 6 3" xfId="3355" xr:uid="{A802847B-81B3-4C67-AB3F-5F04C59E427B}"/>
    <cellStyle name="Moneda 2 2 3 2 7" xfId="1374" xr:uid="{D4AFFFEA-5C1E-4613-B95A-8BC9F0808CD1}"/>
    <cellStyle name="Moneda 2 2 3 2 7 2" xfId="4015" xr:uid="{E742E90C-937D-4748-8D93-952E84DBED8E}"/>
    <cellStyle name="Moneda 2 2 3 2 8" xfId="2695" xr:uid="{236018B1-22CE-4CD0-942B-8AE8D352EC7E}"/>
    <cellStyle name="Moneda 2 2 3 3" xfId="77" xr:uid="{2417BA8C-9EF1-435B-BC30-89801E26B824}"/>
    <cellStyle name="Moneda 2 2 3 3 2" xfId="189" xr:uid="{8FD98302-5A64-4856-8C73-E66D4CE5F338}"/>
    <cellStyle name="Moneda 2 2 3 3 2 2" xfId="519" xr:uid="{D12A2CC6-7AD4-44A9-BDAF-AD7A2F7CFB8C}"/>
    <cellStyle name="Moneda 2 2 3 3 2 2 2" xfId="1179" xr:uid="{5509F54B-F943-4AE4-B9B8-73328AA67EA0}"/>
    <cellStyle name="Moneda 2 2 3 3 2 2 2 2" xfId="2500" xr:uid="{70510DF0-DE8C-4E28-9851-686623698A7C}"/>
    <cellStyle name="Moneda 2 2 3 3 2 2 2 2 2" xfId="5141" xr:uid="{7835A264-BDAE-4A35-B8CD-F3DA4B2A6553}"/>
    <cellStyle name="Moneda 2 2 3 3 2 2 2 3" xfId="3821" xr:uid="{F85CBA37-4415-42D1-9DCE-D88B618891A1}"/>
    <cellStyle name="Moneda 2 2 3 3 2 2 3" xfId="1840" xr:uid="{803D2EFE-8F2E-430A-B998-9753A554EE67}"/>
    <cellStyle name="Moneda 2 2 3 3 2 2 3 2" xfId="4481" xr:uid="{FA746D72-296E-4B7C-847A-94767ED0AE44}"/>
    <cellStyle name="Moneda 2 2 3 3 2 2 4" xfId="3161" xr:uid="{661CD60D-58A4-4EF1-9971-A2140F308FB0}"/>
    <cellStyle name="Moneda 2 2 3 3 2 3" xfId="850" xr:uid="{381B254B-C201-4DB4-A52E-D390AB3F2E63}"/>
    <cellStyle name="Moneda 2 2 3 3 2 3 2" xfId="2171" xr:uid="{F4BD928D-69A3-49F9-8C23-2E01D2F524A4}"/>
    <cellStyle name="Moneda 2 2 3 3 2 3 2 2" xfId="4812" xr:uid="{80493A7C-90EB-497A-9CC5-16524C48B912}"/>
    <cellStyle name="Moneda 2 2 3 3 2 3 3" xfId="3492" xr:uid="{E343FA59-9F19-4E30-8529-76AED5A7F480}"/>
    <cellStyle name="Moneda 2 2 3 3 2 4" xfId="1511" xr:uid="{1F0CC635-BF62-466F-9713-CC852A665205}"/>
    <cellStyle name="Moneda 2 2 3 3 2 4 2" xfId="4152" xr:uid="{07F86E02-7253-4684-A82B-492C7CE6B434}"/>
    <cellStyle name="Moneda 2 2 3 3 2 5" xfId="2832" xr:uid="{72D99AFE-C57B-4C6D-AE74-52B797095608}"/>
    <cellStyle name="Moneda 2 2 3 3 3" xfId="299" xr:uid="{38C10453-5E8C-4AEA-BB37-A240A1C6441C}"/>
    <cellStyle name="Moneda 2 2 3 3 3 2" xfId="629" xr:uid="{A8725803-3E83-4159-B3C5-F9E7529989D3}"/>
    <cellStyle name="Moneda 2 2 3 3 3 2 2" xfId="1289" xr:uid="{F084A570-A108-45E2-BB8E-217F0D87A4D4}"/>
    <cellStyle name="Moneda 2 2 3 3 3 2 2 2" xfId="2610" xr:uid="{1E8C6166-E50A-44B3-87CF-AD764B414F92}"/>
    <cellStyle name="Moneda 2 2 3 3 3 2 2 2 2" xfId="5251" xr:uid="{D042C1DC-383F-4481-AAD5-8FFB8635C2F0}"/>
    <cellStyle name="Moneda 2 2 3 3 3 2 2 3" xfId="3931" xr:uid="{57869F00-7E0C-43D2-9BFC-CCB6554F8902}"/>
    <cellStyle name="Moneda 2 2 3 3 3 2 3" xfId="1950" xr:uid="{49186F46-79B5-4763-941C-3B5991302B7C}"/>
    <cellStyle name="Moneda 2 2 3 3 3 2 3 2" xfId="4591" xr:uid="{441DA1BB-7DF3-4588-9293-D133F225025F}"/>
    <cellStyle name="Moneda 2 2 3 3 3 2 4" xfId="3271" xr:uid="{F28BC4CE-DB98-4B63-8C01-DA6BC6EF7A3E}"/>
    <cellStyle name="Moneda 2 2 3 3 3 3" xfId="960" xr:uid="{F191BB19-7319-4C38-B126-E2DB653772F3}"/>
    <cellStyle name="Moneda 2 2 3 3 3 3 2" xfId="2281" xr:uid="{B75054AD-095C-4C31-B20D-35461ACF32F5}"/>
    <cellStyle name="Moneda 2 2 3 3 3 3 2 2" xfId="4922" xr:uid="{D35F7D24-72F4-4E40-B68F-14A1A4297863}"/>
    <cellStyle name="Moneda 2 2 3 3 3 3 3" xfId="3602" xr:uid="{A0CEFB4A-EEBC-4DCB-8685-911C060BCB2E}"/>
    <cellStyle name="Moneda 2 2 3 3 3 4" xfId="1621" xr:uid="{45051E28-A631-4642-A853-4718D9FCAF12}"/>
    <cellStyle name="Moneda 2 2 3 3 3 4 2" xfId="4262" xr:uid="{5F83FF0F-53CA-4A9D-9C18-884A954C6C91}"/>
    <cellStyle name="Moneda 2 2 3 3 3 5" xfId="2942" xr:uid="{3C729D84-BEC9-49E3-AEAE-B904CF0FF769}"/>
    <cellStyle name="Moneda 2 2 3 3 4" xfId="408" xr:uid="{2FF74AB4-7213-4EC4-8764-71AD8B181B47}"/>
    <cellStyle name="Moneda 2 2 3 3 4 2" xfId="1069" xr:uid="{28025980-C680-48D9-BA53-F5EC24326DC2}"/>
    <cellStyle name="Moneda 2 2 3 3 4 2 2" xfId="2390" xr:uid="{9FA66431-3A60-4ECE-AEB2-A3DED28937FE}"/>
    <cellStyle name="Moneda 2 2 3 3 4 2 2 2" xfId="5031" xr:uid="{1803D720-5008-47A9-8A21-BBA7CEFF9109}"/>
    <cellStyle name="Moneda 2 2 3 3 4 2 3" xfId="3711" xr:uid="{5C245732-BDCF-4CB5-9632-91D46866B1B1}"/>
    <cellStyle name="Moneda 2 2 3 3 4 3" xfId="1730" xr:uid="{89E31E8E-9FD2-467C-A14B-6066387D0001}"/>
    <cellStyle name="Moneda 2 2 3 3 4 3 2" xfId="4371" xr:uid="{54E01015-9DB5-467F-AF40-7FA100C48280}"/>
    <cellStyle name="Moneda 2 2 3 3 4 4" xfId="3051" xr:uid="{D4DE5C66-A4BA-4CEF-9E9C-CC2DFADE07A0}"/>
    <cellStyle name="Moneda 2 2 3 3 5" xfId="740" xr:uid="{2AA4614B-C636-4E4B-9163-26CDB6CA8C38}"/>
    <cellStyle name="Moneda 2 2 3 3 5 2" xfId="2061" xr:uid="{9D199679-6706-41FA-B66D-707C50591DD1}"/>
    <cellStyle name="Moneda 2 2 3 3 5 2 2" xfId="4702" xr:uid="{160B3332-FC42-49D7-B2E6-610B43EAE3B0}"/>
    <cellStyle name="Moneda 2 2 3 3 5 3" xfId="3382" xr:uid="{498446F2-A1EC-4D62-B812-A42C49FBC67E}"/>
    <cellStyle name="Moneda 2 2 3 3 6" xfId="1401" xr:uid="{8F766A51-B869-4ACB-95C6-F1BE6CD7AEB5}"/>
    <cellStyle name="Moneda 2 2 3 3 6 2" xfId="4042" xr:uid="{87D59026-7FDF-497E-88A8-30BE08096A02}"/>
    <cellStyle name="Moneda 2 2 3 3 7" xfId="2722" xr:uid="{B173FFA5-A4CD-4E19-8B50-C0222452A15F}"/>
    <cellStyle name="Moneda 2 2 3 4" xfId="138" xr:uid="{99BA735D-CC17-42EE-8692-29C62681DCFC}"/>
    <cellStyle name="Moneda 2 2 3 4 2" xfId="468" xr:uid="{0CCC7BAA-8D7D-48C6-BB4F-F48B2E00DBA2}"/>
    <cellStyle name="Moneda 2 2 3 4 2 2" xfId="1128" xr:uid="{8EB6A402-985E-434D-9C94-0E937B3EEC56}"/>
    <cellStyle name="Moneda 2 2 3 4 2 2 2" xfId="2449" xr:uid="{56357931-5126-4BFD-B061-5120073A5A61}"/>
    <cellStyle name="Moneda 2 2 3 4 2 2 2 2" xfId="5090" xr:uid="{96C8F079-01C1-40FB-9623-F8151AA0FE77}"/>
    <cellStyle name="Moneda 2 2 3 4 2 2 3" xfId="3770" xr:uid="{3FA2C2AB-F081-4211-9616-A8205C342F9F}"/>
    <cellStyle name="Moneda 2 2 3 4 2 3" xfId="1789" xr:uid="{FE963702-DFA5-4CFE-9CE6-D513B0CDA180}"/>
    <cellStyle name="Moneda 2 2 3 4 2 3 2" xfId="4430" xr:uid="{7B602E8F-1CA4-4C94-9562-0EDED98436E8}"/>
    <cellStyle name="Moneda 2 2 3 4 2 4" xfId="3110" xr:uid="{EB7E1149-CF9B-490C-9DF5-38786BAEF91F}"/>
    <cellStyle name="Moneda 2 2 3 4 3" xfId="799" xr:uid="{95229AE1-64E4-42E0-BDFC-660F7F285D81}"/>
    <cellStyle name="Moneda 2 2 3 4 3 2" xfId="2120" xr:uid="{72123E91-617A-44A1-BEC5-C1A0183978A6}"/>
    <cellStyle name="Moneda 2 2 3 4 3 2 2" xfId="4761" xr:uid="{95956058-4B03-4008-833D-BAF32AF025C1}"/>
    <cellStyle name="Moneda 2 2 3 4 3 3" xfId="3441" xr:uid="{B3DF5182-685D-444B-9856-86AE51342400}"/>
    <cellStyle name="Moneda 2 2 3 4 4" xfId="1460" xr:uid="{741C4C20-93E2-40BA-B0D1-BE972DB192C4}"/>
    <cellStyle name="Moneda 2 2 3 4 4 2" xfId="4101" xr:uid="{819BC796-D1B9-42CF-83E9-8053C053A48D}"/>
    <cellStyle name="Moneda 2 2 3 4 5" xfId="2781" xr:uid="{DA185D20-C808-4968-A5DC-019F323A2B47}"/>
    <cellStyle name="Moneda 2 2 3 5" xfId="248" xr:uid="{29A4F3B7-2332-4A73-83F9-69385F73D531}"/>
    <cellStyle name="Moneda 2 2 3 5 2" xfId="578" xr:uid="{849AF8F6-C05C-46C2-9EC0-AE6C1122BAC6}"/>
    <cellStyle name="Moneda 2 2 3 5 2 2" xfId="1238" xr:uid="{A0477320-F25F-4A41-8830-33D1D9D509D9}"/>
    <cellStyle name="Moneda 2 2 3 5 2 2 2" xfId="2559" xr:uid="{9AE1CCDC-7850-4484-A05F-41574F0B1766}"/>
    <cellStyle name="Moneda 2 2 3 5 2 2 2 2" xfId="5200" xr:uid="{1832067A-B246-437C-A3C3-9FA9CD610E77}"/>
    <cellStyle name="Moneda 2 2 3 5 2 2 3" xfId="3880" xr:uid="{94AD9008-CFE5-4540-859E-98CA798292C2}"/>
    <cellStyle name="Moneda 2 2 3 5 2 3" xfId="1899" xr:uid="{B77B9966-BE1D-42E5-AE63-D88A6E51743B}"/>
    <cellStyle name="Moneda 2 2 3 5 2 3 2" xfId="4540" xr:uid="{7AAF4D9E-0BE4-451C-B74C-EC69A567F0FD}"/>
    <cellStyle name="Moneda 2 2 3 5 2 4" xfId="3220" xr:uid="{0D129CEC-65AB-4CDC-88FA-181DF7DB14AF}"/>
    <cellStyle name="Moneda 2 2 3 5 3" xfId="909" xr:uid="{323AD010-974F-45CE-AFA8-CFCD0E0EE551}"/>
    <cellStyle name="Moneda 2 2 3 5 3 2" xfId="2230" xr:uid="{66C746FB-6945-421C-8259-64552A6C6A29}"/>
    <cellStyle name="Moneda 2 2 3 5 3 2 2" xfId="4871" xr:uid="{EBBE7420-10C7-4B44-B75E-0CC6596D2B39}"/>
    <cellStyle name="Moneda 2 2 3 5 3 3" xfId="3551" xr:uid="{4AC6410B-0551-41AA-87D0-296D0C0D0011}"/>
    <cellStyle name="Moneda 2 2 3 5 4" xfId="1570" xr:uid="{2F89A9F7-191B-4CD3-8702-4A1B6E0C2539}"/>
    <cellStyle name="Moneda 2 2 3 5 4 2" xfId="4211" xr:uid="{3670F48B-B764-44AA-A700-2FF1E8B8F712}"/>
    <cellStyle name="Moneda 2 2 3 5 5" xfId="2891" xr:uid="{2BDDC473-080D-4AFF-BDBD-3A5E675F0D12}"/>
    <cellStyle name="Moneda 2 2 3 6" xfId="357" xr:uid="{2E84FBEA-9322-43E0-A30E-126F3CB2B309}"/>
    <cellStyle name="Moneda 2 2 3 6 2" xfId="1018" xr:uid="{A1247C7B-1F6A-47DC-8F72-AA46B55C8BF4}"/>
    <cellStyle name="Moneda 2 2 3 6 2 2" xfId="2339" xr:uid="{63137239-725D-42E9-A860-2BD0F7BFF3A1}"/>
    <cellStyle name="Moneda 2 2 3 6 2 2 2" xfId="4980" xr:uid="{42B6B6CF-52B0-45B5-823E-38706CAF81C7}"/>
    <cellStyle name="Moneda 2 2 3 6 2 3" xfId="3660" xr:uid="{C87E1DFC-6413-4B8E-8E12-11E8FAF2343F}"/>
    <cellStyle name="Moneda 2 2 3 6 3" xfId="1679" xr:uid="{9F148FB6-A576-4E75-BB3B-FA712528BD5D}"/>
    <cellStyle name="Moneda 2 2 3 6 3 2" xfId="4320" xr:uid="{EB57D239-7795-4A9D-A7D1-E8C17D33F354}"/>
    <cellStyle name="Moneda 2 2 3 6 4" xfId="3000" xr:uid="{2FECCB0F-DF24-4A1E-AF3A-9654874AB54D}"/>
    <cellStyle name="Moneda 2 2 3 7" xfId="689" xr:uid="{AB4B4376-F8B3-4005-A90F-7DBDFE5D1732}"/>
    <cellStyle name="Moneda 2 2 3 7 2" xfId="2010" xr:uid="{DB353048-322E-415C-89C2-79F1D285CCFF}"/>
    <cellStyle name="Moneda 2 2 3 7 2 2" xfId="4651" xr:uid="{05942C0F-D812-464F-BE5D-C2DCC6B7FFA9}"/>
    <cellStyle name="Moneda 2 2 3 7 3" xfId="3331" xr:uid="{0EC4CF94-8CE6-4C4E-9F1F-6F0177AE8FEB}"/>
    <cellStyle name="Moneda 2 2 3 8" xfId="1350" xr:uid="{B91D9191-D038-44B0-A8D3-FA799F9B82D7}"/>
    <cellStyle name="Moneda 2 2 3 8 2" xfId="3991" xr:uid="{D05FC898-AB8E-4E7F-8B84-9BB1442659C2}"/>
    <cellStyle name="Moneda 2 2 3 9" xfId="2671" xr:uid="{523EC70E-0B47-4F6A-B649-DE433434B890}"/>
    <cellStyle name="Moneda 2 2 4" xfId="36" xr:uid="{40317848-334B-4C35-83F1-31010DEB203A}"/>
    <cellStyle name="Moneda 2 2 4 2" xfId="87" xr:uid="{9A0CDA70-70A7-4649-B88D-427BB0F8C696}"/>
    <cellStyle name="Moneda 2 2 4 2 2" xfId="199" xr:uid="{4CFD07DD-024E-48FE-A724-30DDB6D08711}"/>
    <cellStyle name="Moneda 2 2 4 2 2 2" xfId="529" xr:uid="{9D33C8B0-55CA-4971-BF40-A17634E74A98}"/>
    <cellStyle name="Moneda 2 2 4 2 2 2 2" xfId="1189" xr:uid="{89F0FBCA-448D-4957-A498-AD7CA3DCA880}"/>
    <cellStyle name="Moneda 2 2 4 2 2 2 2 2" xfId="2510" xr:uid="{9AF0D1D6-14DE-49A5-A84D-D12988539457}"/>
    <cellStyle name="Moneda 2 2 4 2 2 2 2 2 2" xfId="5151" xr:uid="{4AE963A8-5357-49EE-A18E-512A813D6FCF}"/>
    <cellStyle name="Moneda 2 2 4 2 2 2 2 3" xfId="3831" xr:uid="{9B1494CC-4A9E-4B14-A8D4-AE6AE456B04B}"/>
    <cellStyle name="Moneda 2 2 4 2 2 2 3" xfId="1850" xr:uid="{BC2343C3-08F4-4AF0-8654-A7632EBDE104}"/>
    <cellStyle name="Moneda 2 2 4 2 2 2 3 2" xfId="4491" xr:uid="{CC12E3E0-81E9-4521-87BD-E1EF5BD011C5}"/>
    <cellStyle name="Moneda 2 2 4 2 2 2 4" xfId="3171" xr:uid="{8C56F3E1-C63D-4FC5-B261-A71F4B12F5A8}"/>
    <cellStyle name="Moneda 2 2 4 2 2 3" xfId="860" xr:uid="{968E6E90-7FCA-43DB-BD18-53C2131D3255}"/>
    <cellStyle name="Moneda 2 2 4 2 2 3 2" xfId="2181" xr:uid="{9847904A-3AB6-4CA3-BE59-62C1437D059C}"/>
    <cellStyle name="Moneda 2 2 4 2 2 3 2 2" xfId="4822" xr:uid="{938D6C0A-CB24-44D4-B466-63FDDAA3A4F9}"/>
    <cellStyle name="Moneda 2 2 4 2 2 3 3" xfId="3502" xr:uid="{6C7C8535-4925-4037-9FA9-CD4E994710CB}"/>
    <cellStyle name="Moneda 2 2 4 2 2 4" xfId="1521" xr:uid="{1B517084-08D4-4BDC-A3CB-05F97F66397A}"/>
    <cellStyle name="Moneda 2 2 4 2 2 4 2" xfId="4162" xr:uid="{6B837255-7E80-49CE-96C2-6246F242B2CB}"/>
    <cellStyle name="Moneda 2 2 4 2 2 5" xfId="2842" xr:uid="{0865D4A5-16D9-4D82-9161-F2B7ABC682F4}"/>
    <cellStyle name="Moneda 2 2 4 2 3" xfId="309" xr:uid="{9328B3E9-1319-4ADC-A7DA-4318CE7ABD5C}"/>
    <cellStyle name="Moneda 2 2 4 2 3 2" xfId="639" xr:uid="{6D091D96-0E63-4633-BC40-E24FC0FF3F4F}"/>
    <cellStyle name="Moneda 2 2 4 2 3 2 2" xfId="1299" xr:uid="{1EB7E2AC-0BE8-484E-B24E-7B9B14C47039}"/>
    <cellStyle name="Moneda 2 2 4 2 3 2 2 2" xfId="2620" xr:uid="{678DCAB2-AFB8-4737-BC47-3EF8D762B437}"/>
    <cellStyle name="Moneda 2 2 4 2 3 2 2 2 2" xfId="5261" xr:uid="{DD7D1B37-B16E-473B-9012-8130190770D1}"/>
    <cellStyle name="Moneda 2 2 4 2 3 2 2 3" xfId="3941" xr:uid="{45B2D96E-6EB6-4A64-A603-2D50A6184EF8}"/>
    <cellStyle name="Moneda 2 2 4 2 3 2 3" xfId="1960" xr:uid="{F54E1A4C-0771-47C5-95E8-652B6366C4F7}"/>
    <cellStyle name="Moneda 2 2 4 2 3 2 3 2" xfId="4601" xr:uid="{418D2601-0F09-458C-B2EF-A85C4E66976E}"/>
    <cellStyle name="Moneda 2 2 4 2 3 2 4" xfId="3281" xr:uid="{B7854E8D-D812-4C30-A833-1E214591455C}"/>
    <cellStyle name="Moneda 2 2 4 2 3 3" xfId="970" xr:uid="{A8AE14A2-6AE1-40ED-99FC-4FDC53358849}"/>
    <cellStyle name="Moneda 2 2 4 2 3 3 2" xfId="2291" xr:uid="{6F26002D-2009-4D1C-8D34-FC9FE7AC9CFA}"/>
    <cellStyle name="Moneda 2 2 4 2 3 3 2 2" xfId="4932" xr:uid="{A802207D-AB74-4DF3-9359-A25A31B9FF9A}"/>
    <cellStyle name="Moneda 2 2 4 2 3 3 3" xfId="3612" xr:uid="{95345BE9-EE48-40CF-95BB-3B8075DACA92}"/>
    <cellStyle name="Moneda 2 2 4 2 3 4" xfId="1631" xr:uid="{1F35A449-F781-411F-A32C-B89576EA96BC}"/>
    <cellStyle name="Moneda 2 2 4 2 3 4 2" xfId="4272" xr:uid="{9B7D49CA-0FCF-4BC9-B76E-34F1073455B4}"/>
    <cellStyle name="Moneda 2 2 4 2 3 5" xfId="2952" xr:uid="{B019A4B5-CC75-4206-B0CF-C255E0C6719C}"/>
    <cellStyle name="Moneda 2 2 4 2 4" xfId="418" xr:uid="{26402F71-C192-4AF4-AFA6-390D82387533}"/>
    <cellStyle name="Moneda 2 2 4 2 4 2" xfId="1079" xr:uid="{6F9FBCDB-BD33-4DCC-AEB6-A693DE0D67AF}"/>
    <cellStyle name="Moneda 2 2 4 2 4 2 2" xfId="2400" xr:uid="{F77A8C0C-933C-4423-8868-1AAA57CC033B}"/>
    <cellStyle name="Moneda 2 2 4 2 4 2 2 2" xfId="5041" xr:uid="{195129AB-5F54-4651-B6EC-E5AD1ABDBD5F}"/>
    <cellStyle name="Moneda 2 2 4 2 4 2 3" xfId="3721" xr:uid="{69EDF5F6-0DE5-4C69-9626-C7033C8DAB84}"/>
    <cellStyle name="Moneda 2 2 4 2 4 3" xfId="1740" xr:uid="{124DC247-1EE1-4221-BDEF-DB6FD8961444}"/>
    <cellStyle name="Moneda 2 2 4 2 4 3 2" xfId="4381" xr:uid="{BE0C1AFE-E345-453E-B648-D1E81D94C7FE}"/>
    <cellStyle name="Moneda 2 2 4 2 4 4" xfId="3061" xr:uid="{DC3BA44F-4372-4A52-B25E-2132504DA20D}"/>
    <cellStyle name="Moneda 2 2 4 2 5" xfId="750" xr:uid="{34D47790-01BF-4D10-893A-C3625EBCBBDD}"/>
    <cellStyle name="Moneda 2 2 4 2 5 2" xfId="2071" xr:uid="{D6E5928E-8149-43FB-AE29-FA4BCEFAB714}"/>
    <cellStyle name="Moneda 2 2 4 2 5 2 2" xfId="4712" xr:uid="{43E48149-19B1-4BEB-B2F5-F84C4AE9B8FA}"/>
    <cellStyle name="Moneda 2 2 4 2 5 3" xfId="3392" xr:uid="{8F8A0803-53BC-439C-A76A-A6FC3A32BD47}"/>
    <cellStyle name="Moneda 2 2 4 2 6" xfId="1411" xr:uid="{B33E7063-A337-459F-B668-756FCD3A1FFA}"/>
    <cellStyle name="Moneda 2 2 4 2 6 2" xfId="4052" xr:uid="{732620E0-FB6C-475D-BBF4-17EAB80702F9}"/>
    <cellStyle name="Moneda 2 2 4 2 7" xfId="2732" xr:uid="{79915C54-DF0E-49F7-BE41-405E45DE458E}"/>
    <cellStyle name="Moneda 2 2 4 3" xfId="148" xr:uid="{42DA500E-F366-48C7-B0DD-1DAAE3C1974B}"/>
    <cellStyle name="Moneda 2 2 4 3 2" xfId="478" xr:uid="{1CECBB3A-A697-4242-A781-1A118BFA141D}"/>
    <cellStyle name="Moneda 2 2 4 3 2 2" xfId="1138" xr:uid="{5D1ADE6A-7046-4AE3-8C1D-1A19309CF539}"/>
    <cellStyle name="Moneda 2 2 4 3 2 2 2" xfId="2459" xr:uid="{CE121F81-E3D3-48F7-89F4-FAE265A77C05}"/>
    <cellStyle name="Moneda 2 2 4 3 2 2 2 2" xfId="5100" xr:uid="{1F30FA24-FE41-4526-AEE3-CD768F18711A}"/>
    <cellStyle name="Moneda 2 2 4 3 2 2 3" xfId="3780" xr:uid="{A34B4468-CA21-48E1-AE76-47154EA9FCD7}"/>
    <cellStyle name="Moneda 2 2 4 3 2 3" xfId="1799" xr:uid="{235442D4-9E32-4B62-9CAF-DD1D60B470FC}"/>
    <cellStyle name="Moneda 2 2 4 3 2 3 2" xfId="4440" xr:uid="{3FB7C098-8146-4A92-9E48-D6610FE3C377}"/>
    <cellStyle name="Moneda 2 2 4 3 2 4" xfId="3120" xr:uid="{2A30F9AC-6FA2-4962-8D00-26CCEE426F1A}"/>
    <cellStyle name="Moneda 2 2 4 3 3" xfId="809" xr:uid="{63013353-5E4D-40A4-8B7C-D0B3CBF49781}"/>
    <cellStyle name="Moneda 2 2 4 3 3 2" xfId="2130" xr:uid="{0FC95E36-5132-4F27-B6B1-C5607ACB31B2}"/>
    <cellStyle name="Moneda 2 2 4 3 3 2 2" xfId="4771" xr:uid="{DF894AE9-AD9A-41BC-9126-6E1DCF25DF66}"/>
    <cellStyle name="Moneda 2 2 4 3 3 3" xfId="3451" xr:uid="{C90C078E-C1C6-4249-8879-F3F48C4A36E9}"/>
    <cellStyle name="Moneda 2 2 4 3 4" xfId="1470" xr:uid="{DAA06D00-5D36-4AD9-B4B1-4489EA38F501}"/>
    <cellStyle name="Moneda 2 2 4 3 4 2" xfId="4111" xr:uid="{4AB793A0-1A0C-4794-8805-05A633B9D970}"/>
    <cellStyle name="Moneda 2 2 4 3 5" xfId="2791" xr:uid="{453F375A-3DF0-467F-9DD8-65F1FA92DE1F}"/>
    <cellStyle name="Moneda 2 2 4 4" xfId="258" xr:uid="{19D73CD6-C8DD-4D6E-8F3E-8FB93A37E99D}"/>
    <cellStyle name="Moneda 2 2 4 4 2" xfId="588" xr:uid="{707E6C00-DD30-4D1F-9137-A78995B6F9FA}"/>
    <cellStyle name="Moneda 2 2 4 4 2 2" xfId="1248" xr:uid="{41955B0A-C230-47EA-BBAB-634CD3D8B349}"/>
    <cellStyle name="Moneda 2 2 4 4 2 2 2" xfId="2569" xr:uid="{63FDA437-A905-4B87-9BD8-C1FADE9B886B}"/>
    <cellStyle name="Moneda 2 2 4 4 2 2 2 2" xfId="5210" xr:uid="{851BC0B9-BE7F-4813-BB3F-1550E904ECB7}"/>
    <cellStyle name="Moneda 2 2 4 4 2 2 3" xfId="3890" xr:uid="{3AF9F4BC-B1B3-47F0-8920-1081A5B81D74}"/>
    <cellStyle name="Moneda 2 2 4 4 2 3" xfId="1909" xr:uid="{67550D25-11AF-4ABA-B474-05577B4CBB8C}"/>
    <cellStyle name="Moneda 2 2 4 4 2 3 2" xfId="4550" xr:uid="{7633A956-BBD1-4B44-8F51-53AB18C7EE86}"/>
    <cellStyle name="Moneda 2 2 4 4 2 4" xfId="3230" xr:uid="{88CCD04C-757A-4324-86E2-B9AED00C2511}"/>
    <cellStyle name="Moneda 2 2 4 4 3" xfId="919" xr:uid="{37E0E140-9AFB-4D05-8F01-E9DB4C2EC094}"/>
    <cellStyle name="Moneda 2 2 4 4 3 2" xfId="2240" xr:uid="{B2237C29-C8B3-4E90-9D2E-67A4DCF117B8}"/>
    <cellStyle name="Moneda 2 2 4 4 3 2 2" xfId="4881" xr:uid="{E8854EA0-15D8-4E28-B0A4-0BB8DF804109}"/>
    <cellStyle name="Moneda 2 2 4 4 3 3" xfId="3561" xr:uid="{C0EC9151-3452-48D2-8B58-57694E460143}"/>
    <cellStyle name="Moneda 2 2 4 4 4" xfId="1580" xr:uid="{D3F7276E-3C3B-40FC-8B25-5C90C6BBBFBE}"/>
    <cellStyle name="Moneda 2 2 4 4 4 2" xfId="4221" xr:uid="{ED3F92B9-E46A-4F07-A773-870C2A84DD1A}"/>
    <cellStyle name="Moneda 2 2 4 4 5" xfId="2901" xr:uid="{BCC837D2-CF9B-471E-A064-177AB3A24453}"/>
    <cellStyle name="Moneda 2 2 4 5" xfId="367" xr:uid="{24E4C0EC-D2FF-4755-BE67-F494F891DEC4}"/>
    <cellStyle name="Moneda 2 2 4 5 2" xfId="1028" xr:uid="{C66BEBF9-45B5-42B7-83EA-979B5DEBAE3A}"/>
    <cellStyle name="Moneda 2 2 4 5 2 2" xfId="2349" xr:uid="{1C3DB4B6-FC1C-4902-9EA9-3470DFBA0D04}"/>
    <cellStyle name="Moneda 2 2 4 5 2 2 2" xfId="4990" xr:uid="{6BBDCD6D-54CF-4AA9-8B21-23B4ACBD06F7}"/>
    <cellStyle name="Moneda 2 2 4 5 2 3" xfId="3670" xr:uid="{2C0599B2-5FE8-4B32-A133-4E7D4D18D9CC}"/>
    <cellStyle name="Moneda 2 2 4 5 3" xfId="1689" xr:uid="{6C735750-35F9-4677-B296-7629D9830434}"/>
    <cellStyle name="Moneda 2 2 4 5 3 2" xfId="4330" xr:uid="{C836830C-0FCA-4B78-8670-64C1F5817525}"/>
    <cellStyle name="Moneda 2 2 4 5 4" xfId="3010" xr:uid="{0C5D3DD6-DC6F-4887-B613-B055CB26FFC2}"/>
    <cellStyle name="Moneda 2 2 4 6" xfId="699" xr:uid="{1A7C5EF6-4650-4B9C-9DA6-C21F79003400}"/>
    <cellStyle name="Moneda 2 2 4 6 2" xfId="2020" xr:uid="{D5691A45-1A14-4EB8-93D4-2DC49F3C36BC}"/>
    <cellStyle name="Moneda 2 2 4 6 2 2" xfId="4661" xr:uid="{38249D6E-D9E2-446A-88A9-B0758D293473}"/>
    <cellStyle name="Moneda 2 2 4 6 3" xfId="3341" xr:uid="{F1B90D3B-1272-4394-B805-1AD826201782}"/>
    <cellStyle name="Moneda 2 2 4 7" xfId="1360" xr:uid="{C8907F2B-9982-4024-90CD-DFD4727F7E33}"/>
    <cellStyle name="Moneda 2 2 4 7 2" xfId="4001" xr:uid="{196252FC-BA2F-492F-A726-3280AFAE21B0}"/>
    <cellStyle name="Moneda 2 2 4 8" xfId="2681" xr:uid="{76DB74B3-99E2-457E-B0F9-6D29F3612E3D}"/>
    <cellStyle name="Moneda 2 2 5" xfId="63" xr:uid="{DF77993D-32DE-4810-80BC-B0E2192774D8}"/>
    <cellStyle name="Moneda 2 2 5 2" xfId="175" xr:uid="{A76280E0-463D-4120-B3DC-0DC480D95F3F}"/>
    <cellStyle name="Moneda 2 2 5 2 2" xfId="505" xr:uid="{5AED96DC-57FB-4B0E-BE4B-DC7EF501C665}"/>
    <cellStyle name="Moneda 2 2 5 2 2 2" xfId="1165" xr:uid="{460C9434-0B64-4FB7-8A29-DEED07C45E8C}"/>
    <cellStyle name="Moneda 2 2 5 2 2 2 2" xfId="2486" xr:uid="{2D9ADA0B-78A6-4668-9C64-C7CC753400C5}"/>
    <cellStyle name="Moneda 2 2 5 2 2 2 2 2" xfId="5127" xr:uid="{AEB44548-11D0-436A-AFC5-BBCC9A79224A}"/>
    <cellStyle name="Moneda 2 2 5 2 2 2 3" xfId="3807" xr:uid="{13A0697A-97B5-43AE-97E9-97249CD789D2}"/>
    <cellStyle name="Moneda 2 2 5 2 2 3" xfId="1826" xr:uid="{90080F66-56C1-4426-9D69-294F53518DE0}"/>
    <cellStyle name="Moneda 2 2 5 2 2 3 2" xfId="4467" xr:uid="{F7EEED8A-1988-4CB4-B0AD-28FACFAD9A0C}"/>
    <cellStyle name="Moneda 2 2 5 2 2 4" xfId="3147" xr:uid="{2163CC2B-B063-409E-B3FD-1C6CCBB9D7BB}"/>
    <cellStyle name="Moneda 2 2 5 2 3" xfId="836" xr:uid="{DBAB4844-BAE5-45EF-BD41-115781D6606C}"/>
    <cellStyle name="Moneda 2 2 5 2 3 2" xfId="2157" xr:uid="{BF2E3382-F46E-446A-9717-FA8E94034C3C}"/>
    <cellStyle name="Moneda 2 2 5 2 3 2 2" xfId="4798" xr:uid="{42A602E5-7217-421A-BFF6-5CAF931F446A}"/>
    <cellStyle name="Moneda 2 2 5 2 3 3" xfId="3478" xr:uid="{44465519-93CA-45E2-BD35-63AD31299836}"/>
    <cellStyle name="Moneda 2 2 5 2 4" xfId="1497" xr:uid="{E17DEC38-549E-426B-8554-FC0A8B6AD9DF}"/>
    <cellStyle name="Moneda 2 2 5 2 4 2" xfId="4138" xr:uid="{46249FD6-39FD-4026-BD9E-D034F95ED90C}"/>
    <cellStyle name="Moneda 2 2 5 2 5" xfId="2818" xr:uid="{7772C6F9-1BED-4824-8391-671D21C125B4}"/>
    <cellStyle name="Moneda 2 2 5 3" xfId="285" xr:uid="{C6F46EB1-8F02-4C78-8F16-72B644576B61}"/>
    <cellStyle name="Moneda 2 2 5 3 2" xfId="615" xr:uid="{F98F0D6E-6D5A-43DE-9731-4E1C29BC1B69}"/>
    <cellStyle name="Moneda 2 2 5 3 2 2" xfId="1275" xr:uid="{57416A88-53EB-43A8-8E05-54B661F3BFF7}"/>
    <cellStyle name="Moneda 2 2 5 3 2 2 2" xfId="2596" xr:uid="{CA5592F1-A7BB-4B46-910E-0F4EDDDAE02D}"/>
    <cellStyle name="Moneda 2 2 5 3 2 2 2 2" xfId="5237" xr:uid="{D750AA56-CABB-46F3-8AEE-70ED214E1FBC}"/>
    <cellStyle name="Moneda 2 2 5 3 2 2 3" xfId="3917" xr:uid="{B11C72B7-9318-4FAC-A9F0-88FE7F3B7E83}"/>
    <cellStyle name="Moneda 2 2 5 3 2 3" xfId="1936" xr:uid="{0181D5BA-608A-4FD2-8BAE-C5C38A1A70CB}"/>
    <cellStyle name="Moneda 2 2 5 3 2 3 2" xfId="4577" xr:uid="{C0BDC7F1-1416-452A-B8F6-641E5F2D06F8}"/>
    <cellStyle name="Moneda 2 2 5 3 2 4" xfId="3257" xr:uid="{D5FC8636-69C7-44F4-8EBC-615E7DB82AB6}"/>
    <cellStyle name="Moneda 2 2 5 3 3" xfId="946" xr:uid="{3DB90146-A1BA-4A35-A6ED-B24083BCB7AF}"/>
    <cellStyle name="Moneda 2 2 5 3 3 2" xfId="2267" xr:uid="{8ABF3548-2502-4301-81AA-3D6A82FB2D4E}"/>
    <cellStyle name="Moneda 2 2 5 3 3 2 2" xfId="4908" xr:uid="{7B1B88CE-66F6-47DD-9AAB-53DEBC950B6A}"/>
    <cellStyle name="Moneda 2 2 5 3 3 3" xfId="3588" xr:uid="{DF2C5CB8-2540-4515-AA90-7D073CD1B872}"/>
    <cellStyle name="Moneda 2 2 5 3 4" xfId="1607" xr:uid="{CA5DD482-722C-4E5D-95A5-0DA8E1B65ADC}"/>
    <cellStyle name="Moneda 2 2 5 3 4 2" xfId="4248" xr:uid="{96A0AC11-DECE-42D9-BA36-73D5DFD4952E}"/>
    <cellStyle name="Moneda 2 2 5 3 5" xfId="2928" xr:uid="{0B7E12DA-F76D-4DD5-B194-89EB98326BF6}"/>
    <cellStyle name="Moneda 2 2 5 4" xfId="394" xr:uid="{6CF477DE-2E81-46A6-8106-75CC04ED6E60}"/>
    <cellStyle name="Moneda 2 2 5 4 2" xfId="1055" xr:uid="{78930A68-F479-4D7D-BE33-81B1DB399A99}"/>
    <cellStyle name="Moneda 2 2 5 4 2 2" xfId="2376" xr:uid="{8646672D-E502-4539-814B-2F601FA34F7A}"/>
    <cellStyle name="Moneda 2 2 5 4 2 2 2" xfId="5017" xr:uid="{8D7C5486-DBE0-4219-B84B-A46874D7BD64}"/>
    <cellStyle name="Moneda 2 2 5 4 2 3" xfId="3697" xr:uid="{36F4B822-7FF9-469F-B296-2B36F79B8C91}"/>
    <cellStyle name="Moneda 2 2 5 4 3" xfId="1716" xr:uid="{82DEA321-7927-4F86-81B9-DC21B7A3CD78}"/>
    <cellStyle name="Moneda 2 2 5 4 3 2" xfId="4357" xr:uid="{510FDE74-6F3B-455F-B318-011AD88018E8}"/>
    <cellStyle name="Moneda 2 2 5 4 4" xfId="3037" xr:uid="{72282013-463D-4233-A467-61ED709490EB}"/>
    <cellStyle name="Moneda 2 2 5 5" xfId="726" xr:uid="{CBF59993-5568-45D0-BC4F-52A4B3EDBE52}"/>
    <cellStyle name="Moneda 2 2 5 5 2" xfId="2047" xr:uid="{9001FE9B-D33B-490D-8260-789ACB03E45E}"/>
    <cellStyle name="Moneda 2 2 5 5 2 2" xfId="4688" xr:uid="{BC78CE0A-E03C-4EE7-8645-1D9E2ACEACB2}"/>
    <cellStyle name="Moneda 2 2 5 5 3" xfId="3368" xr:uid="{FE910E2A-F2CB-457F-87EB-D612D22276DD}"/>
    <cellStyle name="Moneda 2 2 5 6" xfId="1387" xr:uid="{C31E919D-94F7-4DF5-8A74-6F236CEE46D1}"/>
    <cellStyle name="Moneda 2 2 5 6 2" xfId="4028" xr:uid="{866C79BE-607D-46F9-A7FE-CAC2E5C8FF63}"/>
    <cellStyle name="Moneda 2 2 5 7" xfId="2708" xr:uid="{E74355D2-ACBA-4220-BA1A-FC2DC17FBE92}"/>
    <cellStyle name="Moneda 2 2 6" xfId="124" xr:uid="{55DBDB8D-2125-4A67-89A9-828C96122B4D}"/>
    <cellStyle name="Moneda 2 2 6 2" xfId="454" xr:uid="{F3176D8E-4FCA-4ED8-97C7-F73B694D044D}"/>
    <cellStyle name="Moneda 2 2 6 2 2" xfId="1114" xr:uid="{B372E75B-4A20-4AF3-9280-D463307294AB}"/>
    <cellStyle name="Moneda 2 2 6 2 2 2" xfId="2435" xr:uid="{019342A0-C261-4ABF-9880-181866BC17DC}"/>
    <cellStyle name="Moneda 2 2 6 2 2 2 2" xfId="5076" xr:uid="{208D10C7-C58F-489A-B196-C20BD17A7C72}"/>
    <cellStyle name="Moneda 2 2 6 2 2 3" xfId="3756" xr:uid="{6AD9FF63-9DC0-404A-A260-FE65C2C59404}"/>
    <cellStyle name="Moneda 2 2 6 2 3" xfId="1775" xr:uid="{55E76879-F04B-4013-A866-26AEBA274A9E}"/>
    <cellStyle name="Moneda 2 2 6 2 3 2" xfId="4416" xr:uid="{0E0BDA2A-164B-4D5B-BF00-2E220491DE4F}"/>
    <cellStyle name="Moneda 2 2 6 2 4" xfId="3096" xr:uid="{7A930B70-AFE5-4CF4-994A-25439CFC2E28}"/>
    <cellStyle name="Moneda 2 2 6 3" xfId="785" xr:uid="{611190B9-CC26-420B-B4CC-0214FAB76DC0}"/>
    <cellStyle name="Moneda 2 2 6 3 2" xfId="2106" xr:uid="{D5095168-D562-4A33-B518-2DE377981817}"/>
    <cellStyle name="Moneda 2 2 6 3 2 2" xfId="4747" xr:uid="{78B90A72-1AC7-4156-B70E-97C37B35170C}"/>
    <cellStyle name="Moneda 2 2 6 3 3" xfId="3427" xr:uid="{5ED12FC8-79FD-4648-8696-D49B867BF2AD}"/>
    <cellStyle name="Moneda 2 2 6 4" xfId="1446" xr:uid="{74A9A2F0-4607-40C3-A6B0-201E90D8582D}"/>
    <cellStyle name="Moneda 2 2 6 4 2" xfId="4087" xr:uid="{CB3DEFA1-7FA4-4175-A347-8E3539CFC950}"/>
    <cellStyle name="Moneda 2 2 6 5" xfId="2767" xr:uid="{7B1E2CAF-96D3-4B45-B99E-5184B450F9DA}"/>
    <cellStyle name="Moneda 2 2 7" xfId="234" xr:uid="{2FF1004C-1027-49D0-9B0E-5CF0023A7BA6}"/>
    <cellStyle name="Moneda 2 2 7 2" xfId="564" xr:uid="{5BC1B5A9-053D-40DF-B5D3-E50522DACFBC}"/>
    <cellStyle name="Moneda 2 2 7 2 2" xfId="1224" xr:uid="{6F58A3C4-7F62-4427-96C5-137BA1C2318E}"/>
    <cellStyle name="Moneda 2 2 7 2 2 2" xfId="2545" xr:uid="{E8B360D6-6879-494F-83C2-3EF0BC8E0094}"/>
    <cellStyle name="Moneda 2 2 7 2 2 2 2" xfId="5186" xr:uid="{ACAECA67-0C36-452D-8959-F046DD2E6B27}"/>
    <cellStyle name="Moneda 2 2 7 2 2 3" xfId="3866" xr:uid="{3AAA9FF5-F937-4D45-A8F0-888EACF7DBCC}"/>
    <cellStyle name="Moneda 2 2 7 2 3" xfId="1885" xr:uid="{9B9AEBEF-956B-445C-AB8C-484122F4E003}"/>
    <cellStyle name="Moneda 2 2 7 2 3 2" xfId="4526" xr:uid="{8D981BFE-ADFB-42B8-B7DE-0CD7221F9321}"/>
    <cellStyle name="Moneda 2 2 7 2 4" xfId="3206" xr:uid="{7CECA15D-DC70-4334-B0D6-8A75456EC531}"/>
    <cellStyle name="Moneda 2 2 7 3" xfId="895" xr:uid="{C944D7C1-20C3-4791-81A7-36E0B9472188}"/>
    <cellStyle name="Moneda 2 2 7 3 2" xfId="2216" xr:uid="{7AB4CFF6-3C82-4E9D-85C7-CE53039F797D}"/>
    <cellStyle name="Moneda 2 2 7 3 2 2" xfId="4857" xr:uid="{99309661-CC45-462A-89B2-579399C7AA36}"/>
    <cellStyle name="Moneda 2 2 7 3 3" xfId="3537" xr:uid="{97B721A9-A9E0-4266-B52C-64224EBC3B60}"/>
    <cellStyle name="Moneda 2 2 7 4" xfId="1556" xr:uid="{1F0D0F48-CD80-42A2-BC71-57778239C68D}"/>
    <cellStyle name="Moneda 2 2 7 4 2" xfId="4197" xr:uid="{135DAC49-E71E-482D-83A8-02EEF250F123}"/>
    <cellStyle name="Moneda 2 2 7 5" xfId="2877" xr:uid="{E5FC1042-92F1-4195-AD28-733254F535B8}"/>
    <cellStyle name="Moneda 2 2 8" xfId="343" xr:uid="{CEA0AA9E-DFEC-4D6E-A3A8-959B509EE6CC}"/>
    <cellStyle name="Moneda 2 2 8 2" xfId="1004" xr:uid="{7939C81A-796A-4317-99A0-6A1E6DFA61D8}"/>
    <cellStyle name="Moneda 2 2 8 2 2" xfId="2325" xr:uid="{89730D5F-B9B3-4B39-B030-B4862119F3C0}"/>
    <cellStyle name="Moneda 2 2 8 2 2 2" xfId="4966" xr:uid="{402A2F6F-8B16-45B4-BDA9-BE0F83753B99}"/>
    <cellStyle name="Moneda 2 2 8 2 3" xfId="3646" xr:uid="{04AF26C8-C103-447E-9066-D5CF3C444B36}"/>
    <cellStyle name="Moneda 2 2 8 3" xfId="1665" xr:uid="{B49CD058-36B3-4F49-B428-3D9BB2551164}"/>
    <cellStyle name="Moneda 2 2 8 3 2" xfId="4306" xr:uid="{7F148D95-322B-4D13-A21B-3CFAAB037907}"/>
    <cellStyle name="Moneda 2 2 8 4" xfId="2986" xr:uid="{E7B7F911-5574-4C65-AA8A-5733BF65B5B2}"/>
    <cellStyle name="Moneda 2 2 9" xfId="675" xr:uid="{0D60E267-5ADB-4860-840A-AB89073F8C7E}"/>
    <cellStyle name="Moneda 2 2 9 2" xfId="1996" xr:uid="{AD8E7911-8EEC-438D-A4D9-13DC8E0BE8DE}"/>
    <cellStyle name="Moneda 2 2 9 2 2" xfId="4637" xr:uid="{6B741DFE-1C7B-4A4C-B9F5-845C3764D491}"/>
    <cellStyle name="Moneda 2 2 9 3" xfId="3317" xr:uid="{80F68660-25FF-4429-B15E-150B716CB3BF}"/>
    <cellStyle name="Moneda 2 3" xfId="16" xr:uid="{5B3BCE82-B56D-4409-8210-05C37B367EA6}"/>
    <cellStyle name="Moneda 2 3 2" xfId="40" xr:uid="{E46B05B7-7523-451C-BD3D-B72AC4DA2768}"/>
    <cellStyle name="Moneda 2 3 2 2" xfId="91" xr:uid="{21F015CA-513C-4C5A-AB47-F15C10F8115E}"/>
    <cellStyle name="Moneda 2 3 2 2 2" xfId="203" xr:uid="{33F2A511-06F4-4D04-A690-442CE55C6B10}"/>
    <cellStyle name="Moneda 2 3 2 2 2 2" xfId="533" xr:uid="{FEA17FED-4701-4B37-A5A0-CF518A6CD3F8}"/>
    <cellStyle name="Moneda 2 3 2 2 2 2 2" xfId="1193" xr:uid="{8D4C777B-86DB-441C-9C61-1F304A2460A6}"/>
    <cellStyle name="Moneda 2 3 2 2 2 2 2 2" xfId="2514" xr:uid="{10FB90D8-71ED-438C-8854-1C7F11F1BA2C}"/>
    <cellStyle name="Moneda 2 3 2 2 2 2 2 2 2" xfId="5155" xr:uid="{BF4EBF84-EFAE-47AF-B5A1-1DE3C4FD49CB}"/>
    <cellStyle name="Moneda 2 3 2 2 2 2 2 3" xfId="3835" xr:uid="{DB43A085-1414-41FB-A59B-858B307B5DA9}"/>
    <cellStyle name="Moneda 2 3 2 2 2 2 3" xfId="1854" xr:uid="{7B86E761-28E3-4EFC-A8B5-2EA1CD7F7C8B}"/>
    <cellStyle name="Moneda 2 3 2 2 2 2 3 2" xfId="4495" xr:uid="{34C5F02A-E507-400B-8749-C7E68B3AFD1C}"/>
    <cellStyle name="Moneda 2 3 2 2 2 2 4" xfId="3175" xr:uid="{69809A8D-368D-489C-AE01-6F164F57B948}"/>
    <cellStyle name="Moneda 2 3 2 2 2 3" xfId="864" xr:uid="{EAB70599-ED67-416B-927F-3ABE970AF21B}"/>
    <cellStyle name="Moneda 2 3 2 2 2 3 2" xfId="2185" xr:uid="{CB78E022-3884-4B2B-9E5A-7FA7FE8CBBF1}"/>
    <cellStyle name="Moneda 2 3 2 2 2 3 2 2" xfId="4826" xr:uid="{8B3C06BF-938B-4E16-8585-EDEC32191F20}"/>
    <cellStyle name="Moneda 2 3 2 2 2 3 3" xfId="3506" xr:uid="{DF93172D-59D7-4E09-BC8C-A7ED9597C43C}"/>
    <cellStyle name="Moneda 2 3 2 2 2 4" xfId="1525" xr:uid="{F79CD514-3387-4DE5-953B-086DFEF071A2}"/>
    <cellStyle name="Moneda 2 3 2 2 2 4 2" xfId="4166" xr:uid="{0F45441B-E51C-437F-8DB2-C94CD38E2D0A}"/>
    <cellStyle name="Moneda 2 3 2 2 2 5" xfId="2846" xr:uid="{75798D1D-979C-4679-A716-31ECE21E948B}"/>
    <cellStyle name="Moneda 2 3 2 2 3" xfId="313" xr:uid="{AC02CA2A-00E8-46BC-85DA-96463B3D5AE6}"/>
    <cellStyle name="Moneda 2 3 2 2 3 2" xfId="643" xr:uid="{4698F257-43D4-4C90-9D88-9323428C35F3}"/>
    <cellStyle name="Moneda 2 3 2 2 3 2 2" xfId="1303" xr:uid="{E5EEA819-FBF6-4FBC-8289-3EC07D42D338}"/>
    <cellStyle name="Moneda 2 3 2 2 3 2 2 2" xfId="2624" xr:uid="{FD574B27-763B-4F89-820E-6AD6C08099B9}"/>
    <cellStyle name="Moneda 2 3 2 2 3 2 2 2 2" xfId="5265" xr:uid="{01D148C5-39DC-4727-A677-67F96DAA2F31}"/>
    <cellStyle name="Moneda 2 3 2 2 3 2 2 3" xfId="3945" xr:uid="{0FBBA263-1D41-400E-9CE6-3A29326F74BF}"/>
    <cellStyle name="Moneda 2 3 2 2 3 2 3" xfId="1964" xr:uid="{D471EB2E-FD20-40B6-BD03-F084728B7A0B}"/>
    <cellStyle name="Moneda 2 3 2 2 3 2 3 2" xfId="4605" xr:uid="{13A056E1-C595-4A5B-948C-5ED1C7B0C1D0}"/>
    <cellStyle name="Moneda 2 3 2 2 3 2 4" xfId="3285" xr:uid="{3A2EFE42-C168-4586-9271-B0D1D9D039E8}"/>
    <cellStyle name="Moneda 2 3 2 2 3 3" xfId="974" xr:uid="{80875828-7F98-4D3B-858E-5905441DB9ED}"/>
    <cellStyle name="Moneda 2 3 2 2 3 3 2" xfId="2295" xr:uid="{01B14BD7-9D5D-4CDE-95AF-4197A1E9FC16}"/>
    <cellStyle name="Moneda 2 3 2 2 3 3 2 2" xfId="4936" xr:uid="{B8E55B73-197A-4DCC-A452-4D7BAFDF0B6A}"/>
    <cellStyle name="Moneda 2 3 2 2 3 3 3" xfId="3616" xr:uid="{61A0609A-EFBF-444E-A926-3BE50C30BE08}"/>
    <cellStyle name="Moneda 2 3 2 2 3 4" xfId="1635" xr:uid="{32EFA22C-E33E-4ED0-BA59-39C2B54D36BD}"/>
    <cellStyle name="Moneda 2 3 2 2 3 4 2" xfId="4276" xr:uid="{8134031C-9516-4CF7-A507-37BF79B5AD54}"/>
    <cellStyle name="Moneda 2 3 2 2 3 5" xfId="2956" xr:uid="{3DB03826-79AB-42F6-B914-E7F824C09801}"/>
    <cellStyle name="Moneda 2 3 2 2 4" xfId="422" xr:uid="{B0C0875C-F2ED-4955-83F0-2646405A42FC}"/>
    <cellStyle name="Moneda 2 3 2 2 4 2" xfId="1083" xr:uid="{55DC0C9A-D7F1-494B-991B-CA0BF37C8AB6}"/>
    <cellStyle name="Moneda 2 3 2 2 4 2 2" xfId="2404" xr:uid="{3BB2A02F-6FD9-44E3-9F34-EADBC64370AB}"/>
    <cellStyle name="Moneda 2 3 2 2 4 2 2 2" xfId="5045" xr:uid="{4EFBD2E6-F49B-429A-ACB9-532E4EA40B6B}"/>
    <cellStyle name="Moneda 2 3 2 2 4 2 3" xfId="3725" xr:uid="{51FEFC78-E45E-480B-AED9-12F215CCBAFF}"/>
    <cellStyle name="Moneda 2 3 2 2 4 3" xfId="1744" xr:uid="{3A507171-2335-4C55-8FB9-92CD63A7A397}"/>
    <cellStyle name="Moneda 2 3 2 2 4 3 2" xfId="4385" xr:uid="{C4F1469F-A5F3-46BA-9E1E-A5EA759376EF}"/>
    <cellStyle name="Moneda 2 3 2 2 4 4" xfId="3065" xr:uid="{58FE25D9-BDA2-4EDF-BCB0-DCF652D7AA28}"/>
    <cellStyle name="Moneda 2 3 2 2 5" xfId="754" xr:uid="{B9989EDF-A8D3-47D4-B992-6898A4D8FF80}"/>
    <cellStyle name="Moneda 2 3 2 2 5 2" xfId="2075" xr:uid="{248609E4-0E4A-4186-96A4-332251D9072A}"/>
    <cellStyle name="Moneda 2 3 2 2 5 2 2" xfId="4716" xr:uid="{97348338-3963-4DD3-AF36-18FD88B53089}"/>
    <cellStyle name="Moneda 2 3 2 2 5 3" xfId="3396" xr:uid="{EF40367B-091A-4D32-AB4B-B232766FF664}"/>
    <cellStyle name="Moneda 2 3 2 2 6" xfId="1415" xr:uid="{CCBCC257-B3F6-4227-9FD8-D48AFADEDA53}"/>
    <cellStyle name="Moneda 2 3 2 2 6 2" xfId="4056" xr:uid="{23C3B7EF-D1EC-4F3A-A4D1-6B9E2F34B79E}"/>
    <cellStyle name="Moneda 2 3 2 2 7" xfId="2736" xr:uid="{B623E02A-7FB7-4FB9-99E5-A6413E3937F0}"/>
    <cellStyle name="Moneda 2 3 2 3" xfId="152" xr:uid="{081CA6EB-058E-4A9E-A109-CB72BB220145}"/>
    <cellStyle name="Moneda 2 3 2 3 2" xfId="482" xr:uid="{F7852549-7366-4D4C-96D2-4C8D676398EB}"/>
    <cellStyle name="Moneda 2 3 2 3 2 2" xfId="1142" xr:uid="{58995045-9334-4561-86D5-AC27B08FFD35}"/>
    <cellStyle name="Moneda 2 3 2 3 2 2 2" xfId="2463" xr:uid="{75903BA0-3278-4DE4-84E1-D4533C14BFC5}"/>
    <cellStyle name="Moneda 2 3 2 3 2 2 2 2" xfId="5104" xr:uid="{3431D7F6-A6A2-44F5-A497-23ADE005F4E7}"/>
    <cellStyle name="Moneda 2 3 2 3 2 2 3" xfId="3784" xr:uid="{3241675A-9221-4F67-BE4D-A5857533521E}"/>
    <cellStyle name="Moneda 2 3 2 3 2 3" xfId="1803" xr:uid="{74F56FB8-F7EF-405B-A089-9ADB5AB1C330}"/>
    <cellStyle name="Moneda 2 3 2 3 2 3 2" xfId="4444" xr:uid="{F1EBB102-B84B-4350-B490-4DC80432D307}"/>
    <cellStyle name="Moneda 2 3 2 3 2 4" xfId="3124" xr:uid="{9251B4C3-1A1C-458A-A8C0-D7F332D34C66}"/>
    <cellStyle name="Moneda 2 3 2 3 3" xfId="813" xr:uid="{DC942A62-668A-4501-BB84-D36D014C15FE}"/>
    <cellStyle name="Moneda 2 3 2 3 3 2" xfId="2134" xr:uid="{12E40857-420D-4CF1-8259-54A1EA6F930C}"/>
    <cellStyle name="Moneda 2 3 2 3 3 2 2" xfId="4775" xr:uid="{75ED9905-1266-48C7-8BF7-3DFEE7DDE3C5}"/>
    <cellStyle name="Moneda 2 3 2 3 3 3" xfId="3455" xr:uid="{ACEE3D6F-FA39-49AE-8B06-1A6E703ACB73}"/>
    <cellStyle name="Moneda 2 3 2 3 4" xfId="1474" xr:uid="{5205396B-76B3-4CAA-96E3-0F349105F670}"/>
    <cellStyle name="Moneda 2 3 2 3 4 2" xfId="4115" xr:uid="{AA6E63B2-19D6-4542-9585-AEABF664848C}"/>
    <cellStyle name="Moneda 2 3 2 3 5" xfId="2795" xr:uid="{B8A2191A-369E-49CC-A46A-BA7BC6905E96}"/>
    <cellStyle name="Moneda 2 3 2 4" xfId="262" xr:uid="{BD45580B-F5F9-4978-8813-147D253D6CD2}"/>
    <cellStyle name="Moneda 2 3 2 4 2" xfId="592" xr:uid="{CB31538A-9DF6-4A03-BF07-FB8C17D7A364}"/>
    <cellStyle name="Moneda 2 3 2 4 2 2" xfId="1252" xr:uid="{740A45AE-9AE4-40D0-90FA-EA11C34C5801}"/>
    <cellStyle name="Moneda 2 3 2 4 2 2 2" xfId="2573" xr:uid="{8182AB27-8D18-40C8-AAB6-6D18E2690BD9}"/>
    <cellStyle name="Moneda 2 3 2 4 2 2 2 2" xfId="5214" xr:uid="{1196D289-8B36-4C4C-9344-ADD4F03D1CA6}"/>
    <cellStyle name="Moneda 2 3 2 4 2 2 3" xfId="3894" xr:uid="{E1C8252A-4282-4D16-B2BC-A679C999CE74}"/>
    <cellStyle name="Moneda 2 3 2 4 2 3" xfId="1913" xr:uid="{E9AD4441-B731-4C58-8405-3E01D37B876D}"/>
    <cellStyle name="Moneda 2 3 2 4 2 3 2" xfId="4554" xr:uid="{767A15DA-984B-4EA4-AEF7-08B1920B7785}"/>
    <cellStyle name="Moneda 2 3 2 4 2 4" xfId="3234" xr:uid="{2AB18AE5-65C9-4D6B-AF7C-6DD6B3DD1193}"/>
    <cellStyle name="Moneda 2 3 2 4 3" xfId="923" xr:uid="{F57507D9-61B9-47E9-A4EC-8F874C80419B}"/>
    <cellStyle name="Moneda 2 3 2 4 3 2" xfId="2244" xr:uid="{23BB57BE-6FDA-4356-BD97-3A865A7B6F12}"/>
    <cellStyle name="Moneda 2 3 2 4 3 2 2" xfId="4885" xr:uid="{6828EB38-8F9D-4FFE-9520-0566A7A7BAA2}"/>
    <cellStyle name="Moneda 2 3 2 4 3 3" xfId="3565" xr:uid="{64F8FA65-FE6D-48A7-97FD-75261E83AAFD}"/>
    <cellStyle name="Moneda 2 3 2 4 4" xfId="1584" xr:uid="{4F8819C2-526D-4A5D-8D7F-AC12CE0CB6CE}"/>
    <cellStyle name="Moneda 2 3 2 4 4 2" xfId="4225" xr:uid="{1424F596-A933-4D37-9306-301934702279}"/>
    <cellStyle name="Moneda 2 3 2 4 5" xfId="2905" xr:uid="{98D920D2-0484-4924-B532-D855F13A87A5}"/>
    <cellStyle name="Moneda 2 3 2 5" xfId="371" xr:uid="{9F8AE3C7-E22C-4B3B-B237-CE392764901F}"/>
    <cellStyle name="Moneda 2 3 2 5 2" xfId="1032" xr:uid="{B35F4844-7BE7-4C87-ABA7-966CF3E0FEB9}"/>
    <cellStyle name="Moneda 2 3 2 5 2 2" xfId="2353" xr:uid="{C3C10A41-DC28-4DC5-BF8A-6BE1D08496D3}"/>
    <cellStyle name="Moneda 2 3 2 5 2 2 2" xfId="4994" xr:uid="{9CD80E95-CA55-4B88-B355-E5B56409B617}"/>
    <cellStyle name="Moneda 2 3 2 5 2 3" xfId="3674" xr:uid="{CD3AFA07-06C2-4F45-9855-74B542C1BC2B}"/>
    <cellStyle name="Moneda 2 3 2 5 3" xfId="1693" xr:uid="{1769C17B-6AE8-43FB-9895-C4E10CA08237}"/>
    <cellStyle name="Moneda 2 3 2 5 3 2" xfId="4334" xr:uid="{B345BAFA-33B0-4716-BA66-DDBF40DCBD96}"/>
    <cellStyle name="Moneda 2 3 2 5 4" xfId="3014" xr:uid="{8AA64E76-D787-4C88-B59A-AA42002EDEAD}"/>
    <cellStyle name="Moneda 2 3 2 6" xfId="703" xr:uid="{3B36CAAF-EDAD-489D-AB91-E68199491E43}"/>
    <cellStyle name="Moneda 2 3 2 6 2" xfId="2024" xr:uid="{623C8CD6-10C4-4B83-80FD-9417A263D847}"/>
    <cellStyle name="Moneda 2 3 2 6 2 2" xfId="4665" xr:uid="{D5AEEF67-6CD2-4ACD-B701-A344401D55E8}"/>
    <cellStyle name="Moneda 2 3 2 6 3" xfId="3345" xr:uid="{64A50DB5-01E1-46F8-ACBF-1838B3EFF0CF}"/>
    <cellStyle name="Moneda 2 3 2 7" xfId="1364" xr:uid="{DD54880C-8CA4-4D8E-931B-945030276D09}"/>
    <cellStyle name="Moneda 2 3 2 7 2" xfId="4005" xr:uid="{30FBE209-E5EF-44D2-A6DE-0E10A00EA02E}"/>
    <cellStyle name="Moneda 2 3 2 8" xfId="2685" xr:uid="{0FD2FC0C-4FB3-4FD8-B37E-7847F03C5139}"/>
    <cellStyle name="Moneda 2 3 3" xfId="67" xr:uid="{28920571-1915-4B70-B139-DDA5A8218E71}"/>
    <cellStyle name="Moneda 2 3 3 2" xfId="179" xr:uid="{BB5800EA-35A3-41C7-AAD5-ECEE0FC11EBC}"/>
    <cellStyle name="Moneda 2 3 3 2 2" xfId="509" xr:uid="{C6EB557B-723A-4559-84E4-091CB865B717}"/>
    <cellStyle name="Moneda 2 3 3 2 2 2" xfId="1169" xr:uid="{1FA91E5C-8013-4A05-AF24-570E2CDD6353}"/>
    <cellStyle name="Moneda 2 3 3 2 2 2 2" xfId="2490" xr:uid="{72C16C3E-254C-46F0-852F-EE682AB6E864}"/>
    <cellStyle name="Moneda 2 3 3 2 2 2 2 2" xfId="5131" xr:uid="{C4FB431E-4BC4-4B01-AE1A-8E6E1E1661D0}"/>
    <cellStyle name="Moneda 2 3 3 2 2 2 3" xfId="3811" xr:uid="{9CD9DF45-DE72-4522-B43C-8115BB80D033}"/>
    <cellStyle name="Moneda 2 3 3 2 2 3" xfId="1830" xr:uid="{172AAF82-3080-40AC-80E6-CFFEBA70C300}"/>
    <cellStyle name="Moneda 2 3 3 2 2 3 2" xfId="4471" xr:uid="{2C91BE4F-6E83-4130-AC4E-64F1E57F42E2}"/>
    <cellStyle name="Moneda 2 3 3 2 2 4" xfId="3151" xr:uid="{30AEBC79-3BB5-437F-8E79-3799B3078227}"/>
    <cellStyle name="Moneda 2 3 3 2 3" xfId="840" xr:uid="{5254F47B-095E-48C5-A05A-ADECE83D36D8}"/>
    <cellStyle name="Moneda 2 3 3 2 3 2" xfId="2161" xr:uid="{4F976C67-70AD-4B2F-A70C-8FC37A9B023E}"/>
    <cellStyle name="Moneda 2 3 3 2 3 2 2" xfId="4802" xr:uid="{0E3D0A6F-0C59-4758-B021-FA85DE8F1774}"/>
    <cellStyle name="Moneda 2 3 3 2 3 3" xfId="3482" xr:uid="{6E54D661-B6F1-438D-87F9-65B1B3690F5C}"/>
    <cellStyle name="Moneda 2 3 3 2 4" xfId="1501" xr:uid="{6BE9C0F6-91AE-416B-BF28-3283B7A064CD}"/>
    <cellStyle name="Moneda 2 3 3 2 4 2" xfId="4142" xr:uid="{FBEF4544-20A2-4B88-8F05-CC41D792C0B4}"/>
    <cellStyle name="Moneda 2 3 3 2 5" xfId="2822" xr:uid="{F1108D78-A4EA-4EE6-8B88-AFED9EDE0BBB}"/>
    <cellStyle name="Moneda 2 3 3 3" xfId="289" xr:uid="{1B94EBE6-DF85-4B22-8777-615B2285D1E4}"/>
    <cellStyle name="Moneda 2 3 3 3 2" xfId="619" xr:uid="{9D49034C-DBB3-4AB5-8426-4BE367E9EABB}"/>
    <cellStyle name="Moneda 2 3 3 3 2 2" xfId="1279" xr:uid="{EA68D88B-887E-479F-8A8D-5CE6D575DF5B}"/>
    <cellStyle name="Moneda 2 3 3 3 2 2 2" xfId="2600" xr:uid="{C7C4E8BB-6289-4A9F-A8A6-F0237293FFCE}"/>
    <cellStyle name="Moneda 2 3 3 3 2 2 2 2" xfId="5241" xr:uid="{7FB76D0E-D079-434A-81DA-54A7E4C4A2F8}"/>
    <cellStyle name="Moneda 2 3 3 3 2 2 3" xfId="3921" xr:uid="{9E5F197A-D4D0-435C-B381-A3D9491644B2}"/>
    <cellStyle name="Moneda 2 3 3 3 2 3" xfId="1940" xr:uid="{4BCBCAB4-688E-43C7-BBEE-6D6FEBFF11AC}"/>
    <cellStyle name="Moneda 2 3 3 3 2 3 2" xfId="4581" xr:uid="{A20671D1-D4EA-446A-BE3B-F783B4FC8502}"/>
    <cellStyle name="Moneda 2 3 3 3 2 4" xfId="3261" xr:uid="{9EA1DD6F-1DC9-4117-BC9F-5767B5072293}"/>
    <cellStyle name="Moneda 2 3 3 3 3" xfId="950" xr:uid="{2A3B3D7F-7E31-42BD-B5C2-7B8E94B15738}"/>
    <cellStyle name="Moneda 2 3 3 3 3 2" xfId="2271" xr:uid="{CD6E1E8B-99CA-45E9-B893-0306C8CEC6A6}"/>
    <cellStyle name="Moneda 2 3 3 3 3 2 2" xfId="4912" xr:uid="{0C33535D-837F-49B7-8E3D-D52861E3F42A}"/>
    <cellStyle name="Moneda 2 3 3 3 3 3" xfId="3592" xr:uid="{FB05FE3C-79C1-4481-ABE9-9F744B7FBB95}"/>
    <cellStyle name="Moneda 2 3 3 3 4" xfId="1611" xr:uid="{1B71E3B6-9CA7-4BD9-B0C9-5025874502BA}"/>
    <cellStyle name="Moneda 2 3 3 3 4 2" xfId="4252" xr:uid="{EE1BAE57-F83F-4C8A-BE74-39243AE307FF}"/>
    <cellStyle name="Moneda 2 3 3 3 5" xfId="2932" xr:uid="{90EFAC22-4038-4DA2-B8E5-30C7E23533EB}"/>
    <cellStyle name="Moneda 2 3 3 4" xfId="398" xr:uid="{9E453B80-81ED-4E7A-A5B9-36769C9C8E51}"/>
    <cellStyle name="Moneda 2 3 3 4 2" xfId="1059" xr:uid="{1D151101-FE3F-4801-9D13-FEBF0EAF7EEC}"/>
    <cellStyle name="Moneda 2 3 3 4 2 2" xfId="2380" xr:uid="{B91B5F55-3148-4678-83E4-307B38C58932}"/>
    <cellStyle name="Moneda 2 3 3 4 2 2 2" xfId="5021" xr:uid="{C050E3A7-EA45-411D-B62A-F8E104BA5864}"/>
    <cellStyle name="Moneda 2 3 3 4 2 3" xfId="3701" xr:uid="{04ACC74A-159F-41FF-862C-C82E6B10790F}"/>
    <cellStyle name="Moneda 2 3 3 4 3" xfId="1720" xr:uid="{31E26D8F-FBCC-4812-9BE3-D42DCA2F30C9}"/>
    <cellStyle name="Moneda 2 3 3 4 3 2" xfId="4361" xr:uid="{02976854-8FBF-4122-BDCB-FE5BC7B04340}"/>
    <cellStyle name="Moneda 2 3 3 4 4" xfId="3041" xr:uid="{1C939C0E-97E9-4DA8-A9D0-B2F72FE9FA63}"/>
    <cellStyle name="Moneda 2 3 3 5" xfId="730" xr:uid="{74CA6B71-319C-4B5E-A456-DA3C06E509AC}"/>
    <cellStyle name="Moneda 2 3 3 5 2" xfId="2051" xr:uid="{4CE0CA0B-019D-4416-B899-86080BAA1C81}"/>
    <cellStyle name="Moneda 2 3 3 5 2 2" xfId="4692" xr:uid="{2FD978EB-24AB-4CC3-8501-8F954B83BF72}"/>
    <cellStyle name="Moneda 2 3 3 5 3" xfId="3372" xr:uid="{987272FB-1AC8-437C-BD20-39AF119991EE}"/>
    <cellStyle name="Moneda 2 3 3 6" xfId="1391" xr:uid="{7228481E-DB40-4051-881C-8BB10FDE2F18}"/>
    <cellStyle name="Moneda 2 3 3 6 2" xfId="4032" xr:uid="{5EB2C164-CFE9-4A26-9C19-2B9A693AD36A}"/>
    <cellStyle name="Moneda 2 3 3 7" xfId="2712" xr:uid="{B7974E55-78A4-4C35-8142-D52D05D2190F}"/>
    <cellStyle name="Moneda 2 3 4" xfId="128" xr:uid="{BE80CCE4-040D-4781-BE05-3E5D891179FC}"/>
    <cellStyle name="Moneda 2 3 4 2" xfId="458" xr:uid="{EB51924D-3738-408B-8AEE-08428F1AE770}"/>
    <cellStyle name="Moneda 2 3 4 2 2" xfId="1118" xr:uid="{114C01DE-881D-4CED-BBCD-94CCC4DCDC5B}"/>
    <cellStyle name="Moneda 2 3 4 2 2 2" xfId="2439" xr:uid="{26D7787E-8ABF-4425-B8FF-6F6B6DE59687}"/>
    <cellStyle name="Moneda 2 3 4 2 2 2 2" xfId="5080" xr:uid="{632E3CF3-4A31-44B0-ACAF-277E80E58332}"/>
    <cellStyle name="Moneda 2 3 4 2 2 3" xfId="3760" xr:uid="{ED7B1D8A-C05E-481E-956C-78C442911529}"/>
    <cellStyle name="Moneda 2 3 4 2 3" xfId="1779" xr:uid="{570CCCD8-05CD-4772-B95E-C74F0B4C872F}"/>
    <cellStyle name="Moneda 2 3 4 2 3 2" xfId="4420" xr:uid="{EA60E2C9-7F74-4120-AA02-4288D01E30E9}"/>
    <cellStyle name="Moneda 2 3 4 2 4" xfId="3100" xr:uid="{9241ABDE-900E-42D7-884D-2DDCBE03C689}"/>
    <cellStyle name="Moneda 2 3 4 3" xfId="789" xr:uid="{D3758C17-9CCE-4536-BBCF-CD898C383E9C}"/>
    <cellStyle name="Moneda 2 3 4 3 2" xfId="2110" xr:uid="{3A6BD35E-FBBF-471D-870A-E9408D995D46}"/>
    <cellStyle name="Moneda 2 3 4 3 2 2" xfId="4751" xr:uid="{4B7A3FF4-18D1-42C0-8F7C-96856257858D}"/>
    <cellStyle name="Moneda 2 3 4 3 3" xfId="3431" xr:uid="{00936137-6745-40B8-9B70-2FF976A9F992}"/>
    <cellStyle name="Moneda 2 3 4 4" xfId="1450" xr:uid="{20E3C551-BD33-406A-8F59-2515CC08523F}"/>
    <cellStyle name="Moneda 2 3 4 4 2" xfId="4091" xr:uid="{4CCFE3A8-8365-42C5-97B4-9B40D51D2531}"/>
    <cellStyle name="Moneda 2 3 4 5" xfId="2771" xr:uid="{73A27A22-4ADE-4945-8FCB-C403F988D2DF}"/>
    <cellStyle name="Moneda 2 3 5" xfId="238" xr:uid="{4B67B51E-5880-4708-9CC5-67AEBB491054}"/>
    <cellStyle name="Moneda 2 3 5 2" xfId="568" xr:uid="{0A45ECDB-21D5-4129-9F85-71A20762DBB6}"/>
    <cellStyle name="Moneda 2 3 5 2 2" xfId="1228" xr:uid="{94FE6AE0-CADA-4CE3-AA57-0D7D34DACE12}"/>
    <cellStyle name="Moneda 2 3 5 2 2 2" xfId="2549" xr:uid="{8019212C-0071-4FDD-9B07-1C4514E7F7F1}"/>
    <cellStyle name="Moneda 2 3 5 2 2 2 2" xfId="5190" xr:uid="{CDC48D62-A2EA-45BB-B331-19F40115B843}"/>
    <cellStyle name="Moneda 2 3 5 2 2 3" xfId="3870" xr:uid="{AACDB037-4C89-449B-A4B2-53871D6036FF}"/>
    <cellStyle name="Moneda 2 3 5 2 3" xfId="1889" xr:uid="{58301B08-5458-40D7-8036-5A35074C7715}"/>
    <cellStyle name="Moneda 2 3 5 2 3 2" xfId="4530" xr:uid="{6D755AC8-04BD-4916-A1A9-85229643D0D3}"/>
    <cellStyle name="Moneda 2 3 5 2 4" xfId="3210" xr:uid="{F2E56BBD-BE68-479F-A5E9-7DAD0EBEC7AC}"/>
    <cellStyle name="Moneda 2 3 5 3" xfId="899" xr:uid="{2C858208-08B1-4E79-B84F-A1A39832991E}"/>
    <cellStyle name="Moneda 2 3 5 3 2" xfId="2220" xr:uid="{918AB41E-88E2-4BAF-AD70-CDAD105B8CAE}"/>
    <cellStyle name="Moneda 2 3 5 3 2 2" xfId="4861" xr:uid="{3245DD08-84C5-49C5-A607-A203BC7DF0AF}"/>
    <cellStyle name="Moneda 2 3 5 3 3" xfId="3541" xr:uid="{BCA72CAF-CA6E-4685-A02A-22CC673E472C}"/>
    <cellStyle name="Moneda 2 3 5 4" xfId="1560" xr:uid="{D6553B2F-572D-49B9-AF16-8294E3EB6F23}"/>
    <cellStyle name="Moneda 2 3 5 4 2" xfId="4201" xr:uid="{EFB448C6-1982-4657-9437-CD5F93F02B49}"/>
    <cellStyle name="Moneda 2 3 5 5" xfId="2881" xr:uid="{6C782508-1478-4A85-A942-28E173DF87A6}"/>
    <cellStyle name="Moneda 2 3 6" xfId="347" xr:uid="{BEDFDEC9-EA3C-424D-850B-EF7B5ACE0B9C}"/>
    <cellStyle name="Moneda 2 3 6 2" xfId="1008" xr:uid="{C910F23B-2611-49CD-941B-2B0D5C2528B8}"/>
    <cellStyle name="Moneda 2 3 6 2 2" xfId="2329" xr:uid="{AC47EF8A-35F1-4797-BACD-64422379C26D}"/>
    <cellStyle name="Moneda 2 3 6 2 2 2" xfId="4970" xr:uid="{0EFC0906-7EA4-4A71-90D3-B9855F1046EB}"/>
    <cellStyle name="Moneda 2 3 6 2 3" xfId="3650" xr:uid="{F562A2BE-A50A-428A-87A2-3C54B87F3D3A}"/>
    <cellStyle name="Moneda 2 3 6 3" xfId="1669" xr:uid="{173E3657-50EA-4C67-861A-537596BD03F9}"/>
    <cellStyle name="Moneda 2 3 6 3 2" xfId="4310" xr:uid="{DE612074-6695-4BA3-ABB0-7D648CC6F9CD}"/>
    <cellStyle name="Moneda 2 3 6 4" xfId="2990" xr:uid="{0ABC500F-67B5-43E7-B915-5506B34190C5}"/>
    <cellStyle name="Moneda 2 3 7" xfId="679" xr:uid="{67671CDD-20B4-4CDA-83DE-38E239615107}"/>
    <cellStyle name="Moneda 2 3 7 2" xfId="2000" xr:uid="{17674FD4-5682-477B-B147-D3BEBDF38B47}"/>
    <cellStyle name="Moneda 2 3 7 2 2" xfId="4641" xr:uid="{7283CFE5-9DCF-42D5-955A-3CBA3E1A9019}"/>
    <cellStyle name="Moneda 2 3 7 3" xfId="3321" xr:uid="{B00A9885-8927-4611-B0D9-4CF74FBDFD9A}"/>
    <cellStyle name="Moneda 2 3 8" xfId="1340" xr:uid="{F7F8FE65-7963-4CDC-BE11-7666026570D0}"/>
    <cellStyle name="Moneda 2 3 8 2" xfId="3981" xr:uid="{F9032B36-11A9-4F52-8548-D60CA6BF2549}"/>
    <cellStyle name="Moneda 2 3 9" xfId="2661" xr:uid="{E602D1BA-E6A5-461D-AD7E-5BBC0FBE4211}"/>
    <cellStyle name="Moneda 2 4" xfId="23" xr:uid="{0AF3ECE6-B438-493C-AB88-813FAA955DEC}"/>
    <cellStyle name="Moneda 2 4 2" xfId="47" xr:uid="{14EFEED0-515C-4C67-9276-824D53F9E776}"/>
    <cellStyle name="Moneda 2 4 2 2" xfId="98" xr:uid="{AA872F6C-9828-4367-A0CF-AFA0F3064912}"/>
    <cellStyle name="Moneda 2 4 2 2 2" xfId="210" xr:uid="{28B11330-3FE3-4524-B881-C80384CD3913}"/>
    <cellStyle name="Moneda 2 4 2 2 2 2" xfId="540" xr:uid="{F4E870F3-47B8-4D03-B31E-66D2A94B6231}"/>
    <cellStyle name="Moneda 2 4 2 2 2 2 2" xfId="1200" xr:uid="{1911FE98-BB7D-4DE3-A9B6-0542F90C2770}"/>
    <cellStyle name="Moneda 2 4 2 2 2 2 2 2" xfId="2521" xr:uid="{72CE17DF-2F76-486A-8B87-9623AD6D97AC}"/>
    <cellStyle name="Moneda 2 4 2 2 2 2 2 2 2" xfId="5162" xr:uid="{D355EBB4-56D3-4EC6-B2A8-93B4CE4C4F76}"/>
    <cellStyle name="Moneda 2 4 2 2 2 2 2 3" xfId="3842" xr:uid="{B7686E58-FA1E-48B6-AB7B-738AC5FB03CE}"/>
    <cellStyle name="Moneda 2 4 2 2 2 2 3" xfId="1861" xr:uid="{79F5C857-4A04-454F-B4E5-A3EBEBF3F8B5}"/>
    <cellStyle name="Moneda 2 4 2 2 2 2 3 2" xfId="4502" xr:uid="{01719D03-FEC8-4CE7-B35D-9500A2898A26}"/>
    <cellStyle name="Moneda 2 4 2 2 2 2 4" xfId="3182" xr:uid="{62E11ADD-5967-4189-94EF-AFB38CB3353A}"/>
    <cellStyle name="Moneda 2 4 2 2 2 3" xfId="871" xr:uid="{2132AC98-0701-4086-871D-2A84ACB164CD}"/>
    <cellStyle name="Moneda 2 4 2 2 2 3 2" xfId="2192" xr:uid="{4EDE76E2-2DF7-4880-8AD1-12BDBFCCF361}"/>
    <cellStyle name="Moneda 2 4 2 2 2 3 2 2" xfId="4833" xr:uid="{CB96B079-A4C0-440A-A854-02E6B6A519BD}"/>
    <cellStyle name="Moneda 2 4 2 2 2 3 3" xfId="3513" xr:uid="{96035FB1-EA4E-40BA-B04D-8A36E81BE5AE}"/>
    <cellStyle name="Moneda 2 4 2 2 2 4" xfId="1532" xr:uid="{EEBFE854-EB2B-4C6D-8EF0-981C4312FC64}"/>
    <cellStyle name="Moneda 2 4 2 2 2 4 2" xfId="4173" xr:uid="{B6D26F78-11A6-42ED-B1EC-7AF0F253F3B5}"/>
    <cellStyle name="Moneda 2 4 2 2 2 5" xfId="2853" xr:uid="{1EC61D54-E8BC-4C4D-B4B5-EB7224274328}"/>
    <cellStyle name="Moneda 2 4 2 2 3" xfId="320" xr:uid="{6D807178-4781-4527-8652-F4DC6B8EA263}"/>
    <cellStyle name="Moneda 2 4 2 2 3 2" xfId="650" xr:uid="{67A960CD-918E-4A20-BD8F-E6DD5D7B1571}"/>
    <cellStyle name="Moneda 2 4 2 2 3 2 2" xfId="1310" xr:uid="{ECF8114F-9719-44FC-8316-2F8180F16A01}"/>
    <cellStyle name="Moneda 2 4 2 2 3 2 2 2" xfId="2631" xr:uid="{1133D94A-085A-4481-80A0-421E07D798E6}"/>
    <cellStyle name="Moneda 2 4 2 2 3 2 2 2 2" xfId="5272" xr:uid="{52C28A5B-D20D-4BDF-AA77-B06253CE60FD}"/>
    <cellStyle name="Moneda 2 4 2 2 3 2 2 3" xfId="3952" xr:uid="{FCBD7ADA-368B-4BED-BCA3-CD84BD9EFE9C}"/>
    <cellStyle name="Moneda 2 4 2 2 3 2 3" xfId="1971" xr:uid="{70CA911D-2842-477B-8A3D-17CD5A2B64FC}"/>
    <cellStyle name="Moneda 2 4 2 2 3 2 3 2" xfId="4612" xr:uid="{EB06CF03-9D0F-4700-B25D-785DF529C5EE}"/>
    <cellStyle name="Moneda 2 4 2 2 3 2 4" xfId="3292" xr:uid="{5FCEFDEA-AC99-4C43-8F1D-117DAFCCC968}"/>
    <cellStyle name="Moneda 2 4 2 2 3 3" xfId="981" xr:uid="{D6E315FD-A3D6-4E62-ACD5-220971C215AF}"/>
    <cellStyle name="Moneda 2 4 2 2 3 3 2" xfId="2302" xr:uid="{936D37DA-3BCB-4EE3-8765-EB557D2BF880}"/>
    <cellStyle name="Moneda 2 4 2 2 3 3 2 2" xfId="4943" xr:uid="{42188F31-E871-407F-9D4F-17C55AD96291}"/>
    <cellStyle name="Moneda 2 4 2 2 3 3 3" xfId="3623" xr:uid="{4125CC13-44F2-45D3-A00F-948673DF3B94}"/>
    <cellStyle name="Moneda 2 4 2 2 3 4" xfId="1642" xr:uid="{6E47B70E-F98B-43BF-97F2-D67A2C862519}"/>
    <cellStyle name="Moneda 2 4 2 2 3 4 2" xfId="4283" xr:uid="{7EE5E507-66F2-4C36-9919-A1DCFD725D3F}"/>
    <cellStyle name="Moneda 2 4 2 2 3 5" xfId="2963" xr:uid="{44A60004-50B5-4BE0-AD73-7E5D8847F4A2}"/>
    <cellStyle name="Moneda 2 4 2 2 4" xfId="429" xr:uid="{11B3DA66-76D5-43F3-B24D-C1CCB84E795C}"/>
    <cellStyle name="Moneda 2 4 2 2 4 2" xfId="1090" xr:uid="{875F3AF2-0BDA-4915-953E-1B2DFDC6FCDF}"/>
    <cellStyle name="Moneda 2 4 2 2 4 2 2" xfId="2411" xr:uid="{6D43AD25-9DE9-4FAB-A3E4-E88FA88B8C31}"/>
    <cellStyle name="Moneda 2 4 2 2 4 2 2 2" xfId="5052" xr:uid="{7EC5870D-1E37-4B32-A1AF-CC2F166B7151}"/>
    <cellStyle name="Moneda 2 4 2 2 4 2 3" xfId="3732" xr:uid="{3FB35AEF-EFEF-402D-9919-5C57DDFA23B0}"/>
    <cellStyle name="Moneda 2 4 2 2 4 3" xfId="1751" xr:uid="{2422186C-51F4-4950-9AD0-D241DD33B5E0}"/>
    <cellStyle name="Moneda 2 4 2 2 4 3 2" xfId="4392" xr:uid="{2EAC43E6-3AB7-4034-A610-DC3184D20680}"/>
    <cellStyle name="Moneda 2 4 2 2 4 4" xfId="3072" xr:uid="{6F398521-34CC-4E3F-A02B-5118CB33899B}"/>
    <cellStyle name="Moneda 2 4 2 2 5" xfId="761" xr:uid="{E4CBC85F-4460-42F8-89E5-DDC7F0B5F82D}"/>
    <cellStyle name="Moneda 2 4 2 2 5 2" xfId="2082" xr:uid="{D7C080D9-DD7B-431D-937F-FD4A66677192}"/>
    <cellStyle name="Moneda 2 4 2 2 5 2 2" xfId="4723" xr:uid="{42FEB875-D748-4B3B-ACD1-86807BE9F013}"/>
    <cellStyle name="Moneda 2 4 2 2 5 3" xfId="3403" xr:uid="{2027E611-D997-44A6-B00B-D2C6A0EE38E3}"/>
    <cellStyle name="Moneda 2 4 2 2 6" xfId="1422" xr:uid="{64DF6284-1919-42BA-8CE8-813E1EC6FF09}"/>
    <cellStyle name="Moneda 2 4 2 2 6 2" xfId="4063" xr:uid="{A0D0700D-EFD3-4799-B4C9-5828E107A779}"/>
    <cellStyle name="Moneda 2 4 2 2 7" xfId="2743" xr:uid="{73682002-ECCB-4B61-83FB-D542A5D85F2A}"/>
    <cellStyle name="Moneda 2 4 2 3" xfId="159" xr:uid="{A8CECC81-8F6B-4A14-9972-C8DFBC57D733}"/>
    <cellStyle name="Moneda 2 4 2 3 2" xfId="489" xr:uid="{78869DC8-3FD6-494D-8541-DC7B77590D95}"/>
    <cellStyle name="Moneda 2 4 2 3 2 2" xfId="1149" xr:uid="{D26BD686-E760-4BCC-B968-CDB4439E8609}"/>
    <cellStyle name="Moneda 2 4 2 3 2 2 2" xfId="2470" xr:uid="{DE969A4D-96EB-48DA-9F26-D35CFABB0A24}"/>
    <cellStyle name="Moneda 2 4 2 3 2 2 2 2" xfId="5111" xr:uid="{AD003C84-09CA-461E-AE7E-07CF0E7479C5}"/>
    <cellStyle name="Moneda 2 4 2 3 2 2 3" xfId="3791" xr:uid="{2BEA859F-6339-46F2-B237-DB9DAD42FD70}"/>
    <cellStyle name="Moneda 2 4 2 3 2 3" xfId="1810" xr:uid="{1223CE1B-C594-4D02-9856-FCF3177429EA}"/>
    <cellStyle name="Moneda 2 4 2 3 2 3 2" xfId="4451" xr:uid="{E4C5F0A2-7732-42A2-A1F2-E2A189E368E8}"/>
    <cellStyle name="Moneda 2 4 2 3 2 4" xfId="3131" xr:uid="{C8B379A2-4A6C-4F4E-801D-2083CC4A26FE}"/>
    <cellStyle name="Moneda 2 4 2 3 3" xfId="820" xr:uid="{62BDAA4A-1718-47A3-82DB-DB6AA68EC9D5}"/>
    <cellStyle name="Moneda 2 4 2 3 3 2" xfId="2141" xr:uid="{D5FA8D2B-9A77-4671-A61B-67F01C20123B}"/>
    <cellStyle name="Moneda 2 4 2 3 3 2 2" xfId="4782" xr:uid="{7E16D2AD-A969-4E93-B75B-831C99BA3309}"/>
    <cellStyle name="Moneda 2 4 2 3 3 3" xfId="3462" xr:uid="{5FAA35D7-23A0-44FA-BA06-4B9FC2D62037}"/>
    <cellStyle name="Moneda 2 4 2 3 4" xfId="1481" xr:uid="{6D8E172B-BC8E-4816-947C-4CA9E864A3CE}"/>
    <cellStyle name="Moneda 2 4 2 3 4 2" xfId="4122" xr:uid="{9824ABFF-48D1-47DD-93B9-8B6437AB9DEC}"/>
    <cellStyle name="Moneda 2 4 2 3 5" xfId="2802" xr:uid="{AD1CBA6D-A589-436E-9DEE-478EE7B82B78}"/>
    <cellStyle name="Moneda 2 4 2 4" xfId="269" xr:uid="{972B99F2-2A6C-44F2-849D-246C5B856FB4}"/>
    <cellStyle name="Moneda 2 4 2 4 2" xfId="599" xr:uid="{AB873EB2-E76F-4E1C-BB85-AD5B45888BB4}"/>
    <cellStyle name="Moneda 2 4 2 4 2 2" xfId="1259" xr:uid="{756A5FBA-E28C-4D23-B32D-1BD54D647FEE}"/>
    <cellStyle name="Moneda 2 4 2 4 2 2 2" xfId="2580" xr:uid="{BB7C1DED-E784-4E78-9E75-8D78D3EC5AD5}"/>
    <cellStyle name="Moneda 2 4 2 4 2 2 2 2" xfId="5221" xr:uid="{C7431A79-AC97-41A6-BAB0-7CF48DB0E7F3}"/>
    <cellStyle name="Moneda 2 4 2 4 2 2 3" xfId="3901" xr:uid="{3E9B19CE-3391-4F6D-AEE0-DB4FC054808A}"/>
    <cellStyle name="Moneda 2 4 2 4 2 3" xfId="1920" xr:uid="{B5569758-431C-4644-BE4F-EE5C33A7D127}"/>
    <cellStyle name="Moneda 2 4 2 4 2 3 2" xfId="4561" xr:uid="{FC15F240-8AAE-4320-A616-047FB0DA5432}"/>
    <cellStyle name="Moneda 2 4 2 4 2 4" xfId="3241" xr:uid="{F029330B-F0EA-47EE-BCCC-EE16D2DEAB7F}"/>
    <cellStyle name="Moneda 2 4 2 4 3" xfId="930" xr:uid="{292E7EF6-B57B-4819-AC05-1FBF5F0A3214}"/>
    <cellStyle name="Moneda 2 4 2 4 3 2" xfId="2251" xr:uid="{35D2537D-74DC-4BB2-87D5-52DFDCDED8C1}"/>
    <cellStyle name="Moneda 2 4 2 4 3 2 2" xfId="4892" xr:uid="{78CEAECB-589E-4205-B22E-47E7EA310F81}"/>
    <cellStyle name="Moneda 2 4 2 4 3 3" xfId="3572" xr:uid="{63DBADC0-8F90-499C-8542-7611332D3517}"/>
    <cellStyle name="Moneda 2 4 2 4 4" xfId="1591" xr:uid="{E01E44E7-595B-4A48-B016-F663871752CD}"/>
    <cellStyle name="Moneda 2 4 2 4 4 2" xfId="4232" xr:uid="{D467B117-DED1-4F0A-B622-ADE4DDE626E2}"/>
    <cellStyle name="Moneda 2 4 2 4 5" xfId="2912" xr:uid="{8D38B2F3-6B2B-4B89-AB40-413B577C50D5}"/>
    <cellStyle name="Moneda 2 4 2 5" xfId="378" xr:uid="{A79021E3-E4BF-4D2B-A3E4-CE798F00C3D3}"/>
    <cellStyle name="Moneda 2 4 2 5 2" xfId="1039" xr:uid="{4DEB1B5F-692B-4D3E-BE75-E731B66B26ED}"/>
    <cellStyle name="Moneda 2 4 2 5 2 2" xfId="2360" xr:uid="{493D410D-26DB-4F97-A909-710EE7C3B87C}"/>
    <cellStyle name="Moneda 2 4 2 5 2 2 2" xfId="5001" xr:uid="{57408786-E06A-4428-93DE-39CDED6B4BD9}"/>
    <cellStyle name="Moneda 2 4 2 5 2 3" xfId="3681" xr:uid="{6718B0AE-6A81-4BE9-A95B-8E31CA92CE32}"/>
    <cellStyle name="Moneda 2 4 2 5 3" xfId="1700" xr:uid="{621F72EF-D5C0-43A4-9062-43FB798FCC18}"/>
    <cellStyle name="Moneda 2 4 2 5 3 2" xfId="4341" xr:uid="{317A0A75-F8BE-4F97-8209-48298034FFD4}"/>
    <cellStyle name="Moneda 2 4 2 5 4" xfId="3021" xr:uid="{25A0FE7F-EC9D-404F-A207-6CA17A5B585C}"/>
    <cellStyle name="Moneda 2 4 2 6" xfId="710" xr:uid="{B36FFC34-7E7B-41FE-B766-6E715FEEEED8}"/>
    <cellStyle name="Moneda 2 4 2 6 2" xfId="2031" xr:uid="{381544ED-008E-409E-B3C6-1E96C4164F1B}"/>
    <cellStyle name="Moneda 2 4 2 6 2 2" xfId="4672" xr:uid="{E1C179FD-B10C-402D-8373-447A8C497D51}"/>
    <cellStyle name="Moneda 2 4 2 6 3" xfId="3352" xr:uid="{8427F34D-C03D-421A-A608-F52973BEAC33}"/>
    <cellStyle name="Moneda 2 4 2 7" xfId="1371" xr:uid="{97E114E2-87D6-4019-A734-50ECA274FB99}"/>
    <cellStyle name="Moneda 2 4 2 7 2" xfId="4012" xr:uid="{01BCDC56-5A7B-458C-B8FE-75D565FEFCC2}"/>
    <cellStyle name="Moneda 2 4 2 8" xfId="2692" xr:uid="{4F8C0CF7-C359-44FD-A5AD-C6BB5D2B2B01}"/>
    <cellStyle name="Moneda 2 4 3" xfId="74" xr:uid="{C8933007-29FA-4FFC-9B4F-3288DA8D0844}"/>
    <cellStyle name="Moneda 2 4 3 2" xfId="186" xr:uid="{4240EDE1-803E-46F1-A94F-E64F37B55021}"/>
    <cellStyle name="Moneda 2 4 3 2 2" xfId="516" xr:uid="{47B14FDE-A9D3-4B06-8E5F-62EB34887F1E}"/>
    <cellStyle name="Moneda 2 4 3 2 2 2" xfId="1176" xr:uid="{4D1115AE-B34E-41A0-A0C1-BA8BF99F4CFF}"/>
    <cellStyle name="Moneda 2 4 3 2 2 2 2" xfId="2497" xr:uid="{DDF43DB2-44FC-4847-9258-5C10DEB4B73B}"/>
    <cellStyle name="Moneda 2 4 3 2 2 2 2 2" xfId="5138" xr:uid="{9A2F0988-8763-4EA8-9DB6-DD0F87F4FCD7}"/>
    <cellStyle name="Moneda 2 4 3 2 2 2 3" xfId="3818" xr:uid="{156A8077-A6F8-4EDB-AFB4-3C3E9B7199FF}"/>
    <cellStyle name="Moneda 2 4 3 2 2 3" xfId="1837" xr:uid="{EA6D2E04-51B7-43FA-B8B7-FD7E24F27BAD}"/>
    <cellStyle name="Moneda 2 4 3 2 2 3 2" xfId="4478" xr:uid="{CF6C6765-E543-4A0E-A78D-EDEFE31B9FB6}"/>
    <cellStyle name="Moneda 2 4 3 2 2 4" xfId="3158" xr:uid="{64FF9952-DECE-4491-B1B4-3911E1745244}"/>
    <cellStyle name="Moneda 2 4 3 2 3" xfId="847" xr:uid="{C5E97B49-7046-41CF-908E-15E8F0C13CEE}"/>
    <cellStyle name="Moneda 2 4 3 2 3 2" xfId="2168" xr:uid="{7261B6BF-EAF6-4DD1-975A-7802A6E96B66}"/>
    <cellStyle name="Moneda 2 4 3 2 3 2 2" xfId="4809" xr:uid="{7DE5FF23-D0E5-42A9-AD0C-476455D8B500}"/>
    <cellStyle name="Moneda 2 4 3 2 3 3" xfId="3489" xr:uid="{C1068F4A-36F9-40CE-A241-D70C3B42E654}"/>
    <cellStyle name="Moneda 2 4 3 2 4" xfId="1508" xr:uid="{6032CBA5-33D9-4FA2-A21D-5F5753A27B71}"/>
    <cellStyle name="Moneda 2 4 3 2 4 2" xfId="4149" xr:uid="{23DD4520-82EA-41C8-94F8-A8F2D18A6D52}"/>
    <cellStyle name="Moneda 2 4 3 2 5" xfId="2829" xr:uid="{830A6ACE-8978-44B4-96C5-B89399D8D15A}"/>
    <cellStyle name="Moneda 2 4 3 3" xfId="296" xr:uid="{6E00804B-61E2-4EA9-9033-E1B97DD3BE2E}"/>
    <cellStyle name="Moneda 2 4 3 3 2" xfId="626" xr:uid="{4C360B9D-2B06-472B-ABFE-C9DB8B47BB98}"/>
    <cellStyle name="Moneda 2 4 3 3 2 2" xfId="1286" xr:uid="{544C1CFB-2CD9-47C0-A2E5-3E44ED398FAF}"/>
    <cellStyle name="Moneda 2 4 3 3 2 2 2" xfId="2607" xr:uid="{0E24DE9C-23BF-49FB-B266-9624CFACE9A5}"/>
    <cellStyle name="Moneda 2 4 3 3 2 2 2 2" xfId="5248" xr:uid="{600E29EF-ACF5-4071-A645-92B24C07424C}"/>
    <cellStyle name="Moneda 2 4 3 3 2 2 3" xfId="3928" xr:uid="{65A0EB81-E4A6-40F1-A4E5-A3DB15131B18}"/>
    <cellStyle name="Moneda 2 4 3 3 2 3" xfId="1947" xr:uid="{162FC529-E127-431C-9CDB-8DDCF87E5957}"/>
    <cellStyle name="Moneda 2 4 3 3 2 3 2" xfId="4588" xr:uid="{A30DBEFA-8421-41FF-97B0-9ACEE7A2E5BB}"/>
    <cellStyle name="Moneda 2 4 3 3 2 4" xfId="3268" xr:uid="{A9E16188-2E17-4999-807A-042381B685E1}"/>
    <cellStyle name="Moneda 2 4 3 3 3" xfId="957" xr:uid="{111C6DD7-4C37-4590-8046-860A1F4B1ED8}"/>
    <cellStyle name="Moneda 2 4 3 3 3 2" xfId="2278" xr:uid="{20490106-3AE3-4B79-BE7D-7CADC09EA3DC}"/>
    <cellStyle name="Moneda 2 4 3 3 3 2 2" xfId="4919" xr:uid="{138E5027-32A0-4637-A143-DC3C714418E1}"/>
    <cellStyle name="Moneda 2 4 3 3 3 3" xfId="3599" xr:uid="{D49E57D7-9477-4D39-89B4-3D1911972ED5}"/>
    <cellStyle name="Moneda 2 4 3 3 4" xfId="1618" xr:uid="{8E2191AC-8319-45A4-B8C9-75A65DAA4FAE}"/>
    <cellStyle name="Moneda 2 4 3 3 4 2" xfId="4259" xr:uid="{6A8F127C-9975-4B83-A583-A1CDFBD4C6C9}"/>
    <cellStyle name="Moneda 2 4 3 3 5" xfId="2939" xr:uid="{EC3F479D-C15C-4281-9B8A-F9B55548D3F8}"/>
    <cellStyle name="Moneda 2 4 3 4" xfId="405" xr:uid="{2ECAB5DC-6B5D-4F6D-BF25-3AC86B986F0F}"/>
    <cellStyle name="Moneda 2 4 3 4 2" xfId="1066" xr:uid="{25AD8FC7-5E8B-4333-879E-C196E37FA3E6}"/>
    <cellStyle name="Moneda 2 4 3 4 2 2" xfId="2387" xr:uid="{54218843-A58C-4309-9880-E64B94AB546D}"/>
    <cellStyle name="Moneda 2 4 3 4 2 2 2" xfId="5028" xr:uid="{CCEDB2FA-3E06-4B7D-BD83-38F5C763967D}"/>
    <cellStyle name="Moneda 2 4 3 4 2 3" xfId="3708" xr:uid="{3A97547B-B526-457F-B2E0-7F9D8B95402F}"/>
    <cellStyle name="Moneda 2 4 3 4 3" xfId="1727" xr:uid="{8D7DE4CA-A08A-4DC4-A5D2-3A817A90933B}"/>
    <cellStyle name="Moneda 2 4 3 4 3 2" xfId="4368" xr:uid="{208DAF5C-BBF8-4EA2-AA17-CBF0CE08C0B6}"/>
    <cellStyle name="Moneda 2 4 3 4 4" xfId="3048" xr:uid="{41FD8527-9F40-4AF5-AAD9-7BFAA20FA611}"/>
    <cellStyle name="Moneda 2 4 3 5" xfId="737" xr:uid="{5655DAC2-484E-4F06-B98B-973482E24078}"/>
    <cellStyle name="Moneda 2 4 3 5 2" xfId="2058" xr:uid="{F466E7C9-49A7-497D-8570-A0121F11A1BF}"/>
    <cellStyle name="Moneda 2 4 3 5 2 2" xfId="4699" xr:uid="{3D655917-05DC-4A02-BF56-7744F0727873}"/>
    <cellStyle name="Moneda 2 4 3 5 3" xfId="3379" xr:uid="{930CDBA1-2CBA-41C9-BA83-8B5F7E0E8663}"/>
    <cellStyle name="Moneda 2 4 3 6" xfId="1398" xr:uid="{149A4C98-C00B-4F9C-A2E0-849DEE8D1992}"/>
    <cellStyle name="Moneda 2 4 3 6 2" xfId="4039" xr:uid="{DDD8B394-FBA3-41EB-AF35-2404D52FC359}"/>
    <cellStyle name="Moneda 2 4 3 7" xfId="2719" xr:uid="{68842F59-1093-4100-9331-484BF70B02AE}"/>
    <cellStyle name="Moneda 2 4 4" xfId="135" xr:uid="{5EA9656A-E148-4664-996D-4782FCCE621C}"/>
    <cellStyle name="Moneda 2 4 4 2" xfId="465" xr:uid="{FAAD69E3-0885-42BD-8BEF-495C60860F7B}"/>
    <cellStyle name="Moneda 2 4 4 2 2" xfId="1125" xr:uid="{DDABCCD5-8DFF-4202-BC4C-17366ABFDF85}"/>
    <cellStyle name="Moneda 2 4 4 2 2 2" xfId="2446" xr:uid="{015E9B71-6A5C-4BC8-9AE5-3CA8F91A4E7C}"/>
    <cellStyle name="Moneda 2 4 4 2 2 2 2" xfId="5087" xr:uid="{5A97C855-3C70-432D-856F-00508EE68028}"/>
    <cellStyle name="Moneda 2 4 4 2 2 3" xfId="3767" xr:uid="{E2DD4F75-C5A0-455E-BA7E-067A58F3125F}"/>
    <cellStyle name="Moneda 2 4 4 2 3" xfId="1786" xr:uid="{7620F517-858F-4563-8D72-4437ABDAA7B4}"/>
    <cellStyle name="Moneda 2 4 4 2 3 2" xfId="4427" xr:uid="{1E6669E2-EF10-4E76-B36C-69569575D619}"/>
    <cellStyle name="Moneda 2 4 4 2 4" xfId="3107" xr:uid="{90AF4FFA-0012-4CED-9364-02112A3A69DA}"/>
    <cellStyle name="Moneda 2 4 4 3" xfId="796" xr:uid="{82AA63F0-1DA2-4610-A9E1-B35F3FFE4D04}"/>
    <cellStyle name="Moneda 2 4 4 3 2" xfId="2117" xr:uid="{18A6F368-A759-4198-86DE-15261B88719A}"/>
    <cellStyle name="Moneda 2 4 4 3 2 2" xfId="4758" xr:uid="{CF52CF03-B3B0-451B-AB44-5773702ED46B}"/>
    <cellStyle name="Moneda 2 4 4 3 3" xfId="3438" xr:uid="{B5E9A3F5-00C3-411B-82B4-16490DC8997E}"/>
    <cellStyle name="Moneda 2 4 4 4" xfId="1457" xr:uid="{673DAE66-12EB-4E88-B7E6-6CA69BFC93C8}"/>
    <cellStyle name="Moneda 2 4 4 4 2" xfId="4098" xr:uid="{CC46DD09-4BCE-444D-AD07-0F7F35594FB7}"/>
    <cellStyle name="Moneda 2 4 4 5" xfId="2778" xr:uid="{B23B31E8-AB86-48BD-A83E-D2DA650EE79E}"/>
    <cellStyle name="Moneda 2 4 5" xfId="245" xr:uid="{273AC039-8EBA-484C-B55E-0299A51997EB}"/>
    <cellStyle name="Moneda 2 4 5 2" xfId="575" xr:uid="{E2399771-5BFC-4C50-94CB-7DD456512F81}"/>
    <cellStyle name="Moneda 2 4 5 2 2" xfId="1235" xr:uid="{B01FA96C-80F1-4CFA-8C5D-AA2E8832C86E}"/>
    <cellStyle name="Moneda 2 4 5 2 2 2" xfId="2556" xr:uid="{49F059C7-AAFD-407B-A671-9EEC1A4A9E00}"/>
    <cellStyle name="Moneda 2 4 5 2 2 2 2" xfId="5197" xr:uid="{18851224-0068-47E8-ADDF-D241EDD5A58E}"/>
    <cellStyle name="Moneda 2 4 5 2 2 3" xfId="3877" xr:uid="{016F2ABB-8615-4896-8D9A-9130F6182070}"/>
    <cellStyle name="Moneda 2 4 5 2 3" xfId="1896" xr:uid="{DF608EDA-001D-4ECE-8ED7-F2D541EC9A52}"/>
    <cellStyle name="Moneda 2 4 5 2 3 2" xfId="4537" xr:uid="{6BE91C75-A1D0-4C2C-AEE3-0ECC34990837}"/>
    <cellStyle name="Moneda 2 4 5 2 4" xfId="3217" xr:uid="{BF668361-A0BA-4803-9139-6CBDB9BF4F5C}"/>
    <cellStyle name="Moneda 2 4 5 3" xfId="906" xr:uid="{C0AC43A1-C036-4DF8-AA69-1B9A57AF15F2}"/>
    <cellStyle name="Moneda 2 4 5 3 2" xfId="2227" xr:uid="{3B2DB038-F435-4EDA-A9B3-9564BDFA31B0}"/>
    <cellStyle name="Moneda 2 4 5 3 2 2" xfId="4868" xr:uid="{79414ADC-69C7-4E1B-9889-815B44DF12FE}"/>
    <cellStyle name="Moneda 2 4 5 3 3" xfId="3548" xr:uid="{5534580C-1E66-4B40-B025-86FA10A71E8B}"/>
    <cellStyle name="Moneda 2 4 5 4" xfId="1567" xr:uid="{C603192F-D6D6-47AF-9991-B28598B1596C}"/>
    <cellStyle name="Moneda 2 4 5 4 2" xfId="4208" xr:uid="{667AB500-62C6-403A-B555-006A56260F33}"/>
    <cellStyle name="Moneda 2 4 5 5" xfId="2888" xr:uid="{6A69B992-B167-4C7E-AD99-2168D2A63CEC}"/>
    <cellStyle name="Moneda 2 4 6" xfId="354" xr:uid="{265D43EC-ED0E-40FA-BEE9-33C7C20EEAB5}"/>
    <cellStyle name="Moneda 2 4 6 2" xfId="1015" xr:uid="{121008E5-AB38-4619-BB14-D80FDC07FAEB}"/>
    <cellStyle name="Moneda 2 4 6 2 2" xfId="2336" xr:uid="{F29E444D-B867-4C1B-9144-9A4C2EF470F1}"/>
    <cellStyle name="Moneda 2 4 6 2 2 2" xfId="4977" xr:uid="{7896D455-5898-448C-BFCF-C199F92E2AE5}"/>
    <cellStyle name="Moneda 2 4 6 2 3" xfId="3657" xr:uid="{776DA345-54FD-474E-BD40-086DD7A8B0BD}"/>
    <cellStyle name="Moneda 2 4 6 3" xfId="1676" xr:uid="{03FA3543-3687-4486-A7D1-9FD4262E70CE}"/>
    <cellStyle name="Moneda 2 4 6 3 2" xfId="4317" xr:uid="{15A2BFBE-82DF-47BB-8678-DAC08C7C4F3D}"/>
    <cellStyle name="Moneda 2 4 6 4" xfId="2997" xr:uid="{4B72DEA6-770A-4864-9342-F462C27BEA49}"/>
    <cellStyle name="Moneda 2 4 7" xfId="686" xr:uid="{F16A2220-A680-4501-A02E-24D110682BA2}"/>
    <cellStyle name="Moneda 2 4 7 2" xfId="2007" xr:uid="{F34527C0-1867-441D-9590-840C14F1C472}"/>
    <cellStyle name="Moneda 2 4 7 2 2" xfId="4648" xr:uid="{AA9B849B-7EDD-427D-A8A0-5547A1BBB66E}"/>
    <cellStyle name="Moneda 2 4 7 3" xfId="3328" xr:uid="{2AAA9C22-0DA6-452B-A2F7-5043794239EF}"/>
    <cellStyle name="Moneda 2 4 8" xfId="1347" xr:uid="{D3F208D2-A6C0-41D4-B439-ADA2E8E0D048}"/>
    <cellStyle name="Moneda 2 4 8 2" xfId="3988" xr:uid="{91F6BF1B-5876-4A25-9CD1-94D0B651014D}"/>
    <cellStyle name="Moneda 2 4 9" xfId="2668" xr:uid="{B61678C0-3F53-4A26-AA31-44882483FFFD}"/>
    <cellStyle name="Moneda 2 5" xfId="33" xr:uid="{C7691F35-EEEF-4751-8155-CD28B18182D5}"/>
    <cellStyle name="Moneda 2 5 2" xfId="84" xr:uid="{E5FD9BA2-2B1B-45A2-BF33-587DB9A6DACC}"/>
    <cellStyle name="Moneda 2 5 2 2" xfId="196" xr:uid="{11A8FF5C-3422-479F-A5D6-408FFB0F4706}"/>
    <cellStyle name="Moneda 2 5 2 2 2" xfId="526" xr:uid="{28EB065D-2420-4142-BC55-6FF7FEFA92B7}"/>
    <cellStyle name="Moneda 2 5 2 2 2 2" xfId="1186" xr:uid="{59893005-46D5-46E9-8E5C-F7DB7927007B}"/>
    <cellStyle name="Moneda 2 5 2 2 2 2 2" xfId="2507" xr:uid="{C0B06F6B-28D6-4E82-8D8B-1AAC956CE7EF}"/>
    <cellStyle name="Moneda 2 5 2 2 2 2 2 2" xfId="5148" xr:uid="{92E44AEF-2CAD-47F0-9DA8-8F8282E0F2FA}"/>
    <cellStyle name="Moneda 2 5 2 2 2 2 3" xfId="3828" xr:uid="{C7A72CF9-C93C-4502-B37A-C20F8138DF0C}"/>
    <cellStyle name="Moneda 2 5 2 2 2 3" xfId="1847" xr:uid="{C0699176-B555-4F26-B142-85B102F572BB}"/>
    <cellStyle name="Moneda 2 5 2 2 2 3 2" xfId="4488" xr:uid="{EC85A48A-F4D9-4EDD-965D-0E6C7B919CF3}"/>
    <cellStyle name="Moneda 2 5 2 2 2 4" xfId="3168" xr:uid="{6FF2C6C9-88DF-44BA-9092-06F1A305DF6C}"/>
    <cellStyle name="Moneda 2 5 2 2 3" xfId="857" xr:uid="{2C59EE3D-4772-4CEA-85F4-28519DA75B20}"/>
    <cellStyle name="Moneda 2 5 2 2 3 2" xfId="2178" xr:uid="{D2456299-8961-43A0-AA34-245FB9C95ABB}"/>
    <cellStyle name="Moneda 2 5 2 2 3 2 2" xfId="4819" xr:uid="{A01B1994-6EC1-43D6-9340-1BE099AA3864}"/>
    <cellStyle name="Moneda 2 5 2 2 3 3" xfId="3499" xr:uid="{806072DA-ABCD-4475-9767-03A9D6E2F6AD}"/>
    <cellStyle name="Moneda 2 5 2 2 4" xfId="1518" xr:uid="{5F3FEF8D-2803-4E1D-B219-E2059B0BF221}"/>
    <cellStyle name="Moneda 2 5 2 2 4 2" xfId="4159" xr:uid="{67A512D6-5BF0-440B-8B27-B7D638660676}"/>
    <cellStyle name="Moneda 2 5 2 2 5" xfId="2839" xr:uid="{C1CA43E6-1049-4363-8B92-3A965066E6AA}"/>
    <cellStyle name="Moneda 2 5 2 3" xfId="306" xr:uid="{E951913E-25DC-449C-9EF6-0CF07E8C4C88}"/>
    <cellStyle name="Moneda 2 5 2 3 2" xfId="636" xr:uid="{303D98AE-676F-4FED-ADCC-F86FDA36CD73}"/>
    <cellStyle name="Moneda 2 5 2 3 2 2" xfId="1296" xr:uid="{BD5DC3D5-5506-476C-BCDF-E867FEDAD14A}"/>
    <cellStyle name="Moneda 2 5 2 3 2 2 2" xfId="2617" xr:uid="{D79F17FF-057E-4E36-897D-A4AFB56046E3}"/>
    <cellStyle name="Moneda 2 5 2 3 2 2 2 2" xfId="5258" xr:uid="{0136B60B-9FC4-4BDA-8197-44C39862B9FC}"/>
    <cellStyle name="Moneda 2 5 2 3 2 2 3" xfId="3938" xr:uid="{5FAD2319-3523-41B0-98AE-923DFF15E869}"/>
    <cellStyle name="Moneda 2 5 2 3 2 3" xfId="1957" xr:uid="{DF69A1C2-715B-4BF9-8946-6B227DCADEDE}"/>
    <cellStyle name="Moneda 2 5 2 3 2 3 2" xfId="4598" xr:uid="{2B88B8C8-7CAC-4603-A5C6-FA92DA144145}"/>
    <cellStyle name="Moneda 2 5 2 3 2 4" xfId="3278" xr:uid="{21EE36D5-AA58-40E1-98F3-291E3F00CFC0}"/>
    <cellStyle name="Moneda 2 5 2 3 3" xfId="967" xr:uid="{EF6A4609-4B38-465F-A53A-1D0644674CE4}"/>
    <cellStyle name="Moneda 2 5 2 3 3 2" xfId="2288" xr:uid="{31761296-1FA9-4C3D-B05B-7E3B27BC7E00}"/>
    <cellStyle name="Moneda 2 5 2 3 3 2 2" xfId="4929" xr:uid="{0A577B74-1F06-4E59-9C2B-D85F4C82E222}"/>
    <cellStyle name="Moneda 2 5 2 3 3 3" xfId="3609" xr:uid="{CCD801B9-07BB-4A7B-965B-EDD1D237CEF0}"/>
    <cellStyle name="Moneda 2 5 2 3 4" xfId="1628" xr:uid="{D6812AB3-2E80-4969-835D-4C3F34037795}"/>
    <cellStyle name="Moneda 2 5 2 3 4 2" xfId="4269" xr:uid="{05BA51E1-9DB5-45B2-AC19-33736442244A}"/>
    <cellStyle name="Moneda 2 5 2 3 5" xfId="2949" xr:uid="{A2C15AEC-4C80-48F1-AE1F-8A421CA533C7}"/>
    <cellStyle name="Moneda 2 5 2 4" xfId="415" xr:uid="{B966902A-8233-4C0D-816F-62BF46D35919}"/>
    <cellStyle name="Moneda 2 5 2 4 2" xfId="1076" xr:uid="{318A0511-F46B-4C38-8D6E-DB169F14E3D4}"/>
    <cellStyle name="Moneda 2 5 2 4 2 2" xfId="2397" xr:uid="{C104C223-8554-40DC-9583-2B42087E803C}"/>
    <cellStyle name="Moneda 2 5 2 4 2 2 2" xfId="5038" xr:uid="{57087F8C-AD2A-41D8-9E1B-04D5BECD4F07}"/>
    <cellStyle name="Moneda 2 5 2 4 2 3" xfId="3718" xr:uid="{76471F2D-E978-4F30-961A-5FB94001CC8C}"/>
    <cellStyle name="Moneda 2 5 2 4 3" xfId="1737" xr:uid="{8FA76A9A-FAC9-436F-9203-18B19C9CF71E}"/>
    <cellStyle name="Moneda 2 5 2 4 3 2" xfId="4378" xr:uid="{A8C03F56-D84F-47F2-8AF8-B03DFA5D0481}"/>
    <cellStyle name="Moneda 2 5 2 4 4" xfId="3058" xr:uid="{90255B66-5C52-4AF2-BF0A-34FA4D9BBFF6}"/>
    <cellStyle name="Moneda 2 5 2 5" xfId="747" xr:uid="{D62B7246-ED9B-416A-A1C8-DDD8AFB60728}"/>
    <cellStyle name="Moneda 2 5 2 5 2" xfId="2068" xr:uid="{D17EB7EF-A82C-4CE0-91E7-9BAB299D6A9C}"/>
    <cellStyle name="Moneda 2 5 2 5 2 2" xfId="4709" xr:uid="{8CA7DFCC-58FA-4666-9668-4A470C693F82}"/>
    <cellStyle name="Moneda 2 5 2 5 3" xfId="3389" xr:uid="{F21DDB93-85EA-42E2-8436-639B9A75A345}"/>
    <cellStyle name="Moneda 2 5 2 6" xfId="1408" xr:uid="{09E32B2A-E0DF-46DC-9C44-8CEA8E871662}"/>
    <cellStyle name="Moneda 2 5 2 6 2" xfId="4049" xr:uid="{AF647417-88C7-4BF7-9044-764C1441A46E}"/>
    <cellStyle name="Moneda 2 5 2 7" xfId="2729" xr:uid="{1B8D22F8-D8A3-420D-B068-87DD818641EC}"/>
    <cellStyle name="Moneda 2 5 3" xfId="145" xr:uid="{F09D5033-ACCD-4C1E-B31C-BDA13F81F1E8}"/>
    <cellStyle name="Moneda 2 5 3 2" xfId="475" xr:uid="{21EBD86B-F91B-4F7D-88F4-194B6709B55B}"/>
    <cellStyle name="Moneda 2 5 3 2 2" xfId="1135" xr:uid="{7AF97497-F6C3-4686-AD56-B426E0D83B9E}"/>
    <cellStyle name="Moneda 2 5 3 2 2 2" xfId="2456" xr:uid="{88DD240D-41E1-49DD-B46C-C8CF26126CE4}"/>
    <cellStyle name="Moneda 2 5 3 2 2 2 2" xfId="5097" xr:uid="{7A915CB5-0C47-4ED3-BD34-FD13EED3F057}"/>
    <cellStyle name="Moneda 2 5 3 2 2 3" xfId="3777" xr:uid="{7EE90FC2-3210-4B80-9B92-E3400D86D889}"/>
    <cellStyle name="Moneda 2 5 3 2 3" xfId="1796" xr:uid="{F7333084-897D-48C8-9232-196DF2CA762E}"/>
    <cellStyle name="Moneda 2 5 3 2 3 2" xfId="4437" xr:uid="{8080AF9E-CCCA-4C69-A05A-2BF159A203E2}"/>
    <cellStyle name="Moneda 2 5 3 2 4" xfId="3117" xr:uid="{69470186-EA8B-4E24-B06B-3087983B0A6A}"/>
    <cellStyle name="Moneda 2 5 3 3" xfId="806" xr:uid="{40C64754-8401-4E9A-B9C4-0AEFFF393996}"/>
    <cellStyle name="Moneda 2 5 3 3 2" xfId="2127" xr:uid="{7DB04927-19E7-4AF9-94DE-6E4098026704}"/>
    <cellStyle name="Moneda 2 5 3 3 2 2" xfId="4768" xr:uid="{907ACA65-C23E-49A0-AEBC-FB1C27359941}"/>
    <cellStyle name="Moneda 2 5 3 3 3" xfId="3448" xr:uid="{D0A81C93-0D7E-475E-BC67-F5FA59ED0B15}"/>
    <cellStyle name="Moneda 2 5 3 4" xfId="1467" xr:uid="{634D9932-9C3C-4224-A92A-792036C303F0}"/>
    <cellStyle name="Moneda 2 5 3 4 2" xfId="4108" xr:uid="{752C90FB-2889-4285-9C2C-DBBC7D7013E5}"/>
    <cellStyle name="Moneda 2 5 3 5" xfId="2788" xr:uid="{BE6F6B00-F81E-40C1-8CF9-2EC657597401}"/>
    <cellStyle name="Moneda 2 5 4" xfId="255" xr:uid="{C08C4C99-3A01-4805-A0C5-320716999A70}"/>
    <cellStyle name="Moneda 2 5 4 2" xfId="585" xr:uid="{951F3DDC-294D-4750-BB7C-564C3BAE36DE}"/>
    <cellStyle name="Moneda 2 5 4 2 2" xfId="1245" xr:uid="{8676CFFF-CC96-4300-BC92-CFEAED8144F9}"/>
    <cellStyle name="Moneda 2 5 4 2 2 2" xfId="2566" xr:uid="{B4D48268-4932-4A46-83A3-754766D82309}"/>
    <cellStyle name="Moneda 2 5 4 2 2 2 2" xfId="5207" xr:uid="{40FA8D89-444B-483B-B8E2-D134CAB213E0}"/>
    <cellStyle name="Moneda 2 5 4 2 2 3" xfId="3887" xr:uid="{6F48D7BE-4096-4312-A207-886D2B4E3466}"/>
    <cellStyle name="Moneda 2 5 4 2 3" xfId="1906" xr:uid="{064DBC2E-CC70-4679-89ED-C27AE113D5B9}"/>
    <cellStyle name="Moneda 2 5 4 2 3 2" xfId="4547" xr:uid="{AB270A32-F55B-4773-B428-B91182C2BF01}"/>
    <cellStyle name="Moneda 2 5 4 2 4" xfId="3227" xr:uid="{D125A5E4-C80A-49C1-9AC4-4BD37653E837}"/>
    <cellStyle name="Moneda 2 5 4 3" xfId="916" xr:uid="{1FC9B95F-DCC3-4B13-A920-2B60EE99130E}"/>
    <cellStyle name="Moneda 2 5 4 3 2" xfId="2237" xr:uid="{9C1657BB-E50E-4491-B26D-13E87B67FABE}"/>
    <cellStyle name="Moneda 2 5 4 3 2 2" xfId="4878" xr:uid="{F81340C7-03F9-47C8-9EA9-96C7F7A7950C}"/>
    <cellStyle name="Moneda 2 5 4 3 3" xfId="3558" xr:uid="{D46A4A82-62B1-4870-82C4-CEF8DF7A90E6}"/>
    <cellStyle name="Moneda 2 5 4 4" xfId="1577" xr:uid="{E37A3DD9-2802-4591-BFE8-62AA381E8DA8}"/>
    <cellStyle name="Moneda 2 5 4 4 2" xfId="4218" xr:uid="{94CC88D8-1113-4964-8624-4BFDFAAEB146}"/>
    <cellStyle name="Moneda 2 5 4 5" xfId="2898" xr:uid="{141D05A2-B0DB-4567-8797-BC9207DC7A7F}"/>
    <cellStyle name="Moneda 2 5 5" xfId="364" xr:uid="{E2A49EB1-0FC5-41BA-B622-D42018271670}"/>
    <cellStyle name="Moneda 2 5 5 2" xfId="1025" xr:uid="{70E798D2-9092-4BA0-A811-83627B4E9A4B}"/>
    <cellStyle name="Moneda 2 5 5 2 2" xfId="2346" xr:uid="{4809B84D-6BB4-41C6-85AA-6D03BB737F64}"/>
    <cellStyle name="Moneda 2 5 5 2 2 2" xfId="4987" xr:uid="{7AB7F342-3D14-40BC-8C4D-EEF2F105C08C}"/>
    <cellStyle name="Moneda 2 5 5 2 3" xfId="3667" xr:uid="{93984E54-0605-4144-9B73-C275AF5C2B9C}"/>
    <cellStyle name="Moneda 2 5 5 3" xfId="1686" xr:uid="{E6ED1F2C-24AC-433B-B510-F8EF4C58035C}"/>
    <cellStyle name="Moneda 2 5 5 3 2" xfId="4327" xr:uid="{67951363-7E24-47C5-B3AB-8DA7AEED3427}"/>
    <cellStyle name="Moneda 2 5 5 4" xfId="3007" xr:uid="{965E3091-11F3-4A5E-BEB8-44059A1489EA}"/>
    <cellStyle name="Moneda 2 5 6" xfId="696" xr:uid="{156A9810-3CBC-4DDE-A07F-2FDB065E5D21}"/>
    <cellStyle name="Moneda 2 5 6 2" xfId="2017" xr:uid="{D47A62AF-309B-4D1D-AED6-20AF3FD23EAB}"/>
    <cellStyle name="Moneda 2 5 6 2 2" xfId="4658" xr:uid="{F22E7FB7-D2BC-4133-B5C6-B3B4486E5D2E}"/>
    <cellStyle name="Moneda 2 5 6 3" xfId="3338" xr:uid="{91EE7FE1-C1BB-43A6-8C2D-C0F5835F2143}"/>
    <cellStyle name="Moneda 2 5 7" xfId="1357" xr:uid="{F7089DA0-D62D-4248-8801-98643FAB7A5C}"/>
    <cellStyle name="Moneda 2 5 7 2" xfId="3998" xr:uid="{21AFACA2-1490-484C-9F84-AC6472DC926A}"/>
    <cellStyle name="Moneda 2 5 8" xfId="2678" xr:uid="{F3AC2E04-2BFE-43EB-BB3F-38C18EB72787}"/>
    <cellStyle name="Moneda 2 6" xfId="59" xr:uid="{FB504068-98E1-4C80-BB72-0F270034ED5C}"/>
    <cellStyle name="Moneda 2 6 2" xfId="171" xr:uid="{6623660D-3654-4910-B9F3-5473B5699440}"/>
    <cellStyle name="Moneda 2 6 2 2" xfId="501" xr:uid="{EFF7B7EF-F7E2-438B-A108-71B399625D74}"/>
    <cellStyle name="Moneda 2 6 2 2 2" xfId="1161" xr:uid="{ADA72F7B-8ADF-48DA-9783-C36D25A8ACF7}"/>
    <cellStyle name="Moneda 2 6 2 2 2 2" xfId="2482" xr:uid="{BEB55B8C-5590-4F21-AF2B-DF1C10D20057}"/>
    <cellStyle name="Moneda 2 6 2 2 2 2 2" xfId="5123" xr:uid="{2953F619-CC9F-403B-90C7-AE8870C7CE04}"/>
    <cellStyle name="Moneda 2 6 2 2 2 3" xfId="3803" xr:uid="{0F343788-B236-4476-A845-18E3542A6E8C}"/>
    <cellStyle name="Moneda 2 6 2 2 3" xfId="1822" xr:uid="{EE04FB28-B6E5-49A1-AB8A-31BB1C1D67EA}"/>
    <cellStyle name="Moneda 2 6 2 2 3 2" xfId="4463" xr:uid="{F1AA4BCD-2E5B-4AC9-8BBD-9DE4031616CC}"/>
    <cellStyle name="Moneda 2 6 2 2 4" xfId="3143" xr:uid="{B04626EE-FB5A-40A1-89A0-F3E43FEE3D1E}"/>
    <cellStyle name="Moneda 2 6 2 3" xfId="832" xr:uid="{9BF273C2-8ED7-45B2-81DF-F686F6C87D60}"/>
    <cellStyle name="Moneda 2 6 2 3 2" xfId="2153" xr:uid="{D2627C3A-EFAF-44F1-A314-98D2BB26B290}"/>
    <cellStyle name="Moneda 2 6 2 3 2 2" xfId="4794" xr:uid="{078D9C71-8148-4B7F-898D-F80833ED6FD2}"/>
    <cellStyle name="Moneda 2 6 2 3 3" xfId="3474" xr:uid="{A3B7D272-ABF6-46FC-B346-FE4489B7BF5E}"/>
    <cellStyle name="Moneda 2 6 2 4" xfId="1493" xr:uid="{386841C7-04B7-499E-B34C-C0440F41E70D}"/>
    <cellStyle name="Moneda 2 6 2 4 2" xfId="4134" xr:uid="{3AE8D187-8EFD-437E-88D8-872040F40675}"/>
    <cellStyle name="Moneda 2 6 2 5" xfId="2814" xr:uid="{034D45F5-2859-4C5A-B015-C5E70A49CFEC}"/>
    <cellStyle name="Moneda 2 6 3" xfId="281" xr:uid="{BF2370F7-A763-42F9-BED9-127178BD4776}"/>
    <cellStyle name="Moneda 2 6 3 2" xfId="611" xr:uid="{B43F7ABC-0444-4C8B-9500-46D614F8043C}"/>
    <cellStyle name="Moneda 2 6 3 2 2" xfId="1271" xr:uid="{DCA6FA54-E330-43B1-85B1-C3A21B87AA22}"/>
    <cellStyle name="Moneda 2 6 3 2 2 2" xfId="2592" xr:uid="{6B36695B-BC07-478E-84EA-82A6BF4D53F1}"/>
    <cellStyle name="Moneda 2 6 3 2 2 2 2" xfId="5233" xr:uid="{0600C33E-0401-49FF-81DF-2E5D3168F39C}"/>
    <cellStyle name="Moneda 2 6 3 2 2 3" xfId="3913" xr:uid="{53A2C9CC-9C34-401C-813F-B4613E5EB280}"/>
    <cellStyle name="Moneda 2 6 3 2 3" xfId="1932" xr:uid="{76D1F183-00BF-4B64-967D-68F193C4A299}"/>
    <cellStyle name="Moneda 2 6 3 2 3 2" xfId="4573" xr:uid="{12E016C1-7643-4AD0-B5DA-445A3D69D36B}"/>
    <cellStyle name="Moneda 2 6 3 2 4" xfId="3253" xr:uid="{93CADCA7-71F7-4BD3-BB54-A4FCC7FEC190}"/>
    <cellStyle name="Moneda 2 6 3 3" xfId="942" xr:uid="{8B9A4CEC-BF12-4110-8032-2B188F1776B6}"/>
    <cellStyle name="Moneda 2 6 3 3 2" xfId="2263" xr:uid="{BCFB27BC-917A-4903-A26D-AF70FB971E00}"/>
    <cellStyle name="Moneda 2 6 3 3 2 2" xfId="4904" xr:uid="{0D210F26-91C4-4F58-9AEF-D2CA9A4E2E97}"/>
    <cellStyle name="Moneda 2 6 3 3 3" xfId="3584" xr:uid="{71778436-7B7C-41D0-87C3-BEF05EA2D256}"/>
    <cellStyle name="Moneda 2 6 3 4" xfId="1603" xr:uid="{CFBB5667-B7E7-4393-B398-C9B871F902A5}"/>
    <cellStyle name="Moneda 2 6 3 4 2" xfId="4244" xr:uid="{B076998B-E976-4784-AE71-574595A4674D}"/>
    <cellStyle name="Moneda 2 6 3 5" xfId="2924" xr:uid="{000C79FA-D60B-433F-97BA-3FCF389C4BF8}"/>
    <cellStyle name="Moneda 2 6 4" xfId="390" xr:uid="{6727FB67-0D32-4FEE-966E-5D2E06DA7374}"/>
    <cellStyle name="Moneda 2 6 4 2" xfId="1051" xr:uid="{856AA962-8363-44EB-A55F-AC976B4D3332}"/>
    <cellStyle name="Moneda 2 6 4 2 2" xfId="2372" xr:uid="{A2FE54C2-23D1-46A0-81BB-C4FB8BC92852}"/>
    <cellStyle name="Moneda 2 6 4 2 2 2" xfId="5013" xr:uid="{DFA5CD9A-EEB6-471D-BA8F-0E242F22BFB0}"/>
    <cellStyle name="Moneda 2 6 4 2 3" xfId="3693" xr:uid="{2C16539C-952C-4456-8761-E904964BA6A6}"/>
    <cellStyle name="Moneda 2 6 4 3" xfId="1712" xr:uid="{E8654DA4-3A71-4438-A48C-1379FAEC02EA}"/>
    <cellStyle name="Moneda 2 6 4 3 2" xfId="4353" xr:uid="{8C7319B3-9C1B-40F7-8594-F2B9A9AD3626}"/>
    <cellStyle name="Moneda 2 6 4 4" xfId="3033" xr:uid="{2D1F2DEE-EA29-4DA3-AF91-2829E22DF36B}"/>
    <cellStyle name="Moneda 2 6 5" xfId="722" xr:uid="{BAA8621A-9BA7-4F5B-9632-264129732D6E}"/>
    <cellStyle name="Moneda 2 6 5 2" xfId="2043" xr:uid="{8A1B2135-3B79-4C96-9B78-A8D245362555}"/>
    <cellStyle name="Moneda 2 6 5 2 2" xfId="4684" xr:uid="{8C5F0A59-0779-4D77-86A5-AD8A1512DF6D}"/>
    <cellStyle name="Moneda 2 6 5 3" xfId="3364" xr:uid="{F1DFF92B-7EBB-4850-B840-E159A2FAD321}"/>
    <cellStyle name="Moneda 2 6 6" xfId="1383" xr:uid="{02CF14BB-E39B-49C8-BF03-24592571854B}"/>
    <cellStyle name="Moneda 2 6 6 2" xfId="4024" xr:uid="{35A34D4E-72C3-44FD-B495-605634EC3D86}"/>
    <cellStyle name="Moneda 2 6 7" xfId="2704" xr:uid="{B2442F16-F5E2-4C6B-99B0-91A52CB7CB97}"/>
    <cellStyle name="Moneda 2 7" xfId="121" xr:uid="{DA98BC92-C6A9-4D61-9080-5DF145D88536}"/>
    <cellStyle name="Moneda 2 7 2" xfId="451" xr:uid="{E6AC6DA6-8C32-4A0D-AF79-9807FC4BE6C8}"/>
    <cellStyle name="Moneda 2 7 2 2" xfId="1111" xr:uid="{61D15972-29B1-4B31-A339-EFEED24931F0}"/>
    <cellStyle name="Moneda 2 7 2 2 2" xfId="2432" xr:uid="{C6FCF5AE-8253-41F4-9FA6-3CD2A2A64233}"/>
    <cellStyle name="Moneda 2 7 2 2 2 2" xfId="5073" xr:uid="{468B6B7E-26F9-4DDF-9583-0C1CE1543F82}"/>
    <cellStyle name="Moneda 2 7 2 2 3" xfId="3753" xr:uid="{42659F3E-A564-4601-9105-C9D2665E68FC}"/>
    <cellStyle name="Moneda 2 7 2 3" xfId="1772" xr:uid="{35559B06-B5C4-4408-A698-95B7CF94FCC2}"/>
    <cellStyle name="Moneda 2 7 2 3 2" xfId="4413" xr:uid="{A2B5A669-794E-49A3-801B-6CE466FEDDC7}"/>
    <cellStyle name="Moneda 2 7 2 4" xfId="3093" xr:uid="{622292E2-B37F-44F8-9DBD-45A5263F8453}"/>
    <cellStyle name="Moneda 2 7 3" xfId="782" xr:uid="{51808A65-0899-475C-914D-51E57E01EFFD}"/>
    <cellStyle name="Moneda 2 7 3 2" xfId="2103" xr:uid="{5C2AF022-E09D-42BB-9ABF-8C3BBC3E607E}"/>
    <cellStyle name="Moneda 2 7 3 2 2" xfId="4744" xr:uid="{5A3EEE18-FCD6-4C9E-9BEC-B33B9C489280}"/>
    <cellStyle name="Moneda 2 7 3 3" xfId="3424" xr:uid="{1BD9D821-4EA1-4FE5-8FB5-DA77D8CDD6B0}"/>
    <cellStyle name="Moneda 2 7 4" xfId="1443" xr:uid="{84CE323E-F9AA-4055-8DDF-4DEDBB050800}"/>
    <cellStyle name="Moneda 2 7 4 2" xfId="4084" xr:uid="{8D4B5271-4391-4E32-B82A-1DC2D570BE10}"/>
    <cellStyle name="Moneda 2 7 5" xfId="2764" xr:uid="{7842A599-250D-46AF-89DD-BB0C13985D9C}"/>
    <cellStyle name="Moneda 2 8" xfId="230" xr:uid="{2E1BD5AF-C9F7-4EB0-82BE-03F7B6008E5E}"/>
    <cellStyle name="Moneda 2 8 2" xfId="560" xr:uid="{E9C1297D-FD58-4C7F-A2C1-C220D1A5D6D9}"/>
    <cellStyle name="Moneda 2 8 2 2" xfId="1220" xr:uid="{C1EE0228-447B-40AE-9E21-4E4BDADB8096}"/>
    <cellStyle name="Moneda 2 8 2 2 2" xfId="2541" xr:uid="{2C56BA44-6062-4072-A73D-411CD733A7D0}"/>
    <cellStyle name="Moneda 2 8 2 2 2 2" xfId="5182" xr:uid="{320D2784-AC76-4FCD-9953-541B322F11FE}"/>
    <cellStyle name="Moneda 2 8 2 2 3" xfId="3862" xr:uid="{473446BE-ACBB-4304-963D-01DA5365C658}"/>
    <cellStyle name="Moneda 2 8 2 3" xfId="1881" xr:uid="{51A9C457-847C-47F3-B711-03444A6CF4CF}"/>
    <cellStyle name="Moneda 2 8 2 3 2" xfId="4522" xr:uid="{B2623820-5FD0-4A31-B8D4-332B74ADE24B}"/>
    <cellStyle name="Moneda 2 8 2 4" xfId="3202" xr:uid="{7AF78E59-7298-48DC-8320-9EC69FF985FC}"/>
    <cellStyle name="Moneda 2 8 3" xfId="891" xr:uid="{2F67E1B1-ACD7-4B75-BB11-855371B15DF9}"/>
    <cellStyle name="Moneda 2 8 3 2" xfId="2212" xr:uid="{2F158E63-B740-45EB-AB24-3194D6B69AB7}"/>
    <cellStyle name="Moneda 2 8 3 2 2" xfId="4853" xr:uid="{4FE0A115-E5CD-413B-BA28-EBE1359D1B47}"/>
    <cellStyle name="Moneda 2 8 3 3" xfId="3533" xr:uid="{EE69D22D-A6E7-4692-98B9-D35CF4CA33EE}"/>
    <cellStyle name="Moneda 2 8 4" xfId="1552" xr:uid="{8A4765E0-EC40-47F3-B7C4-D6553CE046B0}"/>
    <cellStyle name="Moneda 2 8 4 2" xfId="4193" xr:uid="{6FFFA6A5-5BD5-42CF-83A4-58E9FE0EFE6D}"/>
    <cellStyle name="Moneda 2 8 5" xfId="2873" xr:uid="{E7842FCB-01CE-40E7-B39C-82246E7CFA6E}"/>
    <cellStyle name="Moneda 2 9" xfId="340" xr:uid="{6E073422-4154-4925-94E8-AF66683557C9}"/>
    <cellStyle name="Moneda 2 9 2" xfId="1001" xr:uid="{FFBDB231-E561-4EAF-9D21-9A2B104987BE}"/>
    <cellStyle name="Moneda 2 9 2 2" xfId="2322" xr:uid="{A5B9CD7E-999A-40F9-A737-389A376D8BE2}"/>
    <cellStyle name="Moneda 2 9 2 2 2" xfId="4963" xr:uid="{FBBD6C8B-16AE-4B53-A6E0-7F58D44EB60A}"/>
    <cellStyle name="Moneda 2 9 2 3" xfId="3643" xr:uid="{01A5C62E-AD98-4EFD-A2DE-329E43C8C22A}"/>
    <cellStyle name="Moneda 2 9 3" xfId="1662" xr:uid="{089CBFD7-CEB8-4AF6-B5F1-988B72D35D6D}"/>
    <cellStyle name="Moneda 2 9 3 2" xfId="4303" xr:uid="{3A8FDEA5-3236-4924-AB11-C212F7C21DD3}"/>
    <cellStyle name="Moneda 2 9 4" xfId="2983" xr:uid="{1D7C67DE-6623-4127-9C42-EDAB594882D8}"/>
    <cellStyle name="Moneda 20" xfId="117" xr:uid="{BFC603B4-C707-400C-B1A4-641EF5C9A5A8}"/>
    <cellStyle name="Moneda 20 2" xfId="228" xr:uid="{4FBFB6D2-3AF3-429C-99B0-801BDB77E4F0}"/>
    <cellStyle name="Moneda 20 2 2" xfId="558" xr:uid="{41F2454D-10B8-47C9-B499-495FDE153CA4}"/>
    <cellStyle name="Moneda 20 2 2 2" xfId="1218" xr:uid="{E87DCA6D-6F2D-4A45-9A1D-E10D2D1638CE}"/>
    <cellStyle name="Moneda 20 2 2 2 2" xfId="2539" xr:uid="{C5CB2998-A19D-4C66-AAE7-A337E52B5827}"/>
    <cellStyle name="Moneda 20 2 2 2 2 2" xfId="5180" xr:uid="{A88A5009-FA66-4BF1-A521-1F6E7DC05A31}"/>
    <cellStyle name="Moneda 20 2 2 2 3" xfId="3860" xr:uid="{0AD01BCA-36C5-43B5-A3CF-7E617491DD9D}"/>
    <cellStyle name="Moneda 20 2 2 3" xfId="1879" xr:uid="{A4FA234A-C4B1-490F-9476-9CDD46C0CBF4}"/>
    <cellStyle name="Moneda 20 2 2 3 2" xfId="4520" xr:uid="{96B20819-5CC1-42FB-8F0B-9F2861BB8827}"/>
    <cellStyle name="Moneda 20 2 2 4" xfId="3200" xr:uid="{FF5BDE53-CC11-4F8A-A381-5452DDFDC1C8}"/>
    <cellStyle name="Moneda 20 2 3" xfId="889" xr:uid="{06050614-1DB5-4662-9828-4B4547F39FD8}"/>
    <cellStyle name="Moneda 20 2 3 2" xfId="2210" xr:uid="{9FA87320-1155-42B0-8A0E-F185767F9A26}"/>
    <cellStyle name="Moneda 20 2 3 2 2" xfId="4851" xr:uid="{876F96C5-BB14-4B5D-946B-8AE58D621379}"/>
    <cellStyle name="Moneda 20 2 3 3" xfId="3531" xr:uid="{1F473708-DAEC-4DEF-A781-202252C366EA}"/>
    <cellStyle name="Moneda 20 2 4" xfId="1550" xr:uid="{AF9E9281-7A84-40CE-85A2-4FAFE48515C0}"/>
    <cellStyle name="Moneda 20 2 4 2" xfId="4191" xr:uid="{8ED0E95E-28F6-4FEB-B85F-474C48CD0A94}"/>
    <cellStyle name="Moneda 20 2 5" xfId="2871" xr:uid="{C0E72726-8EAF-410E-AA82-2158C9739B2A}"/>
    <cellStyle name="Moneda 20 3" xfId="338" xr:uid="{AE4D83E9-37F8-4344-B405-705C3BC05FA9}"/>
    <cellStyle name="Moneda 20 3 2" xfId="668" xr:uid="{9EC579BE-0B98-4B6C-90F2-C32DA6F6E683}"/>
    <cellStyle name="Moneda 20 3 2 2" xfId="1328" xr:uid="{6C6BE7CB-A7E4-4098-A5BC-A99D01DA96B6}"/>
    <cellStyle name="Moneda 20 3 2 2 2" xfId="2649" xr:uid="{F992E3B1-6F95-4033-BA1C-8D51DD9D02DE}"/>
    <cellStyle name="Moneda 20 3 2 2 2 2" xfId="5290" xr:uid="{B02F3AA3-0F67-40B1-88F4-5DB4F84D8170}"/>
    <cellStyle name="Moneda 20 3 2 2 3" xfId="3970" xr:uid="{ABA90CF6-A58F-49DA-847A-B6D24421D089}"/>
    <cellStyle name="Moneda 20 3 2 3" xfId="1989" xr:uid="{9199AC3E-54E5-42B8-A843-1A3061578D9B}"/>
    <cellStyle name="Moneda 20 3 2 3 2" xfId="4630" xr:uid="{0DF6DE78-65DE-4DE0-B100-97D386DDB215}"/>
    <cellStyle name="Moneda 20 3 2 4" xfId="3310" xr:uid="{FF8E8DF0-74B9-4792-98A7-C2A7327D59A1}"/>
    <cellStyle name="Moneda 20 3 3" xfId="999" xr:uid="{59F5508A-EC67-409D-8F29-44E142B834FF}"/>
    <cellStyle name="Moneda 20 3 3 2" xfId="2320" xr:uid="{C287463A-2764-4554-A6E2-01F86907EF59}"/>
    <cellStyle name="Moneda 20 3 3 2 2" xfId="4961" xr:uid="{D920781F-145A-4EDB-B853-B5AB23AFC238}"/>
    <cellStyle name="Moneda 20 3 3 3" xfId="3641" xr:uid="{3FD2F447-8F17-441F-80C3-CC4023C35AD0}"/>
    <cellStyle name="Moneda 20 3 4" xfId="1660" xr:uid="{616967B1-3599-4C6B-B300-48507F95A40F}"/>
    <cellStyle name="Moneda 20 3 4 2" xfId="4301" xr:uid="{12394566-D8B0-4C39-907B-D3325E38C227}"/>
    <cellStyle name="Moneda 20 3 5" xfId="2981" xr:uid="{19BD0BC5-F4B2-4EAA-90DE-1079BD4E259E}"/>
    <cellStyle name="Moneda 20 4" xfId="447" xr:uid="{F1B915C4-7CB3-41F6-A2DF-3CCC8F995AF9}"/>
    <cellStyle name="Moneda 20 4 2" xfId="1108" xr:uid="{2D1942C1-CF94-4A33-93D6-6FB322A2508B}"/>
    <cellStyle name="Moneda 20 4 2 2" xfId="2429" xr:uid="{B6492215-78F6-41CF-BEF9-B638FBE9ADC9}"/>
    <cellStyle name="Moneda 20 4 2 2 2" xfId="5070" xr:uid="{6B20F9CB-A606-4CCF-ADF2-FB0C28CD1F86}"/>
    <cellStyle name="Moneda 20 4 2 3" xfId="3750" xr:uid="{EFB84127-C15F-40B7-96FB-CD14760E5AB3}"/>
    <cellStyle name="Moneda 20 4 3" xfId="1769" xr:uid="{08C18769-98F1-44F1-9FE8-A1BB3F47FCDA}"/>
    <cellStyle name="Moneda 20 4 3 2" xfId="4410" xr:uid="{8683D558-2B1F-4040-BDAD-E867A296C331}"/>
    <cellStyle name="Moneda 20 4 4" xfId="3090" xr:uid="{03C7D074-CC72-4B14-B28B-18BCB11C6D12}"/>
    <cellStyle name="Moneda 20 5" xfId="779" xr:uid="{2B2C320B-5D9B-4D69-955C-9CC2F98B3BCB}"/>
    <cellStyle name="Moneda 20 5 2" xfId="2100" xr:uid="{B3753CC7-F07A-4272-93CD-843E664E16AF}"/>
    <cellStyle name="Moneda 20 5 2 2" xfId="4741" xr:uid="{0D0878D2-200B-45DB-9E27-836851E827F9}"/>
    <cellStyle name="Moneda 20 5 3" xfId="3421" xr:uid="{78EDF26D-CDDB-4813-A4D3-67909FDCEA08}"/>
    <cellStyle name="Moneda 20 6" xfId="1440" xr:uid="{352594C0-BD63-4217-A45C-B563F2928350}"/>
    <cellStyle name="Moneda 20 6 2" xfId="4081" xr:uid="{87A6CD80-15D7-440C-95CE-51951CD417B6}"/>
    <cellStyle name="Moneda 20 7" xfId="2761" xr:uid="{58CAEB6E-7027-4576-9FED-28132B1BAA4A}"/>
    <cellStyle name="Moneda 21" xfId="116" xr:uid="{98D8B2BA-3A2C-4F98-9A92-F8CED5558D85}"/>
    <cellStyle name="Moneda 21 2" xfId="227" xr:uid="{971344D6-DAFC-49F6-BE72-87B2E87CC58A}"/>
    <cellStyle name="Moneda 21 2 2" xfId="557" xr:uid="{B7DFD1DB-DBA8-41C1-8CD4-EC2C7B2ABE9B}"/>
    <cellStyle name="Moneda 21 2 2 2" xfId="1217" xr:uid="{FE2FF005-4323-4B3C-84D7-D929BC2F8F46}"/>
    <cellStyle name="Moneda 21 2 2 2 2" xfId="2538" xr:uid="{72CC65A4-55A0-4201-A20C-DB16711A3F8D}"/>
    <cellStyle name="Moneda 21 2 2 2 2 2" xfId="5179" xr:uid="{47FEB5F7-0AED-4203-993F-233D214B1F81}"/>
    <cellStyle name="Moneda 21 2 2 2 3" xfId="3859" xr:uid="{DACC609F-814D-47A9-A30F-A828DA9DF3E0}"/>
    <cellStyle name="Moneda 21 2 2 3" xfId="1878" xr:uid="{86AADD45-3B1A-42D8-A24A-794A270DEBA9}"/>
    <cellStyle name="Moneda 21 2 2 3 2" xfId="4519" xr:uid="{01A41DB7-0380-4C24-96C9-8A8BEFC7F3A2}"/>
    <cellStyle name="Moneda 21 2 2 4" xfId="3199" xr:uid="{909218C6-04C2-44D7-A6BF-380073311B25}"/>
    <cellStyle name="Moneda 21 2 3" xfId="888" xr:uid="{66DEA0D5-1DA9-4DA2-B062-556C172B9EBC}"/>
    <cellStyle name="Moneda 21 2 3 2" xfId="2209" xr:uid="{656452F0-3036-488C-810F-07BCB3749A8B}"/>
    <cellStyle name="Moneda 21 2 3 2 2" xfId="4850" xr:uid="{2F125AB0-87E2-471F-B1B0-B10AFD5BE2E5}"/>
    <cellStyle name="Moneda 21 2 3 3" xfId="3530" xr:uid="{26BAE940-8D2F-4CE1-BEC9-5EE3440EE795}"/>
    <cellStyle name="Moneda 21 2 4" xfId="1549" xr:uid="{77358B33-4341-4B80-AD72-05091A9458AD}"/>
    <cellStyle name="Moneda 21 2 4 2" xfId="4190" xr:uid="{7A36C521-2C10-4B25-9DD6-65A3BD5CF5A6}"/>
    <cellStyle name="Moneda 21 2 5" xfId="2870" xr:uid="{14CACB3F-461A-427A-9FF9-94B9F140016C}"/>
    <cellStyle name="Moneda 21 3" xfId="337" xr:uid="{A36EE5A5-F0F2-4194-8F12-43DA61830691}"/>
    <cellStyle name="Moneda 21 3 2" xfId="667" xr:uid="{4496CD49-F742-4562-8E3B-A394E597D7A0}"/>
    <cellStyle name="Moneda 21 3 2 2" xfId="1327" xr:uid="{52C34C2E-FB66-49D1-8D67-29B2DECF691E}"/>
    <cellStyle name="Moneda 21 3 2 2 2" xfId="2648" xr:uid="{B99FF813-09EC-4E66-8C76-613C06227B74}"/>
    <cellStyle name="Moneda 21 3 2 2 2 2" xfId="5289" xr:uid="{143249A4-4CB6-4DD6-A60E-80DE5D380895}"/>
    <cellStyle name="Moneda 21 3 2 2 3" xfId="3969" xr:uid="{B5F43544-915D-454C-B41E-C84497D47E78}"/>
    <cellStyle name="Moneda 21 3 2 3" xfId="1988" xr:uid="{4AFC64B5-B311-4613-9A24-63668298CD33}"/>
    <cellStyle name="Moneda 21 3 2 3 2" xfId="4629" xr:uid="{BD3CB658-F2E8-4102-B6E7-088AE920CA48}"/>
    <cellStyle name="Moneda 21 3 2 4" xfId="3309" xr:uid="{7FB3B1CE-E3D0-4998-86B5-D276ABF2AD51}"/>
    <cellStyle name="Moneda 21 3 3" xfId="998" xr:uid="{4114B405-E8AE-4C02-9E06-E49C848CF823}"/>
    <cellStyle name="Moneda 21 3 3 2" xfId="2319" xr:uid="{B5F67524-6306-411D-AEE0-EC376F075685}"/>
    <cellStyle name="Moneda 21 3 3 2 2" xfId="4960" xr:uid="{D78BC006-3D1F-403A-A902-1A308DBF4293}"/>
    <cellStyle name="Moneda 21 3 3 3" xfId="3640" xr:uid="{075640ED-083A-4056-9A47-A0480AC2071E}"/>
    <cellStyle name="Moneda 21 3 4" xfId="1659" xr:uid="{2C504A74-8D0E-448F-9135-110BD19BFBB5}"/>
    <cellStyle name="Moneda 21 3 4 2" xfId="4300" xr:uid="{5313C4E8-B8D7-470E-900D-12C49190C360}"/>
    <cellStyle name="Moneda 21 3 5" xfId="2980" xr:uid="{AEFB48FF-6FD9-47AF-91B4-DAF03BB9B7AB}"/>
    <cellStyle name="Moneda 21 4" xfId="446" xr:uid="{C353902E-A5D4-46D9-BE72-37FA2B6E7AB0}"/>
    <cellStyle name="Moneda 21 4 2" xfId="1107" xr:uid="{1C97920B-E469-4D84-B8F6-81B80DE0597A}"/>
    <cellStyle name="Moneda 21 4 2 2" xfId="2428" xr:uid="{8D2CB117-1C6D-478C-ACC6-9844D740EE34}"/>
    <cellStyle name="Moneda 21 4 2 2 2" xfId="5069" xr:uid="{CC46E104-FCEC-4831-855D-2142548420AE}"/>
    <cellStyle name="Moneda 21 4 2 3" xfId="3749" xr:uid="{138394F7-7275-4DEA-87DE-B6E6D6D0B8C6}"/>
    <cellStyle name="Moneda 21 4 3" xfId="1768" xr:uid="{6524BD53-3D97-40DF-8DEE-70BA30018F7B}"/>
    <cellStyle name="Moneda 21 4 3 2" xfId="4409" xr:uid="{D1AC3655-20C5-4109-8C42-B29D1DA38243}"/>
    <cellStyle name="Moneda 21 4 4" xfId="3089" xr:uid="{81B9D23C-7C60-4F51-A16F-073C47EC13F8}"/>
    <cellStyle name="Moneda 21 5" xfId="778" xr:uid="{4964881C-28B6-4D33-84EA-D99EFFD5A8CA}"/>
    <cellStyle name="Moneda 21 5 2" xfId="2099" xr:uid="{C6E04A4B-BBBE-411C-87AE-41543B19718A}"/>
    <cellStyle name="Moneda 21 5 2 2" xfId="4740" xr:uid="{AECE84B5-2FBB-478A-B2C4-1630BE905FA7}"/>
    <cellStyle name="Moneda 21 5 3" xfId="3420" xr:uid="{B1381D5B-222C-47BB-A1B3-21271B4F5AAB}"/>
    <cellStyle name="Moneda 21 6" xfId="1439" xr:uid="{FBD88E16-9483-440A-8D2A-4C360A6910A3}"/>
    <cellStyle name="Moneda 21 6 2" xfId="4080" xr:uid="{1E275C2A-525A-4B91-91AA-D21C1773A20D}"/>
    <cellStyle name="Moneda 21 7" xfId="2760" xr:uid="{049D1942-EF8E-49F2-B393-A8E63B74320E}"/>
    <cellStyle name="Moneda 22" xfId="119" xr:uid="{5132951D-CDA9-4257-BFE7-56DDA5FD08DA}"/>
    <cellStyle name="Moneda 22 2" xfId="449" xr:uid="{12F33051-0168-4DE8-AACD-CF3107734722}"/>
    <cellStyle name="Moneda 22 2 2" xfId="1109" xr:uid="{9E2475FB-FA13-42EF-AE4C-6B7BD9254B7A}"/>
    <cellStyle name="Moneda 22 2 2 2" xfId="2430" xr:uid="{3D4A0F70-D167-4F87-BF50-F5F65C981BAA}"/>
    <cellStyle name="Moneda 22 2 2 2 2" xfId="5071" xr:uid="{26259D4B-6201-4E5F-8009-FB5CFE95192A}"/>
    <cellStyle name="Moneda 22 2 2 3" xfId="3751" xr:uid="{9BE88C3F-E4A9-4B01-A017-55F3F17389B9}"/>
    <cellStyle name="Moneda 22 2 3" xfId="1770" xr:uid="{0357E67C-90AD-4733-A4D9-FB39B39AC5B5}"/>
    <cellStyle name="Moneda 22 2 3 2" xfId="4411" xr:uid="{8595403F-05AF-4622-8CBD-4EB2D676D6A6}"/>
    <cellStyle name="Moneda 22 2 4" xfId="3091" xr:uid="{3C4A7BEC-B05D-4E48-BF17-197337E8E14F}"/>
    <cellStyle name="Moneda 22 3" xfId="780" xr:uid="{0F679CA0-BD2D-4160-B309-313AFFFE319F}"/>
    <cellStyle name="Moneda 22 3 2" xfId="2101" xr:uid="{27632D75-83EC-422F-B322-31E3C93AC2A0}"/>
    <cellStyle name="Moneda 22 3 2 2" xfId="4742" xr:uid="{0462E1C1-2ACA-4A2E-B7F2-B00B019164F1}"/>
    <cellStyle name="Moneda 22 3 3" xfId="3422" xr:uid="{3F9A068D-037C-4932-A4CD-5C81772930F6}"/>
    <cellStyle name="Moneda 22 4" xfId="1441" xr:uid="{79E0A493-D538-4590-8086-E4A1946BDE99}"/>
    <cellStyle name="Moneda 22 4 2" xfId="4082" xr:uid="{5464409C-3F07-49E8-8012-BD8375B46B5B}"/>
    <cellStyle name="Moneda 22 5" xfId="2762" xr:uid="{1323FA9F-4E64-4100-8ADE-97B7142F4FE1}"/>
    <cellStyle name="Moneda 23" xfId="120" xr:uid="{599B6656-B9D3-4684-AC87-26294E4087EF}"/>
    <cellStyle name="Moneda 23 2" xfId="450" xr:uid="{B1199761-F842-4570-A8B4-264A4EAF2377}"/>
    <cellStyle name="Moneda 23 2 2" xfId="1110" xr:uid="{CD8BC202-FAB2-4651-B571-640910071294}"/>
    <cellStyle name="Moneda 23 2 2 2" xfId="2431" xr:uid="{873ADE07-F987-40F0-AC6E-3F31E6D12F9D}"/>
    <cellStyle name="Moneda 23 2 2 2 2" xfId="5072" xr:uid="{83A4C300-8C73-47B3-BE09-9835021B6BC6}"/>
    <cellStyle name="Moneda 23 2 2 3" xfId="3752" xr:uid="{835FBFB6-6125-4B39-BEB0-888F02FE4C1E}"/>
    <cellStyle name="Moneda 23 2 3" xfId="1771" xr:uid="{CCD449F8-4968-4CD1-9180-01362AC265FF}"/>
    <cellStyle name="Moneda 23 2 3 2" xfId="4412" xr:uid="{A3E5326F-9430-4999-A9D7-0AC802B1A2E2}"/>
    <cellStyle name="Moneda 23 2 4" xfId="3092" xr:uid="{91BDBD17-8EDD-4BCA-8A8D-3500157F9A0C}"/>
    <cellStyle name="Moneda 23 3" xfId="781" xr:uid="{515EC576-DAA9-4977-9267-9FC2A468D0B6}"/>
    <cellStyle name="Moneda 23 3 2" xfId="2102" xr:uid="{FECA62C1-D4C6-475E-88F1-7D044DCE4B94}"/>
    <cellStyle name="Moneda 23 3 2 2" xfId="4743" xr:uid="{E4114629-B81C-4280-A750-CA773D3F9272}"/>
    <cellStyle name="Moneda 23 3 3" xfId="3423" xr:uid="{9F92AAB4-B49A-48E5-AA9F-9453FFEFE364}"/>
    <cellStyle name="Moneda 23 4" xfId="1442" xr:uid="{533C9D1C-8528-48A4-8DCE-CF9B21DD56EF}"/>
    <cellStyle name="Moneda 23 4 2" xfId="4083" xr:uid="{B83F3C80-6C7C-460D-BFE1-9AE2F116E36E}"/>
    <cellStyle name="Moneda 23 5" xfId="2763" xr:uid="{0B861D02-FEF9-402F-9350-698F7D97C053}"/>
    <cellStyle name="Moneda 24" xfId="229" xr:uid="{B3CA792A-DEB5-4548-9D1E-C8895CBFF48B}"/>
    <cellStyle name="Moneda 24 2" xfId="559" xr:uid="{ADFD0F71-C459-4D93-8AB9-4A0DC6FB2D1C}"/>
    <cellStyle name="Moneda 24 2 2" xfId="1219" xr:uid="{41617B91-AC92-45ED-ADC0-0AD3EE735292}"/>
    <cellStyle name="Moneda 24 2 2 2" xfId="2540" xr:uid="{1A0C309F-4C62-4973-BC64-5942EEB3E225}"/>
    <cellStyle name="Moneda 24 2 2 2 2" xfId="5181" xr:uid="{F500E1FF-5414-4C2D-8E60-AA4EB84B4900}"/>
    <cellStyle name="Moneda 24 2 2 3" xfId="3861" xr:uid="{7FE9E763-5029-4618-B5EB-F19B78BA4A58}"/>
    <cellStyle name="Moneda 24 2 3" xfId="1880" xr:uid="{778A431D-BC36-467A-A931-587A6FB358CA}"/>
    <cellStyle name="Moneda 24 2 3 2" xfId="4521" xr:uid="{7C4F73AE-2908-4F0A-9699-2D99C2EC44A1}"/>
    <cellStyle name="Moneda 24 2 4" xfId="3201" xr:uid="{874256AD-A325-4958-883F-AB49CBF2E3AF}"/>
    <cellStyle name="Moneda 24 3" xfId="890" xr:uid="{16815124-ED55-4C2A-B03E-DED086219557}"/>
    <cellStyle name="Moneda 24 3 2" xfId="2211" xr:uid="{8933E55E-0AA0-413E-8597-5168D653F906}"/>
    <cellStyle name="Moneda 24 3 2 2" xfId="4852" xr:uid="{CC9655F8-D347-4BB7-B350-0B7E3A9BC46A}"/>
    <cellStyle name="Moneda 24 3 3" xfId="3532" xr:uid="{4C5F1FD6-48C7-477F-99CE-CA19B5E17BAD}"/>
    <cellStyle name="Moneda 24 4" xfId="1551" xr:uid="{154B198B-C4E4-441B-B034-B2129EA05FD1}"/>
    <cellStyle name="Moneda 24 4 2" xfId="4192" xr:uid="{7C1F1B04-F0AB-41F3-A359-82F8632FEA7E}"/>
    <cellStyle name="Moneda 24 5" xfId="2872" xr:uid="{344F8066-3CEC-4766-A6FD-C6FB4354FC91}"/>
    <cellStyle name="Moneda 25" xfId="231" xr:uid="{7520AA73-885C-41C2-B371-7C65D6ECCFB6}"/>
    <cellStyle name="Moneda 25 2" xfId="561" xr:uid="{92D55762-19EE-485C-9E3D-5259A2DF3CA9}"/>
    <cellStyle name="Moneda 25 2 2" xfId="1221" xr:uid="{BBFD2E21-2A04-4BCE-B4E4-6B44AA15662E}"/>
    <cellStyle name="Moneda 25 2 2 2" xfId="2542" xr:uid="{3BA4767A-8D87-4890-A390-FC600595FDF8}"/>
    <cellStyle name="Moneda 25 2 2 2 2" xfId="5183" xr:uid="{B99F6CB9-E71C-447D-8EF6-B934A35B4AC2}"/>
    <cellStyle name="Moneda 25 2 2 3" xfId="3863" xr:uid="{03353874-DB71-4C33-B8D5-E4066C15AC2E}"/>
    <cellStyle name="Moneda 25 2 3" xfId="1882" xr:uid="{5EE0B3E1-3BDE-48AC-ADED-087EEF942D48}"/>
    <cellStyle name="Moneda 25 2 3 2" xfId="4523" xr:uid="{F6F3142C-9782-496D-A624-2E004DCBB980}"/>
    <cellStyle name="Moneda 25 2 4" xfId="3203" xr:uid="{B284BC95-47A1-4209-8AD0-1E881243BC60}"/>
    <cellStyle name="Moneda 25 3" xfId="892" xr:uid="{ADABD6A4-0F54-4E30-BC6C-0527EA6DED60}"/>
    <cellStyle name="Moneda 25 3 2" xfId="2213" xr:uid="{43C0BA54-6BB0-4BFD-BE6D-40F7C8560550}"/>
    <cellStyle name="Moneda 25 3 2 2" xfId="4854" xr:uid="{DC0701D9-278F-46DA-BBD2-2E288E915A68}"/>
    <cellStyle name="Moneda 25 3 3" xfId="3534" xr:uid="{1FE71825-DC1E-4B00-8218-6C9F6F95931B}"/>
    <cellStyle name="Moneda 25 4" xfId="1553" xr:uid="{C5F26384-8AED-4394-B778-497961FBD27A}"/>
    <cellStyle name="Moneda 25 4 2" xfId="4194" xr:uid="{73AC4592-F6FF-4843-8E8C-02E163DF52AB}"/>
    <cellStyle name="Moneda 25 5" xfId="2874" xr:uid="{37772433-D17A-4AC0-A0ED-1C6AD99E41B7}"/>
    <cellStyle name="Moneda 26" xfId="339" xr:uid="{5076BC63-04F2-42D1-9CC1-30DEDCB0059B}"/>
    <cellStyle name="Moneda 26 2" xfId="1000" xr:uid="{C88CE8F0-99DD-42E7-B61B-3F41877A9D79}"/>
    <cellStyle name="Moneda 26 2 2" xfId="2321" xr:uid="{F5AA9C26-4263-4323-84DB-E06CD24B11FF}"/>
    <cellStyle name="Moneda 26 2 2 2" xfId="4962" xr:uid="{F425F83A-7E1D-4C04-A498-4983DE535419}"/>
    <cellStyle name="Moneda 26 2 3" xfId="3642" xr:uid="{5DC5D14E-B4B1-4B35-BB13-4A6701AD328A}"/>
    <cellStyle name="Moneda 26 3" xfId="1661" xr:uid="{31C500AA-9F0C-4290-B85B-99FBE30034F5}"/>
    <cellStyle name="Moneda 26 3 2" xfId="4302" xr:uid="{9904677E-C68F-4638-94D8-0F8CE5DDB165}"/>
    <cellStyle name="Moneda 26 4" xfId="2982" xr:uid="{B6E2287E-0819-4817-B277-4F5DF94099F0}"/>
    <cellStyle name="Moneda 27" xfId="669" xr:uid="{722A45C6-42CC-4A94-B278-272A78D1F7DB}"/>
    <cellStyle name="Moneda 27 2" xfId="1329" xr:uid="{87ADD1A2-056E-4A3B-8F63-B234F144D9CD}"/>
    <cellStyle name="Moneda 27 2 2" xfId="2650" xr:uid="{71EB9246-FD69-4EA7-BDCB-ED4D0DF7C00E}"/>
    <cellStyle name="Moneda 27 2 2 2" xfId="5291" xr:uid="{E969FCA5-C276-42FA-91D7-2073CFACA3E3}"/>
    <cellStyle name="Moneda 27 2 3" xfId="3971" xr:uid="{858115B2-B3EE-427C-A32F-5246D78B2AFE}"/>
    <cellStyle name="Moneda 27 3" xfId="1990" xr:uid="{14DCB502-859C-4ACE-8B87-3D330EA00CBE}"/>
    <cellStyle name="Moneda 27 3 2" xfId="4631" xr:uid="{FD96E5B1-C0C4-4585-A805-EA7758E9FE1B}"/>
    <cellStyle name="Moneda 27 4" xfId="3311" xr:uid="{57787298-CEBC-4CBB-BA2A-21A83FF36332}"/>
    <cellStyle name="Moneda 28" xfId="670" xr:uid="{D0BB8819-4562-41D7-99A5-BA781575B84F}"/>
    <cellStyle name="Moneda 28 2" xfId="1330" xr:uid="{6B0049EB-7031-46E9-81D6-2FF384A8B730}"/>
    <cellStyle name="Moneda 28 2 2" xfId="2651" xr:uid="{23342238-98A3-4E58-9396-C2014AA8870E}"/>
    <cellStyle name="Moneda 28 2 2 2" xfId="5292" xr:uid="{BA0557CA-B4AC-49F8-8E7E-9AAEE67B85C5}"/>
    <cellStyle name="Moneda 28 2 3" xfId="3972" xr:uid="{50FA395A-B7EF-410B-863B-E388A8073F84}"/>
    <cellStyle name="Moneda 28 3" xfId="1991" xr:uid="{7DD24E71-E752-49FE-AC35-6AFD0DE6C72D}"/>
    <cellStyle name="Moneda 28 3 2" xfId="4632" xr:uid="{D2410173-1292-4FE6-906D-7B67A262042E}"/>
    <cellStyle name="Moneda 28 4" xfId="3312" xr:uid="{334D9DC2-6C7C-4D17-92CC-32B99D9D91F4}"/>
    <cellStyle name="Moneda 29" xfId="671" xr:uid="{F00D3E87-30B0-43E3-9A74-2725D9A610B2}"/>
    <cellStyle name="Moneda 29 2" xfId="1992" xr:uid="{F27DF9AD-DFFD-403D-B973-E4630CDA570D}"/>
    <cellStyle name="Moneda 29 2 2" xfId="4633" xr:uid="{425C2DC4-5CEC-4649-A46A-13EF05C9F971}"/>
    <cellStyle name="Moneda 29 3" xfId="3313" xr:uid="{B11EB64A-15A9-44B2-89F7-61E8329032A5}"/>
    <cellStyle name="Moneda 3" xfId="10" xr:uid="{62CCDBAE-685E-42AD-B5B4-C70E1D6D755E}"/>
    <cellStyle name="Moneda 3 10" xfId="1335" xr:uid="{477BA29F-A4C7-4757-8584-7D0E66500B33}"/>
    <cellStyle name="Moneda 3 10 2" xfId="3976" xr:uid="{106050F9-F5DD-4771-B674-A83293EA8BB2}"/>
    <cellStyle name="Moneda 3 11" xfId="2656" xr:uid="{F865CBC2-C2C5-4C8C-B919-85B55A1CCE34}"/>
    <cellStyle name="Moneda 3 2" xfId="18" xr:uid="{C0E586A4-E26E-4C27-AB95-0B98429A950B}"/>
    <cellStyle name="Moneda 3 2 2" xfId="42" xr:uid="{F5D172A8-C5A3-4795-B13B-5CF92EB6E43E}"/>
    <cellStyle name="Moneda 3 2 2 2" xfId="93" xr:uid="{52DCC9E8-ED6D-45E1-AB26-5E4BD5CAAE9C}"/>
    <cellStyle name="Moneda 3 2 2 2 2" xfId="205" xr:uid="{A71605C2-164A-4811-AB20-F680DB34C4AD}"/>
    <cellStyle name="Moneda 3 2 2 2 2 2" xfId="535" xr:uid="{09FF1B6C-0D9C-4D87-8815-41E41E093306}"/>
    <cellStyle name="Moneda 3 2 2 2 2 2 2" xfId="1195" xr:uid="{70DFDBBC-2641-4496-9698-4F38E8D4D7C7}"/>
    <cellStyle name="Moneda 3 2 2 2 2 2 2 2" xfId="2516" xr:uid="{DD217DB4-2DBE-438C-BE65-1EEFDCACF20A}"/>
    <cellStyle name="Moneda 3 2 2 2 2 2 2 2 2" xfId="5157" xr:uid="{EF95A528-F17B-4BAB-B8CE-B1700CFA452E}"/>
    <cellStyle name="Moneda 3 2 2 2 2 2 2 3" xfId="3837" xr:uid="{67A51984-83CF-4805-A98A-DCD083FA265D}"/>
    <cellStyle name="Moneda 3 2 2 2 2 2 3" xfId="1856" xr:uid="{AB9B08FF-2E8A-492E-BA4B-5F56685D51B1}"/>
    <cellStyle name="Moneda 3 2 2 2 2 2 3 2" xfId="4497" xr:uid="{202644A2-B05E-4633-B254-BC7B118A6B8C}"/>
    <cellStyle name="Moneda 3 2 2 2 2 2 4" xfId="3177" xr:uid="{F90AA5E4-703C-405E-B87D-B4DD5B3EE8B7}"/>
    <cellStyle name="Moneda 3 2 2 2 2 3" xfId="866" xr:uid="{D4BA8CF9-AC3C-4C20-932B-1D7CAE716D7B}"/>
    <cellStyle name="Moneda 3 2 2 2 2 3 2" xfId="2187" xr:uid="{593E95D3-E9A2-4C8C-B25F-166C14A604E8}"/>
    <cellStyle name="Moneda 3 2 2 2 2 3 2 2" xfId="4828" xr:uid="{D3E19E1F-A04E-4284-9951-89629BE29E43}"/>
    <cellStyle name="Moneda 3 2 2 2 2 3 3" xfId="3508" xr:uid="{49F74224-7D1F-43C2-95B1-4D13A4B12A96}"/>
    <cellStyle name="Moneda 3 2 2 2 2 4" xfId="1527" xr:uid="{9B984B18-16F9-4A1A-AFFE-5B91BBB2D9F1}"/>
    <cellStyle name="Moneda 3 2 2 2 2 4 2" xfId="4168" xr:uid="{39C3B297-D0C6-459E-87E8-06D366DE136B}"/>
    <cellStyle name="Moneda 3 2 2 2 2 5" xfId="2848" xr:uid="{C84CEFAC-5457-4F30-9590-D436DEF7F5FB}"/>
    <cellStyle name="Moneda 3 2 2 2 3" xfId="315" xr:uid="{38558C04-311D-475B-BD64-1472B156E837}"/>
    <cellStyle name="Moneda 3 2 2 2 3 2" xfId="645" xr:uid="{90AEA6E4-613B-49C5-A808-F1F42CFDDE76}"/>
    <cellStyle name="Moneda 3 2 2 2 3 2 2" xfId="1305" xr:uid="{4D05AA1F-0EE1-442B-BA8C-FAEC766A2381}"/>
    <cellStyle name="Moneda 3 2 2 2 3 2 2 2" xfId="2626" xr:uid="{05340C7E-2B5E-40F9-B646-14E895031182}"/>
    <cellStyle name="Moneda 3 2 2 2 3 2 2 2 2" xfId="5267" xr:uid="{BAC2ED04-0B1E-41AD-945D-D58347A9442E}"/>
    <cellStyle name="Moneda 3 2 2 2 3 2 2 3" xfId="3947" xr:uid="{AF98CDF4-8CC1-458C-A54F-B40FA14EF776}"/>
    <cellStyle name="Moneda 3 2 2 2 3 2 3" xfId="1966" xr:uid="{66264281-3D3E-461F-B37C-61FA04A117D7}"/>
    <cellStyle name="Moneda 3 2 2 2 3 2 3 2" xfId="4607" xr:uid="{036DA3E1-EC7D-49ED-8347-141863777883}"/>
    <cellStyle name="Moneda 3 2 2 2 3 2 4" xfId="3287" xr:uid="{B03B5788-436B-41CC-BAA0-11B980D957D8}"/>
    <cellStyle name="Moneda 3 2 2 2 3 3" xfId="976" xr:uid="{07238DD5-D949-4D78-95DA-8E39913F6899}"/>
    <cellStyle name="Moneda 3 2 2 2 3 3 2" xfId="2297" xr:uid="{2F286CA4-2B69-4F9B-AC7E-85BBF6322E0A}"/>
    <cellStyle name="Moneda 3 2 2 2 3 3 2 2" xfId="4938" xr:uid="{D61CE8AB-F2AE-4D51-B63E-B423670DBBB4}"/>
    <cellStyle name="Moneda 3 2 2 2 3 3 3" xfId="3618" xr:uid="{D856BEA5-FD05-4545-865A-A9B41C3B27E1}"/>
    <cellStyle name="Moneda 3 2 2 2 3 4" xfId="1637" xr:uid="{5B3AEEDC-A4AC-4462-8D8F-FF494021E78C}"/>
    <cellStyle name="Moneda 3 2 2 2 3 4 2" xfId="4278" xr:uid="{4B676BAD-9C9F-4D6C-95F5-46696736E065}"/>
    <cellStyle name="Moneda 3 2 2 2 3 5" xfId="2958" xr:uid="{CC3FC6FC-7A64-4A20-9436-65F4A32B1A90}"/>
    <cellStyle name="Moneda 3 2 2 2 4" xfId="424" xr:uid="{791306C9-5D57-4513-AE9F-659663238724}"/>
    <cellStyle name="Moneda 3 2 2 2 4 2" xfId="1085" xr:uid="{2FE00E96-70AB-433F-9373-E1501C0ABBFC}"/>
    <cellStyle name="Moneda 3 2 2 2 4 2 2" xfId="2406" xr:uid="{0ED41301-BE8C-43EF-8F55-776B5B739745}"/>
    <cellStyle name="Moneda 3 2 2 2 4 2 2 2" xfId="5047" xr:uid="{6F8A3B87-5731-4097-B6AB-CDD95E346C27}"/>
    <cellStyle name="Moneda 3 2 2 2 4 2 3" xfId="3727" xr:uid="{EA2838A5-EBDA-41D9-AEE5-1ED68633D339}"/>
    <cellStyle name="Moneda 3 2 2 2 4 3" xfId="1746" xr:uid="{EA6FB26D-8D4C-4A54-B75B-2621AC468518}"/>
    <cellStyle name="Moneda 3 2 2 2 4 3 2" xfId="4387" xr:uid="{53A70ADC-A74E-4B2F-9E23-F10F714074EC}"/>
    <cellStyle name="Moneda 3 2 2 2 4 4" xfId="3067" xr:uid="{0BD98036-E3B3-48FD-9E75-4932202C74DC}"/>
    <cellStyle name="Moneda 3 2 2 2 5" xfId="756" xr:uid="{D074F9D2-A96B-43EB-B877-A8F3E65B017B}"/>
    <cellStyle name="Moneda 3 2 2 2 5 2" xfId="2077" xr:uid="{660A9F5F-F156-4264-8274-3DA6768C2551}"/>
    <cellStyle name="Moneda 3 2 2 2 5 2 2" xfId="4718" xr:uid="{6F4CC784-3FDD-4B1E-8A69-F08163117559}"/>
    <cellStyle name="Moneda 3 2 2 2 5 3" xfId="3398" xr:uid="{E2144B52-D9F3-4855-BC64-CF6E1DD54862}"/>
    <cellStyle name="Moneda 3 2 2 2 6" xfId="1417" xr:uid="{6203662D-FAAC-49FD-A60D-2EA47E378BC4}"/>
    <cellStyle name="Moneda 3 2 2 2 6 2" xfId="4058" xr:uid="{A4801660-972C-4489-B3A7-798C85A1E359}"/>
    <cellStyle name="Moneda 3 2 2 2 7" xfId="2738" xr:uid="{071F4297-4392-4F52-A3C9-B942CCD9460B}"/>
    <cellStyle name="Moneda 3 2 2 3" xfId="154" xr:uid="{C7CC97BD-330F-4804-87CE-9885BAA092F6}"/>
    <cellStyle name="Moneda 3 2 2 3 2" xfId="484" xr:uid="{B07143F4-ACF0-48F2-B41D-800E987C47C9}"/>
    <cellStyle name="Moneda 3 2 2 3 2 2" xfId="1144" xr:uid="{4B11EA36-E2C3-41E1-A997-2FC61D569426}"/>
    <cellStyle name="Moneda 3 2 2 3 2 2 2" xfId="2465" xr:uid="{30E90777-A059-4B59-93CE-92D7062037C4}"/>
    <cellStyle name="Moneda 3 2 2 3 2 2 2 2" xfId="5106" xr:uid="{0F8FC72C-5785-4995-9E57-F64F355E837E}"/>
    <cellStyle name="Moneda 3 2 2 3 2 2 3" xfId="3786" xr:uid="{7A85065B-81A8-491B-8E10-D830242D035F}"/>
    <cellStyle name="Moneda 3 2 2 3 2 3" xfId="1805" xr:uid="{D6014995-C71A-41F6-A386-A09752B0FEE5}"/>
    <cellStyle name="Moneda 3 2 2 3 2 3 2" xfId="4446" xr:uid="{3AB3B82C-F647-463B-B8A0-CB792925602C}"/>
    <cellStyle name="Moneda 3 2 2 3 2 4" xfId="3126" xr:uid="{104A23D5-8489-4553-A6CB-DA2DEB2BFD7A}"/>
    <cellStyle name="Moneda 3 2 2 3 3" xfId="815" xr:uid="{26897A96-C42A-4FC8-8FD7-75DE2F18644B}"/>
    <cellStyle name="Moneda 3 2 2 3 3 2" xfId="2136" xr:uid="{4B6A30B1-FC1F-409A-948F-439A0D94CB02}"/>
    <cellStyle name="Moneda 3 2 2 3 3 2 2" xfId="4777" xr:uid="{51612D5C-D7BA-49A1-925D-64DA381D2537}"/>
    <cellStyle name="Moneda 3 2 2 3 3 3" xfId="3457" xr:uid="{3B2F09E6-C4DB-40D5-9191-5368C53F22FE}"/>
    <cellStyle name="Moneda 3 2 2 3 4" xfId="1476" xr:uid="{E7328FE0-E4DF-493F-8F7F-BD533766C2E3}"/>
    <cellStyle name="Moneda 3 2 2 3 4 2" xfId="4117" xr:uid="{ADB835CD-EC9A-4470-A2F4-27154E5C82E6}"/>
    <cellStyle name="Moneda 3 2 2 3 5" xfId="2797" xr:uid="{A62E003A-B456-4078-B5CB-0A41E1263138}"/>
    <cellStyle name="Moneda 3 2 2 4" xfId="264" xr:uid="{B3A27F9D-4EFF-4546-8440-66ACC7303A7A}"/>
    <cellStyle name="Moneda 3 2 2 4 2" xfId="594" xr:uid="{FE1404F3-D411-407F-871B-C70D980D8DE9}"/>
    <cellStyle name="Moneda 3 2 2 4 2 2" xfId="1254" xr:uid="{E21F51A4-3EA5-46FA-9B25-B54137E3A365}"/>
    <cellStyle name="Moneda 3 2 2 4 2 2 2" xfId="2575" xr:uid="{9F9EB3DF-7F75-4494-9D00-313877C93D3D}"/>
    <cellStyle name="Moneda 3 2 2 4 2 2 2 2" xfId="5216" xr:uid="{787DADBB-3E9B-4CC3-932F-3B76B5008829}"/>
    <cellStyle name="Moneda 3 2 2 4 2 2 3" xfId="3896" xr:uid="{BDF6B261-226A-4520-8FA4-C481649DC807}"/>
    <cellStyle name="Moneda 3 2 2 4 2 3" xfId="1915" xr:uid="{793AA5BF-67AD-4513-8637-BABBA2FD0E12}"/>
    <cellStyle name="Moneda 3 2 2 4 2 3 2" xfId="4556" xr:uid="{2E25EDFF-3863-4BEE-A7C8-BD762B71DFF4}"/>
    <cellStyle name="Moneda 3 2 2 4 2 4" xfId="3236" xr:uid="{40CDC05C-6E93-4FF2-99CA-1B9B60B86AAA}"/>
    <cellStyle name="Moneda 3 2 2 4 3" xfId="925" xr:uid="{EB7B5715-9B0F-4FF1-8C39-73AD0D310807}"/>
    <cellStyle name="Moneda 3 2 2 4 3 2" xfId="2246" xr:uid="{47A1F8A8-F2FC-4293-824F-5F31F895F02B}"/>
    <cellStyle name="Moneda 3 2 2 4 3 2 2" xfId="4887" xr:uid="{661BB2E7-6556-4A79-8CCF-BFC2F0DB3670}"/>
    <cellStyle name="Moneda 3 2 2 4 3 3" xfId="3567" xr:uid="{710E4D39-BED7-428A-8F48-3D07266AEC82}"/>
    <cellStyle name="Moneda 3 2 2 4 4" xfId="1586" xr:uid="{FDB849C6-23C7-4EAF-AAA5-4630165BB740}"/>
    <cellStyle name="Moneda 3 2 2 4 4 2" xfId="4227" xr:uid="{6A1C89D7-19C0-43A9-917F-52CBE6E075CE}"/>
    <cellStyle name="Moneda 3 2 2 4 5" xfId="2907" xr:uid="{DD8A209A-7B44-4149-AC2B-380205B681CF}"/>
    <cellStyle name="Moneda 3 2 2 5" xfId="373" xr:uid="{35B611B3-DB00-43E7-AB6D-9D1462AA2995}"/>
    <cellStyle name="Moneda 3 2 2 5 2" xfId="1034" xr:uid="{989F8ADD-ED8F-4931-A338-6B4E0527DA29}"/>
    <cellStyle name="Moneda 3 2 2 5 2 2" xfId="2355" xr:uid="{BF1BCF5C-4AD8-4AE2-88AB-8380AB60B172}"/>
    <cellStyle name="Moneda 3 2 2 5 2 2 2" xfId="4996" xr:uid="{A56B248B-D8F0-48C9-A98D-463D79148EAF}"/>
    <cellStyle name="Moneda 3 2 2 5 2 3" xfId="3676" xr:uid="{B3CBACE6-7C5F-41B3-8A9F-0D35A387161C}"/>
    <cellStyle name="Moneda 3 2 2 5 3" xfId="1695" xr:uid="{3515036A-14AD-4BEE-B9A5-075EE9703870}"/>
    <cellStyle name="Moneda 3 2 2 5 3 2" xfId="4336" xr:uid="{8C339471-8AFC-4859-ABE5-B9A30405CD04}"/>
    <cellStyle name="Moneda 3 2 2 5 4" xfId="3016" xr:uid="{480F16D0-DBAC-4373-9075-C521FFA6FF93}"/>
    <cellStyle name="Moneda 3 2 2 6" xfId="705" xr:uid="{7C4E19F0-B7E9-47E7-8056-76825526C6D3}"/>
    <cellStyle name="Moneda 3 2 2 6 2" xfId="2026" xr:uid="{9C9D814E-D233-430F-8822-ACCE1563E852}"/>
    <cellStyle name="Moneda 3 2 2 6 2 2" xfId="4667" xr:uid="{650B900F-2CDE-4397-80BE-D39F00208A8A}"/>
    <cellStyle name="Moneda 3 2 2 6 3" xfId="3347" xr:uid="{52AA32C8-987E-4BEE-B528-92DBF906E3A6}"/>
    <cellStyle name="Moneda 3 2 2 7" xfId="1366" xr:uid="{5B7299EC-AC68-4075-86C1-E3066F0832FC}"/>
    <cellStyle name="Moneda 3 2 2 7 2" xfId="4007" xr:uid="{E1F4075E-A12D-43D5-8037-113C12B56297}"/>
    <cellStyle name="Moneda 3 2 2 8" xfId="2687" xr:uid="{638376D0-F888-4D05-A371-5DC1265BAE48}"/>
    <cellStyle name="Moneda 3 2 3" xfId="69" xr:uid="{2B30260F-BBAA-4544-B59B-BAADCE560CB3}"/>
    <cellStyle name="Moneda 3 2 3 2" xfId="181" xr:uid="{685DA8AF-D273-44E2-B24D-A6C38EA710EF}"/>
    <cellStyle name="Moneda 3 2 3 2 2" xfId="511" xr:uid="{AA904C21-9ABF-4FA0-BAD8-1A9ECBA6207B}"/>
    <cellStyle name="Moneda 3 2 3 2 2 2" xfId="1171" xr:uid="{1E745317-BC2F-458E-97F7-4D51C067B4A3}"/>
    <cellStyle name="Moneda 3 2 3 2 2 2 2" xfId="2492" xr:uid="{174EC173-0DB0-4EAF-BEC0-4E043BBB034F}"/>
    <cellStyle name="Moneda 3 2 3 2 2 2 2 2" xfId="5133" xr:uid="{A320925D-2DF6-4610-8BCF-B66166F2E3C9}"/>
    <cellStyle name="Moneda 3 2 3 2 2 2 3" xfId="3813" xr:uid="{9F29EEC9-16AE-414E-B12D-F9C3969F35E3}"/>
    <cellStyle name="Moneda 3 2 3 2 2 3" xfId="1832" xr:uid="{5BDEDB7B-D48D-4FB1-BF48-0E5393D16DF3}"/>
    <cellStyle name="Moneda 3 2 3 2 2 3 2" xfId="4473" xr:uid="{B5CC22E5-4C09-42E3-89E0-EFA0DA0BE89A}"/>
    <cellStyle name="Moneda 3 2 3 2 2 4" xfId="3153" xr:uid="{D8E4658D-6C10-44A7-A800-11EE923AE0FB}"/>
    <cellStyle name="Moneda 3 2 3 2 3" xfId="842" xr:uid="{BEFE4CAD-8707-46E8-9A20-F4DFE076BF44}"/>
    <cellStyle name="Moneda 3 2 3 2 3 2" xfId="2163" xr:uid="{245DD520-6BCA-410B-9233-0CB28177482B}"/>
    <cellStyle name="Moneda 3 2 3 2 3 2 2" xfId="4804" xr:uid="{78D99EDC-11AE-43A8-8C28-F9530EC98643}"/>
    <cellStyle name="Moneda 3 2 3 2 3 3" xfId="3484" xr:uid="{A38D7198-3160-4BB0-8ECE-9F833AF3FC08}"/>
    <cellStyle name="Moneda 3 2 3 2 4" xfId="1503" xr:uid="{1A17413E-C4D1-4123-BDB4-26C5A5C5073A}"/>
    <cellStyle name="Moneda 3 2 3 2 4 2" xfId="4144" xr:uid="{77DC2441-08DE-49C3-918A-71C49BF3390F}"/>
    <cellStyle name="Moneda 3 2 3 2 5" xfId="2824" xr:uid="{4AC09BFD-C392-48AB-807F-042F6C12B551}"/>
    <cellStyle name="Moneda 3 2 3 3" xfId="291" xr:uid="{B8001E8A-A189-410B-8885-38887D41792A}"/>
    <cellStyle name="Moneda 3 2 3 3 2" xfId="621" xr:uid="{7BC1F6FE-01DE-46AD-9E44-555BC6D969F4}"/>
    <cellStyle name="Moneda 3 2 3 3 2 2" xfId="1281" xr:uid="{A8087564-27BA-435E-8CEA-00C2C6AC2BEF}"/>
    <cellStyle name="Moneda 3 2 3 3 2 2 2" xfId="2602" xr:uid="{A19BCB20-F2D5-4D43-8ED6-5E0DBC23C343}"/>
    <cellStyle name="Moneda 3 2 3 3 2 2 2 2" xfId="5243" xr:uid="{41FC9A1F-5E77-4036-A5E6-528708A93ADF}"/>
    <cellStyle name="Moneda 3 2 3 3 2 2 3" xfId="3923" xr:uid="{9713200D-3C48-4ADC-8E83-E35794607030}"/>
    <cellStyle name="Moneda 3 2 3 3 2 3" xfId="1942" xr:uid="{8AEE7622-BA8D-4EF5-97FA-44E98FA0529C}"/>
    <cellStyle name="Moneda 3 2 3 3 2 3 2" xfId="4583" xr:uid="{A4018804-1D0E-4725-88C8-3F83BB5C73E4}"/>
    <cellStyle name="Moneda 3 2 3 3 2 4" xfId="3263" xr:uid="{9848EBA1-5885-4D4B-A552-545A469AD87B}"/>
    <cellStyle name="Moneda 3 2 3 3 3" xfId="952" xr:uid="{730FA7D7-347D-4167-A69B-20D868D43666}"/>
    <cellStyle name="Moneda 3 2 3 3 3 2" xfId="2273" xr:uid="{4FC9CC1A-4D4B-4740-AA4C-80FD9E050527}"/>
    <cellStyle name="Moneda 3 2 3 3 3 2 2" xfId="4914" xr:uid="{E13877D8-3AE5-4464-BE2C-8E67E68C3CD6}"/>
    <cellStyle name="Moneda 3 2 3 3 3 3" xfId="3594" xr:uid="{DCC6D3CB-A52B-434C-99CC-59A923145ACF}"/>
    <cellStyle name="Moneda 3 2 3 3 4" xfId="1613" xr:uid="{DE9A4711-0BE6-4316-B0EC-A45231260B1E}"/>
    <cellStyle name="Moneda 3 2 3 3 4 2" xfId="4254" xr:uid="{EE3C69E9-AB91-4B26-B46B-7652DBDC2BE8}"/>
    <cellStyle name="Moneda 3 2 3 3 5" xfId="2934" xr:uid="{E773FF86-CC39-4BE8-BCF4-DC01D8F85CFA}"/>
    <cellStyle name="Moneda 3 2 3 4" xfId="400" xr:uid="{90C28C7F-22A1-4DA7-BC42-4AC2DCF031AC}"/>
    <cellStyle name="Moneda 3 2 3 4 2" xfId="1061" xr:uid="{E11B2628-4527-4CF0-8127-2ACDB223763C}"/>
    <cellStyle name="Moneda 3 2 3 4 2 2" xfId="2382" xr:uid="{CC388FDF-7632-49CE-A8C6-AF38E9E2059E}"/>
    <cellStyle name="Moneda 3 2 3 4 2 2 2" xfId="5023" xr:uid="{C21052D1-D181-4E8F-A1C5-B8BAFE37A111}"/>
    <cellStyle name="Moneda 3 2 3 4 2 3" xfId="3703" xr:uid="{C63513E2-DF46-4222-B4FB-87F24B28C01A}"/>
    <cellStyle name="Moneda 3 2 3 4 3" xfId="1722" xr:uid="{586164AB-1504-4940-8F3C-9973F8F46F42}"/>
    <cellStyle name="Moneda 3 2 3 4 3 2" xfId="4363" xr:uid="{716A8F5F-3C3F-4D33-97EA-2F4CC1B820EE}"/>
    <cellStyle name="Moneda 3 2 3 4 4" xfId="3043" xr:uid="{B70ADCF0-BAB4-419B-A2B4-6A2023294E59}"/>
    <cellStyle name="Moneda 3 2 3 5" xfId="732" xr:uid="{F695C21A-7EDC-40F4-8200-2326ACC41541}"/>
    <cellStyle name="Moneda 3 2 3 5 2" xfId="2053" xr:uid="{34021B46-2B22-46B8-9FB6-C6E2F31BF244}"/>
    <cellStyle name="Moneda 3 2 3 5 2 2" xfId="4694" xr:uid="{D04467C6-EC2D-4DEE-A066-246A536013B1}"/>
    <cellStyle name="Moneda 3 2 3 5 3" xfId="3374" xr:uid="{9D47D306-3B12-4A21-9AAA-E14CB5CB597B}"/>
    <cellStyle name="Moneda 3 2 3 6" xfId="1393" xr:uid="{88A07E63-E348-4010-8967-29757B1A5676}"/>
    <cellStyle name="Moneda 3 2 3 6 2" xfId="4034" xr:uid="{955663E6-9F24-4C0A-AD98-9C669676B9FD}"/>
    <cellStyle name="Moneda 3 2 3 7" xfId="2714" xr:uid="{71F781C5-2A2C-4F42-A336-986FA870BD36}"/>
    <cellStyle name="Moneda 3 2 4" xfId="130" xr:uid="{C3D15FC6-6462-4C66-84A2-2841139ACB1B}"/>
    <cellStyle name="Moneda 3 2 4 2" xfId="460" xr:uid="{DE8E8A0D-E0CB-4C9B-B050-4DAB569A08DB}"/>
    <cellStyle name="Moneda 3 2 4 2 2" xfId="1120" xr:uid="{4C6D80D2-FC96-4D84-9BA2-D0F4875174DF}"/>
    <cellStyle name="Moneda 3 2 4 2 2 2" xfId="2441" xr:uid="{B1FB4B3B-9AB9-46D1-8921-3C66310DFC89}"/>
    <cellStyle name="Moneda 3 2 4 2 2 2 2" xfId="5082" xr:uid="{D253D189-6204-4298-B7CF-81D16EDBABB0}"/>
    <cellStyle name="Moneda 3 2 4 2 2 3" xfId="3762" xr:uid="{B5E750BF-F886-4700-BE9A-481107A80858}"/>
    <cellStyle name="Moneda 3 2 4 2 3" xfId="1781" xr:uid="{C1EBE303-828E-4A93-A401-E38318DF4A58}"/>
    <cellStyle name="Moneda 3 2 4 2 3 2" xfId="4422" xr:uid="{F11A4446-7952-4330-BBB7-6D575876C1E7}"/>
    <cellStyle name="Moneda 3 2 4 2 4" xfId="3102" xr:uid="{A0E1B1CC-E104-402A-9ABE-D842EDA74DC6}"/>
    <cellStyle name="Moneda 3 2 4 3" xfId="791" xr:uid="{2FF5E013-B06F-4B8E-9583-72FC32B3B1FC}"/>
    <cellStyle name="Moneda 3 2 4 3 2" xfId="2112" xr:uid="{13F63F96-9C17-4126-9A7B-E9545DA2FCEA}"/>
    <cellStyle name="Moneda 3 2 4 3 2 2" xfId="4753" xr:uid="{8FE8A9D2-9A8A-4F6D-B5CE-AC20307D1FD0}"/>
    <cellStyle name="Moneda 3 2 4 3 3" xfId="3433" xr:uid="{0871EBD7-5C50-42DB-A683-21722C401FED}"/>
    <cellStyle name="Moneda 3 2 4 4" xfId="1452" xr:uid="{D0657072-6987-457E-973A-A2EACE35E0C7}"/>
    <cellStyle name="Moneda 3 2 4 4 2" xfId="4093" xr:uid="{5B94F891-CA51-4A51-8CC8-6084F94D1E45}"/>
    <cellStyle name="Moneda 3 2 4 5" xfId="2773" xr:uid="{B72ED55A-EFF0-44A7-9BD8-44BB856BE53E}"/>
    <cellStyle name="Moneda 3 2 5" xfId="240" xr:uid="{440C9CFE-5DFC-42AB-96C6-03063DD10F44}"/>
    <cellStyle name="Moneda 3 2 5 2" xfId="570" xr:uid="{19FBD528-7B1A-43FE-8C28-C57F5FE1920B}"/>
    <cellStyle name="Moneda 3 2 5 2 2" xfId="1230" xr:uid="{0611B3DE-5F19-4956-BE7F-A1CE3F43F4D8}"/>
    <cellStyle name="Moneda 3 2 5 2 2 2" xfId="2551" xr:uid="{0DEC62E6-E0D9-47E1-AD99-E633FEF8505E}"/>
    <cellStyle name="Moneda 3 2 5 2 2 2 2" xfId="5192" xr:uid="{C160ED63-8E73-4CDC-9D7E-78A8DDEC4454}"/>
    <cellStyle name="Moneda 3 2 5 2 2 3" xfId="3872" xr:uid="{1649543D-C81A-42F0-9022-B3E87DD6BFCF}"/>
    <cellStyle name="Moneda 3 2 5 2 3" xfId="1891" xr:uid="{633C139C-A05B-4300-9BDB-C3C79B477D75}"/>
    <cellStyle name="Moneda 3 2 5 2 3 2" xfId="4532" xr:uid="{D32AD1E6-84F8-4EDD-A2D6-44C2BCF48767}"/>
    <cellStyle name="Moneda 3 2 5 2 4" xfId="3212" xr:uid="{EB7931C5-871E-4876-9703-D4442AA0314E}"/>
    <cellStyle name="Moneda 3 2 5 3" xfId="901" xr:uid="{5A5F587A-15C7-4A7C-9F54-2AFD64AA485E}"/>
    <cellStyle name="Moneda 3 2 5 3 2" xfId="2222" xr:uid="{813DDE38-A80E-47A2-936E-6C0C9ABFCE75}"/>
    <cellStyle name="Moneda 3 2 5 3 2 2" xfId="4863" xr:uid="{AFE0262E-3430-4218-A1D6-C484BC2CCBD4}"/>
    <cellStyle name="Moneda 3 2 5 3 3" xfId="3543" xr:uid="{DE103761-F70B-4E9F-A28A-18A4990DCA12}"/>
    <cellStyle name="Moneda 3 2 5 4" xfId="1562" xr:uid="{15F5D999-C449-4945-9A01-B8A4C62CDD70}"/>
    <cellStyle name="Moneda 3 2 5 4 2" xfId="4203" xr:uid="{6909C4ED-E7F4-48E1-9FCE-CEAE07C6DF4D}"/>
    <cellStyle name="Moneda 3 2 5 5" xfId="2883" xr:uid="{E6FB3348-3E24-4127-9529-7D4CAFA2D9E4}"/>
    <cellStyle name="Moneda 3 2 6" xfId="349" xr:uid="{6D35A433-48E0-4702-A45C-5CFE3EF35C7F}"/>
    <cellStyle name="Moneda 3 2 6 2" xfId="1010" xr:uid="{E9CAB1CC-9175-49EE-938A-017DA24BC46D}"/>
    <cellStyle name="Moneda 3 2 6 2 2" xfId="2331" xr:uid="{6AFEF68F-6E78-40FD-B22D-0FFCF315D9F0}"/>
    <cellStyle name="Moneda 3 2 6 2 2 2" xfId="4972" xr:uid="{F0AF7FD1-F8CB-437B-A689-D55466B5C863}"/>
    <cellStyle name="Moneda 3 2 6 2 3" xfId="3652" xr:uid="{ECE3710B-0321-4C35-96CA-955FA154DD6E}"/>
    <cellStyle name="Moneda 3 2 6 3" xfId="1671" xr:uid="{C68EF38C-E71F-414D-94D1-AA0F89D0F115}"/>
    <cellStyle name="Moneda 3 2 6 3 2" xfId="4312" xr:uid="{5BBA7F46-EBD5-4A67-B980-00A869C56586}"/>
    <cellStyle name="Moneda 3 2 6 4" xfId="2992" xr:uid="{17AEA8C2-C3CA-4B19-B2FE-7A6CBB929C28}"/>
    <cellStyle name="Moneda 3 2 7" xfId="681" xr:uid="{ACC39BCA-55D0-4ACE-AFC0-DBCB632ED608}"/>
    <cellStyle name="Moneda 3 2 7 2" xfId="2002" xr:uid="{C584697A-47A7-4414-99A0-E43D82EB8F8F}"/>
    <cellStyle name="Moneda 3 2 7 2 2" xfId="4643" xr:uid="{9AAEA447-1A83-4358-AE89-03AD8FE34101}"/>
    <cellStyle name="Moneda 3 2 7 3" xfId="3323" xr:uid="{EE8F5FF7-028D-47FD-84A4-1AAF9CF4BA00}"/>
    <cellStyle name="Moneda 3 2 8" xfId="1342" xr:uid="{F3EEAC3A-3F83-4978-8161-B9273DA67500}"/>
    <cellStyle name="Moneda 3 2 8 2" xfId="3983" xr:uid="{4BD63745-A696-45C3-8898-311A819D02FC}"/>
    <cellStyle name="Moneda 3 2 9" xfId="2663" xr:uid="{49C26ADB-3C47-4C1B-930A-F4CE6DE250D1}"/>
    <cellStyle name="Moneda 3 3" xfId="25" xr:uid="{AD85398F-553E-41B5-A2F5-4C22C401967B}"/>
    <cellStyle name="Moneda 3 3 2" xfId="49" xr:uid="{9D048043-4E38-4C07-BA3A-A6F5F2274274}"/>
    <cellStyle name="Moneda 3 3 2 2" xfId="100" xr:uid="{FDBE9E85-BA42-4BFE-BDAA-1CEF3B8186E3}"/>
    <cellStyle name="Moneda 3 3 2 2 2" xfId="212" xr:uid="{07D352AE-D034-44E0-BF9B-794D784FF41D}"/>
    <cellStyle name="Moneda 3 3 2 2 2 2" xfId="542" xr:uid="{D5003800-D303-4508-BB27-F080FC9D8B70}"/>
    <cellStyle name="Moneda 3 3 2 2 2 2 2" xfId="1202" xr:uid="{4E12AE3E-A4D4-4C38-A1E0-DCB6E0F7935A}"/>
    <cellStyle name="Moneda 3 3 2 2 2 2 2 2" xfId="2523" xr:uid="{BD0609B0-9E1A-42B6-8D35-2F035B7D8654}"/>
    <cellStyle name="Moneda 3 3 2 2 2 2 2 2 2" xfId="5164" xr:uid="{D99888AB-1C33-4869-82D2-6FFFE256724F}"/>
    <cellStyle name="Moneda 3 3 2 2 2 2 2 3" xfId="3844" xr:uid="{D37E4CCD-4BD6-4AA9-8C19-472A118FADC1}"/>
    <cellStyle name="Moneda 3 3 2 2 2 2 3" xfId="1863" xr:uid="{2C0E5ED5-3066-4820-9E18-ED497F79CC40}"/>
    <cellStyle name="Moneda 3 3 2 2 2 2 3 2" xfId="4504" xr:uid="{652CFF9A-81D3-4471-A2E8-CC787F26278C}"/>
    <cellStyle name="Moneda 3 3 2 2 2 2 4" xfId="3184" xr:uid="{19CAE316-8FBD-43DD-97D0-FED0485B5438}"/>
    <cellStyle name="Moneda 3 3 2 2 2 3" xfId="873" xr:uid="{A9E230A6-30CE-4E31-97FE-2AB0C0BCB23C}"/>
    <cellStyle name="Moneda 3 3 2 2 2 3 2" xfId="2194" xr:uid="{A4FD2E43-CF1A-40CA-AA15-7677D04BEC34}"/>
    <cellStyle name="Moneda 3 3 2 2 2 3 2 2" xfId="4835" xr:uid="{E167083A-A0A5-4C4C-A5D1-0E2769B6E411}"/>
    <cellStyle name="Moneda 3 3 2 2 2 3 3" xfId="3515" xr:uid="{0A7E61AA-66E1-4D40-8749-D8E8F94E87D9}"/>
    <cellStyle name="Moneda 3 3 2 2 2 4" xfId="1534" xr:uid="{98C6C547-3F2C-4A29-8CF0-50C817A7F7F7}"/>
    <cellStyle name="Moneda 3 3 2 2 2 4 2" xfId="4175" xr:uid="{EB3D98B2-E939-4233-9B1E-2139E182B8EF}"/>
    <cellStyle name="Moneda 3 3 2 2 2 5" xfId="2855" xr:uid="{637B6866-703B-4362-A4DB-FB39398ADFD5}"/>
    <cellStyle name="Moneda 3 3 2 2 3" xfId="322" xr:uid="{237B2729-1B9D-4FC5-A5B7-5CD2A35758DD}"/>
    <cellStyle name="Moneda 3 3 2 2 3 2" xfId="652" xr:uid="{509BF922-433F-48A3-B737-DA594753BDBF}"/>
    <cellStyle name="Moneda 3 3 2 2 3 2 2" xfId="1312" xr:uid="{912DE8D7-27C1-4E28-966A-A237D6C0A1C8}"/>
    <cellStyle name="Moneda 3 3 2 2 3 2 2 2" xfId="2633" xr:uid="{1DDB0B5F-32BD-4F8E-B946-67C04A4815B4}"/>
    <cellStyle name="Moneda 3 3 2 2 3 2 2 2 2" xfId="5274" xr:uid="{9DC2F656-DBC3-49BD-8B79-DC016FB2B30B}"/>
    <cellStyle name="Moneda 3 3 2 2 3 2 2 3" xfId="3954" xr:uid="{92B65AD7-0274-411E-B2E9-BEC159DB555C}"/>
    <cellStyle name="Moneda 3 3 2 2 3 2 3" xfId="1973" xr:uid="{44D99E3F-A81B-4E11-A69E-F83EFA757323}"/>
    <cellStyle name="Moneda 3 3 2 2 3 2 3 2" xfId="4614" xr:uid="{08518DD7-E8BE-4446-96AA-68590B9F06D7}"/>
    <cellStyle name="Moneda 3 3 2 2 3 2 4" xfId="3294" xr:uid="{EB64F08E-0CAB-49DC-B7A4-D6C5903FDD10}"/>
    <cellStyle name="Moneda 3 3 2 2 3 3" xfId="983" xr:uid="{FD0A5E6A-B524-47F8-96F0-179C98BEF5AB}"/>
    <cellStyle name="Moneda 3 3 2 2 3 3 2" xfId="2304" xr:uid="{2274E5D8-1F89-4D96-A3A9-15CD4014CC54}"/>
    <cellStyle name="Moneda 3 3 2 2 3 3 2 2" xfId="4945" xr:uid="{F41A5F4B-5221-4884-BF9B-2D8B33334FFD}"/>
    <cellStyle name="Moneda 3 3 2 2 3 3 3" xfId="3625" xr:uid="{E6366FCE-B9CA-48A9-B835-70F4B21DC94B}"/>
    <cellStyle name="Moneda 3 3 2 2 3 4" xfId="1644" xr:uid="{DBB756E8-F358-4698-B5A3-61770D2E1C46}"/>
    <cellStyle name="Moneda 3 3 2 2 3 4 2" xfId="4285" xr:uid="{A8778539-07A4-4318-A7F2-6E597C1453DA}"/>
    <cellStyle name="Moneda 3 3 2 2 3 5" xfId="2965" xr:uid="{43EDCCFA-80EA-4F4C-A7AF-349B1FD5EDBF}"/>
    <cellStyle name="Moneda 3 3 2 2 4" xfId="431" xr:uid="{6DD22D1C-7D1C-4077-808F-BEC8217F87D6}"/>
    <cellStyle name="Moneda 3 3 2 2 4 2" xfId="1092" xr:uid="{F100736B-FCC3-4384-9FBD-540C30EF11DA}"/>
    <cellStyle name="Moneda 3 3 2 2 4 2 2" xfId="2413" xr:uid="{3E5A5205-8DE8-452F-96E7-207D5A6E056D}"/>
    <cellStyle name="Moneda 3 3 2 2 4 2 2 2" xfId="5054" xr:uid="{BED1001F-1666-4114-81A8-AA9652A18F1C}"/>
    <cellStyle name="Moneda 3 3 2 2 4 2 3" xfId="3734" xr:uid="{13FBDCB6-2A21-4128-B3EE-B34DC171E51C}"/>
    <cellStyle name="Moneda 3 3 2 2 4 3" xfId="1753" xr:uid="{ACA57A70-4DA2-4BF9-9E0A-90A6ACA55A89}"/>
    <cellStyle name="Moneda 3 3 2 2 4 3 2" xfId="4394" xr:uid="{619F42A1-4FB9-456A-BA40-03A2E2AB41E7}"/>
    <cellStyle name="Moneda 3 3 2 2 4 4" xfId="3074" xr:uid="{648B132D-1754-4EE8-A04A-006676804476}"/>
    <cellStyle name="Moneda 3 3 2 2 5" xfId="763" xr:uid="{F2759D56-CED1-4527-BECD-666600BB2D13}"/>
    <cellStyle name="Moneda 3 3 2 2 5 2" xfId="2084" xr:uid="{1AFDC163-C814-4CA7-B1FA-3D558C0B56BE}"/>
    <cellStyle name="Moneda 3 3 2 2 5 2 2" xfId="4725" xr:uid="{60F723A7-EC6B-4801-8D65-72F5410D99DF}"/>
    <cellStyle name="Moneda 3 3 2 2 5 3" xfId="3405" xr:uid="{6ACD3F8C-23D3-49D8-95F8-F699EA3B808F}"/>
    <cellStyle name="Moneda 3 3 2 2 6" xfId="1424" xr:uid="{543311A6-7396-414C-9BB2-468EB020FC45}"/>
    <cellStyle name="Moneda 3 3 2 2 6 2" xfId="4065" xr:uid="{52ED47BF-1411-4688-9E8D-0FB123DCA4EF}"/>
    <cellStyle name="Moneda 3 3 2 2 7" xfId="2745" xr:uid="{8901E0F4-230C-44B8-ABB0-1BC4BAA9E782}"/>
    <cellStyle name="Moneda 3 3 2 3" xfId="161" xr:uid="{72AA92A4-EE8E-4BCE-B3C3-05BCFA91C736}"/>
    <cellStyle name="Moneda 3 3 2 3 2" xfId="491" xr:uid="{D95DD6F7-CE83-4B88-B974-A101A2AE8AA1}"/>
    <cellStyle name="Moneda 3 3 2 3 2 2" xfId="1151" xr:uid="{6397085F-F85C-41B2-944C-363973F4FAB0}"/>
    <cellStyle name="Moneda 3 3 2 3 2 2 2" xfId="2472" xr:uid="{6A04A7AC-BF18-4C5D-B41F-A2D6FFC7BCF1}"/>
    <cellStyle name="Moneda 3 3 2 3 2 2 2 2" xfId="5113" xr:uid="{282F25CC-BFDD-4A18-997A-4F34CF5C0C6E}"/>
    <cellStyle name="Moneda 3 3 2 3 2 2 3" xfId="3793" xr:uid="{BCBAB1A5-2572-4F17-9A32-4AF9BFE44F78}"/>
    <cellStyle name="Moneda 3 3 2 3 2 3" xfId="1812" xr:uid="{89BDC801-73D9-4730-8C5F-71BC1DA076E6}"/>
    <cellStyle name="Moneda 3 3 2 3 2 3 2" xfId="4453" xr:uid="{C9985ED8-33D5-43E8-A663-79D4DE45AF95}"/>
    <cellStyle name="Moneda 3 3 2 3 2 4" xfId="3133" xr:uid="{90B26229-F2BF-497D-A08D-A0348A608890}"/>
    <cellStyle name="Moneda 3 3 2 3 3" xfId="822" xr:uid="{DCC97050-E598-47C8-9460-DA75114D55AF}"/>
    <cellStyle name="Moneda 3 3 2 3 3 2" xfId="2143" xr:uid="{DB8E4B0F-20B5-48AF-AABF-16A878D96446}"/>
    <cellStyle name="Moneda 3 3 2 3 3 2 2" xfId="4784" xr:uid="{5BA8686B-D99D-4EED-9572-41EAE62A91BA}"/>
    <cellStyle name="Moneda 3 3 2 3 3 3" xfId="3464" xr:uid="{4EA67774-E21B-48A9-A71D-47E367E384D9}"/>
    <cellStyle name="Moneda 3 3 2 3 4" xfId="1483" xr:uid="{E30F0A77-1CE7-4A32-9584-A0E4818D35D9}"/>
    <cellStyle name="Moneda 3 3 2 3 4 2" xfId="4124" xr:uid="{7D06FC32-81B8-4482-BFE0-40F4D3CF5E89}"/>
    <cellStyle name="Moneda 3 3 2 3 5" xfId="2804" xr:uid="{B21D90A8-1926-46BC-ADE9-4C9C57DDCA46}"/>
    <cellStyle name="Moneda 3 3 2 4" xfId="271" xr:uid="{3200410B-0175-496C-82B6-A4D0C6DF4AB6}"/>
    <cellStyle name="Moneda 3 3 2 4 2" xfId="601" xr:uid="{1D794075-E94D-41B6-9C00-3FCABCEC84D3}"/>
    <cellStyle name="Moneda 3 3 2 4 2 2" xfId="1261" xr:uid="{B1562380-130F-47E7-B067-3AAF3045BA6C}"/>
    <cellStyle name="Moneda 3 3 2 4 2 2 2" xfId="2582" xr:uid="{EA8D2B08-CFB0-4828-8983-53950B706A61}"/>
    <cellStyle name="Moneda 3 3 2 4 2 2 2 2" xfId="5223" xr:uid="{FF835FE8-FC25-4E69-B980-6847B9AC7B85}"/>
    <cellStyle name="Moneda 3 3 2 4 2 2 3" xfId="3903" xr:uid="{49002044-3C9E-43BF-9EB1-8C7451D09069}"/>
    <cellStyle name="Moneda 3 3 2 4 2 3" xfId="1922" xr:uid="{52F200AD-D857-492D-8FD6-CD56858024A5}"/>
    <cellStyle name="Moneda 3 3 2 4 2 3 2" xfId="4563" xr:uid="{40DFD26C-361C-4FA4-BD32-792BE36F668D}"/>
    <cellStyle name="Moneda 3 3 2 4 2 4" xfId="3243" xr:uid="{D659313C-FFF1-41E5-B365-5EDFA99992E6}"/>
    <cellStyle name="Moneda 3 3 2 4 3" xfId="932" xr:uid="{DAC1A5D6-6767-4DDE-B48C-E4C22E404FDF}"/>
    <cellStyle name="Moneda 3 3 2 4 3 2" xfId="2253" xr:uid="{11A81E29-069B-4A5F-BC03-7A656729DA7E}"/>
    <cellStyle name="Moneda 3 3 2 4 3 2 2" xfId="4894" xr:uid="{0E105926-EE47-4719-B1EF-52CCB00FCD01}"/>
    <cellStyle name="Moneda 3 3 2 4 3 3" xfId="3574" xr:uid="{9DBD936B-ECF0-4DC4-84D4-B152FD54B40F}"/>
    <cellStyle name="Moneda 3 3 2 4 4" xfId="1593" xr:uid="{E09FA66F-863E-4147-802F-9941C006FF98}"/>
    <cellStyle name="Moneda 3 3 2 4 4 2" xfId="4234" xr:uid="{EF435996-943A-4DB1-8350-A799D87BCD80}"/>
    <cellStyle name="Moneda 3 3 2 4 5" xfId="2914" xr:uid="{13549F6D-B35A-42E9-B0A9-57AA45154745}"/>
    <cellStyle name="Moneda 3 3 2 5" xfId="380" xr:uid="{A5936522-D8AE-4E56-8E2F-2EC5A317ACC0}"/>
    <cellStyle name="Moneda 3 3 2 5 2" xfId="1041" xr:uid="{CE1078B4-206F-4854-8B9D-E3BC27EBF616}"/>
    <cellStyle name="Moneda 3 3 2 5 2 2" xfId="2362" xr:uid="{44EBDE1C-EBCA-44A4-8175-33A20393A8C0}"/>
    <cellStyle name="Moneda 3 3 2 5 2 2 2" xfId="5003" xr:uid="{B14E1F6B-E330-4B78-8504-33519CB672F6}"/>
    <cellStyle name="Moneda 3 3 2 5 2 3" xfId="3683" xr:uid="{99A8CDC8-A4F7-4E6B-A372-AD300147F02A}"/>
    <cellStyle name="Moneda 3 3 2 5 3" xfId="1702" xr:uid="{9442321E-328A-4B3E-9B75-18598C914D82}"/>
    <cellStyle name="Moneda 3 3 2 5 3 2" xfId="4343" xr:uid="{D074E116-B61C-4D55-9A53-064EB13F6112}"/>
    <cellStyle name="Moneda 3 3 2 5 4" xfId="3023" xr:uid="{03E9CBA3-54EA-4BF8-A5FF-056B64670AE8}"/>
    <cellStyle name="Moneda 3 3 2 6" xfId="712" xr:uid="{DD9F21A5-EE80-4F2E-BF60-8DD07426D47A}"/>
    <cellStyle name="Moneda 3 3 2 6 2" xfId="2033" xr:uid="{1512E9CC-6C90-4201-9B96-EEBFDE37EA20}"/>
    <cellStyle name="Moneda 3 3 2 6 2 2" xfId="4674" xr:uid="{07253EB4-B7C9-4884-9B86-0E672AD4066B}"/>
    <cellStyle name="Moneda 3 3 2 6 3" xfId="3354" xr:uid="{0C5400D0-6EAE-4FFE-AFAB-06F14DF546E9}"/>
    <cellStyle name="Moneda 3 3 2 7" xfId="1373" xr:uid="{0FBCAB73-087A-40C2-8A93-B260FECC18D3}"/>
    <cellStyle name="Moneda 3 3 2 7 2" xfId="4014" xr:uid="{BF80070B-94B0-4487-96E4-7498229C0ABD}"/>
    <cellStyle name="Moneda 3 3 2 8" xfId="2694" xr:uid="{B928EA23-3502-456B-BEAC-E0306A01AF79}"/>
    <cellStyle name="Moneda 3 3 3" xfId="76" xr:uid="{D867EF57-D323-40ED-A970-3F07E5DF91AA}"/>
    <cellStyle name="Moneda 3 3 3 2" xfId="188" xr:uid="{DC4CAE91-1295-44CF-98E4-5D69821E4F26}"/>
    <cellStyle name="Moneda 3 3 3 2 2" xfId="518" xr:uid="{262CE245-F509-4A37-B368-DDC63A276921}"/>
    <cellStyle name="Moneda 3 3 3 2 2 2" xfId="1178" xr:uid="{0F8F2499-25D6-45ED-90FD-8580AE822F02}"/>
    <cellStyle name="Moneda 3 3 3 2 2 2 2" xfId="2499" xr:uid="{6213BE51-8EB6-4CB9-9262-2F5D550D28B4}"/>
    <cellStyle name="Moneda 3 3 3 2 2 2 2 2" xfId="5140" xr:uid="{668A1125-0C6D-420D-9583-9A49323084B4}"/>
    <cellStyle name="Moneda 3 3 3 2 2 2 3" xfId="3820" xr:uid="{FD2B957C-8E78-4D16-A9E6-76084DBF2CBD}"/>
    <cellStyle name="Moneda 3 3 3 2 2 3" xfId="1839" xr:uid="{D348577C-D7C8-49FB-9622-7A48CFC2C14C}"/>
    <cellStyle name="Moneda 3 3 3 2 2 3 2" xfId="4480" xr:uid="{E5540AEB-1C89-4A8A-AFBA-19B00E65A03B}"/>
    <cellStyle name="Moneda 3 3 3 2 2 4" xfId="3160" xr:uid="{FC38A5D0-C921-4E87-9261-7E8D6B9A7A19}"/>
    <cellStyle name="Moneda 3 3 3 2 3" xfId="849" xr:uid="{5E79F170-E4D2-43DC-AA09-93CC01B97AA1}"/>
    <cellStyle name="Moneda 3 3 3 2 3 2" xfId="2170" xr:uid="{4A3EA5A5-7067-47CB-BEDB-1C3FB6D211DA}"/>
    <cellStyle name="Moneda 3 3 3 2 3 2 2" xfId="4811" xr:uid="{F7F710F5-904B-4A6D-972D-79D72E76BB06}"/>
    <cellStyle name="Moneda 3 3 3 2 3 3" xfId="3491" xr:uid="{7D20897F-3D88-4A3E-A29A-55EC0ABD10F0}"/>
    <cellStyle name="Moneda 3 3 3 2 4" xfId="1510" xr:uid="{996C8821-6E85-4C80-A522-89BAEC3EB17E}"/>
    <cellStyle name="Moneda 3 3 3 2 4 2" xfId="4151" xr:uid="{D3FF0C3C-EE9F-499E-AA6F-E2D80DBF0662}"/>
    <cellStyle name="Moneda 3 3 3 2 5" xfId="2831" xr:uid="{4AFBD5A3-2BBC-45C8-9F4A-F602919DE4FD}"/>
    <cellStyle name="Moneda 3 3 3 3" xfId="298" xr:uid="{A11A73D3-DBF9-42B6-A385-EF41E81FACE5}"/>
    <cellStyle name="Moneda 3 3 3 3 2" xfId="628" xr:uid="{67CEEC94-2C05-406F-A40F-68C973E839A7}"/>
    <cellStyle name="Moneda 3 3 3 3 2 2" xfId="1288" xr:uid="{A6165CE7-2F37-43F4-9E6A-430C2A7757E1}"/>
    <cellStyle name="Moneda 3 3 3 3 2 2 2" xfId="2609" xr:uid="{0A435A9F-475D-43D8-9294-C0D0C816D09A}"/>
    <cellStyle name="Moneda 3 3 3 3 2 2 2 2" xfId="5250" xr:uid="{660B5A36-C1A2-4858-99B9-D9AD4954B432}"/>
    <cellStyle name="Moneda 3 3 3 3 2 2 3" xfId="3930" xr:uid="{3A3EBCC8-5F54-4408-9C96-6073E3B8E937}"/>
    <cellStyle name="Moneda 3 3 3 3 2 3" xfId="1949" xr:uid="{145CC221-7D23-4FE5-B9F4-FC3ED18E6927}"/>
    <cellStyle name="Moneda 3 3 3 3 2 3 2" xfId="4590" xr:uid="{38CAFCE3-3F05-49EC-94AA-03675CC43428}"/>
    <cellStyle name="Moneda 3 3 3 3 2 4" xfId="3270" xr:uid="{7826FEEB-C035-4246-9B00-039C6C0D90C9}"/>
    <cellStyle name="Moneda 3 3 3 3 3" xfId="959" xr:uid="{5A74A6AF-BDB5-41EB-B4D8-8F88DDBF8EC3}"/>
    <cellStyle name="Moneda 3 3 3 3 3 2" xfId="2280" xr:uid="{F6BD68E8-4705-4AC9-B354-DE3422B342F2}"/>
    <cellStyle name="Moneda 3 3 3 3 3 2 2" xfId="4921" xr:uid="{CFDE53E8-7285-4DC6-BFBB-64DA1BC183A3}"/>
    <cellStyle name="Moneda 3 3 3 3 3 3" xfId="3601" xr:uid="{9FFE2FAD-A8A7-4D6B-A2ED-58F18D0B16C6}"/>
    <cellStyle name="Moneda 3 3 3 3 4" xfId="1620" xr:uid="{9D8EF09E-04B8-4CE1-80F0-9BD081410288}"/>
    <cellStyle name="Moneda 3 3 3 3 4 2" xfId="4261" xr:uid="{7AD87F2D-7A17-45B7-A5F1-76849B9307A9}"/>
    <cellStyle name="Moneda 3 3 3 3 5" xfId="2941" xr:uid="{548F6983-DACD-4F7F-BB8B-E73E6893BF69}"/>
    <cellStyle name="Moneda 3 3 3 4" xfId="407" xr:uid="{4216E429-D552-43E9-BDAC-82B906FA50E4}"/>
    <cellStyle name="Moneda 3 3 3 4 2" xfId="1068" xr:uid="{E2302D6A-02EE-47AC-9E3B-53C78EE97016}"/>
    <cellStyle name="Moneda 3 3 3 4 2 2" xfId="2389" xr:uid="{351B375D-11BF-4DA8-8073-6E6A66F47DAF}"/>
    <cellStyle name="Moneda 3 3 3 4 2 2 2" xfId="5030" xr:uid="{742D0A88-3441-476A-B06B-781F36E80EE9}"/>
    <cellStyle name="Moneda 3 3 3 4 2 3" xfId="3710" xr:uid="{46960FA3-2622-4387-9A5F-307F7654AE97}"/>
    <cellStyle name="Moneda 3 3 3 4 3" xfId="1729" xr:uid="{A62AFA83-FD29-4069-9455-0FB5ECC8F6E8}"/>
    <cellStyle name="Moneda 3 3 3 4 3 2" xfId="4370" xr:uid="{C4E2CEB4-ECC2-41AE-B696-0713A0CE9368}"/>
    <cellStyle name="Moneda 3 3 3 4 4" xfId="3050" xr:uid="{31618845-FB2C-4A92-96E1-8316B37B43F8}"/>
    <cellStyle name="Moneda 3 3 3 5" xfId="739" xr:uid="{A34462D1-6127-40C3-8745-3A17BB12A52C}"/>
    <cellStyle name="Moneda 3 3 3 5 2" xfId="2060" xr:uid="{77EAD985-4273-47CD-B142-EB742C65718C}"/>
    <cellStyle name="Moneda 3 3 3 5 2 2" xfId="4701" xr:uid="{C74EC320-27DF-479C-A7CF-AA074BADB989}"/>
    <cellStyle name="Moneda 3 3 3 5 3" xfId="3381" xr:uid="{12B1AAEA-335E-4363-AF54-0433126DA8B1}"/>
    <cellStyle name="Moneda 3 3 3 6" xfId="1400" xr:uid="{A44ACD16-E8B7-47B7-8BBB-13BD8C6A8689}"/>
    <cellStyle name="Moneda 3 3 3 6 2" xfId="4041" xr:uid="{49D78D71-C246-4A07-8C43-F66C713461CA}"/>
    <cellStyle name="Moneda 3 3 3 7" xfId="2721" xr:uid="{8742B7C8-81B5-49C7-98EB-62A248684D11}"/>
    <cellStyle name="Moneda 3 3 4" xfId="137" xr:uid="{EFCB6A00-F78E-4E61-9EFB-72B9262F85AF}"/>
    <cellStyle name="Moneda 3 3 4 2" xfId="467" xr:uid="{A11963ED-4BF9-4C7B-8429-70B0A655D03F}"/>
    <cellStyle name="Moneda 3 3 4 2 2" xfId="1127" xr:uid="{339C74FF-297D-4329-BC09-087476326EBC}"/>
    <cellStyle name="Moneda 3 3 4 2 2 2" xfId="2448" xr:uid="{25E9915A-D647-4C14-821E-604C41197945}"/>
    <cellStyle name="Moneda 3 3 4 2 2 2 2" xfId="5089" xr:uid="{0451A1F8-A014-4572-98B1-68D04CF3590A}"/>
    <cellStyle name="Moneda 3 3 4 2 2 3" xfId="3769" xr:uid="{20659AB9-E42C-4C51-B2E8-28CBD5119B67}"/>
    <cellStyle name="Moneda 3 3 4 2 3" xfId="1788" xr:uid="{FFB6BDBD-8C4A-41C2-AD8F-0B13474CEB9F}"/>
    <cellStyle name="Moneda 3 3 4 2 3 2" xfId="4429" xr:uid="{88F5D578-9092-4063-999A-740EF605BA48}"/>
    <cellStyle name="Moneda 3 3 4 2 4" xfId="3109" xr:uid="{7B33F695-521D-4BD2-BE49-A950FEDED41C}"/>
    <cellStyle name="Moneda 3 3 4 3" xfId="798" xr:uid="{92983FA9-4445-4608-8C0A-5ADC4B651C1D}"/>
    <cellStyle name="Moneda 3 3 4 3 2" xfId="2119" xr:uid="{98271CDF-6DA7-4858-927E-61FD05007D91}"/>
    <cellStyle name="Moneda 3 3 4 3 2 2" xfId="4760" xr:uid="{3D7296A9-E109-4148-834D-23373318C480}"/>
    <cellStyle name="Moneda 3 3 4 3 3" xfId="3440" xr:uid="{192CFE51-D264-412D-8028-2526FAFF37AD}"/>
    <cellStyle name="Moneda 3 3 4 4" xfId="1459" xr:uid="{4DD09B05-A40C-4924-A209-1A1817E4DFE9}"/>
    <cellStyle name="Moneda 3 3 4 4 2" xfId="4100" xr:uid="{1732A982-7137-4D00-8AAF-5B3D6807DC60}"/>
    <cellStyle name="Moneda 3 3 4 5" xfId="2780" xr:uid="{7276D38B-FDF0-490D-9CDF-185C54A7EBDE}"/>
    <cellStyle name="Moneda 3 3 5" xfId="247" xr:uid="{5485535A-CE26-468E-93E5-C2A76AC34E53}"/>
    <cellStyle name="Moneda 3 3 5 2" xfId="577" xr:uid="{BAC1DEB6-2681-42A5-9A51-E35EF6C5C6AC}"/>
    <cellStyle name="Moneda 3 3 5 2 2" xfId="1237" xr:uid="{CFD62D76-8355-43FD-8316-B038CADAEB14}"/>
    <cellStyle name="Moneda 3 3 5 2 2 2" xfId="2558" xr:uid="{8453F6A8-3146-4B0E-A702-2B34C8724B95}"/>
    <cellStyle name="Moneda 3 3 5 2 2 2 2" xfId="5199" xr:uid="{3A8F824E-CCE7-4F4B-A253-5CF99F91BFD4}"/>
    <cellStyle name="Moneda 3 3 5 2 2 3" xfId="3879" xr:uid="{0B150172-CEE3-492F-90A4-FC754F75F8E7}"/>
    <cellStyle name="Moneda 3 3 5 2 3" xfId="1898" xr:uid="{97A9F20A-608A-43D2-844D-4D3847080A30}"/>
    <cellStyle name="Moneda 3 3 5 2 3 2" xfId="4539" xr:uid="{0E91BBE0-CE1F-48CA-8118-25270DF4E154}"/>
    <cellStyle name="Moneda 3 3 5 2 4" xfId="3219" xr:uid="{E6BF9833-15A0-40F4-AD59-657AE680FB00}"/>
    <cellStyle name="Moneda 3 3 5 3" xfId="908" xr:uid="{80223F0D-40C6-467A-8CA5-0AD25B5E69D3}"/>
    <cellStyle name="Moneda 3 3 5 3 2" xfId="2229" xr:uid="{89DCB024-DE7A-44E5-9C29-C6F8A0A413C7}"/>
    <cellStyle name="Moneda 3 3 5 3 2 2" xfId="4870" xr:uid="{CEAC5155-F605-495A-BA88-CE18E604C901}"/>
    <cellStyle name="Moneda 3 3 5 3 3" xfId="3550" xr:uid="{3CAEEF27-D809-4CF5-A22C-8605A4AF0E3C}"/>
    <cellStyle name="Moneda 3 3 5 4" xfId="1569" xr:uid="{BC58A40A-A14B-4A7B-8036-DFA4B09658AB}"/>
    <cellStyle name="Moneda 3 3 5 4 2" xfId="4210" xr:uid="{11BC5065-0C08-4BDF-8CA6-1DADA60C6425}"/>
    <cellStyle name="Moneda 3 3 5 5" xfId="2890" xr:uid="{83A22995-0F5A-43EA-A362-8B9B20888295}"/>
    <cellStyle name="Moneda 3 3 6" xfId="356" xr:uid="{AC35FE6B-3D32-4837-A743-F148B3C9AC7C}"/>
    <cellStyle name="Moneda 3 3 6 2" xfId="1017" xr:uid="{13450CBC-BFD1-4937-B1BA-318B66FD7588}"/>
    <cellStyle name="Moneda 3 3 6 2 2" xfId="2338" xr:uid="{218D971B-B4F5-4C58-8AD3-94097C592C79}"/>
    <cellStyle name="Moneda 3 3 6 2 2 2" xfId="4979" xr:uid="{0CAFAF82-925A-47FC-9BB4-DBFF0859E1D3}"/>
    <cellStyle name="Moneda 3 3 6 2 3" xfId="3659" xr:uid="{04BC4384-66D4-45BC-8D0E-AF8C4C3944B2}"/>
    <cellStyle name="Moneda 3 3 6 3" xfId="1678" xr:uid="{8561E5EF-56BC-473B-B2A9-962A0C8E625C}"/>
    <cellStyle name="Moneda 3 3 6 3 2" xfId="4319" xr:uid="{565DBB38-C87F-4CA6-898A-C23C8DEF577B}"/>
    <cellStyle name="Moneda 3 3 6 4" xfId="2999" xr:uid="{BB8ED27F-DC08-4970-B191-0C0D0FD670AB}"/>
    <cellStyle name="Moneda 3 3 7" xfId="688" xr:uid="{A6E71D0A-3636-4AE7-8195-06B9B4B3FDB8}"/>
    <cellStyle name="Moneda 3 3 7 2" xfId="2009" xr:uid="{4C36F2FF-6AF0-4D83-BE43-04F2C137F1BF}"/>
    <cellStyle name="Moneda 3 3 7 2 2" xfId="4650" xr:uid="{B60D63D6-7530-4270-9DF7-95F3AD2B36DA}"/>
    <cellStyle name="Moneda 3 3 7 3" xfId="3330" xr:uid="{AF3036FA-D4C5-4F43-B692-EE41BECBE2E2}"/>
    <cellStyle name="Moneda 3 3 8" xfId="1349" xr:uid="{4077E6CC-5BEF-4375-BFBB-27125482145E}"/>
    <cellStyle name="Moneda 3 3 8 2" xfId="3990" xr:uid="{C07EFCCB-51C4-44EB-9B5B-D6CEF962B020}"/>
    <cellStyle name="Moneda 3 3 9" xfId="2670" xr:uid="{D991DAB8-4CF5-44A7-85D5-54542A692F83}"/>
    <cellStyle name="Moneda 3 4" xfId="35" xr:uid="{37396FA5-9AD8-4305-8DD0-F6F7D5D3F448}"/>
    <cellStyle name="Moneda 3 4 2" xfId="86" xr:uid="{C8325EC1-069E-41C5-859E-321B6D710733}"/>
    <cellStyle name="Moneda 3 4 2 2" xfId="198" xr:uid="{04F71BDE-DE8E-495B-A87F-F38C089E472D}"/>
    <cellStyle name="Moneda 3 4 2 2 2" xfId="528" xr:uid="{46226265-5073-4546-8FF9-B0CDA8C4067D}"/>
    <cellStyle name="Moneda 3 4 2 2 2 2" xfId="1188" xr:uid="{8CACED42-A801-43EA-98D4-66BE0ABBA1FE}"/>
    <cellStyle name="Moneda 3 4 2 2 2 2 2" xfId="2509" xr:uid="{F8F1ED77-FA5A-4D17-AEF6-A7F6E9C00AC5}"/>
    <cellStyle name="Moneda 3 4 2 2 2 2 2 2" xfId="5150" xr:uid="{565AEC85-EF7C-45AC-8ABB-44563BFF443C}"/>
    <cellStyle name="Moneda 3 4 2 2 2 2 3" xfId="3830" xr:uid="{BB216241-6DC1-47C0-8955-23627CB7669D}"/>
    <cellStyle name="Moneda 3 4 2 2 2 3" xfId="1849" xr:uid="{41969FAD-9FEE-403F-9366-0E0E10F17AAE}"/>
    <cellStyle name="Moneda 3 4 2 2 2 3 2" xfId="4490" xr:uid="{B5D46278-262B-4FF1-A41F-B99780894EF3}"/>
    <cellStyle name="Moneda 3 4 2 2 2 4" xfId="3170" xr:uid="{42876A04-F952-497F-B99B-20D1927788E1}"/>
    <cellStyle name="Moneda 3 4 2 2 3" xfId="859" xr:uid="{E6FB5179-7B8C-4639-A328-A2C30776546A}"/>
    <cellStyle name="Moneda 3 4 2 2 3 2" xfId="2180" xr:uid="{80F66A5D-1B21-4631-AE0F-23BCF907939F}"/>
    <cellStyle name="Moneda 3 4 2 2 3 2 2" xfId="4821" xr:uid="{9AEBE0BC-9AE5-44B0-9758-2B50B9037485}"/>
    <cellStyle name="Moneda 3 4 2 2 3 3" xfId="3501" xr:uid="{CC721AA9-5D2C-4C7E-9EA3-7A5D03FC040E}"/>
    <cellStyle name="Moneda 3 4 2 2 4" xfId="1520" xr:uid="{0AAEAA13-E9AA-475B-9093-C77C57E0C15C}"/>
    <cellStyle name="Moneda 3 4 2 2 4 2" xfId="4161" xr:uid="{D3E98C09-2BAB-4E9D-B899-F6C4688ABCE3}"/>
    <cellStyle name="Moneda 3 4 2 2 5" xfId="2841" xr:uid="{384D034A-5481-4FFD-9EF6-CDA9E8BDE18D}"/>
    <cellStyle name="Moneda 3 4 2 3" xfId="308" xr:uid="{52CD2E3F-7324-476A-82CF-4E4FBF112DCF}"/>
    <cellStyle name="Moneda 3 4 2 3 2" xfId="638" xr:uid="{B520196C-D35C-4972-A2FF-C897C58CDEDE}"/>
    <cellStyle name="Moneda 3 4 2 3 2 2" xfId="1298" xr:uid="{086CB479-CD0D-4951-82DF-FF8318618573}"/>
    <cellStyle name="Moneda 3 4 2 3 2 2 2" xfId="2619" xr:uid="{BBDC0818-8D8A-483B-B969-EB1868F50B49}"/>
    <cellStyle name="Moneda 3 4 2 3 2 2 2 2" xfId="5260" xr:uid="{22B46DC4-D954-4141-89EA-4B075EEEC9C0}"/>
    <cellStyle name="Moneda 3 4 2 3 2 2 3" xfId="3940" xr:uid="{7A06A9F9-9226-4CB6-9C41-40095F71D704}"/>
    <cellStyle name="Moneda 3 4 2 3 2 3" xfId="1959" xr:uid="{D361695A-6ECD-4BBF-8EA3-6712F669A4CD}"/>
    <cellStyle name="Moneda 3 4 2 3 2 3 2" xfId="4600" xr:uid="{13BF5535-755A-4866-BDDC-5253E5C1313B}"/>
    <cellStyle name="Moneda 3 4 2 3 2 4" xfId="3280" xr:uid="{406ABEDE-64D1-4F60-9E25-3AF1CEDBBA66}"/>
    <cellStyle name="Moneda 3 4 2 3 3" xfId="969" xr:uid="{DAC0FD47-D355-4A0A-A351-F14BBE454F12}"/>
    <cellStyle name="Moneda 3 4 2 3 3 2" xfId="2290" xr:uid="{A97B1548-7DCE-46CD-8DD4-B7099B15882A}"/>
    <cellStyle name="Moneda 3 4 2 3 3 2 2" xfId="4931" xr:uid="{CFF73556-41C1-4799-B83B-7AEC57E9DEF5}"/>
    <cellStyle name="Moneda 3 4 2 3 3 3" xfId="3611" xr:uid="{03FA22EE-B755-4EE3-903D-DBE3B9812C20}"/>
    <cellStyle name="Moneda 3 4 2 3 4" xfId="1630" xr:uid="{AAF7F434-C998-4349-AE31-03BF39346D77}"/>
    <cellStyle name="Moneda 3 4 2 3 4 2" xfId="4271" xr:uid="{8C368AAF-0AD5-4EF9-BC3D-6671C9603D98}"/>
    <cellStyle name="Moneda 3 4 2 3 5" xfId="2951" xr:uid="{DC1AB93F-C090-4586-914C-E3253A2CCFAD}"/>
    <cellStyle name="Moneda 3 4 2 4" xfId="417" xr:uid="{0A180C0F-9F04-46AF-BE84-F9275E195A07}"/>
    <cellStyle name="Moneda 3 4 2 4 2" xfId="1078" xr:uid="{96A1F269-B42B-4372-BEB8-24C28D8B89BB}"/>
    <cellStyle name="Moneda 3 4 2 4 2 2" xfId="2399" xr:uid="{6419322F-6E7E-4764-83E4-AC8A2CF985FE}"/>
    <cellStyle name="Moneda 3 4 2 4 2 2 2" xfId="5040" xr:uid="{2E902C87-7C76-4B23-B0BF-00135C68EFCC}"/>
    <cellStyle name="Moneda 3 4 2 4 2 3" xfId="3720" xr:uid="{2B077395-B956-4C1B-BDB5-EE89C6425269}"/>
    <cellStyle name="Moneda 3 4 2 4 3" xfId="1739" xr:uid="{FD53C75B-0D53-42C0-A4D2-98DD0E38B206}"/>
    <cellStyle name="Moneda 3 4 2 4 3 2" xfId="4380" xr:uid="{DB40F8C3-5277-4844-BE22-457906DCA914}"/>
    <cellStyle name="Moneda 3 4 2 4 4" xfId="3060" xr:uid="{32639ED6-C3E3-49AE-9D65-BA83C5C859C6}"/>
    <cellStyle name="Moneda 3 4 2 5" xfId="749" xr:uid="{DD1518F3-D053-477F-B747-8363CA5CBD03}"/>
    <cellStyle name="Moneda 3 4 2 5 2" xfId="2070" xr:uid="{47D8D4C9-1FB6-470D-853A-EF42FBB55021}"/>
    <cellStyle name="Moneda 3 4 2 5 2 2" xfId="4711" xr:uid="{F1C77EFF-7229-4B5E-A925-2807A11E207A}"/>
    <cellStyle name="Moneda 3 4 2 5 3" xfId="3391" xr:uid="{E4671717-F269-4B82-9C63-4CA2FEFF8EB9}"/>
    <cellStyle name="Moneda 3 4 2 6" xfId="1410" xr:uid="{4B0CB05E-9094-42E9-9256-7D1A7817C5F1}"/>
    <cellStyle name="Moneda 3 4 2 6 2" xfId="4051" xr:uid="{F3D1D14E-09E6-4057-A054-F2B606471952}"/>
    <cellStyle name="Moneda 3 4 2 7" xfId="2731" xr:uid="{E71BE9ED-0993-4DD0-B38B-627285DF8B2D}"/>
    <cellStyle name="Moneda 3 4 3" xfId="147" xr:uid="{3F8C8BD8-7047-472F-B42B-928939E528EE}"/>
    <cellStyle name="Moneda 3 4 3 2" xfId="477" xr:uid="{18D19AA7-D818-4A89-BABB-430E261AD5EE}"/>
    <cellStyle name="Moneda 3 4 3 2 2" xfId="1137" xr:uid="{140B408B-6A09-4EF0-8233-CC71E62A802A}"/>
    <cellStyle name="Moneda 3 4 3 2 2 2" xfId="2458" xr:uid="{3239C928-D873-437B-B281-C80AA1F368F7}"/>
    <cellStyle name="Moneda 3 4 3 2 2 2 2" xfId="5099" xr:uid="{338845F2-D9F4-4F2D-8EE5-AE6DE07EC1DA}"/>
    <cellStyle name="Moneda 3 4 3 2 2 3" xfId="3779" xr:uid="{616E7105-5600-4D3B-B36E-4260A2207561}"/>
    <cellStyle name="Moneda 3 4 3 2 3" xfId="1798" xr:uid="{1318CCB8-F663-4CB0-B786-D76AF0D415A2}"/>
    <cellStyle name="Moneda 3 4 3 2 3 2" xfId="4439" xr:uid="{4ECE05FE-60BF-4E28-927C-A2EC0E5F53EE}"/>
    <cellStyle name="Moneda 3 4 3 2 4" xfId="3119" xr:uid="{847C6888-5377-4FA2-8691-A6B2D4179B69}"/>
    <cellStyle name="Moneda 3 4 3 3" xfId="808" xr:uid="{0035E488-B4DC-47B3-B774-944E1D69C3DC}"/>
    <cellStyle name="Moneda 3 4 3 3 2" xfId="2129" xr:uid="{06FD2B56-9A44-4645-8A2B-5161D021510E}"/>
    <cellStyle name="Moneda 3 4 3 3 2 2" xfId="4770" xr:uid="{9ADC4052-9D65-4C6E-8F3A-B3DA1C53A45A}"/>
    <cellStyle name="Moneda 3 4 3 3 3" xfId="3450" xr:uid="{F3647986-ADF3-4C02-8C30-EA1B4ECA6524}"/>
    <cellStyle name="Moneda 3 4 3 4" xfId="1469" xr:uid="{78E616B5-3FA0-4DF2-8C85-E04419D02C6F}"/>
    <cellStyle name="Moneda 3 4 3 4 2" xfId="4110" xr:uid="{FE417291-3353-4E79-9D18-AE2A96104512}"/>
    <cellStyle name="Moneda 3 4 3 5" xfId="2790" xr:uid="{AB98E2EB-24FE-4090-9383-A5F2B6884870}"/>
    <cellStyle name="Moneda 3 4 4" xfId="257" xr:uid="{5057DF04-CF00-4BB9-88DA-ED6DC528487A}"/>
    <cellStyle name="Moneda 3 4 4 2" xfId="587" xr:uid="{F4CB60A5-8BE1-414E-89A9-2486EB6CD5A0}"/>
    <cellStyle name="Moneda 3 4 4 2 2" xfId="1247" xr:uid="{79A919FA-B41D-4D58-A3D2-DC30683B52B3}"/>
    <cellStyle name="Moneda 3 4 4 2 2 2" xfId="2568" xr:uid="{52FEE31D-DA40-4CD4-BAFA-F52A6A27982C}"/>
    <cellStyle name="Moneda 3 4 4 2 2 2 2" xfId="5209" xr:uid="{3D316BC8-3CCD-4FA9-AD4D-DE08DD3B9AC2}"/>
    <cellStyle name="Moneda 3 4 4 2 2 3" xfId="3889" xr:uid="{DEA71C62-5639-4D8E-9FF7-970CA37A10BB}"/>
    <cellStyle name="Moneda 3 4 4 2 3" xfId="1908" xr:uid="{FB381AC2-DFA2-4491-A10D-2D689344B237}"/>
    <cellStyle name="Moneda 3 4 4 2 3 2" xfId="4549" xr:uid="{CADEF7B5-BA0B-4BB2-B45A-E9B8DF1E50CD}"/>
    <cellStyle name="Moneda 3 4 4 2 4" xfId="3229" xr:uid="{85A4F748-DE22-4E7B-9C5C-ADD622C0A0F1}"/>
    <cellStyle name="Moneda 3 4 4 3" xfId="918" xr:uid="{70AFEEF3-9906-4237-92AB-F2551680B589}"/>
    <cellStyle name="Moneda 3 4 4 3 2" xfId="2239" xr:uid="{47D9DB4C-84BD-4794-9CA4-9C80C31F2110}"/>
    <cellStyle name="Moneda 3 4 4 3 2 2" xfId="4880" xr:uid="{39A7F8C5-79F6-4E88-BA6B-016F2862B003}"/>
    <cellStyle name="Moneda 3 4 4 3 3" xfId="3560" xr:uid="{8828C896-4222-4F15-BDD5-05C7A0315DD1}"/>
    <cellStyle name="Moneda 3 4 4 4" xfId="1579" xr:uid="{4F4B9004-9BA8-411D-9E1B-56830BEF90F8}"/>
    <cellStyle name="Moneda 3 4 4 4 2" xfId="4220" xr:uid="{1055E70C-20D3-483B-9BAA-71C140DF2BB8}"/>
    <cellStyle name="Moneda 3 4 4 5" xfId="2900" xr:uid="{303B1512-2515-435A-B1DB-2689FB138B8B}"/>
    <cellStyle name="Moneda 3 4 5" xfId="366" xr:uid="{6789761D-E9BF-4C4C-9061-CCC0A6426CA3}"/>
    <cellStyle name="Moneda 3 4 5 2" xfId="1027" xr:uid="{5809152C-8993-417E-9526-A034630C1762}"/>
    <cellStyle name="Moneda 3 4 5 2 2" xfId="2348" xr:uid="{33820117-371D-4CA9-A9FB-50326F234D00}"/>
    <cellStyle name="Moneda 3 4 5 2 2 2" xfId="4989" xr:uid="{B9AAE39C-A082-45FC-A8E3-C2AF46DAD2E6}"/>
    <cellStyle name="Moneda 3 4 5 2 3" xfId="3669" xr:uid="{7651A942-A275-4777-8B9A-372037684C25}"/>
    <cellStyle name="Moneda 3 4 5 3" xfId="1688" xr:uid="{59F6C651-E501-4D1E-9F10-C677C5E81FC6}"/>
    <cellStyle name="Moneda 3 4 5 3 2" xfId="4329" xr:uid="{A24D4A47-40BA-4CAF-8866-838B3DA3BEFB}"/>
    <cellStyle name="Moneda 3 4 5 4" xfId="3009" xr:uid="{8BA96720-E670-499B-8CE0-EC0BFB6344B2}"/>
    <cellStyle name="Moneda 3 4 6" xfId="698" xr:uid="{75E7640F-9204-4E62-831E-82C94590A3E4}"/>
    <cellStyle name="Moneda 3 4 6 2" xfId="2019" xr:uid="{DA2F045A-2669-4E28-8279-3B84A31E9961}"/>
    <cellStyle name="Moneda 3 4 6 2 2" xfId="4660" xr:uid="{CD671CB5-4FF0-4491-9FE5-07633020F116}"/>
    <cellStyle name="Moneda 3 4 6 3" xfId="3340" xr:uid="{C003A9F7-C250-4F35-8D14-471F2A096F78}"/>
    <cellStyle name="Moneda 3 4 7" xfId="1359" xr:uid="{E4C86468-D091-4DDD-9D9F-86864B0E6A83}"/>
    <cellStyle name="Moneda 3 4 7 2" xfId="4000" xr:uid="{A86FAB17-EE24-45B7-90FD-1AE4B4ED139F}"/>
    <cellStyle name="Moneda 3 4 8" xfId="2680" xr:uid="{DE2C167D-96F5-44DA-AF57-5BFC6C500F62}"/>
    <cellStyle name="Moneda 3 5" xfId="62" xr:uid="{81C2D27A-913E-493B-92EF-6F7FF14BA545}"/>
    <cellStyle name="Moneda 3 5 2" xfId="174" xr:uid="{822230A9-A8D2-48FE-AF73-2FA61B111A2D}"/>
    <cellStyle name="Moneda 3 5 2 2" xfId="504" xr:uid="{078DF5D9-186C-422A-93D7-0B3D763C1CCB}"/>
    <cellStyle name="Moneda 3 5 2 2 2" xfId="1164" xr:uid="{BE3C09A5-8D1D-4383-BFD4-DC80D94F822C}"/>
    <cellStyle name="Moneda 3 5 2 2 2 2" xfId="2485" xr:uid="{D9DDCE0F-6F9E-49E4-A612-8B0EBAAC3033}"/>
    <cellStyle name="Moneda 3 5 2 2 2 2 2" xfId="5126" xr:uid="{E6913646-8F38-48A6-9EA5-66BE70C8C72C}"/>
    <cellStyle name="Moneda 3 5 2 2 2 3" xfId="3806" xr:uid="{AD917BF7-4616-4C16-85DF-D43BFC62D3D7}"/>
    <cellStyle name="Moneda 3 5 2 2 3" xfId="1825" xr:uid="{95D89897-D388-4A74-941F-F51B07396DFD}"/>
    <cellStyle name="Moneda 3 5 2 2 3 2" xfId="4466" xr:uid="{B68514BD-5770-4681-A7FB-8C540B2972BA}"/>
    <cellStyle name="Moneda 3 5 2 2 4" xfId="3146" xr:uid="{38537ACC-4B27-4157-AEDD-DD188ACF598B}"/>
    <cellStyle name="Moneda 3 5 2 3" xfId="835" xr:uid="{1E696DDE-AA19-4474-BE5F-BEC4701DAF7F}"/>
    <cellStyle name="Moneda 3 5 2 3 2" xfId="2156" xr:uid="{67C3F6B9-F1EC-4894-A474-5B881132FFE4}"/>
    <cellStyle name="Moneda 3 5 2 3 2 2" xfId="4797" xr:uid="{91843330-3694-43B7-A0E8-54BE783C59EB}"/>
    <cellStyle name="Moneda 3 5 2 3 3" xfId="3477" xr:uid="{B1DB9747-A1A1-442C-97FC-817B934E301D}"/>
    <cellStyle name="Moneda 3 5 2 4" xfId="1496" xr:uid="{0D600E92-BF9A-4178-A962-7CD28299D827}"/>
    <cellStyle name="Moneda 3 5 2 4 2" xfId="4137" xr:uid="{A635328E-E4E9-4C6F-927A-6CF1511EC561}"/>
    <cellStyle name="Moneda 3 5 2 5" xfId="2817" xr:uid="{3FADD304-F04B-45F1-B5DE-F56E5EA543DC}"/>
    <cellStyle name="Moneda 3 5 3" xfId="284" xr:uid="{1A43178C-CA2D-4838-A63D-B6D6F2A5BE75}"/>
    <cellStyle name="Moneda 3 5 3 2" xfId="614" xr:uid="{0EB97FEC-77B9-4BB5-9A44-096F2EBC39A5}"/>
    <cellStyle name="Moneda 3 5 3 2 2" xfId="1274" xr:uid="{8F9ADB96-265D-49A0-AE6C-B60CF6BB6ACC}"/>
    <cellStyle name="Moneda 3 5 3 2 2 2" xfId="2595" xr:uid="{BBCC5BF6-CE0E-4A62-B40A-9650EC494F86}"/>
    <cellStyle name="Moneda 3 5 3 2 2 2 2" xfId="5236" xr:uid="{A725E7BC-2C10-4C36-AA21-2A6EB51D68ED}"/>
    <cellStyle name="Moneda 3 5 3 2 2 3" xfId="3916" xr:uid="{28C22D4D-C30A-49B1-B112-7046A050BEE1}"/>
    <cellStyle name="Moneda 3 5 3 2 3" xfId="1935" xr:uid="{7BECBF9C-16AE-49E1-8CF8-27C04D60ED21}"/>
    <cellStyle name="Moneda 3 5 3 2 3 2" xfId="4576" xr:uid="{0762090C-14DB-482A-B3B9-CA08A562943E}"/>
    <cellStyle name="Moneda 3 5 3 2 4" xfId="3256" xr:uid="{4E6E79B2-1987-43D1-8C84-B961D60198F0}"/>
    <cellStyle name="Moneda 3 5 3 3" xfId="945" xr:uid="{8C2637CF-FCC3-4B42-92AC-107315E38196}"/>
    <cellStyle name="Moneda 3 5 3 3 2" xfId="2266" xr:uid="{AE21291A-5259-44F1-824A-76981AF3AB76}"/>
    <cellStyle name="Moneda 3 5 3 3 2 2" xfId="4907" xr:uid="{6C115F30-D3CC-4793-904D-AA4940833CD1}"/>
    <cellStyle name="Moneda 3 5 3 3 3" xfId="3587" xr:uid="{4C316825-6011-4DA5-BC50-5CF93196E619}"/>
    <cellStyle name="Moneda 3 5 3 4" xfId="1606" xr:uid="{6ACBEA1B-D2EC-437B-BAD6-FABBA47CCEAE}"/>
    <cellStyle name="Moneda 3 5 3 4 2" xfId="4247" xr:uid="{824B0663-CC75-4C20-A6A1-FDE1A10773F1}"/>
    <cellStyle name="Moneda 3 5 3 5" xfId="2927" xr:uid="{1B2C6248-3A13-435A-879A-4E873AE105F3}"/>
    <cellStyle name="Moneda 3 5 4" xfId="393" xr:uid="{E732CC75-2C9B-4DCF-B898-7DBEEF2971A4}"/>
    <cellStyle name="Moneda 3 5 4 2" xfId="1054" xr:uid="{0A5629E6-3C1B-44A4-B01F-554C66894977}"/>
    <cellStyle name="Moneda 3 5 4 2 2" xfId="2375" xr:uid="{81F2F6E3-79E9-4BAC-ADFC-67B188E2AC3F}"/>
    <cellStyle name="Moneda 3 5 4 2 2 2" xfId="5016" xr:uid="{1E780F34-7A95-4A23-9260-13D749153061}"/>
    <cellStyle name="Moneda 3 5 4 2 3" xfId="3696" xr:uid="{25FB06BD-8EC3-43AB-9928-1C5B0E4FE385}"/>
    <cellStyle name="Moneda 3 5 4 3" xfId="1715" xr:uid="{C39DFA62-0935-4185-8FE6-E636954FBB9D}"/>
    <cellStyle name="Moneda 3 5 4 3 2" xfId="4356" xr:uid="{2A96D0DC-318F-47BA-8EC9-F9295EA1D4E1}"/>
    <cellStyle name="Moneda 3 5 4 4" xfId="3036" xr:uid="{747E6B42-F1BC-4CC4-9A14-59673FC6411D}"/>
    <cellStyle name="Moneda 3 5 5" xfId="725" xr:uid="{D2AACDFD-083C-4BB2-AB18-543E67DE938B}"/>
    <cellStyle name="Moneda 3 5 5 2" xfId="2046" xr:uid="{1689040E-8F79-448E-B2FD-7218276F8BC4}"/>
    <cellStyle name="Moneda 3 5 5 2 2" xfId="4687" xr:uid="{E971B1E6-F96F-40CF-84FD-D5DF8A8034B5}"/>
    <cellStyle name="Moneda 3 5 5 3" xfId="3367" xr:uid="{669207CC-196C-43D5-B435-AC0F2380589F}"/>
    <cellStyle name="Moneda 3 5 6" xfId="1386" xr:uid="{1AF2079E-FDE5-4891-BC70-BD82740CF0A5}"/>
    <cellStyle name="Moneda 3 5 6 2" xfId="4027" xr:uid="{E51BFAC0-2C30-44F0-873A-7CD61CDD5302}"/>
    <cellStyle name="Moneda 3 5 7" xfId="2707" xr:uid="{F7282A27-AA2A-4AE0-BB22-E3EB1DF61185}"/>
    <cellStyle name="Moneda 3 6" xfId="123" xr:uid="{D42CBE50-F704-43C1-AC83-B95E613D2C51}"/>
    <cellStyle name="Moneda 3 6 2" xfId="453" xr:uid="{9C1A9122-6AC6-4BE5-86D3-94EC63352D07}"/>
    <cellStyle name="Moneda 3 6 2 2" xfId="1113" xr:uid="{12A75F7C-55CA-4BAF-9DA1-2DD269F65B83}"/>
    <cellStyle name="Moneda 3 6 2 2 2" xfId="2434" xr:uid="{39D614D6-D724-447B-8295-A06F97D7F21B}"/>
    <cellStyle name="Moneda 3 6 2 2 2 2" xfId="5075" xr:uid="{69C9651C-D262-4A06-B8AC-A445CE8FAE7F}"/>
    <cellStyle name="Moneda 3 6 2 2 3" xfId="3755" xr:uid="{5690BF2B-BFD6-4F28-B162-B3A3B24D9DDE}"/>
    <cellStyle name="Moneda 3 6 2 3" xfId="1774" xr:uid="{4D940610-9588-4B6E-A61E-CCFB7EE88F62}"/>
    <cellStyle name="Moneda 3 6 2 3 2" xfId="4415" xr:uid="{A135DB6A-0912-4A19-A6D0-6EA4B59931E0}"/>
    <cellStyle name="Moneda 3 6 2 4" xfId="3095" xr:uid="{162B94CC-0F79-4949-A75A-3723D65BF59B}"/>
    <cellStyle name="Moneda 3 6 3" xfId="784" xr:uid="{3E4EC017-435C-403B-9DEC-28A2F43A2E04}"/>
    <cellStyle name="Moneda 3 6 3 2" xfId="2105" xr:uid="{2AF08DDC-1A47-42AE-BB1D-BE0FA28AB827}"/>
    <cellStyle name="Moneda 3 6 3 2 2" xfId="4746" xr:uid="{EC859CDD-D101-4DB0-82ED-8FE74CABE416}"/>
    <cellStyle name="Moneda 3 6 3 3" xfId="3426" xr:uid="{C6BE7BCF-0021-4111-948B-AE673180E8EB}"/>
    <cellStyle name="Moneda 3 6 4" xfId="1445" xr:uid="{0C96696C-CEC4-4AA6-8E11-C8F12FC57935}"/>
    <cellStyle name="Moneda 3 6 4 2" xfId="4086" xr:uid="{3D229F07-6D5C-4107-A1CD-851A89ABA140}"/>
    <cellStyle name="Moneda 3 6 5" xfId="2766" xr:uid="{C6303487-9504-4A4A-B20B-5658D1CF47CB}"/>
    <cellStyle name="Moneda 3 7" xfId="233" xr:uid="{414234DB-C553-4263-BB7D-273501A98DE9}"/>
    <cellStyle name="Moneda 3 7 2" xfId="563" xr:uid="{3ECFEACC-F2C1-42C1-87C6-01A315DC5FBB}"/>
    <cellStyle name="Moneda 3 7 2 2" xfId="1223" xr:uid="{7DF44F0F-0449-4C82-A411-76E791CE45C5}"/>
    <cellStyle name="Moneda 3 7 2 2 2" xfId="2544" xr:uid="{96EF6D71-7D53-469D-B342-6BBB9E9958EE}"/>
    <cellStyle name="Moneda 3 7 2 2 2 2" xfId="5185" xr:uid="{D9BA18FD-4FD9-45CD-AF5B-0855D84C9F3D}"/>
    <cellStyle name="Moneda 3 7 2 2 3" xfId="3865" xr:uid="{CD653296-D187-4B83-9C6C-A1C6F7ECC7AE}"/>
    <cellStyle name="Moneda 3 7 2 3" xfId="1884" xr:uid="{818B8DFC-FCB0-46C9-975D-056883659F8C}"/>
    <cellStyle name="Moneda 3 7 2 3 2" xfId="4525" xr:uid="{5AE60334-4FD4-4E29-8117-AD3036DC8762}"/>
    <cellStyle name="Moneda 3 7 2 4" xfId="3205" xr:uid="{D834A1DC-9874-40FC-B552-EFEA965D54D1}"/>
    <cellStyle name="Moneda 3 7 3" xfId="894" xr:uid="{807CC28F-FAF1-42EB-AFD4-D05F70A939BE}"/>
    <cellStyle name="Moneda 3 7 3 2" xfId="2215" xr:uid="{B15E803B-DA55-4642-9110-47C2F5C8D73E}"/>
    <cellStyle name="Moneda 3 7 3 2 2" xfId="4856" xr:uid="{1450C4A0-86EC-4E72-B106-FAD7A3A25ACE}"/>
    <cellStyle name="Moneda 3 7 3 3" xfId="3536" xr:uid="{E7EFF827-E333-4BF3-BA61-7A24FD2C1D1F}"/>
    <cellStyle name="Moneda 3 7 4" xfId="1555" xr:uid="{75A136F6-621B-4B34-81FB-CE43681AA8FC}"/>
    <cellStyle name="Moneda 3 7 4 2" xfId="4196" xr:uid="{68EF8585-065E-4EF4-9743-1F41321AA090}"/>
    <cellStyle name="Moneda 3 7 5" xfId="2876" xr:uid="{FF82E8DB-11CE-4006-A324-FCCB9625ACC5}"/>
    <cellStyle name="Moneda 3 8" xfId="342" xr:uid="{82E397C7-2A7D-43DB-A273-C3908A990669}"/>
    <cellStyle name="Moneda 3 8 2" xfId="1003" xr:uid="{AC982D53-35C0-4BB3-9623-6CEC96407A7F}"/>
    <cellStyle name="Moneda 3 8 2 2" xfId="2324" xr:uid="{1EF9318B-D800-4607-9994-9B074CEAE977}"/>
    <cellStyle name="Moneda 3 8 2 2 2" xfId="4965" xr:uid="{99C9B47E-74C3-4002-9C01-E91F21E22543}"/>
    <cellStyle name="Moneda 3 8 2 3" xfId="3645" xr:uid="{4B8EC4F7-0532-4686-B81A-5D0F6DB03F77}"/>
    <cellStyle name="Moneda 3 8 3" xfId="1664" xr:uid="{7D408560-26DD-4E23-9E91-DDA910337277}"/>
    <cellStyle name="Moneda 3 8 3 2" xfId="4305" xr:uid="{FF832980-79D3-4BA1-B1FD-E9A3EBED0F5A}"/>
    <cellStyle name="Moneda 3 8 4" xfId="2985" xr:uid="{D8BDA6EF-BAA1-4B30-9112-AA2A7447C48F}"/>
    <cellStyle name="Moneda 3 9" xfId="674" xr:uid="{BEE03085-BA53-44D3-AACD-592667ABFDC3}"/>
    <cellStyle name="Moneda 3 9 2" xfId="1995" xr:uid="{3777EA0C-2988-465C-B6FC-0D5B16FE4445}"/>
    <cellStyle name="Moneda 3 9 2 2" xfId="4636" xr:uid="{8196B4F7-74A2-43EA-ADC6-9298A966B16C}"/>
    <cellStyle name="Moneda 3 9 3" xfId="3316" xr:uid="{E99DF96A-37C5-4D6B-B9C7-F357EDB98E60}"/>
    <cellStyle name="Moneda 30" xfId="1332" xr:uid="{94CF6BF3-6A7C-43DD-B63B-A7A999BD057F}"/>
    <cellStyle name="Moneda 30 2" xfId="3973" xr:uid="{3622F492-F1C6-42D7-9D82-29BC0D435153}"/>
    <cellStyle name="Moneda 31" xfId="2653" xr:uid="{2E689C46-A887-4858-A370-4540A347F79A}"/>
    <cellStyle name="Moneda 32" xfId="5293" xr:uid="{15E6066E-C12C-4FFF-834D-144643B388EC}"/>
    <cellStyle name="Moneda 33" xfId="5294" xr:uid="{5CD3092E-C85D-4E2A-ADD1-AD6D9B9897B8}"/>
    <cellStyle name="Moneda 4" xfId="15" xr:uid="{BC4B1BEC-E0F4-46A2-87BF-8DDE230472B9}"/>
    <cellStyle name="Moneda 4 2" xfId="39" xr:uid="{F8489D0B-0477-4B81-BC00-B6DAE8520E89}"/>
    <cellStyle name="Moneda 4 2 2" xfId="90" xr:uid="{E5E39BAC-E4E5-4354-919C-39F4B30BE43E}"/>
    <cellStyle name="Moneda 4 2 2 2" xfId="202" xr:uid="{A50AE96A-E18D-489E-B5ED-20724E38745D}"/>
    <cellStyle name="Moneda 4 2 2 2 2" xfId="532" xr:uid="{ADB4AF2A-CA62-47E3-B7DA-CA9755E7ED06}"/>
    <cellStyle name="Moneda 4 2 2 2 2 2" xfId="1192" xr:uid="{71B11C73-7A17-4D0F-B640-C68AE2232F40}"/>
    <cellStyle name="Moneda 4 2 2 2 2 2 2" xfId="2513" xr:uid="{CA97E700-8DFD-4817-8445-7E65130AAE79}"/>
    <cellStyle name="Moneda 4 2 2 2 2 2 2 2" xfId="5154" xr:uid="{10C7C5CF-132C-4EC1-A605-A0F4AD6A295E}"/>
    <cellStyle name="Moneda 4 2 2 2 2 2 3" xfId="3834" xr:uid="{FC573257-00BB-409C-BC71-61B881DF51A4}"/>
    <cellStyle name="Moneda 4 2 2 2 2 3" xfId="1853" xr:uid="{767B8840-F378-40AF-B8FA-1E62CF252544}"/>
    <cellStyle name="Moneda 4 2 2 2 2 3 2" xfId="4494" xr:uid="{6A663397-FB1F-4A87-AD19-89336DE2830B}"/>
    <cellStyle name="Moneda 4 2 2 2 2 4" xfId="3174" xr:uid="{BF5136CE-6BE4-4638-8D5B-4202787EB55B}"/>
    <cellStyle name="Moneda 4 2 2 2 3" xfId="863" xr:uid="{47FF69D5-7B7D-4EE3-BBB9-697B4CD555D4}"/>
    <cellStyle name="Moneda 4 2 2 2 3 2" xfId="2184" xr:uid="{52489DED-39CF-4220-96F5-5E3866784DEB}"/>
    <cellStyle name="Moneda 4 2 2 2 3 2 2" xfId="4825" xr:uid="{F1B324F7-D583-417A-A1CD-3C09D3AF05F6}"/>
    <cellStyle name="Moneda 4 2 2 2 3 3" xfId="3505" xr:uid="{89BF421B-4A7E-4502-9B01-10E5514EB09B}"/>
    <cellStyle name="Moneda 4 2 2 2 4" xfId="1524" xr:uid="{36D1667B-93C0-4B12-867B-4AA1CFDDD812}"/>
    <cellStyle name="Moneda 4 2 2 2 4 2" xfId="4165" xr:uid="{8B8B0EF1-91A6-4C24-BB55-25C9E3E3C523}"/>
    <cellStyle name="Moneda 4 2 2 2 5" xfId="2845" xr:uid="{43E09CD6-1F22-481B-9E93-D2A4076D0AFF}"/>
    <cellStyle name="Moneda 4 2 2 3" xfId="312" xr:uid="{9C07BD6F-3A79-4E03-849F-AF161A558776}"/>
    <cellStyle name="Moneda 4 2 2 3 2" xfId="642" xr:uid="{12E72996-F207-44A1-B6FD-1CCBBA938E57}"/>
    <cellStyle name="Moneda 4 2 2 3 2 2" xfId="1302" xr:uid="{E9FC3594-5F58-4E46-8240-96AED850DA67}"/>
    <cellStyle name="Moneda 4 2 2 3 2 2 2" xfId="2623" xr:uid="{6F447DF0-2BA8-484D-8B35-4ED46B82322A}"/>
    <cellStyle name="Moneda 4 2 2 3 2 2 2 2" xfId="5264" xr:uid="{E271AB1D-8466-4F59-97C4-F71C6D6CB927}"/>
    <cellStyle name="Moneda 4 2 2 3 2 2 3" xfId="3944" xr:uid="{47236069-2C5B-4263-B4B9-8A369C11704D}"/>
    <cellStyle name="Moneda 4 2 2 3 2 3" xfId="1963" xr:uid="{029221EB-667E-47D4-B88F-869794D287CB}"/>
    <cellStyle name="Moneda 4 2 2 3 2 3 2" xfId="4604" xr:uid="{EC742351-4D76-41B9-90EB-BA3EBE48FB1C}"/>
    <cellStyle name="Moneda 4 2 2 3 2 4" xfId="3284" xr:uid="{C8ACC1D1-D76B-4D10-8544-8E0FA1D5EE31}"/>
    <cellStyle name="Moneda 4 2 2 3 3" xfId="973" xr:uid="{6EE0F706-7D8A-49F8-BF6F-22352D421F39}"/>
    <cellStyle name="Moneda 4 2 2 3 3 2" xfId="2294" xr:uid="{A05757DB-3FBD-4D90-9BF3-ED73FEA3BD6F}"/>
    <cellStyle name="Moneda 4 2 2 3 3 2 2" xfId="4935" xr:uid="{B6954F93-8145-4774-B24F-F06F2BAB8908}"/>
    <cellStyle name="Moneda 4 2 2 3 3 3" xfId="3615" xr:uid="{A589D891-CE3D-4C11-AFFE-D128E4F5EAEC}"/>
    <cellStyle name="Moneda 4 2 2 3 4" xfId="1634" xr:uid="{355E15D8-A072-4E92-B084-94612E072CC8}"/>
    <cellStyle name="Moneda 4 2 2 3 4 2" xfId="4275" xr:uid="{4F2415AC-00F0-4828-A37A-733A29CF896F}"/>
    <cellStyle name="Moneda 4 2 2 3 5" xfId="2955" xr:uid="{CDE78570-A243-4408-939A-4AAE2E591BF7}"/>
    <cellStyle name="Moneda 4 2 2 4" xfId="421" xr:uid="{60EABDB3-F549-436F-9838-B3F8909D5866}"/>
    <cellStyle name="Moneda 4 2 2 4 2" xfId="1082" xr:uid="{4CB29270-EEB1-4907-A925-A29C75C620FC}"/>
    <cellStyle name="Moneda 4 2 2 4 2 2" xfId="2403" xr:uid="{6A5BBC3C-27C5-483E-A77D-DA56839901E7}"/>
    <cellStyle name="Moneda 4 2 2 4 2 2 2" xfId="5044" xr:uid="{A4614FEE-1758-408C-8473-A7BCA5238DF4}"/>
    <cellStyle name="Moneda 4 2 2 4 2 3" xfId="3724" xr:uid="{3EECCD31-A179-4B11-9F17-1232F05E39FE}"/>
    <cellStyle name="Moneda 4 2 2 4 3" xfId="1743" xr:uid="{A053980E-FC1C-473D-9F59-BB25ACCF0F60}"/>
    <cellStyle name="Moneda 4 2 2 4 3 2" xfId="4384" xr:uid="{686347DE-62CA-45D2-BC55-9B57F01BE72A}"/>
    <cellStyle name="Moneda 4 2 2 4 4" xfId="3064" xr:uid="{8CB7E7FB-C0E1-4369-9B99-355589C678C4}"/>
    <cellStyle name="Moneda 4 2 2 5" xfId="753" xr:uid="{FF60649A-C5D1-4352-8D4A-3360457462D0}"/>
    <cellStyle name="Moneda 4 2 2 5 2" xfId="2074" xr:uid="{2CDBC956-C1C8-41E1-BC40-7B67D0D038EC}"/>
    <cellStyle name="Moneda 4 2 2 5 2 2" xfId="4715" xr:uid="{2C51590C-2406-45AA-91A9-6521C8113102}"/>
    <cellStyle name="Moneda 4 2 2 5 3" xfId="3395" xr:uid="{A1DE9F36-BF63-4262-ADC0-1372AF6B645C}"/>
    <cellStyle name="Moneda 4 2 2 6" xfId="1414" xr:uid="{25AEAD84-7F09-4BF6-9BC8-7E003AFBF3AD}"/>
    <cellStyle name="Moneda 4 2 2 6 2" xfId="4055" xr:uid="{161D426B-6D0B-471E-ABD0-A8EDB5A6AC29}"/>
    <cellStyle name="Moneda 4 2 2 7" xfId="2735" xr:uid="{3575B806-6B4C-49E4-9288-59135FA9C8B8}"/>
    <cellStyle name="Moneda 4 2 3" xfId="151" xr:uid="{516997A3-F4A4-49C6-BD7D-C6081510BA1E}"/>
    <cellStyle name="Moneda 4 2 3 2" xfId="481" xr:uid="{599BCCE0-AD7F-4B1F-B64C-798A5DBB9582}"/>
    <cellStyle name="Moneda 4 2 3 2 2" xfId="1141" xr:uid="{CD7050AB-A728-421A-9A77-8E817B3B1C65}"/>
    <cellStyle name="Moneda 4 2 3 2 2 2" xfId="2462" xr:uid="{8C342D48-896F-45D7-A13B-BBC4382BCA5D}"/>
    <cellStyle name="Moneda 4 2 3 2 2 2 2" xfId="5103" xr:uid="{902FCD98-6269-4016-8276-C91FF2BFCCCA}"/>
    <cellStyle name="Moneda 4 2 3 2 2 3" xfId="3783" xr:uid="{B5971438-9226-4717-97F1-D04D0DD92186}"/>
    <cellStyle name="Moneda 4 2 3 2 3" xfId="1802" xr:uid="{549FD6D4-BB26-4156-A4D7-CAF34C247A4C}"/>
    <cellStyle name="Moneda 4 2 3 2 3 2" xfId="4443" xr:uid="{88A65C93-23FD-447A-9607-80DD320715FE}"/>
    <cellStyle name="Moneda 4 2 3 2 4" xfId="3123" xr:uid="{A33ED64B-F5CE-478E-A353-31787B7590AA}"/>
    <cellStyle name="Moneda 4 2 3 3" xfId="812" xr:uid="{32ECA07A-0A45-4B22-9426-35A38255F156}"/>
    <cellStyle name="Moneda 4 2 3 3 2" xfId="2133" xr:uid="{C5280F16-0560-4047-A7DD-A180554B2ADB}"/>
    <cellStyle name="Moneda 4 2 3 3 2 2" xfId="4774" xr:uid="{60875604-1B5F-4067-962A-D4F028E833D3}"/>
    <cellStyle name="Moneda 4 2 3 3 3" xfId="3454" xr:uid="{CF0DC9D2-D423-4E5C-815E-7802DB876FCE}"/>
    <cellStyle name="Moneda 4 2 3 4" xfId="1473" xr:uid="{B820BEF5-57E4-4154-BF0E-65CE21D3F340}"/>
    <cellStyle name="Moneda 4 2 3 4 2" xfId="4114" xr:uid="{2070E977-2840-4F66-A1F6-BFFD6C305990}"/>
    <cellStyle name="Moneda 4 2 3 5" xfId="2794" xr:uid="{34E6D590-E85D-4CD8-B556-91B77CA7DDCD}"/>
    <cellStyle name="Moneda 4 2 4" xfId="261" xr:uid="{FD12139C-73B7-4549-9079-E876E3B57BEE}"/>
    <cellStyle name="Moneda 4 2 4 2" xfId="591" xr:uid="{E5F7B550-8569-41BF-B642-66DE9B1AE01F}"/>
    <cellStyle name="Moneda 4 2 4 2 2" xfId="1251" xr:uid="{BCA7FF48-8EE1-465D-99C3-BABC7EBB57D1}"/>
    <cellStyle name="Moneda 4 2 4 2 2 2" xfId="2572" xr:uid="{391F7542-1477-4BC9-A7F1-16EA20403476}"/>
    <cellStyle name="Moneda 4 2 4 2 2 2 2" xfId="5213" xr:uid="{B62CE392-31C4-4B0D-9FA3-4F6CB5CCC618}"/>
    <cellStyle name="Moneda 4 2 4 2 2 3" xfId="3893" xr:uid="{A4E80D7B-46EE-4ACF-9D38-2E94BD2D07AC}"/>
    <cellStyle name="Moneda 4 2 4 2 3" xfId="1912" xr:uid="{3211BECF-3916-448F-B4FE-C2E8A27CB37C}"/>
    <cellStyle name="Moneda 4 2 4 2 3 2" xfId="4553" xr:uid="{AE8589C3-D3D6-4122-AFB7-AEEB3BC74B8C}"/>
    <cellStyle name="Moneda 4 2 4 2 4" xfId="3233" xr:uid="{45357891-D024-4120-8B5A-96363DAD9A50}"/>
    <cellStyle name="Moneda 4 2 4 3" xfId="922" xr:uid="{EE2511D0-3104-4AC5-95A2-ED2083A04199}"/>
    <cellStyle name="Moneda 4 2 4 3 2" xfId="2243" xr:uid="{DDEEA937-C737-4116-8E4F-CD51005AA6AA}"/>
    <cellStyle name="Moneda 4 2 4 3 2 2" xfId="4884" xr:uid="{0D5EC3C1-E25E-4767-B732-41DEFCDF44A4}"/>
    <cellStyle name="Moneda 4 2 4 3 3" xfId="3564" xr:uid="{0C68C17D-1430-4EFC-A6C0-AF29E5FE1059}"/>
    <cellStyle name="Moneda 4 2 4 4" xfId="1583" xr:uid="{FBACD851-5538-4FF4-B095-BDDA0D02CC9F}"/>
    <cellStyle name="Moneda 4 2 4 4 2" xfId="4224" xr:uid="{EC99A6AA-63E5-4DCA-8CD0-23C609A97F83}"/>
    <cellStyle name="Moneda 4 2 4 5" xfId="2904" xr:uid="{E6E257FD-E0E5-4BE5-8540-7314477F54CB}"/>
    <cellStyle name="Moneda 4 2 5" xfId="370" xr:uid="{7E2E036A-E55A-4272-B836-C907598A1D70}"/>
    <cellStyle name="Moneda 4 2 5 2" xfId="1031" xr:uid="{23D0D55C-D457-4C26-AE9E-52F723F53C7E}"/>
    <cellStyle name="Moneda 4 2 5 2 2" xfId="2352" xr:uid="{AA731DBD-3550-4BC5-B0EF-C23EAF867A04}"/>
    <cellStyle name="Moneda 4 2 5 2 2 2" xfId="4993" xr:uid="{3C45A3C7-E87C-4120-AF0B-1E99245039B7}"/>
    <cellStyle name="Moneda 4 2 5 2 3" xfId="3673" xr:uid="{1E143E07-AF64-415F-988C-6B1AFCBEF81F}"/>
    <cellStyle name="Moneda 4 2 5 3" xfId="1692" xr:uid="{2AC89136-0CF2-4204-86F0-5E7E39DBB0A1}"/>
    <cellStyle name="Moneda 4 2 5 3 2" xfId="4333" xr:uid="{CAF883EC-F043-43FC-A71F-2AE7A0DCCF2F}"/>
    <cellStyle name="Moneda 4 2 5 4" xfId="3013" xr:uid="{EC5E60E9-8F6B-4015-AA4B-A8B39ABEEF77}"/>
    <cellStyle name="Moneda 4 2 6" xfId="702" xr:uid="{CB1E47DB-9CEC-407C-B7D1-559A4973F544}"/>
    <cellStyle name="Moneda 4 2 6 2" xfId="2023" xr:uid="{EB92065D-C52B-4128-BB78-7120A1AA0D42}"/>
    <cellStyle name="Moneda 4 2 6 2 2" xfId="4664" xr:uid="{E8315126-8997-4BFE-9023-1C34B7436D4C}"/>
    <cellStyle name="Moneda 4 2 6 3" xfId="3344" xr:uid="{A45F50CA-6D46-4EBB-B6A3-8316AE7F7436}"/>
    <cellStyle name="Moneda 4 2 7" xfId="1363" xr:uid="{105B7FE7-7027-4461-B0A9-C84E0C6226C5}"/>
    <cellStyle name="Moneda 4 2 7 2" xfId="4004" xr:uid="{C1F6EFED-5BC8-4EEB-B7EC-1B5438195052}"/>
    <cellStyle name="Moneda 4 2 8" xfId="2684" xr:uid="{70DDFB5D-0F33-4A37-B669-E1E3CEAFC430}"/>
    <cellStyle name="Moneda 4 3" xfId="66" xr:uid="{61DA8B96-CE3F-48E4-A472-A7F3DB4239FD}"/>
    <cellStyle name="Moneda 4 3 2" xfId="178" xr:uid="{B8B40910-8985-40F6-B506-9D16EBD85A80}"/>
    <cellStyle name="Moneda 4 3 2 2" xfId="508" xr:uid="{085547A4-9CBF-4691-B33D-9D6F904B7991}"/>
    <cellStyle name="Moneda 4 3 2 2 2" xfId="1168" xr:uid="{0F5C8288-00E1-4F7D-8B0E-1FA079C5B1CC}"/>
    <cellStyle name="Moneda 4 3 2 2 2 2" xfId="2489" xr:uid="{25086AF4-C525-4C24-888A-AEF4EA89F7CE}"/>
    <cellStyle name="Moneda 4 3 2 2 2 2 2" xfId="5130" xr:uid="{DA7F7862-728E-4394-A22B-D228DA9C13A7}"/>
    <cellStyle name="Moneda 4 3 2 2 2 3" xfId="3810" xr:uid="{19D0815C-7398-45DF-9A11-CD70D718CB5E}"/>
    <cellStyle name="Moneda 4 3 2 2 3" xfId="1829" xr:uid="{95BE694B-8A5A-40E8-B445-5E73D968D792}"/>
    <cellStyle name="Moneda 4 3 2 2 3 2" xfId="4470" xr:uid="{27FC6CA9-D27B-4FFB-8C3B-7A7C77514972}"/>
    <cellStyle name="Moneda 4 3 2 2 4" xfId="3150" xr:uid="{9C645EA6-C95F-442B-81AC-90FFC92CAFB7}"/>
    <cellStyle name="Moneda 4 3 2 3" xfId="839" xr:uid="{0D1C4EED-E9FD-447D-A53C-5288835D5950}"/>
    <cellStyle name="Moneda 4 3 2 3 2" xfId="2160" xr:uid="{C5736EB3-5C8F-4405-8289-19654A628359}"/>
    <cellStyle name="Moneda 4 3 2 3 2 2" xfId="4801" xr:uid="{C2E5657D-0E57-48DA-94E5-0B67D0697811}"/>
    <cellStyle name="Moneda 4 3 2 3 3" xfId="3481" xr:uid="{40A984F9-494E-4E08-BCDA-F3A878BFEBB1}"/>
    <cellStyle name="Moneda 4 3 2 4" xfId="1500" xr:uid="{DE98B024-BD56-4A7D-A1E0-20CB0FAFE6B2}"/>
    <cellStyle name="Moneda 4 3 2 4 2" xfId="4141" xr:uid="{7C9C3C4A-8CEB-4266-A0E4-4401C30E1DDA}"/>
    <cellStyle name="Moneda 4 3 2 5" xfId="2821" xr:uid="{B4BA16DA-EAB8-4BAC-AA9D-CDEB5C5C3D01}"/>
    <cellStyle name="Moneda 4 3 3" xfId="288" xr:uid="{FFBC57C5-185E-4D0A-A6D1-0335FDE1738D}"/>
    <cellStyle name="Moneda 4 3 3 2" xfId="618" xr:uid="{FECE8389-60B0-4774-84B6-5FD5E784DB03}"/>
    <cellStyle name="Moneda 4 3 3 2 2" xfId="1278" xr:uid="{B73AD5DD-7B06-4269-981F-0102B98FDF6D}"/>
    <cellStyle name="Moneda 4 3 3 2 2 2" xfId="2599" xr:uid="{4C1ED890-4EF6-4849-B91D-8C5B9D2B5361}"/>
    <cellStyle name="Moneda 4 3 3 2 2 2 2" xfId="5240" xr:uid="{B0E74CE1-41C0-4CB3-9201-27BE9DF9E887}"/>
    <cellStyle name="Moneda 4 3 3 2 2 3" xfId="3920" xr:uid="{5B8D17E2-8AA6-4895-9880-D97B2D3378E0}"/>
    <cellStyle name="Moneda 4 3 3 2 3" xfId="1939" xr:uid="{81721F27-2375-4ABA-BFA0-0AA56EA82468}"/>
    <cellStyle name="Moneda 4 3 3 2 3 2" xfId="4580" xr:uid="{916C0A31-4595-4DC1-8F62-AC597FB5587B}"/>
    <cellStyle name="Moneda 4 3 3 2 4" xfId="3260" xr:uid="{03E9F4C8-1A1A-4C24-A2C5-D8566B2BA284}"/>
    <cellStyle name="Moneda 4 3 3 3" xfId="949" xr:uid="{2FABBE32-5DE4-4E62-88FD-C6FDCE8CE86A}"/>
    <cellStyle name="Moneda 4 3 3 3 2" xfId="2270" xr:uid="{9981619D-EB33-45A5-9A2A-A0D2DF7731C3}"/>
    <cellStyle name="Moneda 4 3 3 3 2 2" xfId="4911" xr:uid="{F9049211-C6C5-4DDC-B454-D68291B8F2EF}"/>
    <cellStyle name="Moneda 4 3 3 3 3" xfId="3591" xr:uid="{BF89000B-E64F-4C8B-A438-D014805E21AC}"/>
    <cellStyle name="Moneda 4 3 3 4" xfId="1610" xr:uid="{C1FA692F-AD48-4E78-80D8-A19B724F257F}"/>
    <cellStyle name="Moneda 4 3 3 4 2" xfId="4251" xr:uid="{C9FE5D82-D94E-4A9F-B7E5-CF8E76AF429D}"/>
    <cellStyle name="Moneda 4 3 3 5" xfId="2931" xr:uid="{28483BBE-4750-4811-B59F-E863E091F33C}"/>
    <cellStyle name="Moneda 4 3 4" xfId="397" xr:uid="{C8924858-8B1E-4EEB-A331-14E36B78CD7C}"/>
    <cellStyle name="Moneda 4 3 4 2" xfId="1058" xr:uid="{92ECA202-C645-44EA-80F0-4A362383AA34}"/>
    <cellStyle name="Moneda 4 3 4 2 2" xfId="2379" xr:uid="{B62BFE41-47CB-4ABE-BA58-1F15C8C36A07}"/>
    <cellStyle name="Moneda 4 3 4 2 2 2" xfId="5020" xr:uid="{5AD524B8-49BD-41D8-B5BF-A30B3EE1A79F}"/>
    <cellStyle name="Moneda 4 3 4 2 3" xfId="3700" xr:uid="{36C0129C-C239-4C8A-BAD9-A8FE40ED8263}"/>
    <cellStyle name="Moneda 4 3 4 3" xfId="1719" xr:uid="{D711B12B-E19E-4951-9E54-7090DED45288}"/>
    <cellStyle name="Moneda 4 3 4 3 2" xfId="4360" xr:uid="{62B9B91F-8117-41E9-994E-80F51D7C5274}"/>
    <cellStyle name="Moneda 4 3 4 4" xfId="3040" xr:uid="{93884AA8-4C81-4C44-8B25-190CA922F472}"/>
    <cellStyle name="Moneda 4 3 5" xfId="729" xr:uid="{ED01C341-8262-4F83-92D7-33459F8DC1F7}"/>
    <cellStyle name="Moneda 4 3 5 2" xfId="2050" xr:uid="{BBE21050-B6B6-4099-8BC7-D29DDCAF9570}"/>
    <cellStyle name="Moneda 4 3 5 2 2" xfId="4691" xr:uid="{9259D598-49D5-4DBB-9BB8-7C42BEBA26F5}"/>
    <cellStyle name="Moneda 4 3 5 3" xfId="3371" xr:uid="{16DA69F2-1C85-4D92-AF51-9A2AF329BB61}"/>
    <cellStyle name="Moneda 4 3 6" xfId="1390" xr:uid="{835386E7-8AAC-4F94-9E5F-9FDBD9115558}"/>
    <cellStyle name="Moneda 4 3 6 2" xfId="4031" xr:uid="{73A31C61-42F1-4FCF-B6BE-B594DD98012E}"/>
    <cellStyle name="Moneda 4 3 7" xfId="2711" xr:uid="{CB8F704B-AEAA-4717-B60B-F2EDD05FCE7B}"/>
    <cellStyle name="Moneda 4 4" xfId="127" xr:uid="{702BB500-E026-4D66-B1AA-ACA6AD6D6E6B}"/>
    <cellStyle name="Moneda 4 4 2" xfId="457" xr:uid="{5D98F8B8-7575-485F-B5C9-EE303AF7B97A}"/>
    <cellStyle name="Moneda 4 4 2 2" xfId="1117" xr:uid="{E1AC6E67-4705-4C5D-8E0B-F5E22AC36742}"/>
    <cellStyle name="Moneda 4 4 2 2 2" xfId="2438" xr:uid="{62D2D776-BB65-4C25-91DF-62D4CBDF76B9}"/>
    <cellStyle name="Moneda 4 4 2 2 2 2" xfId="5079" xr:uid="{DEBA47C7-368B-431F-9818-93DA4D156D95}"/>
    <cellStyle name="Moneda 4 4 2 2 3" xfId="3759" xr:uid="{6F15D506-4743-4809-B9B3-A0A2E3515C96}"/>
    <cellStyle name="Moneda 4 4 2 3" xfId="1778" xr:uid="{93E0721D-FBF9-426E-98ED-3343A50C2CA6}"/>
    <cellStyle name="Moneda 4 4 2 3 2" xfId="4419" xr:uid="{5554815D-3C47-438B-B93C-5EFF863ADD49}"/>
    <cellStyle name="Moneda 4 4 2 4" xfId="3099" xr:uid="{A40BEAE0-3CD5-4082-8935-514DA9AAC01B}"/>
    <cellStyle name="Moneda 4 4 3" xfId="788" xr:uid="{B48E2581-FC3D-4C2A-852D-5BBAFDF30589}"/>
    <cellStyle name="Moneda 4 4 3 2" xfId="2109" xr:uid="{301A0500-9628-43CC-A91F-2ACAE66CB19E}"/>
    <cellStyle name="Moneda 4 4 3 2 2" xfId="4750" xr:uid="{0AB12C5C-C43E-4549-A9FF-257142F0AC7C}"/>
    <cellStyle name="Moneda 4 4 3 3" xfId="3430" xr:uid="{A1CE2E25-493A-4E66-B852-D037623EB802}"/>
    <cellStyle name="Moneda 4 4 4" xfId="1449" xr:uid="{01F4C7E7-80CC-4596-A0CE-EF87764CA487}"/>
    <cellStyle name="Moneda 4 4 4 2" xfId="4090" xr:uid="{56A25D7C-0B69-4B04-AD00-4CD1F0E2808C}"/>
    <cellStyle name="Moneda 4 4 5" xfId="2770" xr:uid="{83771D85-2DAF-453D-AC1E-21D75E497C17}"/>
    <cellStyle name="Moneda 4 5" xfId="237" xr:uid="{6DDB982E-809B-4267-8F3B-1E097E1CBC19}"/>
    <cellStyle name="Moneda 4 5 2" xfId="567" xr:uid="{A2D05EA7-511B-437A-B297-84C4DFAE99F4}"/>
    <cellStyle name="Moneda 4 5 2 2" xfId="1227" xr:uid="{A9657A17-2F13-4980-AD0A-460C2B8A1598}"/>
    <cellStyle name="Moneda 4 5 2 2 2" xfId="2548" xr:uid="{1A0152BD-D978-4CFD-AFA7-79A00F58D4F6}"/>
    <cellStyle name="Moneda 4 5 2 2 2 2" xfId="5189" xr:uid="{05D811B6-809D-4C82-86FD-F02E698526FD}"/>
    <cellStyle name="Moneda 4 5 2 2 3" xfId="3869" xr:uid="{985EA8CA-D9F8-425B-A958-C073004AC47D}"/>
    <cellStyle name="Moneda 4 5 2 3" xfId="1888" xr:uid="{E95FFC28-D36F-447F-AE84-5210193642F3}"/>
    <cellStyle name="Moneda 4 5 2 3 2" xfId="4529" xr:uid="{15D33B91-F0C6-43AA-AB59-997F32261B30}"/>
    <cellStyle name="Moneda 4 5 2 4" xfId="3209" xr:uid="{529A6FF2-7C47-4EE8-AFC8-795CEF415308}"/>
    <cellStyle name="Moneda 4 5 3" xfId="898" xr:uid="{C1E89394-B79D-4FC3-AEB6-0DD3634DCE52}"/>
    <cellStyle name="Moneda 4 5 3 2" xfId="2219" xr:uid="{AA7150CA-76F8-40EB-A78E-005352FB1885}"/>
    <cellStyle name="Moneda 4 5 3 2 2" xfId="4860" xr:uid="{89B1A00F-4DF2-491F-A734-9EF9BDF0BB48}"/>
    <cellStyle name="Moneda 4 5 3 3" xfId="3540" xr:uid="{7EEA7EDB-4C57-488F-BB58-AF9DEFC8C05F}"/>
    <cellStyle name="Moneda 4 5 4" xfId="1559" xr:uid="{D52DA938-226C-4AB1-9688-000CE6D9AD05}"/>
    <cellStyle name="Moneda 4 5 4 2" xfId="4200" xr:uid="{56C95E11-3B2D-4EDE-A1AA-3D5EF71DD741}"/>
    <cellStyle name="Moneda 4 5 5" xfId="2880" xr:uid="{1FDBA48B-FE6C-4753-9207-65AFD49F3D9D}"/>
    <cellStyle name="Moneda 4 6" xfId="346" xr:uid="{17DD5AC2-3818-4A66-994C-53DB65824727}"/>
    <cellStyle name="Moneda 4 6 2" xfId="1007" xr:uid="{C165A207-8E0D-4554-A8B2-2017F658FC12}"/>
    <cellStyle name="Moneda 4 6 2 2" xfId="2328" xr:uid="{20FD3535-2245-437A-B52B-55C87A180E82}"/>
    <cellStyle name="Moneda 4 6 2 2 2" xfId="4969" xr:uid="{7AA1F93B-7982-4A8C-A06B-066BDB4283FD}"/>
    <cellStyle name="Moneda 4 6 2 3" xfId="3649" xr:uid="{29CC3BF5-DDA1-43B6-A2E8-476F4354D989}"/>
    <cellStyle name="Moneda 4 6 3" xfId="1668" xr:uid="{72B96743-2DB4-4582-B4A1-1046B1652C0C}"/>
    <cellStyle name="Moneda 4 6 3 2" xfId="4309" xr:uid="{9BC457E8-D8F7-46C7-B41F-F0707F4AEF4E}"/>
    <cellStyle name="Moneda 4 6 4" xfId="2989" xr:uid="{E527B80D-ED93-4D4F-82BF-EE171B8EBCC5}"/>
    <cellStyle name="Moneda 4 7" xfId="678" xr:uid="{A224D946-44D8-4379-9590-736D92D66074}"/>
    <cellStyle name="Moneda 4 7 2" xfId="1999" xr:uid="{FA66B36B-715D-4C3A-B238-8C0F35DB040B}"/>
    <cellStyle name="Moneda 4 7 2 2" xfId="4640" xr:uid="{06AD3503-FC02-4F72-AF4A-E2A95DF5649C}"/>
    <cellStyle name="Moneda 4 7 3" xfId="3320" xr:uid="{9736166C-7DC8-4BF3-A461-217081E5D218}"/>
    <cellStyle name="Moneda 4 8" xfId="1339" xr:uid="{FD571C73-00F1-42F2-BE87-9F5B649BD00C}"/>
    <cellStyle name="Moneda 4 8 2" xfId="3980" xr:uid="{ECDFF5CD-AF64-4900-B511-6558804A36A0}"/>
    <cellStyle name="Moneda 4 9" xfId="2660" xr:uid="{CD9A8278-D931-418C-831C-2C249ECA88E3}"/>
    <cellStyle name="Moneda 5" xfId="22" xr:uid="{8E0A7A01-7541-4AD8-A236-CEE131064E36}"/>
    <cellStyle name="Moneda 5 2" xfId="46" xr:uid="{73AF8213-12CB-4687-92C5-2B786F7917BD}"/>
    <cellStyle name="Moneda 5 2 2" xfId="97" xr:uid="{E95BA2A0-581C-4CC1-8588-846CBADF59D8}"/>
    <cellStyle name="Moneda 5 2 2 2" xfId="209" xr:uid="{A88EE746-E974-4078-959C-AFDB61EE0A1A}"/>
    <cellStyle name="Moneda 5 2 2 2 2" xfId="539" xr:uid="{27909E7E-2403-4E3D-9F7F-26C7B88697F6}"/>
    <cellStyle name="Moneda 5 2 2 2 2 2" xfId="1199" xr:uid="{E6C4C6EF-EB84-40BD-B075-40ABB31669D8}"/>
    <cellStyle name="Moneda 5 2 2 2 2 2 2" xfId="2520" xr:uid="{D33618BB-264B-4381-889F-614070C01251}"/>
    <cellStyle name="Moneda 5 2 2 2 2 2 2 2" xfId="5161" xr:uid="{C35517BD-0879-44A6-8029-F620B11D20F8}"/>
    <cellStyle name="Moneda 5 2 2 2 2 2 3" xfId="3841" xr:uid="{C203E25E-4176-4784-BFF5-29DE703992D0}"/>
    <cellStyle name="Moneda 5 2 2 2 2 3" xfId="1860" xr:uid="{5BBDEB48-B7AF-4BF7-A3D5-5B6257D07808}"/>
    <cellStyle name="Moneda 5 2 2 2 2 3 2" xfId="4501" xr:uid="{582EDD88-4C57-40B7-859C-5CFC7128F52F}"/>
    <cellStyle name="Moneda 5 2 2 2 2 4" xfId="3181" xr:uid="{E6794AEA-4C9A-4104-AD01-3CC4F703F1DF}"/>
    <cellStyle name="Moneda 5 2 2 2 3" xfId="870" xr:uid="{3CC1DC3C-C9B4-4903-8190-40AABE06AC4D}"/>
    <cellStyle name="Moneda 5 2 2 2 3 2" xfId="2191" xr:uid="{D958CD8E-A08F-41A5-A456-09C61AC2189F}"/>
    <cellStyle name="Moneda 5 2 2 2 3 2 2" xfId="4832" xr:uid="{5C60E7E4-7646-483E-8F0C-8D517F4149F6}"/>
    <cellStyle name="Moneda 5 2 2 2 3 3" xfId="3512" xr:uid="{4B544353-553D-410B-AA02-DA43217780D2}"/>
    <cellStyle name="Moneda 5 2 2 2 4" xfId="1531" xr:uid="{FA21385A-CDA6-433D-9F39-6C1D016D81CC}"/>
    <cellStyle name="Moneda 5 2 2 2 4 2" xfId="4172" xr:uid="{4C920EA2-C548-4A32-99A0-2B5D7FEF59C7}"/>
    <cellStyle name="Moneda 5 2 2 2 5" xfId="2852" xr:uid="{2B75667D-4250-4CF1-8B16-E58EF3F72022}"/>
    <cellStyle name="Moneda 5 2 2 3" xfId="319" xr:uid="{A345B443-E642-4D73-ACA7-E0F0B7C4F8F4}"/>
    <cellStyle name="Moneda 5 2 2 3 2" xfId="649" xr:uid="{F1902686-7E36-41AD-A2D9-17A9723190B2}"/>
    <cellStyle name="Moneda 5 2 2 3 2 2" xfId="1309" xr:uid="{23453D83-B08B-403E-97BC-7C324A0D9D28}"/>
    <cellStyle name="Moneda 5 2 2 3 2 2 2" xfId="2630" xr:uid="{5B7D78B2-AE32-497F-9C8C-224BBCC18D25}"/>
    <cellStyle name="Moneda 5 2 2 3 2 2 2 2" xfId="5271" xr:uid="{2357C301-66AC-47C4-8D7A-113AC045B76B}"/>
    <cellStyle name="Moneda 5 2 2 3 2 2 3" xfId="3951" xr:uid="{43930F42-AD0A-4E6C-8292-68EEB4E0B454}"/>
    <cellStyle name="Moneda 5 2 2 3 2 3" xfId="1970" xr:uid="{2247E5BC-00A6-4BCF-80E0-39CCC1644615}"/>
    <cellStyle name="Moneda 5 2 2 3 2 3 2" xfId="4611" xr:uid="{0162658E-F6BF-4C54-8E95-88D73A2FF8A1}"/>
    <cellStyle name="Moneda 5 2 2 3 2 4" xfId="3291" xr:uid="{EF9D86FB-0C19-40E7-9B34-23AD591C26A7}"/>
    <cellStyle name="Moneda 5 2 2 3 3" xfId="980" xr:uid="{8D244E0C-65F0-403E-AE65-06839C4282D0}"/>
    <cellStyle name="Moneda 5 2 2 3 3 2" xfId="2301" xr:uid="{65025109-B6D3-42B0-96F4-4DE6C1A751E1}"/>
    <cellStyle name="Moneda 5 2 2 3 3 2 2" xfId="4942" xr:uid="{A52250C2-3C23-42ED-8A2C-436BE6A14110}"/>
    <cellStyle name="Moneda 5 2 2 3 3 3" xfId="3622" xr:uid="{89706DEB-407E-4BD5-8729-8880CA21E95A}"/>
    <cellStyle name="Moneda 5 2 2 3 4" xfId="1641" xr:uid="{2F67F704-D80D-40BF-9E92-ECE1868AAD1D}"/>
    <cellStyle name="Moneda 5 2 2 3 4 2" xfId="4282" xr:uid="{FC9C344E-54A3-467C-B386-4D5AFD0A3D7A}"/>
    <cellStyle name="Moneda 5 2 2 3 5" xfId="2962" xr:uid="{1698B717-46B3-47B2-9091-FC07CAE9A735}"/>
    <cellStyle name="Moneda 5 2 2 4" xfId="428" xr:uid="{128304C9-2AAB-4CB9-A902-D393C85BD4CB}"/>
    <cellStyle name="Moneda 5 2 2 4 2" xfId="1089" xr:uid="{EEDB1671-393F-42D1-A6C3-709691E23060}"/>
    <cellStyle name="Moneda 5 2 2 4 2 2" xfId="2410" xr:uid="{534424CD-F579-45F3-8421-6E94FF63FE79}"/>
    <cellStyle name="Moneda 5 2 2 4 2 2 2" xfId="5051" xr:uid="{246CC388-FEAE-407E-B6DD-AEA19F624494}"/>
    <cellStyle name="Moneda 5 2 2 4 2 3" xfId="3731" xr:uid="{35F001C6-5F6C-4DBA-9A33-4F11C0D8EA08}"/>
    <cellStyle name="Moneda 5 2 2 4 3" xfId="1750" xr:uid="{1AC338B2-E84B-4CDE-A86F-833D9CF13977}"/>
    <cellStyle name="Moneda 5 2 2 4 3 2" xfId="4391" xr:uid="{8B255CA0-3B0A-4A96-81BC-72925475279C}"/>
    <cellStyle name="Moneda 5 2 2 4 4" xfId="3071" xr:uid="{ADEF7D97-5BF6-47B9-BD3A-218615E05BFC}"/>
    <cellStyle name="Moneda 5 2 2 5" xfId="760" xr:uid="{1A400445-EED5-47F6-A0BC-C3B4E1FE0CF7}"/>
    <cellStyle name="Moneda 5 2 2 5 2" xfId="2081" xr:uid="{F10DE70E-36F8-4332-BF97-9842A8BF469B}"/>
    <cellStyle name="Moneda 5 2 2 5 2 2" xfId="4722" xr:uid="{47DC9054-676F-440C-A76E-EC517FEAD512}"/>
    <cellStyle name="Moneda 5 2 2 5 3" xfId="3402" xr:uid="{D47B183F-052C-4454-BB1C-CF8A46B7D60A}"/>
    <cellStyle name="Moneda 5 2 2 6" xfId="1421" xr:uid="{B89E7FBF-81AE-4B97-8879-787680A6257D}"/>
    <cellStyle name="Moneda 5 2 2 6 2" xfId="4062" xr:uid="{1040540C-E9BC-4B73-BD23-309F34A586A0}"/>
    <cellStyle name="Moneda 5 2 2 7" xfId="2742" xr:uid="{6C8EEA88-D1CE-4E7B-B73A-A3CDA7E88F44}"/>
    <cellStyle name="Moneda 5 2 3" xfId="158" xr:uid="{BD0511F1-5837-44F5-B4AF-A4E22E05FD73}"/>
    <cellStyle name="Moneda 5 2 3 2" xfId="488" xr:uid="{C2F7A241-9C57-428C-AB32-B405B109758B}"/>
    <cellStyle name="Moneda 5 2 3 2 2" xfId="1148" xr:uid="{08954C2F-52EC-4FCD-A587-ACACD276CF5C}"/>
    <cellStyle name="Moneda 5 2 3 2 2 2" xfId="2469" xr:uid="{647B0987-6B3B-4E36-ABF7-9CEC32CCCC88}"/>
    <cellStyle name="Moneda 5 2 3 2 2 2 2" xfId="5110" xr:uid="{CC1CAE7B-BEAC-4D70-995C-29454318D9E1}"/>
    <cellStyle name="Moneda 5 2 3 2 2 3" xfId="3790" xr:uid="{43CBE2C9-40CA-4645-A0D8-F5D328CCD3BC}"/>
    <cellStyle name="Moneda 5 2 3 2 3" xfId="1809" xr:uid="{968A4D40-B7E6-4326-AD00-84EA3C894E38}"/>
    <cellStyle name="Moneda 5 2 3 2 3 2" xfId="4450" xr:uid="{8E519B93-BAC9-421A-A8C1-21FC044320B2}"/>
    <cellStyle name="Moneda 5 2 3 2 4" xfId="3130" xr:uid="{2BA6A90F-253C-4913-A4E4-6AADA76062A1}"/>
    <cellStyle name="Moneda 5 2 3 3" xfId="819" xr:uid="{76F5DC0B-1A5A-4590-BF2B-985979E18523}"/>
    <cellStyle name="Moneda 5 2 3 3 2" xfId="2140" xr:uid="{898EB8DC-B470-4F5C-9185-E020E0C3CE9A}"/>
    <cellStyle name="Moneda 5 2 3 3 2 2" xfId="4781" xr:uid="{7DBDD3FF-045C-4ACB-A3D8-0213AA08B97C}"/>
    <cellStyle name="Moneda 5 2 3 3 3" xfId="3461" xr:uid="{524F9F28-DC99-42CC-93CF-36BE51E74850}"/>
    <cellStyle name="Moneda 5 2 3 4" xfId="1480" xr:uid="{E3358915-EBF0-44CF-A9DF-DD84B4FEBB8D}"/>
    <cellStyle name="Moneda 5 2 3 4 2" xfId="4121" xr:uid="{F1A31026-9840-414A-A940-2ED9F7C75293}"/>
    <cellStyle name="Moneda 5 2 3 5" xfId="2801" xr:uid="{FEABA29F-2F12-419B-B2A7-06D80BC2F8F9}"/>
    <cellStyle name="Moneda 5 2 4" xfId="268" xr:uid="{445CCEF4-64AF-4151-9BA2-D36EB97DB6BC}"/>
    <cellStyle name="Moneda 5 2 4 2" xfId="598" xr:uid="{F93CA6CA-7BD1-4669-B248-F7A543BF72B4}"/>
    <cellStyle name="Moneda 5 2 4 2 2" xfId="1258" xr:uid="{520AC751-7A39-49F4-92DC-A9CD89DF057B}"/>
    <cellStyle name="Moneda 5 2 4 2 2 2" xfId="2579" xr:uid="{1B73A539-F965-45B9-85A9-65CDE0110A65}"/>
    <cellStyle name="Moneda 5 2 4 2 2 2 2" xfId="5220" xr:uid="{AEE5A0D7-70A6-4732-AB65-D67E83F38D63}"/>
    <cellStyle name="Moneda 5 2 4 2 2 3" xfId="3900" xr:uid="{FBC414EC-2ADA-495D-81FA-9D8CE1A896BA}"/>
    <cellStyle name="Moneda 5 2 4 2 3" xfId="1919" xr:uid="{167E665E-C660-4276-BC21-643F9B0ADE8D}"/>
    <cellStyle name="Moneda 5 2 4 2 3 2" xfId="4560" xr:uid="{71D3AFB9-1235-47D1-98C9-B4C0B246B179}"/>
    <cellStyle name="Moneda 5 2 4 2 4" xfId="3240" xr:uid="{C9BB6BCD-1253-4C80-B268-F2121508747E}"/>
    <cellStyle name="Moneda 5 2 4 3" xfId="929" xr:uid="{CB6ED9E6-DC62-4586-91EE-19392B076ADB}"/>
    <cellStyle name="Moneda 5 2 4 3 2" xfId="2250" xr:uid="{B632FBE6-8707-4DBB-9E1E-FAD01638C22C}"/>
    <cellStyle name="Moneda 5 2 4 3 2 2" xfId="4891" xr:uid="{187886C2-F334-47F4-9896-B04CBD08BB16}"/>
    <cellStyle name="Moneda 5 2 4 3 3" xfId="3571" xr:uid="{E15B7447-8496-46C3-88AD-D7D295FE0ED1}"/>
    <cellStyle name="Moneda 5 2 4 4" xfId="1590" xr:uid="{8CAB8D26-42A9-487C-9589-30979D52B982}"/>
    <cellStyle name="Moneda 5 2 4 4 2" xfId="4231" xr:uid="{1041A97D-68C0-4724-83E9-F6909F22DE73}"/>
    <cellStyle name="Moneda 5 2 4 5" xfId="2911" xr:uid="{6CBDBA71-B46F-4B6E-B938-960B4BBB6DF0}"/>
    <cellStyle name="Moneda 5 2 5" xfId="377" xr:uid="{A7FEC721-E314-46D0-8CC3-8402E16FBD2E}"/>
    <cellStyle name="Moneda 5 2 5 2" xfId="1038" xr:uid="{5CC377BD-474E-4C56-89CC-FE616858C8E9}"/>
    <cellStyle name="Moneda 5 2 5 2 2" xfId="2359" xr:uid="{F7DFA962-7F7B-45F1-9219-E741B8A37819}"/>
    <cellStyle name="Moneda 5 2 5 2 2 2" xfId="5000" xr:uid="{B27E2AFB-9336-497A-80AD-1DF32FCFFE74}"/>
    <cellStyle name="Moneda 5 2 5 2 3" xfId="3680" xr:uid="{D985FD8C-1E74-4372-A8E3-0A69A17B8D81}"/>
    <cellStyle name="Moneda 5 2 5 3" xfId="1699" xr:uid="{D97D49A0-5683-4A70-8208-EAC2A1A789EB}"/>
    <cellStyle name="Moneda 5 2 5 3 2" xfId="4340" xr:uid="{1BB67A88-ADB0-4691-AC6B-660E4957A685}"/>
    <cellStyle name="Moneda 5 2 5 4" xfId="3020" xr:uid="{BC222221-EAA0-4FEC-BC1E-A996E23FCB8A}"/>
    <cellStyle name="Moneda 5 2 6" xfId="709" xr:uid="{180BC95C-AE2C-4161-A85F-27381B2CE743}"/>
    <cellStyle name="Moneda 5 2 6 2" xfId="2030" xr:uid="{A81E90E9-F3A1-43EC-98C3-D8AFD5922AEE}"/>
    <cellStyle name="Moneda 5 2 6 2 2" xfId="4671" xr:uid="{25B971AD-D2A3-4E93-89B1-BA4FF948D073}"/>
    <cellStyle name="Moneda 5 2 6 3" xfId="3351" xr:uid="{549655DD-AA35-463D-846C-0D0887546DAC}"/>
    <cellStyle name="Moneda 5 2 7" xfId="1370" xr:uid="{6FC49423-B4EC-4357-8E98-B229398392CF}"/>
    <cellStyle name="Moneda 5 2 7 2" xfId="4011" xr:uid="{ABDD211F-F04E-4DF2-9FE8-90DDC87B2F2A}"/>
    <cellStyle name="Moneda 5 2 8" xfId="2691" xr:uid="{2D1C80CD-266E-4086-8E63-BE31B625655E}"/>
    <cellStyle name="Moneda 5 3" xfId="73" xr:uid="{E44A2183-F18A-4AC3-9601-051944AD7C62}"/>
    <cellStyle name="Moneda 5 3 2" xfId="185" xr:uid="{21E8665C-372E-41E3-BCB8-06279E253A82}"/>
    <cellStyle name="Moneda 5 3 2 2" xfId="515" xr:uid="{525CD255-E26E-4B37-86F9-9AB6911F0D2D}"/>
    <cellStyle name="Moneda 5 3 2 2 2" xfId="1175" xr:uid="{71F2125F-C498-4A71-AEE3-90CF923649B7}"/>
    <cellStyle name="Moneda 5 3 2 2 2 2" xfId="2496" xr:uid="{209F63D5-7049-45C0-B27F-AEC80F839D08}"/>
    <cellStyle name="Moneda 5 3 2 2 2 2 2" xfId="5137" xr:uid="{9C445AF0-141F-401F-9F19-6E7FE01040B6}"/>
    <cellStyle name="Moneda 5 3 2 2 2 3" xfId="3817" xr:uid="{9F972FC5-E938-4B1E-8681-3501F8B2EEDA}"/>
    <cellStyle name="Moneda 5 3 2 2 3" xfId="1836" xr:uid="{8F7AA6C7-89B0-4D28-BBC9-E37A0C3A7EC3}"/>
    <cellStyle name="Moneda 5 3 2 2 3 2" xfId="4477" xr:uid="{BD5E2899-0E74-4A38-8888-01A713DB7036}"/>
    <cellStyle name="Moneda 5 3 2 2 4" xfId="3157" xr:uid="{96A459DF-3397-48AE-A153-D53CAEDC6298}"/>
    <cellStyle name="Moneda 5 3 2 3" xfId="846" xr:uid="{5595506B-6828-42CB-B40D-D893F2FE36A2}"/>
    <cellStyle name="Moneda 5 3 2 3 2" xfId="2167" xr:uid="{5908FB03-5D1F-4C2C-B3FE-61FF38A15829}"/>
    <cellStyle name="Moneda 5 3 2 3 2 2" xfId="4808" xr:uid="{7666AA3D-ECD1-4194-9CD3-4F8E6C09A6C3}"/>
    <cellStyle name="Moneda 5 3 2 3 3" xfId="3488" xr:uid="{009B5358-9C16-4DFE-8D48-9E5E4219D1A5}"/>
    <cellStyle name="Moneda 5 3 2 4" xfId="1507" xr:uid="{45D6D950-2139-42CC-AA80-88DDA90FA9C3}"/>
    <cellStyle name="Moneda 5 3 2 4 2" xfId="4148" xr:uid="{9E98BD69-E603-4D5E-BCA8-BDE379165D1C}"/>
    <cellStyle name="Moneda 5 3 2 5" xfId="2828" xr:uid="{6A6F63D7-F65E-498D-A571-4AE46685B694}"/>
    <cellStyle name="Moneda 5 3 3" xfId="295" xr:uid="{56003C13-073F-40ED-A805-A41476008DD8}"/>
    <cellStyle name="Moneda 5 3 3 2" xfId="625" xr:uid="{7D93B9EC-9AE0-4AD1-8588-00DA2C7B2E2A}"/>
    <cellStyle name="Moneda 5 3 3 2 2" xfId="1285" xr:uid="{7D1B30DC-D4E9-4B8C-A3B7-3B8A19A035D6}"/>
    <cellStyle name="Moneda 5 3 3 2 2 2" xfId="2606" xr:uid="{1AA8ADCE-176A-4086-9AD0-878E4D2B16E7}"/>
    <cellStyle name="Moneda 5 3 3 2 2 2 2" xfId="5247" xr:uid="{F42C6A6A-4BFB-4A21-9576-E4A57FA43E57}"/>
    <cellStyle name="Moneda 5 3 3 2 2 3" xfId="3927" xr:uid="{E5CDAE0E-E193-4A81-97CE-9862465F77A3}"/>
    <cellStyle name="Moneda 5 3 3 2 3" xfId="1946" xr:uid="{642153AF-2C71-4BBA-9F7A-27F9381E624F}"/>
    <cellStyle name="Moneda 5 3 3 2 3 2" xfId="4587" xr:uid="{B0F61516-7072-488A-89C3-209F00B75131}"/>
    <cellStyle name="Moneda 5 3 3 2 4" xfId="3267" xr:uid="{F3051EAE-DA33-4B78-9E29-91F1E9E3D3E1}"/>
    <cellStyle name="Moneda 5 3 3 3" xfId="956" xr:uid="{47EBD2B5-CB3E-4A20-9964-72D9064F66E8}"/>
    <cellStyle name="Moneda 5 3 3 3 2" xfId="2277" xr:uid="{D06011D6-D92D-48A8-99FD-C8F604606BB7}"/>
    <cellStyle name="Moneda 5 3 3 3 2 2" xfId="4918" xr:uid="{02C0A11A-E400-4381-A1EC-2512E5E64827}"/>
    <cellStyle name="Moneda 5 3 3 3 3" xfId="3598" xr:uid="{39EE4FBA-C60F-49CB-AE74-7910AE9C6BFF}"/>
    <cellStyle name="Moneda 5 3 3 4" xfId="1617" xr:uid="{83802B9C-1E12-4B5A-8F6C-44B7CC0B4FAF}"/>
    <cellStyle name="Moneda 5 3 3 4 2" xfId="4258" xr:uid="{B37C8E22-80E2-4F6B-B55A-1C5F517F22D0}"/>
    <cellStyle name="Moneda 5 3 3 5" xfId="2938" xr:uid="{099B6941-A381-4315-8E19-010A2A9EBB2E}"/>
    <cellStyle name="Moneda 5 3 4" xfId="404" xr:uid="{4E4F6C6D-3E27-4BD6-85BE-F3523748CD47}"/>
    <cellStyle name="Moneda 5 3 4 2" xfId="1065" xr:uid="{AD753592-6080-4CFB-9DDA-027F120C8DC4}"/>
    <cellStyle name="Moneda 5 3 4 2 2" xfId="2386" xr:uid="{AAC0E8A0-3B7F-4730-8901-9355A804244C}"/>
    <cellStyle name="Moneda 5 3 4 2 2 2" xfId="5027" xr:uid="{2962766F-9F88-4C0B-94C5-5ADFF85F887E}"/>
    <cellStyle name="Moneda 5 3 4 2 3" xfId="3707" xr:uid="{E2EAD5E1-C740-4989-9E5C-107C901EEE44}"/>
    <cellStyle name="Moneda 5 3 4 3" xfId="1726" xr:uid="{A3555B32-E924-4F2D-B9FF-05D1429C188D}"/>
    <cellStyle name="Moneda 5 3 4 3 2" xfId="4367" xr:uid="{B4963FD7-5D28-45B0-8801-1DC25A8FC8B6}"/>
    <cellStyle name="Moneda 5 3 4 4" xfId="3047" xr:uid="{D38D367D-7765-4D9A-9D03-396FAF5A1860}"/>
    <cellStyle name="Moneda 5 3 5" xfId="736" xr:uid="{9DFACCB7-77C2-448E-ABE0-0271BBC55A0E}"/>
    <cellStyle name="Moneda 5 3 5 2" xfId="2057" xr:uid="{787C5240-2B54-4DC8-9FCA-DF4E358CF97E}"/>
    <cellStyle name="Moneda 5 3 5 2 2" xfId="4698" xr:uid="{0922C1A7-5F58-4D54-ABFF-D8B8E3F343C2}"/>
    <cellStyle name="Moneda 5 3 5 3" xfId="3378" xr:uid="{95E25D1A-12E1-4716-9538-D3F365B65762}"/>
    <cellStyle name="Moneda 5 3 6" xfId="1397" xr:uid="{19326617-6F72-4DB4-B641-979D43A35993}"/>
    <cellStyle name="Moneda 5 3 6 2" xfId="4038" xr:uid="{4A67AD04-A5FE-49FC-9D5E-1144357F64E4}"/>
    <cellStyle name="Moneda 5 3 7" xfId="2718" xr:uid="{80E6A06A-9394-4CC3-8572-081A90DACB44}"/>
    <cellStyle name="Moneda 5 4" xfId="134" xr:uid="{ED399792-1C61-49FD-BC12-B9F72C13EBE7}"/>
    <cellStyle name="Moneda 5 4 2" xfId="464" xr:uid="{8B2C1BE5-3567-4F6B-A7FA-6E538417F85F}"/>
    <cellStyle name="Moneda 5 4 2 2" xfId="1124" xr:uid="{70F83069-F61B-4A20-98B1-B2A60E00BCE3}"/>
    <cellStyle name="Moneda 5 4 2 2 2" xfId="2445" xr:uid="{4A518F23-C23C-45FC-A7EE-0DE4A1FB87BA}"/>
    <cellStyle name="Moneda 5 4 2 2 2 2" xfId="5086" xr:uid="{4FD7EB82-9FDD-46CE-B4AC-A126853ABAC9}"/>
    <cellStyle name="Moneda 5 4 2 2 3" xfId="3766" xr:uid="{44BA1AA8-EF8A-466B-9EEB-05A70B5C14F1}"/>
    <cellStyle name="Moneda 5 4 2 3" xfId="1785" xr:uid="{7B987D69-4678-4F20-86D7-456CF096DC8D}"/>
    <cellStyle name="Moneda 5 4 2 3 2" xfId="4426" xr:uid="{AD85B487-0214-4941-ADC7-7F2E1B80642A}"/>
    <cellStyle name="Moneda 5 4 2 4" xfId="3106" xr:uid="{A760640C-E997-43A5-A590-ED17583D912D}"/>
    <cellStyle name="Moneda 5 4 3" xfId="795" xr:uid="{218D00CA-91C1-4FF7-920D-3C2483A765E0}"/>
    <cellStyle name="Moneda 5 4 3 2" xfId="2116" xr:uid="{F70EFD98-99B2-4BF3-AF55-1DF7F58BA34D}"/>
    <cellStyle name="Moneda 5 4 3 2 2" xfId="4757" xr:uid="{E89CF222-71F2-4824-A47E-FE5DC81FE784}"/>
    <cellStyle name="Moneda 5 4 3 3" xfId="3437" xr:uid="{DBD5017C-F341-4400-9150-0510841EE710}"/>
    <cellStyle name="Moneda 5 4 4" xfId="1456" xr:uid="{4CA475D0-08F5-42B0-A7E4-B922BBBCDDC5}"/>
    <cellStyle name="Moneda 5 4 4 2" xfId="4097" xr:uid="{70123FC7-F9C9-43EB-B826-94CD2778ACE1}"/>
    <cellStyle name="Moneda 5 4 5" xfId="2777" xr:uid="{ADBCED9E-51CD-41E8-965E-446F0C29D0E4}"/>
    <cellStyle name="Moneda 5 5" xfId="244" xr:uid="{4A6E024A-20D3-49F4-A9BE-AB4B397292A0}"/>
    <cellStyle name="Moneda 5 5 2" xfId="574" xr:uid="{C5EED371-5724-43D4-80C8-AB05066912F2}"/>
    <cellStyle name="Moneda 5 5 2 2" xfId="1234" xr:uid="{B290D67C-76C3-4360-885D-2C76A08620F5}"/>
    <cellStyle name="Moneda 5 5 2 2 2" xfId="2555" xr:uid="{10C5A7E2-11A3-4E08-9C53-4C3FD91716B0}"/>
    <cellStyle name="Moneda 5 5 2 2 2 2" xfId="5196" xr:uid="{70699E6F-E362-4C16-B33B-848BDA64DE66}"/>
    <cellStyle name="Moneda 5 5 2 2 3" xfId="3876" xr:uid="{0FD6B1E8-239B-48C4-BC17-B8FAD1E75E70}"/>
    <cellStyle name="Moneda 5 5 2 3" xfId="1895" xr:uid="{0C5D0634-51E2-454F-88B9-4575C7E349D2}"/>
    <cellStyle name="Moneda 5 5 2 3 2" xfId="4536" xr:uid="{1EEBF5F4-4814-464F-8C8B-71DE5141FB2C}"/>
    <cellStyle name="Moneda 5 5 2 4" xfId="3216" xr:uid="{F459CA07-8969-43AE-9FF8-C50EC816C938}"/>
    <cellStyle name="Moneda 5 5 3" xfId="905" xr:uid="{D7799F15-E4CE-45A4-892C-C1E2A93A2309}"/>
    <cellStyle name="Moneda 5 5 3 2" xfId="2226" xr:uid="{BDC6F030-DF16-41E7-B261-6699C974620F}"/>
    <cellStyle name="Moneda 5 5 3 2 2" xfId="4867" xr:uid="{D4B1E8FD-D1EC-47AC-BF9F-438E4D0CC8F8}"/>
    <cellStyle name="Moneda 5 5 3 3" xfId="3547" xr:uid="{625ECB7F-F954-499A-9CCA-0253BAED3F27}"/>
    <cellStyle name="Moneda 5 5 4" xfId="1566" xr:uid="{43AAB895-BD61-4017-814E-9F0AAAF22138}"/>
    <cellStyle name="Moneda 5 5 4 2" xfId="4207" xr:uid="{CB44FABE-05C5-42BB-862D-BD203E15BA94}"/>
    <cellStyle name="Moneda 5 5 5" xfId="2887" xr:uid="{5B102192-1D63-4439-A804-C9251D4FAE32}"/>
    <cellStyle name="Moneda 5 6" xfId="353" xr:uid="{157C2984-164C-416D-8B84-68E0E732DA4F}"/>
    <cellStyle name="Moneda 5 6 2" xfId="1014" xr:uid="{4CBFF38E-1CB5-44E4-913F-E4B2F412B5CD}"/>
    <cellStyle name="Moneda 5 6 2 2" xfId="2335" xr:uid="{340BAFFF-7815-491E-9C95-2B5758774C0D}"/>
    <cellStyle name="Moneda 5 6 2 2 2" xfId="4976" xr:uid="{87469B47-E904-4C35-96CC-B16A3FC60564}"/>
    <cellStyle name="Moneda 5 6 2 3" xfId="3656" xr:uid="{F7707F94-F976-4B5B-A23F-62492E32F4AE}"/>
    <cellStyle name="Moneda 5 6 3" xfId="1675" xr:uid="{52A85CF1-CC5B-4D6F-B21A-30A8E76A4CB1}"/>
    <cellStyle name="Moneda 5 6 3 2" xfId="4316" xr:uid="{D9B41115-5175-41E8-8526-6E056589CDE8}"/>
    <cellStyle name="Moneda 5 6 4" xfId="2996" xr:uid="{D45016D4-8CF5-4554-9AEB-7F591F3A9E7B}"/>
    <cellStyle name="Moneda 5 7" xfId="685" xr:uid="{617155BC-4720-4B8E-866E-F98B1BCF2CC0}"/>
    <cellStyle name="Moneda 5 7 2" xfId="2006" xr:uid="{60CED45D-3808-45FF-9ED8-DC03A25F970D}"/>
    <cellStyle name="Moneda 5 7 2 2" xfId="4647" xr:uid="{E5C8C815-07BB-4ACD-85C9-E3774E2EA57B}"/>
    <cellStyle name="Moneda 5 7 3" xfId="3327" xr:uid="{B319AEE2-C70A-404E-9B6A-2303199473EC}"/>
    <cellStyle name="Moneda 5 8" xfId="1346" xr:uid="{E4937082-1F45-4708-BEB0-875AAF94A867}"/>
    <cellStyle name="Moneda 5 8 2" xfId="3987" xr:uid="{4FC84068-92F1-4612-B76B-9EA73013AFB3}"/>
    <cellStyle name="Moneda 5 9" xfId="2667" xr:uid="{59552CDE-2089-46DA-B8B6-4729080BDA0E}"/>
    <cellStyle name="Moneda 6" xfId="29" xr:uid="{285D3F3A-1B69-4368-894B-08052AB6D7ED}"/>
    <cellStyle name="Moneda 6 2" xfId="53" xr:uid="{F5F46A36-0DB4-426F-886B-77DF3A8E7E05}"/>
    <cellStyle name="Moneda 6 2 2" xfId="104" xr:uid="{5CCC9639-15D6-4775-81AA-1F5E66496AFE}"/>
    <cellStyle name="Moneda 6 2 2 2" xfId="216" xr:uid="{6DB61D24-CF5B-4D17-BBD8-7512F405EDF6}"/>
    <cellStyle name="Moneda 6 2 2 2 2" xfId="546" xr:uid="{046DC787-91DB-4D6D-96BA-2FF233CFC536}"/>
    <cellStyle name="Moneda 6 2 2 2 2 2" xfId="1206" xr:uid="{2A621B38-AEE1-4C54-B822-55000B7A3834}"/>
    <cellStyle name="Moneda 6 2 2 2 2 2 2" xfId="2527" xr:uid="{1927742E-6A11-4AC8-B852-1D2465561912}"/>
    <cellStyle name="Moneda 6 2 2 2 2 2 2 2" xfId="5168" xr:uid="{AD68CB93-C8DD-4ECA-8CD7-876CE0196DD8}"/>
    <cellStyle name="Moneda 6 2 2 2 2 2 3" xfId="3848" xr:uid="{6786BCD4-C41B-4099-BD37-C268E063C881}"/>
    <cellStyle name="Moneda 6 2 2 2 2 3" xfId="1867" xr:uid="{1DFC123C-6687-42A1-912A-C8182DF78F87}"/>
    <cellStyle name="Moneda 6 2 2 2 2 3 2" xfId="4508" xr:uid="{2B89FEBD-AE16-4A92-8C17-D92873B1D06A}"/>
    <cellStyle name="Moneda 6 2 2 2 2 4" xfId="3188" xr:uid="{638D6E90-B782-4C5E-A428-0C21032AF4EC}"/>
    <cellStyle name="Moneda 6 2 2 2 3" xfId="877" xr:uid="{C38F973F-56CC-4638-9CD4-A30AC2B8ABC7}"/>
    <cellStyle name="Moneda 6 2 2 2 3 2" xfId="2198" xr:uid="{EEE9F6CC-1284-425E-9E90-ADEACCD2FACB}"/>
    <cellStyle name="Moneda 6 2 2 2 3 2 2" xfId="4839" xr:uid="{F77EFD0F-3B2C-46CE-901E-748C644A489B}"/>
    <cellStyle name="Moneda 6 2 2 2 3 3" xfId="3519" xr:uid="{178AEB4C-A28F-426E-B702-BFE0C74FBDCE}"/>
    <cellStyle name="Moneda 6 2 2 2 4" xfId="1538" xr:uid="{895912BD-C89F-470B-B6F1-B21611DC4A6D}"/>
    <cellStyle name="Moneda 6 2 2 2 4 2" xfId="4179" xr:uid="{C06F762E-400C-476D-A51A-4295FD0FA1AE}"/>
    <cellStyle name="Moneda 6 2 2 2 5" xfId="2859" xr:uid="{DE23E494-AEB1-4F82-8F6C-7F9D5E21B610}"/>
    <cellStyle name="Moneda 6 2 2 3" xfId="326" xr:uid="{AC482F68-B69A-4730-BEC2-0C99C62735EB}"/>
    <cellStyle name="Moneda 6 2 2 3 2" xfId="656" xr:uid="{C0CF830B-72D4-4FD4-A2D9-4A01CD2D0E4C}"/>
    <cellStyle name="Moneda 6 2 2 3 2 2" xfId="1316" xr:uid="{8E7919DC-6127-40AC-BF55-CB71E67AA0CE}"/>
    <cellStyle name="Moneda 6 2 2 3 2 2 2" xfId="2637" xr:uid="{9CD16D1F-3B69-44AD-8610-71EDEB56A7CE}"/>
    <cellStyle name="Moneda 6 2 2 3 2 2 2 2" xfId="5278" xr:uid="{838980FB-060F-4AC6-98F4-64FD60672044}"/>
    <cellStyle name="Moneda 6 2 2 3 2 2 3" xfId="3958" xr:uid="{A528FD58-59DB-42BB-B40E-8C1C01E24095}"/>
    <cellStyle name="Moneda 6 2 2 3 2 3" xfId="1977" xr:uid="{E663A631-2BE7-46CC-A3A3-095AE66F5FCD}"/>
    <cellStyle name="Moneda 6 2 2 3 2 3 2" xfId="4618" xr:uid="{61500A91-0057-49AE-9A36-6BA50323DC96}"/>
    <cellStyle name="Moneda 6 2 2 3 2 4" xfId="3298" xr:uid="{7F94FB08-96F4-489E-92EE-91E6B379EAE7}"/>
    <cellStyle name="Moneda 6 2 2 3 3" xfId="987" xr:uid="{C0FE5088-7569-4D19-92AB-EDBD64A71920}"/>
    <cellStyle name="Moneda 6 2 2 3 3 2" xfId="2308" xr:uid="{F3BD87AD-7D97-4B7B-B34F-E1DA7BDCCA16}"/>
    <cellStyle name="Moneda 6 2 2 3 3 2 2" xfId="4949" xr:uid="{4AFB042C-1A49-4E21-B3DF-8B3A10E60111}"/>
    <cellStyle name="Moneda 6 2 2 3 3 3" xfId="3629" xr:uid="{8333EAAA-AD65-4503-8144-96592C91333C}"/>
    <cellStyle name="Moneda 6 2 2 3 4" xfId="1648" xr:uid="{59C6436A-A9B2-40E2-91A1-B8BE889A8560}"/>
    <cellStyle name="Moneda 6 2 2 3 4 2" xfId="4289" xr:uid="{95EDC34D-7A86-4920-A68C-287196336D27}"/>
    <cellStyle name="Moneda 6 2 2 3 5" xfId="2969" xr:uid="{7B40EECC-300C-48C2-AC55-6D5321F0973E}"/>
    <cellStyle name="Moneda 6 2 2 4" xfId="435" xr:uid="{45492EFC-081F-4F60-A663-F76303D438A8}"/>
    <cellStyle name="Moneda 6 2 2 4 2" xfId="1096" xr:uid="{F5C41119-CBDE-4909-BDB7-775EED50C45D}"/>
    <cellStyle name="Moneda 6 2 2 4 2 2" xfId="2417" xr:uid="{4FAC5DCE-39F6-48FB-837F-687236BECE03}"/>
    <cellStyle name="Moneda 6 2 2 4 2 2 2" xfId="5058" xr:uid="{212A3D6B-FC9F-4208-835F-4D7E46B151B3}"/>
    <cellStyle name="Moneda 6 2 2 4 2 3" xfId="3738" xr:uid="{50ADF045-918D-41A0-B534-86451924EEE6}"/>
    <cellStyle name="Moneda 6 2 2 4 3" xfId="1757" xr:uid="{DC5661B7-A5F8-43EB-9C37-572EDDE4AC54}"/>
    <cellStyle name="Moneda 6 2 2 4 3 2" xfId="4398" xr:uid="{C604CC5E-D3D0-48DB-9AAE-BBCA7A65911B}"/>
    <cellStyle name="Moneda 6 2 2 4 4" xfId="3078" xr:uid="{632AB36B-6017-4BE6-80EB-083801132BCA}"/>
    <cellStyle name="Moneda 6 2 2 5" xfId="767" xr:uid="{B4F7FC55-DA90-42AC-B830-3AF5DEE446E4}"/>
    <cellStyle name="Moneda 6 2 2 5 2" xfId="2088" xr:uid="{484A4FB5-8251-4DCD-801E-CAFC433DCCCF}"/>
    <cellStyle name="Moneda 6 2 2 5 2 2" xfId="4729" xr:uid="{C3E4CA34-A001-4DB7-94AE-5C73DA2EA6E2}"/>
    <cellStyle name="Moneda 6 2 2 5 3" xfId="3409" xr:uid="{456E1DB9-CA88-4CBA-BB04-D35E570C850E}"/>
    <cellStyle name="Moneda 6 2 2 6" xfId="1428" xr:uid="{832F18FB-80CC-4E3F-A332-0EEBFBA63D9B}"/>
    <cellStyle name="Moneda 6 2 2 6 2" xfId="4069" xr:uid="{034F80CA-D691-4A19-AE1D-D2404B883F61}"/>
    <cellStyle name="Moneda 6 2 2 7" xfId="2749" xr:uid="{D277DB2A-C5A0-4C5E-B4E4-3D17829092E2}"/>
    <cellStyle name="Moneda 6 2 3" xfId="165" xr:uid="{5E57FB94-A794-4840-9BF3-086AEEEBE304}"/>
    <cellStyle name="Moneda 6 2 3 2" xfId="495" xr:uid="{07085262-648D-4164-99A7-B91FF7E5EA35}"/>
    <cellStyle name="Moneda 6 2 3 2 2" xfId="1155" xr:uid="{5E8D34AC-8F0F-4E9B-B534-1A02635DF1F3}"/>
    <cellStyle name="Moneda 6 2 3 2 2 2" xfId="2476" xr:uid="{858B9335-F138-4586-B385-16D9435DF245}"/>
    <cellStyle name="Moneda 6 2 3 2 2 2 2" xfId="5117" xr:uid="{4123D73A-0DB2-4351-AA7E-BCF0627F8AB3}"/>
    <cellStyle name="Moneda 6 2 3 2 2 3" xfId="3797" xr:uid="{6B718BC0-E573-4DDF-83C0-694FB63C5830}"/>
    <cellStyle name="Moneda 6 2 3 2 3" xfId="1816" xr:uid="{35AF9FB2-922A-458C-BFD9-84266A039EA8}"/>
    <cellStyle name="Moneda 6 2 3 2 3 2" xfId="4457" xr:uid="{7C784560-4D68-48CB-AA81-718B0DD22378}"/>
    <cellStyle name="Moneda 6 2 3 2 4" xfId="3137" xr:uid="{FD1819E5-66BE-4BA3-8524-54A2E27DC1FD}"/>
    <cellStyle name="Moneda 6 2 3 3" xfId="826" xr:uid="{4E7398EB-405A-4F77-8D20-20C477A2FF09}"/>
    <cellStyle name="Moneda 6 2 3 3 2" xfId="2147" xr:uid="{85B78A62-3F7D-4A9E-8A92-77AC96A4DF43}"/>
    <cellStyle name="Moneda 6 2 3 3 2 2" xfId="4788" xr:uid="{0437FE21-3F88-4B05-B861-5F177BD8DEB7}"/>
    <cellStyle name="Moneda 6 2 3 3 3" xfId="3468" xr:uid="{869277BA-1CE7-4E33-8111-9CB1DD897A91}"/>
    <cellStyle name="Moneda 6 2 3 4" xfId="1487" xr:uid="{AD2BAF15-1C66-4B36-9DF3-FA81EA05F4BB}"/>
    <cellStyle name="Moneda 6 2 3 4 2" xfId="4128" xr:uid="{EE4FD378-B0C3-4468-B21D-BC0749031D06}"/>
    <cellStyle name="Moneda 6 2 3 5" xfId="2808" xr:uid="{5523F2A8-C155-4BAA-AF29-FE90B6DBD2AC}"/>
    <cellStyle name="Moneda 6 2 4" xfId="275" xr:uid="{8F92695E-02F2-4431-9F00-8D02C88E8A37}"/>
    <cellStyle name="Moneda 6 2 4 2" xfId="605" xr:uid="{A343D9A6-E387-48E0-8DC4-111BF5D169E3}"/>
    <cellStyle name="Moneda 6 2 4 2 2" xfId="1265" xr:uid="{A0E0C63B-202A-4F64-9565-0F867E328F6C}"/>
    <cellStyle name="Moneda 6 2 4 2 2 2" xfId="2586" xr:uid="{D417C023-CB19-407B-A10C-F46A34FF1408}"/>
    <cellStyle name="Moneda 6 2 4 2 2 2 2" xfId="5227" xr:uid="{EEE63678-27AA-4419-92C8-26ECFB89624B}"/>
    <cellStyle name="Moneda 6 2 4 2 2 3" xfId="3907" xr:uid="{9734659B-2D21-4210-8789-A0F724274901}"/>
    <cellStyle name="Moneda 6 2 4 2 3" xfId="1926" xr:uid="{0D8B9C2D-74D7-4BF3-8F1F-38DD4CF02F42}"/>
    <cellStyle name="Moneda 6 2 4 2 3 2" xfId="4567" xr:uid="{EF083CBF-7520-4A34-AA4C-83ED35E2512F}"/>
    <cellStyle name="Moneda 6 2 4 2 4" xfId="3247" xr:uid="{3E8D14CE-35D4-4FF6-A235-CAD4FFB31C75}"/>
    <cellStyle name="Moneda 6 2 4 3" xfId="936" xr:uid="{989E2383-3E72-4795-96DE-790C36A973E2}"/>
    <cellStyle name="Moneda 6 2 4 3 2" xfId="2257" xr:uid="{07DCDA72-54D2-43A3-A2F0-B0BD70F820EC}"/>
    <cellStyle name="Moneda 6 2 4 3 2 2" xfId="4898" xr:uid="{B70B6E1E-2B3D-49A8-AB23-9E5A3E13A331}"/>
    <cellStyle name="Moneda 6 2 4 3 3" xfId="3578" xr:uid="{09D5EF7E-894B-4533-8E5C-CCBAA8D962F0}"/>
    <cellStyle name="Moneda 6 2 4 4" xfId="1597" xr:uid="{1085B3DF-264C-48BE-AF28-183C788F8CDB}"/>
    <cellStyle name="Moneda 6 2 4 4 2" xfId="4238" xr:uid="{7373CB7E-8D1C-4BC6-AA1F-9E7963E50AF9}"/>
    <cellStyle name="Moneda 6 2 4 5" xfId="2918" xr:uid="{916035AC-497E-42C7-838C-041D8EC0ACA2}"/>
    <cellStyle name="Moneda 6 2 5" xfId="384" xr:uid="{1D0AD887-1A22-4FC0-B76D-25A713A043E9}"/>
    <cellStyle name="Moneda 6 2 5 2" xfId="1045" xr:uid="{89A5F69C-5AFE-476D-B952-FD38C653C8FA}"/>
    <cellStyle name="Moneda 6 2 5 2 2" xfId="2366" xr:uid="{A94D5A0D-C198-4B4D-9ECB-5E0EA3AD923F}"/>
    <cellStyle name="Moneda 6 2 5 2 2 2" xfId="5007" xr:uid="{9DE9BA08-044A-4D74-847B-5F6A2A8BEAF9}"/>
    <cellStyle name="Moneda 6 2 5 2 3" xfId="3687" xr:uid="{D4D5026D-454A-4D3A-96CB-C2C8B4DE2171}"/>
    <cellStyle name="Moneda 6 2 5 3" xfId="1706" xr:uid="{942A0F64-F2BA-4B68-895E-26FE5104CF34}"/>
    <cellStyle name="Moneda 6 2 5 3 2" xfId="4347" xr:uid="{365E222D-A94E-41D5-B532-29283159892D}"/>
    <cellStyle name="Moneda 6 2 5 4" xfId="3027" xr:uid="{97D818EB-5453-4A8E-8707-78771464D49B}"/>
    <cellStyle name="Moneda 6 2 6" xfId="716" xr:uid="{B72137E2-731A-4685-8B6F-6891CFD8EF32}"/>
    <cellStyle name="Moneda 6 2 6 2" xfId="2037" xr:uid="{894A4BCF-F5EF-4AB4-85CB-C1E1ADB546BF}"/>
    <cellStyle name="Moneda 6 2 6 2 2" xfId="4678" xr:uid="{574B614B-C541-44EC-9154-583268EDCA6D}"/>
    <cellStyle name="Moneda 6 2 6 3" xfId="3358" xr:uid="{127B3336-975C-4E4C-B050-A2D02DC2A804}"/>
    <cellStyle name="Moneda 6 2 7" xfId="1377" xr:uid="{1D39C6F7-A192-459C-8485-53367F829B1F}"/>
    <cellStyle name="Moneda 6 2 7 2" xfId="4018" xr:uid="{77C66ADA-302F-4434-BC67-1A5E9152C319}"/>
    <cellStyle name="Moneda 6 2 8" xfId="2698" xr:uid="{CF0051AC-8264-4DAB-ACE9-525A909A5FE8}"/>
    <cellStyle name="Moneda 6 3" xfId="80" xr:uid="{7A3E84BB-7C93-461C-81E5-49CB7E906EE8}"/>
    <cellStyle name="Moneda 6 3 2" xfId="192" xr:uid="{ADFA4AAA-70DB-4D3D-B956-BF5A95840E29}"/>
    <cellStyle name="Moneda 6 3 2 2" xfId="522" xr:uid="{5F31EF5C-72FA-4BED-977E-14DA1ED994AB}"/>
    <cellStyle name="Moneda 6 3 2 2 2" xfId="1182" xr:uid="{4E928FD8-0829-444F-9B91-3FCC67DB95BB}"/>
    <cellStyle name="Moneda 6 3 2 2 2 2" xfId="2503" xr:uid="{F4E8B69A-287B-4A5D-B6F5-E4BA5806785A}"/>
    <cellStyle name="Moneda 6 3 2 2 2 2 2" xfId="5144" xr:uid="{4206988B-17B0-48F1-91E5-55D2321DF454}"/>
    <cellStyle name="Moneda 6 3 2 2 2 3" xfId="3824" xr:uid="{476ABD46-B8FD-46D3-B061-4BD533223AE0}"/>
    <cellStyle name="Moneda 6 3 2 2 3" xfId="1843" xr:uid="{5049B25E-916B-4826-80DC-1533D14C0F5C}"/>
    <cellStyle name="Moneda 6 3 2 2 3 2" xfId="4484" xr:uid="{E027F56D-12E7-4808-9604-B0282C50C2A1}"/>
    <cellStyle name="Moneda 6 3 2 2 4" xfId="3164" xr:uid="{904CE987-60D0-4403-9FDC-376F12F8C01F}"/>
    <cellStyle name="Moneda 6 3 2 3" xfId="853" xr:uid="{6C771843-8C5B-4F3C-8B50-E0554D2E66E2}"/>
    <cellStyle name="Moneda 6 3 2 3 2" xfId="2174" xr:uid="{0540A466-C5C5-41CD-BAE4-81B2E81B65FA}"/>
    <cellStyle name="Moneda 6 3 2 3 2 2" xfId="4815" xr:uid="{360E23E9-ED31-4C45-8060-866948740352}"/>
    <cellStyle name="Moneda 6 3 2 3 3" xfId="3495" xr:uid="{80C30AFE-BE6D-4335-8098-16370DC63A5C}"/>
    <cellStyle name="Moneda 6 3 2 4" xfId="1514" xr:uid="{F8509415-5651-45BA-8F0F-616259E38984}"/>
    <cellStyle name="Moneda 6 3 2 4 2" xfId="4155" xr:uid="{BE739D38-D11D-4E63-8E94-DC05BA0771E6}"/>
    <cellStyle name="Moneda 6 3 2 5" xfId="2835" xr:uid="{2377689B-5CCB-43CD-B820-200833E1B94A}"/>
    <cellStyle name="Moneda 6 3 3" xfId="302" xr:uid="{08DAF602-B619-4A03-BE31-08971C5273AC}"/>
    <cellStyle name="Moneda 6 3 3 2" xfId="632" xr:uid="{973634E4-F5D1-4D75-959F-2EAC9EB9E345}"/>
    <cellStyle name="Moneda 6 3 3 2 2" xfId="1292" xr:uid="{99904386-E62C-416D-9350-33C854DC640E}"/>
    <cellStyle name="Moneda 6 3 3 2 2 2" xfId="2613" xr:uid="{5214F873-2084-48DC-806D-54BA4C5F7CD5}"/>
    <cellStyle name="Moneda 6 3 3 2 2 2 2" xfId="5254" xr:uid="{B41D4DF6-ED6F-4926-9D1B-70A582FCFA54}"/>
    <cellStyle name="Moneda 6 3 3 2 2 3" xfId="3934" xr:uid="{C3C51930-00D3-4E08-801A-24EA0BF6C950}"/>
    <cellStyle name="Moneda 6 3 3 2 3" xfId="1953" xr:uid="{F710EB82-2168-420B-9B31-B1231F322D9B}"/>
    <cellStyle name="Moneda 6 3 3 2 3 2" xfId="4594" xr:uid="{33C209CB-685F-4396-967B-738B1E32CE80}"/>
    <cellStyle name="Moneda 6 3 3 2 4" xfId="3274" xr:uid="{5078F1A3-A727-4128-B83B-1666E92039AB}"/>
    <cellStyle name="Moneda 6 3 3 3" xfId="963" xr:uid="{07C3CF57-BD3F-4CD4-989F-4E6FA93CDB1B}"/>
    <cellStyle name="Moneda 6 3 3 3 2" xfId="2284" xr:uid="{E95DD623-59FB-4E8E-A8DF-60AB7A7A78F5}"/>
    <cellStyle name="Moneda 6 3 3 3 2 2" xfId="4925" xr:uid="{10B6982E-643C-4EDB-90F4-A41D2287B569}"/>
    <cellStyle name="Moneda 6 3 3 3 3" xfId="3605" xr:uid="{29569692-F2A5-48C5-9D83-01C32B31B881}"/>
    <cellStyle name="Moneda 6 3 3 4" xfId="1624" xr:uid="{9F240CFE-195E-4262-8048-E8A21D573A56}"/>
    <cellStyle name="Moneda 6 3 3 4 2" xfId="4265" xr:uid="{2F757D7D-C7C2-4B68-9866-ECF004D17709}"/>
    <cellStyle name="Moneda 6 3 3 5" xfId="2945" xr:uid="{FAC03732-60E3-4AE1-AE03-9069C25915FB}"/>
    <cellStyle name="Moneda 6 3 4" xfId="411" xr:uid="{132F00FD-F736-4D6B-9BC0-C8E61E07CE28}"/>
    <cellStyle name="Moneda 6 3 4 2" xfId="1072" xr:uid="{61D452D1-5ABF-47C9-811B-3A9EBCB51689}"/>
    <cellStyle name="Moneda 6 3 4 2 2" xfId="2393" xr:uid="{A1D2155D-86BA-4C01-B757-E6F8D24CB5EB}"/>
    <cellStyle name="Moneda 6 3 4 2 2 2" xfId="5034" xr:uid="{1AAE36E1-1831-41E2-8661-1A0E82A49540}"/>
    <cellStyle name="Moneda 6 3 4 2 3" xfId="3714" xr:uid="{356D6481-C7EF-4C53-A4C5-A9ED4CA6AA4A}"/>
    <cellStyle name="Moneda 6 3 4 3" xfId="1733" xr:uid="{3AD4AA10-736D-4559-B233-161427D80227}"/>
    <cellStyle name="Moneda 6 3 4 3 2" xfId="4374" xr:uid="{DE61591D-839A-4D1C-ABAA-BBA04BBF8F93}"/>
    <cellStyle name="Moneda 6 3 4 4" xfId="3054" xr:uid="{C953517A-CB19-4913-9599-218BACBD5583}"/>
    <cellStyle name="Moneda 6 3 5" xfId="743" xr:uid="{877328BC-1826-4369-9A63-CD46FEBAF207}"/>
    <cellStyle name="Moneda 6 3 5 2" xfId="2064" xr:uid="{31C488CF-7966-40FA-ABE9-DA64833F9D22}"/>
    <cellStyle name="Moneda 6 3 5 2 2" xfId="4705" xr:uid="{FA1BD78F-FF17-455A-A4ED-020BD2903DF8}"/>
    <cellStyle name="Moneda 6 3 5 3" xfId="3385" xr:uid="{D6EC6691-9EAC-4323-A6C6-11A9771CA3AD}"/>
    <cellStyle name="Moneda 6 3 6" xfId="1404" xr:uid="{A166D97C-1600-46E0-92C6-9533A1E17CD7}"/>
    <cellStyle name="Moneda 6 3 6 2" xfId="4045" xr:uid="{56422FD2-1F81-4690-B4C7-5596BB23C56F}"/>
    <cellStyle name="Moneda 6 3 7" xfId="2725" xr:uid="{4F250CCC-74FB-4D76-970B-D05010FC0E56}"/>
    <cellStyle name="Moneda 6 4" xfId="141" xr:uid="{E87A0A46-02CB-493B-8996-5BD9EBF86E63}"/>
    <cellStyle name="Moneda 6 4 2" xfId="471" xr:uid="{5E82A070-6607-4A01-95EC-2E08852C1E8A}"/>
    <cellStyle name="Moneda 6 4 2 2" xfId="1131" xr:uid="{AC4910AE-DFAC-4E4B-9897-B0E7A2A9AAC7}"/>
    <cellStyle name="Moneda 6 4 2 2 2" xfId="2452" xr:uid="{5CA2936C-C1AD-4364-BB54-572B56D7D887}"/>
    <cellStyle name="Moneda 6 4 2 2 2 2" xfId="5093" xr:uid="{25370CD1-97D6-4036-9172-50504A8E1547}"/>
    <cellStyle name="Moneda 6 4 2 2 3" xfId="3773" xr:uid="{D2447262-4879-40C9-A2F3-A8E581183784}"/>
    <cellStyle name="Moneda 6 4 2 3" xfId="1792" xr:uid="{3E208DC8-BBB6-443E-9A1A-C6DA4A7C8407}"/>
    <cellStyle name="Moneda 6 4 2 3 2" xfId="4433" xr:uid="{992C4DD9-2A5F-4B50-AE8E-996A75CB0EBF}"/>
    <cellStyle name="Moneda 6 4 2 4" xfId="3113" xr:uid="{CBFD3DF6-C5FE-4DFC-A53A-1802D0DACB61}"/>
    <cellStyle name="Moneda 6 4 3" xfId="802" xr:uid="{74B9406D-5A09-48BA-909C-B47A329C4914}"/>
    <cellStyle name="Moneda 6 4 3 2" xfId="2123" xr:uid="{4041ACD4-C8AF-4EC6-A1DF-410E772CCE1A}"/>
    <cellStyle name="Moneda 6 4 3 2 2" xfId="4764" xr:uid="{BC656371-2075-42B2-B920-D8FA6BA1E98E}"/>
    <cellStyle name="Moneda 6 4 3 3" xfId="3444" xr:uid="{0B895F70-2BC9-4A20-A268-C1DC7324EB9D}"/>
    <cellStyle name="Moneda 6 4 4" xfId="1463" xr:uid="{7718A4A2-2001-472C-8BAE-FECFD0A44195}"/>
    <cellStyle name="Moneda 6 4 4 2" xfId="4104" xr:uid="{C0FF590F-4B2F-416F-9824-71FCE66B8439}"/>
    <cellStyle name="Moneda 6 4 5" xfId="2784" xr:uid="{97B7DEDC-11D2-472D-8DC1-3D8973799EC3}"/>
    <cellStyle name="Moneda 6 5" xfId="251" xr:uid="{4994AE09-57C3-4602-92D1-9A3FBB05E17D}"/>
    <cellStyle name="Moneda 6 5 2" xfId="581" xr:uid="{3CC65EF5-E521-483E-960A-BB99EE937280}"/>
    <cellStyle name="Moneda 6 5 2 2" xfId="1241" xr:uid="{53973C3C-E281-4817-BCA2-3D592443CF53}"/>
    <cellStyle name="Moneda 6 5 2 2 2" xfId="2562" xr:uid="{FD9F75FE-DD5A-4B22-BBC7-F6974BFFA15D}"/>
    <cellStyle name="Moneda 6 5 2 2 2 2" xfId="5203" xr:uid="{C6FE0A45-31B0-4612-8553-8B7A3CF9A43E}"/>
    <cellStyle name="Moneda 6 5 2 2 3" xfId="3883" xr:uid="{7A0AECB0-F820-4F00-90D2-884D85209826}"/>
    <cellStyle name="Moneda 6 5 2 3" xfId="1902" xr:uid="{1101DFA6-FF75-4E7E-A775-CB103AE8EA23}"/>
    <cellStyle name="Moneda 6 5 2 3 2" xfId="4543" xr:uid="{379EA990-6F4C-43BD-A423-7B0C361491B1}"/>
    <cellStyle name="Moneda 6 5 2 4" xfId="3223" xr:uid="{49A1FA4D-E9F5-4365-95C9-664E5ED86DF7}"/>
    <cellStyle name="Moneda 6 5 3" xfId="912" xr:uid="{81742312-313F-4ED4-A9E9-9817699A79CD}"/>
    <cellStyle name="Moneda 6 5 3 2" xfId="2233" xr:uid="{0F2F7FC8-DDC8-4967-81C7-9537CB2DFD8A}"/>
    <cellStyle name="Moneda 6 5 3 2 2" xfId="4874" xr:uid="{474B459C-6E7D-4BA7-9208-428A7E1A1E0C}"/>
    <cellStyle name="Moneda 6 5 3 3" xfId="3554" xr:uid="{1FF0396C-FA29-462E-B082-3FD259F05B70}"/>
    <cellStyle name="Moneda 6 5 4" xfId="1573" xr:uid="{990E0A1B-C85D-4436-AE9D-A3130114E4DE}"/>
    <cellStyle name="Moneda 6 5 4 2" xfId="4214" xr:uid="{4828A357-0C15-4664-B938-827E085C6A1E}"/>
    <cellStyle name="Moneda 6 5 5" xfId="2894" xr:uid="{E120828F-8FB9-4B19-92FA-F99EF46205F9}"/>
    <cellStyle name="Moneda 6 6" xfId="360" xr:uid="{57B690DE-6D58-4F72-9CDA-ED47C7AB291F}"/>
    <cellStyle name="Moneda 6 6 2" xfId="1021" xr:uid="{5A90151E-2DAD-45DD-9DC4-3E0E746DABE8}"/>
    <cellStyle name="Moneda 6 6 2 2" xfId="2342" xr:uid="{21F66482-E99D-44D1-960B-87F6AD54B673}"/>
    <cellStyle name="Moneda 6 6 2 2 2" xfId="4983" xr:uid="{03F8903F-418D-4564-9E41-8C1E4650FAAB}"/>
    <cellStyle name="Moneda 6 6 2 3" xfId="3663" xr:uid="{2D099F61-8425-4EBA-AB17-4DD74B4529D9}"/>
    <cellStyle name="Moneda 6 6 3" xfId="1682" xr:uid="{18314EDC-DCFE-4368-828E-BD82820C7583}"/>
    <cellStyle name="Moneda 6 6 3 2" xfId="4323" xr:uid="{356BF90C-F6EC-483C-BC20-6ADEBD1B84F3}"/>
    <cellStyle name="Moneda 6 6 4" xfId="3003" xr:uid="{3B9599AA-96B6-4D36-8399-04D51991D219}"/>
    <cellStyle name="Moneda 6 7" xfId="692" xr:uid="{20849B6B-9697-48C0-9484-CBBC0B9F2839}"/>
    <cellStyle name="Moneda 6 7 2" xfId="2013" xr:uid="{674B7CD5-CB15-4531-82F1-214546E253A0}"/>
    <cellStyle name="Moneda 6 7 2 2" xfId="4654" xr:uid="{BE2A0585-A735-489B-807C-120B34907ABA}"/>
    <cellStyle name="Moneda 6 7 3" xfId="3334" xr:uid="{AFBDD1C8-7477-4F0F-8C61-BB57F49DB174}"/>
    <cellStyle name="Moneda 6 8" xfId="1353" xr:uid="{3C74E7A4-02DD-4E15-B35B-981C6074917D}"/>
    <cellStyle name="Moneda 6 8 2" xfId="3994" xr:uid="{10DBADC8-44D5-4EC6-9DF9-7AE5944954F6}"/>
    <cellStyle name="Moneda 6 9" xfId="2674" xr:uid="{A635FB0F-A4CD-4B1C-8301-0A122DEF8EDA}"/>
    <cellStyle name="Moneda 7" xfId="30" xr:uid="{9E9B842C-B2B1-48EB-9A75-1EE0030D3946}"/>
    <cellStyle name="Moneda 7 2" xfId="54" xr:uid="{03D7F0DE-886A-4A8A-A85C-0D00065E69C5}"/>
    <cellStyle name="Moneda 7 2 2" xfId="105" xr:uid="{310B2369-DAD1-4A2E-A10F-21BDE542F70C}"/>
    <cellStyle name="Moneda 7 2 2 2" xfId="217" xr:uid="{6DD7AA48-718E-4B1E-9C49-A187BCA30964}"/>
    <cellStyle name="Moneda 7 2 2 2 2" xfId="547" xr:uid="{BFF0D2E3-55DE-442F-9FFC-E3B3FFD8C4CC}"/>
    <cellStyle name="Moneda 7 2 2 2 2 2" xfId="1207" xr:uid="{F83ED84C-6298-4033-AB8D-CC07EA6B46A7}"/>
    <cellStyle name="Moneda 7 2 2 2 2 2 2" xfId="2528" xr:uid="{C2D36674-004F-4D93-A30A-EFDF3D177F8D}"/>
    <cellStyle name="Moneda 7 2 2 2 2 2 2 2" xfId="5169" xr:uid="{0241CCD2-2D6D-4443-B951-5B69FCEA2033}"/>
    <cellStyle name="Moneda 7 2 2 2 2 2 3" xfId="3849" xr:uid="{ECD6E8D4-83EC-4A27-A772-F8BD01E40315}"/>
    <cellStyle name="Moneda 7 2 2 2 2 3" xfId="1868" xr:uid="{79C204A9-920D-487C-A645-ADAEF744473A}"/>
    <cellStyle name="Moneda 7 2 2 2 2 3 2" xfId="4509" xr:uid="{A6686DB6-2C0D-4565-9449-CD2F0CAC8FE2}"/>
    <cellStyle name="Moneda 7 2 2 2 2 4" xfId="3189" xr:uid="{77E35C5F-B583-473B-AFDA-FF7293999157}"/>
    <cellStyle name="Moneda 7 2 2 2 3" xfId="878" xr:uid="{CB4B159C-28E3-42B0-9FFB-CFC0F7F0AE20}"/>
    <cellStyle name="Moneda 7 2 2 2 3 2" xfId="2199" xr:uid="{99AAF35F-A88C-4949-8ACA-BCCD77A712D4}"/>
    <cellStyle name="Moneda 7 2 2 2 3 2 2" xfId="4840" xr:uid="{8B805810-0835-44DE-87C6-AE3D4F0E7E6B}"/>
    <cellStyle name="Moneda 7 2 2 2 3 3" xfId="3520" xr:uid="{14A6B2B8-0508-4117-82D6-E6047257694A}"/>
    <cellStyle name="Moneda 7 2 2 2 4" xfId="1539" xr:uid="{2BA47724-8816-4B58-97F0-4A5BE3B2FD45}"/>
    <cellStyle name="Moneda 7 2 2 2 4 2" xfId="4180" xr:uid="{37470FB2-0079-43DF-98AF-A4001E56139A}"/>
    <cellStyle name="Moneda 7 2 2 2 5" xfId="2860" xr:uid="{7777EE27-9E02-42A6-84E3-A542A4549697}"/>
    <cellStyle name="Moneda 7 2 2 3" xfId="327" xr:uid="{30225F2B-8706-4490-81C5-64DE596495FD}"/>
    <cellStyle name="Moneda 7 2 2 3 2" xfId="657" xr:uid="{1ACB693C-2960-4283-B63D-CBEF2FE56FE0}"/>
    <cellStyle name="Moneda 7 2 2 3 2 2" xfId="1317" xr:uid="{1206B554-5833-4897-BD45-496CD3C32618}"/>
    <cellStyle name="Moneda 7 2 2 3 2 2 2" xfId="2638" xr:uid="{807A591A-FCF5-4818-95CE-F25F9FC7399E}"/>
    <cellStyle name="Moneda 7 2 2 3 2 2 2 2" xfId="5279" xr:uid="{B70EBB82-05FF-4888-98DC-BFB5ABB71651}"/>
    <cellStyle name="Moneda 7 2 2 3 2 2 3" xfId="3959" xr:uid="{6D67CCC8-4B6D-42FA-8C07-158E20F11080}"/>
    <cellStyle name="Moneda 7 2 2 3 2 3" xfId="1978" xr:uid="{EBE944E0-6CA8-4231-9E6A-67E540723197}"/>
    <cellStyle name="Moneda 7 2 2 3 2 3 2" xfId="4619" xr:uid="{80D0960B-90CF-432F-BEE6-49CC210E350B}"/>
    <cellStyle name="Moneda 7 2 2 3 2 4" xfId="3299" xr:uid="{607B278C-4308-43E5-8FC2-101CAD0B28A2}"/>
    <cellStyle name="Moneda 7 2 2 3 3" xfId="988" xr:uid="{D2CD7B95-D6EF-4D22-A1CF-FC7C3CFDFF37}"/>
    <cellStyle name="Moneda 7 2 2 3 3 2" xfId="2309" xr:uid="{1360E23E-76E4-45D4-B9CC-F4E9F447522F}"/>
    <cellStyle name="Moneda 7 2 2 3 3 2 2" xfId="4950" xr:uid="{D21EB237-F9EB-4794-9D7D-400DD80520CA}"/>
    <cellStyle name="Moneda 7 2 2 3 3 3" xfId="3630" xr:uid="{6C62A80C-8BFD-4F2D-A4B1-96F4F3A0F547}"/>
    <cellStyle name="Moneda 7 2 2 3 4" xfId="1649" xr:uid="{FB2E66CB-0787-4316-B0A6-EE1053112D46}"/>
    <cellStyle name="Moneda 7 2 2 3 4 2" xfId="4290" xr:uid="{23829AF9-26E2-4EFF-A9B2-EAC398006227}"/>
    <cellStyle name="Moneda 7 2 2 3 5" xfId="2970" xr:uid="{78E7F743-AABB-4CD0-94F8-5DF5338BB452}"/>
    <cellStyle name="Moneda 7 2 2 4" xfId="436" xr:uid="{DCD4B92E-E657-4664-8423-27EE83A3B06A}"/>
    <cellStyle name="Moneda 7 2 2 4 2" xfId="1097" xr:uid="{F125C3FF-7208-4556-8645-A5D9A9DE834A}"/>
    <cellStyle name="Moneda 7 2 2 4 2 2" xfId="2418" xr:uid="{059694DA-EA78-4F9B-8F6C-5231482FD7A0}"/>
    <cellStyle name="Moneda 7 2 2 4 2 2 2" xfId="5059" xr:uid="{9FCA4C3B-9480-4545-8356-37497083A10A}"/>
    <cellStyle name="Moneda 7 2 2 4 2 3" xfId="3739" xr:uid="{BF985CB4-6CA4-4F58-8F48-E0902265C2AD}"/>
    <cellStyle name="Moneda 7 2 2 4 3" xfId="1758" xr:uid="{8F21C1C8-8A57-4C2E-A477-E2914EB843D5}"/>
    <cellStyle name="Moneda 7 2 2 4 3 2" xfId="4399" xr:uid="{E961D59F-D945-42DA-A9BF-339496DAAA40}"/>
    <cellStyle name="Moneda 7 2 2 4 4" xfId="3079" xr:uid="{08EEC2E9-E8BD-449A-BBEE-7CA1452437F3}"/>
    <cellStyle name="Moneda 7 2 2 5" xfId="768" xr:uid="{873069B7-672A-4493-BA7F-9B7CB0D48D2B}"/>
    <cellStyle name="Moneda 7 2 2 5 2" xfId="2089" xr:uid="{47D113DC-377F-4CE0-9852-8E01B739E49E}"/>
    <cellStyle name="Moneda 7 2 2 5 2 2" xfId="4730" xr:uid="{DBA9D557-7FD0-4FA9-8600-7C5DE1D056CF}"/>
    <cellStyle name="Moneda 7 2 2 5 3" xfId="3410" xr:uid="{A9BF85EA-C4C7-4A46-8785-C40F7B076B4E}"/>
    <cellStyle name="Moneda 7 2 2 6" xfId="1429" xr:uid="{6817211B-366B-4E0F-805E-600D90D2B5DA}"/>
    <cellStyle name="Moneda 7 2 2 6 2" xfId="4070" xr:uid="{FBB97F87-50CB-4A5B-B878-F06CCA0AD067}"/>
    <cellStyle name="Moneda 7 2 2 7" xfId="2750" xr:uid="{ED86DEE6-6542-4BE8-8282-7D17C5A62DEA}"/>
    <cellStyle name="Moneda 7 2 3" xfId="166" xr:uid="{D3ED055F-6764-470E-97B9-B03531ECA7CE}"/>
    <cellStyle name="Moneda 7 2 3 2" xfId="496" xr:uid="{2DDA487F-1A4D-4C9E-8D95-D9A76B8E262A}"/>
    <cellStyle name="Moneda 7 2 3 2 2" xfId="1156" xr:uid="{372E1554-7ACC-4727-B883-16CEBF04DF39}"/>
    <cellStyle name="Moneda 7 2 3 2 2 2" xfId="2477" xr:uid="{C3E469ED-4796-47A4-85E2-DAA34BEC3EF9}"/>
    <cellStyle name="Moneda 7 2 3 2 2 2 2" xfId="5118" xr:uid="{78C3658F-5AEB-481E-BEBA-88F5C2E48366}"/>
    <cellStyle name="Moneda 7 2 3 2 2 3" xfId="3798" xr:uid="{9D917F72-3377-471B-B984-4DDB53B520D3}"/>
    <cellStyle name="Moneda 7 2 3 2 3" xfId="1817" xr:uid="{B7385BCE-8CE5-4CEB-8CEB-86075E205B1D}"/>
    <cellStyle name="Moneda 7 2 3 2 3 2" xfId="4458" xr:uid="{57B73240-B347-4D09-BE08-21EA12283A25}"/>
    <cellStyle name="Moneda 7 2 3 2 4" xfId="3138" xr:uid="{ED9A18EE-BAF6-44BE-8ADF-E1EF09E3FD4D}"/>
    <cellStyle name="Moneda 7 2 3 3" xfId="827" xr:uid="{1EB4116A-B439-4570-BB39-7583C48A1855}"/>
    <cellStyle name="Moneda 7 2 3 3 2" xfId="2148" xr:uid="{B19F6D98-AA55-4FD2-BC37-EAAA0722C418}"/>
    <cellStyle name="Moneda 7 2 3 3 2 2" xfId="4789" xr:uid="{F1BFA12C-92B1-4A33-95F6-1E4BF93A1F24}"/>
    <cellStyle name="Moneda 7 2 3 3 3" xfId="3469" xr:uid="{39A0CE85-1C46-4300-AD40-1780E21CF238}"/>
    <cellStyle name="Moneda 7 2 3 4" xfId="1488" xr:uid="{713273B5-1DC1-499A-B6C6-C529BB7F1B6B}"/>
    <cellStyle name="Moneda 7 2 3 4 2" xfId="4129" xr:uid="{681AA188-2EF1-4274-BA39-7860EECA2B34}"/>
    <cellStyle name="Moneda 7 2 3 5" xfId="2809" xr:uid="{3B3BAADD-1827-46CA-8536-3EC7D1F1F734}"/>
    <cellStyle name="Moneda 7 2 4" xfId="276" xr:uid="{5DCC5285-FE15-4AED-B86A-19FE64689C02}"/>
    <cellStyle name="Moneda 7 2 4 2" xfId="606" xr:uid="{33BB98F3-FC16-4F6D-B31D-A54ADA9844F6}"/>
    <cellStyle name="Moneda 7 2 4 2 2" xfId="1266" xr:uid="{80F7B10B-553B-49A8-90E2-995EA078C7D5}"/>
    <cellStyle name="Moneda 7 2 4 2 2 2" xfId="2587" xr:uid="{931BF5E6-AAC7-4075-90E8-93D02FC2A14D}"/>
    <cellStyle name="Moneda 7 2 4 2 2 2 2" xfId="5228" xr:uid="{3E6F31FB-9874-44D3-AD15-A79558E7F6AC}"/>
    <cellStyle name="Moneda 7 2 4 2 2 3" xfId="3908" xr:uid="{D1A560EE-0378-41D8-BEEE-D26D45434B37}"/>
    <cellStyle name="Moneda 7 2 4 2 3" xfId="1927" xr:uid="{DEBEB0F8-3A02-4A4F-90AA-90FCCCA53661}"/>
    <cellStyle name="Moneda 7 2 4 2 3 2" xfId="4568" xr:uid="{141E1FFC-6372-40ED-85AF-D8EFAB10D82B}"/>
    <cellStyle name="Moneda 7 2 4 2 4" xfId="3248" xr:uid="{B3011F25-8DE3-4496-B612-1E6D26DDCDAF}"/>
    <cellStyle name="Moneda 7 2 4 3" xfId="937" xr:uid="{787468DB-1AE3-4D7D-9060-E71338B73857}"/>
    <cellStyle name="Moneda 7 2 4 3 2" xfId="2258" xr:uid="{90AB8EF4-76AF-4BD5-BF16-07830C53D9BD}"/>
    <cellStyle name="Moneda 7 2 4 3 2 2" xfId="4899" xr:uid="{7C0F385A-ABBA-4EED-8290-5CF4DB2797D9}"/>
    <cellStyle name="Moneda 7 2 4 3 3" xfId="3579" xr:uid="{EA1B983E-2F63-49EA-8423-E709E40FE20D}"/>
    <cellStyle name="Moneda 7 2 4 4" xfId="1598" xr:uid="{91CCA964-67F1-4C49-9672-658634BFC0E1}"/>
    <cellStyle name="Moneda 7 2 4 4 2" xfId="4239" xr:uid="{39238364-B084-417C-9514-1C6B45993EA4}"/>
    <cellStyle name="Moneda 7 2 4 5" xfId="2919" xr:uid="{850FACC1-2D2D-47EC-A979-C57FEEABA63B}"/>
    <cellStyle name="Moneda 7 2 5" xfId="385" xr:uid="{A7F1CB04-38C4-44DF-992B-0F0F5696E702}"/>
    <cellStyle name="Moneda 7 2 5 2" xfId="1046" xr:uid="{E63991ED-8E5A-421F-ABA1-B7894F169044}"/>
    <cellStyle name="Moneda 7 2 5 2 2" xfId="2367" xr:uid="{B9AEE8C6-EDF2-41AF-B96F-7017C30A2ABF}"/>
    <cellStyle name="Moneda 7 2 5 2 2 2" xfId="5008" xr:uid="{BD52A5A5-01CF-474E-A526-0AC32EB0C7A7}"/>
    <cellStyle name="Moneda 7 2 5 2 3" xfId="3688" xr:uid="{FE1277D7-191B-4671-B92F-4CFD3C181378}"/>
    <cellStyle name="Moneda 7 2 5 3" xfId="1707" xr:uid="{9F85DCCF-4CA8-4051-BAC8-957DEEEB2AD0}"/>
    <cellStyle name="Moneda 7 2 5 3 2" xfId="4348" xr:uid="{CD35A13A-62A6-4064-AC89-0CBA76E5E724}"/>
    <cellStyle name="Moneda 7 2 5 4" xfId="3028" xr:uid="{B552CEA5-06C4-40B1-8907-323F8489DCA5}"/>
    <cellStyle name="Moneda 7 2 6" xfId="717" xr:uid="{C437EB36-3687-4F34-9877-836DBC6FD2C2}"/>
    <cellStyle name="Moneda 7 2 6 2" xfId="2038" xr:uid="{87473F01-1893-43BD-8B0F-8A198061324B}"/>
    <cellStyle name="Moneda 7 2 6 2 2" xfId="4679" xr:uid="{242DE9D4-4880-4FFE-BA32-2AC90200A0B0}"/>
    <cellStyle name="Moneda 7 2 6 3" xfId="3359" xr:uid="{C48248A8-DFAF-4777-8CC7-1467B334C580}"/>
    <cellStyle name="Moneda 7 2 7" xfId="1378" xr:uid="{B8D08F34-75DE-4A8B-9A7E-F33CC0C7F599}"/>
    <cellStyle name="Moneda 7 2 7 2" xfId="4019" xr:uid="{449F49B0-AC3D-4DD4-BAB3-3E12BD0C56A7}"/>
    <cellStyle name="Moneda 7 2 8" xfId="2699" xr:uid="{1E1A64D7-2B63-4F9B-9DA6-DF9C0CDF06F3}"/>
    <cellStyle name="Moneda 7 3" xfId="81" xr:uid="{32BF4FAE-E217-4710-AF06-8E0FE20FCDAF}"/>
    <cellStyle name="Moneda 7 3 2" xfId="193" xr:uid="{7CBEF7A0-963C-481D-BB5C-D3A9C5B28D1B}"/>
    <cellStyle name="Moneda 7 3 2 2" xfId="523" xr:uid="{487BF413-5E95-44EC-AE0E-76DC04C5D8C9}"/>
    <cellStyle name="Moneda 7 3 2 2 2" xfId="1183" xr:uid="{1B7A8EB9-B087-4389-B703-0ABB8152B66E}"/>
    <cellStyle name="Moneda 7 3 2 2 2 2" xfId="2504" xr:uid="{8AE76FA3-A532-4346-A44E-7912DF53733C}"/>
    <cellStyle name="Moneda 7 3 2 2 2 2 2" xfId="5145" xr:uid="{19D61AF6-7D68-4478-8991-DD5630C9E315}"/>
    <cellStyle name="Moneda 7 3 2 2 2 3" xfId="3825" xr:uid="{1CC50EAB-D1D0-4CA6-B9D4-2083F3CB561C}"/>
    <cellStyle name="Moneda 7 3 2 2 3" xfId="1844" xr:uid="{1C38CC5B-6BF9-40DA-9958-241BCFB238CD}"/>
    <cellStyle name="Moneda 7 3 2 2 3 2" xfId="4485" xr:uid="{D96B1CB7-9BE4-4CC5-AFFA-53A6BD790BBB}"/>
    <cellStyle name="Moneda 7 3 2 2 4" xfId="3165" xr:uid="{BDA1AA38-A7F8-461A-A214-3BDC4BB03727}"/>
    <cellStyle name="Moneda 7 3 2 3" xfId="854" xr:uid="{77159E21-9118-4FDE-99A1-90E5FE3B33DC}"/>
    <cellStyle name="Moneda 7 3 2 3 2" xfId="2175" xr:uid="{8859A747-1AD4-4C58-8553-D3D05B8ABC68}"/>
    <cellStyle name="Moneda 7 3 2 3 2 2" xfId="4816" xr:uid="{5B169B08-4BF3-406E-9E10-139DB9B9FE03}"/>
    <cellStyle name="Moneda 7 3 2 3 3" xfId="3496" xr:uid="{56DB7F62-57C8-4B5B-B688-8DAD9722575F}"/>
    <cellStyle name="Moneda 7 3 2 4" xfId="1515" xr:uid="{BB64AB9E-86C3-411A-8ECA-4289F80A2668}"/>
    <cellStyle name="Moneda 7 3 2 4 2" xfId="4156" xr:uid="{485AAD69-8C36-4F20-8673-5F48CEBDA648}"/>
    <cellStyle name="Moneda 7 3 2 5" xfId="2836" xr:uid="{DB85C3FE-9E5F-46BD-B9D0-D2AA9C1CC110}"/>
    <cellStyle name="Moneda 7 3 3" xfId="303" xr:uid="{934D857F-5333-456D-A37A-687925E2C203}"/>
    <cellStyle name="Moneda 7 3 3 2" xfId="633" xr:uid="{BF49B821-F5FC-4766-8647-051981D0CDD6}"/>
    <cellStyle name="Moneda 7 3 3 2 2" xfId="1293" xr:uid="{FD1138DF-0F04-4CCC-BB14-31C2F5BC2084}"/>
    <cellStyle name="Moneda 7 3 3 2 2 2" xfId="2614" xr:uid="{596B469B-1DF6-4257-802B-44721BD76593}"/>
    <cellStyle name="Moneda 7 3 3 2 2 2 2" xfId="5255" xr:uid="{56F44823-6BBB-4436-A919-5D92E2A9EC25}"/>
    <cellStyle name="Moneda 7 3 3 2 2 3" xfId="3935" xr:uid="{A67A5D32-397C-41E3-BB7D-6CF3EEA5A0AA}"/>
    <cellStyle name="Moneda 7 3 3 2 3" xfId="1954" xr:uid="{94E9676D-9769-4D03-9662-981C97EB59A4}"/>
    <cellStyle name="Moneda 7 3 3 2 3 2" xfId="4595" xr:uid="{9C67D287-63A6-447B-97B4-EE8C1D7B52EF}"/>
    <cellStyle name="Moneda 7 3 3 2 4" xfId="3275" xr:uid="{F9A02E29-8517-404D-BB5A-2085F496E4F0}"/>
    <cellStyle name="Moneda 7 3 3 3" xfId="964" xr:uid="{07548E8B-F7F9-4276-A6FD-62694F0B7CC4}"/>
    <cellStyle name="Moneda 7 3 3 3 2" xfId="2285" xr:uid="{9CCAB068-31DB-4221-A4F9-62409ECC9B53}"/>
    <cellStyle name="Moneda 7 3 3 3 2 2" xfId="4926" xr:uid="{8EC9F798-5C5C-46E9-9639-4E98A0A8762B}"/>
    <cellStyle name="Moneda 7 3 3 3 3" xfId="3606" xr:uid="{E0ACCE99-5E34-4040-83AB-D0ED635C8813}"/>
    <cellStyle name="Moneda 7 3 3 4" xfId="1625" xr:uid="{66E6EDAC-2EE3-475A-941A-B3F6CE7CDC61}"/>
    <cellStyle name="Moneda 7 3 3 4 2" xfId="4266" xr:uid="{4C7ED11A-E981-4097-938D-2FB9DC9872AD}"/>
    <cellStyle name="Moneda 7 3 3 5" xfId="2946" xr:uid="{7698C745-785C-497E-99AC-3E60D08B0A70}"/>
    <cellStyle name="Moneda 7 3 4" xfId="412" xr:uid="{A99EA6FD-353D-4325-B2EC-CDB8217126E0}"/>
    <cellStyle name="Moneda 7 3 4 2" xfId="1073" xr:uid="{D0C84075-666E-4FDE-9DF3-047EC460FA3B}"/>
    <cellStyle name="Moneda 7 3 4 2 2" xfId="2394" xr:uid="{8678D4F4-23AF-4899-8926-FF9BD71B16E5}"/>
    <cellStyle name="Moneda 7 3 4 2 2 2" xfId="5035" xr:uid="{1D714875-B663-4AF2-90A9-99E6E22CB5D2}"/>
    <cellStyle name="Moneda 7 3 4 2 3" xfId="3715" xr:uid="{4D412B42-45B2-4A13-B23A-5A06C629A605}"/>
    <cellStyle name="Moneda 7 3 4 3" xfId="1734" xr:uid="{E6D9A634-45A4-49DB-A2C7-C8B94E022637}"/>
    <cellStyle name="Moneda 7 3 4 3 2" xfId="4375" xr:uid="{1F900C4E-630B-4547-AA35-8A7A142FE882}"/>
    <cellStyle name="Moneda 7 3 4 4" xfId="3055" xr:uid="{101BE120-411F-48BF-872F-305300AD9CAF}"/>
    <cellStyle name="Moneda 7 3 5" xfId="744" xr:uid="{53E1F893-CD2D-4E65-BE15-EFF172AE27CA}"/>
    <cellStyle name="Moneda 7 3 5 2" xfId="2065" xr:uid="{9E0B118C-016D-4486-BE46-65D8E20534D5}"/>
    <cellStyle name="Moneda 7 3 5 2 2" xfId="4706" xr:uid="{CDA60ACF-C064-417E-AAE5-6A7CAC9804BC}"/>
    <cellStyle name="Moneda 7 3 5 3" xfId="3386" xr:uid="{4110244B-4AB3-4E5F-8648-16D83D1F49AE}"/>
    <cellStyle name="Moneda 7 3 6" xfId="1405" xr:uid="{107998D5-DEF0-4251-9DA5-57C090BACCF1}"/>
    <cellStyle name="Moneda 7 3 6 2" xfId="4046" xr:uid="{F716030F-F61C-4F0E-877E-9B854AC2AA16}"/>
    <cellStyle name="Moneda 7 3 7" xfId="2726" xr:uid="{CC169B4C-623F-4B4D-8A12-6BC85E9B50DC}"/>
    <cellStyle name="Moneda 7 4" xfId="142" xr:uid="{68349C64-4744-4771-B1D0-92A24C34E49E}"/>
    <cellStyle name="Moneda 7 4 2" xfId="472" xr:uid="{2809BFEA-8C27-4EE4-8B43-321A7879260C}"/>
    <cellStyle name="Moneda 7 4 2 2" xfId="1132" xr:uid="{A818B85B-F7BD-4B39-9F8C-6D4233CC8765}"/>
    <cellStyle name="Moneda 7 4 2 2 2" xfId="2453" xr:uid="{A6F39721-7762-49DD-95AE-284102D098D7}"/>
    <cellStyle name="Moneda 7 4 2 2 2 2" xfId="5094" xr:uid="{AEFE4CD8-5B61-4927-A1B2-9CCB4968E6B7}"/>
    <cellStyle name="Moneda 7 4 2 2 3" xfId="3774" xr:uid="{05DE31BA-3763-48BA-B60B-F65C9556E95F}"/>
    <cellStyle name="Moneda 7 4 2 3" xfId="1793" xr:uid="{E0EB33BD-AC83-4233-82BC-48A9DB2D3254}"/>
    <cellStyle name="Moneda 7 4 2 3 2" xfId="4434" xr:uid="{BDF4CCC2-C899-4B88-87D3-6CE4AF0FF4F0}"/>
    <cellStyle name="Moneda 7 4 2 4" xfId="3114" xr:uid="{E14203BE-8C8E-43A7-B96D-E9DDAFF687C3}"/>
    <cellStyle name="Moneda 7 4 3" xfId="803" xr:uid="{2579D8E5-DCE8-4481-8D7E-60C0E8738682}"/>
    <cellStyle name="Moneda 7 4 3 2" xfId="2124" xr:uid="{1DF27B8A-CEA4-41E0-83C2-7995C3C37690}"/>
    <cellStyle name="Moneda 7 4 3 2 2" xfId="4765" xr:uid="{5B5C4651-47D8-4844-8FF1-8859BC2324AA}"/>
    <cellStyle name="Moneda 7 4 3 3" xfId="3445" xr:uid="{DF1C3616-A637-45F0-A86F-3F094EC93744}"/>
    <cellStyle name="Moneda 7 4 4" xfId="1464" xr:uid="{B1B527A3-0202-4297-9A6B-1066EB16BE2B}"/>
    <cellStyle name="Moneda 7 4 4 2" xfId="4105" xr:uid="{AEBD2CDD-A30C-4804-A418-F69CC490BAD7}"/>
    <cellStyle name="Moneda 7 4 5" xfId="2785" xr:uid="{4E3E1307-E410-495D-8E73-AD27AB63350A}"/>
    <cellStyle name="Moneda 7 5" xfId="252" xr:uid="{50542412-0909-4247-9C83-FFBA465D88FC}"/>
    <cellStyle name="Moneda 7 5 2" xfId="582" xr:uid="{1F849B48-2231-4104-8065-A1B49D6E5CE2}"/>
    <cellStyle name="Moneda 7 5 2 2" xfId="1242" xr:uid="{DD50EF23-B0B5-4830-93F0-0C34CED972FB}"/>
    <cellStyle name="Moneda 7 5 2 2 2" xfId="2563" xr:uid="{9C5FBB64-6830-41D7-96C3-2DB7776B6799}"/>
    <cellStyle name="Moneda 7 5 2 2 2 2" xfId="5204" xr:uid="{1A95A0DC-5B99-4DE0-B105-2E68133AB0D7}"/>
    <cellStyle name="Moneda 7 5 2 2 3" xfId="3884" xr:uid="{55CFECF5-248C-4533-A0DE-9BDC74C47DBF}"/>
    <cellStyle name="Moneda 7 5 2 3" xfId="1903" xr:uid="{BDDD8BE8-2D6D-496C-B931-685B64567278}"/>
    <cellStyle name="Moneda 7 5 2 3 2" xfId="4544" xr:uid="{99122EB2-2543-4C6F-88A2-FB6ADAE781FF}"/>
    <cellStyle name="Moneda 7 5 2 4" xfId="3224" xr:uid="{A236283C-878D-42C5-8ED8-E5ABE7C27973}"/>
    <cellStyle name="Moneda 7 5 3" xfId="913" xr:uid="{E52230F9-420D-47E4-8F42-C787FF787D54}"/>
    <cellStyle name="Moneda 7 5 3 2" xfId="2234" xr:uid="{EF7CBCC8-6652-4BC8-AC06-8475B1AA0708}"/>
    <cellStyle name="Moneda 7 5 3 2 2" xfId="4875" xr:uid="{03B7CE54-2CDF-4FAD-9E99-B479C783535E}"/>
    <cellStyle name="Moneda 7 5 3 3" xfId="3555" xr:uid="{E94149A0-348A-4EEF-BB9B-2D338721DD9B}"/>
    <cellStyle name="Moneda 7 5 4" xfId="1574" xr:uid="{11862A83-8B37-4A15-8CB5-6CB9A12293F8}"/>
    <cellStyle name="Moneda 7 5 4 2" xfId="4215" xr:uid="{0D329404-3A17-4B2A-98EF-13C3B2DA8213}"/>
    <cellStyle name="Moneda 7 5 5" xfId="2895" xr:uid="{9115DF87-60AC-448B-8A48-C8432EA6209A}"/>
    <cellStyle name="Moneda 7 6" xfId="361" xr:uid="{E318BBF9-AC56-43F4-A010-EC7C562F5602}"/>
    <cellStyle name="Moneda 7 6 2" xfId="1022" xr:uid="{17B59B1F-5576-4424-91EB-77A79F43B28F}"/>
    <cellStyle name="Moneda 7 6 2 2" xfId="2343" xr:uid="{ABE43296-758F-4A53-9168-FA8D01C56EE1}"/>
    <cellStyle name="Moneda 7 6 2 2 2" xfId="4984" xr:uid="{B57EB8FC-6D47-4A6A-B48D-70661EBE0D9B}"/>
    <cellStyle name="Moneda 7 6 2 3" xfId="3664" xr:uid="{ED811822-C8E9-4E5B-82CD-02FD368D49BC}"/>
    <cellStyle name="Moneda 7 6 3" xfId="1683" xr:uid="{853B605E-D59B-4707-AE33-F7298696444A}"/>
    <cellStyle name="Moneda 7 6 3 2" xfId="4324" xr:uid="{2151498F-0CE2-4EAE-9FC3-6F19B2802F64}"/>
    <cellStyle name="Moneda 7 6 4" xfId="3004" xr:uid="{948C6939-2E3B-4E9B-9AB8-B1BD7FE87321}"/>
    <cellStyle name="Moneda 7 7" xfId="693" xr:uid="{A84E5E44-7D7E-4E64-A6F6-385235645BB3}"/>
    <cellStyle name="Moneda 7 7 2" xfId="2014" xr:uid="{B2A4AD22-B5DD-464D-B8E0-390F784846CB}"/>
    <cellStyle name="Moneda 7 7 2 2" xfId="4655" xr:uid="{7931EE17-2065-4944-9E47-60ABA8BBA0BE}"/>
    <cellStyle name="Moneda 7 7 3" xfId="3335" xr:uid="{7F9BD1A6-EB56-4C86-921A-94B4A33553E8}"/>
    <cellStyle name="Moneda 7 8" xfId="1354" xr:uid="{4131BB9D-2561-4FCB-BF58-5C3FEABCBF4C}"/>
    <cellStyle name="Moneda 7 8 2" xfId="3995" xr:uid="{9BDDF50B-D2E1-48E4-BABE-6986576CF595}"/>
    <cellStyle name="Moneda 7 9" xfId="2675" xr:uid="{DD64EC05-BD31-4B7F-AE87-C6182BADBCD4}"/>
    <cellStyle name="Moneda 8" xfId="31" xr:uid="{1713A135-6131-4460-8FEA-34E96A5A0071}"/>
    <cellStyle name="Moneda 8 2" xfId="55" xr:uid="{1F7F80E0-0D57-46ED-841C-2889F7AA622D}"/>
    <cellStyle name="Moneda 8 2 2" xfId="106" xr:uid="{5E816CC0-0BC9-4CE5-8541-C87D430FBBBA}"/>
    <cellStyle name="Moneda 8 2 2 2" xfId="218" xr:uid="{C386E78D-3D5F-413E-ABA6-903AE71B1291}"/>
    <cellStyle name="Moneda 8 2 2 2 2" xfId="548" xr:uid="{F6EABE88-6483-4294-934C-C4E5566F1249}"/>
    <cellStyle name="Moneda 8 2 2 2 2 2" xfId="1208" xr:uid="{F01E36AD-2FEF-4694-AE68-686E313D163F}"/>
    <cellStyle name="Moneda 8 2 2 2 2 2 2" xfId="2529" xr:uid="{CF908AA6-E11E-4AD1-AD38-964E0919D605}"/>
    <cellStyle name="Moneda 8 2 2 2 2 2 2 2" xfId="5170" xr:uid="{D4146BBD-BD57-4083-BD5A-2F3530081A44}"/>
    <cellStyle name="Moneda 8 2 2 2 2 2 3" xfId="3850" xr:uid="{043C0135-3FB0-42FC-93E2-5AE7CFFCCB80}"/>
    <cellStyle name="Moneda 8 2 2 2 2 3" xfId="1869" xr:uid="{B0E5AF18-56A0-4679-9BAE-E06E5CBF9D8D}"/>
    <cellStyle name="Moneda 8 2 2 2 2 3 2" xfId="4510" xr:uid="{B6B5E316-3C95-460A-B302-C596107D501D}"/>
    <cellStyle name="Moneda 8 2 2 2 2 4" xfId="3190" xr:uid="{DFB66EC3-349F-43C6-9C1D-C50A0FF61A1D}"/>
    <cellStyle name="Moneda 8 2 2 2 3" xfId="879" xr:uid="{B7379C3D-5985-4895-9F15-C65D601A54F6}"/>
    <cellStyle name="Moneda 8 2 2 2 3 2" xfId="2200" xr:uid="{AEF049AF-6BA8-49AF-A79A-6FC0804EEECA}"/>
    <cellStyle name="Moneda 8 2 2 2 3 2 2" xfId="4841" xr:uid="{41F3C505-E2F9-42DF-B0EF-63BE3EF85226}"/>
    <cellStyle name="Moneda 8 2 2 2 3 3" xfId="3521" xr:uid="{AE618E65-A847-422E-9325-C93CDB17CD21}"/>
    <cellStyle name="Moneda 8 2 2 2 4" xfId="1540" xr:uid="{82384B15-09AC-44B7-8830-0102C316BDE6}"/>
    <cellStyle name="Moneda 8 2 2 2 4 2" xfId="4181" xr:uid="{2F18334B-357E-4DCC-BFAE-69A237AFE301}"/>
    <cellStyle name="Moneda 8 2 2 2 5" xfId="2861" xr:uid="{4D1885B4-9D59-467C-81EA-7BB1B9B21FAB}"/>
    <cellStyle name="Moneda 8 2 2 3" xfId="328" xr:uid="{B8233136-9C11-4868-B7AC-8CB433C47C43}"/>
    <cellStyle name="Moneda 8 2 2 3 2" xfId="658" xr:uid="{44E23938-D85C-4612-BC53-03D38078FE3C}"/>
    <cellStyle name="Moneda 8 2 2 3 2 2" xfId="1318" xr:uid="{B0614E3E-BEFC-406D-9224-32846FFE5C9E}"/>
    <cellStyle name="Moneda 8 2 2 3 2 2 2" xfId="2639" xr:uid="{63AA1445-1B83-4CCF-899A-50C973C73A64}"/>
    <cellStyle name="Moneda 8 2 2 3 2 2 2 2" xfId="5280" xr:uid="{B79D936D-D98C-4371-BC54-E49A4E08CA0D}"/>
    <cellStyle name="Moneda 8 2 2 3 2 2 3" xfId="3960" xr:uid="{6C48FE08-EA14-48FA-B162-9CEFD7520B67}"/>
    <cellStyle name="Moneda 8 2 2 3 2 3" xfId="1979" xr:uid="{BFDCD610-474F-4CD1-97F3-77A29B4DA993}"/>
    <cellStyle name="Moneda 8 2 2 3 2 3 2" xfId="4620" xr:uid="{D5B3AF09-4787-4D9A-A9E0-61AA8EC7E57D}"/>
    <cellStyle name="Moneda 8 2 2 3 2 4" xfId="3300" xr:uid="{192851C5-81D3-4DBE-901C-4D6A59218249}"/>
    <cellStyle name="Moneda 8 2 2 3 3" xfId="989" xr:uid="{9BADD18B-1861-4EE6-95A8-EFC3825730D9}"/>
    <cellStyle name="Moneda 8 2 2 3 3 2" xfId="2310" xr:uid="{D8E32D59-0003-4BB1-8EB9-4FCD799277BF}"/>
    <cellStyle name="Moneda 8 2 2 3 3 2 2" xfId="4951" xr:uid="{AAB73265-B17B-44A6-9393-F673DE3837A6}"/>
    <cellStyle name="Moneda 8 2 2 3 3 3" xfId="3631" xr:uid="{F9E3B34E-1AE6-42EF-B3FF-F03C36FBE696}"/>
    <cellStyle name="Moneda 8 2 2 3 4" xfId="1650" xr:uid="{37B46708-DA4E-4F48-99C7-F31C315A0CCA}"/>
    <cellStyle name="Moneda 8 2 2 3 4 2" xfId="4291" xr:uid="{5F189954-8E58-4CCF-AF56-C639DD3ECC33}"/>
    <cellStyle name="Moneda 8 2 2 3 5" xfId="2971" xr:uid="{31ACAEA7-0B16-4862-9450-5DC074066790}"/>
    <cellStyle name="Moneda 8 2 2 4" xfId="437" xr:uid="{CBB313DC-AE06-4396-8C3A-219E623FA45E}"/>
    <cellStyle name="Moneda 8 2 2 4 2" xfId="1098" xr:uid="{C801B544-6697-4EDC-8424-49C23D171DE1}"/>
    <cellStyle name="Moneda 8 2 2 4 2 2" xfId="2419" xr:uid="{F442A055-F8E0-4C06-9BA4-4C20A6C508E9}"/>
    <cellStyle name="Moneda 8 2 2 4 2 2 2" xfId="5060" xr:uid="{37B2D2AA-0EA0-4237-B2C6-910EB93EF5B6}"/>
    <cellStyle name="Moneda 8 2 2 4 2 3" xfId="3740" xr:uid="{63E4B63B-5CB5-424E-A90C-474A92D53A6D}"/>
    <cellStyle name="Moneda 8 2 2 4 3" xfId="1759" xr:uid="{53DF24F5-1259-4223-A0CC-68BA6FBFB88B}"/>
    <cellStyle name="Moneda 8 2 2 4 3 2" xfId="4400" xr:uid="{DF971833-3ED7-481C-ABF6-D99DA231CA05}"/>
    <cellStyle name="Moneda 8 2 2 4 4" xfId="3080" xr:uid="{898E7466-0084-4D13-A11C-AD5BACD2360B}"/>
    <cellStyle name="Moneda 8 2 2 5" xfId="769" xr:uid="{52F2B278-68FB-40D9-A25B-42C363881DCF}"/>
    <cellStyle name="Moneda 8 2 2 5 2" xfId="2090" xr:uid="{A3976611-E3B7-41AF-9D52-0CF4523AD91F}"/>
    <cellStyle name="Moneda 8 2 2 5 2 2" xfId="4731" xr:uid="{9FB5BA49-8B61-4696-9089-E61CB7D03855}"/>
    <cellStyle name="Moneda 8 2 2 5 3" xfId="3411" xr:uid="{1BF01781-AEAE-4315-B3F1-17ECE86D517B}"/>
    <cellStyle name="Moneda 8 2 2 6" xfId="1430" xr:uid="{60CBD1C3-B01B-4435-9C50-3E8697D9A821}"/>
    <cellStyle name="Moneda 8 2 2 6 2" xfId="4071" xr:uid="{7E34090E-9617-4DA6-86B0-A64E7798F02A}"/>
    <cellStyle name="Moneda 8 2 2 7" xfId="2751" xr:uid="{9D3FB465-2E03-43B4-AFB6-DEF44EFA7221}"/>
    <cellStyle name="Moneda 8 2 3" xfId="167" xr:uid="{39A6357B-B278-4E01-98A5-3902759A2ED6}"/>
    <cellStyle name="Moneda 8 2 3 2" xfId="497" xr:uid="{6EAFA477-55DE-4DBF-BB96-B33C286F8E20}"/>
    <cellStyle name="Moneda 8 2 3 2 2" xfId="1157" xr:uid="{98A66A2A-70DD-4A87-8BD4-945DD911B502}"/>
    <cellStyle name="Moneda 8 2 3 2 2 2" xfId="2478" xr:uid="{8AD7BFAD-DE4A-4532-A30F-D234F100D888}"/>
    <cellStyle name="Moneda 8 2 3 2 2 2 2" xfId="5119" xr:uid="{E276995F-162F-4D6F-BA91-D193F27379A1}"/>
    <cellStyle name="Moneda 8 2 3 2 2 3" xfId="3799" xr:uid="{226C19EF-4FDA-49AD-9235-3687BAC03B76}"/>
    <cellStyle name="Moneda 8 2 3 2 3" xfId="1818" xr:uid="{61BA13B0-046F-4913-B67D-9638697C3183}"/>
    <cellStyle name="Moneda 8 2 3 2 3 2" xfId="4459" xr:uid="{32119DB5-E5C3-4C4C-86CF-1CFE37FF68A7}"/>
    <cellStyle name="Moneda 8 2 3 2 4" xfId="3139" xr:uid="{91D6A715-9E6A-4562-A03A-8A3162A59DC6}"/>
    <cellStyle name="Moneda 8 2 3 3" xfId="828" xr:uid="{93FA6979-3A3E-416C-92E8-B434F980C1B6}"/>
    <cellStyle name="Moneda 8 2 3 3 2" xfId="2149" xr:uid="{C044A0DD-CFED-43AA-9927-E6ADBD5975DA}"/>
    <cellStyle name="Moneda 8 2 3 3 2 2" xfId="4790" xr:uid="{3D15B058-21A7-4C66-8597-BC325F4EE9B2}"/>
    <cellStyle name="Moneda 8 2 3 3 3" xfId="3470" xr:uid="{E18D5BF3-77AB-457C-BAC9-92238733DBC2}"/>
    <cellStyle name="Moneda 8 2 3 4" xfId="1489" xr:uid="{941429CE-9321-43AA-97FE-43327F0A58C3}"/>
    <cellStyle name="Moneda 8 2 3 4 2" xfId="4130" xr:uid="{415DA1A3-91FE-40A5-8E49-504F17C7A526}"/>
    <cellStyle name="Moneda 8 2 3 5" xfId="2810" xr:uid="{A2F629E4-0F97-44A4-BE05-88F194F68025}"/>
    <cellStyle name="Moneda 8 2 4" xfId="277" xr:uid="{2D4BA716-DBA6-4111-98BE-8A21BF30011F}"/>
    <cellStyle name="Moneda 8 2 4 2" xfId="607" xr:uid="{3BA849A4-7743-4ABA-91BE-B31E0458E6AF}"/>
    <cellStyle name="Moneda 8 2 4 2 2" xfId="1267" xr:uid="{621F5864-5541-4155-9371-CE16A6ED3E41}"/>
    <cellStyle name="Moneda 8 2 4 2 2 2" xfId="2588" xr:uid="{E2929DF9-320F-41B3-918F-7CE0D52D8B45}"/>
    <cellStyle name="Moneda 8 2 4 2 2 2 2" xfId="5229" xr:uid="{71B29662-5C88-4B8B-8E30-6021EFFD4663}"/>
    <cellStyle name="Moneda 8 2 4 2 2 3" xfId="3909" xr:uid="{A11E7DE3-28FC-4650-9BA9-F761AB11F0A5}"/>
    <cellStyle name="Moneda 8 2 4 2 3" xfId="1928" xr:uid="{53003449-60B7-4535-B81C-25450A1CDE81}"/>
    <cellStyle name="Moneda 8 2 4 2 3 2" xfId="4569" xr:uid="{85B30E40-EED4-4467-8C8F-9AF80C5077E2}"/>
    <cellStyle name="Moneda 8 2 4 2 4" xfId="3249" xr:uid="{003148DA-BBDB-4A51-B7A3-56413F614CB3}"/>
    <cellStyle name="Moneda 8 2 4 3" xfId="938" xr:uid="{B644D5B7-80EB-4B66-A55E-3A1A08F8B0D6}"/>
    <cellStyle name="Moneda 8 2 4 3 2" xfId="2259" xr:uid="{06D0DB09-7123-48C4-849B-DA79C5A58267}"/>
    <cellStyle name="Moneda 8 2 4 3 2 2" xfId="4900" xr:uid="{C04DC7BD-7483-48D9-A208-6CC289B875DD}"/>
    <cellStyle name="Moneda 8 2 4 3 3" xfId="3580" xr:uid="{1CA311C1-11A4-496E-AAC5-1B27615FCAC6}"/>
    <cellStyle name="Moneda 8 2 4 4" xfId="1599" xr:uid="{82DFB7FC-09DC-4489-9E72-3BCD87CE824D}"/>
    <cellStyle name="Moneda 8 2 4 4 2" xfId="4240" xr:uid="{00C3F75D-E01A-4512-85CC-09A0B539A319}"/>
    <cellStyle name="Moneda 8 2 4 5" xfId="2920" xr:uid="{6A35DC44-66C4-4E53-A24F-977626571297}"/>
    <cellStyle name="Moneda 8 2 5" xfId="386" xr:uid="{B720CF20-6100-4D15-BC75-73DEF6F9BA61}"/>
    <cellStyle name="Moneda 8 2 5 2" xfId="1047" xr:uid="{2FF29FAF-1EB9-44CF-8E81-57F169A5DE0A}"/>
    <cellStyle name="Moneda 8 2 5 2 2" xfId="2368" xr:uid="{4037E722-281D-437A-B6DB-38077A423920}"/>
    <cellStyle name="Moneda 8 2 5 2 2 2" xfId="5009" xr:uid="{3B0648C3-68D9-41E6-AB0E-8AEB94A98F4A}"/>
    <cellStyle name="Moneda 8 2 5 2 3" xfId="3689" xr:uid="{00F2D3E6-93DC-41D6-B40A-C9BF687282E0}"/>
    <cellStyle name="Moneda 8 2 5 3" xfId="1708" xr:uid="{4408E17D-B4FD-4EFC-99D2-13A39D4B5566}"/>
    <cellStyle name="Moneda 8 2 5 3 2" xfId="4349" xr:uid="{7DEE3C82-6225-4E00-AA9C-BD7C2674ED9F}"/>
    <cellStyle name="Moneda 8 2 5 4" xfId="3029" xr:uid="{9BFF355A-B391-4BF7-83B5-1DBC0F85228D}"/>
    <cellStyle name="Moneda 8 2 6" xfId="718" xr:uid="{958FE16E-BAAE-4C1C-AF49-B7BF0DF637B5}"/>
    <cellStyle name="Moneda 8 2 6 2" xfId="2039" xr:uid="{D3B93528-F1E3-4DB3-A9F7-F91667002B37}"/>
    <cellStyle name="Moneda 8 2 6 2 2" xfId="4680" xr:uid="{96D83934-1C50-45AA-B497-B94C0E7B8E83}"/>
    <cellStyle name="Moneda 8 2 6 3" xfId="3360" xr:uid="{E748D3F3-FF36-487F-86EB-DDA0450ACF23}"/>
    <cellStyle name="Moneda 8 2 7" xfId="1379" xr:uid="{0FDA4E39-9098-4F60-A024-9A6A3DFA2767}"/>
    <cellStyle name="Moneda 8 2 7 2" xfId="4020" xr:uid="{F06CF40B-AF22-4AE1-8C3E-3D75F5EFA33F}"/>
    <cellStyle name="Moneda 8 2 8" xfId="2700" xr:uid="{AA94EAED-0224-45C0-9B31-8D2657DA69A9}"/>
    <cellStyle name="Moneda 8 3" xfId="82" xr:uid="{D2FFCEF3-E616-4006-BA5E-A893019A627A}"/>
    <cellStyle name="Moneda 8 3 2" xfId="194" xr:uid="{DE9D8C5B-0644-4079-9066-BFAF59F562C0}"/>
    <cellStyle name="Moneda 8 3 2 2" xfId="524" xr:uid="{1B1F6B87-E862-40F8-B185-922AEED36137}"/>
    <cellStyle name="Moneda 8 3 2 2 2" xfId="1184" xr:uid="{420A4BDF-CD7E-4C09-BBAA-80D11D4B9D6A}"/>
    <cellStyle name="Moneda 8 3 2 2 2 2" xfId="2505" xr:uid="{0365ADD9-78F4-4E87-9C7B-A1B1E75A2B33}"/>
    <cellStyle name="Moneda 8 3 2 2 2 2 2" xfId="5146" xr:uid="{C3A633C2-E196-444D-B764-266EB40CB089}"/>
    <cellStyle name="Moneda 8 3 2 2 2 3" xfId="3826" xr:uid="{A7456B0D-BA07-4E40-A437-221571B6BA28}"/>
    <cellStyle name="Moneda 8 3 2 2 3" xfId="1845" xr:uid="{748230E8-5D83-4FA2-AA66-632E02D975C9}"/>
    <cellStyle name="Moneda 8 3 2 2 3 2" xfId="4486" xr:uid="{0FFA9A8F-BA6E-4475-9218-8C0B24C7121F}"/>
    <cellStyle name="Moneda 8 3 2 2 4" xfId="3166" xr:uid="{18ECF369-7BF7-46BE-BE88-7AB61991F8C7}"/>
    <cellStyle name="Moneda 8 3 2 3" xfId="855" xr:uid="{C366F933-1FD4-4C23-99EF-058FCCC13EBD}"/>
    <cellStyle name="Moneda 8 3 2 3 2" xfId="2176" xr:uid="{31D9A460-9557-4AA6-817A-866E5B4DAD64}"/>
    <cellStyle name="Moneda 8 3 2 3 2 2" xfId="4817" xr:uid="{6FDB103D-9BE8-479F-83F2-0F5988F553C7}"/>
    <cellStyle name="Moneda 8 3 2 3 3" xfId="3497" xr:uid="{025F9DCC-0D25-415F-8771-7FE2F300B4B4}"/>
    <cellStyle name="Moneda 8 3 2 4" xfId="1516" xr:uid="{F5CB4DC7-7F02-4AD5-9ACF-297376FF16BB}"/>
    <cellStyle name="Moneda 8 3 2 4 2" xfId="4157" xr:uid="{467C56C3-162B-4C1B-AC41-56C32B3E7D63}"/>
    <cellStyle name="Moneda 8 3 2 5" xfId="2837" xr:uid="{624F3F18-2EB1-4135-A690-F981EC4F46EA}"/>
    <cellStyle name="Moneda 8 3 3" xfId="304" xr:uid="{8F82128C-0380-4C29-B9C9-CB30B91A4A4F}"/>
    <cellStyle name="Moneda 8 3 3 2" xfId="634" xr:uid="{5248375F-E353-4110-B0EB-87C9F01FBDC7}"/>
    <cellStyle name="Moneda 8 3 3 2 2" xfId="1294" xr:uid="{5B691263-E9E8-4FFB-94E2-64336D1BFE0B}"/>
    <cellStyle name="Moneda 8 3 3 2 2 2" xfId="2615" xr:uid="{C0CC9B32-9B05-462C-B8C1-7470065F0CA1}"/>
    <cellStyle name="Moneda 8 3 3 2 2 2 2" xfId="5256" xr:uid="{05D190B1-072B-4852-BD4B-0F594D45A4DB}"/>
    <cellStyle name="Moneda 8 3 3 2 2 3" xfId="3936" xr:uid="{D2E0208C-F9E9-4343-86E9-9BCEACA9CD49}"/>
    <cellStyle name="Moneda 8 3 3 2 3" xfId="1955" xr:uid="{5A99174C-0CFD-4181-92E0-FAF367CC176B}"/>
    <cellStyle name="Moneda 8 3 3 2 3 2" xfId="4596" xr:uid="{6708DC87-CA6C-469D-BA0E-6408802549AA}"/>
    <cellStyle name="Moneda 8 3 3 2 4" xfId="3276" xr:uid="{AB590FD5-F53C-4D3F-8031-D0C95BE9F03A}"/>
    <cellStyle name="Moneda 8 3 3 3" xfId="965" xr:uid="{B3BBAAF6-81C3-45D9-86F6-CB545366C9C3}"/>
    <cellStyle name="Moneda 8 3 3 3 2" xfId="2286" xr:uid="{0DAA42E0-3B57-499B-83DF-B437435EB77B}"/>
    <cellStyle name="Moneda 8 3 3 3 2 2" xfId="4927" xr:uid="{BC7F2425-DB66-426E-829A-FE4EA7AEE841}"/>
    <cellStyle name="Moneda 8 3 3 3 3" xfId="3607" xr:uid="{A49111A2-8845-4942-A56A-916E2222393B}"/>
    <cellStyle name="Moneda 8 3 3 4" xfId="1626" xr:uid="{576B45B8-0323-4B35-BD36-014A0C3A24E1}"/>
    <cellStyle name="Moneda 8 3 3 4 2" xfId="4267" xr:uid="{3CB94608-9D93-4914-B421-4C8332FC08DE}"/>
    <cellStyle name="Moneda 8 3 3 5" xfId="2947" xr:uid="{272CC3C4-7010-4084-8133-E17A3EB39805}"/>
    <cellStyle name="Moneda 8 3 4" xfId="413" xr:uid="{0E17B208-2EE7-48DF-9F0F-5AD8D4E031EB}"/>
    <cellStyle name="Moneda 8 3 4 2" xfId="1074" xr:uid="{82DC1743-37AC-46BF-9F3C-F9CBAA462DFC}"/>
    <cellStyle name="Moneda 8 3 4 2 2" xfId="2395" xr:uid="{08105022-71A2-47D0-B22F-88FC6F645754}"/>
    <cellStyle name="Moneda 8 3 4 2 2 2" xfId="5036" xr:uid="{7983998E-2921-4541-80B8-A625A8B26698}"/>
    <cellStyle name="Moneda 8 3 4 2 3" xfId="3716" xr:uid="{0576D148-F263-427E-AC10-8F4C0518CCFA}"/>
    <cellStyle name="Moneda 8 3 4 3" xfId="1735" xr:uid="{2995C81B-D526-4660-96CC-E5A23757223F}"/>
    <cellStyle name="Moneda 8 3 4 3 2" xfId="4376" xr:uid="{8034A309-10DB-4CD5-A5ED-30C2750E1861}"/>
    <cellStyle name="Moneda 8 3 4 4" xfId="3056" xr:uid="{4BDEA004-34C5-4C5F-A723-520258FCD96B}"/>
    <cellStyle name="Moneda 8 3 5" xfId="745" xr:uid="{BB6B17B9-1FF7-4E6C-9996-054C0AF69D1B}"/>
    <cellStyle name="Moneda 8 3 5 2" xfId="2066" xr:uid="{E9B4FA80-4F54-426C-AB28-73097A633AF1}"/>
    <cellStyle name="Moneda 8 3 5 2 2" xfId="4707" xr:uid="{A85BD247-C99F-4E15-952A-8EA66FF095A8}"/>
    <cellStyle name="Moneda 8 3 5 3" xfId="3387" xr:uid="{C4AF987D-2BF7-494D-BC33-0AF808A720A1}"/>
    <cellStyle name="Moneda 8 3 6" xfId="1406" xr:uid="{1EAD3BF5-CFB5-4DF8-8635-34408D62C016}"/>
    <cellStyle name="Moneda 8 3 6 2" xfId="4047" xr:uid="{FB825380-A65E-4CA7-A74A-DF89B1E28381}"/>
    <cellStyle name="Moneda 8 3 7" xfId="2727" xr:uid="{51E7A8F4-79E7-44BF-893F-0FAA72A0226F}"/>
    <cellStyle name="Moneda 8 4" xfId="143" xr:uid="{2327A258-4218-45A5-8F60-BB5113E8CB25}"/>
    <cellStyle name="Moneda 8 4 2" xfId="473" xr:uid="{4297DE2E-6A06-4591-8711-36FD9105D81C}"/>
    <cellStyle name="Moneda 8 4 2 2" xfId="1133" xr:uid="{3EF937CE-8752-4C62-B838-63FBAAF6E24A}"/>
    <cellStyle name="Moneda 8 4 2 2 2" xfId="2454" xr:uid="{0DD5BC90-CC81-4DAF-A1C7-312735CF7214}"/>
    <cellStyle name="Moneda 8 4 2 2 2 2" xfId="5095" xr:uid="{F69914A2-E80B-4D55-9A28-7677E18F3D42}"/>
    <cellStyle name="Moneda 8 4 2 2 3" xfId="3775" xr:uid="{D342AC47-9F91-4C08-860E-54BE89EB4859}"/>
    <cellStyle name="Moneda 8 4 2 3" xfId="1794" xr:uid="{A4E8D4BC-03B6-41F8-9ABF-49235D97F7DB}"/>
    <cellStyle name="Moneda 8 4 2 3 2" xfId="4435" xr:uid="{64850CC3-92F3-405B-821F-97CAB2C845CD}"/>
    <cellStyle name="Moneda 8 4 2 4" xfId="3115" xr:uid="{D6282110-B0B3-4EC3-8F9A-C75248F0D364}"/>
    <cellStyle name="Moneda 8 4 3" xfId="804" xr:uid="{9C619966-941B-4862-836E-DC0CC968FED6}"/>
    <cellStyle name="Moneda 8 4 3 2" xfId="2125" xr:uid="{8F69CD4E-7088-4E33-B2BB-0C0E12B86EF2}"/>
    <cellStyle name="Moneda 8 4 3 2 2" xfId="4766" xr:uid="{81AB8330-9D58-42E2-9EA6-AC98ACCC2AA1}"/>
    <cellStyle name="Moneda 8 4 3 3" xfId="3446" xr:uid="{1D4A7087-FABA-4900-9A75-5969D082A4F8}"/>
    <cellStyle name="Moneda 8 4 4" xfId="1465" xr:uid="{63FA1705-21F9-4DE9-BD8F-F64EBDDD9536}"/>
    <cellStyle name="Moneda 8 4 4 2" xfId="4106" xr:uid="{72D3DB8A-DF43-4631-AE2E-EE9B1C63250C}"/>
    <cellStyle name="Moneda 8 4 5" xfId="2786" xr:uid="{A243F790-BAE0-4D9A-B636-4B583D930275}"/>
    <cellStyle name="Moneda 8 5" xfId="253" xr:uid="{C9A8D837-C87D-4A1E-ADDE-D2D011FDF669}"/>
    <cellStyle name="Moneda 8 5 2" xfId="583" xr:uid="{0F630B94-236B-42A8-8C29-5230FACDEDFC}"/>
    <cellStyle name="Moneda 8 5 2 2" xfId="1243" xr:uid="{16F3871A-AB99-49C0-9944-28DC4519AC63}"/>
    <cellStyle name="Moneda 8 5 2 2 2" xfId="2564" xr:uid="{9BF781B7-92B4-480D-A818-E9F7F1959679}"/>
    <cellStyle name="Moneda 8 5 2 2 2 2" xfId="5205" xr:uid="{B439525B-5143-4E49-BB2A-160442DDD91B}"/>
    <cellStyle name="Moneda 8 5 2 2 3" xfId="3885" xr:uid="{07AB74FE-839C-4F28-B516-DB5D82255E04}"/>
    <cellStyle name="Moneda 8 5 2 3" xfId="1904" xr:uid="{8298A0E9-5A52-4D92-9777-7683DF2EE370}"/>
    <cellStyle name="Moneda 8 5 2 3 2" xfId="4545" xr:uid="{28F5BBBD-65B5-4CD4-9E87-D40B93F69CE8}"/>
    <cellStyle name="Moneda 8 5 2 4" xfId="3225" xr:uid="{AC42AFB0-CA0B-4664-8F17-B011593853BD}"/>
    <cellStyle name="Moneda 8 5 3" xfId="914" xr:uid="{A6590075-3BFA-45BA-BA14-A103C6F4F52F}"/>
    <cellStyle name="Moneda 8 5 3 2" xfId="2235" xr:uid="{3EDE329C-3BEC-4BFE-887F-0A61F6FD1E04}"/>
    <cellStyle name="Moneda 8 5 3 2 2" xfId="4876" xr:uid="{DD9B6F74-3BFC-4130-BA5F-72D51E1C115A}"/>
    <cellStyle name="Moneda 8 5 3 3" xfId="3556" xr:uid="{33B5957A-041E-47A2-A087-0DD20C0A8100}"/>
    <cellStyle name="Moneda 8 5 4" xfId="1575" xr:uid="{39B2F77A-6EB4-4726-9E29-BA1B99988382}"/>
    <cellStyle name="Moneda 8 5 4 2" xfId="4216" xr:uid="{C22B2D85-8B9E-41D0-902F-64C20B999211}"/>
    <cellStyle name="Moneda 8 5 5" xfId="2896" xr:uid="{470A570E-B742-4560-B85D-D01F5E655227}"/>
    <cellStyle name="Moneda 8 6" xfId="362" xr:uid="{A7CA85C1-6AE7-44C2-8D52-850ABD60EDBA}"/>
    <cellStyle name="Moneda 8 6 2" xfId="1023" xr:uid="{1B7B23EB-C4A7-47F8-AA8C-A8105168DD25}"/>
    <cellStyle name="Moneda 8 6 2 2" xfId="2344" xr:uid="{7F3FA737-4769-4295-9AEF-308AB4F85C63}"/>
    <cellStyle name="Moneda 8 6 2 2 2" xfId="4985" xr:uid="{F33F1EF9-2C02-405C-B5A1-9FEE4E33A310}"/>
    <cellStyle name="Moneda 8 6 2 3" xfId="3665" xr:uid="{2583823E-A93F-4104-8E1A-027044FF8811}"/>
    <cellStyle name="Moneda 8 6 3" xfId="1684" xr:uid="{90734EAE-8B6F-4EE9-AB99-0756E04CB06D}"/>
    <cellStyle name="Moneda 8 6 3 2" xfId="4325" xr:uid="{3407218D-DE0A-4580-AAC2-F75F5629FC21}"/>
    <cellStyle name="Moneda 8 6 4" xfId="3005" xr:uid="{3951B0B9-293A-41DA-85AA-2C3D7EE50D49}"/>
    <cellStyle name="Moneda 8 7" xfId="694" xr:uid="{4CD687E7-4B0E-4291-9F96-5C53BC6B5314}"/>
    <cellStyle name="Moneda 8 7 2" xfId="2015" xr:uid="{840C4EC8-525C-4AC1-A256-C92398F7DBEA}"/>
    <cellStyle name="Moneda 8 7 2 2" xfId="4656" xr:uid="{9342FDF4-1348-41E5-8BE8-DF878BF687EF}"/>
    <cellStyle name="Moneda 8 7 3" xfId="3336" xr:uid="{DDC6D3BF-7A8B-4643-9D6C-76965C37238B}"/>
    <cellStyle name="Moneda 8 8" xfId="1355" xr:uid="{7C1B56B5-7272-48E1-B189-E705B2563E3B}"/>
    <cellStyle name="Moneda 8 8 2" xfId="3996" xr:uid="{6CEF7FAA-248C-42B5-9F26-35A975DBE416}"/>
    <cellStyle name="Moneda 8 9" xfId="2676" xr:uid="{83546165-D5A4-43FF-B844-A4035F9257F4}"/>
    <cellStyle name="Moneda 9" xfId="32" xr:uid="{EB650DF0-7F17-468B-8946-2E8647614737}"/>
    <cellStyle name="Moneda 9 2" xfId="83" xr:uid="{85CEB6BC-FF98-4A17-8832-C5E02CF92394}"/>
    <cellStyle name="Moneda 9 2 2" xfId="195" xr:uid="{8D08C658-0905-434D-B6B2-62CB8C616A2B}"/>
    <cellStyle name="Moneda 9 2 2 2" xfId="525" xr:uid="{BDED5AEA-9DA3-42A3-8EBC-9A85356BD411}"/>
    <cellStyle name="Moneda 9 2 2 2 2" xfId="1185" xr:uid="{DBC06D40-D26D-4D54-B7AD-11B5ADF1F2C7}"/>
    <cellStyle name="Moneda 9 2 2 2 2 2" xfId="2506" xr:uid="{E7461672-2A79-46CF-A2B1-B17B374E438B}"/>
    <cellStyle name="Moneda 9 2 2 2 2 2 2" xfId="5147" xr:uid="{C0343E2F-40F0-4F16-B6A6-76F4170AC0C4}"/>
    <cellStyle name="Moneda 9 2 2 2 2 3" xfId="3827" xr:uid="{E608CBF2-2477-4C49-A70E-306FE5BAF178}"/>
    <cellStyle name="Moneda 9 2 2 2 3" xfId="1846" xr:uid="{A4ABC1C9-8069-4678-9582-2D4402599F32}"/>
    <cellStyle name="Moneda 9 2 2 2 3 2" xfId="4487" xr:uid="{32D5C63E-34BD-46EF-A921-A35A3CB4ED16}"/>
    <cellStyle name="Moneda 9 2 2 2 4" xfId="3167" xr:uid="{D1572E11-0BE6-49D0-A320-6D58D979C20F}"/>
    <cellStyle name="Moneda 9 2 2 3" xfId="856" xr:uid="{4D356372-0C19-46A5-9ACD-DFD8BBC4BD40}"/>
    <cellStyle name="Moneda 9 2 2 3 2" xfId="2177" xr:uid="{63699753-8263-4594-947D-6DCACAD26961}"/>
    <cellStyle name="Moneda 9 2 2 3 2 2" xfId="4818" xr:uid="{C41FDC47-3BAB-4D43-9CA1-3E2006B5BE9B}"/>
    <cellStyle name="Moneda 9 2 2 3 3" xfId="3498" xr:uid="{7F6FF57F-DA2D-4B3E-8D2C-17CE86DA6F15}"/>
    <cellStyle name="Moneda 9 2 2 4" xfId="1517" xr:uid="{091E7712-75CD-497D-BDA5-C90BB8FE03E9}"/>
    <cellStyle name="Moneda 9 2 2 4 2" xfId="4158" xr:uid="{CDAB1822-4CB6-4AF0-88EE-5C8D605D1000}"/>
    <cellStyle name="Moneda 9 2 2 5" xfId="2838" xr:uid="{3DADFC4D-30CF-44C1-93FD-7B6DEBE4B2FC}"/>
    <cellStyle name="Moneda 9 2 3" xfId="305" xr:uid="{AF05CF09-DA4B-44A3-96B6-C19DB94ECBBF}"/>
    <cellStyle name="Moneda 9 2 3 2" xfId="635" xr:uid="{F7AC67EC-CD3D-49EF-9E3B-6612DAF2C11D}"/>
    <cellStyle name="Moneda 9 2 3 2 2" xfId="1295" xr:uid="{7FB2126D-D64A-45D7-A049-54ED07D74673}"/>
    <cellStyle name="Moneda 9 2 3 2 2 2" xfId="2616" xr:uid="{4922B3DB-EC22-44E6-9400-10591FE9485A}"/>
    <cellStyle name="Moneda 9 2 3 2 2 2 2" xfId="5257" xr:uid="{12CE2964-5493-49DD-8ECE-5FE1D9D426BA}"/>
    <cellStyle name="Moneda 9 2 3 2 2 3" xfId="3937" xr:uid="{F362F803-F8B8-47CC-8C26-A49C53A66E5B}"/>
    <cellStyle name="Moneda 9 2 3 2 3" xfId="1956" xr:uid="{3C6D8957-CC55-414A-A740-BC2F82C95DD5}"/>
    <cellStyle name="Moneda 9 2 3 2 3 2" xfId="4597" xr:uid="{F3DEAB07-C849-49A1-9AF4-353F441C6D81}"/>
    <cellStyle name="Moneda 9 2 3 2 4" xfId="3277" xr:uid="{F01669DE-F612-4C17-B35E-9F8FF253D294}"/>
    <cellStyle name="Moneda 9 2 3 3" xfId="966" xr:uid="{1C4ADE31-D7A1-4976-9957-037385E4EBB4}"/>
    <cellStyle name="Moneda 9 2 3 3 2" xfId="2287" xr:uid="{57ACCD3E-304C-4FFF-B698-AE785809D9E7}"/>
    <cellStyle name="Moneda 9 2 3 3 2 2" xfId="4928" xr:uid="{AFE2B317-794C-41BD-AD8E-FAA03B15AE4E}"/>
    <cellStyle name="Moneda 9 2 3 3 3" xfId="3608" xr:uid="{5F9751E7-41A3-45D6-9137-D364B6DAC579}"/>
    <cellStyle name="Moneda 9 2 3 4" xfId="1627" xr:uid="{F5F79CFD-BA0A-4B6E-9F29-337CE74134BD}"/>
    <cellStyle name="Moneda 9 2 3 4 2" xfId="4268" xr:uid="{CB7CE4B8-EBCF-4DDD-A8D6-1E6E43C2709D}"/>
    <cellStyle name="Moneda 9 2 3 5" xfId="2948" xr:uid="{84EB5C3E-9ED8-4CE8-A924-FF9A9078C60A}"/>
    <cellStyle name="Moneda 9 2 4" xfId="414" xr:uid="{AC5F7DF9-27FF-42C9-8945-A43132AB580F}"/>
    <cellStyle name="Moneda 9 2 4 2" xfId="1075" xr:uid="{ADBDD145-3335-4CE9-8AE6-A9824B22EE3B}"/>
    <cellStyle name="Moneda 9 2 4 2 2" xfId="2396" xr:uid="{108C58F1-A977-40AA-82EB-FF7C8EDB52DC}"/>
    <cellStyle name="Moneda 9 2 4 2 2 2" xfId="5037" xr:uid="{63103D79-B1CC-48A4-8970-F0208F834164}"/>
    <cellStyle name="Moneda 9 2 4 2 3" xfId="3717" xr:uid="{0AC5BE27-7CA4-4317-8B9D-3B18EC496013}"/>
    <cellStyle name="Moneda 9 2 4 3" xfId="1736" xr:uid="{2AAE0977-E529-4488-A983-794708E61791}"/>
    <cellStyle name="Moneda 9 2 4 3 2" xfId="4377" xr:uid="{FFBF0C44-A902-4357-9AAF-0A46A798E1EA}"/>
    <cellStyle name="Moneda 9 2 4 4" xfId="3057" xr:uid="{57579962-1375-43B5-9BED-1183423E7C67}"/>
    <cellStyle name="Moneda 9 2 5" xfId="746" xr:uid="{68F2715A-500F-4207-9A3F-D478B92FAD41}"/>
    <cellStyle name="Moneda 9 2 5 2" xfId="2067" xr:uid="{DCA6B74D-4394-41F2-8D17-1A138DD407E7}"/>
    <cellStyle name="Moneda 9 2 5 2 2" xfId="4708" xr:uid="{E100DA4E-4B65-4FD8-9D56-FC351C54DAB4}"/>
    <cellStyle name="Moneda 9 2 5 3" xfId="3388" xr:uid="{01522BAF-E5DB-48AE-B2E0-8FD4FD5EAA0A}"/>
    <cellStyle name="Moneda 9 2 6" xfId="1407" xr:uid="{34E1F3F2-2303-448F-A8C7-724DBDA46E82}"/>
    <cellStyle name="Moneda 9 2 6 2" xfId="4048" xr:uid="{F309B770-B878-4F74-ADA3-3337C4E3011E}"/>
    <cellStyle name="Moneda 9 2 7" xfId="2728" xr:uid="{7ED129CA-22A5-43E1-99CD-77C1F4F5C470}"/>
    <cellStyle name="Moneda 9 3" xfId="144" xr:uid="{CFD777C2-565F-4CBA-9DFF-526D6EBDACD3}"/>
    <cellStyle name="Moneda 9 3 2" xfId="474" xr:uid="{D860C639-D2FA-4C61-A768-8B7EC8FA5BE8}"/>
    <cellStyle name="Moneda 9 3 2 2" xfId="1134" xr:uid="{224BF7FC-C256-405B-91E4-A5DE6753D733}"/>
    <cellStyle name="Moneda 9 3 2 2 2" xfId="2455" xr:uid="{204A7EDB-102D-478C-A1AF-27DC10987F6E}"/>
    <cellStyle name="Moneda 9 3 2 2 2 2" xfId="5096" xr:uid="{50E2F30E-2121-49F4-885F-8D50790FBBB1}"/>
    <cellStyle name="Moneda 9 3 2 2 3" xfId="3776" xr:uid="{28E603B4-503B-42DF-A524-37FA9922F22E}"/>
    <cellStyle name="Moneda 9 3 2 3" xfId="1795" xr:uid="{31619087-146D-4F97-B5C6-981CB1C273AE}"/>
    <cellStyle name="Moneda 9 3 2 3 2" xfId="4436" xr:uid="{0C7138F3-E885-467A-BAA2-119DD46FC7B7}"/>
    <cellStyle name="Moneda 9 3 2 4" xfId="3116" xr:uid="{4BA61D0B-DF9E-479F-A6F0-69D243F8EE6A}"/>
    <cellStyle name="Moneda 9 3 3" xfId="805" xr:uid="{2AD5F8F5-1A3F-4E8D-B345-06331284C3D0}"/>
    <cellStyle name="Moneda 9 3 3 2" xfId="2126" xr:uid="{3A6E2D85-7324-4088-B24F-DCC6E752D59C}"/>
    <cellStyle name="Moneda 9 3 3 2 2" xfId="4767" xr:uid="{B0B8484A-670A-45A0-AEFE-DC0301605F09}"/>
    <cellStyle name="Moneda 9 3 3 3" xfId="3447" xr:uid="{05D5C368-E64A-40D0-A074-CE75F565DE29}"/>
    <cellStyle name="Moneda 9 3 4" xfId="1466" xr:uid="{12DA71AE-C8A2-4A55-8E73-EAF153102175}"/>
    <cellStyle name="Moneda 9 3 4 2" xfId="4107" xr:uid="{E78E8275-9B77-4683-97A0-9A281CBD742E}"/>
    <cellStyle name="Moneda 9 3 5" xfId="2787" xr:uid="{EA1DD6FA-6A68-47D4-B3CD-58AD089CE698}"/>
    <cellStyle name="Moneda 9 4" xfId="254" xr:uid="{5F1D3704-4751-4E53-805E-9195E98C730E}"/>
    <cellStyle name="Moneda 9 4 2" xfId="584" xr:uid="{8CB25764-CAB3-41BB-8C33-9D0D0A15B700}"/>
    <cellStyle name="Moneda 9 4 2 2" xfId="1244" xr:uid="{2A8385DA-39B1-4157-BBA1-79D41390D0F3}"/>
    <cellStyle name="Moneda 9 4 2 2 2" xfId="2565" xr:uid="{17F75DAA-0FA8-4892-A4AE-CEBDAD2C9967}"/>
    <cellStyle name="Moneda 9 4 2 2 2 2" xfId="5206" xr:uid="{FD6574E3-C282-4FAD-A1C2-4967546791C8}"/>
    <cellStyle name="Moneda 9 4 2 2 3" xfId="3886" xr:uid="{FC65DB6A-D8DA-43E2-9882-E4879E879C2A}"/>
    <cellStyle name="Moneda 9 4 2 3" xfId="1905" xr:uid="{6E6F1DA2-402C-4A0B-AD6E-46B1D4D8020B}"/>
    <cellStyle name="Moneda 9 4 2 3 2" xfId="4546" xr:uid="{B92D0B22-D99B-49A3-97F5-53CD26EA1316}"/>
    <cellStyle name="Moneda 9 4 2 4" xfId="3226" xr:uid="{5AECAF0D-6896-4A93-83AD-16BCDD068E15}"/>
    <cellStyle name="Moneda 9 4 3" xfId="915" xr:uid="{E47B7F56-B0F7-40A0-8664-A18456D9E993}"/>
    <cellStyle name="Moneda 9 4 3 2" xfId="2236" xr:uid="{99962923-4312-4918-BB72-39E65DC684C3}"/>
    <cellStyle name="Moneda 9 4 3 2 2" xfId="4877" xr:uid="{432B6268-5673-4335-B75C-951793689EE5}"/>
    <cellStyle name="Moneda 9 4 3 3" xfId="3557" xr:uid="{A3EF0F9D-F8C7-4D20-8941-67FAC17A403D}"/>
    <cellStyle name="Moneda 9 4 4" xfId="1576" xr:uid="{B2C7F5B4-9C2F-47D7-8886-8B4601D95D2D}"/>
    <cellStyle name="Moneda 9 4 4 2" xfId="4217" xr:uid="{58F7E77B-69A4-43BE-A41B-F4B64D7B41FF}"/>
    <cellStyle name="Moneda 9 4 5" xfId="2897" xr:uid="{BAE1BE7E-D2B3-41AF-AF88-62B0D6EF50FB}"/>
    <cellStyle name="Moneda 9 5" xfId="363" xr:uid="{DB64CA86-784B-43EC-B2EB-5894ECA6FE53}"/>
    <cellStyle name="Moneda 9 5 2" xfId="1024" xr:uid="{F15451DE-7D64-40BA-AD27-9159070F5D0A}"/>
    <cellStyle name="Moneda 9 5 2 2" xfId="2345" xr:uid="{5F0924E2-2E9A-4445-9432-7FA865C256B8}"/>
    <cellStyle name="Moneda 9 5 2 2 2" xfId="4986" xr:uid="{93669D5F-A38D-4CBB-8374-4237EFE55190}"/>
    <cellStyle name="Moneda 9 5 2 3" xfId="3666" xr:uid="{E3608139-67D1-47F4-9FC5-0E9F8BBE58AD}"/>
    <cellStyle name="Moneda 9 5 3" xfId="1685" xr:uid="{8680A757-90F3-4B8C-BDEF-65F4D28266A7}"/>
    <cellStyle name="Moneda 9 5 3 2" xfId="4326" xr:uid="{1A8B1D43-D876-4F59-A214-31EDBCD6F07B}"/>
    <cellStyle name="Moneda 9 5 4" xfId="3006" xr:uid="{9056A8E7-DD45-43E0-AA99-0C0B9D6F4FEA}"/>
    <cellStyle name="Moneda 9 6" xfId="695" xr:uid="{C5AC660B-A2FC-485D-AB01-541CA84FADFF}"/>
    <cellStyle name="Moneda 9 6 2" xfId="2016" xr:uid="{B03FA4E8-9C8F-4008-8314-769EEAC672A6}"/>
    <cellStyle name="Moneda 9 6 2 2" xfId="4657" xr:uid="{FDC1FA69-F710-4FE8-BD3F-44AAA418F939}"/>
    <cellStyle name="Moneda 9 6 3" xfId="3337" xr:uid="{B26E4EC1-FFA9-4A49-B0B0-40EA290607D5}"/>
    <cellStyle name="Moneda 9 7" xfId="1356" xr:uid="{ADD15962-A3FE-43E4-8E44-57E4920C0726}"/>
    <cellStyle name="Moneda 9 7 2" xfId="3997" xr:uid="{BC756970-794E-4A1A-95FE-DBBF224C1203}"/>
    <cellStyle name="Moneda 9 8" xfId="2677" xr:uid="{B789F406-DF68-4BA2-8E79-3FA8153124AA}"/>
    <cellStyle name="Normal" xfId="0" builtinId="0"/>
    <cellStyle name="Normal 2" xfId="7" xr:uid="{00000000-0005-0000-0000-000004000000}"/>
    <cellStyle name="Normal 3" xfId="14" xr:uid="{EE961E1F-798A-48AA-90D6-9F9117E7C37E}"/>
    <cellStyle name="Normal 4" xfId="110" xr:uid="{7DDED572-183F-4AE4-860A-C348C61D3544}"/>
    <cellStyle name="Normal 5" xfId="118" xr:uid="{E4B33720-C944-4632-94D8-B46E5CD8B236}"/>
    <cellStyle name="Normal 5 2" xfId="448" xr:uid="{4E5BCF0E-3DE5-4C25-BE1F-DBEE7610E157}"/>
    <cellStyle name="Normal 6" xfId="4" xr:uid="{00000000-0005-0000-0000-000005000000}"/>
    <cellStyle name="Normal 6 2" xfId="6" xr:uid="{00000000-0005-0000-0000-000006000000}"/>
    <cellStyle name="Normal 6 2 2" xfId="8" xr:uid="{00000000-0005-0000-0000-000007000000}"/>
    <cellStyle name="Normal 7" xfId="1331" xr:uid="{400107ED-C066-4B1E-977C-C02F890E2E09}"/>
    <cellStyle name="Normal 7 2" xfId="2652" xr:uid="{8DE0F471-C1E2-4370-A164-55E30BF0450F}"/>
    <cellStyle name="Normal 8" xfId="5295" xr:uid="{4B12FF08-4E37-4816-A81C-A339D4268DBA}"/>
    <cellStyle name="Normal 9" xfId="5297" xr:uid="{C279AA10-300A-4EE9-8449-849626FCD687}"/>
    <cellStyle name="Normal_REPORTS_1 2" xfId="5296" xr:uid="{63D2623A-CEEE-44C1-9A24-6BDFE259A8CA}"/>
    <cellStyle name="Normal_RIDERS" xfId="2" xr:uid="{00000000-0005-0000-0000-000008000000}"/>
  </cellStyles>
  <dxfs count="132">
    <dxf>
      <font>
        <strike val="0"/>
        <outline val="0"/>
        <shadow val="0"/>
        <u val="none"/>
        <vertAlign val="baseline"/>
        <sz val="10"/>
        <color theme="1"/>
        <name val="Biome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color auto="1"/>
        <name val="Biome"/>
        <family val="2"/>
        <scheme val="none"/>
      </font>
      <fill>
        <patternFill patternType="solid">
          <fgColor indexed="64"/>
          <bgColor theme="7" tint="0.59999389629810485"/>
        </patternFill>
      </fill>
      <alignment horizontal="center" vertical="center" textRotation="0" wrapText="0" indent="0" justifyLastLine="0" shrinkToFit="0" readingOrder="0"/>
      <protection locked="0" hidden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Biome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Biome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Biome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Biome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Biome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Biome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Biome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Biome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Biome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Biome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Biome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echnical"/>
        <family val="4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omic Sans MS"/>
        <family val="4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omic Sans MS"/>
        <family val="4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echnical"/>
        <family val="4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theme="1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echnical"/>
        <family val="4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Technical"/>
        <family val="4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echnical"/>
        <family val="4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Technical"/>
        <family val="4"/>
        <scheme val="none"/>
      </font>
      <numFmt numFmtId="0" formatCode="General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echnical"/>
        <family val="4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Technical"/>
        <family val="4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echnical"/>
        <family val="4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Technical"/>
        <family val="4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echnical"/>
        <family val="4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Technical"/>
        <family val="4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echnical"/>
        <family val="4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Technical"/>
        <family val="4"/>
        <scheme val="none"/>
      </font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Technical"/>
        <family val="4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Technical"/>
        <family val="4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Technical"/>
        <family val="4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ekton Pro Ext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2"/>
        <color theme="1"/>
        <name val="Tekton Pro Ext"/>
        <family val="2"/>
        <scheme val="none"/>
      </font>
      <numFmt numFmtId="0" formatCode="General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ekton Pro Ext"/>
        <family val="2"/>
        <scheme val="none"/>
      </font>
      <numFmt numFmtId="32" formatCode="_-&quot;$&quot;\ * #,##0_-;\-&quot;$&quot;\ * #,##0_-;_-&quot;$&quot;\ * &quot;-&quot;_-;_-@_-"/>
      <alignment horizontal="center" vertical="center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2"/>
        <color theme="1"/>
        <name val="Tekton Pro Ext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ekton Pro Ext"/>
        <family val="2"/>
        <scheme val="none"/>
      </font>
      <numFmt numFmtId="32" formatCode="_-&quot;$&quot;\ * #,##0_-;\-&quot;$&quot;\ * #,##0_-;_-&quot;$&quot;\ * &quot;-&quot;_-;_-@_-"/>
      <alignment horizontal="center" vertical="center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2"/>
        <color theme="1"/>
        <name val="Tekton Pro Ext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ekton Pro Ext"/>
        <family val="2"/>
        <scheme val="none"/>
      </font>
      <numFmt numFmtId="32" formatCode="_-&quot;$&quot;\ * #,##0_-;\-&quot;$&quot;\ * #,##0_-;_-&quot;$&quot;\ * &quot;-&quot;_-;_-@_-"/>
      <alignment horizontal="center" vertical="center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2"/>
        <color theme="1"/>
        <name val="Tekton Pro Ext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ekton Pro Ext"/>
        <family val="2"/>
        <scheme val="none"/>
      </font>
      <numFmt numFmtId="0" formatCode="General"/>
      <alignment horizontal="center" vertical="center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2"/>
        <color theme="1"/>
        <name val="Tekton Pro Ext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ekton Pro Ext"/>
        <family val="2"/>
        <scheme val="none"/>
      </font>
      <numFmt numFmtId="0" formatCode="General"/>
      <alignment horizontal="center" vertical="center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2"/>
        <color theme="1"/>
        <name val="Tekton Pro Ext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ekton Pro Ext"/>
        <family val="2"/>
        <scheme val="none"/>
      </font>
      <numFmt numFmtId="0" formatCode="General"/>
      <alignment horizontal="center" vertical="center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2"/>
        <color theme="1"/>
        <name val="Tekton Pro Ext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ekton Pro Ext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2"/>
        <color theme="1"/>
        <name val="Tekton Pro Ext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ekton Pro Ext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2"/>
        <color theme="1"/>
        <name val="Tekton Pro Ext"/>
        <family val="2"/>
        <scheme val="none"/>
      </font>
      <numFmt numFmtId="0" formatCode="General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Tekton Pro Ext"/>
        <family val="2"/>
        <scheme val="none"/>
      </font>
    </dxf>
    <dxf>
      <font>
        <b val="0"/>
        <strike val="0"/>
        <outline val="0"/>
        <shadow val="0"/>
        <u val="none"/>
        <vertAlign val="baseline"/>
        <sz val="12"/>
        <color theme="1"/>
        <name val="Tekton Pro Ext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Tekton Pro Ext"/>
        <family val="2"/>
        <scheme val="none"/>
      </font>
      <alignment horizontal="center" vertical="center" textRotation="0" wrapText="0" indent="0" justifyLastLine="0" shrinkToFit="0" readingOrder="0"/>
    </dxf>
    <dxf>
      <fill>
        <patternFill>
          <bgColor rgb="FFFF0000"/>
        </patternFill>
      </fill>
    </dxf>
    <dxf>
      <font>
        <color theme="0"/>
      </font>
      <fill>
        <patternFill patternType="solid">
          <fgColor auto="1"/>
          <bgColor theme="0"/>
        </patternFill>
      </fill>
    </dxf>
    <dxf>
      <fill>
        <patternFill>
          <bgColor rgb="FFFFFF99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Biome"/>
        <scheme val="none"/>
      </font>
      <alignment horizontal="general" vertical="bottom" textRotation="0" wrapText="0" indent="0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Biome"/>
        <scheme val="none"/>
      </font>
      <numFmt numFmtId="0" formatCode="General"/>
      <alignment horizontal="general" vertical="bottom" textRotation="0" wrapText="0" indent="0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Biome"/>
        <scheme val="none"/>
      </font>
      <alignment horizontal="general" vertical="bottom" textRotation="0" wrapText="0" indent="0" justifyLastLine="0" shrinkToFit="1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Biome"/>
        <scheme val="none"/>
      </font>
      <alignment horizontal="center" vertical="center" textRotation="0" wrapText="0" indent="0" justifyLastLine="0" shrinkToFit="1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Biome"/>
        <scheme val="none"/>
      </font>
      <alignment horizontal="center" vertical="center" textRotation="0" wrapText="0" indent="0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Biome"/>
        <scheme val="none"/>
      </font>
      <alignment horizontal="center" vertical="center" textRotation="0" wrapText="0" indent="0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Biome"/>
        <scheme val="none"/>
      </font>
      <alignment horizontal="center" vertical="center" textRotation="0" wrapText="0" indent="0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Biome"/>
        <scheme val="none"/>
      </font>
      <alignment horizontal="center" vertical="center" textRotation="0" wrapText="0" indent="0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Biome"/>
        <scheme val="none"/>
      </font>
      <alignment horizontal="center" vertical="center" textRotation="0" wrapText="0" indent="0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Biome"/>
        <scheme val="none"/>
      </font>
      <alignment horizontal="left" vertical="bottom" textRotation="0" wrapText="0" indent="0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Biome"/>
        <scheme val="none"/>
      </font>
      <alignment horizontal="left" vertical="bottom" textRotation="0" wrapText="0" indent="0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Biome"/>
        <scheme val="none"/>
      </font>
      <alignment horizontal="center" vertical="center" textRotation="0" wrapText="0" indent="0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Biome"/>
        <scheme val="none"/>
      </font>
      <numFmt numFmtId="0" formatCode="General"/>
      <alignment horizontal="center" vertical="center" textRotation="0" wrapText="0" indent="0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Biome"/>
        <scheme val="none"/>
      </font>
      <alignment horizontal="center" vertical="center" textRotation="0" wrapText="0" indent="0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Biome"/>
        <scheme val="none"/>
      </font>
      <alignment horizontal="center" vertical="center" textRotation="0" wrapText="0" indent="0" justifyLastLine="0" shrinkToFit="1" readingOrder="0"/>
    </dxf>
    <dxf>
      <font>
        <strike val="0"/>
        <outline val="0"/>
        <shadow val="0"/>
        <u val="none"/>
        <vertAlign val="baseline"/>
        <sz val="10"/>
        <color theme="1"/>
        <name val="Biome"/>
        <scheme val="none"/>
      </font>
      <numFmt numFmtId="165" formatCode="_-&quot;$&quot;\ * #,##0_-;\-&quot;$&quot;\ * #,##0_-;_-&quot;$&quot;\ * &quot;-&quot;??_-;_-@_-"/>
      <fill>
        <patternFill patternType="none">
          <fgColor indexed="64"/>
          <bgColor auto="1"/>
        </patternFill>
      </fill>
      <alignment vertical="center" textRotation="0" wrapText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Biome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Biome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Biome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Biome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Biome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Biome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protection locked="1" hidden="0"/>
    </dxf>
    <dxf>
      <border outline="0"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10"/>
        <color theme="1"/>
        <name val="Biome"/>
        <scheme val="none"/>
      </font>
      <numFmt numFmtId="30" formatCode="@"/>
      <fill>
        <patternFill patternType="none">
          <fgColor indexed="64"/>
          <bgColor auto="1"/>
        </patternFill>
      </fill>
      <alignment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Biome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none"/>
      </fill>
    </dxf>
    <dxf>
      <fill>
        <patternFill patternType="none"/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none"/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none"/>
      </fill>
    </dxf>
    <dxf>
      <fill>
        <patternFill patternType="none"/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none"/>
      </fill>
    </dxf>
    <dxf>
      <fill>
        <patternFill patternType="none"/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none"/>
      </fill>
    </dxf>
    <dxf>
      <fill>
        <patternFill patternType="none"/>
      </fill>
    </dxf>
    <dxf>
      <font>
        <b/>
        <color theme="1"/>
      </font>
      <border>
        <bottom style="thin">
          <color theme="4"/>
        </bottom>
        <vertical/>
        <horizontal/>
      </border>
    </dxf>
    <dxf>
      <font>
        <sz val="8"/>
        <color theme="1"/>
        <name val="Arial Narrow"/>
        <scheme val="none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none"/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none"/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none"/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none"/>
      </fill>
    </dxf>
  </dxfs>
  <tableStyles count="10" defaultTableStyle="TableStyleMedium2" defaultPivotStyle="PivotStyleLight16">
    <tableStyle name="BASE DE DATOS-style" pivot="0" count="3" xr9:uid="{00000000-0011-0000-FFFF-FFFF00000000}">
      <tableStyleElement type="headerRow" dxfId="131"/>
      <tableStyleElement type="firstRowStripe" dxfId="130"/>
      <tableStyleElement type="secondRowStripe" dxfId="129"/>
    </tableStyle>
    <tableStyle name="Hoja3-style" pivot="0" count="3" xr9:uid="{00000000-0011-0000-FFFF-FFFF01000000}">
      <tableStyleElement type="headerRow" dxfId="128"/>
      <tableStyleElement type="firstRowStripe" dxfId="127"/>
      <tableStyleElement type="secondRowStripe" dxfId="126"/>
    </tableStyle>
    <tableStyle name="INSCRIPCIONES-style" pivot="0" count="3" xr9:uid="{00000000-0011-0000-FFFF-FFFF02000000}">
      <tableStyleElement type="headerRow" dxfId="125"/>
      <tableStyleElement type="firstRowStripe" dxfId="124"/>
      <tableStyleElement type="secondRowStripe" dxfId="123"/>
    </tableStyle>
    <tableStyle name="INSCRIPCIONES NUEVOS-style" pivot="0" count="3" xr9:uid="{00000000-0011-0000-FFFF-FFFF03000000}">
      <tableStyleElement type="headerRow" dxfId="122"/>
      <tableStyleElement type="firstRowStripe" dxfId="121"/>
      <tableStyleElement type="secondRowStripe" dxfId="120"/>
    </tableStyle>
    <tableStyle name="SlicerStyleLight1 2" pivot="0" table="0" count="10" xr9:uid="{00000000-0011-0000-FFFF-FFFF04000000}">
      <tableStyleElement type="wholeTable" dxfId="119"/>
      <tableStyleElement type="headerRow" dxfId="118"/>
    </tableStyle>
    <tableStyle name="Hoja4-style" pivot="0" count="4" xr9:uid="{50966ACA-7E2C-4B18-BABC-9F352C291AD9}">
      <tableStyleElement type="headerRow" dxfId="117"/>
      <tableStyleElement type="totalRow" dxfId="116"/>
      <tableStyleElement type="firstRowStripe" dxfId="115"/>
      <tableStyleElement type="secondRowStripe" dxfId="114"/>
    </tableStyle>
    <tableStyle name="Hoja4-style 2" pivot="0" count="4" xr9:uid="{3AC61A75-1A5D-4E1F-A627-6DF4E13B5266}">
      <tableStyleElement type="headerRow" dxfId="113"/>
      <tableStyleElement type="totalRow" dxfId="112"/>
      <tableStyleElement type="firstRowStripe" dxfId="111"/>
      <tableStyleElement type="secondRowStripe" dxfId="110"/>
    </tableStyle>
    <tableStyle name="VALIDA-style" pivot="0" count="6" xr9:uid="{193D847D-54CA-407A-B860-16522FDD6614}">
      <tableStyleElement type="headerRow" dxfId="109"/>
      <tableStyleElement type="totalRow" dxfId="108"/>
      <tableStyleElement type="firstRowStripe" dxfId="107"/>
      <tableStyleElement type="secondRowStripe" dxfId="106"/>
      <tableStyleElement type="firstColumnStripe" dxfId="105"/>
      <tableStyleElement type="secondColumnStripe" dxfId="104"/>
    </tableStyle>
    <tableStyle name="VALIDA-style 2" pivot="0" count="5" xr9:uid="{3515FC76-3188-43EC-8E69-56667400EDD7}">
      <tableStyleElement type="headerRow" dxfId="103"/>
      <tableStyleElement type="firstRowStripe" dxfId="102"/>
      <tableStyleElement type="secondRowStripe" dxfId="101"/>
      <tableStyleElement type="firstColumnStripe" dxfId="100"/>
      <tableStyleElement type="secondColumnStripe" dxfId="99"/>
    </tableStyle>
    <tableStyle name="VALIDA-style 3" pivot="0" count="4" xr9:uid="{88A747E5-7F45-4728-89B0-A841C4B5556F}">
      <tableStyleElement type="headerRow" dxfId="98"/>
      <tableStyleElement type="totalRow" dxfId="97"/>
      <tableStyleElement type="firstRowStripe" dxfId="96"/>
      <tableStyleElement type="secondRowStripe" dxfId="95"/>
    </tableStyle>
  </tableStyles>
  <colors>
    <mruColors>
      <color rgb="FFFFFF99"/>
      <color rgb="FFCCFFFF"/>
      <color rgb="FF3366FF"/>
      <color rgb="FFFF99FF"/>
    </mruColors>
  </colors>
  <extLst>
    <ext xmlns:x14="http://schemas.microsoft.com/office/spreadsheetml/2009/9/main" uri="{46F421CA-312F-682f-3DD2-61675219B42D}">
      <x14:dxfs count="8"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828282"/>
          </font>
          <fill>
            <patternFill patternType="solid">
              <fgColor theme="4" tint="0.79998168889431442"/>
              <bgColor theme="4" tint="0.79998168889431442"/>
            </patternFill>
          </fill>
          <border>
            <left style="thin">
              <color rgb="FFCCCCCC"/>
            </left>
            <right style="thin">
              <color rgb="FFCCCCCC"/>
            </right>
            <top style="thin">
              <color rgb="FFCCCCCC"/>
            </top>
            <bottom style="thin">
              <color rgb="FFCCCCCC"/>
            </bottom>
            <vertical/>
            <horizontal/>
          </border>
        </dxf>
        <dxf>
          <font>
            <color rgb="FF000000"/>
          </font>
          <fill>
            <patternFill patternType="solid">
              <fgColor theme="4" tint="0.59999389629810485"/>
              <bgColor theme="4" tint="0.59999389629810485"/>
            </pattern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828282"/>
          </font>
          <fill>
            <patternFill patternType="solid">
              <fgColor rgb="FFFFFFFF"/>
              <bgColor rgb="FFFFFFFF"/>
            </patternFill>
          </fill>
          <border>
            <left style="thin">
              <color rgb="FFE0E0E0"/>
            </left>
            <right style="thin">
              <color rgb="FFE0E0E0"/>
            </right>
            <top style="thin">
              <color rgb="FFE0E0E0"/>
            </top>
            <bottom style="thin">
              <color rgb="FFE0E0E0"/>
            </bottom>
            <vertical/>
            <horizontal/>
          </border>
        </dxf>
        <dxf>
          <font>
            <color rgb="FF000000"/>
          </font>
          <fill>
            <patternFill patternType="solid">
              <fgColor rgb="FFFFFFFF"/>
              <bgColor rgb="FFFFFFFF"/>
            </patternFill>
          </fill>
          <border>
            <left style="thin">
              <color rgb="FFCCCCCC"/>
            </left>
            <right style="thin">
              <color rgb="FFCCCCCC"/>
            </right>
            <top style="thin">
              <color rgb="FFCCCCCC"/>
            </top>
            <bottom style="thin">
              <color rgb="FFCCCCCC"/>
            </bottom>
            <vertical/>
            <horizontal/>
          </border>
        </dxf>
      </x14:dxfs>
    </ext>
    <ext xmlns:x14="http://schemas.microsoft.com/office/spreadsheetml/2009/9/main" uri="{EB79DEF2-80B8-43e5-95BD-54CBDDF9020C}">
      <x14:slicerStyles defaultSlicerStyle="SlicerStyleLight1">
        <x14:slicerStyle name="SlicerStyleLight1 2">
          <x14:slicerStyleElements>
            <x14:slicerStyleElement type="unselectedItemWithData" dxfId="7"/>
            <x14:slicerStyleElement type="unselectedItemWithNoData" dxfId="6"/>
            <x14:slicerStyleElement type="selectedItemWithData" dxfId="5"/>
            <x14:slicerStyleElement type="selectedItemWithNoData" dxfId="4"/>
            <x14:slicerStyleElement type="hoveredUnselectedItemWithData" dxfId="3"/>
            <x14:slicerStyleElement type="hoveredSelectedItemWithData" dxfId="2"/>
            <x14:slicerStyleElement type="hoveredUnselectedItemWithNoData" dxfId="1"/>
            <x14:slicerStyleElement type="hoveredSelectedItemWithNoData" dxfId="0"/>
          </x14:slicerStyleElements>
        </x14:slicerStyle>
      </x14:slicerStyles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894482</xdr:colOff>
      <xdr:row>0</xdr:row>
      <xdr:rowOff>247809</xdr:rowOff>
    </xdr:from>
    <xdr:to>
      <xdr:col>3</xdr:col>
      <xdr:colOff>621196</xdr:colOff>
      <xdr:row>0</xdr:row>
      <xdr:rowOff>1119095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51B5A71-D262-47A3-8597-E84217CBE9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9591" y="247809"/>
          <a:ext cx="2280518" cy="87128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614368</xdr:colOff>
      <xdr:row>0</xdr:row>
      <xdr:rowOff>65931</xdr:rowOff>
    </xdr:from>
    <xdr:to>
      <xdr:col>9</xdr:col>
      <xdr:colOff>1323204</xdr:colOff>
      <xdr:row>4</xdr:row>
      <xdr:rowOff>112059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5A9A9DF-4C2E-4A15-B09A-B41C51E62D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EFFFF"/>
            </a:clrFrom>
            <a:clrTo>
              <a:srgbClr val="FEFFFF">
                <a:alpha val="0"/>
              </a:srgbClr>
            </a:clrTo>
          </a:clrChange>
        </a:blip>
        <a:stretch>
          <a:fillRect/>
        </a:stretch>
      </xdr:blipFill>
      <xdr:spPr>
        <a:xfrm>
          <a:off x="10464339" y="65931"/>
          <a:ext cx="2961218" cy="1099481"/>
        </a:xfrm>
        <a:prstGeom prst="rect">
          <a:avLst/>
        </a:prstGeom>
      </xdr:spPr>
    </xdr:pic>
    <xdr:clientData/>
  </xdr:twoCellAnchor>
  <xdr:oneCellAnchor>
    <xdr:from>
      <xdr:col>2</xdr:col>
      <xdr:colOff>886048</xdr:colOff>
      <xdr:row>98</xdr:row>
      <xdr:rowOff>36672</xdr:rowOff>
    </xdr:from>
    <xdr:ext cx="1037166" cy="624416"/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A773F42-3ADC-4590-9540-50BA87F7682A}"/>
            </a:ext>
          </a:extLst>
        </xdr:cNvPr>
        <xdr:cNvSpPr txBox="1"/>
      </xdr:nvSpPr>
      <xdr:spPr>
        <a:xfrm>
          <a:off x="1617036" y="2085655"/>
          <a:ext cx="1037166" cy="62441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es-CO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1053193</xdr:colOff>
      <xdr:row>0</xdr:row>
      <xdr:rowOff>81643</xdr:rowOff>
    </xdr:from>
    <xdr:to>
      <xdr:col>14</xdr:col>
      <xdr:colOff>433011</xdr:colOff>
      <xdr:row>4</xdr:row>
      <xdr:rowOff>95274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3D923A4A-A13B-4192-8769-6FCD9AB3D7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EFFFF"/>
            </a:clrFrom>
            <a:clrTo>
              <a:srgbClr val="FEFFFF">
                <a:alpha val="0"/>
              </a:srgbClr>
            </a:clrTo>
          </a:clrChange>
        </a:blip>
        <a:stretch>
          <a:fillRect/>
        </a:stretch>
      </xdr:blipFill>
      <xdr:spPr>
        <a:xfrm>
          <a:off x="13626193" y="81643"/>
          <a:ext cx="2795211" cy="1074988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Tabla4" displayName="Tabla4" ref="B6:J226" totalsRowShown="0" headerRowDxfId="90" dataDxfId="88" headerRowBorderDxfId="89" tableBorderDxfId="87">
  <sortState xmlns:xlrd2="http://schemas.microsoft.com/office/spreadsheetml/2017/richdata2" ref="B7:J139">
    <sortCondition ref="F7:F139"/>
  </sortState>
  <tableColumns count="9">
    <tableColumn id="1" xr3:uid="{00000000-0010-0000-0100-000001000000}" name="PLACA" dataDxfId="1"/>
    <tableColumn id="2" xr3:uid="{00000000-0010-0000-0100-000002000000}" name="NOMBRES" dataDxfId="86">
      <calculatedColumnFormula>IFERROR(VLOOKUP(Tabla4[[#This Row],[PLACA]],BASE2026,2,FALSE),"")</calculatedColumnFormula>
    </tableColumn>
    <tableColumn id="3" xr3:uid="{00000000-0010-0000-0100-000003000000}" name="APELLIDOS" dataDxfId="85">
      <calculatedColumnFormula>IFERROR(VLOOKUP(Tabla4[[#This Row],[PLACA]],BASE2026,3,FALSE),"")</calculatedColumnFormula>
    </tableColumn>
    <tableColumn id="4" xr3:uid="{055D5FC0-9C28-45A6-84FF-86B0D30D628D}" name="SEXO" dataDxfId="84">
      <calculatedColumnFormula>VLOOKUP(Tabla4[[#This Row],[PLACA]],'BASE DE DATOS 2026'!$B$3:$G$498,5,0)</calculatedColumnFormula>
    </tableColumn>
    <tableColumn id="10" xr3:uid="{00000000-0010-0000-0100-00000A000000}" name="CLUB" dataDxfId="83">
      <calculatedColumnFormula>IFERROR(VLOOKUP(Tabla4[[#This Row],[PLACA]],BASE2026,12,FALSE),"")</calculatedColumnFormula>
    </tableColumn>
    <tableColumn id="9" xr3:uid="{00000000-0010-0000-0100-000009000000}" name="CATEGORIA" dataDxfId="82">
      <calculatedColumnFormula>IFERROR(VLOOKUP(Tabla4[[#This Row],[PLACA]],BASE2026,11,FALSE),"")</calculatedColumnFormula>
    </tableColumn>
    <tableColumn id="11" xr3:uid="{00000000-0010-0000-0100-00000B000000}" name="TABLERO No" dataDxfId="81">
      <calculatedColumnFormula>IFERROR(VLOOKUP(Tabla4[[#This Row],[PLACA]],BASE2026,13,FALSE),"")</calculatedColumnFormula>
    </tableColumn>
    <tableColumn id="12" xr3:uid="{00000000-0010-0000-0100-00000C000000}" name="VALOR _x000a_INSCRIPCION" dataDxfId="80" dataCellStyle="Moneda">
      <calculatedColumnFormula>_xlfn.IFNA(VLOOKUP(Tabla4[[#This Row],[PLACA]],BASE2026,14,FALSE),"")</calculatedColumnFormula>
    </tableColumn>
    <tableColumn id="13" xr3:uid="{00000000-0010-0000-0100-00000D000000}" name="OBSERVACIONES" dataDxfId="0"/>
  </tableColumns>
  <tableStyleInfo name="TableStyleLight14" showFirstColumn="1" showLastColumn="0" showRowStripes="1" showColumnStripes="1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3000000}" name="Tabla7" displayName="Tabla7" ref="A1:E32" totalsRowCount="1" headerRowDxfId="79" dataDxfId="78">
  <autoFilter ref="A1:E31" xr:uid="{00000000-0009-0000-0100-000007000000}">
    <filterColumn colId="0" hiddenButton="1"/>
    <filterColumn colId="1" hiddenButton="1"/>
    <filterColumn colId="2" hiddenButton="1"/>
    <filterColumn colId="3" hiddenButton="1"/>
    <filterColumn colId="4" hiddenButton="1"/>
  </autoFilter>
  <sortState xmlns:xlrd2="http://schemas.microsoft.com/office/spreadsheetml/2017/richdata2" ref="A2:E27">
    <sortCondition ref="B2:B27"/>
  </sortState>
  <tableColumns count="5">
    <tableColumn id="5" xr3:uid="{00000000-0010-0000-0300-000005000000}" name="ITEM" totalsRowLabel="Total" dataDxfId="77" totalsRowDxfId="76">
      <calculatedColumnFormula>IF(B2&lt;&gt;"",SUBTOTAL(103,$B$2:B2),"")</calculatedColumnFormula>
    </tableColumn>
    <tableColumn id="1" xr3:uid="{00000000-0010-0000-0300-000001000000}" name="CLUB" dataDxfId="75" totalsRowDxfId="74"/>
    <tableColumn id="2" xr3:uid="{00000000-0010-0000-0300-000002000000}" name="ANTIGUOS" totalsRowFunction="sum" dataDxfId="73" totalsRowDxfId="72">
      <calculatedColumnFormula>COUNTIF(Tabla4[CLUB],Hoja4!B2)</calculatedColumnFormula>
    </tableColumn>
    <tableColumn id="3" xr3:uid="{00000000-0010-0000-0300-000003000000}" name="NUEVOS" totalsRowFunction="sum" dataDxfId="71" totalsRowDxfId="70">
      <calculatedColumnFormula>COUNTIF('INSCRIPCIONES NUEVOS'!$M$7:$M$233,Hoja4!B2)</calculatedColumnFormula>
    </tableColumn>
    <tableColumn id="4" xr3:uid="{00000000-0010-0000-0300-000004000000}" name="TOTAL" totalsRowFunction="sum" dataDxfId="69" totalsRowDxfId="68">
      <calculatedColumnFormula>SUM(C2:D2)</calculatedColumnFormula>
    </tableColumn>
  </tableColumns>
  <tableStyleInfo name="TableStyleLight1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4000000}" name="Tabla3" displayName="Tabla3" ref="I1:J32" totalsRowCount="1" headerRowDxfId="67">
  <autoFilter ref="I1:J31" xr:uid="{00000000-0009-0000-0100-000003000000}">
    <filterColumn colId="0" hiddenButton="1"/>
    <filterColumn colId="1" hiddenButton="1"/>
  </autoFilter>
  <tableColumns count="2">
    <tableColumn id="1" xr3:uid="{00000000-0010-0000-0400-000001000000}" name="CATEGORIA" totalsRowLabel="Total"/>
    <tableColumn id="2" xr3:uid="{00000000-0010-0000-0400-000002000000}" name="INSCRITOS" totalsRowFunction="sum" dataDxfId="66" totalsRowDxfId="65">
      <calculatedColumnFormula>COUNTIF('INSCRIPCIONES NUEVOS'!$L$7:$L$233,Hoja4!I2)+COUNTIF(Tabla4[CATEGORIA],Tabla3[[#This Row],[CATEGORIA]])</calculatedColumnFormula>
    </tableColumn>
  </tableColumns>
  <tableStyleInfo name="TableStyleLight15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496B2C84-F173-4B8B-8087-3F45361A88E7}" name="Tabla5" displayName="Tabla5" ref="A1:I19" totalsRowCount="1" headerRowDxfId="60" dataDxfId="59" totalsRowDxfId="58">
  <autoFilter ref="A1:I18" xr:uid="{496B2C84-F173-4B8B-8087-3F45361A88E7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sortState xmlns:xlrd2="http://schemas.microsoft.com/office/spreadsheetml/2017/richdata2" ref="A2:I18">
    <sortCondition ref="B14:B18"/>
  </sortState>
  <tableColumns count="9">
    <tableColumn id="1" xr3:uid="{604D8BDC-F868-477D-AA80-89E877459453}" name="ITEM" totalsRowLabel="Total" dataDxfId="57" totalsRowDxfId="56">
      <calculatedColumnFormula>SUBTOTAL(103,$B$2:B2)</calculatedColumnFormula>
    </tableColumn>
    <tableColumn id="2" xr3:uid="{82B5C786-A65D-4E46-9F79-5877EB1ECA76}" name="CLUB" dataDxfId="55" totalsRowDxfId="54"/>
    <tableColumn id="3" xr3:uid="{DE50A7C3-2003-4407-8137-071D7F7DD00B}" name="ANTIGUOS" totalsRowFunction="sum" dataDxfId="53" totalsRowDxfId="52" dataCellStyle="Millares [0]">
      <calculatedColumnFormula>COUNTIF(Tabla4[CLUB],VALIDA!B2)</calculatedColumnFormula>
    </tableColumn>
    <tableColumn id="4" xr3:uid="{116C06CA-634C-4008-BEBD-585F36B8FDD3}" name="NUEVOS" totalsRowFunction="sum" dataDxfId="51" totalsRowDxfId="50" dataCellStyle="Millares [0]">
      <calculatedColumnFormula>COUNTIF('INSCRIPCIONES NUEVOS'!$M$7:$M$233,VALIDA!B2)</calculatedColumnFormula>
    </tableColumn>
    <tableColumn id="5" xr3:uid="{3D9D9A2A-8AB0-4FA2-BF93-F192D7D2078B}" name="TOTAL" totalsRowFunction="sum" dataDxfId="49" totalsRowDxfId="48" dataCellStyle="Millares [0]">
      <calculatedColumnFormula>SUM(C2:D2)</calculatedColumnFormula>
    </tableColumn>
    <tableColumn id="6" xr3:uid="{F64B4087-7086-4DF5-8039-07FBF1DE0D48}" name="VR ANTIGUOS" totalsRowFunction="sum" dataDxfId="47" totalsRowDxfId="46" dataCellStyle="Moneda [0]">
      <calculatedColumnFormula>SUMIF(Tabla4[CLUB],Tabla5[[#This Row],[CLUB]],Tabla4[VALOR 
INSCRIPCION])</calculatedColumnFormula>
    </tableColumn>
    <tableColumn id="7" xr3:uid="{CD98B77D-6E41-44FC-8DDF-615638DEB734}" name="VR NUEVOS" totalsRowFunction="sum" dataDxfId="45" totalsRowDxfId="44" dataCellStyle="Moneda [0]">
      <calculatedColumnFormula>SUMIF('INSCRIPCIONES NUEVOS'!$M$7:$M$233,Tabla5[[#This Row],[CLUB]],'INSCRIPCIONES NUEVOS'!$N$7:$N$233)</calculatedColumnFormula>
    </tableColumn>
    <tableColumn id="8" xr3:uid="{C9D14421-6B52-43DE-AD70-3F6F45EE6319}" name="VR TOTAL" totalsRowFunction="sum" dataDxfId="43" totalsRowDxfId="42" dataCellStyle="Moneda [0]">
      <calculatedColumnFormula>+Tabla5[[#This Row],[VR ANTIGUOS]]+Tabla5[[#This Row],[VR NUEVOS]]</calculatedColumnFormula>
    </tableColumn>
    <tableColumn id="9" xr3:uid="{BB6CC91F-3523-4B4F-AD65-8A904A608571}" name="ABR" dataDxfId="41" totalsRowDxfId="40" dataCellStyle="Moneda [0]">
      <calculatedColumnFormula>VLOOKUP(Tabla5[[#This Row],[CLUB]],Tabla8[],2,FALSE)</calculatedColumnFormula>
    </tableColumn>
  </tableColumns>
  <tableStyleInfo name="TableStyleLight12" showFirstColumn="0" showLastColumn="0" showRowStripes="1" showColumnStripes="1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82D5AAEC-B451-43F5-A5F2-7FEB05D7CAF5}" name="Tabla6" displayName="Tabla6" ref="P23:U50" totalsRowCount="1" headerRowDxfId="39" dataDxfId="38" totalsRowDxfId="37">
  <autoFilter ref="P23:U49" xr:uid="{82D5AAEC-B451-43F5-A5F2-7FEB05D7CAF5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xr3:uid="{A05BCFE6-BB4B-4E81-9680-E32B64B5F841}" name="CATEGORIA" totalsRowLabel="Total" dataDxfId="36" totalsRowDxfId="35"/>
    <tableColumn id="2" xr3:uid="{C27CC440-A139-4E3F-A131-7163D8E49A27}" name="ANTIGUOS" totalsRowFunction="sum" dataDxfId="34" totalsRowDxfId="33">
      <calculatedColumnFormula>COUNTIF(Tabla4[CATEGORIA],VALIDA!P24)</calculatedColumnFormula>
    </tableColumn>
    <tableColumn id="3" xr3:uid="{2D50D060-7BED-44F8-8879-E4A90CBAFC4A}" name="NUEVOS" totalsRowFunction="sum" dataDxfId="32" totalsRowDxfId="31">
      <calculatedColumnFormula>COUNTIF('INSCRIPCIONES NUEVOS'!$L$7:$L$233,VALIDA!P24)</calculatedColumnFormula>
    </tableColumn>
    <tableColumn id="4" xr3:uid="{390175D0-5F62-4501-A722-9301A03660AE}" name="TOTAL" totalsRowFunction="sum" dataDxfId="30" totalsRowDxfId="29">
      <calculatedColumnFormula>+Q24+R24</calculatedColumnFormula>
    </tableColumn>
    <tableColumn id="5" xr3:uid="{D0ADBDB0-3C9B-48B9-AD96-6F67F9D30967}" name="FASE" dataDxfId="28" totalsRowDxfId="27">
      <calculatedColumnFormula>VLOOKUP(S24,$W$2:$X$7,2)</calculatedColumnFormula>
    </tableColumn>
    <tableColumn id="6" xr3:uid="{3A38B411-84DB-4D91-A0AB-54BF691A9EE6}" name="Columna1" dataDxfId="26" totalsRowDxfId="25">
      <calculatedColumnFormula>IF(Tabla6[[#This Row],[TOTAL]]=3,"FANTASMA","")</calculatedColumnFormula>
    </tableColumn>
  </tableColumns>
  <tableStyleInfo name="TableStyleLight11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AE1B2DFD-D8DA-4B66-9847-AB0B853187CC}" name="Tabla8" displayName="Tabla8" ref="K1:M18" totalsRowShown="0" headerRowDxfId="24" dataDxfId="23">
  <autoFilter ref="K1:M18" xr:uid="{AE1B2DFD-D8DA-4B66-9847-AB0B853187CC}">
    <filterColumn colId="0" hiddenButton="1"/>
    <filterColumn colId="1" hiddenButton="1"/>
    <filterColumn colId="2" hiddenButton="1"/>
  </autoFilter>
  <sortState xmlns:xlrd2="http://schemas.microsoft.com/office/spreadsheetml/2017/richdata2" ref="K2:M18">
    <sortCondition ref="K15:K18"/>
  </sortState>
  <tableColumns count="3">
    <tableColumn id="1" xr3:uid="{B5DAAACC-DD87-4659-ABF2-F19A5A5D20E9}" name="CLUB" dataDxfId="22"/>
    <tableColumn id="2" xr3:uid="{82557D67-8C6A-4389-970B-44DE2792AA6A}" name="ABREVIATURA" dataDxfId="21"/>
    <tableColumn id="3" xr3:uid="{9C4251E8-7BEF-490E-83D1-5421ED71CB09}" name="Columna1" dataDxfId="20"/>
  </tableColumns>
  <tableStyleInfo name="TableStyleLight11" showFirstColumn="0" showLastColumn="0" showRowStripes="1" showColumnStripes="1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13E528A-AC7E-4FDA-ABE1-AED318EB5F53}" name="Tabla2" displayName="Tabla2" ref="A3:I26" totalsRowShown="0" headerRowDxfId="19" dataDxfId="17" headerRowBorderDxfId="18" tableBorderDxfId="16" headerRowCellStyle="Normal_REPORTS_1 2" dataCellStyle="Normal_REPORTS_1 2">
  <autoFilter ref="A3:I26" xr:uid="{A13E528A-AC7E-4FDA-ABE1-AED318EB5F53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xr3:uid="{E3B95EF5-ED35-4B8A-BCF1-B3D6CAE72CB2}" name="CLASS" dataDxfId="15" dataCellStyle="Normal_REPORTS_1 2"/>
    <tableColumn id="2" xr3:uid="{000E14EA-6209-4664-8135-7248F56B3911}" name="ENTRIES" dataDxfId="14" dataCellStyle="Normal_REPORTS_1 2"/>
    <tableColumn id="3" xr3:uid="{732E25FA-7263-4883-805A-9168433E95DC}" name="RONDA 1" dataDxfId="13" dataCellStyle="Normal_REPORTS_1 2"/>
    <tableColumn id="4" xr3:uid="{3B385472-2246-4CD6-9D2E-035C76DA4D40}" name="RONDA 2" dataDxfId="12" dataCellStyle="Normal_REPORTS_1 2"/>
    <tableColumn id="5" xr3:uid="{90E38C1B-703B-483B-B1E2-7DCC2CE985AA}" name="RONDA 3" dataDxfId="11" dataCellStyle="Normal_REPORTS_1 2"/>
    <tableColumn id="6" xr3:uid="{69578B25-43D7-488C-85FE-D4770DC2C636}" name="1/8" dataDxfId="10" dataCellStyle="Normal_REPORTS_1 2"/>
    <tableColumn id="7" xr3:uid="{480BD887-83EF-44D0-AF6E-82A6523E839B}" name="1/4" dataDxfId="9" dataCellStyle="Normal_REPORTS_1 2"/>
    <tableColumn id="8" xr3:uid="{28383253-A117-4EA0-9369-B44736C7E09B}" name="1/2" dataDxfId="8" dataCellStyle="Normal_REPORTS_1 2"/>
    <tableColumn id="9" xr3:uid="{0890D0E1-5E71-4DCE-A440-74A8A6E0925E}" name="FINAL(S)" dataDxfId="7" dataCellStyle="Normal_REPORTS_1 2"/>
  </tableColumns>
  <tableStyleInfo name="TableStyleLight11" showFirstColumn="0" showLastColumn="0" showRowStripes="1" showColumnStripes="1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6D1D000-F4EE-46CE-A468-72FE672D2880}" name="Tabla1" displayName="Tabla1" ref="A2:B28" totalsRowCount="1" headerRowDxfId="6">
  <autoFilter ref="A2:B27" xr:uid="{D6D1D000-F4EE-46CE-A468-72FE672D2880}"/>
  <tableColumns count="2">
    <tableColumn id="1" xr3:uid="{4A3F8897-4A8A-4147-B04E-DDD00D661E92}" name="CATEGORIA" totalsRowLabel="Total" dataDxfId="5" totalsRowDxfId="4"/>
    <tableColumn id="2" xr3:uid="{370D663A-6372-45F1-B01C-B19521E40631}" name="# DEPORTISTAS" totalsRowFunction="sum" dataDxfId="3" totalsRowDxfId="2">
      <calculatedColumnFormula>COUNTIF('INSCRIPCIONES NUEVOS'!$L$7:$L$233,Tabla1[[#This Row],[CATEGORIA]])</calculatedColumnFormula>
    </tableColumn>
  </tableColumns>
  <tableStyleInfo name="TableStyleLight12" showFirstColumn="0" showLastColumn="0" showRowStripes="1" showColumnStripes="1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Relationship Id="rId4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C43C75-1A97-4E8F-B844-8B7FDFD06999}">
  <sheetPr codeName="Hoja1">
    <pageSetUpPr fitToPage="1"/>
  </sheetPr>
  <dimension ref="A1:O354"/>
  <sheetViews>
    <sheetView zoomScale="70" zoomScaleNormal="70" workbookViewId="0">
      <pane xSplit="4" ySplit="2" topLeftCell="E3" activePane="bottomRight" state="frozen"/>
      <selection pane="topRight" activeCell="E1" sqref="E1"/>
      <selection pane="bottomLeft" activeCell="A3" sqref="A3"/>
      <selection pane="bottomRight" activeCell="B355" sqref="B355"/>
    </sheetView>
  </sheetViews>
  <sheetFormatPr baseColWidth="10" defaultColWidth="10.7109375" defaultRowHeight="15" x14ac:dyDescent="0.25"/>
  <cols>
    <col min="1" max="1" width="5.140625" style="14" bestFit="1" customWidth="1"/>
    <col min="2" max="2" width="16.5703125" style="14" customWidth="1"/>
    <col min="3" max="3" width="21.7109375" style="14" bestFit="1" customWidth="1"/>
    <col min="4" max="4" width="30.140625" style="14" bestFit="1" customWidth="1"/>
    <col min="5" max="5" width="26.140625" style="14" customWidth="1"/>
    <col min="6" max="6" width="14.42578125" style="16" bestFit="1" customWidth="1"/>
    <col min="7" max="7" width="24.42578125" style="17" customWidth="1"/>
    <col min="8" max="8" width="14.5703125" style="14" bestFit="1" customWidth="1"/>
    <col min="9" max="9" width="31.42578125" style="14" bestFit="1" customWidth="1"/>
    <col min="10" max="10" width="13.140625" style="14" hidden="1" customWidth="1"/>
    <col min="11" max="11" width="14.5703125" style="14" hidden="1" customWidth="1"/>
    <col min="12" max="12" width="33.140625" style="14" bestFit="1" customWidth="1"/>
    <col min="13" max="13" width="36" style="14" bestFit="1" customWidth="1"/>
    <col min="14" max="14" width="16" style="85" customWidth="1"/>
    <col min="15" max="15" width="22.28515625" style="14" customWidth="1"/>
    <col min="16" max="16384" width="10.7109375" style="14"/>
  </cols>
  <sheetData>
    <row r="1" spans="1:15" ht="104.25" customHeight="1" x14ac:dyDescent="0.25">
      <c r="B1" s="194" t="s">
        <v>180</v>
      </c>
      <c r="C1" s="194"/>
      <c r="D1" s="194"/>
      <c r="E1" s="194"/>
      <c r="F1" s="194"/>
      <c r="G1" s="194"/>
      <c r="H1" s="194"/>
      <c r="I1" s="194"/>
      <c r="J1" s="194"/>
      <c r="K1" s="194"/>
      <c r="L1" s="194"/>
      <c r="M1" s="194"/>
      <c r="N1" s="194"/>
      <c r="O1" s="194"/>
    </row>
    <row r="2" spans="1:15" s="15" customFormat="1" ht="27" x14ac:dyDescent="0.25">
      <c r="B2" s="95" t="s">
        <v>181</v>
      </c>
      <c r="C2" s="96" t="s">
        <v>31</v>
      </c>
      <c r="D2" s="96" t="s">
        <v>32</v>
      </c>
      <c r="E2" s="96" t="s">
        <v>39</v>
      </c>
      <c r="F2" s="97" t="s">
        <v>44</v>
      </c>
      <c r="G2" s="96" t="s">
        <v>177</v>
      </c>
      <c r="H2" s="96" t="s">
        <v>20</v>
      </c>
      <c r="I2" s="96" t="s">
        <v>33</v>
      </c>
      <c r="J2" s="96" t="s">
        <v>34</v>
      </c>
      <c r="K2" s="96" t="s">
        <v>35</v>
      </c>
      <c r="L2" s="96" t="s">
        <v>16</v>
      </c>
      <c r="M2" s="96" t="s">
        <v>37</v>
      </c>
      <c r="N2" s="96" t="s">
        <v>66</v>
      </c>
      <c r="O2" s="96" t="s">
        <v>36</v>
      </c>
    </row>
    <row r="3" spans="1:15" s="15" customFormat="1" ht="18.75" x14ac:dyDescent="0.25">
      <c r="A3" s="15">
        <f>IF(C3&lt;&gt;"",SUBTOTAL(103,$C$3:C3),"")</f>
        <v>1</v>
      </c>
      <c r="B3" s="98">
        <v>1</v>
      </c>
      <c r="C3" s="99" t="s">
        <v>226</v>
      </c>
      <c r="D3" s="99" t="s">
        <v>227</v>
      </c>
      <c r="E3" s="100">
        <v>1043706113</v>
      </c>
      <c r="F3" s="101" t="s">
        <v>558</v>
      </c>
      <c r="G3" s="101">
        <v>43257</v>
      </c>
      <c r="H3" s="102">
        <f ca="1">IF('BASE DE DATOS 2026'!$G3="","",YEAR(NOW())-YEAR('BASE DE DATOS 2026'!$G3))</f>
        <v>8</v>
      </c>
      <c r="I3" s="99" t="s">
        <v>97</v>
      </c>
      <c r="J3" s="103" t="str">
        <f t="shared" ref="J3:J66" si="0">VLOOKUP(I3,NH,2,0)</f>
        <v>E</v>
      </c>
      <c r="K3" s="103" t="str">
        <f>YEAR('BASE DE DATOS 2026'!$G3)&amp;J3</f>
        <v>2018E</v>
      </c>
      <c r="L3" s="104" t="str">
        <f t="shared" ref="L3:L34" si="1">IFERROR(VLOOKUP(K3,CATEGORIAS,2,0),"")</f>
        <v>MINIRIDERS 7 Y 8 AÑOS</v>
      </c>
      <c r="M3" s="99" t="s">
        <v>193</v>
      </c>
      <c r="N3" s="105">
        <v>1</v>
      </c>
      <c r="O3" s="106">
        <f>IFERROR(VLOOKUP('BASE DE DATOS 2026'!$I3,CATEGORIAS!$M$3:$O$12,2,FALSE),"")</f>
        <v>85000</v>
      </c>
    </row>
    <row r="4" spans="1:15" s="15" customFormat="1" ht="18.75" x14ac:dyDescent="0.25">
      <c r="A4" s="15">
        <f>IF(C4&lt;&gt;"",SUBTOTAL(103,$C$3:C4),"")</f>
        <v>2</v>
      </c>
      <c r="B4" s="98">
        <v>2</v>
      </c>
      <c r="C4" s="99" t="s">
        <v>255</v>
      </c>
      <c r="D4" s="99" t="s">
        <v>228</v>
      </c>
      <c r="E4" s="100">
        <v>1143338168</v>
      </c>
      <c r="F4" s="101" t="s">
        <v>559</v>
      </c>
      <c r="G4" s="101">
        <v>43882</v>
      </c>
      <c r="H4" s="102">
        <f ca="1">IF('BASE DE DATOS 2026'!$G4="","",YEAR(NOW())-YEAR('BASE DE DATOS 2026'!$G4))</f>
        <v>6</v>
      </c>
      <c r="I4" s="99" t="s">
        <v>97</v>
      </c>
      <c r="J4" s="103" t="str">
        <f t="shared" si="0"/>
        <v>E</v>
      </c>
      <c r="K4" s="103" t="str">
        <f>YEAR('BASE DE DATOS 2026'!$G4)&amp;J4</f>
        <v>2020E</v>
      </c>
      <c r="L4" s="104" t="str">
        <f t="shared" si="1"/>
        <v>MINIRIDERS 6 AÑOS</v>
      </c>
      <c r="M4" s="99" t="s">
        <v>193</v>
      </c>
      <c r="N4" s="107">
        <v>2</v>
      </c>
      <c r="O4" s="106">
        <f>IFERROR(VLOOKUP('BASE DE DATOS 2026'!$I4,CATEGORIAS!$M$3:$O$12,2,FALSE),"")</f>
        <v>85000</v>
      </c>
    </row>
    <row r="5" spans="1:15" s="15" customFormat="1" ht="18.75" x14ac:dyDescent="0.25">
      <c r="A5" s="15">
        <f>IF(C5&lt;&gt;"",SUBTOTAL(103,$C$3:C5),"")</f>
        <v>3</v>
      </c>
      <c r="B5" s="98">
        <v>3</v>
      </c>
      <c r="C5" s="99" t="s">
        <v>256</v>
      </c>
      <c r="D5" s="99" t="s">
        <v>229</v>
      </c>
      <c r="E5" s="100">
        <v>1044200935</v>
      </c>
      <c r="F5" s="101" t="s">
        <v>559</v>
      </c>
      <c r="G5" s="101">
        <v>40616</v>
      </c>
      <c r="H5" s="102">
        <f ca="1">IF('BASE DE DATOS 2026'!$G5="","",YEAR(NOW())-YEAR('BASE DE DATOS 2026'!$G5))</f>
        <v>15</v>
      </c>
      <c r="I5" s="99" t="s">
        <v>210</v>
      </c>
      <c r="J5" s="103" t="str">
        <f t="shared" si="0"/>
        <v>EX</v>
      </c>
      <c r="K5" s="103" t="str">
        <f>YEAR('BASE DE DATOS 2026'!$G5)&amp;J5</f>
        <v>2011EX</v>
      </c>
      <c r="L5" s="104" t="str">
        <f t="shared" si="1"/>
        <v>OPEN 15 AÑOS Y MAS</v>
      </c>
      <c r="M5" s="99" t="s">
        <v>193</v>
      </c>
      <c r="N5" s="105">
        <v>3</v>
      </c>
      <c r="O5" s="106">
        <f>IFERROR(VLOOKUP('BASE DE DATOS 2026'!$I5,CATEGORIAS!$M$3:$O$12,2,FALSE),"")</f>
        <v>85000</v>
      </c>
    </row>
    <row r="6" spans="1:15" s="15" customFormat="1" ht="18.75" x14ac:dyDescent="0.25">
      <c r="A6" s="15">
        <f>IF(C6&lt;&gt;"",SUBTOTAL(103,$C$3:C6),"")</f>
        <v>4</v>
      </c>
      <c r="B6" s="98">
        <v>4</v>
      </c>
      <c r="C6" s="99" t="s">
        <v>257</v>
      </c>
      <c r="D6" s="99" t="s">
        <v>230</v>
      </c>
      <c r="E6" s="100">
        <v>1068440027</v>
      </c>
      <c r="F6" s="101" t="s">
        <v>559</v>
      </c>
      <c r="G6" s="101">
        <v>42968</v>
      </c>
      <c r="H6" s="102">
        <f ca="1">IF('BASE DE DATOS 2026'!$G6="","",YEAR(NOW())-YEAR('BASE DE DATOS 2026'!$G6))</f>
        <v>9</v>
      </c>
      <c r="I6" s="99" t="s">
        <v>64</v>
      </c>
      <c r="J6" s="103" t="str">
        <f t="shared" si="0"/>
        <v>P</v>
      </c>
      <c r="K6" s="103" t="str">
        <f>YEAR('BASE DE DATOS 2026'!$G6)&amp;J6</f>
        <v>2017P</v>
      </c>
      <c r="L6" s="104" t="str">
        <f t="shared" si="1"/>
        <v>PRINCIPIANTES 9 Y 10 AÑOS</v>
      </c>
      <c r="M6" s="99" t="s">
        <v>185</v>
      </c>
      <c r="N6" s="107">
        <v>4</v>
      </c>
      <c r="O6" s="106">
        <f>IFERROR(VLOOKUP('BASE DE DATOS 2026'!$I6,CATEGORIAS!$M$3:$O$12,2,FALSE),"")</f>
        <v>85000</v>
      </c>
    </row>
    <row r="7" spans="1:15" s="15" customFormat="1" ht="18.75" x14ac:dyDescent="0.25">
      <c r="A7" s="15">
        <f>IF(C7&lt;&gt;"",SUBTOTAL(103,$C$3:C7),"")</f>
        <v>5</v>
      </c>
      <c r="B7" s="98">
        <v>5</v>
      </c>
      <c r="C7" s="99" t="s">
        <v>258</v>
      </c>
      <c r="D7" s="99" t="s">
        <v>231</v>
      </c>
      <c r="E7" s="100">
        <v>1068443735</v>
      </c>
      <c r="F7" s="101" t="s">
        <v>559</v>
      </c>
      <c r="G7" s="101">
        <v>43951</v>
      </c>
      <c r="H7" s="102">
        <f ca="1">IF('BASE DE DATOS 2026'!$G7="","",YEAR(NOW())-YEAR('BASE DE DATOS 2026'!$G7))</f>
        <v>6</v>
      </c>
      <c r="I7" s="99" t="s">
        <v>64</v>
      </c>
      <c r="J7" s="103" t="str">
        <f t="shared" si="0"/>
        <v>P</v>
      </c>
      <c r="K7" s="103" t="str">
        <f>YEAR('BASE DE DATOS 2026'!$G7)&amp;J7</f>
        <v>2020P</v>
      </c>
      <c r="L7" s="104" t="str">
        <f t="shared" si="1"/>
        <v>PRINCIPIANTES 6 AÑOS Y MENOS</v>
      </c>
      <c r="M7" s="99" t="s">
        <v>185</v>
      </c>
      <c r="N7" s="105">
        <v>5</v>
      </c>
      <c r="O7" s="106">
        <f>IFERROR(VLOOKUP('BASE DE DATOS 2026'!$I7,CATEGORIAS!$M$3:$O$12,2,FALSE),"")</f>
        <v>85000</v>
      </c>
    </row>
    <row r="8" spans="1:15" s="15" customFormat="1" ht="18.75" x14ac:dyDescent="0.25">
      <c r="A8" s="15">
        <f>IF(C8&lt;&gt;"",SUBTOTAL(103,$C$3:C8),"")</f>
        <v>6</v>
      </c>
      <c r="B8" s="98">
        <v>6</v>
      </c>
      <c r="C8" s="99" t="s">
        <v>259</v>
      </c>
      <c r="D8" s="99" t="s">
        <v>232</v>
      </c>
      <c r="E8" s="100">
        <v>1035156758</v>
      </c>
      <c r="F8" s="101" t="s">
        <v>559</v>
      </c>
      <c r="G8" s="101">
        <v>42961</v>
      </c>
      <c r="H8" s="102">
        <f ca="1">IF('BASE DE DATOS 2026'!$G8="","",YEAR(NOW())-YEAR('BASE DE DATOS 2026'!$G8))</f>
        <v>9</v>
      </c>
      <c r="I8" s="99" t="s">
        <v>97</v>
      </c>
      <c r="J8" s="103" t="str">
        <f t="shared" si="0"/>
        <v>E</v>
      </c>
      <c r="K8" s="103" t="str">
        <f>YEAR('BASE DE DATOS 2026'!$G8)&amp;J8</f>
        <v>2017E</v>
      </c>
      <c r="L8" s="104" t="str">
        <f t="shared" si="1"/>
        <v>MINIRIDERS 9 Y 10 AÑOS</v>
      </c>
      <c r="M8" s="99" t="s">
        <v>185</v>
      </c>
      <c r="N8" s="107">
        <v>6</v>
      </c>
      <c r="O8" s="106">
        <f>IFERROR(VLOOKUP('BASE DE DATOS 2026'!$I8,CATEGORIAS!$M$3:$O$12,2,FALSE),"")</f>
        <v>85000</v>
      </c>
    </row>
    <row r="9" spans="1:15" s="15" customFormat="1" ht="18.75" x14ac:dyDescent="0.25">
      <c r="A9" s="15">
        <f>IF(C9&lt;&gt;"",SUBTOTAL(103,$C$3:C9),"")</f>
        <v>7</v>
      </c>
      <c r="B9" s="98">
        <v>7</v>
      </c>
      <c r="C9" s="99" t="s">
        <v>260</v>
      </c>
      <c r="D9" s="99" t="s">
        <v>233</v>
      </c>
      <c r="E9" s="100">
        <v>1066884125</v>
      </c>
      <c r="F9" s="101" t="s">
        <v>559</v>
      </c>
      <c r="G9" s="101">
        <v>41364</v>
      </c>
      <c r="H9" s="102">
        <f ca="1">IF('BASE DE DATOS 2026'!$G9="","",YEAR(NOW())-YEAR('BASE DE DATOS 2026'!$G9))</f>
        <v>13</v>
      </c>
      <c r="I9" s="99" t="s">
        <v>64</v>
      </c>
      <c r="J9" s="103" t="str">
        <f t="shared" si="0"/>
        <v>P</v>
      </c>
      <c r="K9" s="103" t="str">
        <f>YEAR('BASE DE DATOS 2026'!$G9)&amp;J9</f>
        <v>2013P</v>
      </c>
      <c r="L9" s="104" t="str">
        <f t="shared" si="1"/>
        <v>PRINCIPIANTES 13 Y 14 AÑOS</v>
      </c>
      <c r="M9" s="99" t="s">
        <v>185</v>
      </c>
      <c r="N9" s="105">
        <v>7</v>
      </c>
      <c r="O9" s="106">
        <f>IFERROR(VLOOKUP('BASE DE DATOS 2026'!$I9,CATEGORIAS!$M$3:$O$12,2,FALSE),"")</f>
        <v>85000</v>
      </c>
    </row>
    <row r="10" spans="1:15" s="15" customFormat="1" ht="18.75" x14ac:dyDescent="0.25">
      <c r="A10" s="15">
        <f>IF(C10&lt;&gt;"",SUBTOTAL(103,$C$3:C10),"")</f>
        <v>8</v>
      </c>
      <c r="B10" s="98">
        <v>8</v>
      </c>
      <c r="C10" s="99" t="s">
        <v>261</v>
      </c>
      <c r="D10" s="99" t="s">
        <v>234</v>
      </c>
      <c r="E10" s="100">
        <v>1233347471</v>
      </c>
      <c r="F10" s="101" t="s">
        <v>559</v>
      </c>
      <c r="G10" s="101">
        <v>43540</v>
      </c>
      <c r="H10" s="102">
        <f ca="1">IF('BASE DE DATOS 2026'!$G10="","",YEAR(NOW())-YEAR('BASE DE DATOS 2026'!$G10))</f>
        <v>7</v>
      </c>
      <c r="I10" s="99" t="s">
        <v>64</v>
      </c>
      <c r="J10" s="103" t="str">
        <f t="shared" si="0"/>
        <v>P</v>
      </c>
      <c r="K10" s="103" t="str">
        <f>YEAR('BASE DE DATOS 2026'!$G10)&amp;J10</f>
        <v>2019P</v>
      </c>
      <c r="L10" s="104" t="str">
        <f t="shared" si="1"/>
        <v>PRINCIPIANTES 7 Y 8 AÑOS</v>
      </c>
      <c r="M10" s="99" t="s">
        <v>185</v>
      </c>
      <c r="N10" s="107">
        <v>8</v>
      </c>
      <c r="O10" s="106">
        <f>IFERROR(VLOOKUP('BASE DE DATOS 2026'!$I10,CATEGORIAS!$M$3:$O$12,2,FALSE),"")</f>
        <v>85000</v>
      </c>
    </row>
    <row r="11" spans="1:15" s="15" customFormat="1" ht="18.75" x14ac:dyDescent="0.25">
      <c r="A11" s="15">
        <f>IF(C11&lt;&gt;"",SUBTOTAL(103,$C$3:C11),"")</f>
        <v>9</v>
      </c>
      <c r="B11" s="98">
        <v>9</v>
      </c>
      <c r="C11" s="99" t="s">
        <v>262</v>
      </c>
      <c r="D11" s="99" t="s">
        <v>235</v>
      </c>
      <c r="E11" s="100">
        <v>1233350377</v>
      </c>
      <c r="F11" s="101" t="s">
        <v>559</v>
      </c>
      <c r="G11" s="101">
        <v>44880</v>
      </c>
      <c r="H11" s="102">
        <f ca="1">IF('BASE DE DATOS 2026'!$G11="","",YEAR(NOW())-YEAR('BASE DE DATOS 2026'!$G11))</f>
        <v>4</v>
      </c>
      <c r="I11" s="99" t="s">
        <v>12</v>
      </c>
      <c r="J11" s="103" t="str">
        <f t="shared" si="0"/>
        <v>S</v>
      </c>
      <c r="K11" s="103" t="str">
        <f>YEAR('BASE DE DATOS 2026'!$G11)&amp;J11</f>
        <v>2022S</v>
      </c>
      <c r="L11" s="104" t="str">
        <f t="shared" si="1"/>
        <v>STRIDERS 4 AÑOS</v>
      </c>
      <c r="M11" s="99" t="s">
        <v>185</v>
      </c>
      <c r="N11" s="105">
        <v>9</v>
      </c>
      <c r="O11" s="106">
        <f>IFERROR(VLOOKUP('BASE DE DATOS 2026'!$I11,CATEGORIAS!$M$3:$O$12,2,FALSE),"")</f>
        <v>85000</v>
      </c>
    </row>
    <row r="12" spans="1:15" s="15" customFormat="1" ht="18.75" x14ac:dyDescent="0.25">
      <c r="A12" s="15">
        <f>IF(C12&lt;&gt;"",SUBTOTAL(103,$C$3:C12),"")</f>
        <v>10</v>
      </c>
      <c r="B12" s="98">
        <v>10</v>
      </c>
      <c r="C12" s="99" t="s">
        <v>263</v>
      </c>
      <c r="D12" s="99" t="s">
        <v>236</v>
      </c>
      <c r="E12" s="100">
        <v>1146547039</v>
      </c>
      <c r="F12" s="101" t="s">
        <v>558</v>
      </c>
      <c r="G12" s="101">
        <v>44678</v>
      </c>
      <c r="H12" s="102">
        <f ca="1">IF('BASE DE DATOS 2026'!$G12="","",YEAR(NOW())-YEAR('BASE DE DATOS 2026'!$G12))</f>
        <v>4</v>
      </c>
      <c r="I12" s="99" t="s">
        <v>12</v>
      </c>
      <c r="J12" s="103" t="str">
        <f t="shared" si="0"/>
        <v>S</v>
      </c>
      <c r="K12" s="103" t="str">
        <f>YEAR('BASE DE DATOS 2026'!$G12)&amp;J12</f>
        <v>2022S</v>
      </c>
      <c r="L12" s="104" t="str">
        <f t="shared" si="1"/>
        <v>STRIDERS 4 AÑOS</v>
      </c>
      <c r="M12" s="99" t="s">
        <v>185</v>
      </c>
      <c r="N12" s="107">
        <v>10</v>
      </c>
      <c r="O12" s="106">
        <f>IFERROR(VLOOKUP('BASE DE DATOS 2026'!$I12,CATEGORIAS!$M$3:$O$12,2,FALSE),"")</f>
        <v>85000</v>
      </c>
    </row>
    <row r="13" spans="1:15" s="15" customFormat="1" ht="18.75" x14ac:dyDescent="0.25">
      <c r="A13" s="15">
        <f>IF(C13&lt;&gt;"",SUBTOTAL(103,$C$3:C13),"")</f>
        <v>11</v>
      </c>
      <c r="B13" s="98">
        <v>11</v>
      </c>
      <c r="C13" s="99" t="s">
        <v>264</v>
      </c>
      <c r="D13" s="99" t="s">
        <v>237</v>
      </c>
      <c r="E13" s="100">
        <v>1138033730</v>
      </c>
      <c r="F13" s="101" t="s">
        <v>559</v>
      </c>
      <c r="G13" s="101">
        <v>43678</v>
      </c>
      <c r="H13" s="102">
        <f ca="1">IF('BASE DE DATOS 2026'!$G13="","",YEAR(NOW())-YEAR('BASE DE DATOS 2026'!$G13))</f>
        <v>7</v>
      </c>
      <c r="I13" s="99" t="s">
        <v>97</v>
      </c>
      <c r="J13" s="103" t="str">
        <f t="shared" si="0"/>
        <v>E</v>
      </c>
      <c r="K13" s="103" t="str">
        <f>YEAR('BASE DE DATOS 2026'!$G13)&amp;J13</f>
        <v>2019E</v>
      </c>
      <c r="L13" s="104" t="str">
        <f t="shared" si="1"/>
        <v>MINIRIDERS 7 Y 8 AÑOS</v>
      </c>
      <c r="M13" s="99" t="s">
        <v>185</v>
      </c>
      <c r="N13" s="105">
        <v>11</v>
      </c>
      <c r="O13" s="106">
        <f>IFERROR(VLOOKUP('BASE DE DATOS 2026'!$I13,CATEGORIAS!$M$3:$O$12,2,FALSE),"")</f>
        <v>85000</v>
      </c>
    </row>
    <row r="14" spans="1:15" s="15" customFormat="1" ht="18.75" x14ac:dyDescent="0.25">
      <c r="A14" s="15">
        <f>IF(C14&lt;&gt;"",SUBTOTAL(103,$C$3:C14),"")</f>
        <v>12</v>
      </c>
      <c r="B14" s="98">
        <v>12</v>
      </c>
      <c r="C14" s="99" t="s">
        <v>265</v>
      </c>
      <c r="D14" s="99" t="s">
        <v>238</v>
      </c>
      <c r="E14" s="100">
        <v>1029723281</v>
      </c>
      <c r="F14" s="101" t="s">
        <v>559</v>
      </c>
      <c r="G14" s="101">
        <v>43377</v>
      </c>
      <c r="H14" s="102">
        <f ca="1">IF('BASE DE DATOS 2026'!$G14="","",YEAR(NOW())-YEAR('BASE DE DATOS 2026'!$G14))</f>
        <v>8</v>
      </c>
      <c r="I14" s="99" t="s">
        <v>210</v>
      </c>
      <c r="J14" s="103" t="str">
        <f t="shared" si="0"/>
        <v>EX</v>
      </c>
      <c r="K14" s="103" t="str">
        <f>YEAR('BASE DE DATOS 2026'!$G14)&amp;J14</f>
        <v>2018EX</v>
      </c>
      <c r="L14" s="104" t="str">
        <f t="shared" si="1"/>
        <v>OPEN 8 AÑOS Y MENOS</v>
      </c>
      <c r="M14" s="99" t="s">
        <v>185</v>
      </c>
      <c r="N14" s="107">
        <v>12</v>
      </c>
      <c r="O14" s="106">
        <f>IFERROR(VLOOKUP('BASE DE DATOS 2026'!$I14,CATEGORIAS!$M$3:$O$12,2,FALSE),"")</f>
        <v>85000</v>
      </c>
    </row>
    <row r="15" spans="1:15" s="15" customFormat="1" ht="18.75" x14ac:dyDescent="0.25">
      <c r="A15" s="15">
        <f>IF(C15&lt;&gt;"",SUBTOTAL(103,$C$3:C15),"")</f>
        <v>13</v>
      </c>
      <c r="B15" s="98">
        <v>13</v>
      </c>
      <c r="C15" s="99" t="s">
        <v>266</v>
      </c>
      <c r="D15" s="99" t="s">
        <v>239</v>
      </c>
      <c r="E15" s="100">
        <v>1062978883</v>
      </c>
      <c r="F15" s="101" t="s">
        <v>559</v>
      </c>
      <c r="G15" s="101">
        <v>41786</v>
      </c>
      <c r="H15" s="102">
        <f ca="1">IF('BASE DE DATOS 2026'!$G15="","",YEAR(NOW())-YEAR('BASE DE DATOS 2026'!$G15))</f>
        <v>12</v>
      </c>
      <c r="I15" s="99" t="s">
        <v>64</v>
      </c>
      <c r="J15" s="103" t="str">
        <f t="shared" si="0"/>
        <v>P</v>
      </c>
      <c r="K15" s="103" t="str">
        <f>YEAR('BASE DE DATOS 2026'!$G15)&amp;J15</f>
        <v>2014P</v>
      </c>
      <c r="L15" s="104" t="str">
        <f t="shared" si="1"/>
        <v>PRINCIPIANTES 11 Y 12 AÑOS</v>
      </c>
      <c r="M15" s="99" t="s">
        <v>185</v>
      </c>
      <c r="N15" s="105">
        <v>13</v>
      </c>
      <c r="O15" s="106">
        <f>IFERROR(VLOOKUP('BASE DE DATOS 2026'!$I15,CATEGORIAS!$M$3:$O$12,2,FALSE),"")</f>
        <v>85000</v>
      </c>
    </row>
    <row r="16" spans="1:15" s="15" customFormat="1" ht="18.75" x14ac:dyDescent="0.25">
      <c r="A16" s="15">
        <f>IF(C16&lt;&gt;"",SUBTOTAL(103,$C$3:C16),"")</f>
        <v>14</v>
      </c>
      <c r="B16" s="98">
        <v>14</v>
      </c>
      <c r="C16" s="99" t="s">
        <v>267</v>
      </c>
      <c r="D16" s="99" t="s">
        <v>240</v>
      </c>
      <c r="E16" s="100">
        <v>1062992515</v>
      </c>
      <c r="F16" s="101" t="s">
        <v>559</v>
      </c>
      <c r="G16" s="101">
        <v>44661</v>
      </c>
      <c r="H16" s="102">
        <f ca="1">IF('BASE DE DATOS 2026'!$G16="","",YEAR(NOW())-YEAR('BASE DE DATOS 2026'!$G16))</f>
        <v>4</v>
      </c>
      <c r="I16" s="99" t="s">
        <v>12</v>
      </c>
      <c r="J16" s="103" t="str">
        <f t="shared" si="0"/>
        <v>S</v>
      </c>
      <c r="K16" s="103" t="str">
        <f>YEAR('BASE DE DATOS 2026'!$G16)&amp;J16</f>
        <v>2022S</v>
      </c>
      <c r="L16" s="104" t="str">
        <f t="shared" si="1"/>
        <v>STRIDERS 4 AÑOS</v>
      </c>
      <c r="M16" s="99" t="s">
        <v>185</v>
      </c>
      <c r="N16" s="107">
        <v>14</v>
      </c>
      <c r="O16" s="106">
        <f>IFERROR(VLOOKUP('BASE DE DATOS 2026'!$I16,CATEGORIAS!$M$3:$O$12,2,FALSE),"")</f>
        <v>85000</v>
      </c>
    </row>
    <row r="17" spans="1:15" s="15" customFormat="1" ht="18.75" x14ac:dyDescent="0.25">
      <c r="A17" s="15">
        <f>IF(C17&lt;&gt;"",SUBTOTAL(103,$C$3:C17),"")</f>
        <v>15</v>
      </c>
      <c r="B17" s="98">
        <v>15</v>
      </c>
      <c r="C17" s="99" t="s">
        <v>268</v>
      </c>
      <c r="D17" s="99" t="s">
        <v>241</v>
      </c>
      <c r="E17" s="100">
        <v>1068441474</v>
      </c>
      <c r="F17" s="101" t="s">
        <v>559</v>
      </c>
      <c r="G17" s="101">
        <v>43436</v>
      </c>
      <c r="H17" s="102">
        <f ca="1">IF('BASE DE DATOS 2026'!$G17="","",YEAR(NOW())-YEAR('BASE DE DATOS 2026'!$G17))</f>
        <v>8</v>
      </c>
      <c r="I17" s="99" t="s">
        <v>64</v>
      </c>
      <c r="J17" s="103" t="str">
        <f t="shared" si="0"/>
        <v>P</v>
      </c>
      <c r="K17" s="103" t="str">
        <f>YEAR('BASE DE DATOS 2026'!$G17)&amp;J17</f>
        <v>2018P</v>
      </c>
      <c r="L17" s="104" t="str">
        <f t="shared" si="1"/>
        <v>PRINCIPIANTES 7 Y 8 AÑOS</v>
      </c>
      <c r="M17" s="99" t="s">
        <v>185</v>
      </c>
      <c r="N17" s="105">
        <v>15</v>
      </c>
      <c r="O17" s="106">
        <f>IFERROR(VLOOKUP('BASE DE DATOS 2026'!$I17,CATEGORIAS!$M$3:$O$12,2,FALSE),"")</f>
        <v>85000</v>
      </c>
    </row>
    <row r="18" spans="1:15" s="15" customFormat="1" ht="18.75" x14ac:dyDescent="0.25">
      <c r="A18" s="15">
        <f>IF(C18&lt;&gt;"",SUBTOTAL(103,$C$3:C18),"")</f>
        <v>16</v>
      </c>
      <c r="B18" s="98">
        <v>16</v>
      </c>
      <c r="C18" s="99" t="s">
        <v>269</v>
      </c>
      <c r="D18" s="99" t="s">
        <v>242</v>
      </c>
      <c r="E18" s="100">
        <v>1092016919</v>
      </c>
      <c r="F18" s="101" t="s">
        <v>559</v>
      </c>
      <c r="G18" s="101">
        <v>43359</v>
      </c>
      <c r="H18" s="102">
        <f ca="1">IF('BASE DE DATOS 2026'!$G18="","",YEAR(NOW())-YEAR('BASE DE DATOS 2026'!$G18))</f>
        <v>8</v>
      </c>
      <c r="I18" s="99" t="s">
        <v>64</v>
      </c>
      <c r="J18" s="103" t="str">
        <f t="shared" si="0"/>
        <v>P</v>
      </c>
      <c r="K18" s="103" t="str">
        <f>YEAR('BASE DE DATOS 2026'!$G18)&amp;J18</f>
        <v>2018P</v>
      </c>
      <c r="L18" s="104" t="str">
        <f t="shared" si="1"/>
        <v>PRINCIPIANTES 7 Y 8 AÑOS</v>
      </c>
      <c r="M18" s="99" t="s">
        <v>185</v>
      </c>
      <c r="N18" s="107">
        <v>16</v>
      </c>
      <c r="O18" s="106">
        <f>IFERROR(VLOOKUP('BASE DE DATOS 2026'!$I18,CATEGORIAS!$M$3:$O$12,2,FALSE),"")</f>
        <v>85000</v>
      </c>
    </row>
    <row r="19" spans="1:15" s="15" customFormat="1" ht="18.75" x14ac:dyDescent="0.25">
      <c r="A19" s="15">
        <f>IF(C19&lt;&gt;"",SUBTOTAL(103,$C$3:C19),"")</f>
        <v>17</v>
      </c>
      <c r="B19" s="98">
        <v>17</v>
      </c>
      <c r="C19" s="99" t="s">
        <v>270</v>
      </c>
      <c r="D19" s="99" t="s">
        <v>243</v>
      </c>
      <c r="E19" s="100">
        <v>1068424398</v>
      </c>
      <c r="F19" s="101" t="s">
        <v>559</v>
      </c>
      <c r="G19" s="101">
        <v>40311</v>
      </c>
      <c r="H19" s="102">
        <f ca="1">IF('BASE DE DATOS 2026'!$G19="","",YEAR(NOW())-YEAR('BASE DE DATOS 2026'!$G19))</f>
        <v>16</v>
      </c>
      <c r="I19" s="99" t="s">
        <v>210</v>
      </c>
      <c r="J19" s="103" t="str">
        <f t="shared" si="0"/>
        <v>EX</v>
      </c>
      <c r="K19" s="103" t="str">
        <f>YEAR('BASE DE DATOS 2026'!$G19)&amp;J19</f>
        <v>2010EX</v>
      </c>
      <c r="L19" s="104" t="str">
        <f t="shared" si="1"/>
        <v>OPEN 15 AÑOS Y MAS</v>
      </c>
      <c r="M19" s="99" t="s">
        <v>185</v>
      </c>
      <c r="N19" s="105">
        <v>17</v>
      </c>
      <c r="O19" s="106">
        <f>IFERROR(VLOOKUP('BASE DE DATOS 2026'!$I19,CATEGORIAS!$M$3:$O$12,2,FALSE),"")</f>
        <v>85000</v>
      </c>
    </row>
    <row r="20" spans="1:15" s="15" customFormat="1" ht="18.75" x14ac:dyDescent="0.25">
      <c r="A20" s="15">
        <f>IF(C20&lt;&gt;"",SUBTOTAL(103,$C$3:C20),"")</f>
        <v>18</v>
      </c>
      <c r="B20" s="98">
        <v>18</v>
      </c>
      <c r="C20" s="99" t="s">
        <v>271</v>
      </c>
      <c r="D20" s="99" t="s">
        <v>244</v>
      </c>
      <c r="E20" s="100">
        <v>1035003691</v>
      </c>
      <c r="F20" s="101" t="s">
        <v>559</v>
      </c>
      <c r="G20" s="101">
        <v>41745</v>
      </c>
      <c r="H20" s="102">
        <f ca="1">IF('BASE DE DATOS 2026'!$G20="","",YEAR(NOW())-YEAR('BASE DE DATOS 2026'!$G20))</f>
        <v>12</v>
      </c>
      <c r="I20" s="99" t="s">
        <v>64</v>
      </c>
      <c r="J20" s="103" t="str">
        <f t="shared" si="0"/>
        <v>P</v>
      </c>
      <c r="K20" s="103" t="str">
        <f>YEAR('BASE DE DATOS 2026'!$G20)&amp;J20</f>
        <v>2014P</v>
      </c>
      <c r="L20" s="104" t="str">
        <f t="shared" si="1"/>
        <v>PRINCIPIANTES 11 Y 12 AÑOS</v>
      </c>
      <c r="M20" s="99" t="s">
        <v>185</v>
      </c>
      <c r="N20" s="107">
        <v>18</v>
      </c>
      <c r="O20" s="106">
        <f>IFERROR(VLOOKUP('BASE DE DATOS 2026'!$I20,CATEGORIAS!$M$3:$O$12,2,FALSE),"")</f>
        <v>85000</v>
      </c>
    </row>
    <row r="21" spans="1:15" s="15" customFormat="1" ht="18.75" x14ac:dyDescent="0.25">
      <c r="A21" s="15">
        <f>IF(C21&lt;&gt;"",SUBTOTAL(103,$C$3:C21),"")</f>
        <v>19</v>
      </c>
      <c r="B21" s="98">
        <v>19</v>
      </c>
      <c r="C21" s="99" t="s">
        <v>224</v>
      </c>
      <c r="D21" s="99" t="s">
        <v>225</v>
      </c>
      <c r="E21" s="100">
        <v>1109569655</v>
      </c>
      <c r="F21" s="101" t="s">
        <v>559</v>
      </c>
      <c r="G21" s="101">
        <v>43951</v>
      </c>
      <c r="H21" s="102">
        <f ca="1">IF('BASE DE DATOS 2026'!$G21="","",YEAR(NOW())-YEAR('BASE DE DATOS 2026'!$G21))</f>
        <v>6</v>
      </c>
      <c r="I21" s="99" t="s">
        <v>97</v>
      </c>
      <c r="J21" s="103" t="str">
        <f t="shared" si="0"/>
        <v>E</v>
      </c>
      <c r="K21" s="103" t="str">
        <f>YEAR('BASE DE DATOS 2026'!$G21)&amp;J21</f>
        <v>2020E</v>
      </c>
      <c r="L21" s="104" t="str">
        <f t="shared" si="1"/>
        <v>MINIRIDERS 6 AÑOS</v>
      </c>
      <c r="M21" s="99" t="s">
        <v>72</v>
      </c>
      <c r="N21" s="107">
        <v>19</v>
      </c>
      <c r="O21" s="106">
        <f>IFERROR(VLOOKUP('BASE DE DATOS 2026'!$I21,CATEGORIAS!$M$3:$O$12,2,FALSE),"")</f>
        <v>85000</v>
      </c>
    </row>
    <row r="22" spans="1:15" s="15" customFormat="1" ht="18.75" x14ac:dyDescent="0.25">
      <c r="A22" s="15">
        <f>IF(C22&lt;&gt;"",SUBTOTAL(103,$C$3:C22),"")</f>
        <v>20</v>
      </c>
      <c r="B22" s="98">
        <v>20</v>
      </c>
      <c r="C22" s="99" t="s">
        <v>272</v>
      </c>
      <c r="D22" s="99" t="s">
        <v>245</v>
      </c>
      <c r="E22" s="100">
        <v>1062549490</v>
      </c>
      <c r="F22" s="101" t="s">
        <v>559</v>
      </c>
      <c r="G22" s="101">
        <v>44848</v>
      </c>
      <c r="H22" s="102">
        <f ca="1">IF('BASE DE DATOS 2026'!$G22="","",YEAR(NOW())-YEAR('BASE DE DATOS 2026'!$G22))</f>
        <v>4</v>
      </c>
      <c r="I22" s="99" t="s">
        <v>12</v>
      </c>
      <c r="J22" s="103" t="str">
        <f t="shared" si="0"/>
        <v>S</v>
      </c>
      <c r="K22" s="103" t="str">
        <f>YEAR('BASE DE DATOS 2026'!$G22)&amp;J22</f>
        <v>2022S</v>
      </c>
      <c r="L22" s="104" t="str">
        <f t="shared" si="1"/>
        <v>STRIDERS 4 AÑOS</v>
      </c>
      <c r="M22" s="99" t="s">
        <v>185</v>
      </c>
      <c r="N22" s="105">
        <v>20</v>
      </c>
      <c r="O22" s="106">
        <f>IFERROR(VLOOKUP('BASE DE DATOS 2026'!$I22,CATEGORIAS!$M$3:$O$12,2,FALSE),"")</f>
        <v>85000</v>
      </c>
    </row>
    <row r="23" spans="1:15" s="15" customFormat="1" ht="18.75" x14ac:dyDescent="0.25">
      <c r="A23" s="15">
        <f>IF(C23&lt;&gt;"",SUBTOTAL(103,$C$3:C23),"")</f>
        <v>21</v>
      </c>
      <c r="B23" s="98">
        <v>21</v>
      </c>
      <c r="C23" s="99" t="s">
        <v>273</v>
      </c>
      <c r="D23" s="99" t="s">
        <v>246</v>
      </c>
      <c r="E23" s="100">
        <v>1068434342</v>
      </c>
      <c r="F23" s="101" t="s">
        <v>559</v>
      </c>
      <c r="G23" s="101">
        <v>41767</v>
      </c>
      <c r="H23" s="102">
        <f ca="1">IF('BASE DE DATOS 2026'!$G23="","",YEAR(NOW())-YEAR('BASE DE DATOS 2026'!$G23))</f>
        <v>12</v>
      </c>
      <c r="I23" s="99" t="s">
        <v>64</v>
      </c>
      <c r="J23" s="103" t="str">
        <f t="shared" si="0"/>
        <v>P</v>
      </c>
      <c r="K23" s="103" t="str">
        <f>YEAR('BASE DE DATOS 2026'!$G23)&amp;J23</f>
        <v>2014P</v>
      </c>
      <c r="L23" s="104" t="str">
        <f t="shared" si="1"/>
        <v>PRINCIPIANTES 11 Y 12 AÑOS</v>
      </c>
      <c r="M23" s="99" t="s">
        <v>185</v>
      </c>
      <c r="N23" s="107">
        <v>21</v>
      </c>
      <c r="O23" s="106">
        <f>IFERROR(VLOOKUP('BASE DE DATOS 2026'!$I23,CATEGORIAS!$M$3:$O$12,2,FALSE),"")</f>
        <v>85000</v>
      </c>
    </row>
    <row r="24" spans="1:15" s="15" customFormat="1" ht="18.75" x14ac:dyDescent="0.25">
      <c r="A24" s="15">
        <f>IF(C24&lt;&gt;"",SUBTOTAL(103,$C$3:C24),"")</f>
        <v>22</v>
      </c>
      <c r="B24" s="98">
        <v>22</v>
      </c>
      <c r="C24" s="99" t="s">
        <v>274</v>
      </c>
      <c r="D24" s="99" t="s">
        <v>247</v>
      </c>
      <c r="E24" s="100">
        <v>1062544978</v>
      </c>
      <c r="F24" s="101" t="s">
        <v>559</v>
      </c>
      <c r="G24" s="101">
        <v>43760</v>
      </c>
      <c r="H24" s="102">
        <f ca="1">IF('BASE DE DATOS 2026'!$G24="","",YEAR(NOW())-YEAR('BASE DE DATOS 2026'!$G24))</f>
        <v>7</v>
      </c>
      <c r="I24" s="99" t="s">
        <v>97</v>
      </c>
      <c r="J24" s="103" t="str">
        <f t="shared" si="0"/>
        <v>E</v>
      </c>
      <c r="K24" s="103" t="str">
        <f>YEAR('BASE DE DATOS 2026'!$G24)&amp;J24</f>
        <v>2019E</v>
      </c>
      <c r="L24" s="104" t="str">
        <f t="shared" si="1"/>
        <v>MINIRIDERS 7 Y 8 AÑOS</v>
      </c>
      <c r="M24" s="99" t="s">
        <v>185</v>
      </c>
      <c r="N24" s="105">
        <v>22</v>
      </c>
      <c r="O24" s="106">
        <f>IFERROR(VLOOKUP('BASE DE DATOS 2026'!$I24,CATEGORIAS!$M$3:$O$12,2,FALSE),"")</f>
        <v>85000</v>
      </c>
    </row>
    <row r="25" spans="1:15" s="15" customFormat="1" ht="18.75" x14ac:dyDescent="0.25">
      <c r="A25" s="15">
        <f>IF(C25&lt;&gt;"",SUBTOTAL(103,$C$3:C25),"")</f>
        <v>23</v>
      </c>
      <c r="B25" s="98">
        <v>23</v>
      </c>
      <c r="C25" s="99" t="s">
        <v>275</v>
      </c>
      <c r="D25" s="99" t="s">
        <v>248</v>
      </c>
      <c r="E25" s="100">
        <v>1062989772</v>
      </c>
      <c r="F25" s="101" t="s">
        <v>559</v>
      </c>
      <c r="G25" s="101">
        <v>44046</v>
      </c>
      <c r="H25" s="102">
        <f ca="1">IF('BASE DE DATOS 2026'!$G25="","",YEAR(NOW())-YEAR('BASE DE DATOS 2026'!$G25))</f>
        <v>6</v>
      </c>
      <c r="I25" s="99" t="s">
        <v>97</v>
      </c>
      <c r="J25" s="103" t="str">
        <f t="shared" si="0"/>
        <v>E</v>
      </c>
      <c r="K25" s="103" t="str">
        <f>YEAR('BASE DE DATOS 2026'!$G25)&amp;J25</f>
        <v>2020E</v>
      </c>
      <c r="L25" s="104" t="str">
        <f t="shared" si="1"/>
        <v>MINIRIDERS 6 AÑOS</v>
      </c>
      <c r="M25" s="99" t="s">
        <v>185</v>
      </c>
      <c r="N25" s="107">
        <v>23</v>
      </c>
      <c r="O25" s="106">
        <f>IFERROR(VLOOKUP('BASE DE DATOS 2026'!$I25,CATEGORIAS!$M$3:$O$12,2,FALSE),"")</f>
        <v>85000</v>
      </c>
    </row>
    <row r="26" spans="1:15" s="15" customFormat="1" ht="18.75" x14ac:dyDescent="0.25">
      <c r="A26" s="15">
        <f>IF(C26&lt;&gt;"",SUBTOTAL(103,$C$3:C26),"")</f>
        <v>24</v>
      </c>
      <c r="B26" s="98">
        <v>24</v>
      </c>
      <c r="C26" s="99" t="s">
        <v>276</v>
      </c>
      <c r="D26" s="99" t="s">
        <v>249</v>
      </c>
      <c r="E26" s="100">
        <v>1062538084</v>
      </c>
      <c r="F26" s="101" t="s">
        <v>559</v>
      </c>
      <c r="G26" s="101">
        <v>42768</v>
      </c>
      <c r="H26" s="102">
        <f ca="1">IF('BASE DE DATOS 2026'!$G26="","",YEAR(NOW())-YEAR('BASE DE DATOS 2026'!$G26))</f>
        <v>9</v>
      </c>
      <c r="I26" s="99" t="s">
        <v>64</v>
      </c>
      <c r="J26" s="103" t="str">
        <f t="shared" si="0"/>
        <v>P</v>
      </c>
      <c r="K26" s="103" t="str">
        <f>YEAR('BASE DE DATOS 2026'!$G26)&amp;J26</f>
        <v>2017P</v>
      </c>
      <c r="L26" s="104" t="str">
        <f t="shared" si="1"/>
        <v>PRINCIPIANTES 9 Y 10 AÑOS</v>
      </c>
      <c r="M26" s="99" t="s">
        <v>185</v>
      </c>
      <c r="N26" s="105">
        <v>24</v>
      </c>
      <c r="O26" s="106">
        <f>IFERROR(VLOOKUP('BASE DE DATOS 2026'!$I26,CATEGORIAS!$M$3:$O$12,2,FALSE),"")</f>
        <v>85000</v>
      </c>
    </row>
    <row r="27" spans="1:15" s="15" customFormat="1" ht="18.75" x14ac:dyDescent="0.25">
      <c r="A27" s="15">
        <f>IF(C27&lt;&gt;"",SUBTOTAL(103,$C$3:C27),"")</f>
        <v>25</v>
      </c>
      <c r="B27" s="98">
        <v>25</v>
      </c>
      <c r="C27" s="99" t="s">
        <v>277</v>
      </c>
      <c r="D27" s="99" t="s">
        <v>250</v>
      </c>
      <c r="E27" s="100">
        <v>1062992850</v>
      </c>
      <c r="F27" s="101" t="s">
        <v>559</v>
      </c>
      <c r="G27" s="101">
        <v>44714</v>
      </c>
      <c r="H27" s="102">
        <f ca="1">IF('BASE DE DATOS 2026'!$G27="","",YEAR(NOW())-YEAR('BASE DE DATOS 2026'!$G27))</f>
        <v>4</v>
      </c>
      <c r="I27" s="99" t="s">
        <v>12</v>
      </c>
      <c r="J27" s="103" t="str">
        <f t="shared" si="0"/>
        <v>S</v>
      </c>
      <c r="K27" s="103" t="str">
        <f>YEAR('BASE DE DATOS 2026'!$G27)&amp;J27</f>
        <v>2022S</v>
      </c>
      <c r="L27" s="104" t="str">
        <f t="shared" si="1"/>
        <v>STRIDERS 4 AÑOS</v>
      </c>
      <c r="M27" s="99" t="s">
        <v>185</v>
      </c>
      <c r="N27" s="107">
        <v>25</v>
      </c>
      <c r="O27" s="106">
        <f>IFERROR(VLOOKUP('BASE DE DATOS 2026'!$I27,CATEGORIAS!$M$3:$O$12,2,FALSE),"")</f>
        <v>85000</v>
      </c>
    </row>
    <row r="28" spans="1:15" s="15" customFormat="1" ht="18.75" x14ac:dyDescent="0.25">
      <c r="A28" s="15">
        <f>IF(C28&lt;&gt;"",SUBTOTAL(103,$C$3:C28),"")</f>
        <v>26</v>
      </c>
      <c r="B28" s="98">
        <v>26</v>
      </c>
      <c r="C28" s="99" t="s">
        <v>278</v>
      </c>
      <c r="D28" s="99" t="s">
        <v>232</v>
      </c>
      <c r="E28" s="100">
        <v>1033378460</v>
      </c>
      <c r="F28" s="101" t="s">
        <v>559</v>
      </c>
      <c r="G28" s="101">
        <v>44496</v>
      </c>
      <c r="H28" s="102">
        <f ca="1">IF('BASE DE DATOS 2026'!$G28="","",YEAR(NOW())-YEAR('BASE DE DATOS 2026'!$G28))</f>
        <v>5</v>
      </c>
      <c r="I28" s="99" t="s">
        <v>12</v>
      </c>
      <c r="J28" s="103" t="str">
        <f t="shared" si="0"/>
        <v>S</v>
      </c>
      <c r="K28" s="103" t="str">
        <f>YEAR('BASE DE DATOS 2026'!$G28)&amp;J28</f>
        <v>2021S</v>
      </c>
      <c r="L28" s="104" t="str">
        <f t="shared" si="1"/>
        <v>STRIDERS 5 AÑOS</v>
      </c>
      <c r="M28" s="99" t="s">
        <v>185</v>
      </c>
      <c r="N28" s="105">
        <v>26</v>
      </c>
      <c r="O28" s="106">
        <f>IFERROR(VLOOKUP('BASE DE DATOS 2026'!$I28,CATEGORIAS!$M$3:$O$12,2,FALSE),"")</f>
        <v>85000</v>
      </c>
    </row>
    <row r="29" spans="1:15" s="15" customFormat="1" ht="18.75" x14ac:dyDescent="0.25">
      <c r="A29" s="15">
        <f>IF(C29&lt;&gt;"",SUBTOTAL(103,$C$3:C29),"")</f>
        <v>27</v>
      </c>
      <c r="B29" s="98">
        <v>27</v>
      </c>
      <c r="C29" s="99" t="s">
        <v>278</v>
      </c>
      <c r="D29" s="99" t="s">
        <v>251</v>
      </c>
      <c r="E29" s="100">
        <v>1062977777</v>
      </c>
      <c r="F29" s="101" t="s">
        <v>559</v>
      </c>
      <c r="G29" s="101">
        <v>41579</v>
      </c>
      <c r="H29" s="102">
        <f ca="1">IF('BASE DE DATOS 2026'!$G29="","",YEAR(NOW())-YEAR('BASE DE DATOS 2026'!$G29))</f>
        <v>13</v>
      </c>
      <c r="I29" s="99" t="s">
        <v>64</v>
      </c>
      <c r="J29" s="103" t="str">
        <f t="shared" si="0"/>
        <v>P</v>
      </c>
      <c r="K29" s="103" t="str">
        <f>YEAR('BASE DE DATOS 2026'!$G29)&amp;J29</f>
        <v>2013P</v>
      </c>
      <c r="L29" s="104" t="str">
        <f t="shared" si="1"/>
        <v>PRINCIPIANTES 13 Y 14 AÑOS</v>
      </c>
      <c r="M29" s="99" t="s">
        <v>185</v>
      </c>
      <c r="N29" s="107">
        <v>27</v>
      </c>
      <c r="O29" s="106">
        <f>IFERROR(VLOOKUP('BASE DE DATOS 2026'!$I29,CATEGORIAS!$M$3:$O$12,2,FALSE),"")</f>
        <v>85000</v>
      </c>
    </row>
    <row r="30" spans="1:15" s="15" customFormat="1" ht="18.75" x14ac:dyDescent="0.25">
      <c r="A30" s="15">
        <f>IF(C30&lt;&gt;"",SUBTOTAL(103,$C$3:C30),"")</f>
        <v>28</v>
      </c>
      <c r="B30" s="98">
        <v>28</v>
      </c>
      <c r="C30" s="99" t="s">
        <v>279</v>
      </c>
      <c r="D30" s="99" t="s">
        <v>252</v>
      </c>
      <c r="E30" s="100">
        <v>1062548074</v>
      </c>
      <c r="F30" s="101" t="s">
        <v>559</v>
      </c>
      <c r="G30" s="101">
        <v>44551</v>
      </c>
      <c r="H30" s="102">
        <f ca="1">IF('BASE DE DATOS 2026'!$G30="","",YEAR(NOW())-YEAR('BASE DE DATOS 2026'!$G30))</f>
        <v>5</v>
      </c>
      <c r="I30" s="99" t="s">
        <v>12</v>
      </c>
      <c r="J30" s="103" t="str">
        <f t="shared" si="0"/>
        <v>S</v>
      </c>
      <c r="K30" s="103" t="str">
        <f>YEAR('BASE DE DATOS 2026'!$G30)&amp;J30</f>
        <v>2021S</v>
      </c>
      <c r="L30" s="104" t="str">
        <f t="shared" si="1"/>
        <v>STRIDERS 5 AÑOS</v>
      </c>
      <c r="M30" s="99" t="s">
        <v>185</v>
      </c>
      <c r="N30" s="105">
        <v>28</v>
      </c>
      <c r="O30" s="106">
        <f>IFERROR(VLOOKUP('BASE DE DATOS 2026'!$I30,CATEGORIAS!$M$3:$O$12,2,FALSE),"")</f>
        <v>85000</v>
      </c>
    </row>
    <row r="31" spans="1:15" s="15" customFormat="1" ht="18.75" x14ac:dyDescent="0.25">
      <c r="A31" s="15">
        <f>IF(C31&lt;&gt;"",SUBTOTAL(103,$C$3:C31),"")</f>
        <v>29</v>
      </c>
      <c r="B31" s="98">
        <v>29</v>
      </c>
      <c r="C31" s="99" t="s">
        <v>279</v>
      </c>
      <c r="D31" s="99" t="s">
        <v>253</v>
      </c>
      <c r="E31" s="100">
        <v>1062547951</v>
      </c>
      <c r="F31" s="101" t="s">
        <v>559</v>
      </c>
      <c r="G31" s="101">
        <v>44529</v>
      </c>
      <c r="H31" s="102">
        <f ca="1">IF('BASE DE DATOS 2026'!$G31="","",YEAR(NOW())-YEAR('BASE DE DATOS 2026'!$G31))</f>
        <v>5</v>
      </c>
      <c r="I31" s="99" t="s">
        <v>12</v>
      </c>
      <c r="J31" s="103" t="str">
        <f t="shared" si="0"/>
        <v>S</v>
      </c>
      <c r="K31" s="103" t="str">
        <f>YEAR('BASE DE DATOS 2026'!$G31)&amp;J31</f>
        <v>2021S</v>
      </c>
      <c r="L31" s="104" t="str">
        <f t="shared" si="1"/>
        <v>STRIDERS 5 AÑOS</v>
      </c>
      <c r="M31" s="99" t="s">
        <v>185</v>
      </c>
      <c r="N31" s="107">
        <v>29</v>
      </c>
      <c r="O31" s="106">
        <f>IFERROR(VLOOKUP('BASE DE DATOS 2026'!$I31,CATEGORIAS!$M$3:$O$12,2,FALSE),"")</f>
        <v>85000</v>
      </c>
    </row>
    <row r="32" spans="1:15" s="15" customFormat="1" ht="18.75" x14ac:dyDescent="0.25">
      <c r="A32" s="15">
        <f>IF(C32&lt;&gt;"",SUBTOTAL(103,$C$3:C32),"")</f>
        <v>30</v>
      </c>
      <c r="B32" s="98">
        <v>30</v>
      </c>
      <c r="C32" s="99" t="s">
        <v>280</v>
      </c>
      <c r="D32" s="99" t="s">
        <v>254</v>
      </c>
      <c r="E32" s="100">
        <v>1031851145</v>
      </c>
      <c r="F32" s="101" t="s">
        <v>559</v>
      </c>
      <c r="G32" s="101">
        <v>43306</v>
      </c>
      <c r="H32" s="102">
        <f ca="1">IF('BASE DE DATOS 2026'!$G32="","",YEAR(NOW())-YEAR('BASE DE DATOS 2026'!$G32))</f>
        <v>8</v>
      </c>
      <c r="I32" s="99" t="s">
        <v>97</v>
      </c>
      <c r="J32" s="103" t="str">
        <f t="shared" si="0"/>
        <v>E</v>
      </c>
      <c r="K32" s="103" t="str">
        <f>YEAR('BASE DE DATOS 2026'!$G32)&amp;J32</f>
        <v>2018E</v>
      </c>
      <c r="L32" s="104" t="str">
        <f t="shared" si="1"/>
        <v>MINIRIDERS 7 Y 8 AÑOS</v>
      </c>
      <c r="M32" s="99" t="s">
        <v>185</v>
      </c>
      <c r="N32" s="105">
        <v>30</v>
      </c>
      <c r="O32" s="106">
        <f>IFERROR(VLOOKUP('BASE DE DATOS 2026'!$I32,CATEGORIAS!$M$3:$O$12,2,FALSE),"")</f>
        <v>85000</v>
      </c>
    </row>
    <row r="33" spans="1:15" s="15" customFormat="1" ht="18.75" x14ac:dyDescent="0.25">
      <c r="A33" s="15">
        <f>IF(C33&lt;&gt;"",SUBTOTAL(103,$C$3:C33),"")</f>
        <v>31</v>
      </c>
      <c r="B33" s="98">
        <v>31</v>
      </c>
      <c r="C33" s="99" t="s">
        <v>436</v>
      </c>
      <c r="D33" s="99" t="s">
        <v>437</v>
      </c>
      <c r="E33" s="100">
        <v>1044239927</v>
      </c>
      <c r="F33" s="101" t="s">
        <v>559</v>
      </c>
      <c r="G33" s="101">
        <v>45129</v>
      </c>
      <c r="H33" s="102">
        <f ca="1">IF('BASE DE DATOS 2026'!$G33="","",YEAR(NOW())-YEAR('BASE DE DATOS 2026'!$G33))</f>
        <v>3</v>
      </c>
      <c r="I33" s="99" t="s">
        <v>12</v>
      </c>
      <c r="J33" s="103" t="str">
        <f t="shared" si="0"/>
        <v>S</v>
      </c>
      <c r="K33" s="103" t="str">
        <f>YEAR('BASE DE DATOS 2026'!$G33)&amp;J33</f>
        <v>2023S</v>
      </c>
      <c r="L33" s="104" t="str">
        <f t="shared" si="1"/>
        <v>STRIDERS 2 Y 3 AÑOS</v>
      </c>
      <c r="M33" s="99" t="s">
        <v>192</v>
      </c>
      <c r="N33" s="107">
        <v>31</v>
      </c>
      <c r="O33" s="106">
        <f>IFERROR(VLOOKUP('BASE DE DATOS 2026'!$I33,CATEGORIAS!$M$3:$O$12,2,FALSE),"")</f>
        <v>85000</v>
      </c>
    </row>
    <row r="34" spans="1:15" s="15" customFormat="1" ht="18.75" x14ac:dyDescent="0.25">
      <c r="A34" s="15">
        <f>IF(C34&lt;&gt;"",SUBTOTAL(103,$C$3:C34),"")</f>
        <v>32</v>
      </c>
      <c r="B34" s="98">
        <v>32</v>
      </c>
      <c r="C34" s="99" t="s">
        <v>438</v>
      </c>
      <c r="D34" s="99" t="s">
        <v>439</v>
      </c>
      <c r="E34" s="100">
        <v>1044675061</v>
      </c>
      <c r="F34" s="101" t="s">
        <v>559</v>
      </c>
      <c r="G34" s="101">
        <v>44575</v>
      </c>
      <c r="H34" s="102">
        <f ca="1">IF('BASE DE DATOS 2026'!$G34="","",YEAR(NOW())-YEAR('BASE DE DATOS 2026'!$G34))</f>
        <v>4</v>
      </c>
      <c r="I34" s="99" t="s">
        <v>12</v>
      </c>
      <c r="J34" s="103" t="str">
        <f t="shared" si="0"/>
        <v>S</v>
      </c>
      <c r="K34" s="103" t="str">
        <f>YEAR('BASE DE DATOS 2026'!$G34)&amp;J34</f>
        <v>2022S</v>
      </c>
      <c r="L34" s="104" t="str">
        <f t="shared" si="1"/>
        <v>STRIDERS 4 AÑOS</v>
      </c>
      <c r="M34" s="99" t="s">
        <v>192</v>
      </c>
      <c r="N34" s="107">
        <v>32</v>
      </c>
      <c r="O34" s="106">
        <f>IFERROR(VLOOKUP('BASE DE DATOS 2026'!$I34,CATEGORIAS!$M$3:$O$12,2,FALSE),"")</f>
        <v>85000</v>
      </c>
    </row>
    <row r="35" spans="1:15" s="15" customFormat="1" ht="18.75" x14ac:dyDescent="0.25">
      <c r="A35" s="15">
        <f>IF(C35&lt;&gt;"",SUBTOTAL(103,$C$3:C35),"")</f>
        <v>33</v>
      </c>
      <c r="B35" s="98">
        <v>33</v>
      </c>
      <c r="C35" s="99" t="s">
        <v>440</v>
      </c>
      <c r="D35" s="99" t="s">
        <v>441</v>
      </c>
      <c r="E35" s="100">
        <v>1044237353</v>
      </c>
      <c r="F35" s="101" t="s">
        <v>559</v>
      </c>
      <c r="G35" s="101">
        <v>44731</v>
      </c>
      <c r="H35" s="102">
        <f ca="1">IF('BASE DE DATOS 2026'!$G35="","",YEAR(NOW())-YEAR('BASE DE DATOS 2026'!$G35))</f>
        <v>4</v>
      </c>
      <c r="I35" s="99" t="s">
        <v>12</v>
      </c>
      <c r="J35" s="103" t="str">
        <f t="shared" si="0"/>
        <v>S</v>
      </c>
      <c r="K35" s="103" t="str">
        <f>YEAR('BASE DE DATOS 2026'!$G35)&amp;J35</f>
        <v>2022S</v>
      </c>
      <c r="L35" s="104" t="str">
        <f t="shared" ref="L35:L66" si="2">IFERROR(VLOOKUP(K35,CATEGORIAS,2,0),"")</f>
        <v>STRIDERS 4 AÑOS</v>
      </c>
      <c r="M35" s="99" t="s">
        <v>192</v>
      </c>
      <c r="N35" s="107">
        <v>33</v>
      </c>
      <c r="O35" s="106">
        <f>IFERROR(VLOOKUP('BASE DE DATOS 2026'!$I35,CATEGORIAS!$M$3:$O$12,2,FALSE),"")</f>
        <v>85000</v>
      </c>
    </row>
    <row r="36" spans="1:15" s="15" customFormat="1" ht="18.75" x14ac:dyDescent="0.25">
      <c r="A36" s="15">
        <f>IF(C36&lt;&gt;"",SUBTOTAL(103,$C$3:C36),"")</f>
        <v>34</v>
      </c>
      <c r="B36" s="98">
        <v>34</v>
      </c>
      <c r="C36" s="99" t="s">
        <v>303</v>
      </c>
      <c r="D36" s="99" t="s">
        <v>442</v>
      </c>
      <c r="E36" s="100">
        <v>1042865626</v>
      </c>
      <c r="F36" s="101" t="s">
        <v>559</v>
      </c>
      <c r="G36" s="101">
        <v>44539</v>
      </c>
      <c r="H36" s="102">
        <f ca="1">IF('BASE DE DATOS 2026'!$G36="","",YEAR(NOW())-YEAR('BASE DE DATOS 2026'!$G36))</f>
        <v>5</v>
      </c>
      <c r="I36" s="99" t="s">
        <v>12</v>
      </c>
      <c r="J36" s="103" t="str">
        <f t="shared" si="0"/>
        <v>S</v>
      </c>
      <c r="K36" s="103" t="str">
        <f>YEAR('BASE DE DATOS 2026'!$G36)&amp;J36</f>
        <v>2021S</v>
      </c>
      <c r="L36" s="104" t="str">
        <f t="shared" si="2"/>
        <v>STRIDERS 5 AÑOS</v>
      </c>
      <c r="M36" s="99" t="s">
        <v>192</v>
      </c>
      <c r="N36" s="105">
        <v>34</v>
      </c>
      <c r="O36" s="106">
        <f>IFERROR(VLOOKUP('BASE DE DATOS 2026'!$I36,CATEGORIAS!$M$3:$O$12,2,FALSE),"")</f>
        <v>85000</v>
      </c>
    </row>
    <row r="37" spans="1:15" s="15" customFormat="1" ht="18.75" x14ac:dyDescent="0.25">
      <c r="A37" s="15">
        <f>IF(C37&lt;&gt;"",SUBTOTAL(103,$C$3:C37),"")</f>
        <v>35</v>
      </c>
      <c r="B37" s="98">
        <v>35</v>
      </c>
      <c r="C37" s="99" t="s">
        <v>329</v>
      </c>
      <c r="D37" s="99" t="s">
        <v>443</v>
      </c>
      <c r="E37" s="100">
        <v>1048098467</v>
      </c>
      <c r="F37" s="101" t="s">
        <v>559</v>
      </c>
      <c r="G37" s="101">
        <v>45218</v>
      </c>
      <c r="H37" s="102">
        <f ca="1">IF('BASE DE DATOS 2026'!$G37="","",YEAR(NOW())-YEAR('BASE DE DATOS 2026'!$G37))</f>
        <v>3</v>
      </c>
      <c r="I37" s="99" t="s">
        <v>12</v>
      </c>
      <c r="J37" s="103" t="str">
        <f t="shared" si="0"/>
        <v>S</v>
      </c>
      <c r="K37" s="103" t="str">
        <f>YEAR('BASE DE DATOS 2026'!$G37)&amp;J37</f>
        <v>2023S</v>
      </c>
      <c r="L37" s="104" t="str">
        <f t="shared" si="2"/>
        <v>STRIDERS 2 Y 3 AÑOS</v>
      </c>
      <c r="M37" s="99" t="s">
        <v>192</v>
      </c>
      <c r="N37" s="107">
        <v>35</v>
      </c>
      <c r="O37" s="106">
        <f>IFERROR(VLOOKUP('BASE DE DATOS 2026'!$I37,CATEGORIAS!$M$3:$O$12,2,FALSE),"")</f>
        <v>85000</v>
      </c>
    </row>
    <row r="38" spans="1:15" s="15" customFormat="1" ht="18.75" x14ac:dyDescent="0.25">
      <c r="A38" s="15">
        <f>IF(C38&lt;&gt;"",SUBTOTAL(103,$C$3:C38),"")</f>
        <v>36</v>
      </c>
      <c r="B38" s="98">
        <v>36</v>
      </c>
      <c r="C38" s="99" t="s">
        <v>484</v>
      </c>
      <c r="D38" s="99" t="s">
        <v>444</v>
      </c>
      <c r="E38" s="100">
        <v>1044239091</v>
      </c>
      <c r="F38" s="101" t="s">
        <v>559</v>
      </c>
      <c r="G38" s="101">
        <v>45000</v>
      </c>
      <c r="H38" s="102">
        <f ca="1">IF('BASE DE DATOS 2026'!$G38="","",YEAR(NOW())-YEAR('BASE DE DATOS 2026'!$G38))</f>
        <v>3</v>
      </c>
      <c r="I38" s="99" t="s">
        <v>12</v>
      </c>
      <c r="J38" s="103" t="str">
        <f t="shared" si="0"/>
        <v>S</v>
      </c>
      <c r="K38" s="103" t="str">
        <f>YEAR('BASE DE DATOS 2026'!$G38)&amp;J38</f>
        <v>2023S</v>
      </c>
      <c r="L38" s="104" t="str">
        <f t="shared" si="2"/>
        <v>STRIDERS 2 Y 3 AÑOS</v>
      </c>
      <c r="M38" s="99" t="s">
        <v>192</v>
      </c>
      <c r="N38" s="105">
        <v>36</v>
      </c>
      <c r="O38" s="106">
        <f>IFERROR(VLOOKUP('BASE DE DATOS 2026'!$I38,CATEGORIAS!$M$3:$O$12,2,FALSE),"")</f>
        <v>85000</v>
      </c>
    </row>
    <row r="39" spans="1:15" s="15" customFormat="1" ht="18.75" x14ac:dyDescent="0.25">
      <c r="A39" s="15">
        <f>IF(C39&lt;&gt;"",SUBTOTAL(103,$C$3:C39),"")</f>
        <v>37</v>
      </c>
      <c r="B39" s="98">
        <v>37</v>
      </c>
      <c r="C39" s="99" t="s">
        <v>445</v>
      </c>
      <c r="D39" s="99" t="s">
        <v>446</v>
      </c>
      <c r="E39" s="100">
        <v>1143474015</v>
      </c>
      <c r="F39" s="101" t="s">
        <v>559</v>
      </c>
      <c r="G39" s="101">
        <v>44369</v>
      </c>
      <c r="H39" s="102">
        <f ca="1">IF('BASE DE DATOS 2026'!$G39="","",YEAR(NOW())-YEAR('BASE DE DATOS 2026'!$G39))</f>
        <v>5</v>
      </c>
      <c r="I39" s="99" t="s">
        <v>12</v>
      </c>
      <c r="J39" s="103" t="str">
        <f t="shared" si="0"/>
        <v>S</v>
      </c>
      <c r="K39" s="103" t="str">
        <f>YEAR('BASE DE DATOS 2026'!$G39)&amp;J39</f>
        <v>2021S</v>
      </c>
      <c r="L39" s="104" t="str">
        <f t="shared" si="2"/>
        <v>STRIDERS 5 AÑOS</v>
      </c>
      <c r="M39" s="99" t="s">
        <v>192</v>
      </c>
      <c r="N39" s="107">
        <v>37</v>
      </c>
      <c r="O39" s="106">
        <f>IFERROR(VLOOKUP('BASE DE DATOS 2026'!$I39,CATEGORIAS!$M$3:$O$12,2,FALSE),"")</f>
        <v>85000</v>
      </c>
    </row>
    <row r="40" spans="1:15" s="15" customFormat="1" ht="18.75" x14ac:dyDescent="0.25">
      <c r="A40" s="15">
        <f>IF(C40&lt;&gt;"",SUBTOTAL(103,$C$3:C40),"")</f>
        <v>38</v>
      </c>
      <c r="B40" s="98">
        <v>38</v>
      </c>
      <c r="C40" s="99" t="s">
        <v>447</v>
      </c>
      <c r="D40" s="99" t="s">
        <v>448</v>
      </c>
      <c r="E40" s="100">
        <v>1042271113</v>
      </c>
      <c r="F40" s="101" t="s">
        <v>559</v>
      </c>
      <c r="G40" s="101">
        <v>42643</v>
      </c>
      <c r="H40" s="102">
        <f ca="1">IF('BASE DE DATOS 2026'!$G40="","",YEAR(NOW())-YEAR('BASE DE DATOS 2026'!$G40))</f>
        <v>10</v>
      </c>
      <c r="I40" s="99" t="s">
        <v>64</v>
      </c>
      <c r="J40" s="103" t="str">
        <f t="shared" si="0"/>
        <v>P</v>
      </c>
      <c r="K40" s="103" t="str">
        <f>YEAR('BASE DE DATOS 2026'!$G40)&amp;J40</f>
        <v>2016P</v>
      </c>
      <c r="L40" s="104" t="str">
        <f t="shared" si="2"/>
        <v>PRINCIPIANTES 9 Y 10 AÑOS</v>
      </c>
      <c r="M40" s="99" t="s">
        <v>192</v>
      </c>
      <c r="N40" s="105">
        <v>38</v>
      </c>
      <c r="O40" s="106">
        <f>IFERROR(VLOOKUP('BASE DE DATOS 2026'!$I40,CATEGORIAS!$M$3:$O$12,2,FALSE),"")</f>
        <v>85000</v>
      </c>
    </row>
    <row r="41" spans="1:15" s="15" customFormat="1" ht="18.75" x14ac:dyDescent="0.25">
      <c r="A41" s="15">
        <f>IF(C41&lt;&gt;"",SUBTOTAL(103,$C$3:C41),"")</f>
        <v>39</v>
      </c>
      <c r="B41" s="98">
        <v>39</v>
      </c>
      <c r="C41" s="99" t="s">
        <v>285</v>
      </c>
      <c r="D41" s="99" t="s">
        <v>449</v>
      </c>
      <c r="E41" s="100">
        <v>1048085780</v>
      </c>
      <c r="F41" s="101" t="s">
        <v>559</v>
      </c>
      <c r="G41" s="101">
        <v>43114</v>
      </c>
      <c r="H41" s="102">
        <f ca="1">IF('BASE DE DATOS 2026'!$G41="","",YEAR(NOW())-YEAR('BASE DE DATOS 2026'!$G41))</f>
        <v>8</v>
      </c>
      <c r="I41" s="99" t="s">
        <v>97</v>
      </c>
      <c r="J41" s="103" t="str">
        <f t="shared" si="0"/>
        <v>E</v>
      </c>
      <c r="K41" s="103" t="str">
        <f>YEAR('BASE DE DATOS 2026'!$G41)&amp;J41</f>
        <v>2018E</v>
      </c>
      <c r="L41" s="104" t="str">
        <f t="shared" si="2"/>
        <v>MINIRIDERS 7 Y 8 AÑOS</v>
      </c>
      <c r="M41" s="99" t="s">
        <v>192</v>
      </c>
      <c r="N41" s="107">
        <v>39</v>
      </c>
      <c r="O41" s="106">
        <f>IFERROR(VLOOKUP('BASE DE DATOS 2026'!$I41,CATEGORIAS!$M$3:$O$12,2,FALSE),"")</f>
        <v>85000</v>
      </c>
    </row>
    <row r="42" spans="1:15" s="15" customFormat="1" ht="18.75" x14ac:dyDescent="0.25">
      <c r="A42" s="15">
        <f>IF(C42&lt;&gt;"",SUBTOTAL(103,$C$3:C42),"")</f>
        <v>40</v>
      </c>
      <c r="B42" s="98">
        <v>40</v>
      </c>
      <c r="C42" s="99" t="s">
        <v>280</v>
      </c>
      <c r="D42" s="99" t="s">
        <v>450</v>
      </c>
      <c r="E42" s="100">
        <v>1048088623</v>
      </c>
      <c r="F42" s="101" t="s">
        <v>559</v>
      </c>
      <c r="G42" s="101">
        <v>43727</v>
      </c>
      <c r="H42" s="102">
        <f ca="1">IF('BASE DE DATOS 2026'!$G42="","",YEAR(NOW())-YEAR('BASE DE DATOS 2026'!$G42))</f>
        <v>7</v>
      </c>
      <c r="I42" s="99" t="s">
        <v>97</v>
      </c>
      <c r="J42" s="103" t="str">
        <f t="shared" si="0"/>
        <v>E</v>
      </c>
      <c r="K42" s="103" t="str">
        <f>YEAR('BASE DE DATOS 2026'!$G42)&amp;J42</f>
        <v>2019E</v>
      </c>
      <c r="L42" s="104" t="str">
        <f t="shared" si="2"/>
        <v>MINIRIDERS 7 Y 8 AÑOS</v>
      </c>
      <c r="M42" s="99" t="s">
        <v>192</v>
      </c>
      <c r="N42" s="105">
        <v>40</v>
      </c>
      <c r="O42" s="106">
        <f>IFERROR(VLOOKUP('BASE DE DATOS 2026'!$I42,CATEGORIAS!$M$3:$O$12,2,FALSE),"")</f>
        <v>85000</v>
      </c>
    </row>
    <row r="43" spans="1:15" s="15" customFormat="1" ht="18.75" x14ac:dyDescent="0.25">
      <c r="A43" s="15">
        <f>IF(C43&lt;&gt;"",SUBTOTAL(103,$C$3:C43),"")</f>
        <v>41</v>
      </c>
      <c r="B43" s="98">
        <v>41</v>
      </c>
      <c r="C43" s="99" t="s">
        <v>451</v>
      </c>
      <c r="D43" s="99" t="s">
        <v>452</v>
      </c>
      <c r="E43" s="100">
        <v>1044232027</v>
      </c>
      <c r="F43" s="101" t="s">
        <v>559</v>
      </c>
      <c r="G43" s="101">
        <v>43648</v>
      </c>
      <c r="H43" s="102">
        <f ca="1">IF('BASE DE DATOS 2026'!$G43="","",YEAR(NOW())-YEAR('BASE DE DATOS 2026'!$G43))</f>
        <v>7</v>
      </c>
      <c r="I43" s="99" t="s">
        <v>97</v>
      </c>
      <c r="J43" s="103" t="str">
        <f t="shared" si="0"/>
        <v>E</v>
      </c>
      <c r="K43" s="103" t="str">
        <f>YEAR('BASE DE DATOS 2026'!$G43)&amp;J43</f>
        <v>2019E</v>
      </c>
      <c r="L43" s="104" t="str">
        <f t="shared" si="2"/>
        <v>MINIRIDERS 7 Y 8 AÑOS</v>
      </c>
      <c r="M43" s="99" t="s">
        <v>192</v>
      </c>
      <c r="N43" s="107">
        <v>41</v>
      </c>
      <c r="O43" s="106">
        <f>IFERROR(VLOOKUP('BASE DE DATOS 2026'!$I43,CATEGORIAS!$M$3:$O$12,2,FALSE),"")</f>
        <v>85000</v>
      </c>
    </row>
    <row r="44" spans="1:15" s="15" customFormat="1" ht="18.75" x14ac:dyDescent="0.25">
      <c r="A44" s="15">
        <f>IF(C44&lt;&gt;"",SUBTOTAL(103,$C$3:C44),"")</f>
        <v>42</v>
      </c>
      <c r="B44" s="98">
        <v>42</v>
      </c>
      <c r="C44" s="99" t="s">
        <v>668</v>
      </c>
      <c r="D44" s="99" t="s">
        <v>669</v>
      </c>
      <c r="E44" s="100">
        <v>1042275200</v>
      </c>
      <c r="F44" s="101" t="s">
        <v>559</v>
      </c>
      <c r="G44" s="101">
        <v>44055</v>
      </c>
      <c r="H44" s="102">
        <f ca="1">IF('BASE DE DATOS 2026'!$G44="","",YEAR(NOW())-YEAR('BASE DE DATOS 2026'!$G44))</f>
        <v>6</v>
      </c>
      <c r="I44" s="99" t="s">
        <v>97</v>
      </c>
      <c r="J44" s="103" t="str">
        <f t="shared" si="0"/>
        <v>E</v>
      </c>
      <c r="K44" s="103" t="str">
        <f>YEAR('BASE DE DATOS 2026'!$G44)&amp;J44</f>
        <v>2020E</v>
      </c>
      <c r="L44" s="104" t="str">
        <f t="shared" si="2"/>
        <v>MINIRIDERS 6 AÑOS</v>
      </c>
      <c r="M44" s="99" t="s">
        <v>192</v>
      </c>
      <c r="N44" s="107">
        <v>42</v>
      </c>
      <c r="O44" s="106">
        <f>IFERROR(VLOOKUP('BASE DE DATOS 2026'!$I44,CATEGORIAS!$M$3:$O$12,2,FALSE),"")</f>
        <v>85000</v>
      </c>
    </row>
    <row r="45" spans="1:15" s="15" customFormat="1" ht="18.75" x14ac:dyDescent="0.25">
      <c r="A45" s="15">
        <f>IF(C45&lt;&gt;"",SUBTOTAL(103,$C$3:C45),"")</f>
        <v>43</v>
      </c>
      <c r="B45" s="98">
        <v>43</v>
      </c>
      <c r="C45" s="99" t="s">
        <v>285</v>
      </c>
      <c r="D45" s="99" t="s">
        <v>453</v>
      </c>
      <c r="E45" s="100">
        <v>1041702475</v>
      </c>
      <c r="F45" s="101" t="s">
        <v>559</v>
      </c>
      <c r="G45" s="101">
        <v>44170</v>
      </c>
      <c r="H45" s="102">
        <f ca="1">IF('BASE DE DATOS 2026'!$G45="","",YEAR(NOW())-YEAR('BASE DE DATOS 2026'!$G45))</f>
        <v>6</v>
      </c>
      <c r="I45" s="99" t="s">
        <v>97</v>
      </c>
      <c r="J45" s="103" t="str">
        <f t="shared" si="0"/>
        <v>E</v>
      </c>
      <c r="K45" s="103" t="str">
        <f>YEAR('BASE DE DATOS 2026'!$G45)&amp;J45</f>
        <v>2020E</v>
      </c>
      <c r="L45" s="104" t="str">
        <f t="shared" si="2"/>
        <v>MINIRIDERS 6 AÑOS</v>
      </c>
      <c r="M45" s="99" t="s">
        <v>192</v>
      </c>
      <c r="N45" s="107">
        <v>43</v>
      </c>
      <c r="O45" s="106">
        <f>IFERROR(VLOOKUP('BASE DE DATOS 2026'!$I45,CATEGORIAS!$M$3:$O$12,2,FALSE),"")</f>
        <v>85000</v>
      </c>
    </row>
    <row r="46" spans="1:15" s="15" customFormat="1" ht="18.75" x14ac:dyDescent="0.25">
      <c r="A46" s="15">
        <f>IF(C46&lt;&gt;"",SUBTOTAL(103,$C$3:C46),"")</f>
        <v>44</v>
      </c>
      <c r="B46" s="98">
        <v>44</v>
      </c>
      <c r="C46" s="99" t="s">
        <v>454</v>
      </c>
      <c r="D46" s="99" t="s">
        <v>455</v>
      </c>
      <c r="E46" s="100">
        <v>1046740973</v>
      </c>
      <c r="F46" s="101" t="s">
        <v>558</v>
      </c>
      <c r="G46" s="101">
        <v>44665</v>
      </c>
      <c r="H46" s="102">
        <f ca="1">IF('BASE DE DATOS 2026'!$G46="","",YEAR(NOW())-YEAR('BASE DE DATOS 2026'!$G46))</f>
        <v>4</v>
      </c>
      <c r="I46" s="99" t="s">
        <v>12</v>
      </c>
      <c r="J46" s="103" t="str">
        <f t="shared" si="0"/>
        <v>S</v>
      </c>
      <c r="K46" s="103" t="str">
        <f>YEAR('BASE DE DATOS 2026'!$G46)&amp;J46</f>
        <v>2022S</v>
      </c>
      <c r="L46" s="104" t="str">
        <f t="shared" si="2"/>
        <v>STRIDERS 4 AÑOS</v>
      </c>
      <c r="M46" s="99" t="s">
        <v>192</v>
      </c>
      <c r="N46" s="105">
        <v>44</v>
      </c>
      <c r="O46" s="106">
        <f>IFERROR(VLOOKUP('BASE DE DATOS 2026'!$I46,CATEGORIAS!$M$3:$O$12,2,FALSE),"")</f>
        <v>85000</v>
      </c>
    </row>
    <row r="47" spans="1:15" s="15" customFormat="1" ht="18.75" x14ac:dyDescent="0.25">
      <c r="A47" s="15">
        <f>IF(C47&lt;&gt;"",SUBTOTAL(103,$C$3:C47),"")</f>
        <v>45</v>
      </c>
      <c r="B47" s="98">
        <v>45</v>
      </c>
      <c r="C47" s="99" t="s">
        <v>456</v>
      </c>
      <c r="D47" s="99" t="s">
        <v>457</v>
      </c>
      <c r="E47" s="100">
        <v>1234100559</v>
      </c>
      <c r="F47" s="101" t="s">
        <v>558</v>
      </c>
      <c r="G47" s="101">
        <v>44975</v>
      </c>
      <c r="H47" s="102">
        <f ca="1">IF('BASE DE DATOS 2026'!$G47="","",YEAR(NOW())-YEAR('BASE DE DATOS 2026'!$G47))</f>
        <v>3</v>
      </c>
      <c r="I47" s="99" t="s">
        <v>12</v>
      </c>
      <c r="J47" s="103" t="str">
        <f t="shared" si="0"/>
        <v>S</v>
      </c>
      <c r="K47" s="103" t="str">
        <f>YEAR('BASE DE DATOS 2026'!$G47)&amp;J47</f>
        <v>2023S</v>
      </c>
      <c r="L47" s="104" t="str">
        <f t="shared" si="2"/>
        <v>STRIDERS 2 Y 3 AÑOS</v>
      </c>
      <c r="M47" s="99" t="s">
        <v>192</v>
      </c>
      <c r="N47" s="107">
        <v>45</v>
      </c>
      <c r="O47" s="106">
        <f>IFERROR(VLOOKUP('BASE DE DATOS 2026'!$I47,CATEGORIAS!$M$3:$O$12,2,FALSE),"")</f>
        <v>85000</v>
      </c>
    </row>
    <row r="48" spans="1:15" s="15" customFormat="1" ht="18.75" x14ac:dyDescent="0.25">
      <c r="A48" s="15">
        <f>IF(C48&lt;&gt;"",SUBTOTAL(103,$C$3:C48),"")</f>
        <v>46</v>
      </c>
      <c r="B48" s="98">
        <v>46</v>
      </c>
      <c r="C48" s="99" t="s">
        <v>485</v>
      </c>
      <c r="D48" s="99" t="s">
        <v>458</v>
      </c>
      <c r="E48" s="100">
        <v>1046739966</v>
      </c>
      <c r="F48" s="101" t="s">
        <v>559</v>
      </c>
      <c r="G48" s="101">
        <v>44434</v>
      </c>
      <c r="H48" s="102">
        <f ca="1">IF('BASE DE DATOS 2026'!$G48="","",YEAR(NOW())-YEAR('BASE DE DATOS 2026'!$G48))</f>
        <v>5</v>
      </c>
      <c r="I48" s="99" t="s">
        <v>12</v>
      </c>
      <c r="J48" s="103" t="str">
        <f t="shared" si="0"/>
        <v>S</v>
      </c>
      <c r="K48" s="103" t="str">
        <f>YEAR('BASE DE DATOS 2026'!$G48)&amp;J48</f>
        <v>2021S</v>
      </c>
      <c r="L48" s="104" t="str">
        <f t="shared" si="2"/>
        <v>STRIDERS 5 AÑOS</v>
      </c>
      <c r="M48" s="99" t="s">
        <v>192</v>
      </c>
      <c r="N48" s="105">
        <v>46</v>
      </c>
      <c r="O48" s="106">
        <f>IFERROR(VLOOKUP('BASE DE DATOS 2026'!$I48,CATEGORIAS!$M$3:$O$12,2,FALSE),"")</f>
        <v>85000</v>
      </c>
    </row>
    <row r="49" spans="1:15" s="15" customFormat="1" ht="18.75" x14ac:dyDescent="0.25">
      <c r="A49" s="15">
        <f>IF(C49&lt;&gt;"",SUBTOTAL(103,$C$3:C49),"")</f>
        <v>47</v>
      </c>
      <c r="B49" s="98">
        <v>47</v>
      </c>
      <c r="C49" s="99" t="s">
        <v>459</v>
      </c>
      <c r="D49" s="99" t="s">
        <v>460</v>
      </c>
      <c r="E49" s="100">
        <v>1048092831</v>
      </c>
      <c r="F49" s="101" t="s">
        <v>559</v>
      </c>
      <c r="G49" s="101">
        <v>44682</v>
      </c>
      <c r="H49" s="102">
        <f ca="1">IF('BASE DE DATOS 2026'!$G49="","",YEAR(NOW())-YEAR('BASE DE DATOS 2026'!$G49))</f>
        <v>4</v>
      </c>
      <c r="I49" s="99" t="s">
        <v>12</v>
      </c>
      <c r="J49" s="103" t="str">
        <f t="shared" si="0"/>
        <v>S</v>
      </c>
      <c r="K49" s="103" t="str">
        <f>YEAR('BASE DE DATOS 2026'!$G49)&amp;J49</f>
        <v>2022S</v>
      </c>
      <c r="L49" s="104" t="str">
        <f t="shared" si="2"/>
        <v>STRIDERS 4 AÑOS</v>
      </c>
      <c r="M49" s="99" t="s">
        <v>192</v>
      </c>
      <c r="N49" s="107">
        <v>47</v>
      </c>
      <c r="O49" s="106">
        <f>IFERROR(VLOOKUP('BASE DE DATOS 2026'!$I49,CATEGORIAS!$M$3:$O$12,2,FALSE),"")</f>
        <v>85000</v>
      </c>
    </row>
    <row r="50" spans="1:15" s="15" customFormat="1" ht="18.75" x14ac:dyDescent="0.25">
      <c r="A50" s="15">
        <f>IF(C50&lt;&gt;"",SUBTOTAL(103,$C$3:C50),"")</f>
        <v>48</v>
      </c>
      <c r="B50" s="98">
        <v>48</v>
      </c>
      <c r="C50" s="99" t="s">
        <v>461</v>
      </c>
      <c r="D50" s="99" t="s">
        <v>462</v>
      </c>
      <c r="E50" s="100">
        <v>1041699513</v>
      </c>
      <c r="F50" s="101" t="s">
        <v>558</v>
      </c>
      <c r="G50" s="101">
        <v>42091</v>
      </c>
      <c r="H50" s="102">
        <f ca="1">IF('BASE DE DATOS 2026'!$G50="","",YEAR(NOW())-YEAR('BASE DE DATOS 2026'!$G50))</f>
        <v>11</v>
      </c>
      <c r="I50" s="99" t="s">
        <v>13</v>
      </c>
      <c r="J50" s="103" t="str">
        <f t="shared" si="0"/>
        <v>D</v>
      </c>
      <c r="K50" s="103" t="str">
        <f>YEAR('BASE DE DATOS 2026'!$G50)&amp;J50</f>
        <v>2015D</v>
      </c>
      <c r="L50" s="104" t="str">
        <f t="shared" si="2"/>
        <v>DAMAS 11 Y 12 AÑOS</v>
      </c>
      <c r="M50" s="99" t="s">
        <v>192</v>
      </c>
      <c r="N50" s="105">
        <v>48</v>
      </c>
      <c r="O50" s="106">
        <f>IFERROR(VLOOKUP('BASE DE DATOS 2026'!$I50,CATEGORIAS!$M$3:$O$12,2,FALSE),"")</f>
        <v>85000</v>
      </c>
    </row>
    <row r="51" spans="1:15" s="15" customFormat="1" ht="18.75" x14ac:dyDescent="0.25">
      <c r="A51" s="15">
        <f>IF(C51&lt;&gt;"",SUBTOTAL(103,$C$3:C51),"")</f>
        <v>49</v>
      </c>
      <c r="B51" s="98">
        <v>49</v>
      </c>
      <c r="C51" s="99" t="s">
        <v>329</v>
      </c>
      <c r="D51" s="99" t="s">
        <v>463</v>
      </c>
      <c r="E51" s="100">
        <v>1046743263</v>
      </c>
      <c r="F51" s="101" t="s">
        <v>559</v>
      </c>
      <c r="G51" s="101">
        <v>44996</v>
      </c>
      <c r="H51" s="102">
        <f ca="1">IF('BASE DE DATOS 2026'!$G51="","",YEAR(NOW())-YEAR('BASE DE DATOS 2026'!$G51))</f>
        <v>3</v>
      </c>
      <c r="I51" s="99" t="s">
        <v>12</v>
      </c>
      <c r="J51" s="103" t="str">
        <f t="shared" si="0"/>
        <v>S</v>
      </c>
      <c r="K51" s="103" t="str">
        <f>YEAR('BASE DE DATOS 2026'!$G51)&amp;J51</f>
        <v>2023S</v>
      </c>
      <c r="L51" s="104" t="str">
        <f t="shared" si="2"/>
        <v>STRIDERS 2 Y 3 AÑOS</v>
      </c>
      <c r="M51" s="99" t="s">
        <v>192</v>
      </c>
      <c r="N51" s="105">
        <v>49</v>
      </c>
      <c r="O51" s="106">
        <f>IFERROR(VLOOKUP('BASE DE DATOS 2026'!$I51,CATEGORIAS!$M$3:$O$12,2,FALSE),"")</f>
        <v>85000</v>
      </c>
    </row>
    <row r="52" spans="1:15" s="15" customFormat="1" ht="18.75" x14ac:dyDescent="0.25">
      <c r="A52" s="15">
        <f>IF(C52&lt;&gt;"",SUBTOTAL(103,$C$3:C52),"")</f>
        <v>50</v>
      </c>
      <c r="B52" s="98">
        <v>50</v>
      </c>
      <c r="C52" s="99" t="s">
        <v>670</v>
      </c>
      <c r="D52" s="99" t="s">
        <v>891</v>
      </c>
      <c r="E52" s="100">
        <v>72269119</v>
      </c>
      <c r="F52" s="101" t="s">
        <v>559</v>
      </c>
      <c r="G52" s="101">
        <v>29905</v>
      </c>
      <c r="H52" s="102">
        <f ca="1">IF('BASE DE DATOS 2026'!$G52="","",YEAR(NOW())-YEAR('BASE DE DATOS 2026'!$G52))</f>
        <v>45</v>
      </c>
      <c r="I52" s="99" t="s">
        <v>774</v>
      </c>
      <c r="J52" s="103" t="str">
        <f t="shared" si="0"/>
        <v>PX</v>
      </c>
      <c r="K52" s="103" t="str">
        <f>YEAR('BASE DE DATOS 2026'!$G52)&amp;J52</f>
        <v>1981PX</v>
      </c>
      <c r="L52" s="104" t="str">
        <f t="shared" si="2"/>
        <v>PAPICROSS</v>
      </c>
      <c r="M52" s="99" t="s">
        <v>196</v>
      </c>
      <c r="N52" s="107">
        <v>50</v>
      </c>
      <c r="O52" s="106">
        <f>IFERROR(VLOOKUP('BASE DE DATOS 2026'!$I52,CATEGORIAS!$M$3:$O$12,2,FALSE),"")</f>
        <v>85000</v>
      </c>
    </row>
    <row r="53" spans="1:15" s="15" customFormat="1" ht="18.75" x14ac:dyDescent="0.25">
      <c r="A53" s="15">
        <f>IF(C53&lt;&gt;"",SUBTOTAL(103,$C$3:C53),"")</f>
        <v>51</v>
      </c>
      <c r="B53" s="98">
        <v>51</v>
      </c>
      <c r="C53" s="99" t="s">
        <v>464</v>
      </c>
      <c r="D53" s="99" t="s">
        <v>465</v>
      </c>
      <c r="E53" s="100">
        <v>1042865335</v>
      </c>
      <c r="F53" s="101" t="s">
        <v>559</v>
      </c>
      <c r="G53" s="101">
        <v>44295</v>
      </c>
      <c r="H53" s="102">
        <f ca="1">IF('BASE DE DATOS 2026'!$G53="","",YEAR(NOW())-YEAR('BASE DE DATOS 2026'!$G53))</f>
        <v>5</v>
      </c>
      <c r="I53" s="99" t="s">
        <v>12</v>
      </c>
      <c r="J53" s="103" t="str">
        <f t="shared" si="0"/>
        <v>S</v>
      </c>
      <c r="K53" s="103" t="str">
        <f>YEAR('BASE DE DATOS 2026'!$G53)&amp;J53</f>
        <v>2021S</v>
      </c>
      <c r="L53" s="104" t="str">
        <f t="shared" si="2"/>
        <v>STRIDERS 5 AÑOS</v>
      </c>
      <c r="M53" s="99" t="s">
        <v>192</v>
      </c>
      <c r="N53" s="105">
        <v>51</v>
      </c>
      <c r="O53" s="106">
        <f>IFERROR(VLOOKUP('BASE DE DATOS 2026'!$I53,CATEGORIAS!$M$3:$O$12,2,FALSE),"")</f>
        <v>85000</v>
      </c>
    </row>
    <row r="54" spans="1:15" s="15" customFormat="1" ht="18.75" x14ac:dyDescent="0.25">
      <c r="A54" s="15">
        <f>IF(C54&lt;&gt;"",SUBTOTAL(103,$C$3:C54),"")</f>
        <v>52</v>
      </c>
      <c r="B54" s="98">
        <v>52</v>
      </c>
      <c r="C54" s="99" t="s">
        <v>466</v>
      </c>
      <c r="D54" s="99" t="s">
        <v>467</v>
      </c>
      <c r="E54" s="100">
        <v>1143474878</v>
      </c>
      <c r="F54" s="101" t="s">
        <v>559</v>
      </c>
      <c r="G54" s="101">
        <v>44854</v>
      </c>
      <c r="H54" s="102">
        <f ca="1">IF('BASE DE DATOS 2026'!$G54="","",YEAR(NOW())-YEAR('BASE DE DATOS 2026'!$G54))</f>
        <v>4</v>
      </c>
      <c r="I54" s="99" t="s">
        <v>12</v>
      </c>
      <c r="J54" s="103" t="str">
        <f t="shared" si="0"/>
        <v>S</v>
      </c>
      <c r="K54" s="103" t="str">
        <f>YEAR('BASE DE DATOS 2026'!$G54)&amp;J54</f>
        <v>2022S</v>
      </c>
      <c r="L54" s="104" t="str">
        <f t="shared" si="2"/>
        <v>STRIDERS 4 AÑOS</v>
      </c>
      <c r="M54" s="99" t="s">
        <v>192</v>
      </c>
      <c r="N54" s="107">
        <v>52</v>
      </c>
      <c r="O54" s="106">
        <f>IFERROR(VLOOKUP('BASE DE DATOS 2026'!$I54,CATEGORIAS!$M$3:$O$12,2,FALSE),"")</f>
        <v>85000</v>
      </c>
    </row>
    <row r="55" spans="1:15" s="15" customFormat="1" ht="18.75" x14ac:dyDescent="0.25">
      <c r="A55" s="15">
        <f>IF(C55&lt;&gt;"",SUBTOTAL(103,$C$3:C55),"")</f>
        <v>53</v>
      </c>
      <c r="B55" s="98">
        <v>53</v>
      </c>
      <c r="C55" s="99" t="s">
        <v>486</v>
      </c>
      <c r="D55" s="99" t="s">
        <v>468</v>
      </c>
      <c r="E55" s="100">
        <v>1044238205</v>
      </c>
      <c r="F55" s="101" t="s">
        <v>558</v>
      </c>
      <c r="G55" s="101">
        <v>44873</v>
      </c>
      <c r="H55" s="102">
        <f ca="1">IF('BASE DE DATOS 2026'!$G55="","",YEAR(NOW())-YEAR('BASE DE DATOS 2026'!$G55))</f>
        <v>4</v>
      </c>
      <c r="I55" s="99" t="s">
        <v>12</v>
      </c>
      <c r="J55" s="103" t="str">
        <f t="shared" si="0"/>
        <v>S</v>
      </c>
      <c r="K55" s="103" t="str">
        <f>YEAR('BASE DE DATOS 2026'!$G55)&amp;J55</f>
        <v>2022S</v>
      </c>
      <c r="L55" s="104" t="str">
        <f t="shared" si="2"/>
        <v>STRIDERS 4 AÑOS</v>
      </c>
      <c r="M55" s="99" t="s">
        <v>192</v>
      </c>
      <c r="N55" s="105">
        <v>53</v>
      </c>
      <c r="O55" s="106">
        <f>IFERROR(VLOOKUP('BASE DE DATOS 2026'!$I55,CATEGORIAS!$M$3:$O$12,2,FALSE),"")</f>
        <v>85000</v>
      </c>
    </row>
    <row r="56" spans="1:15" s="15" customFormat="1" ht="18.75" x14ac:dyDescent="0.25">
      <c r="A56" s="15">
        <f>IF(C56&lt;&gt;"",SUBTOTAL(103,$C$3:C56),"")</f>
        <v>54</v>
      </c>
      <c r="B56" s="98">
        <v>54</v>
      </c>
      <c r="C56" s="99" t="s">
        <v>487</v>
      </c>
      <c r="D56" s="99" t="s">
        <v>469</v>
      </c>
      <c r="E56" s="100">
        <v>1046739219</v>
      </c>
      <c r="F56" s="101" t="s">
        <v>559</v>
      </c>
      <c r="G56" s="101">
        <v>44232</v>
      </c>
      <c r="H56" s="102">
        <f ca="1">IF('BASE DE DATOS 2026'!$G56="","",YEAR(NOW())-YEAR('BASE DE DATOS 2026'!$G56))</f>
        <v>5</v>
      </c>
      <c r="I56" s="99" t="s">
        <v>12</v>
      </c>
      <c r="J56" s="103" t="str">
        <f t="shared" si="0"/>
        <v>S</v>
      </c>
      <c r="K56" s="103" t="str">
        <f>YEAR('BASE DE DATOS 2026'!$G56)&amp;J56</f>
        <v>2021S</v>
      </c>
      <c r="L56" s="104" t="str">
        <f t="shared" si="2"/>
        <v>STRIDERS 5 AÑOS</v>
      </c>
      <c r="M56" s="99" t="s">
        <v>183</v>
      </c>
      <c r="N56" s="107">
        <v>54</v>
      </c>
      <c r="O56" s="106">
        <f>IFERROR(VLOOKUP('BASE DE DATOS 2026'!$I56,CATEGORIAS!$M$3:$O$12,2,FALSE),"")</f>
        <v>85000</v>
      </c>
    </row>
    <row r="57" spans="1:15" s="15" customFormat="1" ht="18.75" x14ac:dyDescent="0.25">
      <c r="A57" s="15">
        <f>IF(C57&lt;&gt;"",SUBTOTAL(103,$C$3:C57),"")</f>
        <v>55</v>
      </c>
      <c r="B57" s="98">
        <v>55</v>
      </c>
      <c r="C57" s="99" t="s">
        <v>470</v>
      </c>
      <c r="D57" s="99" t="s">
        <v>471</v>
      </c>
      <c r="E57" s="100">
        <v>1043694382</v>
      </c>
      <c r="F57" s="101" t="s">
        <v>559</v>
      </c>
      <c r="G57" s="101">
        <v>41672</v>
      </c>
      <c r="H57" s="102">
        <f ca="1">IF('BASE DE DATOS 2026'!$G57="","",YEAR(NOW())-YEAR('BASE DE DATOS 2026'!$G57))</f>
        <v>12</v>
      </c>
      <c r="I57" s="99" t="s">
        <v>64</v>
      </c>
      <c r="J57" s="103" t="str">
        <f t="shared" si="0"/>
        <v>P</v>
      </c>
      <c r="K57" s="103" t="str">
        <f>YEAR('BASE DE DATOS 2026'!$G57)&amp;J57</f>
        <v>2014P</v>
      </c>
      <c r="L57" s="104" t="str">
        <f t="shared" si="2"/>
        <v>PRINCIPIANTES 11 Y 12 AÑOS</v>
      </c>
      <c r="M57" s="99" t="s">
        <v>192</v>
      </c>
      <c r="N57" s="107">
        <v>55</v>
      </c>
      <c r="O57" s="106">
        <f>IFERROR(VLOOKUP('BASE DE DATOS 2026'!$I57,CATEGORIAS!$M$3:$O$12,2,FALSE),"")</f>
        <v>85000</v>
      </c>
    </row>
    <row r="58" spans="1:15" s="15" customFormat="1" ht="18.75" x14ac:dyDescent="0.25">
      <c r="A58" s="15">
        <f>IF(C58&lt;&gt;"",SUBTOTAL(103,$C$3:C58),"")</f>
        <v>56</v>
      </c>
      <c r="B58" s="98">
        <v>56</v>
      </c>
      <c r="C58" s="99" t="s">
        <v>472</v>
      </c>
      <c r="D58" s="99" t="s">
        <v>473</v>
      </c>
      <c r="E58" s="100">
        <v>1148096014</v>
      </c>
      <c r="F58" s="101" t="s">
        <v>558</v>
      </c>
      <c r="G58" s="101">
        <v>45042</v>
      </c>
      <c r="H58" s="102">
        <f ca="1">IF('BASE DE DATOS 2026'!$G58="","",YEAR(NOW())-YEAR('BASE DE DATOS 2026'!$G58))</f>
        <v>3</v>
      </c>
      <c r="I58" s="99" t="s">
        <v>12</v>
      </c>
      <c r="J58" s="103" t="str">
        <f t="shared" si="0"/>
        <v>S</v>
      </c>
      <c r="K58" s="103" t="str">
        <f>YEAR('BASE DE DATOS 2026'!$G58)&amp;J58</f>
        <v>2023S</v>
      </c>
      <c r="L58" s="104" t="str">
        <f t="shared" si="2"/>
        <v>STRIDERS 2 Y 3 AÑOS</v>
      </c>
      <c r="M58" s="99" t="s">
        <v>192</v>
      </c>
      <c r="N58" s="105">
        <v>56</v>
      </c>
      <c r="O58" s="106">
        <f>IFERROR(VLOOKUP('BASE DE DATOS 2026'!$I58,CATEGORIAS!$M$3:$O$12,2,FALSE),"")</f>
        <v>85000</v>
      </c>
    </row>
    <row r="59" spans="1:15" s="15" customFormat="1" ht="18.75" x14ac:dyDescent="0.25">
      <c r="A59" s="15">
        <f>IF(C59&lt;&gt;"",SUBTOTAL(103,$C$3:C59),"")</f>
        <v>57</v>
      </c>
      <c r="B59" s="98">
        <v>57</v>
      </c>
      <c r="C59" s="99" t="s">
        <v>358</v>
      </c>
      <c r="D59" s="99" t="s">
        <v>474</v>
      </c>
      <c r="E59" s="100">
        <v>1048092266</v>
      </c>
      <c r="F59" s="101" t="s">
        <v>559</v>
      </c>
      <c r="G59" s="101">
        <v>44560</v>
      </c>
      <c r="H59" s="102">
        <f ca="1">IF('BASE DE DATOS 2026'!$G59="","",YEAR(NOW())-YEAR('BASE DE DATOS 2026'!$G59))</f>
        <v>5</v>
      </c>
      <c r="I59" s="99" t="s">
        <v>12</v>
      </c>
      <c r="J59" s="103" t="str">
        <f t="shared" si="0"/>
        <v>S</v>
      </c>
      <c r="K59" s="103" t="str">
        <f>YEAR('BASE DE DATOS 2026'!$G59)&amp;J59</f>
        <v>2021S</v>
      </c>
      <c r="L59" s="104" t="str">
        <f t="shared" si="2"/>
        <v>STRIDERS 5 AÑOS</v>
      </c>
      <c r="M59" s="99" t="s">
        <v>192</v>
      </c>
      <c r="N59" s="107">
        <v>57</v>
      </c>
      <c r="O59" s="106">
        <f>IFERROR(VLOOKUP('BASE DE DATOS 2026'!$I59,CATEGORIAS!$M$3:$O$12,2,FALSE),"")</f>
        <v>85000</v>
      </c>
    </row>
    <row r="60" spans="1:15" s="15" customFormat="1" ht="18.75" x14ac:dyDescent="0.25">
      <c r="A60" s="15">
        <f>IF(C60&lt;&gt;"",SUBTOTAL(103,$C$3:C60),"")</f>
        <v>58</v>
      </c>
      <c r="B60" s="98">
        <v>58</v>
      </c>
      <c r="C60" s="99" t="s">
        <v>475</v>
      </c>
      <c r="D60" s="99" t="s">
        <v>646</v>
      </c>
      <c r="E60" s="100">
        <v>1044675138</v>
      </c>
      <c r="F60" s="101" t="s">
        <v>559</v>
      </c>
      <c r="G60" s="101">
        <v>44602</v>
      </c>
      <c r="H60" s="102">
        <f ca="1">IF('BASE DE DATOS 2026'!$G60="","",YEAR(NOW())-YEAR('BASE DE DATOS 2026'!$G60))</f>
        <v>4</v>
      </c>
      <c r="I60" s="99" t="s">
        <v>12</v>
      </c>
      <c r="J60" s="103" t="str">
        <f t="shared" si="0"/>
        <v>S</v>
      </c>
      <c r="K60" s="103" t="str">
        <f>YEAR('BASE DE DATOS 2026'!$G60)&amp;J60</f>
        <v>2022S</v>
      </c>
      <c r="L60" s="104" t="str">
        <f t="shared" si="2"/>
        <v>STRIDERS 4 AÑOS</v>
      </c>
      <c r="M60" s="99" t="s">
        <v>192</v>
      </c>
      <c r="N60" s="105">
        <v>58</v>
      </c>
      <c r="O60" s="106">
        <f>IFERROR(VLOOKUP('BASE DE DATOS 2026'!$I60,CATEGORIAS!$M$3:$O$12,2,FALSE),"")</f>
        <v>85000</v>
      </c>
    </row>
    <row r="61" spans="1:15" s="15" customFormat="1" ht="18.75" x14ac:dyDescent="0.25">
      <c r="A61" s="15">
        <f>IF(C61&lt;&gt;"",SUBTOTAL(103,$C$3:C61),"")</f>
        <v>59</v>
      </c>
      <c r="B61" s="98">
        <v>59</v>
      </c>
      <c r="C61" s="99" t="s">
        <v>645</v>
      </c>
      <c r="D61" s="99" t="s">
        <v>476</v>
      </c>
      <c r="E61" s="100">
        <v>1044236868</v>
      </c>
      <c r="F61" s="101" t="s">
        <v>559</v>
      </c>
      <c r="G61" s="101">
        <v>44627</v>
      </c>
      <c r="H61" s="102">
        <f ca="1">IF('BASE DE DATOS 2026'!$G61="","",YEAR(NOW())-YEAR('BASE DE DATOS 2026'!$G61))</f>
        <v>4</v>
      </c>
      <c r="I61" s="99" t="s">
        <v>97</v>
      </c>
      <c r="J61" s="103" t="str">
        <f t="shared" si="0"/>
        <v>E</v>
      </c>
      <c r="K61" s="103" t="str">
        <f>YEAR('BASE DE DATOS 2026'!$G61)&amp;J61</f>
        <v>2022E</v>
      </c>
      <c r="L61" s="104" t="str">
        <f t="shared" si="2"/>
        <v>MINIRIDERS 4 Y 5 AÑOS</v>
      </c>
      <c r="M61" s="99" t="s">
        <v>192</v>
      </c>
      <c r="N61" s="107">
        <v>59</v>
      </c>
      <c r="O61" s="106">
        <f>IFERROR(VLOOKUP('BASE DE DATOS 2026'!$I61,CATEGORIAS!$M$3:$O$12,2,FALSE),"")</f>
        <v>85000</v>
      </c>
    </row>
    <row r="62" spans="1:15" s="15" customFormat="1" ht="18.75" x14ac:dyDescent="0.25">
      <c r="A62" s="15">
        <f>IF(C62&lt;&gt;"",SUBTOTAL(103,$C$3:C62),"")</f>
        <v>60</v>
      </c>
      <c r="B62" s="98">
        <v>60</v>
      </c>
      <c r="C62" s="99" t="s">
        <v>477</v>
      </c>
      <c r="D62" s="99" t="s">
        <v>478</v>
      </c>
      <c r="E62" s="100">
        <v>1044677223</v>
      </c>
      <c r="F62" s="101" t="s">
        <v>559</v>
      </c>
      <c r="G62" s="101">
        <v>45118</v>
      </c>
      <c r="H62" s="102">
        <f ca="1">IF('BASE DE DATOS 2026'!$G62="","",YEAR(NOW())-YEAR('BASE DE DATOS 2026'!$G62))</f>
        <v>3</v>
      </c>
      <c r="I62" s="99" t="s">
        <v>12</v>
      </c>
      <c r="J62" s="103" t="str">
        <f t="shared" si="0"/>
        <v>S</v>
      </c>
      <c r="K62" s="103" t="str">
        <f>YEAR('BASE DE DATOS 2026'!$G62)&amp;J62</f>
        <v>2023S</v>
      </c>
      <c r="L62" s="104" t="str">
        <f t="shared" si="2"/>
        <v>STRIDERS 2 Y 3 AÑOS</v>
      </c>
      <c r="M62" s="99" t="s">
        <v>192</v>
      </c>
      <c r="N62" s="105">
        <v>60</v>
      </c>
      <c r="O62" s="106">
        <f>IFERROR(VLOOKUP('BASE DE DATOS 2026'!$I62,CATEGORIAS!$M$3:$O$12,2,FALSE),"")</f>
        <v>85000</v>
      </c>
    </row>
    <row r="63" spans="1:15" s="15" customFormat="1" ht="18.75" x14ac:dyDescent="0.25">
      <c r="A63" s="15">
        <f>IF(C63&lt;&gt;"",SUBTOTAL(103,$C$3:C63),"")</f>
        <v>61</v>
      </c>
      <c r="B63" s="98">
        <v>61</v>
      </c>
      <c r="C63" s="99" t="s">
        <v>488</v>
      </c>
      <c r="D63" s="99" t="s">
        <v>479</v>
      </c>
      <c r="E63" s="100">
        <v>1043478997</v>
      </c>
      <c r="F63" s="101" t="s">
        <v>559</v>
      </c>
      <c r="G63" s="101">
        <v>42837</v>
      </c>
      <c r="H63" s="102">
        <f ca="1">IF('BASE DE DATOS 2026'!$G63="","",YEAR(NOW())-YEAR('BASE DE DATOS 2026'!$G63))</f>
        <v>9</v>
      </c>
      <c r="I63" s="99" t="s">
        <v>97</v>
      </c>
      <c r="J63" s="103" t="str">
        <f t="shared" si="0"/>
        <v>E</v>
      </c>
      <c r="K63" s="103" t="str">
        <f>YEAR('BASE DE DATOS 2026'!$G63)&amp;J63</f>
        <v>2017E</v>
      </c>
      <c r="L63" s="104" t="str">
        <f t="shared" si="2"/>
        <v>MINIRIDERS 9 Y 10 AÑOS</v>
      </c>
      <c r="M63" s="99" t="s">
        <v>192</v>
      </c>
      <c r="N63" s="107">
        <v>61</v>
      </c>
      <c r="O63" s="106">
        <f>IFERROR(VLOOKUP('BASE DE DATOS 2026'!$I63,CATEGORIAS!$M$3:$O$12,2,FALSE),"")</f>
        <v>85000</v>
      </c>
    </row>
    <row r="64" spans="1:15" s="15" customFormat="1" ht="18.75" x14ac:dyDescent="0.25">
      <c r="A64" s="15">
        <f>IF(C64&lt;&gt;"",SUBTOTAL(103,$C$3:C64),"")</f>
        <v>62</v>
      </c>
      <c r="B64" s="98">
        <v>62</v>
      </c>
      <c r="C64" s="99" t="s">
        <v>666</v>
      </c>
      <c r="D64" s="99" t="s">
        <v>667</v>
      </c>
      <c r="E64" s="100">
        <v>1221465377</v>
      </c>
      <c r="F64" s="101" t="s">
        <v>559</v>
      </c>
      <c r="G64" s="101">
        <v>42880</v>
      </c>
      <c r="H64" s="102">
        <f ca="1">IF('BASE DE DATOS 2026'!$G64="","",YEAR(NOW())-YEAR('BASE DE DATOS 2026'!$G64))</f>
        <v>9</v>
      </c>
      <c r="I64" s="99" t="s">
        <v>210</v>
      </c>
      <c r="J64" s="103" t="str">
        <f t="shared" si="0"/>
        <v>EX</v>
      </c>
      <c r="K64" s="103" t="str">
        <f>YEAR('BASE DE DATOS 2026'!$G64)&amp;J64</f>
        <v>2017EX</v>
      </c>
      <c r="L64" s="104" t="str">
        <f t="shared" si="2"/>
        <v>OPEN 9 Y 10 AÑOS</v>
      </c>
      <c r="M64" s="99" t="s">
        <v>221</v>
      </c>
      <c r="N64" s="107">
        <v>62</v>
      </c>
      <c r="O64" s="106">
        <f>IFERROR(VLOOKUP('BASE DE DATOS 2026'!$I64,CATEGORIAS!$M$3:$O$12,2,FALSE),"")</f>
        <v>85000</v>
      </c>
    </row>
    <row r="65" spans="1:15" s="15" customFormat="1" ht="18.75" x14ac:dyDescent="0.25">
      <c r="A65" s="15">
        <f>IF(C65&lt;&gt;"",SUBTOTAL(103,$C$3:C65),"")</f>
        <v>63</v>
      </c>
      <c r="B65" s="98">
        <v>63</v>
      </c>
      <c r="C65" s="99" t="s">
        <v>329</v>
      </c>
      <c r="D65" s="99" t="s">
        <v>414</v>
      </c>
      <c r="E65" s="100">
        <v>1067642127</v>
      </c>
      <c r="F65" s="101" t="s">
        <v>559</v>
      </c>
      <c r="G65" s="101">
        <v>44146</v>
      </c>
      <c r="H65" s="102">
        <f ca="1">IF('BASE DE DATOS 2026'!$G65="","",YEAR(NOW())-YEAR('BASE DE DATOS 2026'!$G65))</f>
        <v>6</v>
      </c>
      <c r="I65" s="99" t="s">
        <v>97</v>
      </c>
      <c r="J65" s="103" t="str">
        <f t="shared" si="0"/>
        <v>E</v>
      </c>
      <c r="K65" s="103" t="str">
        <f>YEAR('BASE DE DATOS 2026'!$G65)&amp;J65</f>
        <v>2020E</v>
      </c>
      <c r="L65" s="104" t="str">
        <f t="shared" si="2"/>
        <v>MINIRIDERS 6 AÑOS</v>
      </c>
      <c r="M65" s="99" t="s">
        <v>416</v>
      </c>
      <c r="N65" s="107">
        <v>63</v>
      </c>
      <c r="O65" s="106">
        <f>IFERROR(VLOOKUP('BASE DE DATOS 2026'!$I65,CATEGORIAS!$M$3:$O$12,2,FALSE),"")</f>
        <v>85000</v>
      </c>
    </row>
    <row r="66" spans="1:15" s="15" customFormat="1" ht="18.75" x14ac:dyDescent="0.25">
      <c r="A66" s="15">
        <f>IF(C66&lt;&gt;"",SUBTOTAL(103,$C$3:C66),"")</f>
        <v>64</v>
      </c>
      <c r="B66" s="98">
        <v>64</v>
      </c>
      <c r="C66" s="99" t="s">
        <v>480</v>
      </c>
      <c r="D66" s="99" t="s">
        <v>415</v>
      </c>
      <c r="E66" s="100">
        <v>1066890819</v>
      </c>
      <c r="F66" s="101" t="s">
        <v>559</v>
      </c>
      <c r="G66" s="101">
        <v>42585</v>
      </c>
      <c r="H66" s="102">
        <f ca="1">IF('BASE DE DATOS 2026'!$G66="","",YEAR(NOW())-YEAR('BASE DE DATOS 2026'!$G66))</f>
        <v>10</v>
      </c>
      <c r="I66" s="99" t="s">
        <v>64</v>
      </c>
      <c r="J66" s="103" t="str">
        <f t="shared" si="0"/>
        <v>P</v>
      </c>
      <c r="K66" s="103" t="str">
        <f>YEAR('BASE DE DATOS 2026'!$G66)&amp;J66</f>
        <v>2016P</v>
      </c>
      <c r="L66" s="104" t="str">
        <f t="shared" si="2"/>
        <v>PRINCIPIANTES 9 Y 10 AÑOS</v>
      </c>
      <c r="M66" s="99" t="s">
        <v>416</v>
      </c>
      <c r="N66" s="105">
        <v>64</v>
      </c>
      <c r="O66" s="106">
        <f>IFERROR(VLOOKUP('BASE DE DATOS 2026'!$I66,CATEGORIAS!$M$3:$O$12,2,FALSE),"")</f>
        <v>85000</v>
      </c>
    </row>
    <row r="67" spans="1:15" s="15" customFormat="1" ht="18.75" x14ac:dyDescent="0.25">
      <c r="A67" s="15">
        <f>IF(C67&lt;&gt;"",SUBTOTAL(103,$C$3:C67),"")</f>
        <v>65</v>
      </c>
      <c r="B67" s="98">
        <v>65</v>
      </c>
      <c r="C67" s="99" t="s">
        <v>211</v>
      </c>
      <c r="D67" s="99" t="s">
        <v>212</v>
      </c>
      <c r="E67" s="100">
        <v>1032937801</v>
      </c>
      <c r="F67" s="101" t="s">
        <v>559</v>
      </c>
      <c r="G67" s="101">
        <v>38321</v>
      </c>
      <c r="H67" s="102">
        <f ca="1">IF('BASE DE DATOS 2026'!$G67="","",YEAR(NOW())-YEAR('BASE DE DATOS 2026'!$G67))</f>
        <v>22</v>
      </c>
      <c r="I67" s="99" t="s">
        <v>10</v>
      </c>
      <c r="J67" s="103" t="str">
        <f t="shared" ref="J67:J130" si="3">VLOOKUP(I67,NH,2,0)</f>
        <v>OV</v>
      </c>
      <c r="K67" s="103" t="str">
        <f>YEAR('BASE DE DATOS 2026'!$G67)&amp;J67</f>
        <v>2004OV</v>
      </c>
      <c r="L67" s="104" t="str">
        <f t="shared" ref="L67:L68" si="4">IFERROR(VLOOKUP(K67,CATEGORIAS,2,0),"")</f>
        <v>OPEN VARONES</v>
      </c>
      <c r="M67" s="99" t="s">
        <v>221</v>
      </c>
      <c r="N67" s="107">
        <v>65</v>
      </c>
      <c r="O67" s="106">
        <f>IFERROR(VLOOKUP('BASE DE DATOS 2026'!$I67,CATEGORIAS!$M$3:$O$12,2,FALSE),"")</f>
        <v>85000</v>
      </c>
    </row>
    <row r="68" spans="1:15" s="15" customFormat="1" ht="18.75" x14ac:dyDescent="0.25">
      <c r="A68" s="15">
        <f>IF(C68&lt;&gt;"",SUBTOTAL(103,$C$3:C68),"")</f>
        <v>66</v>
      </c>
      <c r="B68" s="98">
        <v>66</v>
      </c>
      <c r="C68" s="99" t="s">
        <v>213</v>
      </c>
      <c r="D68" s="99" t="s">
        <v>214</v>
      </c>
      <c r="E68" s="100">
        <v>1044629675</v>
      </c>
      <c r="F68" s="101" t="s">
        <v>558</v>
      </c>
      <c r="G68" s="101">
        <v>39636</v>
      </c>
      <c r="H68" s="102">
        <f ca="1">IF('BASE DE DATOS 2026'!$G68="","",YEAR(NOW())-YEAR('BASE DE DATOS 2026'!$G68))</f>
        <v>18</v>
      </c>
      <c r="I68" s="99" t="s">
        <v>9</v>
      </c>
      <c r="J68" s="103" t="str">
        <f t="shared" si="3"/>
        <v>OD</v>
      </c>
      <c r="K68" s="103" t="str">
        <f>YEAR('BASE DE DATOS 2026'!$G68)&amp;J68</f>
        <v>2008OD</v>
      </c>
      <c r="L68" s="104" t="str">
        <f t="shared" si="4"/>
        <v>OPEN DAMAS</v>
      </c>
      <c r="M68" s="99" t="s">
        <v>221</v>
      </c>
      <c r="N68" s="105">
        <v>66</v>
      </c>
      <c r="O68" s="106">
        <f>IFERROR(VLOOKUP('BASE DE DATOS 2026'!$I68,CATEGORIAS!$M$3:$O$12,2,FALSE),"")</f>
        <v>85000</v>
      </c>
    </row>
    <row r="69" spans="1:15" s="15" customFormat="1" ht="18.75" x14ac:dyDescent="0.25">
      <c r="A69" s="15">
        <f>IF(C69&lt;&gt;"",SUBTOTAL(103,$C$3:C69),"")</f>
        <v>67</v>
      </c>
      <c r="B69" s="98">
        <v>67</v>
      </c>
      <c r="C69" s="99" t="s">
        <v>215</v>
      </c>
      <c r="D69" s="99" t="s">
        <v>216</v>
      </c>
      <c r="E69" s="100">
        <v>1044222216</v>
      </c>
      <c r="F69" s="101" t="s">
        <v>559</v>
      </c>
      <c r="G69" s="101">
        <v>41020</v>
      </c>
      <c r="H69" s="102">
        <f ca="1">IF('BASE DE DATOS 2026'!$G69="","",YEAR(NOW())-YEAR('BASE DE DATOS 2026'!$G69))</f>
        <v>14</v>
      </c>
      <c r="I69" s="99" t="s">
        <v>210</v>
      </c>
      <c r="J69" s="103" t="str">
        <f t="shared" si="3"/>
        <v>EX</v>
      </c>
      <c r="K69" s="103" t="str">
        <f>YEAR('BASE DE DATOS 2026'!$G69)&amp;J69</f>
        <v>2012EX</v>
      </c>
      <c r="L69" s="108" t="s">
        <v>209</v>
      </c>
      <c r="M69" s="99" t="s">
        <v>221</v>
      </c>
      <c r="N69" s="107">
        <v>67</v>
      </c>
      <c r="O69" s="106">
        <f>IFERROR(VLOOKUP('BASE DE DATOS 2026'!$I69,CATEGORIAS!$M$3:$O$12,2,FALSE),"")</f>
        <v>85000</v>
      </c>
    </row>
    <row r="70" spans="1:15" s="15" customFormat="1" ht="18.75" x14ac:dyDescent="0.25">
      <c r="A70" s="15">
        <f>IF(C70&lt;&gt;"",SUBTOTAL(103,$C$3:C70),"")</f>
        <v>68</v>
      </c>
      <c r="B70" s="98">
        <v>68</v>
      </c>
      <c r="C70" s="99" t="s">
        <v>222</v>
      </c>
      <c r="D70" s="99" t="s">
        <v>217</v>
      </c>
      <c r="E70" s="100">
        <v>1049936812</v>
      </c>
      <c r="F70" s="101" t="s">
        <v>559</v>
      </c>
      <c r="G70" s="101">
        <v>40467</v>
      </c>
      <c r="H70" s="102">
        <f ca="1">IF('BASE DE DATOS 2026'!$G70="","",YEAR(NOW())-YEAR('BASE DE DATOS 2026'!$G70))</f>
        <v>16</v>
      </c>
      <c r="I70" s="99" t="s">
        <v>210</v>
      </c>
      <c r="J70" s="103" t="str">
        <f t="shared" si="3"/>
        <v>EX</v>
      </c>
      <c r="K70" s="103" t="str">
        <f>YEAR('BASE DE DATOS 2026'!$G70)&amp;J70</f>
        <v>2010EX</v>
      </c>
      <c r="L70" s="104" t="str">
        <f>IFERROR(VLOOKUP(K70,CATEGORIAS,2,0),"")</f>
        <v>OPEN 15 AÑOS Y MAS</v>
      </c>
      <c r="M70" s="99" t="s">
        <v>221</v>
      </c>
      <c r="N70" s="105">
        <v>68</v>
      </c>
      <c r="O70" s="106">
        <f>IFERROR(VLOOKUP('BASE DE DATOS 2026'!$I70,CATEGORIAS!$M$3:$O$12,2,FALSE),"")</f>
        <v>85000</v>
      </c>
    </row>
    <row r="71" spans="1:15" s="15" customFormat="1" ht="18.75" x14ac:dyDescent="0.25">
      <c r="A71" s="15">
        <f>IF(C71&lt;&gt;"",SUBTOTAL(103,$C$3:C71),"")</f>
        <v>69</v>
      </c>
      <c r="B71" s="98">
        <v>69</v>
      </c>
      <c r="C71" s="99" t="s">
        <v>218</v>
      </c>
      <c r="D71" s="99" t="s">
        <v>219</v>
      </c>
      <c r="E71" s="100">
        <v>1044643875</v>
      </c>
      <c r="F71" s="101" t="s">
        <v>558</v>
      </c>
      <c r="G71" s="101">
        <v>40796</v>
      </c>
      <c r="H71" s="102">
        <f ca="1">IF('BASE DE DATOS 2026'!$G71="","",YEAR(NOW())-YEAR('BASE DE DATOS 2026'!$G71))</f>
        <v>15</v>
      </c>
      <c r="I71" s="99" t="s">
        <v>9</v>
      </c>
      <c r="J71" s="103" t="str">
        <f t="shared" si="3"/>
        <v>OD</v>
      </c>
      <c r="K71" s="103" t="str">
        <f>YEAR('BASE DE DATOS 2026'!$G71)&amp;J71</f>
        <v>2011OD</v>
      </c>
      <c r="L71" s="104" t="str">
        <f>IFERROR(VLOOKUP(K71,CATEGORIAS,2,0),"")</f>
        <v>OPEN DAMAS</v>
      </c>
      <c r="M71" s="99" t="s">
        <v>221</v>
      </c>
      <c r="N71" s="107">
        <v>69</v>
      </c>
      <c r="O71" s="106">
        <f>IFERROR(VLOOKUP('BASE DE DATOS 2026'!$I71,CATEGORIAS!$M$3:$O$12,2,FALSE),"")</f>
        <v>85000</v>
      </c>
    </row>
    <row r="72" spans="1:15" s="15" customFormat="1" ht="18.75" x14ac:dyDescent="0.25">
      <c r="A72" s="15">
        <f>IF(C72&lt;&gt;"",SUBTOTAL(103,$C$3:C72),"")</f>
        <v>70</v>
      </c>
      <c r="B72" s="98">
        <v>70</v>
      </c>
      <c r="C72" s="99" t="s">
        <v>223</v>
      </c>
      <c r="D72" s="99" t="s">
        <v>220</v>
      </c>
      <c r="E72" s="100">
        <v>1042263808</v>
      </c>
      <c r="F72" s="101" t="s">
        <v>558</v>
      </c>
      <c r="G72" s="101">
        <v>41009</v>
      </c>
      <c r="H72" s="102">
        <f ca="1">IF('BASE DE DATOS 2026'!$G72="","",YEAR(NOW())-YEAR('BASE DE DATOS 2026'!$G72))</f>
        <v>14</v>
      </c>
      <c r="I72" s="99" t="s">
        <v>9</v>
      </c>
      <c r="J72" s="103" t="str">
        <f t="shared" si="3"/>
        <v>OD</v>
      </c>
      <c r="K72" s="103" t="str">
        <f>YEAR('BASE DE DATOS 2026'!$G72)&amp;J72</f>
        <v>2012OD</v>
      </c>
      <c r="L72" s="108" t="s">
        <v>9</v>
      </c>
      <c r="M72" s="99" t="s">
        <v>221</v>
      </c>
      <c r="N72" s="105">
        <v>70</v>
      </c>
      <c r="O72" s="106">
        <f>IFERROR(VLOOKUP('BASE DE DATOS 2026'!$I72,CATEGORIAS!$M$3:$O$12,2,FALSE),"")</f>
        <v>85000</v>
      </c>
    </row>
    <row r="73" spans="1:15" s="15" customFormat="1" ht="18.75" x14ac:dyDescent="0.25">
      <c r="A73" s="15">
        <f>IF(C73&lt;&gt;"",SUBTOTAL(103,$C$3:C73),"")</f>
        <v>71</v>
      </c>
      <c r="B73" s="98">
        <v>71</v>
      </c>
      <c r="C73" s="99" t="s">
        <v>417</v>
      </c>
      <c r="D73" s="99" t="s">
        <v>418</v>
      </c>
      <c r="E73" s="100">
        <v>1067625006</v>
      </c>
      <c r="F73" s="101" t="s">
        <v>559</v>
      </c>
      <c r="G73" s="101">
        <v>41705</v>
      </c>
      <c r="H73" s="102">
        <f ca="1">IF('BASE DE DATOS 2026'!$G73="","",YEAR(NOW())-YEAR('BASE DE DATOS 2026'!$G73))</f>
        <v>12</v>
      </c>
      <c r="I73" s="99" t="s">
        <v>64</v>
      </c>
      <c r="J73" s="103" t="str">
        <f t="shared" si="3"/>
        <v>P</v>
      </c>
      <c r="K73" s="103" t="str">
        <f>YEAR('BASE DE DATOS 2026'!$G73)&amp;J73</f>
        <v>2014P</v>
      </c>
      <c r="L73" s="104" t="str">
        <f t="shared" ref="L73:L104" si="5">IFERROR(VLOOKUP(K73,CATEGORIAS,2,0),"")</f>
        <v>PRINCIPIANTES 11 Y 12 AÑOS</v>
      </c>
      <c r="M73" s="99" t="s">
        <v>184</v>
      </c>
      <c r="N73" s="107">
        <v>71</v>
      </c>
      <c r="O73" s="106">
        <f>IFERROR(VLOOKUP('BASE DE DATOS 2026'!$I73,CATEGORIAS!$M$3:$O$12,2,FALSE),"")</f>
        <v>85000</v>
      </c>
    </row>
    <row r="74" spans="1:15" s="15" customFormat="1" ht="18.75" x14ac:dyDescent="0.25">
      <c r="A74" s="15">
        <f>IF(C74&lt;&gt;"",SUBTOTAL(103,$C$3:C74),"")</f>
        <v>72</v>
      </c>
      <c r="B74" s="98">
        <v>72</v>
      </c>
      <c r="C74" s="99" t="s">
        <v>419</v>
      </c>
      <c r="D74" s="99" t="s">
        <v>420</v>
      </c>
      <c r="E74" s="100">
        <v>1065821089</v>
      </c>
      <c r="F74" s="101" t="s">
        <v>559</v>
      </c>
      <c r="G74" s="101">
        <v>34917</v>
      </c>
      <c r="H74" s="102">
        <f ca="1">IF('BASE DE DATOS 2026'!$G74="","",YEAR(NOW())-YEAR('BASE DE DATOS 2026'!$G74))</f>
        <v>31</v>
      </c>
      <c r="I74" s="99" t="s">
        <v>67</v>
      </c>
      <c r="J74" s="103" t="str">
        <f t="shared" si="3"/>
        <v>SM</v>
      </c>
      <c r="K74" s="103" t="str">
        <f>YEAR('BASE DE DATOS 2026'!$G74)&amp;J74</f>
        <v>1995SM</v>
      </c>
      <c r="L74" s="104" t="str">
        <f t="shared" si="5"/>
        <v>SENIOR MASTER</v>
      </c>
      <c r="M74" s="99" t="s">
        <v>184</v>
      </c>
      <c r="N74" s="105">
        <v>72</v>
      </c>
      <c r="O74" s="106">
        <f>IFERROR(VLOOKUP('BASE DE DATOS 2026'!$I74,CATEGORIAS!$M$3:$O$12,2,FALSE),"")</f>
        <v>85000</v>
      </c>
    </row>
    <row r="75" spans="1:15" s="15" customFormat="1" ht="18.75" x14ac:dyDescent="0.25">
      <c r="A75" s="15">
        <f>IF(C75&lt;&gt;"",SUBTOTAL(103,$C$3:C75),"")</f>
        <v>73</v>
      </c>
      <c r="B75" s="98">
        <v>73</v>
      </c>
      <c r="C75" s="99" t="s">
        <v>421</v>
      </c>
      <c r="D75" s="99" t="s">
        <v>422</v>
      </c>
      <c r="E75" s="100">
        <v>1066301149</v>
      </c>
      <c r="F75" s="101" t="s">
        <v>559</v>
      </c>
      <c r="G75" s="101">
        <v>43493</v>
      </c>
      <c r="H75" s="102">
        <f ca="1">IF('BASE DE DATOS 2026'!$G75="","",YEAR(NOW())-YEAR('BASE DE DATOS 2026'!$G75))</f>
        <v>7</v>
      </c>
      <c r="I75" s="99" t="s">
        <v>64</v>
      </c>
      <c r="J75" s="103" t="str">
        <f t="shared" si="3"/>
        <v>P</v>
      </c>
      <c r="K75" s="103" t="str">
        <f>YEAR('BASE DE DATOS 2026'!$G75)&amp;J75</f>
        <v>2019P</v>
      </c>
      <c r="L75" s="104" t="str">
        <f t="shared" si="5"/>
        <v>PRINCIPIANTES 7 Y 8 AÑOS</v>
      </c>
      <c r="M75" s="99" t="s">
        <v>184</v>
      </c>
      <c r="N75" s="107">
        <v>73</v>
      </c>
      <c r="O75" s="106">
        <f>IFERROR(VLOOKUP('BASE DE DATOS 2026'!$I75,CATEGORIAS!$M$3:$O$12,2,FALSE),"")</f>
        <v>85000</v>
      </c>
    </row>
    <row r="76" spans="1:15" s="15" customFormat="1" ht="18.75" x14ac:dyDescent="0.25">
      <c r="A76" s="15">
        <f>IF(C76&lt;&gt;"",SUBTOTAL(103,$C$3:C76),"")</f>
        <v>74</v>
      </c>
      <c r="B76" s="98">
        <v>74</v>
      </c>
      <c r="C76" s="99" t="s">
        <v>481</v>
      </c>
      <c r="D76" s="99" t="s">
        <v>423</v>
      </c>
      <c r="E76" s="100">
        <v>1067633578</v>
      </c>
      <c r="F76" s="101" t="s">
        <v>558</v>
      </c>
      <c r="G76" s="101">
        <v>42679</v>
      </c>
      <c r="H76" s="102">
        <f ca="1">IF('BASE DE DATOS 2026'!$G76="","",YEAR(NOW())-YEAR('BASE DE DATOS 2026'!$G76))</f>
        <v>10</v>
      </c>
      <c r="I76" s="99" t="s">
        <v>13</v>
      </c>
      <c r="J76" s="103" t="str">
        <f t="shared" si="3"/>
        <v>D</v>
      </c>
      <c r="K76" s="103" t="str">
        <f>YEAR('BASE DE DATOS 2026'!$G76)&amp;J76</f>
        <v>2016D</v>
      </c>
      <c r="L76" s="104" t="str">
        <f t="shared" si="5"/>
        <v>DAMAS 9 Y 10 AÑOS</v>
      </c>
      <c r="M76" s="99" t="s">
        <v>184</v>
      </c>
      <c r="N76" s="105">
        <v>74</v>
      </c>
      <c r="O76" s="106">
        <f>IFERROR(VLOOKUP('BASE DE DATOS 2026'!$I76,CATEGORIAS!$M$3:$O$12,2,FALSE),"")</f>
        <v>85000</v>
      </c>
    </row>
    <row r="77" spans="1:15" s="15" customFormat="1" ht="18.75" x14ac:dyDescent="0.25">
      <c r="A77" s="15">
        <f>IF(C77&lt;&gt;"",SUBTOTAL(103,$C$3:C77),"")</f>
        <v>75</v>
      </c>
      <c r="B77" s="98">
        <v>75</v>
      </c>
      <c r="C77" s="99" t="s">
        <v>424</v>
      </c>
      <c r="D77" s="99" t="s">
        <v>425</v>
      </c>
      <c r="E77" s="100">
        <v>1067627289</v>
      </c>
      <c r="F77" s="101" t="s">
        <v>559</v>
      </c>
      <c r="G77" s="101">
        <v>41982</v>
      </c>
      <c r="H77" s="102">
        <f ca="1">IF('BASE DE DATOS 2026'!$G77="","",YEAR(NOW())-YEAR('BASE DE DATOS 2026'!$G77))</f>
        <v>12</v>
      </c>
      <c r="I77" s="99" t="s">
        <v>64</v>
      </c>
      <c r="J77" s="103" t="str">
        <f t="shared" si="3"/>
        <v>P</v>
      </c>
      <c r="K77" s="103" t="str">
        <f>YEAR('BASE DE DATOS 2026'!$G77)&amp;J77</f>
        <v>2014P</v>
      </c>
      <c r="L77" s="104" t="str">
        <f t="shared" si="5"/>
        <v>PRINCIPIANTES 11 Y 12 AÑOS</v>
      </c>
      <c r="M77" s="99" t="s">
        <v>186</v>
      </c>
      <c r="N77" s="107">
        <v>75</v>
      </c>
      <c r="O77" s="106">
        <f>IFERROR(VLOOKUP('BASE DE DATOS 2026'!$I77,CATEGORIAS!$M$3:$O$12,2,FALSE),"")</f>
        <v>85000</v>
      </c>
    </row>
    <row r="78" spans="1:15" s="15" customFormat="1" ht="18.75" x14ac:dyDescent="0.25">
      <c r="A78" s="15">
        <f>IF(C78&lt;&gt;"",SUBTOTAL(103,$C$3:C78),"")</f>
        <v>76</v>
      </c>
      <c r="B78" s="98">
        <v>76</v>
      </c>
      <c r="C78" s="99" t="s">
        <v>426</v>
      </c>
      <c r="D78" s="99" t="s">
        <v>427</v>
      </c>
      <c r="E78" s="100">
        <v>1025673315</v>
      </c>
      <c r="F78" s="101" t="s">
        <v>559</v>
      </c>
      <c r="G78" s="101">
        <v>42780</v>
      </c>
      <c r="H78" s="102">
        <f ca="1">IF('BASE DE DATOS 2026'!$G78="","",YEAR(NOW())-YEAR('BASE DE DATOS 2026'!$G78))</f>
        <v>9</v>
      </c>
      <c r="I78" s="99" t="s">
        <v>97</v>
      </c>
      <c r="J78" s="103" t="str">
        <f t="shared" si="3"/>
        <v>E</v>
      </c>
      <c r="K78" s="103" t="str">
        <f>YEAR('BASE DE DATOS 2026'!$G78)&amp;J78</f>
        <v>2017E</v>
      </c>
      <c r="L78" s="104" t="str">
        <f t="shared" si="5"/>
        <v>MINIRIDERS 9 Y 10 AÑOS</v>
      </c>
      <c r="M78" s="99" t="s">
        <v>184</v>
      </c>
      <c r="N78" s="105">
        <v>76</v>
      </c>
      <c r="O78" s="106">
        <f>IFERROR(VLOOKUP('BASE DE DATOS 2026'!$I78,CATEGORIAS!$M$3:$O$12,2,FALSE),"")</f>
        <v>85000</v>
      </c>
    </row>
    <row r="79" spans="1:15" s="15" customFormat="1" ht="18.75" x14ac:dyDescent="0.25">
      <c r="A79" s="15">
        <f>IF(C79&lt;&gt;"",SUBTOTAL(103,$C$3:C79),"")</f>
        <v>77</v>
      </c>
      <c r="B79" s="98">
        <v>77</v>
      </c>
      <c r="C79" s="99" t="s">
        <v>428</v>
      </c>
      <c r="D79" s="99" t="s">
        <v>429</v>
      </c>
      <c r="E79" s="100">
        <v>1067635216</v>
      </c>
      <c r="F79" s="101" t="s">
        <v>559</v>
      </c>
      <c r="G79" s="101">
        <v>42812</v>
      </c>
      <c r="H79" s="102">
        <f ca="1">IF('BASE DE DATOS 2026'!$G79="","",YEAR(NOW())-YEAR('BASE DE DATOS 2026'!$G79))</f>
        <v>9</v>
      </c>
      <c r="I79" s="99" t="s">
        <v>64</v>
      </c>
      <c r="J79" s="103" t="str">
        <f t="shared" si="3"/>
        <v>P</v>
      </c>
      <c r="K79" s="103" t="str">
        <f>YEAR('BASE DE DATOS 2026'!$G79)&amp;J79</f>
        <v>2017P</v>
      </c>
      <c r="L79" s="104" t="str">
        <f t="shared" si="5"/>
        <v>PRINCIPIANTES 9 Y 10 AÑOS</v>
      </c>
      <c r="M79" s="99" t="s">
        <v>184</v>
      </c>
      <c r="N79" s="107">
        <v>77</v>
      </c>
      <c r="O79" s="106">
        <f>IFERROR(VLOOKUP('BASE DE DATOS 2026'!$I79,CATEGORIAS!$M$3:$O$12,2,FALSE),"")</f>
        <v>85000</v>
      </c>
    </row>
    <row r="80" spans="1:15" s="15" customFormat="1" ht="18.75" x14ac:dyDescent="0.25">
      <c r="A80" s="15">
        <f>IF(C80&lt;&gt;"",SUBTOTAL(103,$C$3:C80),"")</f>
        <v>78</v>
      </c>
      <c r="B80" s="98">
        <v>78</v>
      </c>
      <c r="C80" s="99" t="s">
        <v>269</v>
      </c>
      <c r="D80" s="99" t="s">
        <v>430</v>
      </c>
      <c r="E80" s="100">
        <v>1067645087</v>
      </c>
      <c r="F80" s="101" t="s">
        <v>559</v>
      </c>
      <c r="G80" s="101">
        <v>44708</v>
      </c>
      <c r="H80" s="102">
        <f ca="1">IF('BASE DE DATOS 2026'!$G80="","",YEAR(NOW())-YEAR('BASE DE DATOS 2026'!$G80))</f>
        <v>4</v>
      </c>
      <c r="I80" s="99" t="s">
        <v>12</v>
      </c>
      <c r="J80" s="103" t="str">
        <f t="shared" si="3"/>
        <v>S</v>
      </c>
      <c r="K80" s="103" t="str">
        <f>YEAR('BASE DE DATOS 2026'!$G80)&amp;J80</f>
        <v>2022S</v>
      </c>
      <c r="L80" s="104" t="str">
        <f t="shared" si="5"/>
        <v>STRIDERS 4 AÑOS</v>
      </c>
      <c r="M80" s="99" t="s">
        <v>184</v>
      </c>
      <c r="N80" s="105">
        <v>78</v>
      </c>
      <c r="O80" s="106">
        <f>IFERROR(VLOOKUP('BASE DE DATOS 2026'!$I80,CATEGORIAS!$M$3:$O$12,2,FALSE),"")</f>
        <v>85000</v>
      </c>
    </row>
    <row r="81" spans="1:15" s="15" customFormat="1" ht="18.75" x14ac:dyDescent="0.25">
      <c r="A81" s="15">
        <f>IF(C81&lt;&gt;"",SUBTOTAL(103,$C$3:C81),"")</f>
        <v>79</v>
      </c>
      <c r="B81" s="98">
        <v>79</v>
      </c>
      <c r="C81" s="99" t="s">
        <v>431</v>
      </c>
      <c r="D81" s="99" t="s">
        <v>432</v>
      </c>
      <c r="E81" s="100">
        <v>1062818734</v>
      </c>
      <c r="F81" s="101" t="s">
        <v>559</v>
      </c>
      <c r="G81" s="101">
        <v>44268</v>
      </c>
      <c r="H81" s="102">
        <f ca="1">IF('BASE DE DATOS 2026'!$G81="","",YEAR(NOW())-YEAR('BASE DE DATOS 2026'!$G81))</f>
        <v>5</v>
      </c>
      <c r="I81" s="99" t="s">
        <v>12</v>
      </c>
      <c r="J81" s="103" t="str">
        <f t="shared" si="3"/>
        <v>S</v>
      </c>
      <c r="K81" s="103" t="str">
        <f>YEAR('BASE DE DATOS 2026'!$G81)&amp;J81</f>
        <v>2021S</v>
      </c>
      <c r="L81" s="104" t="str">
        <f t="shared" si="5"/>
        <v>STRIDERS 5 AÑOS</v>
      </c>
      <c r="M81" s="99" t="s">
        <v>184</v>
      </c>
      <c r="N81" s="107">
        <v>79</v>
      </c>
      <c r="O81" s="106">
        <f>IFERROR(VLOOKUP('BASE DE DATOS 2026'!$I81,CATEGORIAS!$M$3:$O$12,2,FALSE),"")</f>
        <v>85000</v>
      </c>
    </row>
    <row r="82" spans="1:15" s="15" customFormat="1" ht="18.75" x14ac:dyDescent="0.25">
      <c r="A82" s="15">
        <f>IF(C82&lt;&gt;"",SUBTOTAL(103,$C$3:C82),"")</f>
        <v>80</v>
      </c>
      <c r="B82" s="98">
        <v>80</v>
      </c>
      <c r="C82" s="99" t="s">
        <v>347</v>
      </c>
      <c r="D82" s="99" t="s">
        <v>433</v>
      </c>
      <c r="E82" s="100">
        <v>1065677795</v>
      </c>
      <c r="F82" s="101" t="s">
        <v>559</v>
      </c>
      <c r="G82" s="101">
        <v>44351</v>
      </c>
      <c r="H82" s="102">
        <f ca="1">IF('BASE DE DATOS 2026'!$G82="","",YEAR(NOW())-YEAR('BASE DE DATOS 2026'!$G82))</f>
        <v>5</v>
      </c>
      <c r="I82" s="99" t="s">
        <v>12</v>
      </c>
      <c r="J82" s="103" t="str">
        <f t="shared" si="3"/>
        <v>S</v>
      </c>
      <c r="K82" s="103" t="str">
        <f>YEAR('BASE DE DATOS 2026'!$G82)&amp;J82</f>
        <v>2021S</v>
      </c>
      <c r="L82" s="104" t="str">
        <f t="shared" si="5"/>
        <v>STRIDERS 5 AÑOS</v>
      </c>
      <c r="M82" s="99" t="s">
        <v>184</v>
      </c>
      <c r="N82" s="105">
        <v>80</v>
      </c>
      <c r="O82" s="106">
        <f>IFERROR(VLOOKUP('BASE DE DATOS 2026'!$I82,CATEGORIAS!$M$3:$O$12,2,FALSE),"")</f>
        <v>85000</v>
      </c>
    </row>
    <row r="83" spans="1:15" s="15" customFormat="1" ht="18.75" x14ac:dyDescent="0.25">
      <c r="A83" s="15">
        <f>IF(C83&lt;&gt;"",SUBTOTAL(103,$C$3:C83),"")</f>
        <v>81</v>
      </c>
      <c r="B83" s="98">
        <v>81</v>
      </c>
      <c r="C83" s="99" t="s">
        <v>482</v>
      </c>
      <c r="D83" s="99" t="s">
        <v>434</v>
      </c>
      <c r="E83" s="100">
        <v>1066879635</v>
      </c>
      <c r="F83" s="101" t="s">
        <v>559</v>
      </c>
      <c r="G83" s="101">
        <v>40675</v>
      </c>
      <c r="H83" s="102">
        <f ca="1">IF('BASE DE DATOS 2026'!$G83="","",YEAR(NOW())-YEAR('BASE DE DATOS 2026'!$G83))</f>
        <v>15</v>
      </c>
      <c r="I83" s="99" t="s">
        <v>210</v>
      </c>
      <c r="J83" s="103" t="str">
        <f t="shared" si="3"/>
        <v>EX</v>
      </c>
      <c r="K83" s="103" t="str">
        <f>YEAR('BASE DE DATOS 2026'!$G83)&amp;J83</f>
        <v>2011EX</v>
      </c>
      <c r="L83" s="104" t="str">
        <f t="shared" si="5"/>
        <v>OPEN 15 AÑOS Y MAS</v>
      </c>
      <c r="M83" s="99" t="s">
        <v>184</v>
      </c>
      <c r="N83" s="107">
        <v>81</v>
      </c>
      <c r="O83" s="106">
        <f>IFERROR(VLOOKUP('BASE DE DATOS 2026'!$I83,CATEGORIAS!$M$3:$O$12,2,FALSE),"")</f>
        <v>85000</v>
      </c>
    </row>
    <row r="84" spans="1:15" s="15" customFormat="1" ht="18.75" x14ac:dyDescent="0.25">
      <c r="A84" s="15">
        <f>IF(C84&lt;&gt;"",SUBTOTAL(103,$C$3:C84),"")</f>
        <v>82</v>
      </c>
      <c r="B84" s="98">
        <v>82</v>
      </c>
      <c r="C84" s="99" t="s">
        <v>483</v>
      </c>
      <c r="D84" s="99" t="s">
        <v>435</v>
      </c>
      <c r="E84" s="100">
        <v>1019135275</v>
      </c>
      <c r="F84" s="101" t="s">
        <v>559</v>
      </c>
      <c r="G84" s="101">
        <v>42326</v>
      </c>
      <c r="H84" s="102">
        <f ca="1">IF('BASE DE DATOS 2026'!$G84="","",YEAR(NOW())-YEAR('BASE DE DATOS 2026'!$G84))</f>
        <v>11</v>
      </c>
      <c r="I84" s="99" t="s">
        <v>64</v>
      </c>
      <c r="J84" s="103" t="str">
        <f t="shared" si="3"/>
        <v>P</v>
      </c>
      <c r="K84" s="103" t="str">
        <f>YEAR('BASE DE DATOS 2026'!$G84)&amp;J84</f>
        <v>2015P</v>
      </c>
      <c r="L84" s="104" t="str">
        <f t="shared" si="5"/>
        <v>PRINCIPIANTES 11 Y 12 AÑOS</v>
      </c>
      <c r="M84" s="99" t="s">
        <v>184</v>
      </c>
      <c r="N84" s="105">
        <v>82</v>
      </c>
      <c r="O84" s="106">
        <f>IFERROR(VLOOKUP('BASE DE DATOS 2026'!$I84,CATEGORIAS!$M$3:$O$12,2,FALSE),"")</f>
        <v>85000</v>
      </c>
    </row>
    <row r="85" spans="1:15" s="15" customFormat="1" ht="18.75" x14ac:dyDescent="0.25">
      <c r="A85" s="15">
        <f>IF(C85&lt;&gt;"",SUBTOTAL(103,$C$3:C85),"")</f>
        <v>83</v>
      </c>
      <c r="B85" s="98">
        <v>83</v>
      </c>
      <c r="C85" s="99" t="s">
        <v>281</v>
      </c>
      <c r="D85" s="99" t="s">
        <v>282</v>
      </c>
      <c r="E85" s="100">
        <v>1076920297</v>
      </c>
      <c r="F85" s="101" t="s">
        <v>558</v>
      </c>
      <c r="G85" s="101">
        <v>42826</v>
      </c>
      <c r="H85" s="102">
        <f ca="1">IF('BASE DE DATOS 2026'!$G85="","",YEAR(NOW())-YEAR('BASE DE DATOS 2026'!$G85))</f>
        <v>9</v>
      </c>
      <c r="I85" s="99" t="s">
        <v>13</v>
      </c>
      <c r="J85" s="103" t="str">
        <f t="shared" si="3"/>
        <v>D</v>
      </c>
      <c r="K85" s="103" t="str">
        <f>YEAR('BASE DE DATOS 2026'!$G85)&amp;J85</f>
        <v>2017D</v>
      </c>
      <c r="L85" s="104" t="str">
        <f t="shared" si="5"/>
        <v>DAMAS 9 Y 10 AÑOS</v>
      </c>
      <c r="M85" s="99" t="s">
        <v>183</v>
      </c>
      <c r="N85" s="105">
        <v>83</v>
      </c>
      <c r="O85" s="106">
        <f>IFERROR(VLOOKUP('BASE DE DATOS 2026'!$I85,CATEGORIAS!$M$3:$O$12,2,FALSE),"")</f>
        <v>85000</v>
      </c>
    </row>
    <row r="86" spans="1:15" s="15" customFormat="1" ht="18.75" x14ac:dyDescent="0.25">
      <c r="A86" s="15">
        <f>IF(C86&lt;&gt;"",SUBTOTAL(103,$C$3:C86),"")</f>
        <v>84</v>
      </c>
      <c r="B86" s="98">
        <v>84</v>
      </c>
      <c r="C86" s="99" t="s">
        <v>283</v>
      </c>
      <c r="D86" s="99" t="s">
        <v>284</v>
      </c>
      <c r="E86" s="100">
        <v>1043482893</v>
      </c>
      <c r="F86" s="101" t="s">
        <v>558</v>
      </c>
      <c r="G86" s="101">
        <v>43069</v>
      </c>
      <c r="H86" s="102">
        <f ca="1">IF('BASE DE DATOS 2026'!$G86="","",YEAR(NOW())-YEAR('BASE DE DATOS 2026'!$G86))</f>
        <v>9</v>
      </c>
      <c r="I86" s="99" t="s">
        <v>13</v>
      </c>
      <c r="J86" s="103" t="str">
        <f t="shared" si="3"/>
        <v>D</v>
      </c>
      <c r="K86" s="103" t="str">
        <f>YEAR('BASE DE DATOS 2026'!$G86)&amp;J86</f>
        <v>2017D</v>
      </c>
      <c r="L86" s="104" t="str">
        <f t="shared" si="5"/>
        <v>DAMAS 9 Y 10 AÑOS</v>
      </c>
      <c r="M86" s="99" t="s">
        <v>183</v>
      </c>
      <c r="N86" s="107">
        <v>84</v>
      </c>
      <c r="O86" s="106">
        <f>IFERROR(VLOOKUP('BASE DE DATOS 2026'!$I86,CATEGORIAS!$M$3:$O$12,2,FALSE),"")</f>
        <v>85000</v>
      </c>
    </row>
    <row r="87" spans="1:15" s="15" customFormat="1" ht="18.75" x14ac:dyDescent="0.25">
      <c r="A87" s="15">
        <f>IF(C87&lt;&gt;"",SUBTOTAL(103,$C$3:C87),"")</f>
        <v>85</v>
      </c>
      <c r="B87" s="98">
        <v>85</v>
      </c>
      <c r="C87" s="99" t="s">
        <v>285</v>
      </c>
      <c r="D87" s="99" t="s">
        <v>286</v>
      </c>
      <c r="E87" s="100">
        <v>1044238707</v>
      </c>
      <c r="F87" s="101" t="s">
        <v>559</v>
      </c>
      <c r="G87" s="101">
        <v>44984</v>
      </c>
      <c r="H87" s="102">
        <f ca="1">IF('BASE DE DATOS 2026'!$G87="","",YEAR(NOW())-YEAR('BASE DE DATOS 2026'!$G87))</f>
        <v>3</v>
      </c>
      <c r="I87" s="99" t="s">
        <v>12</v>
      </c>
      <c r="J87" s="103" t="str">
        <f t="shared" si="3"/>
        <v>S</v>
      </c>
      <c r="K87" s="103" t="str">
        <f>YEAR('BASE DE DATOS 2026'!$G87)&amp;J87</f>
        <v>2023S</v>
      </c>
      <c r="L87" s="104" t="str">
        <f t="shared" si="5"/>
        <v>STRIDERS 2 Y 3 AÑOS</v>
      </c>
      <c r="M87" s="99" t="s">
        <v>183</v>
      </c>
      <c r="N87" s="105">
        <v>85</v>
      </c>
      <c r="O87" s="106">
        <f>IFERROR(VLOOKUP('BASE DE DATOS 2026'!$I87,CATEGORIAS!$M$3:$O$12,2,FALSE),"")</f>
        <v>85000</v>
      </c>
    </row>
    <row r="88" spans="1:15" s="15" customFormat="1" ht="18.75" x14ac:dyDescent="0.25">
      <c r="A88" s="15">
        <f>IF(C88&lt;&gt;"",SUBTOTAL(103,$C$3:C88),"")</f>
        <v>86</v>
      </c>
      <c r="B88" s="98">
        <v>86</v>
      </c>
      <c r="C88" s="99" t="s">
        <v>287</v>
      </c>
      <c r="D88" s="99" t="s">
        <v>288</v>
      </c>
      <c r="E88" s="100">
        <v>1043495762</v>
      </c>
      <c r="F88" s="101" t="s">
        <v>559</v>
      </c>
      <c r="G88" s="101">
        <v>44762</v>
      </c>
      <c r="H88" s="102">
        <f ca="1">IF('BASE DE DATOS 2026'!$G88="","",YEAR(NOW())-YEAR('BASE DE DATOS 2026'!$G88))</f>
        <v>4</v>
      </c>
      <c r="I88" s="99" t="s">
        <v>12</v>
      </c>
      <c r="J88" s="103" t="str">
        <f t="shared" si="3"/>
        <v>S</v>
      </c>
      <c r="K88" s="103" t="str">
        <f>YEAR('BASE DE DATOS 2026'!$G88)&amp;J88</f>
        <v>2022S</v>
      </c>
      <c r="L88" s="104" t="str">
        <f t="shared" si="5"/>
        <v>STRIDERS 4 AÑOS</v>
      </c>
      <c r="M88" s="99" t="s">
        <v>183</v>
      </c>
      <c r="N88" s="107">
        <v>86</v>
      </c>
      <c r="O88" s="106">
        <f>IFERROR(VLOOKUP('BASE DE DATOS 2026'!$I88,CATEGORIAS!$M$3:$O$12,2,FALSE),"")</f>
        <v>85000</v>
      </c>
    </row>
    <row r="89" spans="1:15" s="15" customFormat="1" ht="18.75" x14ac:dyDescent="0.25">
      <c r="A89" s="15">
        <f>IF(C89&lt;&gt;"",SUBTOTAL(103,$C$3:C89),"")</f>
        <v>87</v>
      </c>
      <c r="B89" s="98">
        <v>87</v>
      </c>
      <c r="C89" s="99" t="s">
        <v>289</v>
      </c>
      <c r="D89" s="99" t="s">
        <v>290</v>
      </c>
      <c r="E89" s="100">
        <v>1146546707</v>
      </c>
      <c r="F89" s="101" t="s">
        <v>559</v>
      </c>
      <c r="G89" s="101">
        <v>44483</v>
      </c>
      <c r="H89" s="102">
        <f ca="1">IF('BASE DE DATOS 2026'!$G89="","",YEAR(NOW())-YEAR('BASE DE DATOS 2026'!$G89))</f>
        <v>5</v>
      </c>
      <c r="I89" s="99" t="s">
        <v>12</v>
      </c>
      <c r="J89" s="103" t="str">
        <f t="shared" si="3"/>
        <v>S</v>
      </c>
      <c r="K89" s="103" t="str">
        <f>YEAR('BASE DE DATOS 2026'!$G89)&amp;J89</f>
        <v>2021S</v>
      </c>
      <c r="L89" s="104" t="str">
        <f t="shared" si="5"/>
        <v>STRIDERS 5 AÑOS</v>
      </c>
      <c r="M89" s="99" t="s">
        <v>183</v>
      </c>
      <c r="N89" s="105">
        <v>87</v>
      </c>
      <c r="O89" s="106">
        <f>IFERROR(VLOOKUP('BASE DE DATOS 2026'!$I89,CATEGORIAS!$M$3:$O$12,2,FALSE),"")</f>
        <v>85000</v>
      </c>
    </row>
    <row r="90" spans="1:15" s="15" customFormat="1" ht="18.75" x14ac:dyDescent="0.25">
      <c r="A90" s="15">
        <f>IF(C90&lt;&gt;"",SUBTOTAL(103,$C$3:C90),"")</f>
        <v>88</v>
      </c>
      <c r="B90" s="98">
        <v>88</v>
      </c>
      <c r="C90" s="99" t="s">
        <v>403</v>
      </c>
      <c r="D90" s="99" t="s">
        <v>291</v>
      </c>
      <c r="E90" s="100">
        <v>1143474296</v>
      </c>
      <c r="F90" s="101" t="s">
        <v>559</v>
      </c>
      <c r="G90" s="101">
        <v>44556</v>
      </c>
      <c r="H90" s="102">
        <f ca="1">IF('BASE DE DATOS 2026'!$G90="","",YEAR(NOW())-YEAR('BASE DE DATOS 2026'!$G90))</f>
        <v>5</v>
      </c>
      <c r="I90" s="99" t="s">
        <v>12</v>
      </c>
      <c r="J90" s="103" t="str">
        <f t="shared" si="3"/>
        <v>S</v>
      </c>
      <c r="K90" s="103" t="str">
        <f>YEAR('BASE DE DATOS 2026'!$G90)&amp;J90</f>
        <v>2021S</v>
      </c>
      <c r="L90" s="104" t="str">
        <f t="shared" si="5"/>
        <v>STRIDERS 5 AÑOS</v>
      </c>
      <c r="M90" s="99" t="s">
        <v>183</v>
      </c>
      <c r="N90" s="107">
        <v>88</v>
      </c>
      <c r="O90" s="106">
        <f>IFERROR(VLOOKUP('BASE DE DATOS 2026'!$I90,CATEGORIAS!$M$3:$O$12,2,FALSE),"")</f>
        <v>85000</v>
      </c>
    </row>
    <row r="91" spans="1:15" s="15" customFormat="1" ht="18.75" x14ac:dyDescent="0.25">
      <c r="A91" s="15">
        <f>IF(C91&lt;&gt;"",SUBTOTAL(103,$C$3:C91),"")</f>
        <v>89</v>
      </c>
      <c r="B91" s="98">
        <v>89</v>
      </c>
      <c r="C91" s="99" t="s">
        <v>404</v>
      </c>
      <c r="D91" s="99" t="s">
        <v>292</v>
      </c>
      <c r="E91" s="100">
        <v>1048091269</v>
      </c>
      <c r="F91" s="101" t="s">
        <v>559</v>
      </c>
      <c r="G91" s="101">
        <v>44253</v>
      </c>
      <c r="H91" s="102">
        <f ca="1">IF('BASE DE DATOS 2026'!$G91="","",YEAR(NOW())-YEAR('BASE DE DATOS 2026'!$G91))</f>
        <v>5</v>
      </c>
      <c r="I91" s="99" t="s">
        <v>12</v>
      </c>
      <c r="J91" s="103" t="str">
        <f t="shared" si="3"/>
        <v>S</v>
      </c>
      <c r="K91" s="103" t="str">
        <f>YEAR('BASE DE DATOS 2026'!$G91)&amp;J91</f>
        <v>2021S</v>
      </c>
      <c r="L91" s="104" t="str">
        <f t="shared" si="5"/>
        <v>STRIDERS 5 AÑOS</v>
      </c>
      <c r="M91" s="99" t="s">
        <v>183</v>
      </c>
      <c r="N91" s="105">
        <v>89</v>
      </c>
      <c r="O91" s="106">
        <f>IFERROR(VLOOKUP('BASE DE DATOS 2026'!$I91,CATEGORIAS!$M$3:$O$12,2,FALSE),"")</f>
        <v>85000</v>
      </c>
    </row>
    <row r="92" spans="1:15" s="15" customFormat="1" ht="18.75" x14ac:dyDescent="0.25">
      <c r="A92" s="15">
        <f>IF(C92&lt;&gt;"",SUBTOTAL(103,$C$3:C92),"")</f>
        <v>90</v>
      </c>
      <c r="B92" s="98">
        <v>90</v>
      </c>
      <c r="C92" s="99" t="s">
        <v>405</v>
      </c>
      <c r="D92" s="99" t="s">
        <v>406</v>
      </c>
      <c r="E92" s="100">
        <v>1044235678</v>
      </c>
      <c r="F92" s="101" t="s">
        <v>559</v>
      </c>
      <c r="G92" s="101">
        <v>44416</v>
      </c>
      <c r="H92" s="102">
        <f ca="1">IF('BASE DE DATOS 2026'!$G92="","",YEAR(NOW())-YEAR('BASE DE DATOS 2026'!$G92))</f>
        <v>5</v>
      </c>
      <c r="I92" s="99" t="s">
        <v>12</v>
      </c>
      <c r="J92" s="103" t="str">
        <f t="shared" si="3"/>
        <v>S</v>
      </c>
      <c r="K92" s="103" t="str">
        <f>YEAR('BASE DE DATOS 2026'!$G92)&amp;J92</f>
        <v>2021S</v>
      </c>
      <c r="L92" s="104" t="str">
        <f t="shared" si="5"/>
        <v>STRIDERS 5 AÑOS</v>
      </c>
      <c r="M92" s="99" t="s">
        <v>183</v>
      </c>
      <c r="N92" s="107">
        <v>90</v>
      </c>
      <c r="O92" s="106">
        <f>IFERROR(VLOOKUP('BASE DE DATOS 2026'!$I92,CATEGORIAS!$M$3:$O$12,2,FALSE),"")</f>
        <v>85000</v>
      </c>
    </row>
    <row r="93" spans="1:15" ht="18.75" x14ac:dyDescent="0.25">
      <c r="A93" s="15">
        <f>IF(C93&lt;&gt;"",SUBTOTAL(103,$C$3:C93),"")</f>
        <v>91</v>
      </c>
      <c r="B93" s="98">
        <v>91</v>
      </c>
      <c r="C93" s="99" t="s">
        <v>293</v>
      </c>
      <c r="D93" s="99" t="s">
        <v>294</v>
      </c>
      <c r="E93" s="100">
        <v>1046739677</v>
      </c>
      <c r="F93" s="101" t="s">
        <v>559</v>
      </c>
      <c r="G93" s="101">
        <v>44373</v>
      </c>
      <c r="H93" s="102">
        <f ca="1">IF('BASE DE DATOS 2026'!$G93="","",YEAR(NOW())-YEAR('BASE DE DATOS 2026'!$G93))</f>
        <v>5</v>
      </c>
      <c r="I93" s="99" t="s">
        <v>97</v>
      </c>
      <c r="J93" s="103" t="str">
        <f t="shared" si="3"/>
        <v>E</v>
      </c>
      <c r="K93" s="103" t="str">
        <f>YEAR('BASE DE DATOS 2026'!$G93)&amp;J93</f>
        <v>2021E</v>
      </c>
      <c r="L93" s="104" t="str">
        <f t="shared" si="5"/>
        <v>MINIRIDERS 4 Y 5 AÑOS</v>
      </c>
      <c r="M93" s="99" t="s">
        <v>183</v>
      </c>
      <c r="N93" s="105">
        <v>91</v>
      </c>
      <c r="O93" s="106">
        <f>IFERROR(VLOOKUP('BASE DE DATOS 2026'!$I93,CATEGORIAS!$M$3:$O$12,2,FALSE),"")</f>
        <v>85000</v>
      </c>
    </row>
    <row r="94" spans="1:15" ht="18.75" x14ac:dyDescent="0.25">
      <c r="A94" s="15">
        <f>IF(C94&lt;&gt;"",SUBTOTAL(103,$C$3:C94),"")</f>
        <v>92</v>
      </c>
      <c r="B94" s="98">
        <v>92</v>
      </c>
      <c r="C94" s="99" t="s">
        <v>278</v>
      </c>
      <c r="D94" s="99" t="s">
        <v>295</v>
      </c>
      <c r="E94" s="100">
        <v>1146545525</v>
      </c>
      <c r="F94" s="101" t="s">
        <v>559</v>
      </c>
      <c r="G94" s="101">
        <v>44023</v>
      </c>
      <c r="H94" s="102">
        <f ca="1">IF('BASE DE DATOS 2026'!$G94="","",YEAR(NOW())-YEAR('BASE DE DATOS 2026'!$G94))</f>
        <v>6</v>
      </c>
      <c r="I94" s="99" t="s">
        <v>97</v>
      </c>
      <c r="J94" s="103" t="str">
        <f t="shared" si="3"/>
        <v>E</v>
      </c>
      <c r="K94" s="103" t="str">
        <f>YEAR('BASE DE DATOS 2026'!$G94)&amp;J94</f>
        <v>2020E</v>
      </c>
      <c r="L94" s="104" t="str">
        <f t="shared" si="5"/>
        <v>MINIRIDERS 6 AÑOS</v>
      </c>
      <c r="M94" s="99" t="s">
        <v>183</v>
      </c>
      <c r="N94" s="107">
        <v>92</v>
      </c>
      <c r="O94" s="106">
        <f>IFERROR(VLOOKUP('BASE DE DATOS 2026'!$I94,CATEGORIAS!$M$3:$O$12,2,FALSE),"")</f>
        <v>85000</v>
      </c>
    </row>
    <row r="95" spans="1:15" ht="18.75" x14ac:dyDescent="0.25">
      <c r="A95" s="15">
        <f>IF(C95&lt;&gt;"",SUBTOTAL(103,$C$3:C95),"")</f>
        <v>93</v>
      </c>
      <c r="B95" s="98">
        <v>93</v>
      </c>
      <c r="C95" s="99" t="s">
        <v>296</v>
      </c>
      <c r="D95" s="99" t="s">
        <v>297</v>
      </c>
      <c r="E95" s="100">
        <v>1194983230</v>
      </c>
      <c r="F95" s="101" t="s">
        <v>559</v>
      </c>
      <c r="G95" s="101">
        <v>44177</v>
      </c>
      <c r="H95" s="102">
        <f ca="1">IF('BASE DE DATOS 2026'!$G95="","",YEAR(NOW())-YEAR('BASE DE DATOS 2026'!$G95))</f>
        <v>6</v>
      </c>
      <c r="I95" s="99" t="s">
        <v>64</v>
      </c>
      <c r="J95" s="103" t="str">
        <f t="shared" si="3"/>
        <v>P</v>
      </c>
      <c r="K95" s="103" t="str">
        <f>YEAR('BASE DE DATOS 2026'!$G95)&amp;J95</f>
        <v>2020P</v>
      </c>
      <c r="L95" s="104" t="str">
        <f t="shared" si="5"/>
        <v>PRINCIPIANTES 6 AÑOS Y MENOS</v>
      </c>
      <c r="M95" s="99" t="s">
        <v>183</v>
      </c>
      <c r="N95" s="105">
        <v>93</v>
      </c>
      <c r="O95" s="106">
        <f>IFERROR(VLOOKUP('BASE DE DATOS 2026'!$I95,CATEGORIAS!$M$3:$O$12,2,FALSE),"")</f>
        <v>85000</v>
      </c>
    </row>
    <row r="96" spans="1:15" ht="18.75" x14ac:dyDescent="0.25">
      <c r="A96" s="15">
        <f>IF(C96&lt;&gt;"",SUBTOTAL(103,$C$3:C96),"")</f>
        <v>94</v>
      </c>
      <c r="B96" s="98">
        <v>94</v>
      </c>
      <c r="C96" s="99" t="s">
        <v>289</v>
      </c>
      <c r="D96" s="99" t="s">
        <v>298</v>
      </c>
      <c r="E96" s="100">
        <v>1044233512</v>
      </c>
      <c r="F96" s="101" t="s">
        <v>559</v>
      </c>
      <c r="G96" s="101">
        <v>43887</v>
      </c>
      <c r="H96" s="102">
        <f ca="1">IF('BASE DE DATOS 2026'!$G96="","",YEAR(NOW())-YEAR('BASE DE DATOS 2026'!$G96))</f>
        <v>6</v>
      </c>
      <c r="I96" s="99" t="s">
        <v>64</v>
      </c>
      <c r="J96" s="103" t="str">
        <f t="shared" si="3"/>
        <v>P</v>
      </c>
      <c r="K96" s="103" t="str">
        <f>YEAR('BASE DE DATOS 2026'!$G96)&amp;J96</f>
        <v>2020P</v>
      </c>
      <c r="L96" s="104" t="str">
        <f t="shared" si="5"/>
        <v>PRINCIPIANTES 6 AÑOS Y MENOS</v>
      </c>
      <c r="M96" s="99" t="s">
        <v>183</v>
      </c>
      <c r="N96" s="107">
        <v>94</v>
      </c>
      <c r="O96" s="106">
        <f>IFERROR(VLOOKUP('BASE DE DATOS 2026'!$I96,CATEGORIAS!$M$3:$O$12,2,FALSE),"")</f>
        <v>85000</v>
      </c>
    </row>
    <row r="97" spans="1:15" ht="18.75" x14ac:dyDescent="0.25">
      <c r="A97" s="15">
        <f>IF(C97&lt;&gt;"",SUBTOTAL(103,$C$3:C97),"")</f>
        <v>95</v>
      </c>
      <c r="B97" s="98">
        <v>95</v>
      </c>
      <c r="C97" s="99" t="s">
        <v>299</v>
      </c>
      <c r="D97" s="99" t="s">
        <v>300</v>
      </c>
      <c r="E97" s="100">
        <v>1043194724</v>
      </c>
      <c r="F97" s="101" t="s">
        <v>559</v>
      </c>
      <c r="G97" s="101">
        <v>43833</v>
      </c>
      <c r="H97" s="102">
        <f ca="1">IF('BASE DE DATOS 2026'!$G97="","",YEAR(NOW())-YEAR('BASE DE DATOS 2026'!$G97))</f>
        <v>6</v>
      </c>
      <c r="I97" s="99" t="s">
        <v>64</v>
      </c>
      <c r="J97" s="103" t="str">
        <f t="shared" si="3"/>
        <v>P</v>
      </c>
      <c r="K97" s="103" t="str">
        <f>YEAR('BASE DE DATOS 2026'!$G97)&amp;J97</f>
        <v>2020P</v>
      </c>
      <c r="L97" s="104" t="str">
        <f t="shared" si="5"/>
        <v>PRINCIPIANTES 6 AÑOS Y MENOS</v>
      </c>
      <c r="M97" s="99" t="s">
        <v>183</v>
      </c>
      <c r="N97" s="105">
        <v>95</v>
      </c>
      <c r="O97" s="106">
        <f>IFERROR(VLOOKUP('BASE DE DATOS 2026'!$I97,CATEGORIAS!$M$3:$O$12,2,FALSE),"")</f>
        <v>85000</v>
      </c>
    </row>
    <row r="98" spans="1:15" ht="18.75" x14ac:dyDescent="0.25">
      <c r="A98" s="15">
        <f>IF(C98&lt;&gt;"",SUBTOTAL(103,$C$3:C98),"")</f>
        <v>96</v>
      </c>
      <c r="B98" s="98">
        <v>96</v>
      </c>
      <c r="C98" s="99" t="s">
        <v>301</v>
      </c>
      <c r="D98" s="99" t="s">
        <v>302</v>
      </c>
      <c r="E98" s="100">
        <v>1048087989</v>
      </c>
      <c r="F98" s="101" t="s">
        <v>559</v>
      </c>
      <c r="G98" s="101">
        <v>43605</v>
      </c>
      <c r="H98" s="102">
        <f ca="1">IF('BASE DE DATOS 2026'!$G98="","",YEAR(NOW())-YEAR('BASE DE DATOS 2026'!$G98))</f>
        <v>7</v>
      </c>
      <c r="I98" s="99" t="s">
        <v>64</v>
      </c>
      <c r="J98" s="103" t="str">
        <f t="shared" si="3"/>
        <v>P</v>
      </c>
      <c r="K98" s="103" t="str">
        <f>YEAR('BASE DE DATOS 2026'!$G98)&amp;J98</f>
        <v>2019P</v>
      </c>
      <c r="L98" s="104" t="str">
        <f t="shared" si="5"/>
        <v>PRINCIPIANTES 7 Y 8 AÑOS</v>
      </c>
      <c r="M98" s="99" t="s">
        <v>183</v>
      </c>
      <c r="N98" s="107">
        <v>96</v>
      </c>
      <c r="O98" s="106">
        <f>IFERROR(VLOOKUP('BASE DE DATOS 2026'!$I98,CATEGORIAS!$M$3:$O$12,2,FALSE),"")</f>
        <v>85000</v>
      </c>
    </row>
    <row r="99" spans="1:15" ht="18.75" x14ac:dyDescent="0.25">
      <c r="A99" s="15">
        <f>IF(C99&lt;&gt;"",SUBTOTAL(103,$C$3:C99),"")</f>
        <v>97</v>
      </c>
      <c r="B99" s="98">
        <v>97</v>
      </c>
      <c r="C99" s="99" t="s">
        <v>303</v>
      </c>
      <c r="D99" s="99" t="s">
        <v>304</v>
      </c>
      <c r="E99" s="100">
        <v>1146542358</v>
      </c>
      <c r="F99" s="101" t="s">
        <v>559</v>
      </c>
      <c r="G99" s="101">
        <v>42711</v>
      </c>
      <c r="H99" s="102">
        <f ca="1">IF('BASE DE DATOS 2026'!$G99="","",YEAR(NOW())-YEAR('BASE DE DATOS 2026'!$G99))</f>
        <v>10</v>
      </c>
      <c r="I99" s="99" t="s">
        <v>210</v>
      </c>
      <c r="J99" s="103" t="str">
        <f t="shared" si="3"/>
        <v>EX</v>
      </c>
      <c r="K99" s="103" t="str">
        <f>YEAR('BASE DE DATOS 2026'!$G99)&amp;J99</f>
        <v>2016EX</v>
      </c>
      <c r="L99" s="104" t="str">
        <f t="shared" si="5"/>
        <v>OPEN 9 Y 10 AÑOS</v>
      </c>
      <c r="M99" s="99" t="s">
        <v>183</v>
      </c>
      <c r="N99" s="105">
        <v>97</v>
      </c>
      <c r="O99" s="106">
        <f>IFERROR(VLOOKUP('BASE DE DATOS 2026'!$I99,CATEGORIAS!$M$3:$O$12,2,FALSE),"")</f>
        <v>85000</v>
      </c>
    </row>
    <row r="100" spans="1:15" ht="18.75" x14ac:dyDescent="0.25">
      <c r="A100" s="15">
        <f>IF(C100&lt;&gt;"",SUBTOTAL(103,$C$3:C100),"")</f>
        <v>98</v>
      </c>
      <c r="B100" s="98">
        <v>98</v>
      </c>
      <c r="C100" s="99" t="s">
        <v>305</v>
      </c>
      <c r="D100" s="99" t="s">
        <v>306</v>
      </c>
      <c r="E100" s="100">
        <v>1043697910</v>
      </c>
      <c r="F100" s="101" t="s">
        <v>559</v>
      </c>
      <c r="G100" s="101">
        <v>42176</v>
      </c>
      <c r="H100" s="102">
        <f ca="1">IF('BASE DE DATOS 2026'!$G100="","",YEAR(NOW())-YEAR('BASE DE DATOS 2026'!$G100))</f>
        <v>11</v>
      </c>
      <c r="I100" s="99" t="s">
        <v>210</v>
      </c>
      <c r="J100" s="103" t="str">
        <f t="shared" si="3"/>
        <v>EX</v>
      </c>
      <c r="K100" s="103" t="str">
        <f>YEAR('BASE DE DATOS 2026'!$G100)&amp;J100</f>
        <v>2015EX</v>
      </c>
      <c r="L100" s="104" t="str">
        <f t="shared" si="5"/>
        <v>OPEN 11 Y 12 AÑOS</v>
      </c>
      <c r="M100" s="99" t="s">
        <v>183</v>
      </c>
      <c r="N100" s="107">
        <v>98</v>
      </c>
      <c r="O100" s="106">
        <f>IFERROR(VLOOKUP('BASE DE DATOS 2026'!$I100,CATEGORIAS!$M$3:$O$12,2,FALSE),"")</f>
        <v>85000</v>
      </c>
    </row>
    <row r="101" spans="1:15" ht="18.75" x14ac:dyDescent="0.25">
      <c r="A101" s="15">
        <f>IF(C101&lt;&gt;"",SUBTOTAL(103,$C$3:C101),"")</f>
        <v>99</v>
      </c>
      <c r="B101" s="98">
        <v>99</v>
      </c>
      <c r="C101" s="99" t="s">
        <v>307</v>
      </c>
      <c r="D101" s="99" t="s">
        <v>308</v>
      </c>
      <c r="E101" s="100">
        <v>1043473254</v>
      </c>
      <c r="F101" s="101" t="s">
        <v>559</v>
      </c>
      <c r="G101" s="101">
        <v>42361</v>
      </c>
      <c r="H101" s="102">
        <f ca="1">IF('BASE DE DATOS 2026'!$G101="","",YEAR(NOW())-YEAR('BASE DE DATOS 2026'!$G101))</f>
        <v>11</v>
      </c>
      <c r="I101" s="99" t="s">
        <v>64</v>
      </c>
      <c r="J101" s="103" t="str">
        <f t="shared" si="3"/>
        <v>P</v>
      </c>
      <c r="K101" s="103" t="str">
        <f>YEAR('BASE DE DATOS 2026'!$G101)&amp;J101</f>
        <v>2015P</v>
      </c>
      <c r="L101" s="104" t="str">
        <f t="shared" si="5"/>
        <v>PRINCIPIANTES 11 Y 12 AÑOS</v>
      </c>
      <c r="M101" s="99" t="s">
        <v>183</v>
      </c>
      <c r="N101" s="105">
        <v>99</v>
      </c>
      <c r="O101" s="106">
        <f>IFERROR(VLOOKUP('BASE DE DATOS 2026'!$I101,CATEGORIAS!$M$3:$O$12,2,FALSE),"")</f>
        <v>85000</v>
      </c>
    </row>
    <row r="102" spans="1:15" ht="18.75" x14ac:dyDescent="0.25">
      <c r="A102" s="15">
        <f>IF(C102&lt;&gt;"",SUBTOTAL(103,$C$3:C102),"")</f>
        <v>100</v>
      </c>
      <c r="B102" s="109">
        <v>100</v>
      </c>
      <c r="C102" s="99" t="s">
        <v>327</v>
      </c>
      <c r="D102" s="99" t="s">
        <v>328</v>
      </c>
      <c r="E102" s="100">
        <v>1042273929</v>
      </c>
      <c r="F102" s="101" t="s">
        <v>559</v>
      </c>
      <c r="G102" s="101">
        <v>43316</v>
      </c>
      <c r="H102" s="102">
        <f ca="1">IF('BASE DE DATOS 2026'!$G102="","",YEAR(NOW())-YEAR('BASE DE DATOS 2026'!$G102))</f>
        <v>8</v>
      </c>
      <c r="I102" s="99" t="s">
        <v>210</v>
      </c>
      <c r="J102" s="103" t="str">
        <f t="shared" si="3"/>
        <v>EX</v>
      </c>
      <c r="K102" s="103" t="str">
        <f>YEAR('BASE DE DATOS 2026'!$G102)&amp;J102</f>
        <v>2018EX</v>
      </c>
      <c r="L102" s="104" t="str">
        <f t="shared" si="5"/>
        <v>OPEN 8 AÑOS Y MENOS</v>
      </c>
      <c r="M102" s="99" t="s">
        <v>196</v>
      </c>
      <c r="N102" s="107">
        <v>100</v>
      </c>
      <c r="O102" s="106">
        <f>IFERROR(VLOOKUP('BASE DE DATOS 2026'!$I102,CATEGORIAS!$M$3:$O$12,2,FALSE),"")</f>
        <v>85000</v>
      </c>
    </row>
    <row r="103" spans="1:15" ht="18.75" x14ac:dyDescent="0.25">
      <c r="A103" s="15">
        <f>IF(C103&lt;&gt;"",SUBTOTAL(103,$C$3:C103),"")</f>
        <v>101</v>
      </c>
      <c r="B103" s="98">
        <v>101</v>
      </c>
      <c r="C103" s="99" t="s">
        <v>311</v>
      </c>
      <c r="D103" s="99" t="s">
        <v>312</v>
      </c>
      <c r="E103" s="100">
        <v>1044228881</v>
      </c>
      <c r="F103" s="101" t="s">
        <v>559</v>
      </c>
      <c r="G103" s="101">
        <v>43205</v>
      </c>
      <c r="H103" s="102">
        <f ca="1">IF('BASE DE DATOS 2026'!$G103="","",YEAR(NOW())-YEAR('BASE DE DATOS 2026'!$G103))</f>
        <v>8</v>
      </c>
      <c r="I103" s="99" t="s">
        <v>210</v>
      </c>
      <c r="J103" s="103" t="str">
        <f t="shared" si="3"/>
        <v>EX</v>
      </c>
      <c r="K103" s="103" t="str">
        <f>YEAR('BASE DE DATOS 2026'!$G103)&amp;J103</f>
        <v>2018EX</v>
      </c>
      <c r="L103" s="104" t="str">
        <f t="shared" si="5"/>
        <v>OPEN 8 AÑOS Y MENOS</v>
      </c>
      <c r="M103" s="99" t="s">
        <v>183</v>
      </c>
      <c r="N103" s="105">
        <v>101</v>
      </c>
      <c r="O103" s="106">
        <f>IFERROR(VLOOKUP('BASE DE DATOS 2026'!$I103,CATEGORIAS!$M$3:$O$12,2,FALSE),"")</f>
        <v>85000</v>
      </c>
    </row>
    <row r="104" spans="1:15" ht="18.75" x14ac:dyDescent="0.25">
      <c r="A104" s="15">
        <f>IF(C104&lt;&gt;"",SUBTOTAL(103,$C$3:C104),"")</f>
        <v>102</v>
      </c>
      <c r="B104" s="109">
        <v>102</v>
      </c>
      <c r="C104" s="99" t="s">
        <v>313</v>
      </c>
      <c r="D104" s="99" t="s">
        <v>314</v>
      </c>
      <c r="E104" s="100">
        <v>1042263032</v>
      </c>
      <c r="F104" s="101" t="s">
        <v>558</v>
      </c>
      <c r="G104" s="101">
        <v>40726</v>
      </c>
      <c r="H104" s="102">
        <f ca="1">IF('BASE DE DATOS 2026'!$G104="","",YEAR(NOW())-YEAR('BASE DE DATOS 2026'!$G104))</f>
        <v>15</v>
      </c>
      <c r="I104" s="99" t="s">
        <v>9</v>
      </c>
      <c r="J104" s="103" t="str">
        <f t="shared" si="3"/>
        <v>OD</v>
      </c>
      <c r="K104" s="103" t="str">
        <f>YEAR('BASE DE DATOS 2026'!$G104)&amp;J104</f>
        <v>2011OD</v>
      </c>
      <c r="L104" s="104" t="str">
        <f t="shared" si="5"/>
        <v>OPEN DAMAS</v>
      </c>
      <c r="M104" s="99" t="s">
        <v>183</v>
      </c>
      <c r="N104" s="107">
        <v>102</v>
      </c>
      <c r="O104" s="106">
        <f>IFERROR(VLOOKUP('BASE DE DATOS 2026'!$I104,CATEGORIAS!$M$3:$O$12,2,FALSE),"")</f>
        <v>85000</v>
      </c>
    </row>
    <row r="105" spans="1:15" ht="18.75" x14ac:dyDescent="0.25">
      <c r="A105" s="15">
        <f>IF(C105&lt;&gt;"",SUBTOTAL(103,$C$3:C105),"")</f>
        <v>103</v>
      </c>
      <c r="B105" s="98">
        <v>103</v>
      </c>
      <c r="C105" s="99" t="s">
        <v>315</v>
      </c>
      <c r="D105" s="99" t="s">
        <v>316</v>
      </c>
      <c r="E105" s="100">
        <v>1043685270</v>
      </c>
      <c r="F105" s="101" t="s">
        <v>558</v>
      </c>
      <c r="G105" s="101">
        <v>40603</v>
      </c>
      <c r="H105" s="102">
        <f ca="1">IF('BASE DE DATOS 2026'!$G105="","",YEAR(NOW())-YEAR('BASE DE DATOS 2026'!$G105))</f>
        <v>15</v>
      </c>
      <c r="I105" s="99" t="s">
        <v>9</v>
      </c>
      <c r="J105" s="103" t="str">
        <f t="shared" si="3"/>
        <v>OD</v>
      </c>
      <c r="K105" s="103" t="str">
        <f>YEAR('BASE DE DATOS 2026'!$G105)&amp;J105</f>
        <v>2011OD</v>
      </c>
      <c r="L105" s="104" t="str">
        <f t="shared" ref="L105:L136" si="6">IFERROR(VLOOKUP(K105,CATEGORIAS,2,0),"")</f>
        <v>OPEN DAMAS</v>
      </c>
      <c r="M105" s="99" t="s">
        <v>183</v>
      </c>
      <c r="N105" s="105">
        <v>103</v>
      </c>
      <c r="O105" s="106">
        <f>IFERROR(VLOOKUP('BASE DE DATOS 2026'!$I105,CATEGORIAS!$M$3:$O$12,2,FALSE),"")</f>
        <v>85000</v>
      </c>
    </row>
    <row r="106" spans="1:15" ht="18.75" x14ac:dyDescent="0.25">
      <c r="A106" s="15">
        <f>IF(C106&lt;&gt;"",SUBTOTAL(103,$C$3:C106),"")</f>
        <v>104</v>
      </c>
      <c r="B106" s="98">
        <v>104</v>
      </c>
      <c r="C106" s="99" t="s">
        <v>317</v>
      </c>
      <c r="D106" s="99" t="s">
        <v>318</v>
      </c>
      <c r="E106" s="100">
        <v>198188852</v>
      </c>
      <c r="F106" s="101" t="s">
        <v>559</v>
      </c>
      <c r="G106" s="101">
        <v>40406</v>
      </c>
      <c r="H106" s="102">
        <f ca="1">IF('BASE DE DATOS 2026'!$G106="","",YEAR(NOW())-YEAR('BASE DE DATOS 2026'!$G106))</f>
        <v>16</v>
      </c>
      <c r="I106" s="99" t="s">
        <v>10</v>
      </c>
      <c r="J106" s="103" t="str">
        <f t="shared" si="3"/>
        <v>OV</v>
      </c>
      <c r="K106" s="103" t="str">
        <f>YEAR('BASE DE DATOS 2026'!$G106)&amp;J106</f>
        <v>2010OV</v>
      </c>
      <c r="L106" s="104" t="str">
        <f t="shared" si="6"/>
        <v>OPEN VARONES</v>
      </c>
      <c r="M106" s="99" t="s">
        <v>183</v>
      </c>
      <c r="N106" s="105">
        <v>104</v>
      </c>
      <c r="O106" s="106">
        <f>IFERROR(VLOOKUP('BASE DE DATOS 2026'!$I106,CATEGORIAS!$M$3:$O$12,2,FALSE),"")</f>
        <v>85000</v>
      </c>
    </row>
    <row r="107" spans="1:15" ht="18.75" x14ac:dyDescent="0.25">
      <c r="A107" s="15">
        <f>IF(C107&lt;&gt;"",SUBTOTAL(103,$C$3:C107),"")</f>
        <v>105</v>
      </c>
      <c r="B107" s="98">
        <v>105</v>
      </c>
      <c r="C107" s="99" t="s">
        <v>319</v>
      </c>
      <c r="D107" s="99" t="s">
        <v>320</v>
      </c>
      <c r="E107" s="100">
        <v>1042858395</v>
      </c>
      <c r="F107" s="101" t="s">
        <v>559</v>
      </c>
      <c r="G107" s="101">
        <v>40337</v>
      </c>
      <c r="H107" s="102">
        <f ca="1">IF('BASE DE DATOS 2026'!$G107="","",YEAR(NOW())-YEAR('BASE DE DATOS 2026'!$G107))</f>
        <v>16</v>
      </c>
      <c r="I107" s="99" t="s">
        <v>210</v>
      </c>
      <c r="J107" s="103" t="str">
        <f t="shared" si="3"/>
        <v>EX</v>
      </c>
      <c r="K107" s="103" t="str">
        <f>YEAR('BASE DE DATOS 2026'!$G107)&amp;J107</f>
        <v>2010EX</v>
      </c>
      <c r="L107" s="104" t="str">
        <f t="shared" si="6"/>
        <v>OPEN 15 AÑOS Y MAS</v>
      </c>
      <c r="M107" s="99" t="s">
        <v>183</v>
      </c>
      <c r="N107" s="105">
        <v>105</v>
      </c>
      <c r="O107" s="106">
        <f>IFERROR(VLOOKUP('BASE DE DATOS 2026'!$I107,CATEGORIAS!$M$3:$O$12,2,FALSE),"")</f>
        <v>85000</v>
      </c>
    </row>
    <row r="108" spans="1:15" ht="18.75" x14ac:dyDescent="0.25">
      <c r="A108" s="15">
        <f>IF(C108&lt;&gt;"",SUBTOTAL(103,$C$3:C108),"")</f>
        <v>106</v>
      </c>
      <c r="B108" s="109">
        <v>106</v>
      </c>
      <c r="C108" s="99" t="s">
        <v>323</v>
      </c>
      <c r="D108" s="99" t="s">
        <v>324</v>
      </c>
      <c r="E108" s="100">
        <v>1146594864</v>
      </c>
      <c r="F108" s="101" t="s">
        <v>559</v>
      </c>
      <c r="G108" s="101">
        <v>43793</v>
      </c>
      <c r="H108" s="102">
        <f ca="1">IF('BASE DE DATOS 2026'!$G108="","",YEAR(NOW())-YEAR('BASE DE DATOS 2026'!$G108))</f>
        <v>7</v>
      </c>
      <c r="I108" s="99" t="s">
        <v>97</v>
      </c>
      <c r="J108" s="103" t="str">
        <f t="shared" si="3"/>
        <v>E</v>
      </c>
      <c r="K108" s="103" t="str">
        <f>YEAR('BASE DE DATOS 2026'!$G108)&amp;J108</f>
        <v>2019E</v>
      </c>
      <c r="L108" s="104" t="str">
        <f t="shared" si="6"/>
        <v>MINIRIDERS 7 Y 8 AÑOS</v>
      </c>
      <c r="M108" s="99" t="s">
        <v>196</v>
      </c>
      <c r="N108" s="107">
        <v>106</v>
      </c>
      <c r="O108" s="106">
        <f>IFERROR(VLOOKUP('BASE DE DATOS 2026'!$I108,CATEGORIAS!$M$3:$O$12,2,FALSE),"")</f>
        <v>85000</v>
      </c>
    </row>
    <row r="109" spans="1:15" ht="18.75" x14ac:dyDescent="0.25">
      <c r="A109" s="15">
        <f>IF(C109&lt;&gt;"",SUBTOTAL(103,$C$3:C109),"")</f>
        <v>107</v>
      </c>
      <c r="B109" s="98">
        <v>107</v>
      </c>
      <c r="C109" s="99" t="s">
        <v>222</v>
      </c>
      <c r="D109" s="99" t="s">
        <v>325</v>
      </c>
      <c r="E109" s="100">
        <v>1046738318</v>
      </c>
      <c r="F109" s="101" t="s">
        <v>559</v>
      </c>
      <c r="G109" s="101">
        <v>43980</v>
      </c>
      <c r="H109" s="102">
        <f ca="1">IF('BASE DE DATOS 2026'!$G109="","",YEAR(NOW())-YEAR('BASE DE DATOS 2026'!$G109))</f>
        <v>6</v>
      </c>
      <c r="I109" s="99" t="s">
        <v>97</v>
      </c>
      <c r="J109" s="103" t="str">
        <f t="shared" si="3"/>
        <v>E</v>
      </c>
      <c r="K109" s="103" t="str">
        <f>YEAR('BASE DE DATOS 2026'!$G109)&amp;J109</f>
        <v>2020E</v>
      </c>
      <c r="L109" s="104" t="str">
        <f t="shared" si="6"/>
        <v>MINIRIDERS 6 AÑOS</v>
      </c>
      <c r="M109" s="99" t="s">
        <v>196</v>
      </c>
      <c r="N109" s="105">
        <v>107</v>
      </c>
      <c r="O109" s="106">
        <f>IFERROR(VLOOKUP('BASE DE DATOS 2026'!$I109,CATEGORIAS!$M$3:$O$12,2,FALSE),"")</f>
        <v>85000</v>
      </c>
    </row>
    <row r="110" spans="1:15" ht="18.75" x14ac:dyDescent="0.25">
      <c r="A110" s="15">
        <f>IF(C110&lt;&gt;"",SUBTOTAL(103,$C$3:C110),"")</f>
        <v>108</v>
      </c>
      <c r="B110" s="109">
        <v>108</v>
      </c>
      <c r="C110" s="99" t="s">
        <v>222</v>
      </c>
      <c r="D110" s="99" t="s">
        <v>326</v>
      </c>
      <c r="E110" s="100">
        <v>1044235660</v>
      </c>
      <c r="F110" s="101" t="s">
        <v>559</v>
      </c>
      <c r="G110" s="101">
        <v>44408</v>
      </c>
      <c r="H110" s="102">
        <f ca="1">IF('BASE DE DATOS 2026'!$G110="","",YEAR(NOW())-YEAR('BASE DE DATOS 2026'!$G110))</f>
        <v>5</v>
      </c>
      <c r="I110" s="99" t="s">
        <v>97</v>
      </c>
      <c r="J110" s="103" t="str">
        <f t="shared" si="3"/>
        <v>E</v>
      </c>
      <c r="K110" s="103" t="str">
        <f>YEAR('BASE DE DATOS 2026'!$G110)&amp;J110</f>
        <v>2021E</v>
      </c>
      <c r="L110" s="104" t="str">
        <f t="shared" si="6"/>
        <v>MINIRIDERS 4 Y 5 AÑOS</v>
      </c>
      <c r="M110" s="99" t="s">
        <v>196</v>
      </c>
      <c r="N110" s="107">
        <v>108</v>
      </c>
      <c r="O110" s="106">
        <f>IFERROR(VLOOKUP('BASE DE DATOS 2026'!$I110,CATEGORIAS!$M$3:$O$12,2,FALSE),"")</f>
        <v>85000</v>
      </c>
    </row>
    <row r="111" spans="1:15" ht="18.75" x14ac:dyDescent="0.25">
      <c r="A111" s="15">
        <f>IF(C111&lt;&gt;"",SUBTOTAL(103,$C$3:C111),"")</f>
        <v>109</v>
      </c>
      <c r="B111" s="109">
        <v>109</v>
      </c>
      <c r="C111" s="99" t="s">
        <v>664</v>
      </c>
      <c r="D111" s="99" t="s">
        <v>665</v>
      </c>
      <c r="E111" s="100">
        <v>1194980525</v>
      </c>
      <c r="F111" s="101" t="s">
        <v>559</v>
      </c>
      <c r="G111" s="101">
        <v>43510</v>
      </c>
      <c r="H111" s="102">
        <f ca="1">IF('BASE DE DATOS 2026'!$G111="","",YEAR(NOW())-YEAR('BASE DE DATOS 2026'!$G111))</f>
        <v>7</v>
      </c>
      <c r="I111" s="99" t="s">
        <v>97</v>
      </c>
      <c r="J111" s="103" t="str">
        <f t="shared" si="3"/>
        <v>E</v>
      </c>
      <c r="K111" s="103" t="str">
        <f>YEAR('BASE DE DATOS 2026'!$G111)&amp;J111</f>
        <v>2019E</v>
      </c>
      <c r="L111" s="104" t="str">
        <f t="shared" si="6"/>
        <v>MINIRIDERS 7 Y 8 AÑOS</v>
      </c>
      <c r="M111" s="99" t="s">
        <v>196</v>
      </c>
      <c r="N111" s="107">
        <v>109</v>
      </c>
      <c r="O111" s="106">
        <f>IFERROR(VLOOKUP('BASE DE DATOS 2026'!$I111,CATEGORIAS!$M$3:$O$12,2,FALSE),"")</f>
        <v>85000</v>
      </c>
    </row>
    <row r="112" spans="1:15" ht="18.75" x14ac:dyDescent="0.25">
      <c r="A112" s="15" t="str">
        <f>IF(C112&lt;&gt;"",SUBTOTAL(103,$C$3:C112),"")</f>
        <v/>
      </c>
      <c r="B112" s="107">
        <v>110</v>
      </c>
      <c r="C112" s="110"/>
      <c r="D112" s="110"/>
      <c r="E112" s="111"/>
      <c r="F112" s="112"/>
      <c r="G112" s="112"/>
      <c r="H112" s="102" t="str">
        <f ca="1">IF('BASE DE DATOS 2026'!$G112="","",YEAR(NOW())-YEAR('BASE DE DATOS 2026'!$G112))</f>
        <v/>
      </c>
      <c r="I112" s="110"/>
      <c r="J112" s="103" t="e">
        <f t="shared" si="3"/>
        <v>#N/A</v>
      </c>
      <c r="K112" s="103" t="e">
        <f>YEAR('BASE DE DATOS 2026'!$G112)&amp;J112</f>
        <v>#N/A</v>
      </c>
      <c r="L112" s="104" t="str">
        <f t="shared" si="6"/>
        <v/>
      </c>
      <c r="M112" s="110"/>
      <c r="N112" s="107">
        <v>110</v>
      </c>
      <c r="O112" s="106" t="str">
        <f>IFERROR(VLOOKUP('BASE DE DATOS 2026'!$I112,CATEGORIAS!$M$3:$O$12,2,FALSE),"")</f>
        <v/>
      </c>
    </row>
    <row r="113" spans="1:15" ht="18.75" x14ac:dyDescent="0.25">
      <c r="A113" s="15">
        <f>IF(C113&lt;&gt;"",SUBTOTAL(103,$C$3:C113),"")</f>
        <v>110</v>
      </c>
      <c r="B113" s="109">
        <v>111</v>
      </c>
      <c r="C113" s="99" t="s">
        <v>522</v>
      </c>
      <c r="D113" s="99" t="s">
        <v>523</v>
      </c>
      <c r="E113" s="100">
        <v>1110377957</v>
      </c>
      <c r="F113" s="101" t="s">
        <v>558</v>
      </c>
      <c r="G113" s="101">
        <v>42962</v>
      </c>
      <c r="H113" s="102">
        <f ca="1">IF('BASE DE DATOS 2026'!$G113="","",YEAR(NOW())-YEAR('BASE DE DATOS 2026'!$G113))</f>
        <v>9</v>
      </c>
      <c r="I113" s="99" t="s">
        <v>13</v>
      </c>
      <c r="J113" s="103" t="str">
        <f t="shared" si="3"/>
        <v>D</v>
      </c>
      <c r="K113" s="103" t="str">
        <f>YEAR('BASE DE DATOS 2026'!$G113)&amp;J113</f>
        <v>2017D</v>
      </c>
      <c r="L113" s="104" t="str">
        <f t="shared" si="6"/>
        <v>DAMAS 9 Y 10 AÑOS</v>
      </c>
      <c r="M113" s="99" t="s">
        <v>52</v>
      </c>
      <c r="N113" s="107">
        <v>111</v>
      </c>
      <c r="O113" s="106">
        <f>IFERROR(VLOOKUP('BASE DE DATOS 2026'!$I113,CATEGORIAS!$M$3:$O$12,2,FALSE),"")</f>
        <v>85000</v>
      </c>
    </row>
    <row r="114" spans="1:15" ht="18.75" x14ac:dyDescent="0.25">
      <c r="A114" s="15">
        <f>IF(C114&lt;&gt;"",SUBTOTAL(103,$C$3:C114),"")</f>
        <v>111</v>
      </c>
      <c r="B114" s="98">
        <v>112</v>
      </c>
      <c r="C114" s="99" t="s">
        <v>329</v>
      </c>
      <c r="D114" s="99" t="s">
        <v>330</v>
      </c>
      <c r="E114" s="100">
        <v>1046727184</v>
      </c>
      <c r="F114" s="101" t="s">
        <v>559</v>
      </c>
      <c r="G114" s="101">
        <v>42273</v>
      </c>
      <c r="H114" s="102">
        <f ca="1">IF('BASE DE DATOS 2026'!$G114="","",YEAR(NOW())-YEAR('BASE DE DATOS 2026'!$G114))</f>
        <v>11</v>
      </c>
      <c r="I114" s="99" t="s">
        <v>210</v>
      </c>
      <c r="J114" s="103" t="str">
        <f t="shared" si="3"/>
        <v>EX</v>
      </c>
      <c r="K114" s="103" t="str">
        <f>YEAR('BASE DE DATOS 2026'!$G114)&amp;J114</f>
        <v>2015EX</v>
      </c>
      <c r="L114" s="104" t="str">
        <f t="shared" si="6"/>
        <v>OPEN 11 Y 12 AÑOS</v>
      </c>
      <c r="M114" s="99" t="s">
        <v>196</v>
      </c>
      <c r="N114" s="105">
        <v>112</v>
      </c>
      <c r="O114" s="106">
        <f>IFERROR(VLOOKUP('BASE DE DATOS 2026'!$I114,CATEGORIAS!$M$3:$O$12,2,FALSE),"")</f>
        <v>85000</v>
      </c>
    </row>
    <row r="115" spans="1:15" ht="18.75" x14ac:dyDescent="0.25">
      <c r="A115" s="15">
        <f>IF(C115&lt;&gt;"",SUBTOTAL(103,$C$3:C115),"")</f>
        <v>112</v>
      </c>
      <c r="B115" s="109">
        <v>113</v>
      </c>
      <c r="C115" s="99" t="s">
        <v>331</v>
      </c>
      <c r="D115" s="99" t="s">
        <v>332</v>
      </c>
      <c r="E115" s="100">
        <v>1046721350</v>
      </c>
      <c r="F115" s="101" t="s">
        <v>559</v>
      </c>
      <c r="G115" s="101">
        <v>41736</v>
      </c>
      <c r="H115" s="102">
        <f ca="1">IF('BASE DE DATOS 2026'!$G115="","",YEAR(NOW())-YEAR('BASE DE DATOS 2026'!$G115))</f>
        <v>12</v>
      </c>
      <c r="I115" s="99" t="s">
        <v>210</v>
      </c>
      <c r="J115" s="103" t="str">
        <f t="shared" si="3"/>
        <v>EX</v>
      </c>
      <c r="K115" s="103" t="str">
        <f>YEAR('BASE DE DATOS 2026'!$G115)&amp;J115</f>
        <v>2014EX</v>
      </c>
      <c r="L115" s="104" t="str">
        <f t="shared" si="6"/>
        <v>OPEN 11 Y 12 AÑOS</v>
      </c>
      <c r="M115" s="99" t="s">
        <v>196</v>
      </c>
      <c r="N115" s="107">
        <v>113</v>
      </c>
      <c r="O115" s="106">
        <f>IFERROR(VLOOKUP('BASE DE DATOS 2026'!$I115,CATEGORIAS!$M$3:$O$12,2,FALSE),"")</f>
        <v>85000</v>
      </c>
    </row>
    <row r="116" spans="1:15" ht="18.75" x14ac:dyDescent="0.25">
      <c r="A116" s="15">
        <f>IF(C116&lt;&gt;"",SUBTOTAL(103,$C$3:C116),"")</f>
        <v>113</v>
      </c>
      <c r="B116" s="98">
        <v>114</v>
      </c>
      <c r="C116" s="99" t="s">
        <v>333</v>
      </c>
      <c r="D116" s="99" t="s">
        <v>334</v>
      </c>
      <c r="E116" s="100">
        <v>1194981229</v>
      </c>
      <c r="F116" s="101" t="s">
        <v>559</v>
      </c>
      <c r="G116" s="101">
        <v>43680</v>
      </c>
      <c r="H116" s="102">
        <f ca="1">IF('BASE DE DATOS 2026'!$G116="","",YEAR(NOW())-YEAR('BASE DE DATOS 2026'!$G116))</f>
        <v>7</v>
      </c>
      <c r="I116" s="99" t="s">
        <v>64</v>
      </c>
      <c r="J116" s="103" t="str">
        <f t="shared" si="3"/>
        <v>P</v>
      </c>
      <c r="K116" s="103" t="str">
        <f>YEAR('BASE DE DATOS 2026'!$G116)&amp;J116</f>
        <v>2019P</v>
      </c>
      <c r="L116" s="104" t="str">
        <f t="shared" si="6"/>
        <v>PRINCIPIANTES 7 Y 8 AÑOS</v>
      </c>
      <c r="M116" s="99" t="s">
        <v>196</v>
      </c>
      <c r="N116" s="105">
        <v>114</v>
      </c>
      <c r="O116" s="106">
        <f>IFERROR(VLOOKUP('BASE DE DATOS 2026'!$I116,CATEGORIAS!$M$3:$O$12,2,FALSE),"")</f>
        <v>85000</v>
      </c>
    </row>
    <row r="117" spans="1:15" ht="18.75" x14ac:dyDescent="0.25">
      <c r="A117" s="15">
        <f>IF(C117&lt;&gt;"",SUBTOTAL(103,$C$3:C117),"")</f>
        <v>114</v>
      </c>
      <c r="B117" s="109">
        <v>115</v>
      </c>
      <c r="C117" s="99" t="s">
        <v>335</v>
      </c>
      <c r="D117" s="99" t="s">
        <v>336</v>
      </c>
      <c r="E117" s="100">
        <v>1046710596</v>
      </c>
      <c r="F117" s="101" t="s">
        <v>559</v>
      </c>
      <c r="G117" s="101">
        <v>40836</v>
      </c>
      <c r="H117" s="102">
        <f ca="1">IF('BASE DE DATOS 2026'!$G117="","",YEAR(NOW())-YEAR('BASE DE DATOS 2026'!$G117))</f>
        <v>15</v>
      </c>
      <c r="I117" s="99" t="s">
        <v>210</v>
      </c>
      <c r="J117" s="103" t="str">
        <f t="shared" si="3"/>
        <v>EX</v>
      </c>
      <c r="K117" s="103" t="str">
        <f>YEAR('BASE DE DATOS 2026'!$G117)&amp;J117</f>
        <v>2011EX</v>
      </c>
      <c r="L117" s="104" t="str">
        <f t="shared" si="6"/>
        <v>OPEN 15 AÑOS Y MAS</v>
      </c>
      <c r="M117" s="99" t="s">
        <v>196</v>
      </c>
      <c r="N117" s="107">
        <v>115</v>
      </c>
      <c r="O117" s="106">
        <f>IFERROR(VLOOKUP('BASE DE DATOS 2026'!$I117,CATEGORIAS!$M$3:$O$12,2,FALSE),"")</f>
        <v>85000</v>
      </c>
    </row>
    <row r="118" spans="1:15" ht="18.75" x14ac:dyDescent="0.25">
      <c r="A118" s="15">
        <f>IF(C118&lt;&gt;"",SUBTOTAL(103,$C$3:C118),"")</f>
        <v>115</v>
      </c>
      <c r="B118" s="98">
        <v>116</v>
      </c>
      <c r="C118" s="99" t="s">
        <v>337</v>
      </c>
      <c r="D118" s="99" t="s">
        <v>338</v>
      </c>
      <c r="E118" s="100">
        <v>1236888118</v>
      </c>
      <c r="F118" s="101" t="s">
        <v>559</v>
      </c>
      <c r="G118" s="101">
        <v>43192</v>
      </c>
      <c r="H118" s="102">
        <f ca="1">IF('BASE DE DATOS 2026'!$G118="","",YEAR(NOW())-YEAR('BASE DE DATOS 2026'!$G118))</f>
        <v>8</v>
      </c>
      <c r="I118" s="99" t="s">
        <v>210</v>
      </c>
      <c r="J118" s="103" t="str">
        <f t="shared" si="3"/>
        <v>EX</v>
      </c>
      <c r="K118" s="103" t="str">
        <f>YEAR('BASE DE DATOS 2026'!$G118)&amp;J118</f>
        <v>2018EX</v>
      </c>
      <c r="L118" s="104" t="str">
        <f t="shared" si="6"/>
        <v>OPEN 8 AÑOS Y MENOS</v>
      </c>
      <c r="M118" s="99" t="s">
        <v>196</v>
      </c>
      <c r="N118" s="105">
        <v>116</v>
      </c>
      <c r="O118" s="106">
        <f>IFERROR(VLOOKUP('BASE DE DATOS 2026'!$I118,CATEGORIAS!$M$3:$O$12,2,FALSE),"")</f>
        <v>85000</v>
      </c>
    </row>
    <row r="119" spans="1:15" ht="18.75" x14ac:dyDescent="0.25">
      <c r="A119" s="15">
        <f>IF(C119&lt;&gt;"",SUBTOTAL(103,$C$3:C119),"")</f>
        <v>116</v>
      </c>
      <c r="B119" s="109">
        <v>117</v>
      </c>
      <c r="C119" s="99" t="s">
        <v>327</v>
      </c>
      <c r="D119" s="99" t="s">
        <v>339</v>
      </c>
      <c r="E119" s="100">
        <v>1044234624</v>
      </c>
      <c r="F119" s="101" t="s">
        <v>559</v>
      </c>
      <c r="G119" s="101">
        <v>44169</v>
      </c>
      <c r="H119" s="102">
        <f ca="1">IF('BASE DE DATOS 2026'!$G119="","",YEAR(NOW())-YEAR('BASE DE DATOS 2026'!$G119))</f>
        <v>6</v>
      </c>
      <c r="I119" s="99" t="s">
        <v>97</v>
      </c>
      <c r="J119" s="103" t="str">
        <f t="shared" si="3"/>
        <v>E</v>
      </c>
      <c r="K119" s="103" t="str">
        <f>YEAR('BASE DE DATOS 2026'!$G119)&amp;J119</f>
        <v>2020E</v>
      </c>
      <c r="L119" s="104" t="str">
        <f t="shared" si="6"/>
        <v>MINIRIDERS 6 AÑOS</v>
      </c>
      <c r="M119" s="99" t="s">
        <v>196</v>
      </c>
      <c r="N119" s="107">
        <v>117</v>
      </c>
      <c r="O119" s="106">
        <f>IFERROR(VLOOKUP('BASE DE DATOS 2026'!$I119,CATEGORIAS!$M$3:$O$12,2,FALSE),"")</f>
        <v>85000</v>
      </c>
    </row>
    <row r="120" spans="1:15" ht="18.75" x14ac:dyDescent="0.25">
      <c r="A120" s="15">
        <f>IF(C120&lt;&gt;"",SUBTOTAL(103,$C$3:C120),"")</f>
        <v>117</v>
      </c>
      <c r="B120" s="98">
        <v>118</v>
      </c>
      <c r="C120" s="99" t="s">
        <v>333</v>
      </c>
      <c r="D120" s="99" t="s">
        <v>339</v>
      </c>
      <c r="E120" s="100">
        <v>1121555985</v>
      </c>
      <c r="F120" s="101" t="s">
        <v>559</v>
      </c>
      <c r="G120" s="101">
        <v>43440</v>
      </c>
      <c r="H120" s="102">
        <f ca="1">IF('BASE DE DATOS 2026'!$G120="","",YEAR(NOW())-YEAR('BASE DE DATOS 2026'!$G120))</f>
        <v>8</v>
      </c>
      <c r="I120" s="99" t="s">
        <v>97</v>
      </c>
      <c r="J120" s="103" t="str">
        <f t="shared" si="3"/>
        <v>E</v>
      </c>
      <c r="K120" s="103" t="str">
        <f>YEAR('BASE DE DATOS 2026'!$G120)&amp;J120</f>
        <v>2018E</v>
      </c>
      <c r="L120" s="104" t="str">
        <f t="shared" si="6"/>
        <v>MINIRIDERS 7 Y 8 AÑOS</v>
      </c>
      <c r="M120" s="99" t="s">
        <v>196</v>
      </c>
      <c r="N120" s="105">
        <v>118</v>
      </c>
      <c r="O120" s="106">
        <f>IFERROR(VLOOKUP('BASE DE DATOS 2026'!$I120,CATEGORIAS!$M$3:$O$12,2,FALSE),"")</f>
        <v>85000</v>
      </c>
    </row>
    <row r="121" spans="1:15" ht="18.75" x14ac:dyDescent="0.25">
      <c r="A121" s="15">
        <f>IF(C121&lt;&gt;"",SUBTOTAL(103,$C$3:C121),"")</f>
        <v>118</v>
      </c>
      <c r="B121" s="109">
        <v>119</v>
      </c>
      <c r="C121" s="99" t="s">
        <v>340</v>
      </c>
      <c r="D121" s="99" t="s">
        <v>341</v>
      </c>
      <c r="E121" s="100">
        <v>1140900295</v>
      </c>
      <c r="F121" s="101" t="s">
        <v>559</v>
      </c>
      <c r="G121" s="101">
        <v>42708</v>
      </c>
      <c r="H121" s="102">
        <f ca="1">IF('BASE DE DATOS 2026'!$G121="","",YEAR(NOW())-YEAR('BASE DE DATOS 2026'!$G121))</f>
        <v>10</v>
      </c>
      <c r="I121" s="99" t="s">
        <v>64</v>
      </c>
      <c r="J121" s="103" t="str">
        <f t="shared" si="3"/>
        <v>P</v>
      </c>
      <c r="K121" s="103" t="str">
        <f>YEAR('BASE DE DATOS 2026'!$G121)&amp;J121</f>
        <v>2016P</v>
      </c>
      <c r="L121" s="104" t="str">
        <f t="shared" si="6"/>
        <v>PRINCIPIANTES 9 Y 10 AÑOS</v>
      </c>
      <c r="M121" s="99" t="s">
        <v>196</v>
      </c>
      <c r="N121" s="107">
        <v>119</v>
      </c>
      <c r="O121" s="106">
        <f>IFERROR(VLOOKUP('BASE DE DATOS 2026'!$I121,CATEGORIAS!$M$3:$O$12,2,FALSE),"")</f>
        <v>85000</v>
      </c>
    </row>
    <row r="122" spans="1:15" ht="18.75" x14ac:dyDescent="0.25">
      <c r="A122" s="15">
        <f>IF(C122&lt;&gt;"",SUBTOTAL(103,$C$3:C122),"")</f>
        <v>119</v>
      </c>
      <c r="B122" s="98">
        <v>120</v>
      </c>
      <c r="C122" s="99" t="s">
        <v>342</v>
      </c>
      <c r="D122" s="99" t="s">
        <v>343</v>
      </c>
      <c r="E122" s="100">
        <v>1048087958</v>
      </c>
      <c r="F122" s="101" t="s">
        <v>559</v>
      </c>
      <c r="G122" s="101">
        <v>43602</v>
      </c>
      <c r="H122" s="102">
        <f ca="1">IF('BASE DE DATOS 2026'!$G122="","",YEAR(NOW())-YEAR('BASE DE DATOS 2026'!$G122))</f>
        <v>7</v>
      </c>
      <c r="I122" s="99" t="s">
        <v>97</v>
      </c>
      <c r="J122" s="103" t="str">
        <f t="shared" si="3"/>
        <v>E</v>
      </c>
      <c r="K122" s="103" t="str">
        <f>YEAR('BASE DE DATOS 2026'!$G122)&amp;J122</f>
        <v>2019E</v>
      </c>
      <c r="L122" s="104" t="str">
        <f t="shared" si="6"/>
        <v>MINIRIDERS 7 Y 8 AÑOS</v>
      </c>
      <c r="M122" s="99" t="s">
        <v>196</v>
      </c>
      <c r="N122" s="105">
        <v>120</v>
      </c>
      <c r="O122" s="106">
        <f>IFERROR(VLOOKUP('BASE DE DATOS 2026'!$I122,CATEGORIAS!$M$3:$O$12,2,FALSE),"")</f>
        <v>85000</v>
      </c>
    </row>
    <row r="123" spans="1:15" ht="18.75" x14ac:dyDescent="0.25">
      <c r="A123" s="15">
        <f>IF(C123&lt;&gt;"",SUBTOTAL(103,$C$3:C123),"")</f>
        <v>120</v>
      </c>
      <c r="B123" s="98">
        <v>121</v>
      </c>
      <c r="C123" s="99" t="s">
        <v>309</v>
      </c>
      <c r="D123" s="99" t="s">
        <v>310</v>
      </c>
      <c r="E123" s="100">
        <v>4964433</v>
      </c>
      <c r="F123" s="101" t="s">
        <v>559</v>
      </c>
      <c r="G123" s="101">
        <v>41641</v>
      </c>
      <c r="H123" s="102">
        <f ca="1">IF('BASE DE DATOS 2026'!$G123="","",YEAR(NOW())-YEAR('BASE DE DATOS 2026'!$G123))</f>
        <v>12</v>
      </c>
      <c r="I123" s="99" t="s">
        <v>64</v>
      </c>
      <c r="J123" s="103" t="str">
        <f t="shared" si="3"/>
        <v>P</v>
      </c>
      <c r="K123" s="103" t="str">
        <f>YEAR('BASE DE DATOS 2026'!$G123)&amp;J123</f>
        <v>2014P</v>
      </c>
      <c r="L123" s="104" t="str">
        <f t="shared" si="6"/>
        <v>PRINCIPIANTES 11 Y 12 AÑOS</v>
      </c>
      <c r="M123" s="99" t="s">
        <v>183</v>
      </c>
      <c r="N123" s="107">
        <v>121</v>
      </c>
      <c r="O123" s="106">
        <f>IFERROR(VLOOKUP('BASE DE DATOS 2026'!$I123,CATEGORIAS!$M$3:$O$12,2,FALSE),"")</f>
        <v>85000</v>
      </c>
    </row>
    <row r="124" spans="1:15" ht="18.75" x14ac:dyDescent="0.25">
      <c r="A124" s="15">
        <f>IF(C124&lt;&gt;"",SUBTOTAL(103,$C$3:C124),"")</f>
        <v>121</v>
      </c>
      <c r="B124" s="98">
        <v>122</v>
      </c>
      <c r="C124" s="99" t="s">
        <v>345</v>
      </c>
      <c r="D124" s="99" t="s">
        <v>346</v>
      </c>
      <c r="E124" s="100">
        <v>1014898031</v>
      </c>
      <c r="F124" s="101" t="s">
        <v>558</v>
      </c>
      <c r="G124" s="101">
        <v>43256</v>
      </c>
      <c r="H124" s="102">
        <f ca="1">IF('BASE DE DATOS 2026'!$G124="","",YEAR(NOW())-YEAR('BASE DE DATOS 2026'!$G124))</f>
        <v>8</v>
      </c>
      <c r="I124" s="99" t="s">
        <v>13</v>
      </c>
      <c r="J124" s="103" t="str">
        <f t="shared" si="3"/>
        <v>D</v>
      </c>
      <c r="K124" s="103" t="str">
        <f>YEAR('BASE DE DATOS 2026'!$G124)&amp;J124</f>
        <v>2018D</v>
      </c>
      <c r="L124" s="104" t="str">
        <f t="shared" si="6"/>
        <v>DAMAS 7 Y 8 AÑOS</v>
      </c>
      <c r="M124" s="99" t="s">
        <v>196</v>
      </c>
      <c r="N124" s="105">
        <v>122</v>
      </c>
      <c r="O124" s="106">
        <f>IFERROR(VLOOKUP('BASE DE DATOS 2026'!$I124,CATEGORIAS!$M$3:$O$12,2,FALSE),"")</f>
        <v>85000</v>
      </c>
    </row>
    <row r="125" spans="1:15" ht="18.75" x14ac:dyDescent="0.25">
      <c r="A125" s="15">
        <f>IF(C125&lt;&gt;"",SUBTOTAL(103,$C$3:C125),"")</f>
        <v>122</v>
      </c>
      <c r="B125" s="109">
        <v>123</v>
      </c>
      <c r="C125" s="99" t="s">
        <v>347</v>
      </c>
      <c r="D125" s="99" t="s">
        <v>344</v>
      </c>
      <c r="E125" s="100">
        <v>1043698190</v>
      </c>
      <c r="F125" s="101" t="s">
        <v>559</v>
      </c>
      <c r="G125" s="101">
        <v>42232</v>
      </c>
      <c r="H125" s="102">
        <f ca="1">IF('BASE DE DATOS 2026'!$G125="","",YEAR(NOW())-YEAR('BASE DE DATOS 2026'!$G125))</f>
        <v>11</v>
      </c>
      <c r="I125" s="99" t="s">
        <v>210</v>
      </c>
      <c r="J125" s="103" t="str">
        <f t="shared" si="3"/>
        <v>EX</v>
      </c>
      <c r="K125" s="103" t="str">
        <f>YEAR('BASE DE DATOS 2026'!$G125)&amp;J125</f>
        <v>2015EX</v>
      </c>
      <c r="L125" s="104" t="str">
        <f t="shared" si="6"/>
        <v>OPEN 11 Y 12 AÑOS</v>
      </c>
      <c r="M125" s="99" t="s">
        <v>196</v>
      </c>
      <c r="N125" s="107">
        <v>123</v>
      </c>
      <c r="O125" s="106">
        <f>IFERROR(VLOOKUP('BASE DE DATOS 2026'!$I125,CATEGORIAS!$M$3:$O$12,2,FALSE),"")</f>
        <v>85000</v>
      </c>
    </row>
    <row r="126" spans="1:15" ht="18.75" x14ac:dyDescent="0.25">
      <c r="A126" s="15">
        <f>IF(C126&lt;&gt;"",SUBTOTAL(103,$C$3:C126),"")</f>
        <v>123</v>
      </c>
      <c r="B126" s="98">
        <v>124</v>
      </c>
      <c r="C126" s="99" t="s">
        <v>348</v>
      </c>
      <c r="D126" s="99" t="s">
        <v>349</v>
      </c>
      <c r="E126" s="100">
        <v>1146544059</v>
      </c>
      <c r="F126" s="101" t="s">
        <v>558</v>
      </c>
      <c r="G126" s="101">
        <v>43962</v>
      </c>
      <c r="H126" s="102">
        <f ca="1">IF('BASE DE DATOS 2026'!$G126="","",YEAR(NOW())-YEAR('BASE DE DATOS 2026'!$G126))</f>
        <v>6</v>
      </c>
      <c r="I126" s="99" t="s">
        <v>204</v>
      </c>
      <c r="J126" s="103" t="str">
        <f t="shared" si="3"/>
        <v>ED</v>
      </c>
      <c r="K126" s="103" t="str">
        <f>YEAR('BASE DE DATOS 2026'!$G126)&amp;J126</f>
        <v>2020ED</v>
      </c>
      <c r="L126" s="104" t="str">
        <f t="shared" si="6"/>
        <v>MINIRIDERS 6 AÑOS DAMAS</v>
      </c>
      <c r="M126" s="99" t="s">
        <v>196</v>
      </c>
      <c r="N126" s="105">
        <v>124</v>
      </c>
      <c r="O126" s="106">
        <f>IFERROR(VLOOKUP('BASE DE DATOS 2026'!$I126,CATEGORIAS!$M$3:$O$12,2,FALSE),"")</f>
        <v>85000</v>
      </c>
    </row>
    <row r="127" spans="1:15" ht="18.75" x14ac:dyDescent="0.25">
      <c r="A127" s="15">
        <f>IF(C127&lt;&gt;"",SUBTOTAL(103,$C$3:C127),"")</f>
        <v>124</v>
      </c>
      <c r="B127" s="109">
        <v>125</v>
      </c>
      <c r="C127" s="99" t="s">
        <v>327</v>
      </c>
      <c r="D127" s="99" t="s">
        <v>350</v>
      </c>
      <c r="E127" s="100">
        <v>1236888215</v>
      </c>
      <c r="F127" s="101" t="s">
        <v>559</v>
      </c>
      <c r="G127" s="101">
        <v>43272</v>
      </c>
      <c r="H127" s="102">
        <f ca="1">IF('BASE DE DATOS 2026'!$G127="","",YEAR(NOW())-YEAR('BASE DE DATOS 2026'!$G127))</f>
        <v>8</v>
      </c>
      <c r="I127" s="99" t="s">
        <v>97</v>
      </c>
      <c r="J127" s="103" t="str">
        <f t="shared" si="3"/>
        <v>E</v>
      </c>
      <c r="K127" s="103" t="str">
        <f>YEAR('BASE DE DATOS 2026'!$G127)&amp;J127</f>
        <v>2018E</v>
      </c>
      <c r="L127" s="104" t="str">
        <f t="shared" si="6"/>
        <v>MINIRIDERS 7 Y 8 AÑOS</v>
      </c>
      <c r="M127" s="99" t="s">
        <v>196</v>
      </c>
      <c r="N127" s="107">
        <v>125</v>
      </c>
      <c r="O127" s="106">
        <f>IFERROR(VLOOKUP('BASE DE DATOS 2026'!$I127,CATEGORIAS!$M$3:$O$12,2,FALSE),"")</f>
        <v>85000</v>
      </c>
    </row>
    <row r="128" spans="1:15" ht="18.75" x14ac:dyDescent="0.25">
      <c r="A128" s="15">
        <f>IF(C128&lt;&gt;"",SUBTOTAL(103,$C$3:C128),"")</f>
        <v>125</v>
      </c>
      <c r="B128" s="98">
        <v>126</v>
      </c>
      <c r="C128" s="99" t="s">
        <v>351</v>
      </c>
      <c r="D128" s="99" t="s">
        <v>352</v>
      </c>
      <c r="E128" s="100">
        <v>1236888429</v>
      </c>
      <c r="F128" s="101" t="s">
        <v>559</v>
      </c>
      <c r="G128" s="101">
        <v>40820</v>
      </c>
      <c r="H128" s="102">
        <f ca="1">IF('BASE DE DATOS 2026'!$G128="","",YEAR(NOW())-YEAR('BASE DE DATOS 2026'!$G128))</f>
        <v>15</v>
      </c>
      <c r="I128" s="99" t="s">
        <v>210</v>
      </c>
      <c r="J128" s="103" t="str">
        <f t="shared" si="3"/>
        <v>EX</v>
      </c>
      <c r="K128" s="103" t="str">
        <f>YEAR('BASE DE DATOS 2026'!$G128)&amp;J128</f>
        <v>2011EX</v>
      </c>
      <c r="L128" s="104" t="str">
        <f t="shared" si="6"/>
        <v>OPEN 15 AÑOS Y MAS</v>
      </c>
      <c r="M128" s="99" t="s">
        <v>196</v>
      </c>
      <c r="N128" s="105">
        <v>126</v>
      </c>
      <c r="O128" s="106">
        <f>IFERROR(VLOOKUP('BASE DE DATOS 2026'!$I128,CATEGORIAS!$M$3:$O$12,2,FALSE),"")</f>
        <v>85000</v>
      </c>
    </row>
    <row r="129" spans="1:15" ht="18.75" x14ac:dyDescent="0.25">
      <c r="A129" s="15">
        <f>IF(C129&lt;&gt;"",SUBTOTAL(103,$C$3:C129),"")</f>
        <v>126</v>
      </c>
      <c r="B129" s="109">
        <v>127</v>
      </c>
      <c r="C129" s="99" t="s">
        <v>353</v>
      </c>
      <c r="D129" s="99" t="s">
        <v>354</v>
      </c>
      <c r="E129" s="100">
        <v>1044232571</v>
      </c>
      <c r="F129" s="101" t="s">
        <v>559</v>
      </c>
      <c r="G129" s="101">
        <v>43719</v>
      </c>
      <c r="H129" s="102">
        <f ca="1">IF('BASE DE DATOS 2026'!$G129="","",YEAR(NOW())-YEAR('BASE DE DATOS 2026'!$G129))</f>
        <v>7</v>
      </c>
      <c r="I129" s="99" t="s">
        <v>97</v>
      </c>
      <c r="J129" s="103" t="str">
        <f t="shared" si="3"/>
        <v>E</v>
      </c>
      <c r="K129" s="103" t="str">
        <f>YEAR('BASE DE DATOS 2026'!$G129)&amp;J129</f>
        <v>2019E</v>
      </c>
      <c r="L129" s="104" t="str">
        <f t="shared" si="6"/>
        <v>MINIRIDERS 7 Y 8 AÑOS</v>
      </c>
      <c r="M129" s="99" t="s">
        <v>196</v>
      </c>
      <c r="N129" s="107">
        <v>127</v>
      </c>
      <c r="O129" s="106">
        <f>IFERROR(VLOOKUP('BASE DE DATOS 2026'!$I129,CATEGORIAS!$M$3:$O$12,2,FALSE),"")</f>
        <v>85000</v>
      </c>
    </row>
    <row r="130" spans="1:15" ht="18.75" x14ac:dyDescent="0.25">
      <c r="A130" s="15">
        <f>IF(C130&lt;&gt;"",SUBTOTAL(103,$C$3:C130),"")</f>
        <v>127</v>
      </c>
      <c r="B130" s="98">
        <v>128</v>
      </c>
      <c r="C130" s="99" t="s">
        <v>278</v>
      </c>
      <c r="D130" s="99" t="s">
        <v>355</v>
      </c>
      <c r="E130" s="100">
        <v>1048084893</v>
      </c>
      <c r="F130" s="101" t="s">
        <v>559</v>
      </c>
      <c r="G130" s="101">
        <v>43222</v>
      </c>
      <c r="H130" s="102">
        <f ca="1">IF('BASE DE DATOS 2026'!$G130="","",YEAR(NOW())-YEAR('BASE DE DATOS 2026'!$G130))</f>
        <v>8</v>
      </c>
      <c r="I130" s="99" t="s">
        <v>97</v>
      </c>
      <c r="J130" s="103" t="str">
        <f t="shared" si="3"/>
        <v>E</v>
      </c>
      <c r="K130" s="103" t="str">
        <f>YEAR('BASE DE DATOS 2026'!$G130)&amp;J130</f>
        <v>2018E</v>
      </c>
      <c r="L130" s="108" t="s">
        <v>96</v>
      </c>
      <c r="M130" s="99" t="s">
        <v>196</v>
      </c>
      <c r="N130" s="105">
        <v>128</v>
      </c>
      <c r="O130" s="106">
        <f>IFERROR(VLOOKUP('BASE DE DATOS 2026'!$I130,CATEGORIAS!$M$3:$O$12,2,FALSE),"")</f>
        <v>85000</v>
      </c>
    </row>
    <row r="131" spans="1:15" ht="18.75" x14ac:dyDescent="0.25">
      <c r="A131" s="15">
        <f>IF(C131&lt;&gt;"",SUBTOTAL(103,$C$3:C131),"")</f>
        <v>128</v>
      </c>
      <c r="B131" s="109">
        <v>129</v>
      </c>
      <c r="C131" s="99" t="s">
        <v>347</v>
      </c>
      <c r="D131" s="99" t="s">
        <v>828</v>
      </c>
      <c r="E131" s="100">
        <v>1017939786</v>
      </c>
      <c r="F131" s="101" t="s">
        <v>559</v>
      </c>
      <c r="G131" s="101">
        <v>41992</v>
      </c>
      <c r="H131" s="102">
        <f ca="1">IF('BASE DE DATOS 2026'!$G131="","",YEAR(NOW())-YEAR('BASE DE DATOS 2026'!$G131))</f>
        <v>12</v>
      </c>
      <c r="I131" s="99" t="s">
        <v>64</v>
      </c>
      <c r="J131" s="103" t="str">
        <f t="shared" ref="J131:J194" si="7">VLOOKUP(I131,NH,2,0)</f>
        <v>P</v>
      </c>
      <c r="K131" s="103" t="str">
        <f>YEAR('BASE DE DATOS 2026'!$G131)&amp;J131</f>
        <v>2014P</v>
      </c>
      <c r="L131" s="104" t="str">
        <f t="shared" si="6"/>
        <v>PRINCIPIANTES 11 Y 12 AÑOS</v>
      </c>
      <c r="M131" s="99" t="s">
        <v>196</v>
      </c>
      <c r="N131" s="107">
        <v>129</v>
      </c>
      <c r="O131" s="106">
        <f>IFERROR(VLOOKUP('BASE DE DATOS 2026'!$I131,CATEGORIAS!$M$3:$O$12,2,FALSE),"")</f>
        <v>85000</v>
      </c>
    </row>
    <row r="132" spans="1:15" ht="18.75" x14ac:dyDescent="0.25">
      <c r="A132" s="15">
        <f>IF(C132&lt;&gt;"",SUBTOTAL(103,$C$3:C132),"")</f>
        <v>129</v>
      </c>
      <c r="B132" s="98">
        <v>130</v>
      </c>
      <c r="C132" s="99" t="s">
        <v>356</v>
      </c>
      <c r="D132" s="99" t="s">
        <v>357</v>
      </c>
      <c r="E132" s="100">
        <v>1042275275</v>
      </c>
      <c r="F132" s="101" t="s">
        <v>559</v>
      </c>
      <c r="G132" s="101">
        <v>44101</v>
      </c>
      <c r="H132" s="102">
        <f ca="1">IF('BASE DE DATOS 2026'!$G132="","",YEAR(NOW())-YEAR('BASE DE DATOS 2026'!$G132))</f>
        <v>6</v>
      </c>
      <c r="I132" s="99" t="s">
        <v>97</v>
      </c>
      <c r="J132" s="103" t="str">
        <f t="shared" si="7"/>
        <v>E</v>
      </c>
      <c r="K132" s="103" t="str">
        <f>YEAR('BASE DE DATOS 2026'!$G132)&amp;J132</f>
        <v>2020E</v>
      </c>
      <c r="L132" s="104" t="str">
        <f t="shared" si="6"/>
        <v>MINIRIDERS 6 AÑOS</v>
      </c>
      <c r="M132" s="99" t="s">
        <v>196</v>
      </c>
      <c r="N132" s="105">
        <v>130</v>
      </c>
      <c r="O132" s="106">
        <f>IFERROR(VLOOKUP('BASE DE DATOS 2026'!$I132,CATEGORIAS!$M$3:$O$12,2,FALSE),"")</f>
        <v>85000</v>
      </c>
    </row>
    <row r="133" spans="1:15" ht="18.75" x14ac:dyDescent="0.25">
      <c r="A133" s="15">
        <f>IF(C133&lt;&gt;"",SUBTOTAL(103,$C$3:C133),"")</f>
        <v>130</v>
      </c>
      <c r="B133" s="109">
        <v>131</v>
      </c>
      <c r="C133" s="99" t="s">
        <v>358</v>
      </c>
      <c r="D133" s="99" t="s">
        <v>359</v>
      </c>
      <c r="E133" s="100">
        <v>1043493616</v>
      </c>
      <c r="F133" s="101" t="s">
        <v>559</v>
      </c>
      <c r="G133" s="101">
        <v>44085</v>
      </c>
      <c r="H133" s="102">
        <f ca="1">IF('BASE DE DATOS 2026'!$G133="","",YEAR(NOW())-YEAR('BASE DE DATOS 2026'!$G133))</f>
        <v>6</v>
      </c>
      <c r="I133" s="99" t="s">
        <v>97</v>
      </c>
      <c r="J133" s="103" t="str">
        <f t="shared" si="7"/>
        <v>E</v>
      </c>
      <c r="K133" s="103" t="str">
        <f>YEAR('BASE DE DATOS 2026'!$G133)&amp;J133</f>
        <v>2020E</v>
      </c>
      <c r="L133" s="104" t="str">
        <f t="shared" si="6"/>
        <v>MINIRIDERS 6 AÑOS</v>
      </c>
      <c r="M133" s="99" t="s">
        <v>196</v>
      </c>
      <c r="N133" s="107">
        <v>131</v>
      </c>
      <c r="O133" s="106">
        <f>IFERROR(VLOOKUP('BASE DE DATOS 2026'!$I133,CATEGORIAS!$M$3:$O$12,2,FALSE),"")</f>
        <v>85000</v>
      </c>
    </row>
    <row r="134" spans="1:15" ht="18.75" x14ac:dyDescent="0.25">
      <c r="A134" s="15">
        <f>IF(C134&lt;&gt;"",SUBTOTAL(103,$C$3:C134),"")</f>
        <v>131</v>
      </c>
      <c r="B134" s="98">
        <v>132</v>
      </c>
      <c r="C134" s="99" t="s">
        <v>335</v>
      </c>
      <c r="D134" s="99" t="s">
        <v>360</v>
      </c>
      <c r="E134" s="100">
        <v>1048084331</v>
      </c>
      <c r="F134" s="101" t="s">
        <v>559</v>
      </c>
      <c r="G134" s="101">
        <v>42815</v>
      </c>
      <c r="H134" s="102">
        <f ca="1">IF('BASE DE DATOS 2026'!$G134="","",YEAR(NOW())-YEAR('BASE DE DATOS 2026'!$G134))</f>
        <v>9</v>
      </c>
      <c r="I134" s="99" t="s">
        <v>210</v>
      </c>
      <c r="J134" s="103" t="str">
        <f t="shared" si="7"/>
        <v>EX</v>
      </c>
      <c r="K134" s="103" t="str">
        <f>YEAR('BASE DE DATOS 2026'!$G134)&amp;J134</f>
        <v>2017EX</v>
      </c>
      <c r="L134" s="104" t="str">
        <f t="shared" si="6"/>
        <v>OPEN 9 Y 10 AÑOS</v>
      </c>
      <c r="M134" s="99" t="s">
        <v>196</v>
      </c>
      <c r="N134" s="105">
        <v>132</v>
      </c>
      <c r="O134" s="106">
        <f>IFERROR(VLOOKUP('BASE DE DATOS 2026'!$I134,CATEGORIAS!$M$3:$O$12,2,FALSE),"")</f>
        <v>85000</v>
      </c>
    </row>
    <row r="135" spans="1:15" ht="18.75" x14ac:dyDescent="0.25">
      <c r="A135" s="15">
        <f>IF(C135&lt;&gt;"",SUBTOTAL(103,$C$3:C135),"")</f>
        <v>132</v>
      </c>
      <c r="B135" s="109">
        <v>133</v>
      </c>
      <c r="C135" s="99" t="s">
        <v>335</v>
      </c>
      <c r="D135" s="99" t="s">
        <v>361</v>
      </c>
      <c r="E135" s="100">
        <v>1048089793</v>
      </c>
      <c r="F135" s="101" t="s">
        <v>559</v>
      </c>
      <c r="G135" s="101">
        <v>43985</v>
      </c>
      <c r="H135" s="102">
        <f ca="1">IF('BASE DE DATOS 2026'!$G135="","",YEAR(NOW())-YEAR('BASE DE DATOS 2026'!$G135))</f>
        <v>6</v>
      </c>
      <c r="I135" s="99" t="s">
        <v>97</v>
      </c>
      <c r="J135" s="103" t="str">
        <f t="shared" si="7"/>
        <v>E</v>
      </c>
      <c r="K135" s="103" t="str">
        <f>YEAR('BASE DE DATOS 2026'!$G135)&amp;J135</f>
        <v>2020E</v>
      </c>
      <c r="L135" s="104" t="str">
        <f t="shared" si="6"/>
        <v>MINIRIDERS 6 AÑOS</v>
      </c>
      <c r="M135" s="99" t="s">
        <v>196</v>
      </c>
      <c r="N135" s="107">
        <v>133</v>
      </c>
      <c r="O135" s="106">
        <f>IFERROR(VLOOKUP('BASE DE DATOS 2026'!$I135,CATEGORIAS!$M$3:$O$12,2,FALSE),"")</f>
        <v>85000</v>
      </c>
    </row>
    <row r="136" spans="1:15" ht="18.75" x14ac:dyDescent="0.25">
      <c r="A136" s="15">
        <f>IF(C136&lt;&gt;"",SUBTOTAL(103,$C$3:C136),"")</f>
        <v>133</v>
      </c>
      <c r="B136" s="98">
        <v>134</v>
      </c>
      <c r="C136" s="99" t="s">
        <v>278</v>
      </c>
      <c r="D136" s="99" t="s">
        <v>362</v>
      </c>
      <c r="E136" s="100">
        <v>1001098840</v>
      </c>
      <c r="F136" s="101" t="s">
        <v>559</v>
      </c>
      <c r="G136" s="101">
        <v>37483</v>
      </c>
      <c r="H136" s="102">
        <f ca="1">IF('BASE DE DATOS 2026'!$G136="","",YEAR(NOW())-YEAR('BASE DE DATOS 2026'!$G136))</f>
        <v>24</v>
      </c>
      <c r="I136" s="99" t="s">
        <v>10</v>
      </c>
      <c r="J136" s="103" t="str">
        <f t="shared" si="7"/>
        <v>OV</v>
      </c>
      <c r="K136" s="103" t="str">
        <f>YEAR('BASE DE DATOS 2026'!$G136)&amp;J136</f>
        <v>2002OV</v>
      </c>
      <c r="L136" s="104" t="str">
        <f t="shared" si="6"/>
        <v>OPEN VARONES</v>
      </c>
      <c r="M136" s="99" t="s">
        <v>196</v>
      </c>
      <c r="N136" s="105">
        <v>134</v>
      </c>
      <c r="O136" s="106">
        <f>IFERROR(VLOOKUP('BASE DE DATOS 2026'!$I136,CATEGORIAS!$M$3:$O$12,2,FALSE),"")</f>
        <v>85000</v>
      </c>
    </row>
    <row r="137" spans="1:15" ht="18.75" x14ac:dyDescent="0.25">
      <c r="A137" s="15">
        <f>IF(C137&lt;&gt;"",SUBTOTAL(103,$C$3:C137),"")</f>
        <v>134</v>
      </c>
      <c r="B137" s="98">
        <v>135</v>
      </c>
      <c r="C137" s="99" t="s">
        <v>285</v>
      </c>
      <c r="D137" s="99" t="s">
        <v>363</v>
      </c>
      <c r="E137" s="100">
        <v>1146544220</v>
      </c>
      <c r="F137" s="101" t="s">
        <v>559</v>
      </c>
      <c r="G137" s="101">
        <v>43518</v>
      </c>
      <c r="H137" s="102">
        <f ca="1">IF('BASE DE DATOS 2026'!$G137="","",YEAR(NOW())-YEAR('BASE DE DATOS 2026'!$G137))</f>
        <v>7</v>
      </c>
      <c r="I137" s="99" t="s">
        <v>210</v>
      </c>
      <c r="J137" s="103" t="str">
        <f t="shared" si="7"/>
        <v>EX</v>
      </c>
      <c r="K137" s="103" t="str">
        <f>YEAR('BASE DE DATOS 2026'!$G137)&amp;J137</f>
        <v>2019EX</v>
      </c>
      <c r="L137" s="104" t="str">
        <f t="shared" ref="L137:L147" si="8">IFERROR(VLOOKUP(K137,CATEGORIAS,2,0),"")</f>
        <v>OPEN 8 AÑOS Y MENOS</v>
      </c>
      <c r="M137" s="99" t="s">
        <v>196</v>
      </c>
      <c r="N137" s="105">
        <v>135</v>
      </c>
      <c r="O137" s="106">
        <f>IFERROR(VLOOKUP('BASE DE DATOS 2026'!$I137,CATEGORIAS!$M$3:$O$12,2,FALSE),"")</f>
        <v>85000</v>
      </c>
    </row>
    <row r="138" spans="1:15" ht="18.75" x14ac:dyDescent="0.25">
      <c r="A138" s="15">
        <f>IF(C138&lt;&gt;"",SUBTOTAL(103,$C$3:C138),"")</f>
        <v>135</v>
      </c>
      <c r="B138" s="109">
        <v>136</v>
      </c>
      <c r="C138" s="99" t="s">
        <v>280</v>
      </c>
      <c r="D138" s="99" t="s">
        <v>364</v>
      </c>
      <c r="E138" s="100">
        <v>1041702892</v>
      </c>
      <c r="F138" s="101" t="s">
        <v>559</v>
      </c>
      <c r="G138" s="101">
        <v>44569</v>
      </c>
      <c r="H138" s="102">
        <f ca="1">IF('BASE DE DATOS 2026'!$G138="","",YEAR(NOW())-YEAR('BASE DE DATOS 2026'!$G138))</f>
        <v>4</v>
      </c>
      <c r="I138" s="99" t="s">
        <v>12</v>
      </c>
      <c r="J138" s="103" t="str">
        <f t="shared" si="7"/>
        <v>S</v>
      </c>
      <c r="K138" s="103" t="str">
        <f>YEAR('BASE DE DATOS 2026'!$G138)&amp;J138</f>
        <v>2022S</v>
      </c>
      <c r="L138" s="104" t="str">
        <f t="shared" si="8"/>
        <v>STRIDERS 4 AÑOS</v>
      </c>
      <c r="M138" s="99" t="s">
        <v>196</v>
      </c>
      <c r="N138" s="107">
        <v>136</v>
      </c>
      <c r="O138" s="106">
        <f>IFERROR(VLOOKUP('BASE DE DATOS 2026'!$I138,CATEGORIAS!$M$3:$O$12,2,FALSE),"")</f>
        <v>85000</v>
      </c>
    </row>
    <row r="139" spans="1:15" ht="18.75" x14ac:dyDescent="0.25">
      <c r="A139" s="15">
        <f>IF(C139&lt;&gt;"",SUBTOTAL(103,$C$3:C139),"")</f>
        <v>136</v>
      </c>
      <c r="B139" s="98">
        <v>137</v>
      </c>
      <c r="C139" s="99" t="s">
        <v>365</v>
      </c>
      <c r="D139" s="99" t="s">
        <v>366</v>
      </c>
      <c r="E139" s="100">
        <v>1042865671</v>
      </c>
      <c r="F139" s="101" t="s">
        <v>559</v>
      </c>
      <c r="G139" s="101">
        <v>44564</v>
      </c>
      <c r="H139" s="102">
        <f ca="1">IF('BASE DE DATOS 2026'!$G139="","",YEAR(NOW())-YEAR('BASE DE DATOS 2026'!$G139))</f>
        <v>4</v>
      </c>
      <c r="I139" s="99" t="s">
        <v>12</v>
      </c>
      <c r="J139" s="103" t="str">
        <f t="shared" si="7"/>
        <v>S</v>
      </c>
      <c r="K139" s="103" t="str">
        <f>YEAR('BASE DE DATOS 2026'!$G139)&amp;J139</f>
        <v>2022S</v>
      </c>
      <c r="L139" s="104" t="str">
        <f t="shared" si="8"/>
        <v>STRIDERS 4 AÑOS</v>
      </c>
      <c r="M139" s="99" t="s">
        <v>196</v>
      </c>
      <c r="N139" s="105">
        <v>137</v>
      </c>
      <c r="O139" s="106">
        <f>IFERROR(VLOOKUP('BASE DE DATOS 2026'!$I139,CATEGORIAS!$M$3:$O$12,2,FALSE),"")</f>
        <v>85000</v>
      </c>
    </row>
    <row r="140" spans="1:15" ht="18.75" x14ac:dyDescent="0.25">
      <c r="A140" s="15">
        <f>IF(C140&lt;&gt;"",SUBTOTAL(103,$C$3:C140),"")</f>
        <v>137</v>
      </c>
      <c r="B140" s="109">
        <v>138</v>
      </c>
      <c r="C140" s="99" t="s">
        <v>367</v>
      </c>
      <c r="D140" s="99" t="s">
        <v>368</v>
      </c>
      <c r="E140" s="100">
        <v>1084473308</v>
      </c>
      <c r="F140" s="101" t="s">
        <v>558</v>
      </c>
      <c r="G140" s="101">
        <v>44431</v>
      </c>
      <c r="H140" s="102">
        <f ca="1">IF('BASE DE DATOS 2026'!$G140="","",YEAR(NOW())-YEAR('BASE DE DATOS 2026'!$G140))</f>
        <v>5</v>
      </c>
      <c r="I140" s="99" t="s">
        <v>12</v>
      </c>
      <c r="J140" s="103" t="str">
        <f t="shared" si="7"/>
        <v>S</v>
      </c>
      <c r="K140" s="103" t="str">
        <f>YEAR('BASE DE DATOS 2026'!$G140)&amp;J140</f>
        <v>2021S</v>
      </c>
      <c r="L140" s="104" t="str">
        <f t="shared" si="8"/>
        <v>STRIDERS 5 AÑOS</v>
      </c>
      <c r="M140" s="99" t="s">
        <v>196</v>
      </c>
      <c r="N140" s="107">
        <v>138</v>
      </c>
      <c r="O140" s="106">
        <f>IFERROR(VLOOKUP('BASE DE DATOS 2026'!$I140,CATEGORIAS!$M$3:$O$12,2,FALSE),"")</f>
        <v>85000</v>
      </c>
    </row>
    <row r="141" spans="1:15" ht="18.75" x14ac:dyDescent="0.25">
      <c r="A141" s="15">
        <f>IF(C141&lt;&gt;"",SUBTOTAL(103,$C$3:C141),"")</f>
        <v>138</v>
      </c>
      <c r="B141" s="98">
        <v>139</v>
      </c>
      <c r="C141" s="99" t="s">
        <v>278</v>
      </c>
      <c r="D141" s="99" t="s">
        <v>369</v>
      </c>
      <c r="E141" s="100">
        <v>1041702871</v>
      </c>
      <c r="F141" s="101" t="s">
        <v>559</v>
      </c>
      <c r="G141" s="101">
        <v>44543</v>
      </c>
      <c r="H141" s="102">
        <f ca="1">IF('BASE DE DATOS 2026'!$G141="","",YEAR(NOW())-YEAR('BASE DE DATOS 2026'!$G141))</f>
        <v>5</v>
      </c>
      <c r="I141" s="99" t="s">
        <v>12</v>
      </c>
      <c r="J141" s="103" t="str">
        <f t="shared" si="7"/>
        <v>S</v>
      </c>
      <c r="K141" s="103" t="str">
        <f>YEAR('BASE DE DATOS 2026'!$G141)&amp;J141</f>
        <v>2021S</v>
      </c>
      <c r="L141" s="104" t="str">
        <f t="shared" si="8"/>
        <v>STRIDERS 5 AÑOS</v>
      </c>
      <c r="M141" s="99" t="s">
        <v>196</v>
      </c>
      <c r="N141" s="105">
        <v>139</v>
      </c>
      <c r="O141" s="106">
        <f>IFERROR(VLOOKUP('BASE DE DATOS 2026'!$I141,CATEGORIAS!$M$3:$O$12,2,FALSE),"")</f>
        <v>85000</v>
      </c>
    </row>
    <row r="142" spans="1:15" ht="18.75" x14ac:dyDescent="0.25">
      <c r="A142" s="15">
        <f>IF(C142&lt;&gt;"",SUBTOTAL(103,$C$3:C142),"")</f>
        <v>139</v>
      </c>
      <c r="B142" s="109">
        <v>140</v>
      </c>
      <c r="C142" s="99" t="s">
        <v>370</v>
      </c>
      <c r="D142" s="99" t="s">
        <v>371</v>
      </c>
      <c r="E142" s="100">
        <v>1048092142</v>
      </c>
      <c r="F142" s="101" t="s">
        <v>559</v>
      </c>
      <c r="G142" s="101">
        <v>44537</v>
      </c>
      <c r="H142" s="102">
        <f ca="1">IF('BASE DE DATOS 2026'!$G142="","",YEAR(NOW())-YEAR('BASE DE DATOS 2026'!$G142))</f>
        <v>5</v>
      </c>
      <c r="I142" s="99" t="s">
        <v>12</v>
      </c>
      <c r="J142" s="103" t="str">
        <f t="shared" si="7"/>
        <v>S</v>
      </c>
      <c r="K142" s="103" t="str">
        <f>YEAR('BASE DE DATOS 2026'!$G142)&amp;J142</f>
        <v>2021S</v>
      </c>
      <c r="L142" s="104" t="str">
        <f t="shared" si="8"/>
        <v>STRIDERS 5 AÑOS</v>
      </c>
      <c r="M142" s="99" t="s">
        <v>196</v>
      </c>
      <c r="N142" s="107">
        <v>140</v>
      </c>
      <c r="O142" s="106">
        <f>IFERROR(VLOOKUP('BASE DE DATOS 2026'!$I142,CATEGORIAS!$M$3:$O$12,2,FALSE),"")</f>
        <v>85000</v>
      </c>
    </row>
    <row r="143" spans="1:15" ht="18.75" x14ac:dyDescent="0.25">
      <c r="A143" s="15">
        <f>IF(C143&lt;&gt;"",SUBTOTAL(103,$C$3:C143),"")</f>
        <v>140</v>
      </c>
      <c r="B143" s="98">
        <v>141</v>
      </c>
      <c r="C143" s="99" t="s">
        <v>372</v>
      </c>
      <c r="D143" s="99" t="s">
        <v>373</v>
      </c>
      <c r="E143" s="100">
        <v>1146547609</v>
      </c>
      <c r="F143" s="101" t="s">
        <v>559</v>
      </c>
      <c r="G143" s="101">
        <v>44993</v>
      </c>
      <c r="H143" s="102">
        <f ca="1">IF('BASE DE DATOS 2026'!$G143="","",YEAR(NOW())-YEAR('BASE DE DATOS 2026'!$G143))</f>
        <v>3</v>
      </c>
      <c r="I143" s="99" t="s">
        <v>12</v>
      </c>
      <c r="J143" s="103" t="str">
        <f t="shared" si="7"/>
        <v>S</v>
      </c>
      <c r="K143" s="103" t="str">
        <f>YEAR('BASE DE DATOS 2026'!$G143)&amp;J143</f>
        <v>2023S</v>
      </c>
      <c r="L143" s="104" t="str">
        <f t="shared" si="8"/>
        <v>STRIDERS 2 Y 3 AÑOS</v>
      </c>
      <c r="M143" s="99" t="s">
        <v>196</v>
      </c>
      <c r="N143" s="105">
        <v>141</v>
      </c>
      <c r="O143" s="106">
        <f>IFERROR(VLOOKUP('BASE DE DATOS 2026'!$I143,CATEGORIAS!$M$3:$O$12,2,FALSE),"")</f>
        <v>85000</v>
      </c>
    </row>
    <row r="144" spans="1:15" ht="18.75" x14ac:dyDescent="0.25">
      <c r="A144" s="15">
        <f>IF(C144&lt;&gt;"",SUBTOTAL(103,$C$3:C144),"")</f>
        <v>141</v>
      </c>
      <c r="B144" s="109">
        <v>142</v>
      </c>
      <c r="C144" s="99" t="s">
        <v>374</v>
      </c>
      <c r="D144" s="99" t="s">
        <v>375</v>
      </c>
      <c r="E144" s="100">
        <v>1041703201</v>
      </c>
      <c r="F144" s="101" t="s">
        <v>559</v>
      </c>
      <c r="G144" s="101">
        <v>44997</v>
      </c>
      <c r="H144" s="102">
        <f ca="1">IF('BASE DE DATOS 2026'!$G144="","",YEAR(NOW())-YEAR('BASE DE DATOS 2026'!$G144))</f>
        <v>3</v>
      </c>
      <c r="I144" s="99" t="s">
        <v>12</v>
      </c>
      <c r="J144" s="103" t="str">
        <f t="shared" si="7"/>
        <v>S</v>
      </c>
      <c r="K144" s="103" t="str">
        <f>YEAR('BASE DE DATOS 2026'!$G144)&amp;J144</f>
        <v>2023S</v>
      </c>
      <c r="L144" s="104" t="str">
        <f t="shared" si="8"/>
        <v>STRIDERS 2 Y 3 AÑOS</v>
      </c>
      <c r="M144" s="99" t="s">
        <v>196</v>
      </c>
      <c r="N144" s="107">
        <v>142</v>
      </c>
      <c r="O144" s="106">
        <f>IFERROR(VLOOKUP('BASE DE DATOS 2026'!$I144,CATEGORIAS!$M$3:$O$12,2,FALSE),"")</f>
        <v>85000</v>
      </c>
    </row>
    <row r="145" spans="1:15" ht="18.75" x14ac:dyDescent="0.25">
      <c r="A145" s="15">
        <f>IF(C145&lt;&gt;"",SUBTOTAL(103,$C$3:C145),"")</f>
        <v>142</v>
      </c>
      <c r="B145" s="98">
        <v>143</v>
      </c>
      <c r="C145" s="99" t="s">
        <v>376</v>
      </c>
      <c r="D145" s="99" t="s">
        <v>375</v>
      </c>
      <c r="E145" s="100">
        <v>1041702636</v>
      </c>
      <c r="F145" s="101" t="s">
        <v>558</v>
      </c>
      <c r="G145" s="101">
        <v>44351</v>
      </c>
      <c r="H145" s="102">
        <f ca="1">IF('BASE DE DATOS 2026'!$G145="","",YEAR(NOW())-YEAR('BASE DE DATOS 2026'!$G145))</f>
        <v>5</v>
      </c>
      <c r="I145" s="99" t="s">
        <v>12</v>
      </c>
      <c r="J145" s="103" t="str">
        <f t="shared" si="7"/>
        <v>S</v>
      </c>
      <c r="K145" s="103" t="str">
        <f>YEAR('BASE DE DATOS 2026'!$G145)&amp;J145</f>
        <v>2021S</v>
      </c>
      <c r="L145" s="104" t="str">
        <f t="shared" si="8"/>
        <v>STRIDERS 5 AÑOS</v>
      </c>
      <c r="M145" s="99" t="s">
        <v>196</v>
      </c>
      <c r="N145" s="105">
        <v>143</v>
      </c>
      <c r="O145" s="106">
        <f>IFERROR(VLOOKUP('BASE DE DATOS 2026'!$I145,CATEGORIAS!$M$3:$O$12,2,FALSE),"")</f>
        <v>85000</v>
      </c>
    </row>
    <row r="146" spans="1:15" ht="18.75" x14ac:dyDescent="0.25">
      <c r="A146" s="15">
        <f>IF(C146&lt;&gt;"",SUBTOTAL(103,$C$3:C146),"")</f>
        <v>143</v>
      </c>
      <c r="B146" s="109">
        <v>144</v>
      </c>
      <c r="C146" s="99" t="s">
        <v>377</v>
      </c>
      <c r="D146" s="99" t="s">
        <v>378</v>
      </c>
      <c r="E146" s="100">
        <v>1048097671</v>
      </c>
      <c r="F146" s="101" t="s">
        <v>559</v>
      </c>
      <c r="G146" s="101">
        <v>45167</v>
      </c>
      <c r="H146" s="102">
        <f ca="1">IF('BASE DE DATOS 2026'!$G146="","",YEAR(NOW())-YEAR('BASE DE DATOS 2026'!$G146))</f>
        <v>3</v>
      </c>
      <c r="I146" s="99" t="s">
        <v>12</v>
      </c>
      <c r="J146" s="103" t="str">
        <f t="shared" si="7"/>
        <v>S</v>
      </c>
      <c r="K146" s="103" t="str">
        <f>YEAR('BASE DE DATOS 2026'!$G146)&amp;J146</f>
        <v>2023S</v>
      </c>
      <c r="L146" s="104" t="str">
        <f t="shared" si="8"/>
        <v>STRIDERS 2 Y 3 AÑOS</v>
      </c>
      <c r="M146" s="99" t="s">
        <v>196</v>
      </c>
      <c r="N146" s="107">
        <v>144</v>
      </c>
      <c r="O146" s="106">
        <f>IFERROR(VLOOKUP('BASE DE DATOS 2026'!$I146,CATEGORIAS!$M$3:$O$12,2,FALSE),"")</f>
        <v>85000</v>
      </c>
    </row>
    <row r="147" spans="1:15" ht="18.75" x14ac:dyDescent="0.25">
      <c r="A147" s="15">
        <f>IF(C147&lt;&gt;"",SUBTOTAL(103,$C$3:C147),"")</f>
        <v>144</v>
      </c>
      <c r="B147" s="98">
        <v>145</v>
      </c>
      <c r="C147" s="99" t="s">
        <v>333</v>
      </c>
      <c r="D147" s="99" t="s">
        <v>379</v>
      </c>
      <c r="E147" s="100">
        <v>1042274778</v>
      </c>
      <c r="F147" s="101" t="s">
        <v>559</v>
      </c>
      <c r="G147" s="101">
        <v>43748</v>
      </c>
      <c r="H147" s="102">
        <f ca="1">IF('BASE DE DATOS 2026'!$G147="","",YEAR(NOW())-YEAR('BASE DE DATOS 2026'!$G147))</f>
        <v>7</v>
      </c>
      <c r="I147" s="99" t="s">
        <v>97</v>
      </c>
      <c r="J147" s="103" t="str">
        <f t="shared" si="7"/>
        <v>E</v>
      </c>
      <c r="K147" s="103" t="str">
        <f>YEAR('BASE DE DATOS 2026'!$G147)&amp;J147</f>
        <v>2019E</v>
      </c>
      <c r="L147" s="104" t="str">
        <f t="shared" si="8"/>
        <v>MINIRIDERS 7 Y 8 AÑOS</v>
      </c>
      <c r="M147" s="99" t="s">
        <v>196</v>
      </c>
      <c r="N147" s="105">
        <v>145</v>
      </c>
      <c r="O147" s="106">
        <f>IFERROR(VLOOKUP('BASE DE DATOS 2026'!$I147,CATEGORIAS!$M$3:$O$12,2,FALSE),"")</f>
        <v>85000</v>
      </c>
    </row>
    <row r="148" spans="1:15" ht="18.75" x14ac:dyDescent="0.25">
      <c r="A148" s="15">
        <f>IF(C148&lt;&gt;"",SUBTOTAL(103,$C$3:C148),"")</f>
        <v>145</v>
      </c>
      <c r="B148" s="109">
        <v>146</v>
      </c>
      <c r="C148" s="99" t="s">
        <v>380</v>
      </c>
      <c r="D148" s="99" t="s">
        <v>381</v>
      </c>
      <c r="E148" s="100">
        <v>1021402860</v>
      </c>
      <c r="F148" s="101" t="s">
        <v>558</v>
      </c>
      <c r="G148" s="101">
        <v>44438</v>
      </c>
      <c r="H148" s="102">
        <f ca="1">IF('BASE DE DATOS 2026'!$G148="","",YEAR(NOW())-YEAR('BASE DE DATOS 2026'!$G148))</f>
        <v>5</v>
      </c>
      <c r="I148" s="99" t="s">
        <v>204</v>
      </c>
      <c r="J148" s="103" t="str">
        <f t="shared" si="7"/>
        <v>ED</v>
      </c>
      <c r="K148" s="103" t="str">
        <f>YEAR('BASE DE DATOS 2026'!$G148)&amp;J148</f>
        <v>2021ED</v>
      </c>
      <c r="L148" s="108" t="s">
        <v>202</v>
      </c>
      <c r="M148" s="99" t="s">
        <v>196</v>
      </c>
      <c r="N148" s="107">
        <v>146</v>
      </c>
      <c r="O148" s="106">
        <f>IFERROR(VLOOKUP('BASE DE DATOS 2026'!$I148,CATEGORIAS!$M$3:$O$12,2,FALSE),"")</f>
        <v>85000</v>
      </c>
    </row>
    <row r="149" spans="1:15" ht="18.75" x14ac:dyDescent="0.25">
      <c r="A149" s="15">
        <f>IF(C149&lt;&gt;"",SUBTOTAL(103,$C$3:C149),"")</f>
        <v>146</v>
      </c>
      <c r="B149" s="98">
        <v>147</v>
      </c>
      <c r="C149" s="99" t="s">
        <v>215</v>
      </c>
      <c r="D149" s="99" t="s">
        <v>382</v>
      </c>
      <c r="E149" s="100">
        <v>1014898864</v>
      </c>
      <c r="F149" s="101" t="s">
        <v>559</v>
      </c>
      <c r="G149" s="101">
        <v>43334</v>
      </c>
      <c r="H149" s="102">
        <f ca="1">IF('BASE DE DATOS 2026'!$G149="","",YEAR(NOW())-YEAR('BASE DE DATOS 2026'!$G149))</f>
        <v>8</v>
      </c>
      <c r="I149" s="99" t="s">
        <v>210</v>
      </c>
      <c r="J149" s="103" t="str">
        <f t="shared" si="7"/>
        <v>EX</v>
      </c>
      <c r="K149" s="103" t="str">
        <f>YEAR('BASE DE DATOS 2026'!$G149)&amp;J149</f>
        <v>2018EX</v>
      </c>
      <c r="L149" s="104" t="str">
        <f t="shared" ref="L149:L180" si="9">IFERROR(VLOOKUP(K149,CATEGORIAS,2,0),"")</f>
        <v>OPEN 8 AÑOS Y MENOS</v>
      </c>
      <c r="M149" s="99" t="s">
        <v>196</v>
      </c>
      <c r="N149" s="105">
        <v>147</v>
      </c>
      <c r="O149" s="106">
        <f>IFERROR(VLOOKUP('BASE DE DATOS 2026'!$I149,CATEGORIAS!$M$3:$O$12,2,FALSE),"")</f>
        <v>85000</v>
      </c>
    </row>
    <row r="150" spans="1:15" ht="18.75" x14ac:dyDescent="0.25">
      <c r="A150" s="15">
        <f>IF(C150&lt;&gt;"",SUBTOTAL(103,$C$3:C150),"")</f>
        <v>147</v>
      </c>
      <c r="B150" s="109">
        <v>148</v>
      </c>
      <c r="C150" s="99" t="s">
        <v>260</v>
      </c>
      <c r="D150" s="99" t="s">
        <v>383</v>
      </c>
      <c r="E150" s="100">
        <v>1073486607</v>
      </c>
      <c r="F150" s="101" t="s">
        <v>559</v>
      </c>
      <c r="G150" s="101">
        <v>43138</v>
      </c>
      <c r="H150" s="102">
        <f ca="1">IF('BASE DE DATOS 2026'!$G150="","",YEAR(NOW())-YEAR('BASE DE DATOS 2026'!$G150))</f>
        <v>8</v>
      </c>
      <c r="I150" s="99" t="s">
        <v>97</v>
      </c>
      <c r="J150" s="103" t="str">
        <f t="shared" si="7"/>
        <v>E</v>
      </c>
      <c r="K150" s="103" t="str">
        <f>YEAR('BASE DE DATOS 2026'!$G150)&amp;J150</f>
        <v>2018E</v>
      </c>
      <c r="L150" s="104" t="str">
        <f t="shared" si="9"/>
        <v>MINIRIDERS 7 Y 8 AÑOS</v>
      </c>
      <c r="M150" s="99" t="s">
        <v>196</v>
      </c>
      <c r="N150" s="107">
        <v>148</v>
      </c>
      <c r="O150" s="106">
        <f>IFERROR(VLOOKUP('BASE DE DATOS 2026'!$I150,CATEGORIAS!$M$3:$O$12,2,FALSE),"")</f>
        <v>85000</v>
      </c>
    </row>
    <row r="151" spans="1:15" ht="18.75" x14ac:dyDescent="0.25">
      <c r="A151" s="15">
        <f>IF(C151&lt;&gt;"",SUBTOTAL(103,$C$3:C151),"")</f>
        <v>148</v>
      </c>
      <c r="B151" s="98">
        <v>149</v>
      </c>
      <c r="C151" s="99" t="s">
        <v>384</v>
      </c>
      <c r="D151" s="99" t="s">
        <v>385</v>
      </c>
      <c r="E151" s="100">
        <v>1019908638</v>
      </c>
      <c r="F151" s="101" t="s">
        <v>559</v>
      </c>
      <c r="G151" s="101">
        <v>41577</v>
      </c>
      <c r="H151" s="102">
        <f ca="1">IF('BASE DE DATOS 2026'!$G151="","",YEAR(NOW())-YEAR('BASE DE DATOS 2026'!$G151))</f>
        <v>13</v>
      </c>
      <c r="I151" s="99" t="s">
        <v>210</v>
      </c>
      <c r="J151" s="103" t="str">
        <f t="shared" si="7"/>
        <v>EX</v>
      </c>
      <c r="K151" s="103" t="str">
        <f>YEAR('BASE DE DATOS 2026'!$G151)&amp;J151</f>
        <v>2013EX</v>
      </c>
      <c r="L151" s="104" t="str">
        <f t="shared" si="9"/>
        <v>OPEN 13 Y 14 AÑOS</v>
      </c>
      <c r="M151" s="99" t="s">
        <v>196</v>
      </c>
      <c r="N151" s="105">
        <v>149</v>
      </c>
      <c r="O151" s="106">
        <f>IFERROR(VLOOKUP('BASE DE DATOS 2026'!$I151,CATEGORIAS!$M$3:$O$12,2,FALSE),"")</f>
        <v>85000</v>
      </c>
    </row>
    <row r="152" spans="1:15" ht="18.75" x14ac:dyDescent="0.25">
      <c r="A152" s="15">
        <f>IF(C152&lt;&gt;"",SUBTOTAL(103,$C$3:C152),"")</f>
        <v>149</v>
      </c>
      <c r="B152" s="109">
        <v>150</v>
      </c>
      <c r="C152" s="99" t="s">
        <v>386</v>
      </c>
      <c r="D152" s="99" t="s">
        <v>387</v>
      </c>
      <c r="E152" s="100">
        <v>5471672</v>
      </c>
      <c r="F152" s="101" t="s">
        <v>559</v>
      </c>
      <c r="G152" s="101">
        <v>29982</v>
      </c>
      <c r="H152" s="102">
        <f ca="1">IF('BASE DE DATOS 2026'!$G152="","",YEAR(NOW())-YEAR('BASE DE DATOS 2026'!$G152))</f>
        <v>44</v>
      </c>
      <c r="I152" s="99" t="s">
        <v>774</v>
      </c>
      <c r="J152" s="103" t="str">
        <f t="shared" si="7"/>
        <v>PX</v>
      </c>
      <c r="K152" s="103" t="str">
        <f>YEAR('BASE DE DATOS 2026'!$G152)&amp;J152</f>
        <v>1982PX</v>
      </c>
      <c r="L152" s="104" t="str">
        <f t="shared" si="9"/>
        <v>PAPICROSS</v>
      </c>
      <c r="M152" s="99" t="s">
        <v>196</v>
      </c>
      <c r="N152" s="107">
        <v>150</v>
      </c>
      <c r="O152" s="106">
        <f>IFERROR(VLOOKUP('BASE DE DATOS 2026'!$I152,CATEGORIAS!$M$3:$O$12,2,FALSE),"")</f>
        <v>85000</v>
      </c>
    </row>
    <row r="153" spans="1:15" ht="18.75" x14ac:dyDescent="0.25">
      <c r="A153" s="15">
        <f>IF(C153&lt;&gt;"",SUBTOTAL(103,$C$3:C153),"")</f>
        <v>150</v>
      </c>
      <c r="B153" s="98">
        <v>151</v>
      </c>
      <c r="C153" s="99" t="s">
        <v>281</v>
      </c>
      <c r="D153" s="99" t="s">
        <v>388</v>
      </c>
      <c r="E153" s="100">
        <v>1140906518</v>
      </c>
      <c r="F153" s="101" t="s">
        <v>558</v>
      </c>
      <c r="G153" s="101">
        <v>43226</v>
      </c>
      <c r="H153" s="102">
        <f ca="1">IF('BASE DE DATOS 2026'!$G153="","",YEAR(NOW())-YEAR('BASE DE DATOS 2026'!$G153))</f>
        <v>8</v>
      </c>
      <c r="I153" s="99" t="s">
        <v>13</v>
      </c>
      <c r="J153" s="103" t="str">
        <f t="shared" si="7"/>
        <v>D</v>
      </c>
      <c r="K153" s="103" t="str">
        <f>YEAR('BASE DE DATOS 2026'!$G153)&amp;J153</f>
        <v>2018D</v>
      </c>
      <c r="L153" s="104" t="str">
        <f t="shared" si="9"/>
        <v>DAMAS 7 Y 8 AÑOS</v>
      </c>
      <c r="M153" s="99" t="s">
        <v>196</v>
      </c>
      <c r="N153" s="105">
        <v>151</v>
      </c>
      <c r="O153" s="106">
        <f>IFERROR(VLOOKUP('BASE DE DATOS 2026'!$I153,CATEGORIAS!$M$3:$O$12,2,FALSE),"")</f>
        <v>85000</v>
      </c>
    </row>
    <row r="154" spans="1:15" ht="18.75" x14ac:dyDescent="0.25">
      <c r="A154" s="15">
        <f>IF(C154&lt;&gt;"",SUBTOTAL(103,$C$3:C154),"")</f>
        <v>151</v>
      </c>
      <c r="B154" s="109">
        <v>152</v>
      </c>
      <c r="C154" s="99" t="s">
        <v>389</v>
      </c>
      <c r="D154" s="99" t="s">
        <v>390</v>
      </c>
      <c r="E154" s="100">
        <v>1042274755</v>
      </c>
      <c r="F154" s="101" t="s">
        <v>559</v>
      </c>
      <c r="G154" s="101">
        <v>43731</v>
      </c>
      <c r="H154" s="102">
        <f ca="1">IF('BASE DE DATOS 2026'!$G154="","",YEAR(NOW())-YEAR('BASE DE DATOS 2026'!$G154))</f>
        <v>7</v>
      </c>
      <c r="I154" s="99" t="s">
        <v>97</v>
      </c>
      <c r="J154" s="103" t="str">
        <f t="shared" si="7"/>
        <v>E</v>
      </c>
      <c r="K154" s="103" t="str">
        <f>YEAR('BASE DE DATOS 2026'!$G154)&amp;J154</f>
        <v>2019E</v>
      </c>
      <c r="L154" s="104" t="str">
        <f t="shared" si="9"/>
        <v>MINIRIDERS 7 Y 8 AÑOS</v>
      </c>
      <c r="M154" s="99" t="s">
        <v>196</v>
      </c>
      <c r="N154" s="107">
        <v>152</v>
      </c>
      <c r="O154" s="106">
        <f>IFERROR(VLOOKUP('BASE DE DATOS 2026'!$I154,CATEGORIAS!$M$3:$O$12,2,FALSE),"")</f>
        <v>85000</v>
      </c>
    </row>
    <row r="155" spans="1:15" ht="18.75" x14ac:dyDescent="0.25">
      <c r="A155" s="15">
        <f>IF(C155&lt;&gt;"",SUBTOTAL(103,$C$3:C155),"")</f>
        <v>152</v>
      </c>
      <c r="B155" s="98">
        <v>153</v>
      </c>
      <c r="C155" s="99" t="s">
        <v>391</v>
      </c>
      <c r="D155" s="99" t="s">
        <v>392</v>
      </c>
      <c r="E155" s="100">
        <v>1046735022</v>
      </c>
      <c r="F155" s="101" t="s">
        <v>559</v>
      </c>
      <c r="G155" s="101">
        <v>43355</v>
      </c>
      <c r="H155" s="102">
        <f ca="1">IF('BASE DE DATOS 2026'!$G155="","",YEAR(NOW())-YEAR('BASE DE DATOS 2026'!$G155))</f>
        <v>8</v>
      </c>
      <c r="I155" s="99" t="s">
        <v>210</v>
      </c>
      <c r="J155" s="103" t="str">
        <f t="shared" si="7"/>
        <v>EX</v>
      </c>
      <c r="K155" s="103" t="str">
        <f>YEAR('BASE DE DATOS 2026'!$G155)&amp;J155</f>
        <v>2018EX</v>
      </c>
      <c r="L155" s="104" t="str">
        <f t="shared" si="9"/>
        <v>OPEN 8 AÑOS Y MENOS</v>
      </c>
      <c r="M155" s="99" t="s">
        <v>196</v>
      </c>
      <c r="N155" s="105">
        <v>153</v>
      </c>
      <c r="O155" s="106">
        <f>IFERROR(VLOOKUP('BASE DE DATOS 2026'!$I155,CATEGORIAS!$M$3:$O$12,2,FALSE),"")</f>
        <v>85000</v>
      </c>
    </row>
    <row r="156" spans="1:15" ht="18.75" x14ac:dyDescent="0.25">
      <c r="A156" s="15">
        <f>IF(C156&lt;&gt;"",SUBTOTAL(103,$C$3:C156),"")</f>
        <v>153</v>
      </c>
      <c r="B156" s="109">
        <v>154</v>
      </c>
      <c r="C156" s="99" t="s">
        <v>287</v>
      </c>
      <c r="D156" s="99" t="s">
        <v>393</v>
      </c>
      <c r="E156" s="100">
        <v>1146541790</v>
      </c>
      <c r="F156" s="101" t="s">
        <v>559</v>
      </c>
      <c r="G156" s="101">
        <v>42558</v>
      </c>
      <c r="H156" s="102">
        <f ca="1">IF('BASE DE DATOS 2026'!$G156="","",YEAR(NOW())-YEAR('BASE DE DATOS 2026'!$G156))</f>
        <v>10</v>
      </c>
      <c r="I156" s="99" t="s">
        <v>97</v>
      </c>
      <c r="J156" s="103" t="str">
        <f t="shared" si="7"/>
        <v>E</v>
      </c>
      <c r="K156" s="103" t="str">
        <f>YEAR('BASE DE DATOS 2026'!$G156)&amp;J156</f>
        <v>2016E</v>
      </c>
      <c r="L156" s="104" t="str">
        <f t="shared" si="9"/>
        <v>MINIRIDERS 9 Y 10 AÑOS</v>
      </c>
      <c r="M156" s="99" t="s">
        <v>196</v>
      </c>
      <c r="N156" s="107">
        <v>154</v>
      </c>
      <c r="O156" s="106">
        <f>IFERROR(VLOOKUP('BASE DE DATOS 2026'!$I156,CATEGORIAS!$M$3:$O$12,2,FALSE),"")</f>
        <v>85000</v>
      </c>
    </row>
    <row r="157" spans="1:15" ht="18.75" x14ac:dyDescent="0.25">
      <c r="A157" s="15">
        <f>IF(C157&lt;&gt;"",SUBTOTAL(103,$C$3:C157),"")</f>
        <v>154</v>
      </c>
      <c r="B157" s="98">
        <v>155</v>
      </c>
      <c r="C157" s="99" t="s">
        <v>394</v>
      </c>
      <c r="D157" s="99" t="s">
        <v>395</v>
      </c>
      <c r="E157" s="100">
        <v>1220476887</v>
      </c>
      <c r="F157" s="101" t="s">
        <v>559</v>
      </c>
      <c r="G157" s="101">
        <v>44720</v>
      </c>
      <c r="H157" s="102">
        <f ca="1">IF('BASE DE DATOS 2026'!$G157="","",YEAR(NOW())-YEAR('BASE DE DATOS 2026'!$G157))</f>
        <v>4</v>
      </c>
      <c r="I157" s="99" t="s">
        <v>12</v>
      </c>
      <c r="J157" s="103" t="str">
        <f t="shared" si="7"/>
        <v>S</v>
      </c>
      <c r="K157" s="103" t="str">
        <f>YEAR('BASE DE DATOS 2026'!$G157)&amp;J157</f>
        <v>2022S</v>
      </c>
      <c r="L157" s="104" t="str">
        <f t="shared" si="9"/>
        <v>STRIDERS 4 AÑOS</v>
      </c>
      <c r="M157" s="99" t="s">
        <v>196</v>
      </c>
      <c r="N157" s="105">
        <v>155</v>
      </c>
      <c r="O157" s="106">
        <f>IFERROR(VLOOKUP('BASE DE DATOS 2026'!$I157,CATEGORIAS!$M$3:$O$12,2,FALSE),"")</f>
        <v>85000</v>
      </c>
    </row>
    <row r="158" spans="1:15" ht="18.75" x14ac:dyDescent="0.25">
      <c r="A158" s="15">
        <f>IF(C158&lt;&gt;"",SUBTOTAL(103,$C$3:C158),"")</f>
        <v>155</v>
      </c>
      <c r="B158" s="109">
        <v>156</v>
      </c>
      <c r="C158" s="99" t="s">
        <v>396</v>
      </c>
      <c r="D158" s="99" t="s">
        <v>397</v>
      </c>
      <c r="E158" s="100">
        <v>1146542768</v>
      </c>
      <c r="F158" s="101" t="s">
        <v>559</v>
      </c>
      <c r="G158" s="101">
        <v>42918</v>
      </c>
      <c r="H158" s="102">
        <f ca="1">IF('BASE DE DATOS 2026'!$G158="","",YEAR(NOW())-YEAR('BASE DE DATOS 2026'!$G158))</f>
        <v>9</v>
      </c>
      <c r="I158" s="99" t="s">
        <v>97</v>
      </c>
      <c r="J158" s="103" t="str">
        <f t="shared" si="7"/>
        <v>E</v>
      </c>
      <c r="K158" s="103" t="str">
        <f>YEAR('BASE DE DATOS 2026'!$G158)&amp;J158</f>
        <v>2017E</v>
      </c>
      <c r="L158" s="104" t="str">
        <f t="shared" si="9"/>
        <v>MINIRIDERS 9 Y 10 AÑOS</v>
      </c>
      <c r="M158" s="99" t="s">
        <v>196</v>
      </c>
      <c r="N158" s="107">
        <v>156</v>
      </c>
      <c r="O158" s="106">
        <f>IFERROR(VLOOKUP('BASE DE DATOS 2026'!$I158,CATEGORIAS!$M$3:$O$12,2,FALSE),"")</f>
        <v>85000</v>
      </c>
    </row>
    <row r="159" spans="1:15" ht="18.75" x14ac:dyDescent="0.25">
      <c r="A159" s="15">
        <f>IF(C159&lt;&gt;"",SUBTOTAL(103,$C$3:C159),"")</f>
        <v>156</v>
      </c>
      <c r="B159" s="98">
        <v>157</v>
      </c>
      <c r="C159" s="99" t="s">
        <v>333</v>
      </c>
      <c r="D159" s="99" t="s">
        <v>398</v>
      </c>
      <c r="E159" s="100">
        <v>1041703044</v>
      </c>
      <c r="F159" s="101" t="s">
        <v>559</v>
      </c>
      <c r="G159" s="101">
        <v>44703</v>
      </c>
      <c r="H159" s="102">
        <f ca="1">IF('BASE DE DATOS 2026'!$G159="","",YEAR(NOW())-YEAR('BASE DE DATOS 2026'!$G159))</f>
        <v>4</v>
      </c>
      <c r="I159" s="99" t="s">
        <v>12</v>
      </c>
      <c r="J159" s="103" t="str">
        <f t="shared" si="7"/>
        <v>S</v>
      </c>
      <c r="K159" s="103" t="str">
        <f>YEAR('BASE DE DATOS 2026'!$G159)&amp;J159</f>
        <v>2022S</v>
      </c>
      <c r="L159" s="104" t="str">
        <f t="shared" si="9"/>
        <v>STRIDERS 4 AÑOS</v>
      </c>
      <c r="M159" s="99" t="s">
        <v>196</v>
      </c>
      <c r="N159" s="105">
        <v>157</v>
      </c>
      <c r="O159" s="106">
        <f>IFERROR(VLOOKUP('BASE DE DATOS 2026'!$I159,CATEGORIAS!$M$3:$O$12,2,FALSE),"")</f>
        <v>85000</v>
      </c>
    </row>
    <row r="160" spans="1:15" ht="18.75" x14ac:dyDescent="0.25">
      <c r="A160" s="15">
        <f>IF(C160&lt;&gt;"",SUBTOTAL(103,$C$3:C160),"")</f>
        <v>157</v>
      </c>
      <c r="B160" s="109">
        <v>158</v>
      </c>
      <c r="C160" s="99" t="s">
        <v>399</v>
      </c>
      <c r="D160" s="99" t="s">
        <v>400</v>
      </c>
      <c r="E160" s="100">
        <v>1044663892</v>
      </c>
      <c r="F160" s="101" t="s">
        <v>559</v>
      </c>
      <c r="G160" s="101">
        <v>42786</v>
      </c>
      <c r="H160" s="102">
        <f ca="1">IF('BASE DE DATOS 2026'!$G160="","",YEAR(NOW())-YEAR('BASE DE DATOS 2026'!$G160))</f>
        <v>9</v>
      </c>
      <c r="I160" s="99" t="s">
        <v>97</v>
      </c>
      <c r="J160" s="103" t="str">
        <f t="shared" si="7"/>
        <v>E</v>
      </c>
      <c r="K160" s="103" t="str">
        <f>YEAR('BASE DE DATOS 2026'!$G160)&amp;J160</f>
        <v>2017E</v>
      </c>
      <c r="L160" s="104" t="str">
        <f t="shared" si="9"/>
        <v>MINIRIDERS 9 Y 10 AÑOS</v>
      </c>
      <c r="M160" s="99" t="s">
        <v>196</v>
      </c>
      <c r="N160" s="107">
        <v>158</v>
      </c>
      <c r="O160" s="106">
        <f>IFERROR(VLOOKUP('BASE DE DATOS 2026'!$I160,CATEGORIAS!$M$3:$O$12,2,FALSE),"")</f>
        <v>85000</v>
      </c>
    </row>
    <row r="161" spans="1:15" ht="18.75" x14ac:dyDescent="0.25">
      <c r="A161" s="15">
        <f>IF(C161&lt;&gt;"",SUBTOTAL(103,$C$3:C161),"")</f>
        <v>158</v>
      </c>
      <c r="B161" s="98">
        <v>159</v>
      </c>
      <c r="C161" s="99" t="s">
        <v>401</v>
      </c>
      <c r="D161" s="99" t="s">
        <v>402</v>
      </c>
      <c r="E161" s="100">
        <v>1048093573</v>
      </c>
      <c r="F161" s="101" t="s">
        <v>559</v>
      </c>
      <c r="G161" s="101">
        <v>44811</v>
      </c>
      <c r="H161" s="102">
        <f ca="1">IF('BASE DE DATOS 2026'!$G161="","",YEAR(NOW())-YEAR('BASE DE DATOS 2026'!$G161))</f>
        <v>4</v>
      </c>
      <c r="I161" s="99" t="s">
        <v>12</v>
      </c>
      <c r="J161" s="103" t="str">
        <f t="shared" si="7"/>
        <v>S</v>
      </c>
      <c r="K161" s="103" t="str">
        <f>YEAR('BASE DE DATOS 2026'!$G161)&amp;J161</f>
        <v>2022S</v>
      </c>
      <c r="L161" s="104" t="str">
        <f t="shared" si="9"/>
        <v>STRIDERS 4 AÑOS</v>
      </c>
      <c r="M161" s="99" t="s">
        <v>196</v>
      </c>
      <c r="N161" s="105">
        <v>159</v>
      </c>
      <c r="O161" s="106">
        <f>IFERROR(VLOOKUP('BASE DE DATOS 2026'!$I161,CATEGORIAS!$M$3:$O$12,2,FALSE),"")</f>
        <v>85000</v>
      </c>
    </row>
    <row r="162" spans="1:15" ht="18.75" x14ac:dyDescent="0.25">
      <c r="A162" s="15">
        <f>IF(C162&lt;&gt;"",SUBTOTAL(103,$C$3:C162),"")</f>
        <v>159</v>
      </c>
      <c r="B162" s="98">
        <v>160</v>
      </c>
      <c r="C162" s="99" t="s">
        <v>489</v>
      </c>
      <c r="D162" s="99" t="s">
        <v>490</v>
      </c>
      <c r="E162" s="100">
        <v>1048091626</v>
      </c>
      <c r="F162" s="101" t="s">
        <v>559</v>
      </c>
      <c r="G162" s="101">
        <v>44392</v>
      </c>
      <c r="H162" s="102">
        <f ca="1">IF('BASE DE DATOS 2026'!$G162="","",YEAR(NOW())-YEAR('BASE DE DATOS 2026'!$G162))</f>
        <v>5</v>
      </c>
      <c r="I162" s="99" t="s">
        <v>12</v>
      </c>
      <c r="J162" s="103" t="str">
        <f t="shared" si="7"/>
        <v>S</v>
      </c>
      <c r="K162" s="103" t="str">
        <f>YEAR('BASE DE DATOS 2026'!$G162)&amp;J162</f>
        <v>2021S</v>
      </c>
      <c r="L162" s="104" t="str">
        <f t="shared" si="9"/>
        <v>STRIDERS 5 AÑOS</v>
      </c>
      <c r="M162" s="99" t="s">
        <v>196</v>
      </c>
      <c r="N162" s="105">
        <v>160</v>
      </c>
      <c r="O162" s="106">
        <f>IFERROR(VLOOKUP('BASE DE DATOS 2026'!$I162,CATEGORIAS!$M$3:$O$12,2,FALSE),"")</f>
        <v>85000</v>
      </c>
    </row>
    <row r="163" spans="1:15" ht="18.75" x14ac:dyDescent="0.25">
      <c r="A163" s="15">
        <f>IF(C163&lt;&gt;"",SUBTOTAL(103,$C$3:C163),"")</f>
        <v>160</v>
      </c>
      <c r="B163" s="109">
        <v>161</v>
      </c>
      <c r="C163" s="99" t="s">
        <v>389</v>
      </c>
      <c r="D163" s="99" t="s">
        <v>491</v>
      </c>
      <c r="E163" s="100">
        <v>1044237245</v>
      </c>
      <c r="F163" s="101" t="s">
        <v>559</v>
      </c>
      <c r="G163" s="101">
        <v>44712</v>
      </c>
      <c r="H163" s="102">
        <f ca="1">IF('BASE DE DATOS 2026'!$G163="","",YEAR(NOW())-YEAR('BASE DE DATOS 2026'!$G163))</f>
        <v>4</v>
      </c>
      <c r="I163" s="99" t="s">
        <v>12</v>
      </c>
      <c r="J163" s="103" t="str">
        <f t="shared" si="7"/>
        <v>S</v>
      </c>
      <c r="K163" s="103" t="str">
        <f>YEAR('BASE DE DATOS 2026'!$G163)&amp;J163</f>
        <v>2022S</v>
      </c>
      <c r="L163" s="104" t="str">
        <f t="shared" si="9"/>
        <v>STRIDERS 4 AÑOS</v>
      </c>
      <c r="M163" s="99" t="s">
        <v>196</v>
      </c>
      <c r="N163" s="107">
        <v>161</v>
      </c>
      <c r="O163" s="106">
        <f>IFERROR(VLOOKUP('BASE DE DATOS 2026'!$I163,CATEGORIAS!$M$3:$O$12,2,FALSE),"")</f>
        <v>85000</v>
      </c>
    </row>
    <row r="164" spans="1:15" ht="18.75" x14ac:dyDescent="0.25">
      <c r="A164" s="15">
        <f>IF(C164&lt;&gt;"",SUBTOTAL(103,$C$3:C164),"")</f>
        <v>161</v>
      </c>
      <c r="B164" s="98">
        <v>162</v>
      </c>
      <c r="C164" s="99" t="s">
        <v>407</v>
      </c>
      <c r="D164" s="99" t="s">
        <v>408</v>
      </c>
      <c r="E164" s="100">
        <v>1032187712</v>
      </c>
      <c r="F164" s="101" t="s">
        <v>559</v>
      </c>
      <c r="G164" s="101">
        <v>42020</v>
      </c>
      <c r="H164" s="102">
        <f ca="1">IF('BASE DE DATOS 2026'!$G164="","",YEAR(NOW())-YEAR('BASE DE DATOS 2026'!$G164))</f>
        <v>11</v>
      </c>
      <c r="I164" s="99" t="s">
        <v>210</v>
      </c>
      <c r="J164" s="103" t="str">
        <f t="shared" si="7"/>
        <v>EX</v>
      </c>
      <c r="K164" s="103" t="str">
        <f>YEAR('BASE DE DATOS 2026'!$G164)&amp;J164</f>
        <v>2015EX</v>
      </c>
      <c r="L164" s="104" t="str">
        <f t="shared" si="9"/>
        <v>OPEN 11 Y 12 AÑOS</v>
      </c>
      <c r="M164" s="99" t="s">
        <v>411</v>
      </c>
      <c r="N164" s="105">
        <v>162</v>
      </c>
      <c r="O164" s="106">
        <f>IFERROR(VLOOKUP('BASE DE DATOS 2026'!$I164,CATEGORIAS!$M$3:$O$12,2,FALSE),"")</f>
        <v>85000</v>
      </c>
    </row>
    <row r="165" spans="1:15" ht="18.75" x14ac:dyDescent="0.25">
      <c r="A165" s="15">
        <f>IF(C165&lt;&gt;"",SUBTOTAL(103,$C$3:C165),"")</f>
        <v>162</v>
      </c>
      <c r="B165" s="109">
        <v>163</v>
      </c>
      <c r="C165" s="99" t="s">
        <v>409</v>
      </c>
      <c r="D165" s="99" t="s">
        <v>321</v>
      </c>
      <c r="E165" s="100">
        <v>1041699705</v>
      </c>
      <c r="F165" s="101" t="s">
        <v>558</v>
      </c>
      <c r="G165" s="101">
        <v>42192</v>
      </c>
      <c r="H165" s="102">
        <f ca="1">IF('BASE DE DATOS 2026'!$G165="","",YEAR(NOW())-YEAR('BASE DE DATOS 2026'!$G165))</f>
        <v>11</v>
      </c>
      <c r="I165" s="99" t="s">
        <v>13</v>
      </c>
      <c r="J165" s="103" t="str">
        <f t="shared" si="7"/>
        <v>D</v>
      </c>
      <c r="K165" s="103" t="str">
        <f>YEAR('BASE DE DATOS 2026'!$G165)&amp;J165</f>
        <v>2015D</v>
      </c>
      <c r="L165" s="104" t="str">
        <f t="shared" si="9"/>
        <v>DAMAS 11 Y 12 AÑOS</v>
      </c>
      <c r="M165" s="99" t="s">
        <v>411</v>
      </c>
      <c r="N165" s="107">
        <v>163</v>
      </c>
      <c r="O165" s="106">
        <f>IFERROR(VLOOKUP('BASE DE DATOS 2026'!$I165,CATEGORIAS!$M$3:$O$12,2,FALSE),"")</f>
        <v>85000</v>
      </c>
    </row>
    <row r="166" spans="1:15" ht="18.75" x14ac:dyDescent="0.25">
      <c r="A166" s="15">
        <f>IF(C166&lt;&gt;"",SUBTOTAL(103,$C$3:C166),"")</f>
        <v>163</v>
      </c>
      <c r="B166" s="98">
        <v>164</v>
      </c>
      <c r="C166" s="99" t="s">
        <v>410</v>
      </c>
      <c r="D166" s="99" t="s">
        <v>322</v>
      </c>
      <c r="E166" s="100">
        <v>1205969694</v>
      </c>
      <c r="F166" s="101" t="s">
        <v>559</v>
      </c>
      <c r="G166" s="101">
        <v>43194</v>
      </c>
      <c r="H166" s="102">
        <f ca="1">IF('BASE DE DATOS 2026'!$G166="","",YEAR(NOW())-YEAR('BASE DE DATOS 2026'!$G166))</f>
        <v>8</v>
      </c>
      <c r="I166" s="99" t="s">
        <v>64</v>
      </c>
      <c r="J166" s="103" t="str">
        <f t="shared" si="7"/>
        <v>P</v>
      </c>
      <c r="K166" s="103" t="str">
        <f>YEAR('BASE DE DATOS 2026'!$G166)&amp;J166</f>
        <v>2018P</v>
      </c>
      <c r="L166" s="104" t="str">
        <f t="shared" si="9"/>
        <v>PRINCIPIANTES 7 Y 8 AÑOS</v>
      </c>
      <c r="M166" s="99" t="s">
        <v>411</v>
      </c>
      <c r="N166" s="105">
        <v>164</v>
      </c>
      <c r="O166" s="106">
        <f>IFERROR(VLOOKUP('BASE DE DATOS 2026'!$I166,CATEGORIAS!$M$3:$O$12,2,FALSE),"")</f>
        <v>85000</v>
      </c>
    </row>
    <row r="167" spans="1:15" ht="18.75" x14ac:dyDescent="0.25">
      <c r="A167" s="15">
        <f>IF(C167&lt;&gt;"",SUBTOTAL(103,$C$3:C167),"")</f>
        <v>164</v>
      </c>
      <c r="B167" s="109">
        <v>165</v>
      </c>
      <c r="C167" s="99" t="s">
        <v>493</v>
      </c>
      <c r="D167" s="99" t="s">
        <v>494</v>
      </c>
      <c r="E167" s="100">
        <v>1043343706</v>
      </c>
      <c r="F167" s="101" t="s">
        <v>559</v>
      </c>
      <c r="G167" s="101">
        <v>44997</v>
      </c>
      <c r="H167" s="102">
        <f ca="1">IF('BASE DE DATOS 2026'!$G167="","",YEAR(NOW())-YEAR('BASE DE DATOS 2026'!$G167))</f>
        <v>3</v>
      </c>
      <c r="I167" s="99" t="s">
        <v>12</v>
      </c>
      <c r="J167" s="103" t="str">
        <f t="shared" si="7"/>
        <v>S</v>
      </c>
      <c r="K167" s="103" t="str">
        <f>YEAR('BASE DE DATOS 2026'!$G167)&amp;J167</f>
        <v>2023S</v>
      </c>
      <c r="L167" s="104" t="str">
        <f t="shared" si="9"/>
        <v>STRIDERS 2 Y 3 AÑOS</v>
      </c>
      <c r="M167" s="99" t="s">
        <v>182</v>
      </c>
      <c r="N167" s="107">
        <v>165</v>
      </c>
      <c r="O167" s="106">
        <f>IFERROR(VLOOKUP('BASE DE DATOS 2026'!$I167,CATEGORIAS!$M$3:$O$12,2,FALSE),"")</f>
        <v>85000</v>
      </c>
    </row>
    <row r="168" spans="1:15" ht="18.75" x14ac:dyDescent="0.25">
      <c r="A168" s="15">
        <f>IF(C168&lt;&gt;"",SUBTOTAL(103,$C$3:C168),"")</f>
        <v>165</v>
      </c>
      <c r="B168" s="98">
        <v>166</v>
      </c>
      <c r="C168" s="99" t="s">
        <v>495</v>
      </c>
      <c r="D168" s="99" t="s">
        <v>496</v>
      </c>
      <c r="E168" s="100">
        <v>1146539909</v>
      </c>
      <c r="F168" s="101" t="s">
        <v>559</v>
      </c>
      <c r="G168" s="101">
        <v>42020</v>
      </c>
      <c r="H168" s="102">
        <f ca="1">IF('BASE DE DATOS 2026'!$G168="","",YEAR(NOW())-YEAR('BASE DE DATOS 2026'!$G168))</f>
        <v>11</v>
      </c>
      <c r="I168" s="99" t="s">
        <v>210</v>
      </c>
      <c r="J168" s="103" t="str">
        <f t="shared" si="7"/>
        <v>EX</v>
      </c>
      <c r="K168" s="103" t="str">
        <f>YEAR('BASE DE DATOS 2026'!$G168)&amp;J168</f>
        <v>2015EX</v>
      </c>
      <c r="L168" s="104" t="str">
        <f t="shared" si="9"/>
        <v>OPEN 11 Y 12 AÑOS</v>
      </c>
      <c r="M168" s="99" t="s">
        <v>182</v>
      </c>
      <c r="N168" s="105">
        <v>166</v>
      </c>
      <c r="O168" s="106">
        <f>IFERROR(VLOOKUP('BASE DE DATOS 2026'!$I168,CATEGORIAS!$M$3:$O$12,2,FALSE),"")</f>
        <v>85000</v>
      </c>
    </row>
    <row r="169" spans="1:15" ht="18.75" x14ac:dyDescent="0.25">
      <c r="A169" s="15">
        <f>IF(C169&lt;&gt;"",SUBTOTAL(103,$C$3:C169),"")</f>
        <v>166</v>
      </c>
      <c r="B169" s="109">
        <v>167</v>
      </c>
      <c r="C169" s="99" t="s">
        <v>504</v>
      </c>
      <c r="D169" s="99" t="s">
        <v>497</v>
      </c>
      <c r="E169" s="100">
        <v>1046731111</v>
      </c>
      <c r="F169" s="101" t="s">
        <v>559</v>
      </c>
      <c r="G169" s="101">
        <v>42708</v>
      </c>
      <c r="H169" s="102">
        <f ca="1">IF('BASE DE DATOS 2026'!$G169="","",YEAR(NOW())-YEAR('BASE DE DATOS 2026'!$G169))</f>
        <v>10</v>
      </c>
      <c r="I169" s="99" t="s">
        <v>64</v>
      </c>
      <c r="J169" s="103" t="str">
        <f t="shared" si="7"/>
        <v>P</v>
      </c>
      <c r="K169" s="103" t="str">
        <f>YEAR('BASE DE DATOS 2026'!$G169)&amp;J169</f>
        <v>2016P</v>
      </c>
      <c r="L169" s="104" t="str">
        <f t="shared" si="9"/>
        <v>PRINCIPIANTES 9 Y 10 AÑOS</v>
      </c>
      <c r="M169" s="99" t="s">
        <v>182</v>
      </c>
      <c r="N169" s="107">
        <v>167</v>
      </c>
      <c r="O169" s="106">
        <f>IFERROR(VLOOKUP('BASE DE DATOS 2026'!$I169,CATEGORIAS!$M$3:$O$12,2,FALSE),"")</f>
        <v>85000</v>
      </c>
    </row>
    <row r="170" spans="1:15" ht="18.75" x14ac:dyDescent="0.25">
      <c r="A170" s="15">
        <f>IF(C170&lt;&gt;"",SUBTOTAL(103,$C$3:C170),"")</f>
        <v>167</v>
      </c>
      <c r="B170" s="98">
        <v>168</v>
      </c>
      <c r="C170" s="99" t="s">
        <v>498</v>
      </c>
      <c r="D170" s="99" t="s">
        <v>505</v>
      </c>
      <c r="E170" s="100">
        <v>1041703027</v>
      </c>
      <c r="F170" s="101" t="s">
        <v>559</v>
      </c>
      <c r="G170" s="101">
        <v>44691</v>
      </c>
      <c r="H170" s="102">
        <f ca="1">IF('BASE DE DATOS 2026'!$G170="","",YEAR(NOW())-YEAR('BASE DE DATOS 2026'!$G170))</f>
        <v>4</v>
      </c>
      <c r="I170" s="99" t="s">
        <v>12</v>
      </c>
      <c r="J170" s="103" t="str">
        <f t="shared" si="7"/>
        <v>S</v>
      </c>
      <c r="K170" s="103" t="str">
        <f>YEAR('BASE DE DATOS 2026'!$G170)&amp;J170</f>
        <v>2022S</v>
      </c>
      <c r="L170" s="104" t="str">
        <f t="shared" si="9"/>
        <v>STRIDERS 4 AÑOS</v>
      </c>
      <c r="M170" s="99" t="s">
        <v>182</v>
      </c>
      <c r="N170" s="105">
        <v>168</v>
      </c>
      <c r="O170" s="106">
        <f>IFERROR(VLOOKUP('BASE DE DATOS 2026'!$I170,CATEGORIAS!$M$3:$O$12,2,FALSE),"")</f>
        <v>85000</v>
      </c>
    </row>
    <row r="171" spans="1:15" ht="18.75" x14ac:dyDescent="0.25">
      <c r="A171" s="15">
        <f>IF(C171&lt;&gt;"",SUBTOTAL(103,$C$3:C171),"")</f>
        <v>168</v>
      </c>
      <c r="B171" s="109">
        <v>169</v>
      </c>
      <c r="C171" s="99" t="s">
        <v>499</v>
      </c>
      <c r="D171" s="99" t="s">
        <v>505</v>
      </c>
      <c r="E171" s="100">
        <v>1041702407</v>
      </c>
      <c r="F171" s="101" t="s">
        <v>558</v>
      </c>
      <c r="G171" s="101">
        <v>44125</v>
      </c>
      <c r="H171" s="102">
        <f ca="1">IF('BASE DE DATOS 2026'!$G171="","",YEAR(NOW())-YEAR('BASE DE DATOS 2026'!$G171))</f>
        <v>6</v>
      </c>
      <c r="I171" s="99" t="s">
        <v>204</v>
      </c>
      <c r="J171" s="103" t="str">
        <f t="shared" si="7"/>
        <v>ED</v>
      </c>
      <c r="K171" s="103" t="str">
        <f>YEAR('BASE DE DATOS 2026'!$G171)&amp;J171</f>
        <v>2020ED</v>
      </c>
      <c r="L171" s="104" t="str">
        <f t="shared" si="9"/>
        <v>MINIRIDERS 6 AÑOS DAMAS</v>
      </c>
      <c r="M171" s="99" t="s">
        <v>182</v>
      </c>
      <c r="N171" s="107">
        <v>169</v>
      </c>
      <c r="O171" s="106">
        <f>IFERROR(VLOOKUP('BASE DE DATOS 2026'!$I171,CATEGORIAS!$M$3:$O$12,2,FALSE),"")</f>
        <v>85000</v>
      </c>
    </row>
    <row r="172" spans="1:15" ht="18.75" x14ac:dyDescent="0.25">
      <c r="A172" s="15">
        <f>IF(C172&lt;&gt;"",SUBTOTAL(103,$C$3:C172),"")</f>
        <v>169</v>
      </c>
      <c r="B172" s="98">
        <v>170</v>
      </c>
      <c r="C172" s="99" t="s">
        <v>506</v>
      </c>
      <c r="D172" s="99" t="s">
        <v>507</v>
      </c>
      <c r="E172" s="100">
        <v>1067618202</v>
      </c>
      <c r="F172" s="101" t="s">
        <v>559</v>
      </c>
      <c r="G172" s="101">
        <v>40967</v>
      </c>
      <c r="H172" s="102">
        <f ca="1">IF('BASE DE DATOS 2026'!$G172="","",YEAR(NOW())-YEAR('BASE DE DATOS 2026'!$G172))</f>
        <v>14</v>
      </c>
      <c r="I172" s="99" t="s">
        <v>64</v>
      </c>
      <c r="J172" s="103" t="str">
        <f t="shared" si="7"/>
        <v>P</v>
      </c>
      <c r="K172" s="103" t="str">
        <f>YEAR('BASE DE DATOS 2026'!$G172)&amp;J172</f>
        <v>2012P</v>
      </c>
      <c r="L172" s="104" t="str">
        <f t="shared" si="9"/>
        <v>PRINCIPIANTES 13 Y 14 AÑOS</v>
      </c>
      <c r="M172" s="99" t="s">
        <v>186</v>
      </c>
      <c r="N172" s="105">
        <v>170</v>
      </c>
      <c r="O172" s="106">
        <f>IFERROR(VLOOKUP('BASE DE DATOS 2026'!$I172,CATEGORIAS!$M$3:$O$12,2,FALSE),"")</f>
        <v>85000</v>
      </c>
    </row>
    <row r="173" spans="1:15" ht="18.75" x14ac:dyDescent="0.25">
      <c r="A173" s="15">
        <f>IF(C173&lt;&gt;"",SUBTOTAL(103,$C$3:C173),"")</f>
        <v>170</v>
      </c>
      <c r="B173" s="109">
        <v>171</v>
      </c>
      <c r="C173" s="99" t="s">
        <v>500</v>
      </c>
      <c r="D173" s="99" t="s">
        <v>501</v>
      </c>
      <c r="E173" s="100">
        <v>1066886354</v>
      </c>
      <c r="F173" s="101" t="s">
        <v>558</v>
      </c>
      <c r="G173" s="101">
        <v>41786</v>
      </c>
      <c r="H173" s="102">
        <f ca="1">IF('BASE DE DATOS 2026'!$G173="","",YEAR(NOW())-YEAR('BASE DE DATOS 2026'!$G173))</f>
        <v>12</v>
      </c>
      <c r="I173" s="99" t="s">
        <v>13</v>
      </c>
      <c r="J173" s="103" t="str">
        <f t="shared" si="7"/>
        <v>D</v>
      </c>
      <c r="K173" s="103" t="str">
        <f>YEAR('BASE DE DATOS 2026'!$G173)&amp;J173</f>
        <v>2014D</v>
      </c>
      <c r="L173" s="104" t="str">
        <f t="shared" si="9"/>
        <v>DAMAS 11 Y 12 AÑOS</v>
      </c>
      <c r="M173" s="99" t="s">
        <v>186</v>
      </c>
      <c r="N173" s="107">
        <v>171</v>
      </c>
      <c r="O173" s="106">
        <f>IFERROR(VLOOKUP('BASE DE DATOS 2026'!$I173,CATEGORIAS!$M$3:$O$12,2,FALSE),"")</f>
        <v>85000</v>
      </c>
    </row>
    <row r="174" spans="1:15" ht="18.75" x14ac:dyDescent="0.25">
      <c r="A174" s="15">
        <f>IF(C174&lt;&gt;"",SUBTOTAL(103,$C$3:C174),"")</f>
        <v>171</v>
      </c>
      <c r="B174" s="98">
        <v>172</v>
      </c>
      <c r="C174" s="99" t="s">
        <v>508</v>
      </c>
      <c r="D174" s="99" t="s">
        <v>509</v>
      </c>
      <c r="E174" s="100">
        <v>1067619578</v>
      </c>
      <c r="F174" s="101" t="s">
        <v>559</v>
      </c>
      <c r="G174" s="101">
        <v>41117</v>
      </c>
      <c r="H174" s="102">
        <f ca="1">IF('BASE DE DATOS 2026'!$G174="","",YEAR(NOW())-YEAR('BASE DE DATOS 2026'!$G174))</f>
        <v>14</v>
      </c>
      <c r="I174" s="99" t="s">
        <v>64</v>
      </c>
      <c r="J174" s="103" t="str">
        <f t="shared" si="7"/>
        <v>P</v>
      </c>
      <c r="K174" s="103" t="str">
        <f>YEAR('BASE DE DATOS 2026'!$G174)&amp;J174</f>
        <v>2012P</v>
      </c>
      <c r="L174" s="104" t="str">
        <f t="shared" si="9"/>
        <v>PRINCIPIANTES 13 Y 14 AÑOS</v>
      </c>
      <c r="M174" s="99" t="s">
        <v>186</v>
      </c>
      <c r="N174" s="105">
        <v>172</v>
      </c>
      <c r="O174" s="106">
        <f>IFERROR(VLOOKUP('BASE DE DATOS 2026'!$I174,CATEGORIAS!$M$3:$O$12,2,FALSE),"")</f>
        <v>85000</v>
      </c>
    </row>
    <row r="175" spans="1:15" ht="18.75" x14ac:dyDescent="0.25">
      <c r="A175" s="15">
        <f>IF(C175&lt;&gt;"",SUBTOTAL(103,$C$3:C175),"")</f>
        <v>172</v>
      </c>
      <c r="B175" s="109">
        <v>173</v>
      </c>
      <c r="C175" s="99" t="s">
        <v>510</v>
      </c>
      <c r="D175" s="99" t="s">
        <v>511</v>
      </c>
      <c r="E175" s="100">
        <v>1137878149</v>
      </c>
      <c r="F175" s="101" t="s">
        <v>559</v>
      </c>
      <c r="G175" s="101">
        <v>42726</v>
      </c>
      <c r="H175" s="102">
        <f ca="1">IF('BASE DE DATOS 2026'!$G175="","",YEAR(NOW())-YEAR('BASE DE DATOS 2026'!$G175))</f>
        <v>10</v>
      </c>
      <c r="I175" s="99" t="s">
        <v>64</v>
      </c>
      <c r="J175" s="103" t="str">
        <f t="shared" si="7"/>
        <v>P</v>
      </c>
      <c r="K175" s="103" t="str">
        <f>YEAR('BASE DE DATOS 2026'!$G175)&amp;J175</f>
        <v>2016P</v>
      </c>
      <c r="L175" s="104" t="str">
        <f t="shared" si="9"/>
        <v>PRINCIPIANTES 9 Y 10 AÑOS</v>
      </c>
      <c r="M175" s="99" t="s">
        <v>186</v>
      </c>
      <c r="N175" s="107">
        <v>173</v>
      </c>
      <c r="O175" s="106">
        <f>IFERROR(VLOOKUP('BASE DE DATOS 2026'!$I175,CATEGORIAS!$M$3:$O$12,2,FALSE),"")</f>
        <v>85000</v>
      </c>
    </row>
    <row r="176" spans="1:15" ht="18.75" x14ac:dyDescent="0.25">
      <c r="A176" s="15">
        <f>IF(C176&lt;&gt;"",SUBTOTAL(103,$C$3:C176),"")</f>
        <v>173</v>
      </c>
      <c r="B176" s="98">
        <v>174</v>
      </c>
      <c r="C176" s="99" t="s">
        <v>512</v>
      </c>
      <c r="D176" s="99" t="s">
        <v>513</v>
      </c>
      <c r="E176" s="100">
        <v>1066882828</v>
      </c>
      <c r="F176" s="101" t="s">
        <v>559</v>
      </c>
      <c r="G176" s="101">
        <v>41150</v>
      </c>
      <c r="H176" s="102">
        <f ca="1">IF('BASE DE DATOS 2026'!$G176="","",YEAR(NOW())-YEAR('BASE DE DATOS 2026'!$G176))</f>
        <v>14</v>
      </c>
      <c r="I176" s="99" t="s">
        <v>64</v>
      </c>
      <c r="J176" s="103" t="str">
        <f t="shared" si="7"/>
        <v>P</v>
      </c>
      <c r="K176" s="103" t="str">
        <f>YEAR('BASE DE DATOS 2026'!$G176)&amp;J176</f>
        <v>2012P</v>
      </c>
      <c r="L176" s="104" t="str">
        <f t="shared" si="9"/>
        <v>PRINCIPIANTES 13 Y 14 AÑOS</v>
      </c>
      <c r="M176" s="99" t="s">
        <v>186</v>
      </c>
      <c r="N176" s="105">
        <v>174</v>
      </c>
      <c r="O176" s="106">
        <f>IFERROR(VLOOKUP('BASE DE DATOS 2026'!$I176,CATEGORIAS!$M$3:$O$12,2,FALSE),"")</f>
        <v>85000</v>
      </c>
    </row>
    <row r="177" spans="1:15" ht="18.75" x14ac:dyDescent="0.25">
      <c r="A177" s="15">
        <f>IF(C177&lt;&gt;"",SUBTOTAL(103,$C$3:C177),"")</f>
        <v>174</v>
      </c>
      <c r="B177" s="109">
        <v>175</v>
      </c>
      <c r="C177" s="99" t="s">
        <v>329</v>
      </c>
      <c r="D177" s="99" t="s">
        <v>502</v>
      </c>
      <c r="E177" s="100">
        <v>1066888962</v>
      </c>
      <c r="F177" s="101" t="s">
        <v>559</v>
      </c>
      <c r="G177" s="101">
        <v>42263</v>
      </c>
      <c r="H177" s="102">
        <f ca="1">IF('BASE DE DATOS 2026'!$G177="","",YEAR(NOW())-YEAR('BASE DE DATOS 2026'!$G177))</f>
        <v>11</v>
      </c>
      <c r="I177" s="99" t="s">
        <v>64</v>
      </c>
      <c r="J177" s="103" t="str">
        <f t="shared" si="7"/>
        <v>P</v>
      </c>
      <c r="K177" s="103" t="str">
        <f>YEAR('BASE DE DATOS 2026'!$G177)&amp;J177</f>
        <v>2015P</v>
      </c>
      <c r="L177" s="104" t="str">
        <f t="shared" si="9"/>
        <v>PRINCIPIANTES 11 Y 12 AÑOS</v>
      </c>
      <c r="M177" s="99" t="s">
        <v>186</v>
      </c>
      <c r="N177" s="107">
        <v>175</v>
      </c>
      <c r="O177" s="106">
        <f>IFERROR(VLOOKUP('BASE DE DATOS 2026'!$I177,CATEGORIAS!$M$3:$O$12,2,FALSE),"")</f>
        <v>85000</v>
      </c>
    </row>
    <row r="178" spans="1:15" ht="18.75" x14ac:dyDescent="0.25">
      <c r="A178" s="15">
        <f>IF(C178&lt;&gt;"",SUBTOTAL(103,$C$3:C178),"")</f>
        <v>175</v>
      </c>
      <c r="B178" s="109">
        <v>176</v>
      </c>
      <c r="C178" s="99" t="s">
        <v>514</v>
      </c>
      <c r="D178" s="99" t="s">
        <v>515</v>
      </c>
      <c r="E178" s="100">
        <v>1065806288</v>
      </c>
      <c r="F178" s="101" t="s">
        <v>559</v>
      </c>
      <c r="G178" s="101">
        <v>41093</v>
      </c>
      <c r="H178" s="102">
        <f ca="1">IF('BASE DE DATOS 2026'!$G178="","",YEAR(NOW())-YEAR('BASE DE DATOS 2026'!$G178))</f>
        <v>14</v>
      </c>
      <c r="I178" s="99" t="s">
        <v>64</v>
      </c>
      <c r="J178" s="103" t="str">
        <f t="shared" si="7"/>
        <v>P</v>
      </c>
      <c r="K178" s="103" t="str">
        <f>YEAR('BASE DE DATOS 2026'!$G178)&amp;J178</f>
        <v>2012P</v>
      </c>
      <c r="L178" s="104" t="str">
        <f t="shared" si="9"/>
        <v>PRINCIPIANTES 13 Y 14 AÑOS</v>
      </c>
      <c r="M178" s="99" t="s">
        <v>186</v>
      </c>
      <c r="N178" s="107">
        <v>176</v>
      </c>
      <c r="O178" s="106">
        <f>IFERROR(VLOOKUP('BASE DE DATOS 2026'!$I178,CATEGORIAS!$M$3:$O$12,2,FALSE),"")</f>
        <v>85000</v>
      </c>
    </row>
    <row r="179" spans="1:15" ht="18.75" x14ac:dyDescent="0.25">
      <c r="A179" s="15">
        <f>IF(C179&lt;&gt;"",SUBTOTAL(103,$C$3:C179),"")</f>
        <v>176</v>
      </c>
      <c r="B179" s="109">
        <v>177</v>
      </c>
      <c r="C179" s="99" t="s">
        <v>516</v>
      </c>
      <c r="D179" s="99" t="s">
        <v>517</v>
      </c>
      <c r="E179" s="100">
        <v>1109685223</v>
      </c>
      <c r="F179" s="101" t="s">
        <v>559</v>
      </c>
      <c r="G179" s="101">
        <v>43310</v>
      </c>
      <c r="H179" s="102">
        <f ca="1">IF('BASE DE DATOS 2026'!$G179="","",YEAR(NOW())-YEAR('BASE DE DATOS 2026'!$G179))</f>
        <v>8</v>
      </c>
      <c r="I179" s="99" t="s">
        <v>64</v>
      </c>
      <c r="J179" s="103" t="str">
        <f t="shared" si="7"/>
        <v>P</v>
      </c>
      <c r="K179" s="103" t="str">
        <f>YEAR('BASE DE DATOS 2026'!$G179)&amp;J179</f>
        <v>2018P</v>
      </c>
      <c r="L179" s="104" t="str">
        <f t="shared" si="9"/>
        <v>PRINCIPIANTES 7 Y 8 AÑOS</v>
      </c>
      <c r="M179" s="99" t="s">
        <v>186</v>
      </c>
      <c r="N179" s="107">
        <v>177</v>
      </c>
      <c r="O179" s="106">
        <f>IFERROR(VLOOKUP('BASE DE DATOS 2026'!$I179,CATEGORIAS!$M$3:$O$12,2,FALSE),"")</f>
        <v>85000</v>
      </c>
    </row>
    <row r="180" spans="1:15" ht="18.75" x14ac:dyDescent="0.25">
      <c r="A180" s="15">
        <f>IF(C180&lt;&gt;"",SUBTOTAL(103,$C$3:C180),"")</f>
        <v>177</v>
      </c>
      <c r="B180" s="98">
        <v>178</v>
      </c>
      <c r="C180" s="99" t="s">
        <v>518</v>
      </c>
      <c r="D180" s="99" t="s">
        <v>519</v>
      </c>
      <c r="E180" s="100">
        <v>1122415295</v>
      </c>
      <c r="F180" s="101" t="s">
        <v>559</v>
      </c>
      <c r="G180" s="101">
        <v>42350</v>
      </c>
      <c r="H180" s="102">
        <f ca="1">IF('BASE DE DATOS 2026'!$G180="","",YEAR(NOW())-YEAR('BASE DE DATOS 2026'!$G180))</f>
        <v>11</v>
      </c>
      <c r="I180" s="99" t="s">
        <v>64</v>
      </c>
      <c r="J180" s="103" t="str">
        <f t="shared" si="7"/>
        <v>P</v>
      </c>
      <c r="K180" s="103" t="str">
        <f>YEAR('BASE DE DATOS 2026'!$G180)&amp;J180</f>
        <v>2015P</v>
      </c>
      <c r="L180" s="104" t="str">
        <f t="shared" si="9"/>
        <v>PRINCIPIANTES 11 Y 12 AÑOS</v>
      </c>
      <c r="M180" s="99" t="s">
        <v>186</v>
      </c>
      <c r="N180" s="105">
        <v>178</v>
      </c>
      <c r="O180" s="106">
        <f>IFERROR(VLOOKUP('BASE DE DATOS 2026'!$I180,CATEGORIAS!$M$3:$O$12,2,FALSE),"")</f>
        <v>85000</v>
      </c>
    </row>
    <row r="181" spans="1:15" ht="18.75" x14ac:dyDescent="0.25">
      <c r="A181" s="15">
        <f>IF(C181&lt;&gt;"",SUBTOTAL(103,$C$3:C181),"")</f>
        <v>178</v>
      </c>
      <c r="B181" s="109">
        <v>179</v>
      </c>
      <c r="C181" s="99" t="s">
        <v>520</v>
      </c>
      <c r="D181" s="99" t="s">
        <v>503</v>
      </c>
      <c r="E181" s="100">
        <v>671684298</v>
      </c>
      <c r="F181" s="101" t="s">
        <v>558</v>
      </c>
      <c r="G181" s="101">
        <v>44544</v>
      </c>
      <c r="H181" s="102">
        <f ca="1">IF('BASE DE DATOS 2026'!$G181="","",YEAR(NOW())-YEAR('BASE DE DATOS 2026'!$G181))</f>
        <v>5</v>
      </c>
      <c r="I181" s="99" t="s">
        <v>12</v>
      </c>
      <c r="J181" s="103" t="str">
        <f t="shared" si="7"/>
        <v>S</v>
      </c>
      <c r="K181" s="103" t="str">
        <f>YEAR('BASE DE DATOS 2026'!$G181)&amp;J181</f>
        <v>2021S</v>
      </c>
      <c r="L181" s="104" t="str">
        <f t="shared" ref="L181:L212" si="10">IFERROR(VLOOKUP(K181,CATEGORIAS,2,0),"")</f>
        <v>STRIDERS 5 AÑOS</v>
      </c>
      <c r="M181" s="99" t="s">
        <v>186</v>
      </c>
      <c r="N181" s="107">
        <v>179</v>
      </c>
      <c r="O181" s="106">
        <f>IFERROR(VLOOKUP('BASE DE DATOS 2026'!$I181,CATEGORIAS!$M$3:$O$12,2,FALSE),"")</f>
        <v>85000</v>
      </c>
    </row>
    <row r="182" spans="1:15" ht="18.75" x14ac:dyDescent="0.25">
      <c r="A182" s="15">
        <f>IF(C182&lt;&gt;"",SUBTOTAL(103,$C$3:C182),"")</f>
        <v>179</v>
      </c>
      <c r="B182" s="98">
        <v>180</v>
      </c>
      <c r="C182" s="99" t="s">
        <v>649</v>
      </c>
      <c r="D182" s="99" t="s">
        <v>521</v>
      </c>
      <c r="E182" s="100">
        <v>1235430948</v>
      </c>
      <c r="F182" s="101" t="s">
        <v>559</v>
      </c>
      <c r="G182" s="101">
        <v>41622</v>
      </c>
      <c r="H182" s="102">
        <f ca="1">IF('BASE DE DATOS 2026'!$G182="","",YEAR(NOW())-YEAR('BASE DE DATOS 2026'!$G182))</f>
        <v>13</v>
      </c>
      <c r="I182" s="99" t="s">
        <v>64</v>
      </c>
      <c r="J182" s="103" t="str">
        <f t="shared" si="7"/>
        <v>P</v>
      </c>
      <c r="K182" s="103" t="str">
        <f>YEAR('BASE DE DATOS 2026'!$G182)&amp;J182</f>
        <v>2013P</v>
      </c>
      <c r="L182" s="104" t="str">
        <f t="shared" si="10"/>
        <v>PRINCIPIANTES 13 Y 14 AÑOS</v>
      </c>
      <c r="M182" s="99" t="s">
        <v>186</v>
      </c>
      <c r="N182" s="105">
        <v>180</v>
      </c>
      <c r="O182" s="106">
        <f>IFERROR(VLOOKUP('BASE DE DATOS 2026'!$I182,CATEGORIAS!$M$3:$O$12,2,FALSE),"")</f>
        <v>85000</v>
      </c>
    </row>
    <row r="183" spans="1:15" ht="18.75" x14ac:dyDescent="0.25">
      <c r="A183" s="15">
        <f>IF(C183&lt;&gt;"",SUBTOTAL(103,$C$3:C183),"")</f>
        <v>180</v>
      </c>
      <c r="B183" s="98">
        <v>181</v>
      </c>
      <c r="C183" s="99" t="s">
        <v>524</v>
      </c>
      <c r="D183" s="99" t="s">
        <v>525</v>
      </c>
      <c r="E183" s="100">
        <v>1082961523</v>
      </c>
      <c r="F183" s="101" t="s">
        <v>559</v>
      </c>
      <c r="G183" s="101">
        <v>40553</v>
      </c>
      <c r="H183" s="102">
        <f ca="1">IF('BASE DE DATOS 2026'!$G183="","",YEAR(NOW())-YEAR('BASE DE DATOS 2026'!$G183))</f>
        <v>15</v>
      </c>
      <c r="I183" s="99" t="s">
        <v>10</v>
      </c>
      <c r="J183" s="103" t="str">
        <f t="shared" si="7"/>
        <v>OV</v>
      </c>
      <c r="K183" s="103" t="str">
        <f>YEAR('BASE DE DATOS 2026'!$G183)&amp;J183</f>
        <v>2011OV</v>
      </c>
      <c r="L183" s="104" t="str">
        <f t="shared" si="10"/>
        <v>OPEN VARONES</v>
      </c>
      <c r="M183" s="99" t="s">
        <v>194</v>
      </c>
      <c r="N183" s="105">
        <v>181</v>
      </c>
      <c r="O183" s="106">
        <f>IFERROR(VLOOKUP('BASE DE DATOS 2026'!$I183,CATEGORIAS!$M$3:$O$12,2,FALSE),"")</f>
        <v>85000</v>
      </c>
    </row>
    <row r="184" spans="1:15" ht="18.75" x14ac:dyDescent="0.25">
      <c r="A184" s="15">
        <f>IF(C184&lt;&gt;"",SUBTOTAL(103,$C$3:C184),"")</f>
        <v>181</v>
      </c>
      <c r="B184" s="109">
        <v>182</v>
      </c>
      <c r="C184" s="99" t="s">
        <v>278</v>
      </c>
      <c r="D184" s="99" t="s">
        <v>526</v>
      </c>
      <c r="E184" s="100">
        <v>1084060030</v>
      </c>
      <c r="F184" s="101" t="s">
        <v>559</v>
      </c>
      <c r="G184" s="101">
        <v>41730</v>
      </c>
      <c r="H184" s="102">
        <f ca="1">IF('BASE DE DATOS 2026'!$G184="","",YEAR(NOW())-YEAR('BASE DE DATOS 2026'!$G184))</f>
        <v>12</v>
      </c>
      <c r="I184" s="99" t="s">
        <v>210</v>
      </c>
      <c r="J184" s="103" t="str">
        <f t="shared" si="7"/>
        <v>EX</v>
      </c>
      <c r="K184" s="103" t="str">
        <f>YEAR('BASE DE DATOS 2026'!$G184)&amp;J184</f>
        <v>2014EX</v>
      </c>
      <c r="L184" s="104" t="str">
        <f t="shared" si="10"/>
        <v>OPEN 11 Y 12 AÑOS</v>
      </c>
      <c r="M184" s="99" t="s">
        <v>194</v>
      </c>
      <c r="N184" s="107">
        <v>182</v>
      </c>
      <c r="O184" s="106">
        <f>IFERROR(VLOOKUP('BASE DE DATOS 2026'!$I184,CATEGORIAS!$M$3:$O$12,2,FALSE),"")</f>
        <v>85000</v>
      </c>
    </row>
    <row r="185" spans="1:15" ht="18.75" x14ac:dyDescent="0.25">
      <c r="A185" s="15">
        <f>IF(C185&lt;&gt;"",SUBTOTAL(103,$C$3:C185),"")</f>
        <v>182</v>
      </c>
      <c r="B185" s="98">
        <v>183</v>
      </c>
      <c r="C185" s="99" t="s">
        <v>293</v>
      </c>
      <c r="D185" s="99" t="s">
        <v>527</v>
      </c>
      <c r="E185" s="100">
        <v>1083041565</v>
      </c>
      <c r="F185" s="101" t="s">
        <v>559</v>
      </c>
      <c r="G185" s="101">
        <v>42733</v>
      </c>
      <c r="H185" s="102">
        <f ca="1">IF('BASE DE DATOS 2026'!$G185="","",YEAR(NOW())-YEAR('BASE DE DATOS 2026'!$G185))</f>
        <v>10</v>
      </c>
      <c r="I185" s="99" t="s">
        <v>210</v>
      </c>
      <c r="J185" s="103" t="str">
        <f t="shared" si="7"/>
        <v>EX</v>
      </c>
      <c r="K185" s="103" t="str">
        <f>YEAR('BASE DE DATOS 2026'!$G185)&amp;J185</f>
        <v>2016EX</v>
      </c>
      <c r="L185" s="104" t="str">
        <f t="shared" si="10"/>
        <v>OPEN 9 Y 10 AÑOS</v>
      </c>
      <c r="M185" s="99" t="s">
        <v>194</v>
      </c>
      <c r="N185" s="105">
        <v>183</v>
      </c>
      <c r="O185" s="106">
        <f>IFERROR(VLOOKUP('BASE DE DATOS 2026'!$I185,CATEGORIAS!$M$3:$O$12,2,FALSE),"")</f>
        <v>85000</v>
      </c>
    </row>
    <row r="186" spans="1:15" ht="18.75" x14ac:dyDescent="0.25">
      <c r="A186" s="15">
        <f>IF(C186&lt;&gt;"",SUBTOTAL(103,$C$3:C186),"")</f>
        <v>183</v>
      </c>
      <c r="B186" s="127">
        <v>184</v>
      </c>
      <c r="C186" s="99" t="s">
        <v>528</v>
      </c>
      <c r="D186" s="99" t="s">
        <v>529</v>
      </c>
      <c r="E186" s="100">
        <v>1084056977</v>
      </c>
      <c r="F186" s="101" t="s">
        <v>559</v>
      </c>
      <c r="G186" s="101">
        <v>40690</v>
      </c>
      <c r="H186" s="102">
        <f ca="1">IF('BASE DE DATOS 2026'!$G186="","",YEAR(NOW())-YEAR('BASE DE DATOS 2026'!$G186))</f>
        <v>15</v>
      </c>
      <c r="I186" s="99" t="s">
        <v>210</v>
      </c>
      <c r="J186" s="103" t="str">
        <f t="shared" si="7"/>
        <v>EX</v>
      </c>
      <c r="K186" s="103" t="str">
        <f>YEAR('BASE DE DATOS 2026'!$G186)&amp;J186</f>
        <v>2011EX</v>
      </c>
      <c r="L186" s="104" t="str">
        <f t="shared" si="10"/>
        <v>OPEN 15 AÑOS Y MAS</v>
      </c>
      <c r="M186" s="99" t="s">
        <v>194</v>
      </c>
      <c r="N186" s="105">
        <v>184</v>
      </c>
      <c r="O186" s="106">
        <f>IFERROR(VLOOKUP('BASE DE DATOS 2026'!$I186,CATEGORIAS!$M$3:$O$12,2,FALSE),"")</f>
        <v>85000</v>
      </c>
    </row>
    <row r="187" spans="1:15" ht="18.75" x14ac:dyDescent="0.25">
      <c r="A187" s="15">
        <f>IF(C187&lt;&gt;"",SUBTOTAL(103,$C$3:C187),"")</f>
        <v>184</v>
      </c>
      <c r="B187" s="98">
        <v>185</v>
      </c>
      <c r="C187" s="99" t="s">
        <v>530</v>
      </c>
      <c r="D187" s="99" t="s">
        <v>531</v>
      </c>
      <c r="E187" s="100">
        <v>1083018540</v>
      </c>
      <c r="F187" s="101" t="s">
        <v>559</v>
      </c>
      <c r="G187" s="101">
        <v>41947</v>
      </c>
      <c r="H187" s="102">
        <f ca="1">IF('BASE DE DATOS 2026'!$G187="","",YEAR(NOW())-YEAR('BASE DE DATOS 2026'!$G187))</f>
        <v>12</v>
      </c>
      <c r="I187" s="99" t="s">
        <v>210</v>
      </c>
      <c r="J187" s="103" t="str">
        <f t="shared" si="7"/>
        <v>EX</v>
      </c>
      <c r="K187" s="103" t="str">
        <f>YEAR('BASE DE DATOS 2026'!$G187)&amp;J187</f>
        <v>2014EX</v>
      </c>
      <c r="L187" s="104" t="str">
        <f t="shared" si="10"/>
        <v>OPEN 11 Y 12 AÑOS</v>
      </c>
      <c r="M187" s="99" t="s">
        <v>194</v>
      </c>
      <c r="N187" s="105">
        <v>185</v>
      </c>
      <c r="O187" s="106">
        <f>IFERROR(VLOOKUP('BASE DE DATOS 2026'!$I187,CATEGORIAS!$M$3:$O$12,2,FALSE),"")</f>
        <v>85000</v>
      </c>
    </row>
    <row r="188" spans="1:15" ht="18.75" x14ac:dyDescent="0.25">
      <c r="A188" s="15">
        <f>IF(C188&lt;&gt;"",SUBTOTAL(103,$C$3:C188),"")</f>
        <v>185</v>
      </c>
      <c r="B188" s="109">
        <v>186</v>
      </c>
      <c r="C188" s="99" t="s">
        <v>532</v>
      </c>
      <c r="D188" s="99" t="s">
        <v>533</v>
      </c>
      <c r="E188" s="100">
        <v>80058648</v>
      </c>
      <c r="F188" s="101" t="s">
        <v>559</v>
      </c>
      <c r="G188" s="101">
        <v>29519</v>
      </c>
      <c r="H188" s="102">
        <f ca="1">IF('BASE DE DATOS 2026'!$G188="","",YEAR(NOW())-YEAR('BASE DE DATOS 2026'!$G188))</f>
        <v>46</v>
      </c>
      <c r="I188" s="99" t="s">
        <v>67</v>
      </c>
      <c r="J188" s="103" t="str">
        <f t="shared" si="7"/>
        <v>SM</v>
      </c>
      <c r="K188" s="103" t="str">
        <f>YEAR('BASE DE DATOS 2026'!$G188)&amp;J188</f>
        <v>1980SM</v>
      </c>
      <c r="L188" s="104" t="str">
        <f t="shared" si="10"/>
        <v>SENIOR MASTER</v>
      </c>
      <c r="M188" s="99" t="s">
        <v>194</v>
      </c>
      <c r="N188" s="107">
        <v>186</v>
      </c>
      <c r="O188" s="106">
        <f>IFERROR(VLOOKUP('BASE DE DATOS 2026'!$I188,CATEGORIAS!$M$3:$O$12,2,FALSE),"")</f>
        <v>85000</v>
      </c>
    </row>
    <row r="189" spans="1:15" ht="18.75" x14ac:dyDescent="0.25">
      <c r="A189" s="15">
        <f>IF(C189&lt;&gt;"",SUBTOTAL(103,$C$3:C189),"")</f>
        <v>186</v>
      </c>
      <c r="B189" s="98">
        <v>187</v>
      </c>
      <c r="C189" s="99" t="s">
        <v>534</v>
      </c>
      <c r="D189" s="99" t="s">
        <v>535</v>
      </c>
      <c r="E189" s="100">
        <v>7141423</v>
      </c>
      <c r="F189" s="101" t="s">
        <v>559</v>
      </c>
      <c r="G189" s="101">
        <v>28415</v>
      </c>
      <c r="H189" s="102">
        <f ca="1">IF('BASE DE DATOS 2026'!$G189="","",YEAR(NOW())-YEAR('BASE DE DATOS 2026'!$G189))</f>
        <v>49</v>
      </c>
      <c r="I189" s="99" t="s">
        <v>67</v>
      </c>
      <c r="J189" s="103" t="str">
        <f t="shared" si="7"/>
        <v>SM</v>
      </c>
      <c r="K189" s="103" t="str">
        <f>YEAR('BASE DE DATOS 2026'!$G189)&amp;J189</f>
        <v>1977SM</v>
      </c>
      <c r="L189" s="104" t="str">
        <f t="shared" si="10"/>
        <v>SENIOR MASTER</v>
      </c>
      <c r="M189" s="99" t="s">
        <v>194</v>
      </c>
      <c r="N189" s="105">
        <v>187</v>
      </c>
      <c r="O189" s="106">
        <f>IFERROR(VLOOKUP('BASE DE DATOS 2026'!$I189,CATEGORIAS!$M$3:$O$12,2,FALSE),"")</f>
        <v>85000</v>
      </c>
    </row>
    <row r="190" spans="1:15" ht="18.75" x14ac:dyDescent="0.25">
      <c r="A190" s="15">
        <f>IF(C190&lt;&gt;"",SUBTOTAL(103,$C$3:C190),"")</f>
        <v>187</v>
      </c>
      <c r="B190" s="109">
        <v>188</v>
      </c>
      <c r="C190" s="99" t="s">
        <v>536</v>
      </c>
      <c r="D190" s="99" t="s">
        <v>537</v>
      </c>
      <c r="E190" s="100">
        <v>1271041</v>
      </c>
      <c r="F190" s="101" t="s">
        <v>559</v>
      </c>
      <c r="G190" s="101">
        <v>29863</v>
      </c>
      <c r="H190" s="102">
        <f ca="1">IF('BASE DE DATOS 2026'!$G190="","",YEAR(NOW())-YEAR('BASE DE DATOS 2026'!$G190))</f>
        <v>45</v>
      </c>
      <c r="I190" s="99" t="s">
        <v>67</v>
      </c>
      <c r="J190" s="103" t="str">
        <f t="shared" si="7"/>
        <v>SM</v>
      </c>
      <c r="K190" s="103" t="str">
        <f>YEAR('BASE DE DATOS 2026'!$G190)&amp;J190</f>
        <v>1981SM</v>
      </c>
      <c r="L190" s="104" t="str">
        <f t="shared" si="10"/>
        <v>SENIOR MASTER</v>
      </c>
      <c r="M190" s="99" t="s">
        <v>194</v>
      </c>
      <c r="N190" s="107">
        <v>188</v>
      </c>
      <c r="O190" s="106">
        <f>IFERROR(VLOOKUP('BASE DE DATOS 2026'!$I190,CATEGORIAS!$M$3:$O$12,2,FALSE),"")</f>
        <v>85000</v>
      </c>
    </row>
    <row r="191" spans="1:15" ht="18.75" x14ac:dyDescent="0.25">
      <c r="A191" s="15">
        <f>IF(C191&lt;&gt;"",SUBTOTAL(103,$C$3:C191),"")</f>
        <v>188</v>
      </c>
      <c r="B191" s="98">
        <v>189</v>
      </c>
      <c r="C191" s="99" t="s">
        <v>654</v>
      </c>
      <c r="D191" s="99" t="s">
        <v>538</v>
      </c>
      <c r="E191" s="100">
        <v>1235546001</v>
      </c>
      <c r="F191" s="101" t="s">
        <v>559</v>
      </c>
      <c r="G191" s="101">
        <v>44954</v>
      </c>
      <c r="H191" s="102">
        <f ca="1">IF('BASE DE DATOS 2026'!$G191="","",YEAR(NOW())-YEAR('BASE DE DATOS 2026'!$G191))</f>
        <v>3</v>
      </c>
      <c r="I191" s="99" t="s">
        <v>12</v>
      </c>
      <c r="J191" s="103" t="str">
        <f t="shared" si="7"/>
        <v>S</v>
      </c>
      <c r="K191" s="103" t="str">
        <f>YEAR('BASE DE DATOS 2026'!$G191)&amp;J191</f>
        <v>2023S</v>
      </c>
      <c r="L191" s="104" t="str">
        <f t="shared" si="10"/>
        <v>STRIDERS 2 Y 3 AÑOS</v>
      </c>
      <c r="M191" s="99" t="s">
        <v>194</v>
      </c>
      <c r="N191" s="105">
        <v>189</v>
      </c>
      <c r="O191" s="106">
        <f>IFERROR(VLOOKUP('BASE DE DATOS 2026'!$I191,CATEGORIAS!$M$3:$O$12,2,FALSE),"")</f>
        <v>85000</v>
      </c>
    </row>
    <row r="192" spans="1:15" ht="18.75" x14ac:dyDescent="0.25">
      <c r="A192" s="15" t="str">
        <f>IF(C192&lt;&gt;"",SUBTOTAL(103,$C$3:C192),"")</f>
        <v/>
      </c>
      <c r="B192" s="107">
        <v>190</v>
      </c>
      <c r="C192" s="110"/>
      <c r="D192" s="110"/>
      <c r="E192" s="111"/>
      <c r="F192" s="112"/>
      <c r="G192" s="112"/>
      <c r="H192" s="102" t="str">
        <f ca="1">IF('BASE DE DATOS 2026'!$G192="","",YEAR(NOW())-'BASE DE DATOS 2026'!$G192)</f>
        <v/>
      </c>
      <c r="I192" s="110"/>
      <c r="J192" s="103" t="e">
        <f t="shared" si="7"/>
        <v>#N/A</v>
      </c>
      <c r="K192" s="103" t="e">
        <f>'BASE DE DATOS 2026'!$G192&amp;J192</f>
        <v>#N/A</v>
      </c>
      <c r="L192" s="104" t="str">
        <f t="shared" si="10"/>
        <v/>
      </c>
      <c r="M192" s="110"/>
      <c r="N192" s="105">
        <v>190</v>
      </c>
      <c r="O192" s="106" t="str">
        <f>IFERROR(VLOOKUP('BASE DE DATOS 2026'!$I192,CATEGORIAS!$M$3:$O$12,2,FALSE),"")</f>
        <v/>
      </c>
    </row>
    <row r="193" spans="1:15" ht="18.75" x14ac:dyDescent="0.25">
      <c r="A193" s="15">
        <f>IF(C193&lt;&gt;"",SUBTOTAL(103,$C$3:C193),"")</f>
        <v>189</v>
      </c>
      <c r="B193" s="109">
        <v>191</v>
      </c>
      <c r="C193" s="99" t="s">
        <v>539</v>
      </c>
      <c r="D193" s="99" t="s">
        <v>540</v>
      </c>
      <c r="E193" s="100">
        <v>1084467463</v>
      </c>
      <c r="F193" s="101" t="s">
        <v>559</v>
      </c>
      <c r="G193" s="101">
        <v>43511</v>
      </c>
      <c r="H193" s="102">
        <f ca="1">IF('BASE DE DATOS 2026'!$G193="","",YEAR(NOW())-YEAR('BASE DE DATOS 2026'!$G193))</f>
        <v>7</v>
      </c>
      <c r="I193" s="99" t="s">
        <v>97</v>
      </c>
      <c r="J193" s="103" t="str">
        <f t="shared" si="7"/>
        <v>E</v>
      </c>
      <c r="K193" s="103" t="str">
        <f>YEAR('BASE DE DATOS 2026'!$G193)&amp;J193</f>
        <v>2019E</v>
      </c>
      <c r="L193" s="104" t="str">
        <f t="shared" si="10"/>
        <v>MINIRIDERS 7 Y 8 AÑOS</v>
      </c>
      <c r="M193" s="99" t="s">
        <v>194</v>
      </c>
      <c r="N193" s="107">
        <v>191</v>
      </c>
      <c r="O193" s="106">
        <f>IFERROR(VLOOKUP('BASE DE DATOS 2026'!$I193,CATEGORIAS!$M$3:$O$12,2,FALSE),"")</f>
        <v>85000</v>
      </c>
    </row>
    <row r="194" spans="1:15" ht="18.75" x14ac:dyDescent="0.25">
      <c r="A194" s="15">
        <f>IF(C194&lt;&gt;"",SUBTOTAL(103,$C$3:C194),"")</f>
        <v>190</v>
      </c>
      <c r="B194" s="98">
        <v>192</v>
      </c>
      <c r="C194" s="99" t="s">
        <v>541</v>
      </c>
      <c r="D194" s="99" t="s">
        <v>542</v>
      </c>
      <c r="E194" s="100">
        <v>1082978289</v>
      </c>
      <c r="F194" s="101" t="s">
        <v>559</v>
      </c>
      <c r="G194" s="101">
        <v>40916</v>
      </c>
      <c r="H194" s="102">
        <f ca="1">IF('BASE DE DATOS 2026'!$G194="","",YEAR(NOW())-YEAR('BASE DE DATOS 2026'!$G194))</f>
        <v>14</v>
      </c>
      <c r="I194" s="99" t="s">
        <v>210</v>
      </c>
      <c r="J194" s="103" t="str">
        <f t="shared" si="7"/>
        <v>EX</v>
      </c>
      <c r="K194" s="103" t="str">
        <f>YEAR('BASE DE DATOS 2026'!$G194)&amp;J194</f>
        <v>2012EX</v>
      </c>
      <c r="L194" s="104" t="str">
        <f t="shared" si="10"/>
        <v>OPEN 13 Y 14 AÑOS</v>
      </c>
      <c r="M194" s="99" t="s">
        <v>194</v>
      </c>
      <c r="N194" s="105">
        <v>192</v>
      </c>
      <c r="O194" s="106">
        <f>IFERROR(VLOOKUP('BASE DE DATOS 2026'!$I194,CATEGORIAS!$M$3:$O$12,2,FALSE),"")</f>
        <v>85000</v>
      </c>
    </row>
    <row r="195" spans="1:15" ht="18.75" x14ac:dyDescent="0.25">
      <c r="A195" s="15">
        <f>IF(C195&lt;&gt;"",SUBTOTAL(103,$C$3:C195),"")</f>
        <v>191</v>
      </c>
      <c r="B195" s="109">
        <v>193</v>
      </c>
      <c r="C195" s="99" t="s">
        <v>543</v>
      </c>
      <c r="D195" s="99" t="s">
        <v>544</v>
      </c>
      <c r="E195" s="100">
        <v>1205973103</v>
      </c>
      <c r="F195" s="101" t="s">
        <v>559</v>
      </c>
      <c r="G195" s="101">
        <v>44260</v>
      </c>
      <c r="H195" s="102">
        <f ca="1">IF('BASE DE DATOS 2026'!$G195="","",YEAR(NOW())-YEAR('BASE DE DATOS 2026'!$G195))</f>
        <v>5</v>
      </c>
      <c r="I195" s="99" t="s">
        <v>12</v>
      </c>
      <c r="J195" s="103" t="str">
        <f t="shared" ref="J195:J257" si="11">VLOOKUP(I195,NH,2,0)</f>
        <v>S</v>
      </c>
      <c r="K195" s="103" t="str">
        <f>YEAR('BASE DE DATOS 2026'!$G195)&amp;J195</f>
        <v>2021S</v>
      </c>
      <c r="L195" s="104" t="str">
        <f t="shared" si="10"/>
        <v>STRIDERS 5 AÑOS</v>
      </c>
      <c r="M195" s="99" t="s">
        <v>194</v>
      </c>
      <c r="N195" s="107">
        <v>193</v>
      </c>
      <c r="O195" s="106">
        <f>IFERROR(VLOOKUP('BASE DE DATOS 2026'!$I195,CATEGORIAS!$M$3:$O$12,2,FALSE),"")</f>
        <v>85000</v>
      </c>
    </row>
    <row r="196" spans="1:15" ht="18.75" x14ac:dyDescent="0.25">
      <c r="A196" s="15">
        <f>IF(C196&lt;&gt;"",SUBTOTAL(103,$C$3:C196),"")</f>
        <v>192</v>
      </c>
      <c r="B196" s="98">
        <v>194</v>
      </c>
      <c r="C196" s="99" t="s">
        <v>545</v>
      </c>
      <c r="D196" s="99" t="s">
        <v>546</v>
      </c>
      <c r="E196" s="100">
        <v>1084072165</v>
      </c>
      <c r="F196" s="101" t="s">
        <v>559</v>
      </c>
      <c r="G196" s="101">
        <v>44593</v>
      </c>
      <c r="H196" s="102">
        <f ca="1">IF('BASE DE DATOS 2026'!$G196="","",YEAR(NOW())-YEAR('BASE DE DATOS 2026'!$G196))</f>
        <v>4</v>
      </c>
      <c r="I196" s="99" t="s">
        <v>12</v>
      </c>
      <c r="J196" s="103" t="str">
        <f t="shared" si="11"/>
        <v>S</v>
      </c>
      <c r="K196" s="103" t="str">
        <f>YEAR('BASE DE DATOS 2026'!$G196)&amp;J196</f>
        <v>2022S</v>
      </c>
      <c r="L196" s="104" t="str">
        <f t="shared" si="10"/>
        <v>STRIDERS 4 AÑOS</v>
      </c>
      <c r="M196" s="99" t="s">
        <v>194</v>
      </c>
      <c r="N196" s="105">
        <v>194</v>
      </c>
      <c r="O196" s="106">
        <f>IFERROR(VLOOKUP('BASE DE DATOS 2026'!$I196,CATEGORIAS!$M$3:$O$12,2,FALSE),"")</f>
        <v>85000</v>
      </c>
    </row>
    <row r="197" spans="1:15" ht="18.75" x14ac:dyDescent="0.25">
      <c r="A197" s="15">
        <f>IF(C197&lt;&gt;"",SUBTOTAL(103,$C$3:C197),"")</f>
        <v>193</v>
      </c>
      <c r="B197" s="109">
        <v>195</v>
      </c>
      <c r="C197" s="99" t="s">
        <v>547</v>
      </c>
      <c r="D197" s="99" t="s">
        <v>548</v>
      </c>
      <c r="E197" s="100">
        <v>1084064954</v>
      </c>
      <c r="F197" s="101" t="s">
        <v>559</v>
      </c>
      <c r="G197" s="101">
        <v>42555</v>
      </c>
      <c r="H197" s="102">
        <f ca="1">IF('BASE DE DATOS 2026'!$G197="","",YEAR(NOW())-YEAR('BASE DE DATOS 2026'!$G197))</f>
        <v>10</v>
      </c>
      <c r="I197" s="99" t="s">
        <v>210</v>
      </c>
      <c r="J197" s="103" t="str">
        <f t="shared" si="11"/>
        <v>EX</v>
      </c>
      <c r="K197" s="103" t="str">
        <f>YEAR('BASE DE DATOS 2026'!$G197)&amp;J197</f>
        <v>2016EX</v>
      </c>
      <c r="L197" s="104" t="str">
        <f t="shared" si="10"/>
        <v>OPEN 9 Y 10 AÑOS</v>
      </c>
      <c r="M197" s="99" t="s">
        <v>194</v>
      </c>
      <c r="N197" s="107">
        <v>195</v>
      </c>
      <c r="O197" s="106">
        <f>IFERROR(VLOOKUP('BASE DE DATOS 2026'!$I197,CATEGORIAS!$M$3:$O$12,2,FALSE),"")</f>
        <v>85000</v>
      </c>
    </row>
    <row r="198" spans="1:15" ht="18.75" x14ac:dyDescent="0.25">
      <c r="A198" s="15">
        <f>IF(C198&lt;&gt;"",SUBTOTAL(103,$C$3:C198),"")</f>
        <v>194</v>
      </c>
      <c r="B198" s="98">
        <v>196</v>
      </c>
      <c r="C198" s="99" t="s">
        <v>549</v>
      </c>
      <c r="D198" s="99" t="s">
        <v>550</v>
      </c>
      <c r="E198" s="100">
        <v>1323488</v>
      </c>
      <c r="F198" s="101" t="s">
        <v>559</v>
      </c>
      <c r="G198" s="101">
        <v>43238</v>
      </c>
      <c r="H198" s="102">
        <f ca="1">IF('BASE DE DATOS 2026'!$G198="","",YEAR(NOW())-YEAR('BASE DE DATOS 2026'!$G198))</f>
        <v>8</v>
      </c>
      <c r="I198" s="99" t="s">
        <v>97</v>
      </c>
      <c r="J198" s="103" t="str">
        <f t="shared" si="11"/>
        <v>E</v>
      </c>
      <c r="K198" s="103" t="str">
        <f>YEAR('BASE DE DATOS 2026'!$G198)&amp;J198</f>
        <v>2018E</v>
      </c>
      <c r="L198" s="104" t="str">
        <f t="shared" si="10"/>
        <v>MINIRIDERS 7 Y 8 AÑOS</v>
      </c>
      <c r="M198" s="99" t="s">
        <v>194</v>
      </c>
      <c r="N198" s="105">
        <v>196</v>
      </c>
      <c r="O198" s="106">
        <f>IFERROR(VLOOKUP('BASE DE DATOS 2026'!$I198,CATEGORIAS!$M$3:$O$12,2,FALSE),"")</f>
        <v>85000</v>
      </c>
    </row>
    <row r="199" spans="1:15" ht="18.75" x14ac:dyDescent="0.25">
      <c r="A199" s="15">
        <f>IF(C199&lt;&gt;"",SUBTOTAL(103,$C$3:C199),"")</f>
        <v>195</v>
      </c>
      <c r="B199" s="109">
        <v>197</v>
      </c>
      <c r="C199" s="99" t="s">
        <v>551</v>
      </c>
      <c r="D199" s="99" t="s">
        <v>552</v>
      </c>
      <c r="E199" s="100">
        <v>1019848529</v>
      </c>
      <c r="F199" s="101" t="s">
        <v>559</v>
      </c>
      <c r="G199" s="101">
        <v>43664</v>
      </c>
      <c r="H199" s="102">
        <f ca="1">IF('BASE DE DATOS 2026'!$G199="","",YEAR(NOW())-YEAR('BASE DE DATOS 2026'!$G199))</f>
        <v>7</v>
      </c>
      <c r="I199" s="99" t="s">
        <v>97</v>
      </c>
      <c r="J199" s="103" t="str">
        <f t="shared" si="11"/>
        <v>E</v>
      </c>
      <c r="K199" s="103" t="str">
        <f>YEAR('BASE DE DATOS 2026'!$G199)&amp;J199</f>
        <v>2019E</v>
      </c>
      <c r="L199" s="104" t="str">
        <f t="shared" si="10"/>
        <v>MINIRIDERS 7 Y 8 AÑOS</v>
      </c>
      <c r="M199" s="99" t="s">
        <v>194</v>
      </c>
      <c r="N199" s="107">
        <v>197</v>
      </c>
      <c r="O199" s="106">
        <f>IFERROR(VLOOKUP('BASE DE DATOS 2026'!$I199,CATEGORIAS!$M$3:$O$12,2,FALSE),"")</f>
        <v>85000</v>
      </c>
    </row>
    <row r="200" spans="1:15" ht="18.75" x14ac:dyDescent="0.25">
      <c r="A200" s="15">
        <f>IF(C200&lt;&gt;"",SUBTOTAL(103,$C$3:C200),"")</f>
        <v>196</v>
      </c>
      <c r="B200" s="98">
        <v>198</v>
      </c>
      <c r="C200" s="99" t="s">
        <v>553</v>
      </c>
      <c r="D200" s="99" t="s">
        <v>554</v>
      </c>
      <c r="E200" s="100">
        <v>1205971974</v>
      </c>
      <c r="F200" s="101" t="s">
        <v>558</v>
      </c>
      <c r="G200" s="101">
        <v>43869</v>
      </c>
      <c r="H200" s="102">
        <f ca="1">IF('BASE DE DATOS 2026'!$G200="","",YEAR(NOW())-YEAR('BASE DE DATOS 2026'!$G200))</f>
        <v>6</v>
      </c>
      <c r="I200" s="99" t="s">
        <v>204</v>
      </c>
      <c r="J200" s="103" t="str">
        <f t="shared" si="11"/>
        <v>ED</v>
      </c>
      <c r="K200" s="103" t="str">
        <f>YEAR('BASE DE DATOS 2026'!$G200)&amp;J200</f>
        <v>2020ED</v>
      </c>
      <c r="L200" s="104" t="str">
        <f t="shared" si="10"/>
        <v>MINIRIDERS 6 AÑOS DAMAS</v>
      </c>
      <c r="M200" s="99" t="s">
        <v>194</v>
      </c>
      <c r="N200" s="105">
        <v>198</v>
      </c>
      <c r="O200" s="106">
        <f>IFERROR(VLOOKUP('BASE DE DATOS 2026'!$I200,CATEGORIAS!$M$3:$O$12,2,FALSE),"")</f>
        <v>85000</v>
      </c>
    </row>
    <row r="201" spans="1:15" ht="18.75" x14ac:dyDescent="0.25">
      <c r="A201" s="15">
        <f>IF(C201&lt;&gt;"",SUBTOTAL(103,$C$3:C201),"")</f>
        <v>197</v>
      </c>
      <c r="B201" s="109">
        <v>199</v>
      </c>
      <c r="C201" s="99" t="s">
        <v>555</v>
      </c>
      <c r="D201" s="99" t="s">
        <v>556</v>
      </c>
      <c r="E201" s="100">
        <v>1082975954</v>
      </c>
      <c r="F201" s="101" t="s">
        <v>559</v>
      </c>
      <c r="G201" s="101">
        <v>40886</v>
      </c>
      <c r="H201" s="102">
        <f ca="1">IF('BASE DE DATOS 2026'!$G201="","",YEAR(NOW())-YEAR('BASE DE DATOS 2026'!$G201))</f>
        <v>15</v>
      </c>
      <c r="I201" s="99" t="s">
        <v>210</v>
      </c>
      <c r="J201" s="103" t="str">
        <f t="shared" si="11"/>
        <v>EX</v>
      </c>
      <c r="K201" s="103" t="str">
        <f>YEAR('BASE DE DATOS 2026'!$G201)&amp;J201</f>
        <v>2011EX</v>
      </c>
      <c r="L201" s="104" t="str">
        <f t="shared" si="10"/>
        <v>OPEN 15 AÑOS Y MAS</v>
      </c>
      <c r="M201" s="99" t="s">
        <v>194</v>
      </c>
      <c r="N201" s="107">
        <v>199</v>
      </c>
      <c r="O201" s="106">
        <f>IFERROR(VLOOKUP('BASE DE DATOS 2026'!$I201,CATEGORIAS!$M$3:$O$12,2,FALSE),"")</f>
        <v>85000</v>
      </c>
    </row>
    <row r="202" spans="1:15" ht="18.75" x14ac:dyDescent="0.25">
      <c r="A202" s="15">
        <f>IF(C202&lt;&gt;"",SUBTOTAL(103,$C$3:C202),"")</f>
        <v>198</v>
      </c>
      <c r="B202" s="98">
        <v>200</v>
      </c>
      <c r="C202" s="99" t="s">
        <v>557</v>
      </c>
      <c r="D202" s="99" t="s">
        <v>526</v>
      </c>
      <c r="E202" s="100">
        <v>1084072836</v>
      </c>
      <c r="F202" s="101" t="s">
        <v>559</v>
      </c>
      <c r="G202" s="101">
        <v>44753</v>
      </c>
      <c r="H202" s="102">
        <f ca="1">IF('BASE DE DATOS 2026'!$G202="","",YEAR(NOW())-YEAR('BASE DE DATOS 2026'!$G202))</f>
        <v>4</v>
      </c>
      <c r="I202" s="99" t="s">
        <v>12</v>
      </c>
      <c r="J202" s="103" t="str">
        <f t="shared" si="11"/>
        <v>S</v>
      </c>
      <c r="K202" s="103" t="str">
        <f>YEAR('BASE DE DATOS 2026'!$G202)&amp;J202</f>
        <v>2022S</v>
      </c>
      <c r="L202" s="104" t="str">
        <f t="shared" si="10"/>
        <v>STRIDERS 4 AÑOS</v>
      </c>
      <c r="M202" s="99" t="s">
        <v>194</v>
      </c>
      <c r="N202" s="105">
        <v>200</v>
      </c>
      <c r="O202" s="106">
        <f>IFERROR(VLOOKUP('BASE DE DATOS 2026'!$I202,CATEGORIAS!$M$3:$O$12,2,FALSE),"")</f>
        <v>85000</v>
      </c>
    </row>
    <row r="203" spans="1:15" ht="18.75" x14ac:dyDescent="0.25">
      <c r="A203" s="15">
        <f>IF(C203&lt;&gt;"",SUBTOTAL(103,$C$3:C203),"")</f>
        <v>199</v>
      </c>
      <c r="B203" s="109">
        <v>201</v>
      </c>
      <c r="C203" s="99" t="s">
        <v>279</v>
      </c>
      <c r="D203" s="99" t="s">
        <v>560</v>
      </c>
      <c r="E203" s="100">
        <v>1066890129</v>
      </c>
      <c r="F203" s="101" t="s">
        <v>559</v>
      </c>
      <c r="G203" s="101">
        <v>42456</v>
      </c>
      <c r="H203" s="102">
        <f ca="1">IF('BASE DE DATOS 2026'!$G203="","",YEAR(NOW())-YEAR('BASE DE DATOS 2026'!$G203))</f>
        <v>10</v>
      </c>
      <c r="I203" s="99" t="s">
        <v>64</v>
      </c>
      <c r="J203" s="103" t="str">
        <f t="shared" si="11"/>
        <v>P</v>
      </c>
      <c r="K203" s="103" t="str">
        <f>YEAR('BASE DE DATOS 2026'!$G203)&amp;J203</f>
        <v>2016P</v>
      </c>
      <c r="L203" s="104" t="str">
        <f t="shared" si="10"/>
        <v>PRINCIPIANTES 9 Y 10 AÑOS</v>
      </c>
      <c r="M203" s="99" t="s">
        <v>195</v>
      </c>
      <c r="N203" s="107">
        <v>201</v>
      </c>
      <c r="O203" s="106">
        <f>IFERROR(VLOOKUP('BASE DE DATOS 2026'!$I203,CATEGORIAS!$M$3:$O$12,2,FALSE),"")</f>
        <v>85000</v>
      </c>
    </row>
    <row r="204" spans="1:15" ht="18.75" x14ac:dyDescent="0.25">
      <c r="A204" s="15">
        <f>IF(C204&lt;&gt;"",SUBTOTAL(103,$C$3:C204),"")</f>
        <v>200</v>
      </c>
      <c r="B204" s="98">
        <v>202</v>
      </c>
      <c r="C204" s="99" t="s">
        <v>289</v>
      </c>
      <c r="D204" s="99" t="s">
        <v>560</v>
      </c>
      <c r="E204" s="100">
        <v>1066899945</v>
      </c>
      <c r="F204" s="101" t="s">
        <v>559</v>
      </c>
      <c r="G204" s="101">
        <v>44402</v>
      </c>
      <c r="H204" s="102">
        <f ca="1">IF('BASE DE DATOS 2026'!$G204="","",YEAR(NOW())-YEAR('BASE DE DATOS 2026'!$G204))</f>
        <v>5</v>
      </c>
      <c r="I204" s="99" t="s">
        <v>97</v>
      </c>
      <c r="J204" s="103" t="str">
        <f t="shared" si="11"/>
        <v>E</v>
      </c>
      <c r="K204" s="103" t="str">
        <f>YEAR('BASE DE DATOS 2026'!$G204)&amp;J204</f>
        <v>2021E</v>
      </c>
      <c r="L204" s="104" t="str">
        <f t="shared" si="10"/>
        <v>MINIRIDERS 4 Y 5 AÑOS</v>
      </c>
      <c r="M204" s="99" t="s">
        <v>195</v>
      </c>
      <c r="N204" s="105">
        <v>202</v>
      </c>
      <c r="O204" s="106">
        <f>IFERROR(VLOOKUP('BASE DE DATOS 2026'!$I204,CATEGORIAS!$M$3:$O$12,2,FALSE),"")</f>
        <v>85000</v>
      </c>
    </row>
    <row r="205" spans="1:15" ht="18.75" x14ac:dyDescent="0.25">
      <c r="A205" s="15">
        <f>IF(C205&lt;&gt;"",SUBTOTAL(103,$C$3:C205),"")</f>
        <v>201</v>
      </c>
      <c r="B205" s="109">
        <v>203</v>
      </c>
      <c r="C205" s="99" t="s">
        <v>561</v>
      </c>
      <c r="D205" s="99" t="s">
        <v>562</v>
      </c>
      <c r="E205" s="100">
        <v>1067641571</v>
      </c>
      <c r="F205" s="101" t="s">
        <v>558</v>
      </c>
      <c r="G205" s="101" t="s">
        <v>602</v>
      </c>
      <c r="H205" s="102">
        <f ca="1">IF('BASE DE DATOS 2026'!$G205="","",YEAR(NOW())-YEAR('BASE DE DATOS 2026'!$G205))</f>
        <v>6</v>
      </c>
      <c r="I205" s="99" t="s">
        <v>204</v>
      </c>
      <c r="J205" s="103" t="str">
        <f t="shared" si="11"/>
        <v>ED</v>
      </c>
      <c r="K205" s="103" t="str">
        <f>YEAR('BASE DE DATOS 2026'!$G205)&amp;J205</f>
        <v>2020ED</v>
      </c>
      <c r="L205" s="104" t="str">
        <f t="shared" si="10"/>
        <v>MINIRIDERS 6 AÑOS DAMAS</v>
      </c>
      <c r="M205" s="99" t="s">
        <v>195</v>
      </c>
      <c r="N205" s="107">
        <v>203</v>
      </c>
      <c r="O205" s="106">
        <f>IFERROR(VLOOKUP('BASE DE DATOS 2026'!$I205,CATEGORIAS!$M$3:$O$12,2,FALSE),"")</f>
        <v>85000</v>
      </c>
    </row>
    <row r="206" spans="1:15" ht="18.75" x14ac:dyDescent="0.25">
      <c r="A206" s="15">
        <f>IF(C206&lt;&gt;"",SUBTOTAL(103,$C$3:C206),"")</f>
        <v>202</v>
      </c>
      <c r="B206" s="98">
        <v>204</v>
      </c>
      <c r="C206" s="99" t="s">
        <v>274</v>
      </c>
      <c r="D206" s="99" t="s">
        <v>563</v>
      </c>
      <c r="E206" s="100">
        <v>1066308881</v>
      </c>
      <c r="F206" s="101" t="s">
        <v>559</v>
      </c>
      <c r="G206" s="101" t="s">
        <v>603</v>
      </c>
      <c r="H206" s="102">
        <f ca="1">IF('BASE DE DATOS 2026'!$G206="","",YEAR(NOW())-YEAR('BASE DE DATOS 2026'!$G206))</f>
        <v>4</v>
      </c>
      <c r="I206" s="99" t="s">
        <v>97</v>
      </c>
      <c r="J206" s="103" t="str">
        <f t="shared" si="11"/>
        <v>E</v>
      </c>
      <c r="K206" s="103" t="str">
        <f>YEAR('BASE DE DATOS 2026'!$G206)&amp;J206</f>
        <v>2022E</v>
      </c>
      <c r="L206" s="104" t="str">
        <f t="shared" si="10"/>
        <v>MINIRIDERS 4 Y 5 AÑOS</v>
      </c>
      <c r="M206" s="99" t="s">
        <v>195</v>
      </c>
      <c r="N206" s="105">
        <v>204</v>
      </c>
      <c r="O206" s="106">
        <f>IFERROR(VLOOKUP('BASE DE DATOS 2026'!$I206,CATEGORIAS!$M$3:$O$12,2,FALSE),"")</f>
        <v>85000</v>
      </c>
    </row>
    <row r="207" spans="1:15" ht="18.75" x14ac:dyDescent="0.25">
      <c r="A207" s="15">
        <f>IF(C207&lt;&gt;"",SUBTOTAL(103,$C$3:C207),"")</f>
        <v>203</v>
      </c>
      <c r="B207" s="109">
        <v>205</v>
      </c>
      <c r="C207" s="99" t="s">
        <v>564</v>
      </c>
      <c r="D207" s="99" t="s">
        <v>565</v>
      </c>
      <c r="E207" s="100">
        <v>1066300915</v>
      </c>
      <c r="F207" s="101" t="s">
        <v>559</v>
      </c>
      <c r="G207" s="101" t="s">
        <v>604</v>
      </c>
      <c r="H207" s="102">
        <f ca="1">IF('BASE DE DATOS 2026'!$G207="","",YEAR(NOW())-YEAR('BASE DE DATOS 2026'!$G207))</f>
        <v>8</v>
      </c>
      <c r="I207" s="99" t="s">
        <v>97</v>
      </c>
      <c r="J207" s="103" t="str">
        <f t="shared" si="11"/>
        <v>E</v>
      </c>
      <c r="K207" s="103" t="str">
        <f>YEAR('BASE DE DATOS 2026'!$G207)&amp;J207</f>
        <v>2018E</v>
      </c>
      <c r="L207" s="104" t="str">
        <f t="shared" si="10"/>
        <v>MINIRIDERS 7 Y 8 AÑOS</v>
      </c>
      <c r="M207" s="99" t="s">
        <v>195</v>
      </c>
      <c r="N207" s="107">
        <v>205</v>
      </c>
      <c r="O207" s="106">
        <f>IFERROR(VLOOKUP('BASE DE DATOS 2026'!$I207,CATEGORIAS!$M$3:$O$12,2,FALSE),"")</f>
        <v>85000</v>
      </c>
    </row>
    <row r="208" spans="1:15" ht="18.75" x14ac:dyDescent="0.25">
      <c r="A208" s="15">
        <f>IF(C208&lt;&gt;"",SUBTOTAL(103,$C$3:C208),"")</f>
        <v>204</v>
      </c>
      <c r="B208" s="98">
        <v>206</v>
      </c>
      <c r="C208" s="99" t="s">
        <v>566</v>
      </c>
      <c r="D208" s="99" t="s">
        <v>567</v>
      </c>
      <c r="E208" s="100">
        <v>1067637368</v>
      </c>
      <c r="F208" s="101" t="s">
        <v>558</v>
      </c>
      <c r="G208" s="101" t="s">
        <v>605</v>
      </c>
      <c r="H208" s="102">
        <f ca="1">IF('BASE DE DATOS 2026'!$G208="","",YEAR(NOW())-YEAR('BASE DE DATOS 2026'!$G208))</f>
        <v>8</v>
      </c>
      <c r="I208" s="99" t="s">
        <v>13</v>
      </c>
      <c r="J208" s="103" t="str">
        <f t="shared" si="11"/>
        <v>D</v>
      </c>
      <c r="K208" s="103" t="str">
        <f>YEAR('BASE DE DATOS 2026'!$G208)&amp;J208</f>
        <v>2018D</v>
      </c>
      <c r="L208" s="104" t="str">
        <f t="shared" si="10"/>
        <v>DAMAS 7 Y 8 AÑOS</v>
      </c>
      <c r="M208" s="99" t="s">
        <v>195</v>
      </c>
      <c r="N208" s="105">
        <v>206</v>
      </c>
      <c r="O208" s="106">
        <f>IFERROR(VLOOKUP('BASE DE DATOS 2026'!$I208,CATEGORIAS!$M$3:$O$12,2,FALSE),"")</f>
        <v>85000</v>
      </c>
    </row>
    <row r="209" spans="1:15" ht="18.75" x14ac:dyDescent="0.25">
      <c r="A209" s="15">
        <f>IF(C209&lt;&gt;"",SUBTOTAL(103,$C$3:C209),"")</f>
        <v>205</v>
      </c>
      <c r="B209" s="109">
        <v>207</v>
      </c>
      <c r="C209" s="99" t="s">
        <v>568</v>
      </c>
      <c r="D209" s="99" t="s">
        <v>569</v>
      </c>
      <c r="E209" s="100">
        <v>1066307975</v>
      </c>
      <c r="F209" s="101" t="s">
        <v>559</v>
      </c>
      <c r="G209" s="101" t="s">
        <v>606</v>
      </c>
      <c r="H209" s="102">
        <f ca="1">IF('BASE DE DATOS 2026'!$G209="","",YEAR(NOW())-YEAR('BASE DE DATOS 2026'!$G209))</f>
        <v>5</v>
      </c>
      <c r="I209" s="99" t="s">
        <v>97</v>
      </c>
      <c r="J209" s="103" t="str">
        <f t="shared" si="11"/>
        <v>E</v>
      </c>
      <c r="K209" s="103" t="str">
        <f>YEAR('BASE DE DATOS 2026'!$G209)&amp;J209</f>
        <v>2021E</v>
      </c>
      <c r="L209" s="104" t="str">
        <f t="shared" si="10"/>
        <v>MINIRIDERS 4 Y 5 AÑOS</v>
      </c>
      <c r="M209" s="99" t="s">
        <v>195</v>
      </c>
      <c r="N209" s="107">
        <v>207</v>
      </c>
      <c r="O209" s="106">
        <f>IFERROR(VLOOKUP('BASE DE DATOS 2026'!$I209,CATEGORIAS!$M$3:$O$12,2,FALSE),"")</f>
        <v>85000</v>
      </c>
    </row>
    <row r="210" spans="1:15" ht="18.75" x14ac:dyDescent="0.25">
      <c r="A210" s="15">
        <f>IF(C210&lt;&gt;"",SUBTOTAL(103,$C$3:C210),"")</f>
        <v>206</v>
      </c>
      <c r="B210" s="98">
        <v>208</v>
      </c>
      <c r="C210" s="99" t="s">
        <v>269</v>
      </c>
      <c r="D210" s="99" t="s">
        <v>570</v>
      </c>
      <c r="E210" s="100">
        <v>1067634204</v>
      </c>
      <c r="F210" s="101" t="s">
        <v>559</v>
      </c>
      <c r="G210" s="101" t="s">
        <v>607</v>
      </c>
      <c r="H210" s="102">
        <f ca="1">IF('BASE DE DATOS 2026'!$G210="","",YEAR(NOW())-YEAR('BASE DE DATOS 2026'!$G210))</f>
        <v>9</v>
      </c>
      <c r="I210" s="99" t="s">
        <v>64</v>
      </c>
      <c r="J210" s="103" t="str">
        <f t="shared" si="11"/>
        <v>P</v>
      </c>
      <c r="K210" s="103" t="str">
        <f>YEAR('BASE DE DATOS 2026'!$G210)&amp;J210</f>
        <v>2017P</v>
      </c>
      <c r="L210" s="104" t="str">
        <f t="shared" si="10"/>
        <v>PRINCIPIANTES 9 Y 10 AÑOS</v>
      </c>
      <c r="M210" s="99" t="s">
        <v>195</v>
      </c>
      <c r="N210" s="105">
        <v>208</v>
      </c>
      <c r="O210" s="106">
        <f>IFERROR(VLOOKUP('BASE DE DATOS 2026'!$I210,CATEGORIAS!$M$3:$O$12,2,FALSE),"")</f>
        <v>85000</v>
      </c>
    </row>
    <row r="211" spans="1:15" ht="18.75" x14ac:dyDescent="0.25">
      <c r="A211" s="15">
        <f>IF(C211&lt;&gt;"",SUBTOTAL(103,$C$3:C211),"")</f>
        <v>207</v>
      </c>
      <c r="B211" s="109">
        <v>209</v>
      </c>
      <c r="C211" s="99" t="s">
        <v>333</v>
      </c>
      <c r="D211" s="99" t="s">
        <v>571</v>
      </c>
      <c r="E211" s="100">
        <v>1067635540</v>
      </c>
      <c r="F211" s="101" t="s">
        <v>559</v>
      </c>
      <c r="G211" s="101" t="s">
        <v>608</v>
      </c>
      <c r="H211" s="102">
        <f ca="1">IF('BASE DE DATOS 2026'!$G211="","",YEAR(NOW())-YEAR('BASE DE DATOS 2026'!$G211))</f>
        <v>9</v>
      </c>
      <c r="I211" s="99" t="s">
        <v>97</v>
      </c>
      <c r="J211" s="103" t="str">
        <f t="shared" si="11"/>
        <v>E</v>
      </c>
      <c r="K211" s="103" t="str">
        <f>YEAR('BASE DE DATOS 2026'!$G211)&amp;J211</f>
        <v>2017E</v>
      </c>
      <c r="L211" s="104" t="str">
        <f t="shared" si="10"/>
        <v>MINIRIDERS 9 Y 10 AÑOS</v>
      </c>
      <c r="M211" s="99" t="s">
        <v>195</v>
      </c>
      <c r="N211" s="107">
        <v>209</v>
      </c>
      <c r="O211" s="106">
        <f>IFERROR(VLOOKUP('BASE DE DATOS 2026'!$I211,CATEGORIAS!$M$3:$O$12,2,FALSE),"")</f>
        <v>85000</v>
      </c>
    </row>
    <row r="212" spans="1:15" ht="18.75" x14ac:dyDescent="0.25">
      <c r="A212" s="15">
        <f>IF(C212&lt;&gt;"",SUBTOTAL(103,$C$3:C212),"")</f>
        <v>208</v>
      </c>
      <c r="B212" s="98">
        <v>210</v>
      </c>
      <c r="C212" s="99" t="s">
        <v>278</v>
      </c>
      <c r="D212" s="99" t="s">
        <v>572</v>
      </c>
      <c r="E212" s="100">
        <v>1066299301</v>
      </c>
      <c r="F212" s="101" t="s">
        <v>559</v>
      </c>
      <c r="G212" s="101" t="s">
        <v>609</v>
      </c>
      <c r="H212" s="102">
        <f ca="1">IF('BASE DE DATOS 2026'!$G212="","",YEAR(NOW())-YEAR('BASE DE DATOS 2026'!$G212))</f>
        <v>8</v>
      </c>
      <c r="I212" s="99" t="s">
        <v>210</v>
      </c>
      <c r="J212" s="103" t="str">
        <f t="shared" si="11"/>
        <v>EX</v>
      </c>
      <c r="K212" s="103" t="str">
        <f>YEAR('BASE DE DATOS 2026'!$G212)&amp;J212</f>
        <v>2018EX</v>
      </c>
      <c r="L212" s="104" t="str">
        <f t="shared" si="10"/>
        <v>OPEN 8 AÑOS Y MENOS</v>
      </c>
      <c r="M212" s="99" t="s">
        <v>195</v>
      </c>
      <c r="N212" s="105">
        <v>210</v>
      </c>
      <c r="O212" s="106">
        <f>IFERROR(VLOOKUP('BASE DE DATOS 2026'!$I212,CATEGORIAS!$M$3:$O$12,2,FALSE),"")</f>
        <v>85000</v>
      </c>
    </row>
    <row r="213" spans="1:15" ht="18.75" x14ac:dyDescent="0.25">
      <c r="A213" s="15">
        <f>IF(C213&lt;&gt;"",SUBTOTAL(103,$C$3:C213),"")</f>
        <v>209</v>
      </c>
      <c r="B213" s="109">
        <v>211</v>
      </c>
      <c r="C213" s="99" t="s">
        <v>573</v>
      </c>
      <c r="D213" s="99" t="s">
        <v>574</v>
      </c>
      <c r="E213" s="100">
        <v>1066303370</v>
      </c>
      <c r="F213" s="101" t="s">
        <v>559</v>
      </c>
      <c r="G213" s="101" t="s">
        <v>610</v>
      </c>
      <c r="H213" s="102">
        <f ca="1">IF('BASE DE DATOS 2026'!$G213="","",YEAR(NOW())-YEAR('BASE DE DATOS 2026'!$G213))</f>
        <v>7</v>
      </c>
      <c r="I213" s="99" t="s">
        <v>64</v>
      </c>
      <c r="J213" s="103" t="str">
        <f t="shared" si="11"/>
        <v>P</v>
      </c>
      <c r="K213" s="103" t="str">
        <f>YEAR('BASE DE DATOS 2026'!$G213)&amp;J213</f>
        <v>2019P</v>
      </c>
      <c r="L213" s="104" t="str">
        <f t="shared" ref="L213:L215" si="12">IFERROR(VLOOKUP(K213,CATEGORIAS,2,0),"")</f>
        <v>PRINCIPIANTES 7 Y 8 AÑOS</v>
      </c>
      <c r="M213" s="99" t="s">
        <v>195</v>
      </c>
      <c r="N213" s="107">
        <v>211</v>
      </c>
      <c r="O213" s="106">
        <f>IFERROR(VLOOKUP('BASE DE DATOS 2026'!$I213,CATEGORIAS!$M$3:$O$12,2,FALSE),"")</f>
        <v>85000</v>
      </c>
    </row>
    <row r="214" spans="1:15" ht="18.75" x14ac:dyDescent="0.25">
      <c r="A214" s="15">
        <f>IF(C214&lt;&gt;"",SUBTOTAL(103,$C$3:C214),"")</f>
        <v>210</v>
      </c>
      <c r="B214" s="98">
        <v>212</v>
      </c>
      <c r="C214" s="99" t="s">
        <v>575</v>
      </c>
      <c r="D214" s="99" t="s">
        <v>576</v>
      </c>
      <c r="E214" s="100">
        <v>1066300867</v>
      </c>
      <c r="F214" s="101" t="s">
        <v>559</v>
      </c>
      <c r="G214" s="101" t="s">
        <v>611</v>
      </c>
      <c r="H214" s="102">
        <f ca="1">IF('BASE DE DATOS 2026'!$G214="","",YEAR(NOW())-YEAR('BASE DE DATOS 2026'!$G214))</f>
        <v>8</v>
      </c>
      <c r="I214" s="99" t="s">
        <v>64</v>
      </c>
      <c r="J214" s="103" t="str">
        <f t="shared" si="11"/>
        <v>P</v>
      </c>
      <c r="K214" s="103" t="str">
        <f>YEAR('BASE DE DATOS 2026'!$G214)&amp;J214</f>
        <v>2018P</v>
      </c>
      <c r="L214" s="104" t="str">
        <f t="shared" si="12"/>
        <v>PRINCIPIANTES 7 Y 8 AÑOS</v>
      </c>
      <c r="M214" s="99" t="s">
        <v>195</v>
      </c>
      <c r="N214" s="105">
        <v>212</v>
      </c>
      <c r="O214" s="106">
        <f>IFERROR(VLOOKUP('BASE DE DATOS 2026'!$I214,CATEGORIAS!$M$3:$O$12,2,FALSE),"")</f>
        <v>85000</v>
      </c>
    </row>
    <row r="215" spans="1:15" ht="18.75" x14ac:dyDescent="0.25">
      <c r="A215" s="15">
        <f>IF(C215&lt;&gt;"",SUBTOTAL(103,$C$3:C215),"")</f>
        <v>211</v>
      </c>
      <c r="B215" s="98">
        <v>213</v>
      </c>
      <c r="C215" s="99" t="s">
        <v>335</v>
      </c>
      <c r="D215" s="99" t="s">
        <v>577</v>
      </c>
      <c r="E215" s="100">
        <v>1046734619</v>
      </c>
      <c r="F215" s="101" t="s">
        <v>559</v>
      </c>
      <c r="G215" s="101" t="s">
        <v>612</v>
      </c>
      <c r="H215" s="102">
        <f ca="1">IF('BASE DE DATOS 2026'!$G215="","",YEAR(NOW())-YEAR('BASE DE DATOS 2026'!$G215))</f>
        <v>8</v>
      </c>
      <c r="I215" s="99" t="s">
        <v>210</v>
      </c>
      <c r="J215" s="103" t="str">
        <f t="shared" si="11"/>
        <v>EX</v>
      </c>
      <c r="K215" s="103" t="str">
        <f>YEAR('BASE DE DATOS 2026'!$G215)&amp;J215</f>
        <v>2018EX</v>
      </c>
      <c r="L215" s="104" t="str">
        <f t="shared" si="12"/>
        <v>OPEN 8 AÑOS Y MENOS</v>
      </c>
      <c r="M215" s="99" t="s">
        <v>195</v>
      </c>
      <c r="N215" s="105">
        <v>213</v>
      </c>
      <c r="O215" s="106">
        <f>IFERROR(VLOOKUP('BASE DE DATOS 2026'!$I215,CATEGORIAS!$M$3:$O$12,2,FALSE),"")</f>
        <v>85000</v>
      </c>
    </row>
    <row r="216" spans="1:15" ht="18.75" x14ac:dyDescent="0.25">
      <c r="A216" s="15">
        <f>IF(C216&lt;&gt;"",SUBTOTAL(103,$C$3:C216),"")</f>
        <v>212</v>
      </c>
      <c r="B216" s="109">
        <v>214</v>
      </c>
      <c r="C216" s="99" t="s">
        <v>486</v>
      </c>
      <c r="D216" s="99" t="s">
        <v>577</v>
      </c>
      <c r="E216" s="100">
        <v>1046739277</v>
      </c>
      <c r="F216" s="101" t="s">
        <v>558</v>
      </c>
      <c r="G216" s="101" t="s">
        <v>613</v>
      </c>
      <c r="H216" s="102">
        <f ca="1">IF('BASE DE DATOS 2026'!$G216="","",YEAR(NOW())-YEAR('BASE DE DATOS 2026'!$G216))</f>
        <v>5</v>
      </c>
      <c r="I216" s="99" t="s">
        <v>204</v>
      </c>
      <c r="J216" s="103" t="str">
        <f t="shared" si="11"/>
        <v>ED</v>
      </c>
      <c r="K216" s="103" t="str">
        <f>YEAR('BASE DE DATOS 2026'!$G216)&amp;J216</f>
        <v>2021ED</v>
      </c>
      <c r="L216" s="108" t="s">
        <v>202</v>
      </c>
      <c r="M216" s="99" t="s">
        <v>195</v>
      </c>
      <c r="N216" s="107">
        <v>214</v>
      </c>
      <c r="O216" s="106">
        <f>IFERROR(VLOOKUP('BASE DE DATOS 2026'!$I216,CATEGORIAS!$M$3:$O$12,2,FALSE),"")</f>
        <v>85000</v>
      </c>
    </row>
    <row r="217" spans="1:15" ht="18.75" x14ac:dyDescent="0.25">
      <c r="A217" s="15">
        <f>IF(C217&lt;&gt;"",SUBTOTAL(103,$C$3:C217),"")</f>
        <v>213</v>
      </c>
      <c r="B217" s="98">
        <v>215</v>
      </c>
      <c r="C217" s="99" t="s">
        <v>323</v>
      </c>
      <c r="D217" s="99" t="s">
        <v>577</v>
      </c>
      <c r="E217" s="100">
        <v>1047056634</v>
      </c>
      <c r="F217" s="101" t="s">
        <v>559</v>
      </c>
      <c r="G217" s="101" t="s">
        <v>614</v>
      </c>
      <c r="H217" s="102">
        <f ca="1">IF('BASE DE DATOS 2026'!$G217="","",YEAR(NOW())-YEAR('BASE DE DATOS 2026'!$G217))</f>
        <v>12</v>
      </c>
      <c r="I217" s="99" t="s">
        <v>64</v>
      </c>
      <c r="J217" s="103" t="str">
        <f t="shared" si="11"/>
        <v>P</v>
      </c>
      <c r="K217" s="103" t="str">
        <f>YEAR('BASE DE DATOS 2026'!$G217)&amp;J217</f>
        <v>2014P</v>
      </c>
      <c r="L217" s="104" t="str">
        <f t="shared" ref="L217:L279" si="13">IFERROR(VLOOKUP(K217,CATEGORIAS,2,0),"")</f>
        <v>PRINCIPIANTES 11 Y 12 AÑOS</v>
      </c>
      <c r="M217" s="99" t="s">
        <v>195</v>
      </c>
      <c r="N217" s="105">
        <v>215</v>
      </c>
      <c r="O217" s="106">
        <f>IFERROR(VLOOKUP('BASE DE DATOS 2026'!$I217,CATEGORIAS!$M$3:$O$12,2,FALSE),"")</f>
        <v>85000</v>
      </c>
    </row>
    <row r="218" spans="1:15" ht="18.75" x14ac:dyDescent="0.25">
      <c r="A218" s="15">
        <f>IF(C218&lt;&gt;"",SUBTOTAL(103,$C$3:C218),"")</f>
        <v>214</v>
      </c>
      <c r="B218" s="109">
        <v>216</v>
      </c>
      <c r="C218" s="99" t="s">
        <v>405</v>
      </c>
      <c r="D218" s="99" t="s">
        <v>578</v>
      </c>
      <c r="E218" s="100">
        <v>1067637632</v>
      </c>
      <c r="F218" s="101" t="s">
        <v>559</v>
      </c>
      <c r="G218" s="101" t="s">
        <v>615</v>
      </c>
      <c r="H218" s="102">
        <f ca="1">IF('BASE DE DATOS 2026'!$G218="","",YEAR(NOW())-YEAR('BASE DE DATOS 2026'!$G218))</f>
        <v>8</v>
      </c>
      <c r="I218" s="99" t="s">
        <v>97</v>
      </c>
      <c r="J218" s="103" t="str">
        <f t="shared" si="11"/>
        <v>E</v>
      </c>
      <c r="K218" s="103" t="str">
        <f>YEAR('BASE DE DATOS 2026'!$G218)&amp;J218</f>
        <v>2018E</v>
      </c>
      <c r="L218" s="104" t="str">
        <f t="shared" si="13"/>
        <v>MINIRIDERS 7 Y 8 AÑOS</v>
      </c>
      <c r="M218" s="99" t="s">
        <v>195</v>
      </c>
      <c r="N218" s="107">
        <v>216</v>
      </c>
      <c r="O218" s="106">
        <f>IFERROR(VLOOKUP('BASE DE DATOS 2026'!$I218,CATEGORIAS!$M$3:$O$12,2,FALSE),"")</f>
        <v>85000</v>
      </c>
    </row>
    <row r="219" spans="1:15" ht="18.75" x14ac:dyDescent="0.25">
      <c r="A219" s="15">
        <f>IF(C219&lt;&gt;"",SUBTOTAL(103,$C$3:C219),"")</f>
        <v>215</v>
      </c>
      <c r="B219" s="98">
        <v>217</v>
      </c>
      <c r="C219" s="99" t="s">
        <v>579</v>
      </c>
      <c r="D219" s="99" t="s">
        <v>580</v>
      </c>
      <c r="E219" s="100">
        <v>1066301947</v>
      </c>
      <c r="F219" s="101" t="s">
        <v>559</v>
      </c>
      <c r="G219" s="101" t="s">
        <v>616</v>
      </c>
      <c r="H219" s="102">
        <f ca="1">IF('BASE DE DATOS 2026'!$G219="","",YEAR(NOW())-YEAR('BASE DE DATOS 2026'!$G219))</f>
        <v>7</v>
      </c>
      <c r="I219" s="99" t="s">
        <v>64</v>
      </c>
      <c r="J219" s="103" t="str">
        <f t="shared" si="11"/>
        <v>P</v>
      </c>
      <c r="K219" s="103" t="str">
        <f>YEAR('BASE DE DATOS 2026'!$G219)&amp;J219</f>
        <v>2019P</v>
      </c>
      <c r="L219" s="104" t="str">
        <f t="shared" si="13"/>
        <v>PRINCIPIANTES 7 Y 8 AÑOS</v>
      </c>
      <c r="M219" s="99" t="s">
        <v>195</v>
      </c>
      <c r="N219" s="105">
        <v>217</v>
      </c>
      <c r="O219" s="106">
        <f>IFERROR(VLOOKUP('BASE DE DATOS 2026'!$I219,CATEGORIAS!$M$3:$O$12,2,FALSE),"")</f>
        <v>85000</v>
      </c>
    </row>
    <row r="220" spans="1:15" ht="18.75" x14ac:dyDescent="0.25">
      <c r="A220" s="15">
        <f>IF(C220&lt;&gt;"",SUBTOTAL(103,$C$3:C220),"")</f>
        <v>216</v>
      </c>
      <c r="B220" s="109">
        <v>218</v>
      </c>
      <c r="C220" s="99" t="s">
        <v>470</v>
      </c>
      <c r="D220" s="99" t="s">
        <v>581</v>
      </c>
      <c r="E220" s="100">
        <v>1067638867</v>
      </c>
      <c r="F220" s="101" t="s">
        <v>559</v>
      </c>
      <c r="G220" s="101" t="s">
        <v>617</v>
      </c>
      <c r="H220" s="102">
        <f ca="1">IF('BASE DE DATOS 2026'!$G220="","",YEAR(NOW())-YEAR('BASE DE DATOS 2026'!$G220))</f>
        <v>7</v>
      </c>
      <c r="I220" s="99" t="s">
        <v>64</v>
      </c>
      <c r="J220" s="103" t="str">
        <f t="shared" si="11"/>
        <v>P</v>
      </c>
      <c r="K220" s="103" t="str">
        <f>YEAR('BASE DE DATOS 2026'!$G220)&amp;J220</f>
        <v>2019P</v>
      </c>
      <c r="L220" s="104" t="str">
        <f t="shared" si="13"/>
        <v>PRINCIPIANTES 7 Y 8 AÑOS</v>
      </c>
      <c r="M220" s="99" t="s">
        <v>195</v>
      </c>
      <c r="N220" s="107">
        <v>218</v>
      </c>
      <c r="O220" s="106">
        <f>IFERROR(VLOOKUP('BASE DE DATOS 2026'!$I220,CATEGORIAS!$M$3:$O$12,2,FALSE),"")</f>
        <v>85000</v>
      </c>
    </row>
    <row r="221" spans="1:15" ht="18.75" x14ac:dyDescent="0.25">
      <c r="A221" s="15">
        <f>IF(C221&lt;&gt;"",SUBTOTAL(103,$C$3:C221),"")</f>
        <v>217</v>
      </c>
      <c r="B221" s="98">
        <v>219</v>
      </c>
      <c r="C221" s="99" t="s">
        <v>333</v>
      </c>
      <c r="D221" s="99" t="s">
        <v>569</v>
      </c>
      <c r="E221" s="100">
        <v>1067638290</v>
      </c>
      <c r="F221" s="101" t="s">
        <v>559</v>
      </c>
      <c r="G221" s="101" t="s">
        <v>615</v>
      </c>
      <c r="H221" s="102">
        <f ca="1">IF('BASE DE DATOS 2026'!$G221="","",YEAR(NOW())-YEAR('BASE DE DATOS 2026'!$G221))</f>
        <v>8</v>
      </c>
      <c r="I221" s="99" t="s">
        <v>210</v>
      </c>
      <c r="J221" s="103" t="str">
        <f t="shared" si="11"/>
        <v>EX</v>
      </c>
      <c r="K221" s="103" t="str">
        <f>YEAR('BASE DE DATOS 2026'!$G221)&amp;J221</f>
        <v>2018EX</v>
      </c>
      <c r="L221" s="104" t="str">
        <f t="shared" si="13"/>
        <v>OPEN 8 AÑOS Y MENOS</v>
      </c>
      <c r="M221" s="99" t="s">
        <v>195</v>
      </c>
      <c r="N221" s="105">
        <v>219</v>
      </c>
      <c r="O221" s="106">
        <f>IFERROR(VLOOKUP('BASE DE DATOS 2026'!$I221,CATEGORIAS!$M$3:$O$12,2,FALSE),"")</f>
        <v>85000</v>
      </c>
    </row>
    <row r="222" spans="1:15" ht="18.75" x14ac:dyDescent="0.25">
      <c r="A222" s="15">
        <f>IF(C222&lt;&gt;"",SUBTOTAL(103,$C$3:C222),"")</f>
        <v>218</v>
      </c>
      <c r="B222" s="109">
        <v>220</v>
      </c>
      <c r="C222" s="99" t="s">
        <v>431</v>
      </c>
      <c r="D222" s="99" t="s">
        <v>582</v>
      </c>
      <c r="E222" s="100">
        <v>1066901010</v>
      </c>
      <c r="F222" s="101" t="s">
        <v>559</v>
      </c>
      <c r="G222" s="101" t="s">
        <v>618</v>
      </c>
      <c r="H222" s="102">
        <f ca="1">IF('BASE DE DATOS 2026'!$G222="","",YEAR(NOW())-YEAR('BASE DE DATOS 2026'!$G222))</f>
        <v>5</v>
      </c>
      <c r="I222" s="99" t="s">
        <v>97</v>
      </c>
      <c r="J222" s="103" t="str">
        <f t="shared" si="11"/>
        <v>E</v>
      </c>
      <c r="K222" s="103" t="str">
        <f>YEAR('BASE DE DATOS 2026'!$G222)&amp;J222</f>
        <v>2021E</v>
      </c>
      <c r="L222" s="104" t="str">
        <f t="shared" si="13"/>
        <v>MINIRIDERS 4 Y 5 AÑOS</v>
      </c>
      <c r="M222" s="99" t="s">
        <v>195</v>
      </c>
      <c r="N222" s="107">
        <v>220</v>
      </c>
      <c r="O222" s="106">
        <f>IFERROR(VLOOKUP('BASE DE DATOS 2026'!$I222,CATEGORIAS!$M$3:$O$12,2,FALSE),"")</f>
        <v>85000</v>
      </c>
    </row>
    <row r="223" spans="1:15" ht="18.75" x14ac:dyDescent="0.25">
      <c r="A223" s="15">
        <f>IF(C223&lt;&gt;"",SUBTOTAL(103,$C$3:C223),"")</f>
        <v>219</v>
      </c>
      <c r="B223" s="98">
        <v>221</v>
      </c>
      <c r="C223" s="99" t="s">
        <v>431</v>
      </c>
      <c r="D223" s="99" t="s">
        <v>583</v>
      </c>
      <c r="E223" s="100">
        <v>1065677972</v>
      </c>
      <c r="F223" s="101" t="s">
        <v>559</v>
      </c>
      <c r="G223" s="101" t="s">
        <v>619</v>
      </c>
      <c r="H223" s="102">
        <f ca="1">IF('BASE DE DATOS 2026'!$G223="","",YEAR(NOW())-YEAR('BASE DE DATOS 2026'!$G223))</f>
        <v>5</v>
      </c>
      <c r="I223" s="99" t="s">
        <v>97</v>
      </c>
      <c r="J223" s="103" t="str">
        <f t="shared" si="11"/>
        <v>E</v>
      </c>
      <c r="K223" s="103" t="str">
        <f>YEAR('BASE DE DATOS 2026'!$G223)&amp;J223</f>
        <v>2021E</v>
      </c>
      <c r="L223" s="104" t="str">
        <f t="shared" si="13"/>
        <v>MINIRIDERS 4 Y 5 AÑOS</v>
      </c>
      <c r="M223" s="99" t="s">
        <v>195</v>
      </c>
      <c r="N223" s="105">
        <v>221</v>
      </c>
      <c r="O223" s="106">
        <f>IFERROR(VLOOKUP('BASE DE DATOS 2026'!$I223,CATEGORIAS!$M$3:$O$12,2,FALSE),"")</f>
        <v>85000</v>
      </c>
    </row>
    <row r="224" spans="1:15" ht="18.75" x14ac:dyDescent="0.25">
      <c r="A224" s="15">
        <f>IF(C224&lt;&gt;"",SUBTOTAL(103,$C$3:C224),"")</f>
        <v>220</v>
      </c>
      <c r="B224" s="109">
        <v>222</v>
      </c>
      <c r="C224" s="99" t="s">
        <v>584</v>
      </c>
      <c r="D224" s="99" t="s">
        <v>336</v>
      </c>
      <c r="E224" s="100">
        <v>1067615770</v>
      </c>
      <c r="F224" s="101" t="s">
        <v>559</v>
      </c>
      <c r="G224" s="101" t="s">
        <v>620</v>
      </c>
      <c r="H224" s="102">
        <f ca="1">IF('BASE DE DATOS 2026'!$G224="","",YEAR(NOW())-YEAR('BASE DE DATOS 2026'!$G224))</f>
        <v>15</v>
      </c>
      <c r="I224" s="99" t="s">
        <v>210</v>
      </c>
      <c r="J224" s="103" t="str">
        <f t="shared" si="11"/>
        <v>EX</v>
      </c>
      <c r="K224" s="103" t="str">
        <f>YEAR('BASE DE DATOS 2026'!$G224)&amp;J224</f>
        <v>2011EX</v>
      </c>
      <c r="L224" s="104" t="str">
        <f t="shared" si="13"/>
        <v>OPEN 15 AÑOS Y MAS</v>
      </c>
      <c r="M224" s="99" t="s">
        <v>195</v>
      </c>
      <c r="N224" s="107">
        <v>222</v>
      </c>
      <c r="O224" s="106">
        <f>IFERROR(VLOOKUP('BASE DE DATOS 2026'!$I224,CATEGORIAS!$M$3:$O$12,2,FALSE),"")</f>
        <v>85000</v>
      </c>
    </row>
    <row r="225" spans="1:15" ht="18.75" x14ac:dyDescent="0.25">
      <c r="A225" s="15">
        <f>IF(C225&lt;&gt;"",SUBTOTAL(103,$C$3:C225),"")</f>
        <v>221</v>
      </c>
      <c r="B225" s="98">
        <v>223</v>
      </c>
      <c r="C225" s="99" t="s">
        <v>585</v>
      </c>
      <c r="D225" s="99" t="s">
        <v>586</v>
      </c>
      <c r="E225" s="100">
        <v>1067642019</v>
      </c>
      <c r="F225" s="101" t="s">
        <v>558</v>
      </c>
      <c r="G225" s="101" t="s">
        <v>621</v>
      </c>
      <c r="H225" s="102">
        <f ca="1">IF('BASE DE DATOS 2026'!$G225="","",YEAR(NOW())-YEAR('BASE DE DATOS 2026'!$G225))</f>
        <v>6</v>
      </c>
      <c r="I225" s="99" t="s">
        <v>204</v>
      </c>
      <c r="J225" s="103" t="str">
        <f t="shared" si="11"/>
        <v>ED</v>
      </c>
      <c r="K225" s="103" t="str">
        <f>YEAR('BASE DE DATOS 2026'!$G225)&amp;J225</f>
        <v>2020ED</v>
      </c>
      <c r="L225" s="104" t="str">
        <f t="shared" si="13"/>
        <v>MINIRIDERS 6 AÑOS DAMAS</v>
      </c>
      <c r="M225" s="99" t="s">
        <v>195</v>
      </c>
      <c r="N225" s="105">
        <v>223</v>
      </c>
      <c r="O225" s="106">
        <f>IFERROR(VLOOKUP('BASE DE DATOS 2026'!$I225,CATEGORIAS!$M$3:$O$12,2,FALSE),"")</f>
        <v>85000</v>
      </c>
    </row>
    <row r="226" spans="1:15" ht="18.75" x14ac:dyDescent="0.25">
      <c r="A226" s="15">
        <f>IF(C226&lt;&gt;"",SUBTOTAL(103,$C$3:C226),"")</f>
        <v>222</v>
      </c>
      <c r="B226" s="109">
        <v>224</v>
      </c>
      <c r="C226" s="99" t="s">
        <v>587</v>
      </c>
      <c r="D226" s="99" t="s">
        <v>588</v>
      </c>
      <c r="E226" s="100">
        <v>1066303243</v>
      </c>
      <c r="F226" s="101" t="s">
        <v>559</v>
      </c>
      <c r="G226" s="101" t="s">
        <v>622</v>
      </c>
      <c r="H226" s="102">
        <f ca="1">IF('BASE DE DATOS 2026'!$G226="","",YEAR(NOW())-YEAR('BASE DE DATOS 2026'!$G226))</f>
        <v>7</v>
      </c>
      <c r="I226" s="99" t="s">
        <v>97</v>
      </c>
      <c r="J226" s="103" t="str">
        <f t="shared" si="11"/>
        <v>E</v>
      </c>
      <c r="K226" s="103" t="str">
        <f>YEAR('BASE DE DATOS 2026'!$G226)&amp;J226</f>
        <v>2019E</v>
      </c>
      <c r="L226" s="104" t="str">
        <f t="shared" si="13"/>
        <v>MINIRIDERS 7 Y 8 AÑOS</v>
      </c>
      <c r="M226" s="99" t="s">
        <v>195</v>
      </c>
      <c r="N226" s="107">
        <v>224</v>
      </c>
      <c r="O226" s="106">
        <f>IFERROR(VLOOKUP('BASE DE DATOS 2026'!$I226,CATEGORIAS!$M$3:$O$12,2,FALSE),"")</f>
        <v>85000</v>
      </c>
    </row>
    <row r="227" spans="1:15" ht="18.75" x14ac:dyDescent="0.25">
      <c r="A227" s="15">
        <f>IF(C227&lt;&gt;"",SUBTOTAL(103,$C$3:C227),"")</f>
        <v>223</v>
      </c>
      <c r="B227" s="98">
        <v>225</v>
      </c>
      <c r="C227" s="99" t="s">
        <v>589</v>
      </c>
      <c r="D227" s="99" t="s">
        <v>590</v>
      </c>
      <c r="E227" s="100">
        <v>1066308695</v>
      </c>
      <c r="F227" s="101" t="s">
        <v>559</v>
      </c>
      <c r="G227" s="101" t="s">
        <v>623</v>
      </c>
      <c r="H227" s="102">
        <f ca="1">IF('BASE DE DATOS 2026'!$G227="","",YEAR(NOW())-YEAR('BASE DE DATOS 2026'!$G227))</f>
        <v>4</v>
      </c>
      <c r="I227" s="99" t="s">
        <v>12</v>
      </c>
      <c r="J227" s="103" t="str">
        <f t="shared" si="11"/>
        <v>S</v>
      </c>
      <c r="K227" s="103" t="str">
        <f>YEAR('BASE DE DATOS 2026'!$G227)&amp;J227</f>
        <v>2022S</v>
      </c>
      <c r="L227" s="104" t="str">
        <f t="shared" si="13"/>
        <v>STRIDERS 4 AÑOS</v>
      </c>
      <c r="M227" s="99" t="s">
        <v>195</v>
      </c>
      <c r="N227" s="105">
        <v>225</v>
      </c>
      <c r="O227" s="106">
        <f>IFERROR(VLOOKUP('BASE DE DATOS 2026'!$I227,CATEGORIAS!$M$3:$O$12,2,FALSE),"")</f>
        <v>85000</v>
      </c>
    </row>
    <row r="228" spans="1:15" ht="18.75" x14ac:dyDescent="0.25">
      <c r="A228" s="15">
        <f>IF(C228&lt;&gt;"",SUBTOTAL(103,$C$3:C228),"")</f>
        <v>224</v>
      </c>
      <c r="B228" s="109">
        <v>226</v>
      </c>
      <c r="C228" s="99" t="s">
        <v>591</v>
      </c>
      <c r="D228" s="99" t="s">
        <v>590</v>
      </c>
      <c r="E228" s="100">
        <v>1066887481</v>
      </c>
      <c r="F228" s="101" t="s">
        <v>558</v>
      </c>
      <c r="G228" s="101" t="s">
        <v>624</v>
      </c>
      <c r="H228" s="102">
        <f ca="1">IF('BASE DE DATOS 2026'!$G228="","",YEAR(NOW())-YEAR('BASE DE DATOS 2026'!$G228))</f>
        <v>12</v>
      </c>
      <c r="I228" s="99" t="s">
        <v>13</v>
      </c>
      <c r="J228" s="103" t="str">
        <f t="shared" si="11"/>
        <v>D</v>
      </c>
      <c r="K228" s="103" t="str">
        <f>YEAR('BASE DE DATOS 2026'!$G228)&amp;J228</f>
        <v>2014D</v>
      </c>
      <c r="L228" s="104" t="str">
        <f t="shared" si="13"/>
        <v>DAMAS 11 Y 12 AÑOS</v>
      </c>
      <c r="M228" s="99" t="s">
        <v>195</v>
      </c>
      <c r="N228" s="107">
        <v>226</v>
      </c>
      <c r="O228" s="106">
        <f>IFERROR(VLOOKUP('BASE DE DATOS 2026'!$I228,CATEGORIAS!$M$3:$O$12,2,FALSE),"")</f>
        <v>85000</v>
      </c>
    </row>
    <row r="229" spans="1:15" ht="18.75" x14ac:dyDescent="0.25">
      <c r="A229" s="15">
        <f>IF(C229&lt;&gt;"",SUBTOTAL(103,$C$3:C229),"")</f>
        <v>225</v>
      </c>
      <c r="B229" s="98">
        <v>227</v>
      </c>
      <c r="C229" s="99" t="s">
        <v>287</v>
      </c>
      <c r="D229" s="99" t="s">
        <v>592</v>
      </c>
      <c r="E229" s="100">
        <v>1137878291</v>
      </c>
      <c r="F229" s="101" t="s">
        <v>559</v>
      </c>
      <c r="G229" s="101" t="s">
        <v>625</v>
      </c>
      <c r="H229" s="102">
        <f ca="1">IF('BASE DE DATOS 2026'!$G229="","",YEAR(NOW())-YEAR('BASE DE DATOS 2026'!$G229))</f>
        <v>9</v>
      </c>
      <c r="I229" s="99" t="s">
        <v>64</v>
      </c>
      <c r="J229" s="103" t="str">
        <f t="shared" si="11"/>
        <v>P</v>
      </c>
      <c r="K229" s="103" t="str">
        <f>YEAR('BASE DE DATOS 2026'!$G229)&amp;J229</f>
        <v>2017P</v>
      </c>
      <c r="L229" s="104" t="str">
        <f t="shared" si="13"/>
        <v>PRINCIPIANTES 9 Y 10 AÑOS</v>
      </c>
      <c r="M229" s="99" t="s">
        <v>195</v>
      </c>
      <c r="N229" s="105">
        <v>227</v>
      </c>
      <c r="O229" s="106">
        <f>IFERROR(VLOOKUP('BASE DE DATOS 2026'!$I229,CATEGORIAS!$M$3:$O$12,2,FALSE),"")</f>
        <v>85000</v>
      </c>
    </row>
    <row r="230" spans="1:15" ht="18.75" x14ac:dyDescent="0.25">
      <c r="A230" s="15">
        <f>IF(C230&lt;&gt;"",SUBTOTAL(103,$C$3:C230),"")</f>
        <v>226</v>
      </c>
      <c r="B230" s="109">
        <v>228</v>
      </c>
      <c r="C230" s="99" t="s">
        <v>593</v>
      </c>
      <c r="D230" s="99" t="s">
        <v>594</v>
      </c>
      <c r="E230" s="100">
        <v>1032683740</v>
      </c>
      <c r="F230" s="101" t="s">
        <v>559</v>
      </c>
      <c r="G230" s="101" t="s">
        <v>626</v>
      </c>
      <c r="H230" s="102">
        <f ca="1">IF('BASE DE DATOS 2026'!$G230="","",YEAR(NOW())-YEAR('BASE DE DATOS 2026'!$G230))</f>
        <v>3</v>
      </c>
      <c r="I230" s="99" t="s">
        <v>12</v>
      </c>
      <c r="J230" s="103" t="str">
        <f t="shared" si="11"/>
        <v>S</v>
      </c>
      <c r="K230" s="103" t="str">
        <f>YEAR('BASE DE DATOS 2026'!$G230)&amp;J230</f>
        <v>2023S</v>
      </c>
      <c r="L230" s="104" t="str">
        <f t="shared" si="13"/>
        <v>STRIDERS 2 Y 3 AÑOS</v>
      </c>
      <c r="M230" s="99" t="s">
        <v>195</v>
      </c>
      <c r="N230" s="107">
        <v>228</v>
      </c>
      <c r="O230" s="106">
        <f>IFERROR(VLOOKUP('BASE DE DATOS 2026'!$I230,CATEGORIAS!$M$3:$O$12,2,FALSE),"")</f>
        <v>85000</v>
      </c>
    </row>
    <row r="231" spans="1:15" ht="18.75" x14ac:dyDescent="0.25">
      <c r="A231" s="15">
        <f>IF(C231&lt;&gt;"",SUBTOTAL(103,$C$3:C231),"")</f>
        <v>227</v>
      </c>
      <c r="B231" s="98">
        <v>229</v>
      </c>
      <c r="C231" s="99" t="s">
        <v>595</v>
      </c>
      <c r="D231" s="99" t="s">
        <v>837</v>
      </c>
      <c r="E231" s="100">
        <v>1066900417</v>
      </c>
      <c r="F231" s="101" t="s">
        <v>559</v>
      </c>
      <c r="G231" s="101" t="s">
        <v>627</v>
      </c>
      <c r="H231" s="102">
        <f ca="1">IF('BASE DE DATOS 2026'!$G231="","",YEAR(NOW())-YEAR('BASE DE DATOS 2026'!$G231))</f>
        <v>5</v>
      </c>
      <c r="I231" s="99" t="s">
        <v>97</v>
      </c>
      <c r="J231" s="103" t="str">
        <f t="shared" si="11"/>
        <v>E</v>
      </c>
      <c r="K231" s="103" t="str">
        <f>YEAR('BASE DE DATOS 2026'!$G231)&amp;J231</f>
        <v>2021E</v>
      </c>
      <c r="L231" s="104" t="str">
        <f t="shared" si="13"/>
        <v>MINIRIDERS 4 Y 5 AÑOS</v>
      </c>
      <c r="M231" s="99" t="s">
        <v>195</v>
      </c>
      <c r="N231" s="105">
        <v>229</v>
      </c>
      <c r="O231" s="106">
        <f>IFERROR(VLOOKUP('BASE DE DATOS 2026'!$I231,CATEGORIAS!$M$3:$O$12,2,FALSE),"")</f>
        <v>85000</v>
      </c>
    </row>
    <row r="232" spans="1:15" ht="18.75" x14ac:dyDescent="0.25">
      <c r="A232" s="15" t="str">
        <f>IF(C232&lt;&gt;"",SUBTOTAL(103,$C$3:C232),"")</f>
        <v/>
      </c>
      <c r="B232" s="107">
        <v>231</v>
      </c>
      <c r="C232" s="110"/>
      <c r="D232" s="110"/>
      <c r="E232" s="111"/>
      <c r="F232" s="112"/>
      <c r="G232" s="112"/>
      <c r="H232" s="102" t="str">
        <f ca="1">IF('BASE DE DATOS 2026'!$G232="","",YEAR(NOW())-YEAR('BASE DE DATOS 2026'!$G232))</f>
        <v/>
      </c>
      <c r="I232" s="110"/>
      <c r="J232" s="103" t="e">
        <f t="shared" si="11"/>
        <v>#N/A</v>
      </c>
      <c r="K232" s="103" t="e">
        <f>YEAR('BASE DE DATOS 2026'!$G232)&amp;J232</f>
        <v>#N/A</v>
      </c>
      <c r="L232" s="104" t="str">
        <f t="shared" si="13"/>
        <v/>
      </c>
      <c r="M232" s="110"/>
      <c r="N232" s="107">
        <v>231</v>
      </c>
      <c r="O232" s="106" t="str">
        <f>IFERROR(VLOOKUP('BASE DE DATOS 2026'!$I232,CATEGORIAS!$M$3:$O$12,2,FALSE),"")</f>
        <v/>
      </c>
    </row>
    <row r="233" spans="1:15" ht="18.75" x14ac:dyDescent="0.25">
      <c r="A233" s="15">
        <f>IF(C233&lt;&gt;"",SUBTOTAL(103,$C$3:C233),"")</f>
        <v>228</v>
      </c>
      <c r="B233" s="109">
        <v>230</v>
      </c>
      <c r="C233" s="99" t="s">
        <v>596</v>
      </c>
      <c r="D233" s="99" t="s">
        <v>597</v>
      </c>
      <c r="E233" s="100">
        <v>1056322242</v>
      </c>
      <c r="F233" s="101" t="s">
        <v>559</v>
      </c>
      <c r="G233" s="101" t="s">
        <v>628</v>
      </c>
      <c r="H233" s="102">
        <f ca="1">IF('BASE DE DATOS 2026'!$G233="","",YEAR(NOW())-YEAR('BASE DE DATOS 2026'!$G233))</f>
        <v>8</v>
      </c>
      <c r="I233" s="99" t="s">
        <v>210</v>
      </c>
      <c r="J233" s="103" t="str">
        <f t="shared" si="11"/>
        <v>EX</v>
      </c>
      <c r="K233" s="103" t="str">
        <f>YEAR('BASE DE DATOS 2026'!$G233)&amp;J233</f>
        <v>2018EX</v>
      </c>
      <c r="L233" s="104" t="str">
        <f t="shared" si="13"/>
        <v>OPEN 8 AÑOS Y MENOS</v>
      </c>
      <c r="M233" s="99" t="s">
        <v>195</v>
      </c>
      <c r="N233" s="107">
        <v>230</v>
      </c>
      <c r="O233" s="106">
        <f>IFERROR(VLOOKUP('BASE DE DATOS 2026'!$I233,CATEGORIAS!$M$3:$O$12,2,FALSE),"")</f>
        <v>85000</v>
      </c>
    </row>
    <row r="234" spans="1:15" ht="18.75" x14ac:dyDescent="0.25">
      <c r="A234" s="15">
        <f>IF(C234&lt;&gt;"",SUBTOTAL(103,$C$3:C234),"")</f>
        <v>229</v>
      </c>
      <c r="B234" s="109">
        <v>232</v>
      </c>
      <c r="C234" s="99" t="s">
        <v>598</v>
      </c>
      <c r="D234" s="99" t="s">
        <v>599</v>
      </c>
      <c r="E234" s="100">
        <v>1067635632</v>
      </c>
      <c r="F234" s="101" t="s">
        <v>559</v>
      </c>
      <c r="G234" s="101" t="s">
        <v>629</v>
      </c>
      <c r="H234" s="102">
        <f ca="1">IF('BASE DE DATOS 2026'!$G234="","",YEAR(NOW())-YEAR('BASE DE DATOS 2026'!$G234))</f>
        <v>9</v>
      </c>
      <c r="I234" s="99" t="s">
        <v>64</v>
      </c>
      <c r="J234" s="103" t="str">
        <f t="shared" si="11"/>
        <v>P</v>
      </c>
      <c r="K234" s="103" t="str">
        <f>YEAR('BASE DE DATOS 2026'!$G234)&amp;J234</f>
        <v>2017P</v>
      </c>
      <c r="L234" s="104" t="str">
        <f t="shared" si="13"/>
        <v>PRINCIPIANTES 9 Y 10 AÑOS</v>
      </c>
      <c r="M234" s="99" t="s">
        <v>195</v>
      </c>
      <c r="N234" s="107">
        <v>232</v>
      </c>
      <c r="O234" s="106">
        <f>IFERROR(VLOOKUP('BASE DE DATOS 2026'!$I234,CATEGORIAS!$M$3:$O$12,2,FALSE),"")</f>
        <v>85000</v>
      </c>
    </row>
    <row r="235" spans="1:15" ht="18.75" x14ac:dyDescent="0.25">
      <c r="A235" s="15">
        <f>IF(C235&lt;&gt;"",SUBTOTAL(103,$C$3:C235),"")</f>
        <v>230</v>
      </c>
      <c r="B235" s="98">
        <v>233</v>
      </c>
      <c r="C235" s="99" t="s">
        <v>600</v>
      </c>
      <c r="D235" s="99" t="s">
        <v>601</v>
      </c>
      <c r="E235" s="100">
        <v>1063565340</v>
      </c>
      <c r="F235" s="101" t="s">
        <v>559</v>
      </c>
      <c r="G235" s="101" t="s">
        <v>630</v>
      </c>
      <c r="H235" s="102">
        <f ca="1">IF('BASE DE DATOS 2026'!$G235="","",YEAR(NOW())-YEAR('BASE DE DATOS 2026'!$G235))</f>
        <v>9</v>
      </c>
      <c r="I235" s="99" t="s">
        <v>97</v>
      </c>
      <c r="J235" s="103" t="str">
        <f t="shared" si="11"/>
        <v>E</v>
      </c>
      <c r="K235" s="103" t="str">
        <f>YEAR('BASE DE DATOS 2026'!$G235)&amp;J235</f>
        <v>2017E</v>
      </c>
      <c r="L235" s="104" t="str">
        <f t="shared" si="13"/>
        <v>MINIRIDERS 9 Y 10 AÑOS</v>
      </c>
      <c r="M235" s="99" t="s">
        <v>195</v>
      </c>
      <c r="N235" s="105">
        <v>233</v>
      </c>
      <c r="O235" s="106">
        <f>IFERROR(VLOOKUP('BASE DE DATOS 2026'!$I235,CATEGORIAS!$M$3:$O$12,2,FALSE),"")</f>
        <v>85000</v>
      </c>
    </row>
    <row r="236" spans="1:15" ht="18.75" x14ac:dyDescent="0.25">
      <c r="A236" s="15">
        <f>IF(C236&lt;&gt;"",SUBTOTAL(103,$C$3:C236),"")</f>
        <v>231</v>
      </c>
      <c r="B236" s="109">
        <v>234</v>
      </c>
      <c r="C236" s="99" t="s">
        <v>631</v>
      </c>
      <c r="D236" s="99" t="s">
        <v>632</v>
      </c>
      <c r="E236" s="100">
        <v>1119398081</v>
      </c>
      <c r="F236" s="101" t="s">
        <v>559</v>
      </c>
      <c r="G236" s="101">
        <v>40658</v>
      </c>
      <c r="H236" s="102">
        <f ca="1">IF('BASE DE DATOS 2026'!$G236="","",YEAR(NOW())-YEAR('BASE DE DATOS 2026'!$G236))</f>
        <v>15</v>
      </c>
      <c r="I236" s="99" t="s">
        <v>9</v>
      </c>
      <c r="J236" s="103" t="str">
        <f t="shared" si="11"/>
        <v>OD</v>
      </c>
      <c r="K236" s="103" t="str">
        <f>YEAR('BASE DE DATOS 2026'!$G236)&amp;J236</f>
        <v>2011OD</v>
      </c>
      <c r="L236" s="104" t="str">
        <f t="shared" si="13"/>
        <v>OPEN DAMAS</v>
      </c>
      <c r="M236" s="99" t="s">
        <v>194</v>
      </c>
      <c r="N236" s="107">
        <v>234</v>
      </c>
      <c r="O236" s="106">
        <f>IFERROR(VLOOKUP('BASE DE DATOS 2026'!$I236,CATEGORIAS!$M$3:$O$12,2,FALSE),"")</f>
        <v>85000</v>
      </c>
    </row>
    <row r="237" spans="1:15" ht="18.75" x14ac:dyDescent="0.25">
      <c r="A237" s="15">
        <f>IF(C237&lt;&gt;"",SUBTOTAL(103,$C$3:C237),"")</f>
        <v>232</v>
      </c>
      <c r="B237" s="98">
        <v>235</v>
      </c>
      <c r="C237" s="99" t="s">
        <v>633</v>
      </c>
      <c r="D237" s="99" t="s">
        <v>632</v>
      </c>
      <c r="E237" s="100">
        <v>1084062738</v>
      </c>
      <c r="F237" s="101" t="s">
        <v>559</v>
      </c>
      <c r="G237" s="101">
        <v>42725</v>
      </c>
      <c r="H237" s="102">
        <f ca="1">IF('BASE DE DATOS 2026'!$G237="","",YEAR(NOW())-YEAR('BASE DE DATOS 2026'!$G237))</f>
        <v>10</v>
      </c>
      <c r="I237" s="99" t="s">
        <v>210</v>
      </c>
      <c r="J237" s="103" t="str">
        <f t="shared" si="11"/>
        <v>EX</v>
      </c>
      <c r="K237" s="103" t="str">
        <f>YEAR('BASE DE DATOS 2026'!$G237)&amp;J237</f>
        <v>2016EX</v>
      </c>
      <c r="L237" s="104" t="str">
        <f t="shared" si="13"/>
        <v>OPEN 9 Y 10 AÑOS</v>
      </c>
      <c r="M237" s="99" t="s">
        <v>194</v>
      </c>
      <c r="N237" s="105">
        <v>235</v>
      </c>
      <c r="O237" s="106">
        <f>IFERROR(VLOOKUP('BASE DE DATOS 2026'!$I237,CATEGORIAS!$M$3:$O$12,2,FALSE),"")</f>
        <v>85000</v>
      </c>
    </row>
    <row r="238" spans="1:15" ht="18.75" x14ac:dyDescent="0.25">
      <c r="A238" s="15">
        <f>IF(C238&lt;&gt;"",SUBTOTAL(103,$C$3:C238),"")</f>
        <v>233</v>
      </c>
      <c r="B238" s="109">
        <v>236</v>
      </c>
      <c r="C238" s="99" t="s">
        <v>634</v>
      </c>
      <c r="D238" s="99" t="s">
        <v>635</v>
      </c>
      <c r="E238" s="100">
        <v>1205971271</v>
      </c>
      <c r="F238" s="101" t="s">
        <v>559</v>
      </c>
      <c r="G238" s="101">
        <v>43666</v>
      </c>
      <c r="H238" s="102">
        <f ca="1">IF('BASE DE DATOS 2026'!$G238="","",YEAR(NOW())-YEAR('BASE DE DATOS 2026'!$G238))</f>
        <v>7</v>
      </c>
      <c r="I238" s="99" t="s">
        <v>210</v>
      </c>
      <c r="J238" s="103" t="str">
        <f t="shared" si="11"/>
        <v>EX</v>
      </c>
      <c r="K238" s="103" t="str">
        <f>YEAR('BASE DE DATOS 2026'!$G238)&amp;J238</f>
        <v>2019EX</v>
      </c>
      <c r="L238" s="104" t="str">
        <f t="shared" si="13"/>
        <v>OPEN 8 AÑOS Y MENOS</v>
      </c>
      <c r="M238" s="99" t="s">
        <v>194</v>
      </c>
      <c r="N238" s="107">
        <v>236</v>
      </c>
      <c r="O238" s="106">
        <f>IFERROR(VLOOKUP('BASE DE DATOS 2026'!$I238,CATEGORIAS!$M$3:$O$12,2,FALSE),"")</f>
        <v>85000</v>
      </c>
    </row>
    <row r="239" spans="1:15" ht="18.75" x14ac:dyDescent="0.25">
      <c r="A239" s="15">
        <f>IF(C239&lt;&gt;"",SUBTOTAL(103,$C$3:C239),"")</f>
        <v>234</v>
      </c>
      <c r="B239" s="98">
        <v>237</v>
      </c>
      <c r="C239" s="99" t="s">
        <v>636</v>
      </c>
      <c r="D239" s="99" t="s">
        <v>637</v>
      </c>
      <c r="E239" s="100">
        <v>1205791940</v>
      </c>
      <c r="F239" s="101" t="s">
        <v>559</v>
      </c>
      <c r="G239" s="101">
        <v>43874</v>
      </c>
      <c r="H239" s="102">
        <f ca="1">IF('BASE DE DATOS 2026'!$G239="","",YEAR(NOW())-YEAR('BASE DE DATOS 2026'!$G239))</f>
        <v>6</v>
      </c>
      <c r="I239" s="99" t="s">
        <v>97</v>
      </c>
      <c r="J239" s="103" t="str">
        <f t="shared" si="11"/>
        <v>E</v>
      </c>
      <c r="K239" s="103" t="str">
        <f>YEAR('BASE DE DATOS 2026'!$G239)&amp;J239</f>
        <v>2020E</v>
      </c>
      <c r="L239" s="104" t="str">
        <f t="shared" si="13"/>
        <v>MINIRIDERS 6 AÑOS</v>
      </c>
      <c r="M239" s="99" t="s">
        <v>194</v>
      </c>
      <c r="N239" s="105">
        <v>237</v>
      </c>
      <c r="O239" s="106">
        <f>IFERROR(VLOOKUP('BASE DE DATOS 2026'!$I239,CATEGORIAS!$M$3:$O$12,2,FALSE),"")</f>
        <v>85000</v>
      </c>
    </row>
    <row r="240" spans="1:15" ht="18.75" x14ac:dyDescent="0.25">
      <c r="A240" s="15">
        <f>IF(C240&lt;&gt;"",SUBTOTAL(103,$C$3:C240),"")</f>
        <v>235</v>
      </c>
      <c r="B240" s="98">
        <v>238</v>
      </c>
      <c r="C240" s="99" t="s">
        <v>401</v>
      </c>
      <c r="D240" s="99" t="s">
        <v>637</v>
      </c>
      <c r="E240" s="100">
        <v>1083012861</v>
      </c>
      <c r="F240" s="101" t="s">
        <v>559</v>
      </c>
      <c r="G240" s="101">
        <v>41782</v>
      </c>
      <c r="H240" s="102">
        <f ca="1">IF('BASE DE DATOS 2026'!$G240="","",YEAR(NOW())-YEAR('BASE DE DATOS 2026'!$G240))</f>
        <v>12</v>
      </c>
      <c r="I240" s="99" t="s">
        <v>64</v>
      </c>
      <c r="J240" s="103" t="str">
        <f t="shared" si="11"/>
        <v>P</v>
      </c>
      <c r="K240" s="103" t="str">
        <f>YEAR('BASE DE DATOS 2026'!$G240)&amp;J240</f>
        <v>2014P</v>
      </c>
      <c r="L240" s="104" t="str">
        <f t="shared" si="13"/>
        <v>PRINCIPIANTES 11 Y 12 AÑOS</v>
      </c>
      <c r="M240" s="99" t="s">
        <v>194</v>
      </c>
      <c r="N240" s="105">
        <v>238</v>
      </c>
      <c r="O240" s="106">
        <f>IFERROR(VLOOKUP('BASE DE DATOS 2026'!$I240,CATEGORIAS!$M$3:$O$12,2,FALSE),"")</f>
        <v>85000</v>
      </c>
    </row>
    <row r="241" spans="1:15" ht="18.75" x14ac:dyDescent="0.25">
      <c r="A241" s="15">
        <f>IF(C241&lt;&gt;"",SUBTOTAL(103,$C$3:C241),"")</f>
        <v>236</v>
      </c>
      <c r="B241" s="109">
        <v>239</v>
      </c>
      <c r="C241" s="99" t="s">
        <v>638</v>
      </c>
      <c r="D241" s="99" t="s">
        <v>639</v>
      </c>
      <c r="E241" s="100">
        <v>1082955844</v>
      </c>
      <c r="F241" s="101" t="s">
        <v>559</v>
      </c>
      <c r="G241" s="101">
        <v>40425</v>
      </c>
      <c r="H241" s="102">
        <f ca="1">IF('BASE DE DATOS 2026'!$G241="","",YEAR(NOW())-YEAR('BASE DE DATOS 2026'!$G241))</f>
        <v>16</v>
      </c>
      <c r="I241" s="99" t="s">
        <v>210</v>
      </c>
      <c r="J241" s="103" t="str">
        <f t="shared" si="11"/>
        <v>EX</v>
      </c>
      <c r="K241" s="103" t="str">
        <f>YEAR('BASE DE DATOS 2026'!$G241)&amp;J241</f>
        <v>2010EX</v>
      </c>
      <c r="L241" s="104" t="str">
        <f t="shared" si="13"/>
        <v>OPEN 15 AÑOS Y MAS</v>
      </c>
      <c r="M241" s="99" t="s">
        <v>194</v>
      </c>
      <c r="N241" s="107">
        <v>239</v>
      </c>
      <c r="O241" s="106">
        <f>IFERROR(VLOOKUP('BASE DE DATOS 2026'!$I241,CATEGORIAS!$M$3:$O$12,2,FALSE),"")</f>
        <v>85000</v>
      </c>
    </row>
    <row r="242" spans="1:15" ht="18.75" x14ac:dyDescent="0.25">
      <c r="A242" s="15">
        <f>IF(C242&lt;&gt;"",SUBTOTAL(103,$C$3:C242),"")</f>
        <v>237</v>
      </c>
      <c r="B242" s="98">
        <v>240</v>
      </c>
      <c r="C242" s="99" t="s">
        <v>640</v>
      </c>
      <c r="D242" s="99" t="s">
        <v>641</v>
      </c>
      <c r="E242" s="100">
        <v>1082989218</v>
      </c>
      <c r="F242" s="101" t="s">
        <v>559</v>
      </c>
      <c r="G242" s="101">
        <v>41151</v>
      </c>
      <c r="H242" s="102">
        <f ca="1">IF('BASE DE DATOS 2026'!$G242="","",YEAR(NOW())-YEAR('BASE DE DATOS 2026'!$G242))</f>
        <v>14</v>
      </c>
      <c r="I242" s="99" t="s">
        <v>210</v>
      </c>
      <c r="J242" s="103" t="str">
        <f t="shared" si="11"/>
        <v>EX</v>
      </c>
      <c r="K242" s="103" t="str">
        <f>YEAR('BASE DE DATOS 2026'!$G242)&amp;J242</f>
        <v>2012EX</v>
      </c>
      <c r="L242" s="104" t="str">
        <f t="shared" si="13"/>
        <v>OPEN 13 Y 14 AÑOS</v>
      </c>
      <c r="M242" s="99" t="s">
        <v>194</v>
      </c>
      <c r="N242" s="105">
        <v>240</v>
      </c>
      <c r="O242" s="106">
        <f>IFERROR(VLOOKUP('BASE DE DATOS 2026'!$I242,CATEGORIAS!$M$3:$O$12,2,FALSE),"")</f>
        <v>85000</v>
      </c>
    </row>
    <row r="243" spans="1:15" ht="18.75" x14ac:dyDescent="0.25">
      <c r="A243" s="15">
        <f>IF(C243&lt;&gt;"",SUBTOTAL(103,$C$3:C243),"")</f>
        <v>238</v>
      </c>
      <c r="B243" s="109">
        <v>241</v>
      </c>
      <c r="C243" s="99" t="s">
        <v>642</v>
      </c>
      <c r="D243" s="99" t="s">
        <v>643</v>
      </c>
      <c r="E243" s="100">
        <v>1205972965</v>
      </c>
      <c r="F243" s="101" t="s">
        <v>558</v>
      </c>
      <c r="G243" s="101">
        <v>44127</v>
      </c>
      <c r="H243" s="102">
        <f ca="1">IF('BASE DE DATOS 2026'!$G243="","",YEAR(NOW())-YEAR('BASE DE DATOS 2026'!$G243))</f>
        <v>6</v>
      </c>
      <c r="I243" s="99" t="s">
        <v>97</v>
      </c>
      <c r="J243" s="103" t="str">
        <f t="shared" si="11"/>
        <v>E</v>
      </c>
      <c r="K243" s="103" t="str">
        <f>YEAR('BASE DE DATOS 2026'!$G243)&amp;J243</f>
        <v>2020E</v>
      </c>
      <c r="L243" s="104" t="str">
        <f t="shared" si="13"/>
        <v>MINIRIDERS 6 AÑOS</v>
      </c>
      <c r="M243" s="99" t="s">
        <v>194</v>
      </c>
      <c r="N243" s="107">
        <v>241</v>
      </c>
      <c r="O243" s="106">
        <f>IFERROR(VLOOKUP('BASE DE DATOS 2026'!$I243,CATEGORIAS!$M$3:$O$12,2,FALSE),"")</f>
        <v>85000</v>
      </c>
    </row>
    <row r="244" spans="1:15" ht="18.75" x14ac:dyDescent="0.25">
      <c r="A244" s="15">
        <f>IF(C244&lt;&gt;"",SUBTOTAL(103,$C$3:C244),"")</f>
        <v>239</v>
      </c>
      <c r="B244" s="98">
        <v>242</v>
      </c>
      <c r="C244" s="99" t="s">
        <v>644</v>
      </c>
      <c r="D244" s="99" t="s">
        <v>643</v>
      </c>
      <c r="E244" s="100">
        <v>1205970528</v>
      </c>
      <c r="F244" s="101" t="s">
        <v>559</v>
      </c>
      <c r="G244" s="101">
        <v>43444</v>
      </c>
      <c r="H244" s="102">
        <f ca="1">IF('BASE DE DATOS 2026'!$G244="","",YEAR(NOW())-YEAR('BASE DE DATOS 2026'!$G244))</f>
        <v>8</v>
      </c>
      <c r="I244" s="99" t="s">
        <v>97</v>
      </c>
      <c r="J244" s="103" t="str">
        <f t="shared" si="11"/>
        <v>E</v>
      </c>
      <c r="K244" s="103" t="str">
        <f>YEAR('BASE DE DATOS 2026'!$G244)&amp;J244</f>
        <v>2018E</v>
      </c>
      <c r="L244" s="104" t="str">
        <f t="shared" si="13"/>
        <v>MINIRIDERS 7 Y 8 AÑOS</v>
      </c>
      <c r="M244" s="99" t="s">
        <v>194</v>
      </c>
      <c r="N244" s="105">
        <v>242</v>
      </c>
      <c r="O244" s="106">
        <f>IFERROR(VLOOKUP('BASE DE DATOS 2026'!$I244,CATEGORIAS!$M$3:$O$12,2,FALSE),"")</f>
        <v>85000</v>
      </c>
    </row>
    <row r="245" spans="1:15" ht="18.75" x14ac:dyDescent="0.25">
      <c r="A245" s="15">
        <f>IF(C245&lt;&gt;"",SUBTOTAL(103,$C$3:C245),"")</f>
        <v>240</v>
      </c>
      <c r="B245" s="109">
        <v>243</v>
      </c>
      <c r="C245" s="99" t="s">
        <v>647</v>
      </c>
      <c r="D245" s="99" t="s">
        <v>648</v>
      </c>
      <c r="E245" s="100">
        <v>1063977876</v>
      </c>
      <c r="F245" s="101" t="s">
        <v>559</v>
      </c>
      <c r="G245" s="101">
        <v>44808</v>
      </c>
      <c r="H245" s="102">
        <f ca="1">IF('BASE DE DATOS 2026'!$G245="","",YEAR(NOW())-YEAR('BASE DE DATOS 2026'!$G245))</f>
        <v>4</v>
      </c>
      <c r="I245" s="99" t="s">
        <v>12</v>
      </c>
      <c r="J245" s="103" t="str">
        <f t="shared" si="11"/>
        <v>S</v>
      </c>
      <c r="K245" s="103" t="str">
        <f>YEAR('BASE DE DATOS 2026'!$G245)&amp;J245</f>
        <v>2022S</v>
      </c>
      <c r="L245" s="104" t="str">
        <f t="shared" si="13"/>
        <v>STRIDERS 4 AÑOS</v>
      </c>
      <c r="M245" s="99" t="s">
        <v>192</v>
      </c>
      <c r="N245" s="107">
        <v>243</v>
      </c>
      <c r="O245" s="106">
        <f>IFERROR(VLOOKUP('BASE DE DATOS 2026'!$I245,CATEGORIAS!$M$3:$O$12,2,FALSE),"")</f>
        <v>85000</v>
      </c>
    </row>
    <row r="246" spans="1:15" ht="18.75" x14ac:dyDescent="0.25">
      <c r="A246" s="15">
        <f>IF(C246&lt;&gt;"",SUBTOTAL(103,$C$3:C246),"")</f>
        <v>241</v>
      </c>
      <c r="B246" s="98">
        <v>244</v>
      </c>
      <c r="C246" s="99" t="s">
        <v>650</v>
      </c>
      <c r="D246" s="99" t="s">
        <v>651</v>
      </c>
      <c r="E246" s="100">
        <v>1068445215</v>
      </c>
      <c r="F246" s="101" t="s">
        <v>559</v>
      </c>
      <c r="G246" s="101">
        <v>44532</v>
      </c>
      <c r="H246" s="102">
        <f ca="1">IF('BASE DE DATOS 2026'!$G246="","",YEAR(NOW())-YEAR('BASE DE DATOS 2026'!$G246))</f>
        <v>5</v>
      </c>
      <c r="I246" s="99" t="s">
        <v>12</v>
      </c>
      <c r="J246" s="103" t="str">
        <f t="shared" si="11"/>
        <v>S</v>
      </c>
      <c r="K246" s="103" t="str">
        <f>YEAR('BASE DE DATOS 2026'!$G246)&amp;J246</f>
        <v>2021S</v>
      </c>
      <c r="L246" s="104" t="str">
        <f t="shared" si="13"/>
        <v>STRIDERS 5 AÑOS</v>
      </c>
      <c r="M246" s="99" t="s">
        <v>185</v>
      </c>
      <c r="N246" s="105">
        <v>244</v>
      </c>
      <c r="O246" s="106">
        <f>IFERROR(VLOOKUP('BASE DE DATOS 2026'!$I246,CATEGORIAS!$M$3:$O$12,2,FALSE),"")</f>
        <v>85000</v>
      </c>
    </row>
    <row r="247" spans="1:15" ht="18.75" x14ac:dyDescent="0.25">
      <c r="A247" s="15">
        <f>IF(C247&lt;&gt;"",SUBTOTAL(103,$C$3:C247),"")</f>
        <v>242</v>
      </c>
      <c r="B247" s="109">
        <v>245</v>
      </c>
      <c r="C247" s="99" t="s">
        <v>652</v>
      </c>
      <c r="D247" s="99" t="s">
        <v>653</v>
      </c>
      <c r="E247" s="100">
        <v>1068445175</v>
      </c>
      <c r="F247" s="101" t="s">
        <v>559</v>
      </c>
      <c r="G247" s="101">
        <v>44198</v>
      </c>
      <c r="H247" s="102">
        <f ca="1">IF('BASE DE DATOS 2026'!$G247="","",YEAR(NOW())-YEAR('BASE DE DATOS 2026'!$G247))</f>
        <v>5</v>
      </c>
      <c r="I247" s="99" t="s">
        <v>12</v>
      </c>
      <c r="J247" s="103" t="str">
        <f t="shared" si="11"/>
        <v>S</v>
      </c>
      <c r="K247" s="103" t="str">
        <f>YEAR('BASE DE DATOS 2026'!$G247)&amp;J247</f>
        <v>2021S</v>
      </c>
      <c r="L247" s="104" t="str">
        <f t="shared" si="13"/>
        <v>STRIDERS 5 AÑOS</v>
      </c>
      <c r="M247" s="99" t="s">
        <v>185</v>
      </c>
      <c r="N247" s="107">
        <v>245</v>
      </c>
      <c r="O247" s="106">
        <f>IFERROR(VLOOKUP('BASE DE DATOS 2026'!$I247,CATEGORIAS!$M$3:$O$12,2,FALSE),"")</f>
        <v>85000</v>
      </c>
    </row>
    <row r="248" spans="1:15" ht="18.75" x14ac:dyDescent="0.25">
      <c r="A248" s="15">
        <f>IF(C248&lt;&gt;"",SUBTOTAL(103,$C$3:C248),"")</f>
        <v>243</v>
      </c>
      <c r="B248" s="98">
        <v>246</v>
      </c>
      <c r="C248" s="99" t="s">
        <v>655</v>
      </c>
      <c r="D248" s="99" t="s">
        <v>656</v>
      </c>
      <c r="E248" s="100">
        <v>1048095830</v>
      </c>
      <c r="F248" s="101" t="s">
        <v>559</v>
      </c>
      <c r="G248" s="101">
        <v>45025</v>
      </c>
      <c r="H248" s="102">
        <f ca="1">IF('BASE DE DATOS 2026'!$G248="","",YEAR(NOW())-YEAR('BASE DE DATOS 2026'!$G248))</f>
        <v>3</v>
      </c>
      <c r="I248" s="99" t="s">
        <v>12</v>
      </c>
      <c r="J248" s="103" t="str">
        <f t="shared" si="11"/>
        <v>S</v>
      </c>
      <c r="K248" s="103" t="str">
        <f>YEAR('BASE DE DATOS 2026'!$G248)&amp;J248</f>
        <v>2023S</v>
      </c>
      <c r="L248" s="104" t="str">
        <f t="shared" si="13"/>
        <v>STRIDERS 2 Y 3 AÑOS</v>
      </c>
      <c r="M248" s="99" t="s">
        <v>194</v>
      </c>
      <c r="N248" s="105">
        <v>246</v>
      </c>
      <c r="O248" s="106">
        <f>IFERROR(VLOOKUP('BASE DE DATOS 2026'!$I248,CATEGORIAS!$M$3:$O$12,2,FALSE),"")</f>
        <v>85000</v>
      </c>
    </row>
    <row r="249" spans="1:15" ht="18.75" x14ac:dyDescent="0.25">
      <c r="A249" s="15">
        <f>IF(C249&lt;&gt;"",SUBTOTAL(103,$C$3:C249),"")</f>
        <v>244</v>
      </c>
      <c r="B249" s="109">
        <v>247</v>
      </c>
      <c r="C249" s="99" t="s">
        <v>657</v>
      </c>
      <c r="D249" s="99" t="s">
        <v>658</v>
      </c>
      <c r="E249" s="100">
        <v>1205968507</v>
      </c>
      <c r="F249" s="101" t="s">
        <v>559</v>
      </c>
      <c r="G249" s="101">
        <v>42920</v>
      </c>
      <c r="H249" s="102">
        <f ca="1">IF('BASE DE DATOS 2026'!$G249="","",YEAR(NOW())-YEAR('BASE DE DATOS 2026'!$G249))</f>
        <v>9</v>
      </c>
      <c r="I249" s="99" t="s">
        <v>64</v>
      </c>
      <c r="J249" s="103" t="str">
        <f t="shared" si="11"/>
        <v>P</v>
      </c>
      <c r="K249" s="103" t="str">
        <f>YEAR('BASE DE DATOS 2026'!$G249)&amp;J249</f>
        <v>2017P</v>
      </c>
      <c r="L249" s="104" t="str">
        <f t="shared" si="13"/>
        <v>PRINCIPIANTES 9 Y 10 AÑOS</v>
      </c>
      <c r="M249" s="99" t="s">
        <v>194</v>
      </c>
      <c r="N249" s="107">
        <v>247</v>
      </c>
      <c r="O249" s="106">
        <f>IFERROR(VLOOKUP('BASE DE DATOS 2026'!$I249,CATEGORIAS!$M$3:$O$12,2,FALSE),"")</f>
        <v>85000</v>
      </c>
    </row>
    <row r="250" spans="1:15" ht="18.75" x14ac:dyDescent="0.25">
      <c r="A250" s="15">
        <f>IF(C250&lt;&gt;"",SUBTOTAL(103,$C$3:C250),"")</f>
        <v>245</v>
      </c>
      <c r="B250" s="98">
        <v>248</v>
      </c>
      <c r="C250" s="99" t="s">
        <v>659</v>
      </c>
      <c r="D250" s="99" t="s">
        <v>660</v>
      </c>
      <c r="E250" s="100">
        <v>1205969470</v>
      </c>
      <c r="F250" s="101" t="s">
        <v>559</v>
      </c>
      <c r="G250" s="101">
        <v>43122</v>
      </c>
      <c r="H250" s="102">
        <f ca="1">IF('BASE DE DATOS 2026'!$G250="","",YEAR(NOW())-YEAR('BASE DE DATOS 2026'!$G250))</f>
        <v>8</v>
      </c>
      <c r="I250" s="99" t="s">
        <v>97</v>
      </c>
      <c r="J250" s="103" t="str">
        <f t="shared" si="11"/>
        <v>E</v>
      </c>
      <c r="K250" s="103" t="str">
        <f>YEAR('BASE DE DATOS 2026'!$G250)&amp;J250</f>
        <v>2018E</v>
      </c>
      <c r="L250" s="104" t="str">
        <f t="shared" si="13"/>
        <v>MINIRIDERS 7 Y 8 AÑOS</v>
      </c>
      <c r="M250" s="99" t="s">
        <v>194</v>
      </c>
      <c r="N250" s="105">
        <v>248</v>
      </c>
      <c r="O250" s="106">
        <f>IFERROR(VLOOKUP('BASE DE DATOS 2026'!$I250,CATEGORIAS!$M$3:$O$12,2,FALSE),"")</f>
        <v>85000</v>
      </c>
    </row>
    <row r="251" spans="1:15" ht="18.75" x14ac:dyDescent="0.25">
      <c r="A251" s="15">
        <f>IF(C251&lt;&gt;"",SUBTOTAL(103,$C$3:C251),"")</f>
        <v>246</v>
      </c>
      <c r="B251" s="109">
        <v>249</v>
      </c>
      <c r="C251" s="99" t="s">
        <v>661</v>
      </c>
      <c r="D251" s="99" t="s">
        <v>662</v>
      </c>
      <c r="E251" s="100">
        <v>1042359435</v>
      </c>
      <c r="F251" s="101" t="s">
        <v>559</v>
      </c>
      <c r="G251" s="101">
        <v>44425</v>
      </c>
      <c r="H251" s="102">
        <f ca="1">IF('BASE DE DATOS 2026'!$G251="","",YEAR(NOW())-YEAR('BASE DE DATOS 2026'!$G251))</f>
        <v>5</v>
      </c>
      <c r="I251" s="99" t="s">
        <v>97</v>
      </c>
      <c r="J251" s="103" t="str">
        <f t="shared" si="11"/>
        <v>E</v>
      </c>
      <c r="K251" s="103" t="str">
        <f>YEAR('BASE DE DATOS 2026'!$G251)&amp;J251</f>
        <v>2021E</v>
      </c>
      <c r="L251" s="104" t="str">
        <f t="shared" si="13"/>
        <v>MINIRIDERS 4 Y 5 AÑOS</v>
      </c>
      <c r="M251" s="99" t="s">
        <v>182</v>
      </c>
      <c r="N251" s="107">
        <v>249</v>
      </c>
      <c r="O251" s="106">
        <f>IFERROR(VLOOKUP('BASE DE DATOS 2026'!$I251,CATEGORIAS!$M$3:$O$12,2,FALSE),"")</f>
        <v>85000</v>
      </c>
    </row>
    <row r="252" spans="1:15" ht="18.75" x14ac:dyDescent="0.25">
      <c r="A252" s="15">
        <f>IF(C252&lt;&gt;"",SUBTOTAL(103,$C$3:C252),"")</f>
        <v>247</v>
      </c>
      <c r="B252" s="98">
        <v>250</v>
      </c>
      <c r="C252" s="99" t="s">
        <v>663</v>
      </c>
      <c r="D252" s="99" t="s">
        <v>662</v>
      </c>
      <c r="E252" s="100">
        <v>1042355995</v>
      </c>
      <c r="F252" s="101" t="s">
        <v>559</v>
      </c>
      <c r="G252" s="101">
        <v>42304</v>
      </c>
      <c r="H252" s="102">
        <f ca="1">IF('BASE DE DATOS 2026'!$G252="","",YEAR(NOW())-YEAR('BASE DE DATOS 2026'!$G252))</f>
        <v>11</v>
      </c>
      <c r="I252" s="99" t="s">
        <v>64</v>
      </c>
      <c r="J252" s="103" t="str">
        <f t="shared" si="11"/>
        <v>P</v>
      </c>
      <c r="K252" s="103" t="str">
        <f>YEAR('BASE DE DATOS 2026'!$G252)&amp;J252</f>
        <v>2015P</v>
      </c>
      <c r="L252" s="104" t="str">
        <f t="shared" si="13"/>
        <v>PRINCIPIANTES 11 Y 12 AÑOS</v>
      </c>
      <c r="M252" s="99" t="s">
        <v>182</v>
      </c>
      <c r="N252" s="105">
        <v>250</v>
      </c>
      <c r="O252" s="106">
        <f>IFERROR(VLOOKUP('BASE DE DATOS 2026'!$I252,CATEGORIAS!$M$3:$O$12,2,FALSE),"")</f>
        <v>85000</v>
      </c>
    </row>
    <row r="253" spans="1:15" ht="18.75" x14ac:dyDescent="0.25">
      <c r="A253" s="15">
        <f>IF(C253&lt;&gt;"",SUBTOTAL(103,$C$3:C253),"")</f>
        <v>248</v>
      </c>
      <c r="B253" s="131">
        <v>251</v>
      </c>
      <c r="C253" s="99" t="s">
        <v>678</v>
      </c>
      <c r="D253" s="99" t="s">
        <v>679</v>
      </c>
      <c r="E253" s="100">
        <v>1066303386</v>
      </c>
      <c r="F253" s="101" t="s">
        <v>559</v>
      </c>
      <c r="G253" s="101">
        <v>43773</v>
      </c>
      <c r="H253" s="102">
        <f ca="1">IF('BASE DE DATOS 2026'!$G253="","",YEAR(NOW())-YEAR('BASE DE DATOS 2026'!$G253))</f>
        <v>7</v>
      </c>
      <c r="I253" s="99" t="s">
        <v>97</v>
      </c>
      <c r="J253" s="103" t="str">
        <f t="shared" si="11"/>
        <v>E</v>
      </c>
      <c r="K253" s="103" t="str">
        <f>YEAR('BASE DE DATOS 2026'!$G253)&amp;J253</f>
        <v>2019E</v>
      </c>
      <c r="L253" s="104" t="str">
        <f t="shared" si="13"/>
        <v>MINIRIDERS 7 Y 8 AÑOS</v>
      </c>
      <c r="M253" s="99" t="s">
        <v>416</v>
      </c>
      <c r="N253" s="107">
        <v>251</v>
      </c>
      <c r="O253" s="106">
        <f>IFERROR(VLOOKUP('BASE DE DATOS 2026'!$I253,CATEGORIAS!$M$3:$O$12,2,FALSE),"")</f>
        <v>85000</v>
      </c>
    </row>
    <row r="254" spans="1:15" ht="18.75" x14ac:dyDescent="0.25">
      <c r="A254" s="15">
        <f>IF(C254&lt;&gt;"",SUBTOTAL(103,$C$3:C254),"")</f>
        <v>249</v>
      </c>
      <c r="B254" s="132">
        <v>252</v>
      </c>
      <c r="C254" s="99" t="s">
        <v>680</v>
      </c>
      <c r="D254" s="99" t="s">
        <v>284</v>
      </c>
      <c r="E254" s="100">
        <v>1043683691</v>
      </c>
      <c r="F254" s="101" t="s">
        <v>559</v>
      </c>
      <c r="G254" s="101">
        <v>40468</v>
      </c>
      <c r="H254" s="102">
        <f ca="1">IF('BASE DE DATOS 2026'!$G254="","",YEAR(NOW())-YEAR('BASE DE DATOS 2026'!$G254))</f>
        <v>16</v>
      </c>
      <c r="I254" s="99" t="s">
        <v>10</v>
      </c>
      <c r="J254" s="103" t="str">
        <f t="shared" si="11"/>
        <v>OV</v>
      </c>
      <c r="K254" s="103" t="str">
        <f>YEAR('BASE DE DATOS 2026'!$G254)&amp;J254</f>
        <v>2010OV</v>
      </c>
      <c r="L254" s="104" t="str">
        <f t="shared" si="13"/>
        <v>OPEN VARONES</v>
      </c>
      <c r="M254" s="99" t="s">
        <v>671</v>
      </c>
      <c r="N254" s="107">
        <v>252</v>
      </c>
      <c r="O254" s="106">
        <f>IFERROR(VLOOKUP('BASE DE DATOS 2026'!$I254,CATEGORIAS!$M$3:$O$12,2,FALSE),"")</f>
        <v>85000</v>
      </c>
    </row>
    <row r="255" spans="1:15" ht="18.75" x14ac:dyDescent="0.25">
      <c r="A255" s="15">
        <f>IF(C255&lt;&gt;"",SUBTOTAL(103,$C$3:C255),"")</f>
        <v>250</v>
      </c>
      <c r="B255" s="131">
        <v>253</v>
      </c>
      <c r="C255" s="99" t="s">
        <v>681</v>
      </c>
      <c r="D255" s="99" t="s">
        <v>672</v>
      </c>
      <c r="E255" s="100">
        <v>1082254495</v>
      </c>
      <c r="F255" s="101" t="s">
        <v>559</v>
      </c>
      <c r="G255" s="101">
        <v>42915</v>
      </c>
      <c r="H255" s="102">
        <f ca="1">IF('BASE DE DATOS 2026'!$G255="","",YEAR(NOW())-YEAR('BASE DE DATOS 2026'!$G255))</f>
        <v>9</v>
      </c>
      <c r="I255" s="99" t="s">
        <v>97</v>
      </c>
      <c r="J255" s="103" t="str">
        <f t="shared" si="11"/>
        <v>E</v>
      </c>
      <c r="K255" s="103" t="str">
        <f>YEAR('BASE DE DATOS 2026'!$G255)&amp;J255</f>
        <v>2017E</v>
      </c>
      <c r="L255" s="104" t="str">
        <f t="shared" si="13"/>
        <v>MINIRIDERS 9 Y 10 AÑOS</v>
      </c>
      <c r="M255" s="99" t="s">
        <v>186</v>
      </c>
      <c r="N255" s="107">
        <v>253</v>
      </c>
      <c r="O255" s="106">
        <f>IFERROR(VLOOKUP('BASE DE DATOS 2026'!$I255,CATEGORIAS!$M$3:$O$12,2,FALSE),"")</f>
        <v>85000</v>
      </c>
    </row>
    <row r="256" spans="1:15" ht="18.75" x14ac:dyDescent="0.25">
      <c r="A256" s="15">
        <f>IF(C256&lt;&gt;"",SUBTOTAL(103,$C$3:C256),"")</f>
        <v>251</v>
      </c>
      <c r="B256" s="132">
        <v>254</v>
      </c>
      <c r="C256" s="99" t="s">
        <v>673</v>
      </c>
      <c r="D256" s="99" t="s">
        <v>674</v>
      </c>
      <c r="E256" s="100">
        <v>1065650698</v>
      </c>
      <c r="F256" s="101" t="s">
        <v>559</v>
      </c>
      <c r="G256" s="101">
        <v>40772</v>
      </c>
      <c r="H256" s="102">
        <f ca="1">IF('BASE DE DATOS 2026'!$G256="","",YEAR(NOW())-YEAR('BASE DE DATOS 2026'!$G256))</f>
        <v>15</v>
      </c>
      <c r="I256" s="99" t="s">
        <v>210</v>
      </c>
      <c r="J256" s="103" t="str">
        <f t="shared" si="11"/>
        <v>EX</v>
      </c>
      <c r="K256" s="103" t="str">
        <f>YEAR('BASE DE DATOS 2026'!$G256)&amp;J256</f>
        <v>2011EX</v>
      </c>
      <c r="L256" s="104" t="str">
        <f t="shared" si="13"/>
        <v>OPEN 15 AÑOS Y MAS</v>
      </c>
      <c r="M256" s="99" t="s">
        <v>186</v>
      </c>
      <c r="N256" s="105">
        <v>254</v>
      </c>
      <c r="O256" s="106">
        <f>IFERROR(VLOOKUP('BASE DE DATOS 2026'!$I256,CATEGORIAS!$M$3:$O$12,2,FALSE),"")</f>
        <v>85000</v>
      </c>
    </row>
    <row r="257" spans="1:15" ht="18.75" x14ac:dyDescent="0.25">
      <c r="A257" s="15">
        <f>IF(C257&lt;&gt;"",SUBTOTAL(103,$C$3:C257),"")</f>
        <v>252</v>
      </c>
      <c r="B257" s="131">
        <v>255</v>
      </c>
      <c r="C257" s="99" t="s">
        <v>682</v>
      </c>
      <c r="D257" s="99" t="s">
        <v>674</v>
      </c>
      <c r="E257" s="100">
        <v>1066290769</v>
      </c>
      <c r="F257" s="101" t="s">
        <v>559</v>
      </c>
      <c r="G257" s="101">
        <v>41175</v>
      </c>
      <c r="H257" s="102">
        <f ca="1">IF('BASE DE DATOS 2026'!$G257="","",YEAR(NOW())-YEAR('BASE DE DATOS 2026'!$G257))</f>
        <v>14</v>
      </c>
      <c r="I257" s="99" t="s">
        <v>64</v>
      </c>
      <c r="J257" s="103" t="str">
        <f t="shared" si="11"/>
        <v>P</v>
      </c>
      <c r="K257" s="103" t="str">
        <f>YEAR('BASE DE DATOS 2026'!$G257)&amp;J257</f>
        <v>2012P</v>
      </c>
      <c r="L257" s="104" t="str">
        <f t="shared" si="13"/>
        <v>PRINCIPIANTES 13 Y 14 AÑOS</v>
      </c>
      <c r="M257" s="99" t="s">
        <v>186</v>
      </c>
      <c r="N257" s="107">
        <v>255</v>
      </c>
      <c r="O257" s="106">
        <f>IFERROR(VLOOKUP('BASE DE DATOS 2026'!$I257,CATEGORIAS!$M$3:$O$12,2,FALSE),"")</f>
        <v>85000</v>
      </c>
    </row>
    <row r="258" spans="1:15" ht="18.75" x14ac:dyDescent="0.25">
      <c r="A258" s="15">
        <f>IF(C258&lt;&gt;"",SUBTOTAL(103,$C$3:C258),"")</f>
        <v>253</v>
      </c>
      <c r="B258" s="132">
        <v>256</v>
      </c>
      <c r="C258" s="99" t="s">
        <v>407</v>
      </c>
      <c r="D258" s="99" t="s">
        <v>675</v>
      </c>
      <c r="E258" s="100">
        <v>1067613542</v>
      </c>
      <c r="F258" s="101" t="s">
        <v>559</v>
      </c>
      <c r="G258" s="101">
        <v>40537</v>
      </c>
      <c r="H258" s="102">
        <f ca="1">IF('BASE DE DATOS 2026'!$G258="","",YEAR(NOW())-YEAR('BASE DE DATOS 2026'!$G258))</f>
        <v>16</v>
      </c>
      <c r="I258" s="99" t="s">
        <v>210</v>
      </c>
      <c r="J258" s="103" t="str">
        <f t="shared" ref="J258:J316" si="14">VLOOKUP(I258,NH,2,0)</f>
        <v>EX</v>
      </c>
      <c r="K258" s="103" t="str">
        <f>YEAR('BASE DE DATOS 2026'!$G258)&amp;J258</f>
        <v>2010EX</v>
      </c>
      <c r="L258" s="104" t="str">
        <f t="shared" si="13"/>
        <v>OPEN 15 AÑOS Y MAS</v>
      </c>
      <c r="M258" s="99" t="s">
        <v>186</v>
      </c>
      <c r="N258" s="105">
        <v>256</v>
      </c>
      <c r="O258" s="106">
        <f>IFERROR(VLOOKUP('BASE DE DATOS 2026'!$I258,CATEGORIAS!$M$3:$O$12,2,FALSE),"")</f>
        <v>85000</v>
      </c>
    </row>
    <row r="259" spans="1:15" ht="18.75" x14ac:dyDescent="0.25">
      <c r="A259" s="15">
        <f>IF(C259&lt;&gt;"",SUBTOTAL(103,$C$3:C259),"")</f>
        <v>254</v>
      </c>
      <c r="B259" s="131">
        <v>257</v>
      </c>
      <c r="C259" s="99" t="s">
        <v>676</v>
      </c>
      <c r="D259" s="99" t="s">
        <v>677</v>
      </c>
      <c r="E259" s="100">
        <v>1065855728</v>
      </c>
      <c r="F259" s="101" t="s">
        <v>559</v>
      </c>
      <c r="G259" s="101">
        <v>43110</v>
      </c>
      <c r="H259" s="102">
        <f ca="1">IF('BASE DE DATOS 2026'!$G259="","",YEAR(NOW())-YEAR('BASE DE DATOS 2026'!$G259))</f>
        <v>8</v>
      </c>
      <c r="I259" s="99" t="s">
        <v>97</v>
      </c>
      <c r="J259" s="103" t="str">
        <f t="shared" si="14"/>
        <v>E</v>
      </c>
      <c r="K259" s="103" t="str">
        <f>YEAR('BASE DE DATOS 2026'!$G259)&amp;J259</f>
        <v>2018E</v>
      </c>
      <c r="L259" s="104" t="str">
        <f t="shared" si="13"/>
        <v>MINIRIDERS 7 Y 8 AÑOS</v>
      </c>
      <c r="M259" s="99" t="s">
        <v>186</v>
      </c>
      <c r="N259" s="107">
        <v>257</v>
      </c>
      <c r="O259" s="106">
        <f>IFERROR(VLOOKUP('BASE DE DATOS 2026'!$I259,CATEGORIAS!$M$3:$O$12,2,FALSE),"")</f>
        <v>85000</v>
      </c>
    </row>
    <row r="260" spans="1:15" ht="18.75" x14ac:dyDescent="0.25">
      <c r="A260" s="15">
        <f>IF(C260&lt;&gt;"",SUBTOTAL(103,$C$3:C260),"")</f>
        <v>255</v>
      </c>
      <c r="B260" s="132">
        <v>258</v>
      </c>
      <c r="C260" s="99" t="s">
        <v>733</v>
      </c>
      <c r="D260" s="99" t="s">
        <v>683</v>
      </c>
      <c r="E260" s="100">
        <v>1097508218</v>
      </c>
      <c r="F260" s="101" t="s">
        <v>559</v>
      </c>
      <c r="G260" s="101">
        <v>42127</v>
      </c>
      <c r="H260" s="102">
        <f ca="1">IF('BASE DE DATOS 2026'!$G260="","",YEAR(NOW())-YEAR('BASE DE DATOS 2026'!$G260))</f>
        <v>11</v>
      </c>
      <c r="I260" s="99" t="s">
        <v>210</v>
      </c>
      <c r="J260" s="103" t="str">
        <f t="shared" si="14"/>
        <v>EX</v>
      </c>
      <c r="K260" s="103" t="str">
        <f>YEAR('BASE DE DATOS 2026'!$G260)&amp;J260</f>
        <v>2015EX</v>
      </c>
      <c r="L260" s="104" t="str">
        <f t="shared" si="13"/>
        <v>OPEN 11 Y 12 AÑOS</v>
      </c>
      <c r="M260" s="99" t="s">
        <v>411</v>
      </c>
      <c r="N260" s="105">
        <v>258</v>
      </c>
      <c r="O260" s="106">
        <f>IFERROR(VLOOKUP('BASE DE DATOS 2026'!$I260,CATEGORIAS!$M$3:$O$12,2,FALSE),"")</f>
        <v>85000</v>
      </c>
    </row>
    <row r="261" spans="1:15" ht="18.75" x14ac:dyDescent="0.25">
      <c r="A261" s="15">
        <f>IF(C261&lt;&gt;"",SUBTOTAL(103,$C$3:C261),"")</f>
        <v>256</v>
      </c>
      <c r="B261" s="131">
        <v>259</v>
      </c>
      <c r="C261" s="99" t="s">
        <v>222</v>
      </c>
      <c r="D261" s="99" t="s">
        <v>734</v>
      </c>
      <c r="E261" s="100">
        <v>1084468830</v>
      </c>
      <c r="F261" s="101" t="s">
        <v>559</v>
      </c>
      <c r="G261" s="101">
        <v>43701</v>
      </c>
      <c r="H261" s="102">
        <f ca="1">IF('BASE DE DATOS 2026'!$G261="","",YEAR(NOW())-YEAR('BASE DE DATOS 2026'!$G261))</f>
        <v>7</v>
      </c>
      <c r="I261" s="99" t="s">
        <v>97</v>
      </c>
      <c r="J261" s="103" t="str">
        <f t="shared" si="14"/>
        <v>E</v>
      </c>
      <c r="K261" s="103" t="str">
        <f>YEAR('BASE DE DATOS 2026'!$G261)&amp;J261</f>
        <v>2019E</v>
      </c>
      <c r="L261" s="104" t="str">
        <f t="shared" si="13"/>
        <v>MINIRIDERS 7 Y 8 AÑOS</v>
      </c>
      <c r="M261" s="99" t="s">
        <v>411</v>
      </c>
      <c r="N261" s="107">
        <v>259</v>
      </c>
      <c r="O261" s="106">
        <f>IFERROR(VLOOKUP('BASE DE DATOS 2026'!$I261,CATEGORIAS!$M$3:$O$12,2,FALSE),"")</f>
        <v>85000</v>
      </c>
    </row>
    <row r="262" spans="1:15" ht="18.75" x14ac:dyDescent="0.25">
      <c r="A262" s="15">
        <f>IF(C262&lt;&gt;"",SUBTOTAL(103,$C$3:C262),"")</f>
        <v>257</v>
      </c>
      <c r="B262" s="132">
        <v>260</v>
      </c>
      <c r="C262" s="99" t="s">
        <v>735</v>
      </c>
      <c r="D262" s="99" t="s">
        <v>736</v>
      </c>
      <c r="E262" s="100">
        <v>1084609808</v>
      </c>
      <c r="F262" s="101" t="s">
        <v>559</v>
      </c>
      <c r="G262" s="101">
        <v>44786</v>
      </c>
      <c r="H262" s="102">
        <f ca="1">IF('BASE DE DATOS 2026'!$G262="","",YEAR(NOW())-YEAR('BASE DE DATOS 2026'!$G262))</f>
        <v>4</v>
      </c>
      <c r="I262" s="99" t="s">
        <v>12</v>
      </c>
      <c r="J262" s="103" t="str">
        <f t="shared" si="14"/>
        <v>S</v>
      </c>
      <c r="K262" s="103" t="str">
        <f>YEAR('BASE DE DATOS 2026'!$G262)&amp;J262</f>
        <v>2022S</v>
      </c>
      <c r="L262" s="104" t="str">
        <f t="shared" si="13"/>
        <v>STRIDERS 4 AÑOS</v>
      </c>
      <c r="M262" s="99" t="s">
        <v>411</v>
      </c>
      <c r="N262" s="105">
        <v>260</v>
      </c>
      <c r="O262" s="106">
        <f>IFERROR(VLOOKUP('BASE DE DATOS 2026'!$I262,CATEGORIAS!$M$3:$O$12,2,FALSE),"")</f>
        <v>85000</v>
      </c>
    </row>
    <row r="263" spans="1:15" ht="18.75" x14ac:dyDescent="0.25">
      <c r="A263" s="15">
        <f>IF(C263&lt;&gt;"",SUBTOTAL(103,$C$3:C263),"")</f>
        <v>258</v>
      </c>
      <c r="B263" s="131">
        <v>261</v>
      </c>
      <c r="C263" s="99" t="s">
        <v>737</v>
      </c>
      <c r="D263" s="99" t="s">
        <v>684</v>
      </c>
      <c r="E263" s="100">
        <v>1082876480</v>
      </c>
      <c r="F263" s="101" t="s">
        <v>559</v>
      </c>
      <c r="G263" s="101">
        <v>38842</v>
      </c>
      <c r="H263" s="102">
        <f ca="1">IF('BASE DE DATOS 2026'!$G263="","",YEAR(NOW())-YEAR('BASE DE DATOS 2026'!$G263))</f>
        <v>20</v>
      </c>
      <c r="I263" s="99" t="s">
        <v>210</v>
      </c>
      <c r="J263" s="103" t="str">
        <f t="shared" si="14"/>
        <v>EX</v>
      </c>
      <c r="K263" s="103" t="str">
        <f>YEAR('BASE DE DATOS 2026'!$G263)&amp;J263</f>
        <v>2006EX</v>
      </c>
      <c r="L263" s="104" t="str">
        <f t="shared" si="13"/>
        <v>OPEN 15 AÑOS Y MAS</v>
      </c>
      <c r="M263" s="99" t="s">
        <v>411</v>
      </c>
      <c r="N263" s="107">
        <v>261</v>
      </c>
      <c r="O263" s="106">
        <f>IFERROR(VLOOKUP('BASE DE DATOS 2026'!$I263,CATEGORIAS!$M$3:$O$12,2,FALSE),"")</f>
        <v>85000</v>
      </c>
    </row>
    <row r="264" spans="1:15" ht="18.75" x14ac:dyDescent="0.25">
      <c r="A264" s="15">
        <f>IF(C264&lt;&gt;"",SUBTOTAL(103,$C$3:C264),"")</f>
        <v>259</v>
      </c>
      <c r="B264" s="132">
        <v>262</v>
      </c>
      <c r="C264" s="99" t="s">
        <v>685</v>
      </c>
      <c r="D264" s="99" t="s">
        <v>686</v>
      </c>
      <c r="E264" s="100">
        <v>1067642238</v>
      </c>
      <c r="F264" s="101" t="s">
        <v>559</v>
      </c>
      <c r="G264" s="101">
        <v>44199</v>
      </c>
      <c r="H264" s="102">
        <f ca="1">IF('BASE DE DATOS 2026'!$G264="","",YEAR(NOW())-YEAR('BASE DE DATOS 2026'!$G264))</f>
        <v>5</v>
      </c>
      <c r="I264" s="99" t="s">
        <v>97</v>
      </c>
      <c r="J264" s="103" t="str">
        <f t="shared" si="14"/>
        <v>E</v>
      </c>
      <c r="K264" s="103" t="str">
        <f>YEAR('BASE DE DATOS 2026'!$G264)&amp;J264</f>
        <v>2021E</v>
      </c>
      <c r="L264" s="104" t="str">
        <f t="shared" si="13"/>
        <v>MINIRIDERS 4 Y 5 AÑOS</v>
      </c>
      <c r="M264" s="99" t="s">
        <v>195</v>
      </c>
      <c r="N264" s="105">
        <v>262</v>
      </c>
      <c r="O264" s="106">
        <f>IFERROR(VLOOKUP('BASE DE DATOS 2026'!$I264,CATEGORIAS!$M$3:$O$12,2,FALSE),"")</f>
        <v>85000</v>
      </c>
    </row>
    <row r="265" spans="1:15" ht="18.75" x14ac:dyDescent="0.25">
      <c r="A265" s="15">
        <f>IF(C265&lt;&gt;"",SUBTOTAL(103,$C$3:C265),"")</f>
        <v>260</v>
      </c>
      <c r="B265" s="131">
        <v>263</v>
      </c>
      <c r="C265" s="99" t="s">
        <v>687</v>
      </c>
      <c r="D265" s="99" t="s">
        <v>688</v>
      </c>
      <c r="E265" s="100">
        <v>1016609292</v>
      </c>
      <c r="F265" s="101" t="s">
        <v>559</v>
      </c>
      <c r="G265" s="101">
        <v>44761</v>
      </c>
      <c r="H265" s="102">
        <f ca="1">IF('BASE DE DATOS 2026'!$G265="","",YEAR(NOW())-YEAR('BASE DE DATOS 2026'!$G265))</f>
        <v>4</v>
      </c>
      <c r="I265" s="99" t="s">
        <v>12</v>
      </c>
      <c r="J265" s="103" t="str">
        <f t="shared" si="14"/>
        <v>S</v>
      </c>
      <c r="K265" s="103" t="str">
        <f>YEAR('BASE DE DATOS 2026'!$G265)&amp;J265</f>
        <v>2022S</v>
      </c>
      <c r="L265" s="104" t="str">
        <f t="shared" si="13"/>
        <v>STRIDERS 4 AÑOS</v>
      </c>
      <c r="M265" s="99" t="s">
        <v>195</v>
      </c>
      <c r="N265" s="107">
        <v>263</v>
      </c>
      <c r="O265" s="106">
        <f>IFERROR(VLOOKUP('BASE DE DATOS 2026'!$I265,CATEGORIAS!$M$3:$O$12,2,FALSE),"")</f>
        <v>85000</v>
      </c>
    </row>
    <row r="266" spans="1:15" ht="18.75" x14ac:dyDescent="0.25">
      <c r="A266" s="15">
        <f>IF(C266&lt;&gt;"",SUBTOTAL(103,$C$3:C266),"")</f>
        <v>261</v>
      </c>
      <c r="B266" s="132">
        <v>264</v>
      </c>
      <c r="C266" s="99" t="s">
        <v>689</v>
      </c>
      <c r="D266" s="99" t="s">
        <v>690</v>
      </c>
      <c r="E266" s="100">
        <v>1066309208</v>
      </c>
      <c r="F266" s="101" t="s">
        <v>559</v>
      </c>
      <c r="G266" s="101">
        <v>44866</v>
      </c>
      <c r="H266" s="102">
        <f ca="1">IF('BASE DE DATOS 2026'!$G266="","",YEAR(NOW())-YEAR('BASE DE DATOS 2026'!$G266))</f>
        <v>4</v>
      </c>
      <c r="I266" s="99" t="s">
        <v>12</v>
      </c>
      <c r="J266" s="103" t="str">
        <f t="shared" si="14"/>
        <v>S</v>
      </c>
      <c r="K266" s="103" t="str">
        <f>YEAR('BASE DE DATOS 2026'!$G266)&amp;J266</f>
        <v>2022S</v>
      </c>
      <c r="L266" s="104" t="str">
        <f t="shared" si="13"/>
        <v>STRIDERS 4 AÑOS</v>
      </c>
      <c r="M266" s="99" t="s">
        <v>195</v>
      </c>
      <c r="N266" s="105">
        <v>264</v>
      </c>
      <c r="O266" s="106">
        <f>IFERROR(VLOOKUP('BASE DE DATOS 2026'!$I266,CATEGORIAS!$M$3:$O$12,2,FALSE),"")</f>
        <v>85000</v>
      </c>
    </row>
    <row r="267" spans="1:15" ht="18.75" x14ac:dyDescent="0.25">
      <c r="A267" s="15">
        <f>IF(C267&lt;&gt;"",SUBTOTAL(103,$C$3:C267),"")</f>
        <v>262</v>
      </c>
      <c r="B267" s="131">
        <v>265</v>
      </c>
      <c r="C267" s="99" t="s">
        <v>691</v>
      </c>
      <c r="D267" s="99" t="s">
        <v>692</v>
      </c>
      <c r="E267" s="100">
        <v>1126791211</v>
      </c>
      <c r="F267" s="101" t="s">
        <v>559</v>
      </c>
      <c r="G267" s="101">
        <v>45063</v>
      </c>
      <c r="H267" s="102">
        <f ca="1">IF('BASE DE DATOS 2026'!$G267="","",YEAR(NOW())-YEAR('BASE DE DATOS 2026'!$G267))</f>
        <v>3</v>
      </c>
      <c r="I267" s="99" t="s">
        <v>12</v>
      </c>
      <c r="J267" s="103" t="str">
        <f t="shared" si="14"/>
        <v>S</v>
      </c>
      <c r="K267" s="103" t="str">
        <f>YEAR('BASE DE DATOS 2026'!$G267)&amp;J267</f>
        <v>2023S</v>
      </c>
      <c r="L267" s="104" t="str">
        <f t="shared" si="13"/>
        <v>STRIDERS 2 Y 3 AÑOS</v>
      </c>
      <c r="M267" s="99" t="s">
        <v>195</v>
      </c>
      <c r="N267" s="107">
        <v>265</v>
      </c>
      <c r="O267" s="106">
        <f>IFERROR(VLOOKUP('BASE DE DATOS 2026'!$I267,CATEGORIAS!$M$3:$O$12,2,FALSE),"")</f>
        <v>85000</v>
      </c>
    </row>
    <row r="268" spans="1:15" ht="18.75" x14ac:dyDescent="0.25">
      <c r="A268" s="15">
        <f>IF(C268&lt;&gt;"",SUBTOTAL(103,$C$3:C268),"")</f>
        <v>263</v>
      </c>
      <c r="B268" s="132">
        <v>266</v>
      </c>
      <c r="C268" s="99" t="s">
        <v>693</v>
      </c>
      <c r="D268" s="99" t="s">
        <v>694</v>
      </c>
      <c r="E268" s="100">
        <v>1065857922</v>
      </c>
      <c r="F268" s="101" t="s">
        <v>558</v>
      </c>
      <c r="G268" s="101">
        <v>43211</v>
      </c>
      <c r="H268" s="102">
        <f ca="1">IF('BASE DE DATOS 2026'!$G268="","",YEAR(NOW())-YEAR('BASE DE DATOS 2026'!$G268))</f>
        <v>8</v>
      </c>
      <c r="I268" s="99" t="s">
        <v>13</v>
      </c>
      <c r="J268" s="103" t="str">
        <f t="shared" si="14"/>
        <v>D</v>
      </c>
      <c r="K268" s="103" t="str">
        <f>YEAR('BASE DE DATOS 2026'!$G268)&amp;J268</f>
        <v>2018D</v>
      </c>
      <c r="L268" s="104" t="str">
        <f t="shared" si="13"/>
        <v>DAMAS 7 Y 8 AÑOS</v>
      </c>
      <c r="M268" s="99" t="s">
        <v>195</v>
      </c>
      <c r="N268" s="105">
        <v>266</v>
      </c>
      <c r="O268" s="106">
        <f>IFERROR(VLOOKUP('BASE DE DATOS 2026'!$I268,CATEGORIAS!$M$3:$O$12,2,FALSE),"")</f>
        <v>85000</v>
      </c>
    </row>
    <row r="269" spans="1:15" ht="18.75" x14ac:dyDescent="0.25">
      <c r="A269" s="15">
        <f>IF(C269&lt;&gt;"",SUBTOTAL(103,$C$3:C269),"")</f>
        <v>264</v>
      </c>
      <c r="B269" s="131">
        <v>267</v>
      </c>
      <c r="C269" s="99" t="s">
        <v>695</v>
      </c>
      <c r="D269" s="99" t="s">
        <v>696</v>
      </c>
      <c r="E269" s="100">
        <v>1067633877</v>
      </c>
      <c r="F269" s="101" t="s">
        <v>559</v>
      </c>
      <c r="G269" s="101">
        <v>42533</v>
      </c>
      <c r="H269" s="102">
        <f ca="1">IF('BASE DE DATOS 2026'!$G269="","",YEAR(NOW())-YEAR('BASE DE DATOS 2026'!$G269))</f>
        <v>10</v>
      </c>
      <c r="I269" s="99" t="s">
        <v>97</v>
      </c>
      <c r="J269" s="103" t="str">
        <f t="shared" si="14"/>
        <v>E</v>
      </c>
      <c r="K269" s="103" t="str">
        <f>YEAR('BASE DE DATOS 2026'!$G269)&amp;J269</f>
        <v>2016E</v>
      </c>
      <c r="L269" s="104" t="str">
        <f t="shared" si="13"/>
        <v>MINIRIDERS 9 Y 10 AÑOS</v>
      </c>
      <c r="M269" s="99" t="s">
        <v>195</v>
      </c>
      <c r="N269" s="107">
        <v>267</v>
      </c>
      <c r="O269" s="106">
        <f>IFERROR(VLOOKUP('BASE DE DATOS 2026'!$I269,CATEGORIAS!$M$3:$O$12,2,FALSE),"")</f>
        <v>85000</v>
      </c>
    </row>
    <row r="270" spans="1:15" ht="18.75" x14ac:dyDescent="0.25">
      <c r="A270" s="15">
        <f>IF(C270&lt;&gt;"",SUBTOTAL(103,$C$3:C270),"")</f>
        <v>265</v>
      </c>
      <c r="B270" s="132">
        <v>268</v>
      </c>
      <c r="C270" s="99" t="s">
        <v>697</v>
      </c>
      <c r="D270" s="99" t="s">
        <v>696</v>
      </c>
      <c r="E270" s="100">
        <v>1067626460</v>
      </c>
      <c r="F270" s="101" t="s">
        <v>559</v>
      </c>
      <c r="G270" s="101">
        <v>41890</v>
      </c>
      <c r="H270" s="102">
        <f ca="1">IF('BASE DE DATOS 2026'!$G270="","",YEAR(NOW())-YEAR('BASE DE DATOS 2026'!$G270))</f>
        <v>12</v>
      </c>
      <c r="I270" s="99" t="s">
        <v>64</v>
      </c>
      <c r="J270" s="103" t="str">
        <f t="shared" si="14"/>
        <v>P</v>
      </c>
      <c r="K270" s="103" t="str">
        <f>YEAR('BASE DE DATOS 2026'!$G270)&amp;J270</f>
        <v>2014P</v>
      </c>
      <c r="L270" s="104" t="str">
        <f t="shared" si="13"/>
        <v>PRINCIPIANTES 11 Y 12 AÑOS</v>
      </c>
      <c r="M270" s="99" t="s">
        <v>195</v>
      </c>
      <c r="N270" s="105">
        <v>268</v>
      </c>
      <c r="O270" s="106">
        <f>IFERROR(VLOOKUP('BASE DE DATOS 2026'!$I270,CATEGORIAS!$M$3:$O$12,2,FALSE),"")</f>
        <v>85000</v>
      </c>
    </row>
    <row r="271" spans="1:15" ht="18.75" x14ac:dyDescent="0.25">
      <c r="A271" s="15">
        <f>IF(C271&lt;&gt;"",SUBTOTAL(103,$C$3:C271),"")</f>
        <v>266</v>
      </c>
      <c r="B271" s="131">
        <v>269</v>
      </c>
      <c r="C271" s="99" t="s">
        <v>698</v>
      </c>
      <c r="D271" s="99" t="s">
        <v>699</v>
      </c>
      <c r="E271" s="100">
        <v>1044658222</v>
      </c>
      <c r="F271" s="101" t="s">
        <v>559</v>
      </c>
      <c r="G271" s="101">
        <v>42267</v>
      </c>
      <c r="H271" s="102">
        <f ca="1">IF('BASE DE DATOS 2026'!$G271="","",YEAR(NOW())-YEAR('BASE DE DATOS 2026'!$G271))</f>
        <v>11</v>
      </c>
      <c r="I271" s="99" t="s">
        <v>64</v>
      </c>
      <c r="J271" s="103" t="str">
        <f t="shared" si="14"/>
        <v>P</v>
      </c>
      <c r="K271" s="103" t="str">
        <f>YEAR('BASE DE DATOS 2026'!$G271)&amp;J271</f>
        <v>2015P</v>
      </c>
      <c r="L271" s="104" t="str">
        <f t="shared" si="13"/>
        <v>PRINCIPIANTES 11 Y 12 AÑOS</v>
      </c>
      <c r="M271" s="99" t="s">
        <v>183</v>
      </c>
      <c r="N271" s="107">
        <v>269</v>
      </c>
      <c r="O271" s="106">
        <f>IFERROR(VLOOKUP('BASE DE DATOS 2026'!$I271,CATEGORIAS!$M$3:$O$12,2,FALSE),"")</f>
        <v>85000</v>
      </c>
    </row>
    <row r="272" spans="1:15" ht="18.75" x14ac:dyDescent="0.25">
      <c r="A272" s="15">
        <f>IF(C272&lt;&gt;"",SUBTOTAL(103,$C$3:C272),"")</f>
        <v>267</v>
      </c>
      <c r="B272" s="132">
        <v>270</v>
      </c>
      <c r="C272" s="99" t="s">
        <v>401</v>
      </c>
      <c r="D272" s="99" t="s">
        <v>700</v>
      </c>
      <c r="E272" s="100">
        <v>1038142160</v>
      </c>
      <c r="F272" s="101" t="s">
        <v>559</v>
      </c>
      <c r="G272" s="101">
        <v>43151</v>
      </c>
      <c r="H272" s="102">
        <f ca="1">IF('BASE DE DATOS 2026'!$G272="","",YEAR(NOW())-YEAR('BASE DE DATOS 2026'!$G272))</f>
        <v>8</v>
      </c>
      <c r="I272" s="99" t="s">
        <v>97</v>
      </c>
      <c r="J272" s="103" t="str">
        <f t="shared" si="14"/>
        <v>E</v>
      </c>
      <c r="K272" s="103" t="str">
        <f>YEAR('BASE DE DATOS 2026'!$G272)&amp;J272</f>
        <v>2018E</v>
      </c>
      <c r="L272" s="104" t="str">
        <f t="shared" si="13"/>
        <v>MINIRIDERS 7 Y 8 AÑOS</v>
      </c>
      <c r="M272" s="99" t="s">
        <v>183</v>
      </c>
      <c r="N272" s="105">
        <v>270</v>
      </c>
      <c r="O272" s="106">
        <f>IFERROR(VLOOKUP('BASE DE DATOS 2026'!$I272,CATEGORIAS!$M$3:$O$12,2,FALSE),"")</f>
        <v>85000</v>
      </c>
    </row>
    <row r="273" spans="1:15" ht="18.75" x14ac:dyDescent="0.25">
      <c r="A273" s="15">
        <f>IF(C273&lt;&gt;"",SUBTOTAL(103,$C$3:C273),"")</f>
        <v>268</v>
      </c>
      <c r="B273" s="131">
        <v>271</v>
      </c>
      <c r="C273" s="99" t="s">
        <v>701</v>
      </c>
      <c r="D273" s="99" t="s">
        <v>702</v>
      </c>
      <c r="E273" s="100">
        <v>1048092700</v>
      </c>
      <c r="F273" s="101" t="s">
        <v>559</v>
      </c>
      <c r="G273" s="101">
        <v>44565</v>
      </c>
      <c r="H273" s="102">
        <f ca="1">IF('BASE DE DATOS 2026'!$G273="","",YEAR(NOW())-YEAR('BASE DE DATOS 2026'!$G273))</f>
        <v>4</v>
      </c>
      <c r="I273" s="99" t="s">
        <v>12</v>
      </c>
      <c r="J273" s="103" t="str">
        <f t="shared" si="14"/>
        <v>S</v>
      </c>
      <c r="K273" s="103" t="str">
        <f>YEAR('BASE DE DATOS 2026'!$G273)&amp;J273</f>
        <v>2022S</v>
      </c>
      <c r="L273" s="104" t="str">
        <f t="shared" si="13"/>
        <v>STRIDERS 4 AÑOS</v>
      </c>
      <c r="M273" s="99" t="s">
        <v>183</v>
      </c>
      <c r="N273" s="105">
        <v>271</v>
      </c>
      <c r="O273" s="106">
        <f>IFERROR(VLOOKUP('BASE DE DATOS 2026'!$I273,CATEGORIAS!$M$3:$O$12,2,FALSE),"")</f>
        <v>85000</v>
      </c>
    </row>
    <row r="274" spans="1:15" ht="18.75" x14ac:dyDescent="0.25">
      <c r="A274" s="15">
        <f>IF(C274&lt;&gt;"",SUBTOTAL(103,$C$3:C274),"")</f>
        <v>269</v>
      </c>
      <c r="B274" s="132">
        <v>272</v>
      </c>
      <c r="C274" s="99" t="s">
        <v>703</v>
      </c>
      <c r="D274" s="99" t="s">
        <v>704</v>
      </c>
      <c r="E274" s="100">
        <v>1044236790</v>
      </c>
      <c r="F274" s="101" t="s">
        <v>559</v>
      </c>
      <c r="G274" s="101">
        <v>44606</v>
      </c>
      <c r="H274" s="102">
        <f ca="1">IF('BASE DE DATOS 2026'!$G274="","",YEAR(NOW())-YEAR('BASE DE DATOS 2026'!$G274))</f>
        <v>4</v>
      </c>
      <c r="I274" s="99" t="s">
        <v>12</v>
      </c>
      <c r="J274" s="103" t="str">
        <f t="shared" si="14"/>
        <v>S</v>
      </c>
      <c r="K274" s="103" t="str">
        <f>YEAR('BASE DE DATOS 2026'!$G274)&amp;J274</f>
        <v>2022S</v>
      </c>
      <c r="L274" s="104" t="str">
        <f t="shared" si="13"/>
        <v>STRIDERS 4 AÑOS</v>
      </c>
      <c r="M274" s="99" t="s">
        <v>183</v>
      </c>
      <c r="N274" s="107">
        <v>272</v>
      </c>
      <c r="O274" s="106">
        <f>IFERROR(VLOOKUP('BASE DE DATOS 2026'!$I274,CATEGORIAS!$M$3:$O$12,2,FALSE),"")</f>
        <v>85000</v>
      </c>
    </row>
    <row r="275" spans="1:15" ht="18.75" x14ac:dyDescent="0.25">
      <c r="A275" s="15">
        <f>IF(C275&lt;&gt;"",SUBTOTAL(103,$C$3:C275),"")</f>
        <v>270</v>
      </c>
      <c r="B275" s="131">
        <v>273</v>
      </c>
      <c r="C275" s="99" t="s">
        <v>705</v>
      </c>
      <c r="D275" s="99" t="s">
        <v>706</v>
      </c>
      <c r="E275" s="100">
        <v>1001911613</v>
      </c>
      <c r="F275" s="101" t="s">
        <v>559</v>
      </c>
      <c r="G275" s="101">
        <v>36792</v>
      </c>
      <c r="H275" s="102">
        <f ca="1">IF('BASE DE DATOS 2026'!$G275="","",YEAR(NOW())-YEAR('BASE DE DATOS 2026'!$G275))</f>
        <v>26</v>
      </c>
      <c r="I275" s="99" t="s">
        <v>210</v>
      </c>
      <c r="J275" s="103" t="str">
        <f t="shared" si="14"/>
        <v>EX</v>
      </c>
      <c r="K275" s="103" t="str">
        <f>YEAR('BASE DE DATOS 2026'!$G275)&amp;J275</f>
        <v>2000EX</v>
      </c>
      <c r="L275" s="104" t="str">
        <f t="shared" si="13"/>
        <v>OPEN 15 AÑOS Y MAS</v>
      </c>
      <c r="M275" s="99" t="s">
        <v>183</v>
      </c>
      <c r="N275" s="105">
        <v>273</v>
      </c>
      <c r="O275" s="106">
        <f>IFERROR(VLOOKUP('BASE DE DATOS 2026'!$I275,CATEGORIAS!$M$3:$O$12,2,FALSE),"")</f>
        <v>85000</v>
      </c>
    </row>
    <row r="276" spans="1:15" ht="18.75" x14ac:dyDescent="0.25">
      <c r="A276" s="15">
        <f>IF(C276&lt;&gt;"",SUBTOTAL(103,$C$3:C276),"")</f>
        <v>271</v>
      </c>
      <c r="B276" s="132">
        <v>274</v>
      </c>
      <c r="C276" s="99" t="s">
        <v>645</v>
      </c>
      <c r="D276" s="99" t="s">
        <v>707</v>
      </c>
      <c r="E276" s="100">
        <v>1046731882</v>
      </c>
      <c r="F276" s="101" t="s">
        <v>559</v>
      </c>
      <c r="G276" s="101">
        <v>42738</v>
      </c>
      <c r="H276" s="102">
        <f ca="1">IF('BASE DE DATOS 2026'!$G276="","",YEAR(NOW())-YEAR('BASE DE DATOS 2026'!$G276))</f>
        <v>9</v>
      </c>
      <c r="I276" s="99" t="s">
        <v>97</v>
      </c>
      <c r="J276" s="103" t="str">
        <f t="shared" si="14"/>
        <v>E</v>
      </c>
      <c r="K276" s="103" t="str">
        <f>YEAR('BASE DE DATOS 2026'!$G276)&amp;J276</f>
        <v>2017E</v>
      </c>
      <c r="L276" s="104" t="str">
        <f t="shared" si="13"/>
        <v>MINIRIDERS 9 Y 10 AÑOS</v>
      </c>
      <c r="M276" s="99" t="s">
        <v>193</v>
      </c>
      <c r="N276" s="107">
        <v>274</v>
      </c>
      <c r="O276" s="106">
        <f>IFERROR(VLOOKUP('BASE DE DATOS 2026'!$I276,CATEGORIAS!$M$3:$O$12,2,FALSE),"")</f>
        <v>85000</v>
      </c>
    </row>
    <row r="277" spans="1:15" ht="18.75" x14ac:dyDescent="0.25">
      <c r="A277" s="15">
        <f>IF(C277&lt;&gt;"",SUBTOTAL(103,$C$3:C277),"")</f>
        <v>272</v>
      </c>
      <c r="B277" s="131">
        <v>275</v>
      </c>
      <c r="C277" s="99" t="s">
        <v>738</v>
      </c>
      <c r="D277" s="99" t="s">
        <v>708</v>
      </c>
      <c r="E277" s="100">
        <v>1083056272</v>
      </c>
      <c r="F277" s="101" t="s">
        <v>559</v>
      </c>
      <c r="G277" s="101">
        <v>43675</v>
      </c>
      <c r="H277" s="102">
        <f ca="1">IF('BASE DE DATOS 2026'!$G277="","",YEAR(NOW())-YEAR('BASE DE DATOS 2026'!$G277))</f>
        <v>7</v>
      </c>
      <c r="I277" s="99" t="s">
        <v>97</v>
      </c>
      <c r="J277" s="103" t="str">
        <f t="shared" si="14"/>
        <v>E</v>
      </c>
      <c r="K277" s="103" t="str">
        <f>YEAR('BASE DE DATOS 2026'!$G277)&amp;J277</f>
        <v>2019E</v>
      </c>
      <c r="L277" s="104" t="str">
        <f t="shared" si="13"/>
        <v>MINIRIDERS 7 Y 8 AÑOS</v>
      </c>
      <c r="M277" s="99" t="s">
        <v>194</v>
      </c>
      <c r="N277" s="105">
        <v>275</v>
      </c>
      <c r="O277" s="106">
        <f>IFERROR(VLOOKUP('BASE DE DATOS 2026'!$I277,CATEGORIAS!$M$3:$O$12,2,FALSE),"")</f>
        <v>85000</v>
      </c>
    </row>
    <row r="278" spans="1:15" ht="18.75" x14ac:dyDescent="0.25">
      <c r="A278" s="15">
        <f>IF(C278&lt;&gt;"",SUBTOTAL(103,$C$3:C278),"")</f>
        <v>273</v>
      </c>
      <c r="B278" s="132">
        <v>276</v>
      </c>
      <c r="C278" s="99" t="s">
        <v>739</v>
      </c>
      <c r="D278" s="99" t="s">
        <v>740</v>
      </c>
      <c r="E278" s="100">
        <v>10844754116</v>
      </c>
      <c r="F278" s="101" t="s">
        <v>559</v>
      </c>
      <c r="G278" s="101">
        <v>44740</v>
      </c>
      <c r="H278" s="102">
        <f ca="1">IF('BASE DE DATOS 2026'!$G278="","",YEAR(NOW())-YEAR('BASE DE DATOS 2026'!$G278))</f>
        <v>4</v>
      </c>
      <c r="I278" s="99" t="s">
        <v>97</v>
      </c>
      <c r="J278" s="103" t="str">
        <f t="shared" si="14"/>
        <v>E</v>
      </c>
      <c r="K278" s="103" t="str">
        <f>YEAR('BASE DE DATOS 2026'!$G278)&amp;J278</f>
        <v>2022E</v>
      </c>
      <c r="L278" s="104" t="str">
        <f t="shared" si="13"/>
        <v>MINIRIDERS 4 Y 5 AÑOS</v>
      </c>
      <c r="M278" s="99" t="s">
        <v>194</v>
      </c>
      <c r="N278" s="107">
        <v>276</v>
      </c>
      <c r="O278" s="106">
        <f>IFERROR(VLOOKUP('BASE DE DATOS 2026'!$I278,CATEGORIAS!$M$3:$O$12,2,FALSE),"")</f>
        <v>85000</v>
      </c>
    </row>
    <row r="279" spans="1:15" ht="18.75" x14ac:dyDescent="0.25">
      <c r="A279" s="15">
        <f>IF(C279&lt;&gt;"",SUBTOTAL(103,$C$3:C279),"")</f>
        <v>274</v>
      </c>
      <c r="B279" s="131">
        <v>277</v>
      </c>
      <c r="C279" s="99" t="s">
        <v>709</v>
      </c>
      <c r="D279" s="99" t="s">
        <v>710</v>
      </c>
      <c r="E279" s="100">
        <v>1084471141</v>
      </c>
      <c r="F279" s="101" t="s">
        <v>559</v>
      </c>
      <c r="G279" s="101">
        <v>44083</v>
      </c>
      <c r="H279" s="102">
        <f ca="1">IF('BASE DE DATOS 2026'!$G279="","",YEAR(NOW())-YEAR('BASE DE DATOS 2026'!$G279))</f>
        <v>6</v>
      </c>
      <c r="I279" s="99" t="s">
        <v>97</v>
      </c>
      <c r="J279" s="103" t="str">
        <f t="shared" si="14"/>
        <v>E</v>
      </c>
      <c r="K279" s="103" t="str">
        <f>YEAR('BASE DE DATOS 2026'!$G279)&amp;J279</f>
        <v>2020E</v>
      </c>
      <c r="L279" s="104" t="str">
        <f t="shared" si="13"/>
        <v>MINIRIDERS 6 AÑOS</v>
      </c>
      <c r="M279" s="99" t="s">
        <v>194</v>
      </c>
      <c r="N279" s="105">
        <v>277</v>
      </c>
      <c r="O279" s="106">
        <f>IFERROR(VLOOKUP('BASE DE DATOS 2026'!$I279,CATEGORIAS!$M$3:$O$12,2,FALSE),"")</f>
        <v>85000</v>
      </c>
    </row>
    <row r="280" spans="1:15" ht="18.75" x14ac:dyDescent="0.25">
      <c r="A280" s="15">
        <f>IF(C280&lt;&gt;"",SUBTOTAL(103,$C$3:C280),"")</f>
        <v>275</v>
      </c>
      <c r="B280" s="132">
        <v>278</v>
      </c>
      <c r="C280" s="99" t="s">
        <v>741</v>
      </c>
      <c r="D280" s="99" t="s">
        <v>711</v>
      </c>
      <c r="E280" s="100">
        <v>1083064112</v>
      </c>
      <c r="F280" s="101" t="s">
        <v>558</v>
      </c>
      <c r="G280" s="101">
        <v>44865</v>
      </c>
      <c r="H280" s="102">
        <f ca="1">IF('BASE DE DATOS 2026'!$G280="","",YEAR(NOW())-YEAR('BASE DE DATOS 2026'!$G280))</f>
        <v>4</v>
      </c>
      <c r="I280" s="99" t="s">
        <v>12</v>
      </c>
      <c r="J280" s="103" t="str">
        <f t="shared" si="14"/>
        <v>S</v>
      </c>
      <c r="K280" s="103" t="str">
        <f>YEAR('BASE DE DATOS 2026'!$G280)&amp;J280</f>
        <v>2022S</v>
      </c>
      <c r="L280" s="104" t="str">
        <f t="shared" ref="L280:L336" si="15">IFERROR(VLOOKUP(K280,CATEGORIAS,2,0),"")</f>
        <v>STRIDERS 4 AÑOS</v>
      </c>
      <c r="M280" s="99" t="s">
        <v>194</v>
      </c>
      <c r="N280" s="107">
        <v>278</v>
      </c>
      <c r="O280" s="106">
        <f>IFERROR(VLOOKUP('BASE DE DATOS 2026'!$I280,CATEGORIAS!$M$3:$O$12,2,FALSE),"")</f>
        <v>85000</v>
      </c>
    </row>
    <row r="281" spans="1:15" ht="18.75" x14ac:dyDescent="0.25">
      <c r="A281" s="15">
        <f>IF(C281&lt;&gt;"",SUBTOTAL(103,$C$3:C281),"")</f>
        <v>276</v>
      </c>
      <c r="B281" s="131">
        <v>279</v>
      </c>
      <c r="C281" s="99" t="s">
        <v>742</v>
      </c>
      <c r="D281" s="99" t="s">
        <v>712</v>
      </c>
      <c r="E281" s="100">
        <v>1084067467</v>
      </c>
      <c r="F281" s="101" t="s">
        <v>559</v>
      </c>
      <c r="G281" s="101">
        <v>43770</v>
      </c>
      <c r="H281" s="102">
        <f ca="1">IF('BASE DE DATOS 2026'!$G281="","",YEAR(NOW())-YEAR('BASE DE DATOS 2026'!$G281))</f>
        <v>7</v>
      </c>
      <c r="I281" s="99" t="s">
        <v>97</v>
      </c>
      <c r="J281" s="103" t="str">
        <f t="shared" si="14"/>
        <v>E</v>
      </c>
      <c r="K281" s="103" t="str">
        <f>YEAR('BASE DE DATOS 2026'!$G281)&amp;J281</f>
        <v>2019E</v>
      </c>
      <c r="L281" s="104" t="str">
        <f t="shared" si="15"/>
        <v>MINIRIDERS 7 Y 8 AÑOS</v>
      </c>
      <c r="M281" s="99" t="s">
        <v>194</v>
      </c>
      <c r="N281" s="105">
        <v>279</v>
      </c>
      <c r="O281" s="106">
        <f>IFERROR(VLOOKUP('BASE DE DATOS 2026'!$I281,CATEGORIAS!$M$3:$O$12,2,FALSE),"")</f>
        <v>85000</v>
      </c>
    </row>
    <row r="282" spans="1:15" ht="18.75" x14ac:dyDescent="0.25">
      <c r="A282" s="15">
        <f>IF(C282&lt;&gt;"",SUBTOTAL(103,$C$3:C282),"")</f>
        <v>277</v>
      </c>
      <c r="B282" s="132">
        <v>280</v>
      </c>
      <c r="C282" s="99" t="s">
        <v>743</v>
      </c>
      <c r="D282" s="99" t="s">
        <v>713</v>
      </c>
      <c r="E282" s="100">
        <v>2000012258</v>
      </c>
      <c r="F282" s="101" t="s">
        <v>559</v>
      </c>
      <c r="G282" s="101">
        <v>41950</v>
      </c>
      <c r="H282" s="102">
        <f ca="1">IF('BASE DE DATOS 2026'!$G282="","",YEAR(NOW())-YEAR('BASE DE DATOS 2026'!$G282))</f>
        <v>12</v>
      </c>
      <c r="I282" s="99" t="s">
        <v>64</v>
      </c>
      <c r="J282" s="103" t="str">
        <f t="shared" si="14"/>
        <v>P</v>
      </c>
      <c r="K282" s="103" t="str">
        <f>YEAR('BASE DE DATOS 2026'!$G282)&amp;J282</f>
        <v>2014P</v>
      </c>
      <c r="L282" s="104" t="str">
        <f t="shared" si="15"/>
        <v>PRINCIPIANTES 11 Y 12 AÑOS</v>
      </c>
      <c r="M282" s="99" t="s">
        <v>194</v>
      </c>
      <c r="N282" s="107">
        <v>280</v>
      </c>
      <c r="O282" s="106">
        <f>IFERROR(VLOOKUP('BASE DE DATOS 2026'!$I282,CATEGORIAS!$M$3:$O$12,2,FALSE),"")</f>
        <v>85000</v>
      </c>
    </row>
    <row r="283" spans="1:15" ht="18.75" x14ac:dyDescent="0.25">
      <c r="A283" s="15">
        <f>IF(C283&lt;&gt;"",SUBTOTAL(103,$C$3:C283),"")</f>
        <v>278</v>
      </c>
      <c r="B283" s="131">
        <v>281</v>
      </c>
      <c r="C283" s="99" t="s">
        <v>714</v>
      </c>
      <c r="D283" s="99" t="s">
        <v>744</v>
      </c>
      <c r="E283" s="100">
        <v>1084474727</v>
      </c>
      <c r="F283" s="101" t="s">
        <v>559</v>
      </c>
      <c r="G283" s="101">
        <v>44624</v>
      </c>
      <c r="H283" s="102">
        <f ca="1">IF('BASE DE DATOS 2026'!$G283="","",YEAR(NOW())-YEAR('BASE DE DATOS 2026'!$G283))</f>
        <v>4</v>
      </c>
      <c r="I283" s="99" t="s">
        <v>12</v>
      </c>
      <c r="J283" s="103" t="str">
        <f t="shared" si="14"/>
        <v>S</v>
      </c>
      <c r="K283" s="103" t="str">
        <f>YEAR('BASE DE DATOS 2026'!$G283)&amp;J283</f>
        <v>2022S</v>
      </c>
      <c r="L283" s="104" t="str">
        <f t="shared" si="15"/>
        <v>STRIDERS 4 AÑOS</v>
      </c>
      <c r="M283" s="99" t="s">
        <v>194</v>
      </c>
      <c r="N283" s="105">
        <v>281</v>
      </c>
      <c r="O283" s="106">
        <f>IFERROR(VLOOKUP('BASE DE DATOS 2026'!$I283,CATEGORIAS!$M$3:$O$12,2,FALSE),"")</f>
        <v>85000</v>
      </c>
    </row>
    <row r="284" spans="1:15" ht="18.75" x14ac:dyDescent="0.25">
      <c r="A284" s="15">
        <f>IF(C284&lt;&gt;"",SUBTOTAL(103,$C$3:C284),"")</f>
        <v>279</v>
      </c>
      <c r="B284" s="132">
        <v>282</v>
      </c>
      <c r="C284" s="99" t="s">
        <v>745</v>
      </c>
      <c r="D284" s="99" t="s">
        <v>715</v>
      </c>
      <c r="E284" s="100">
        <v>1235542565</v>
      </c>
      <c r="F284" s="101" t="s">
        <v>559</v>
      </c>
      <c r="G284" s="101">
        <v>43780</v>
      </c>
      <c r="H284" s="102">
        <f ca="1">IF('BASE DE DATOS 2026'!$G284="","",YEAR(NOW())-YEAR('BASE DE DATOS 2026'!$G284))</f>
        <v>7</v>
      </c>
      <c r="I284" s="99" t="s">
        <v>97</v>
      </c>
      <c r="J284" s="103" t="str">
        <f t="shared" si="14"/>
        <v>E</v>
      </c>
      <c r="K284" s="103" t="str">
        <f>YEAR('BASE DE DATOS 2026'!$G284)&amp;J284</f>
        <v>2019E</v>
      </c>
      <c r="L284" s="104" t="str">
        <f t="shared" si="15"/>
        <v>MINIRIDERS 7 Y 8 AÑOS</v>
      </c>
      <c r="M284" s="99" t="s">
        <v>194</v>
      </c>
      <c r="N284" s="107">
        <v>282</v>
      </c>
      <c r="O284" s="106">
        <f>IFERROR(VLOOKUP('BASE DE DATOS 2026'!$I284,CATEGORIAS!$M$3:$O$12,2,FALSE),"")</f>
        <v>85000</v>
      </c>
    </row>
    <row r="285" spans="1:15" ht="18.75" x14ac:dyDescent="0.25">
      <c r="A285" s="15">
        <f>IF(C285&lt;&gt;"",SUBTOTAL(103,$C$3:C285),"")</f>
        <v>280</v>
      </c>
      <c r="B285" s="131">
        <v>283</v>
      </c>
      <c r="C285" s="99" t="s">
        <v>746</v>
      </c>
      <c r="D285" s="99" t="s">
        <v>747</v>
      </c>
      <c r="E285" s="100">
        <v>1084460873</v>
      </c>
      <c r="F285" s="101" t="s">
        <v>559</v>
      </c>
      <c r="G285" s="101">
        <v>42425</v>
      </c>
      <c r="H285" s="102">
        <f ca="1">IF('BASE DE DATOS 2026'!$G285="","",YEAR(NOW())-YEAR('BASE DE DATOS 2026'!$G285))</f>
        <v>10</v>
      </c>
      <c r="I285" s="99" t="s">
        <v>64</v>
      </c>
      <c r="J285" s="103" t="str">
        <f t="shared" si="14"/>
        <v>P</v>
      </c>
      <c r="K285" s="103" t="str">
        <f>YEAR('BASE DE DATOS 2026'!$G285)&amp;J285</f>
        <v>2016P</v>
      </c>
      <c r="L285" s="104" t="str">
        <f t="shared" si="15"/>
        <v>PRINCIPIANTES 9 Y 10 AÑOS</v>
      </c>
      <c r="M285" s="99" t="s">
        <v>194</v>
      </c>
      <c r="N285" s="105">
        <v>283</v>
      </c>
      <c r="O285" s="106">
        <f>IFERROR(VLOOKUP('BASE DE DATOS 2026'!$I285,CATEGORIAS!$M$3:$O$12,2,FALSE),"")</f>
        <v>85000</v>
      </c>
    </row>
    <row r="286" spans="1:15" ht="18.75" x14ac:dyDescent="0.25">
      <c r="A286" s="15">
        <f>IF(C286&lt;&gt;"",SUBTOTAL(103,$C$3:C286),"")</f>
        <v>281</v>
      </c>
      <c r="B286" s="132">
        <v>284</v>
      </c>
      <c r="C286" s="99" t="s">
        <v>748</v>
      </c>
      <c r="D286" s="99" t="s">
        <v>716</v>
      </c>
      <c r="E286" s="100">
        <v>1083051223</v>
      </c>
      <c r="F286" s="101" t="s">
        <v>559</v>
      </c>
      <c r="G286" s="101">
        <v>43280</v>
      </c>
      <c r="H286" s="102">
        <f ca="1">IF('BASE DE DATOS 2026'!$G286="","",YEAR(NOW())-YEAR('BASE DE DATOS 2026'!$G286))</f>
        <v>8</v>
      </c>
      <c r="I286" s="99" t="s">
        <v>64</v>
      </c>
      <c r="J286" s="103" t="str">
        <f t="shared" si="14"/>
        <v>P</v>
      </c>
      <c r="K286" s="103" t="str">
        <f>YEAR('BASE DE DATOS 2026'!$G286)&amp;J286</f>
        <v>2018P</v>
      </c>
      <c r="L286" s="104" t="str">
        <f t="shared" si="15"/>
        <v>PRINCIPIANTES 7 Y 8 AÑOS</v>
      </c>
      <c r="M286" s="99" t="s">
        <v>194</v>
      </c>
      <c r="N286" s="107">
        <v>284</v>
      </c>
      <c r="O286" s="106">
        <f>IFERROR(VLOOKUP('BASE DE DATOS 2026'!$I286,CATEGORIAS!$M$3:$O$12,2,FALSE),"")</f>
        <v>85000</v>
      </c>
    </row>
    <row r="287" spans="1:15" ht="18.75" x14ac:dyDescent="0.25">
      <c r="A287" s="15">
        <f>IF(C287&lt;&gt;"",SUBTOTAL(103,$C$3:C287),"")</f>
        <v>282</v>
      </c>
      <c r="B287" s="131">
        <v>285</v>
      </c>
      <c r="C287" s="99" t="s">
        <v>749</v>
      </c>
      <c r="D287" s="99" t="s">
        <v>750</v>
      </c>
      <c r="E287" s="100">
        <v>1146544706</v>
      </c>
      <c r="F287" s="101" t="s">
        <v>559</v>
      </c>
      <c r="G287" s="101">
        <v>43627</v>
      </c>
      <c r="H287" s="102">
        <f ca="1">IF('BASE DE DATOS 2026'!$G287="","",YEAR(NOW())-YEAR('BASE DE DATOS 2026'!$G287))</f>
        <v>7</v>
      </c>
      <c r="I287" s="99" t="s">
        <v>97</v>
      </c>
      <c r="J287" s="103" t="str">
        <f t="shared" si="14"/>
        <v>E</v>
      </c>
      <c r="K287" s="103" t="str">
        <f>YEAR('BASE DE DATOS 2026'!$G287)&amp;J287</f>
        <v>2019E</v>
      </c>
      <c r="L287" s="104" t="str">
        <f t="shared" si="15"/>
        <v>MINIRIDERS 7 Y 8 AÑOS</v>
      </c>
      <c r="M287" s="99" t="s">
        <v>196</v>
      </c>
      <c r="N287" s="105">
        <v>285</v>
      </c>
      <c r="O287" s="106">
        <f>IFERROR(VLOOKUP('BASE DE DATOS 2026'!$I287,CATEGORIAS!$M$3:$O$12,2,FALSE),"")</f>
        <v>85000</v>
      </c>
    </row>
    <row r="288" spans="1:15" ht="18.75" x14ac:dyDescent="0.25">
      <c r="A288" s="15">
        <f>IF(C288&lt;&gt;"",SUBTOTAL(103,$C$3:C288),"")</f>
        <v>283</v>
      </c>
      <c r="B288" s="132">
        <v>286</v>
      </c>
      <c r="C288" s="99" t="s">
        <v>751</v>
      </c>
      <c r="D288" s="99" t="s">
        <v>752</v>
      </c>
      <c r="E288" s="100">
        <v>1048091098</v>
      </c>
      <c r="F288" s="101" t="s">
        <v>559</v>
      </c>
      <c r="G288" s="101">
        <v>44219</v>
      </c>
      <c r="H288" s="102">
        <f ca="1">IF('BASE DE DATOS 2026'!$G288="","",YEAR(NOW())-YEAR('BASE DE DATOS 2026'!$G288))</f>
        <v>5</v>
      </c>
      <c r="I288" s="99" t="s">
        <v>97</v>
      </c>
      <c r="J288" s="103" t="str">
        <f t="shared" si="14"/>
        <v>E</v>
      </c>
      <c r="K288" s="103" t="str">
        <f>YEAR('BASE DE DATOS 2026'!$G288)&amp;J288</f>
        <v>2021E</v>
      </c>
      <c r="L288" s="104" t="str">
        <f t="shared" si="15"/>
        <v>MINIRIDERS 4 Y 5 AÑOS</v>
      </c>
      <c r="M288" s="99" t="s">
        <v>196</v>
      </c>
      <c r="N288" s="107">
        <v>286</v>
      </c>
      <c r="O288" s="106">
        <f>IFERROR(VLOOKUP('BASE DE DATOS 2026'!$I288,CATEGORIAS!$M$3:$O$12,2,FALSE),"")</f>
        <v>85000</v>
      </c>
    </row>
    <row r="289" spans="1:15" ht="18.75" x14ac:dyDescent="0.25">
      <c r="A289" s="15">
        <f>IF(C289&lt;&gt;"",SUBTOTAL(103,$C$3:C289),"")</f>
        <v>284</v>
      </c>
      <c r="B289" s="131">
        <v>287</v>
      </c>
      <c r="C289" s="99" t="s">
        <v>329</v>
      </c>
      <c r="D289" s="99" t="s">
        <v>752</v>
      </c>
      <c r="E289" s="100">
        <v>1048095266</v>
      </c>
      <c r="F289" s="101" t="s">
        <v>559</v>
      </c>
      <c r="G289" s="101">
        <v>44966</v>
      </c>
      <c r="H289" s="102">
        <f ca="1">IF('BASE DE DATOS 2026'!$G289="","",YEAR(NOW())-YEAR('BASE DE DATOS 2026'!$G289))</f>
        <v>3</v>
      </c>
      <c r="I289" s="99" t="s">
        <v>12</v>
      </c>
      <c r="J289" s="103" t="str">
        <f t="shared" si="14"/>
        <v>S</v>
      </c>
      <c r="K289" s="103" t="str">
        <f>YEAR('BASE DE DATOS 2026'!$G289)&amp;J289</f>
        <v>2023S</v>
      </c>
      <c r="L289" s="104" t="str">
        <f t="shared" si="15"/>
        <v>STRIDERS 2 Y 3 AÑOS</v>
      </c>
      <c r="M289" s="99" t="s">
        <v>196</v>
      </c>
      <c r="N289" s="105">
        <v>287</v>
      </c>
      <c r="O289" s="106">
        <f>IFERROR(VLOOKUP('BASE DE DATOS 2026'!$I289,CATEGORIAS!$M$3:$O$12,2,FALSE),"")</f>
        <v>85000</v>
      </c>
    </row>
    <row r="290" spans="1:15" ht="18.75" x14ac:dyDescent="0.25">
      <c r="A290" s="15">
        <f>IF(C290&lt;&gt;"",SUBTOTAL(103,$C$3:C290),"")</f>
        <v>285</v>
      </c>
      <c r="B290" s="132">
        <v>288</v>
      </c>
      <c r="C290" s="99" t="s">
        <v>753</v>
      </c>
      <c r="D290" s="99" t="s">
        <v>754</v>
      </c>
      <c r="E290" s="100">
        <v>1043342102</v>
      </c>
      <c r="F290" s="101" t="s">
        <v>559</v>
      </c>
      <c r="G290" s="101">
        <v>44717</v>
      </c>
      <c r="H290" s="102">
        <f ca="1">IF('BASE DE DATOS 2026'!$G290="","",YEAR(NOW())-YEAR('BASE DE DATOS 2026'!$G290))</f>
        <v>4</v>
      </c>
      <c r="I290" s="99" t="s">
        <v>12</v>
      </c>
      <c r="J290" s="103" t="str">
        <f t="shared" si="14"/>
        <v>S</v>
      </c>
      <c r="K290" s="103" t="str">
        <f>YEAR('BASE DE DATOS 2026'!$G290)&amp;J290</f>
        <v>2022S</v>
      </c>
      <c r="L290" s="104" t="str">
        <f t="shared" si="15"/>
        <v>STRIDERS 4 AÑOS</v>
      </c>
      <c r="M290" s="99" t="s">
        <v>196</v>
      </c>
      <c r="N290" s="107">
        <v>288</v>
      </c>
      <c r="O290" s="106">
        <f>IFERROR(VLOOKUP('BASE DE DATOS 2026'!$I290,CATEGORIAS!$M$3:$O$12,2,FALSE),"")</f>
        <v>85000</v>
      </c>
    </row>
    <row r="291" spans="1:15" ht="18.75" x14ac:dyDescent="0.25">
      <c r="A291" s="15">
        <f>IF(C291&lt;&gt;"",SUBTOTAL(103,$C$3:C291),"")</f>
        <v>286</v>
      </c>
      <c r="B291" s="131">
        <v>289</v>
      </c>
      <c r="C291" s="99" t="s">
        <v>755</v>
      </c>
      <c r="D291" s="99" t="s">
        <v>756</v>
      </c>
      <c r="E291" s="100">
        <v>1044237687</v>
      </c>
      <c r="F291" s="101" t="s">
        <v>559</v>
      </c>
      <c r="G291" s="101">
        <v>44595</v>
      </c>
      <c r="H291" s="102">
        <f ca="1">IF('BASE DE DATOS 2026'!$G291="","",YEAR(NOW())-YEAR('BASE DE DATOS 2026'!$G291))</f>
        <v>4</v>
      </c>
      <c r="I291" s="99" t="s">
        <v>12</v>
      </c>
      <c r="J291" s="103" t="str">
        <f t="shared" si="14"/>
        <v>S</v>
      </c>
      <c r="K291" s="103" t="str">
        <f>YEAR('BASE DE DATOS 2026'!$G291)&amp;J291</f>
        <v>2022S</v>
      </c>
      <c r="L291" s="104" t="str">
        <f t="shared" si="15"/>
        <v>STRIDERS 4 AÑOS</v>
      </c>
      <c r="M291" s="99" t="s">
        <v>196</v>
      </c>
      <c r="N291" s="107">
        <v>289</v>
      </c>
      <c r="O291" s="106">
        <f>IFERROR(VLOOKUP('BASE DE DATOS 2026'!$I291,CATEGORIAS!$M$3:$O$12,2,FALSE),"")</f>
        <v>85000</v>
      </c>
    </row>
    <row r="292" spans="1:15" ht="18.75" x14ac:dyDescent="0.25">
      <c r="A292" s="15">
        <f>IF(C292&lt;&gt;"",SUBTOTAL(103,$C$3:C292),"")</f>
        <v>287</v>
      </c>
      <c r="B292" s="132">
        <v>290</v>
      </c>
      <c r="C292" s="99" t="s">
        <v>757</v>
      </c>
      <c r="D292" s="99" t="s">
        <v>758</v>
      </c>
      <c r="E292" s="100">
        <v>1081847649</v>
      </c>
      <c r="F292" s="101" t="s">
        <v>558</v>
      </c>
      <c r="G292" s="101">
        <v>44665</v>
      </c>
      <c r="H292" s="102">
        <f ca="1">IF('BASE DE DATOS 2026'!$G292="","",YEAR(NOW())-YEAR('BASE DE DATOS 2026'!$G292))</f>
        <v>4</v>
      </c>
      <c r="I292" s="99" t="s">
        <v>12</v>
      </c>
      <c r="J292" s="103" t="str">
        <f t="shared" si="14"/>
        <v>S</v>
      </c>
      <c r="K292" s="103" t="str">
        <f>YEAR('BASE DE DATOS 2026'!$G292)&amp;J292</f>
        <v>2022S</v>
      </c>
      <c r="L292" s="104" t="str">
        <f t="shared" si="15"/>
        <v>STRIDERS 4 AÑOS</v>
      </c>
      <c r="M292" s="99" t="s">
        <v>196</v>
      </c>
      <c r="N292" s="105">
        <v>290</v>
      </c>
      <c r="O292" s="106">
        <f>IFERROR(VLOOKUP('BASE DE DATOS 2026'!$I292,CATEGORIAS!$M$3:$O$12,2,FALSE),"")</f>
        <v>85000</v>
      </c>
    </row>
    <row r="293" spans="1:15" ht="18.75" x14ac:dyDescent="0.25">
      <c r="A293" s="15">
        <f>IF(C293&lt;&gt;"",SUBTOTAL(103,$C$3:C293),"")</f>
        <v>288</v>
      </c>
      <c r="B293" s="131">
        <v>291</v>
      </c>
      <c r="C293" s="99" t="s">
        <v>307</v>
      </c>
      <c r="D293" s="99" t="s">
        <v>759</v>
      </c>
      <c r="E293" s="100">
        <v>1041694944</v>
      </c>
      <c r="F293" s="101" t="s">
        <v>559</v>
      </c>
      <c r="G293" s="101">
        <v>39591</v>
      </c>
      <c r="H293" s="102">
        <f ca="1">IF('BASE DE DATOS 2026'!$G293="","",YEAR(NOW())-YEAR('BASE DE DATOS 2026'!$G293))</f>
        <v>18</v>
      </c>
      <c r="I293" s="99" t="s">
        <v>10</v>
      </c>
      <c r="J293" s="103" t="str">
        <f t="shared" si="14"/>
        <v>OV</v>
      </c>
      <c r="K293" s="103" t="str">
        <f>YEAR('BASE DE DATOS 2026'!$G293)&amp;J293</f>
        <v>2008OV</v>
      </c>
      <c r="L293" s="104" t="str">
        <f t="shared" si="15"/>
        <v>OPEN VARONES</v>
      </c>
      <c r="M293" s="99" t="s">
        <v>196</v>
      </c>
      <c r="N293" s="107">
        <v>291</v>
      </c>
      <c r="O293" s="106">
        <f>IFERROR(VLOOKUP('BASE DE DATOS 2026'!$I293,CATEGORIAS!$M$3:$O$12,2,FALSE),"")</f>
        <v>85000</v>
      </c>
    </row>
    <row r="294" spans="1:15" ht="18.75" x14ac:dyDescent="0.25">
      <c r="A294" s="15">
        <f>IF(C294&lt;&gt;"",SUBTOTAL(103,$C$3:C294),"")</f>
        <v>289</v>
      </c>
      <c r="B294" s="132">
        <v>292</v>
      </c>
      <c r="C294" s="99" t="s">
        <v>760</v>
      </c>
      <c r="D294" s="99" t="s">
        <v>717</v>
      </c>
      <c r="E294" s="100">
        <v>1041703200</v>
      </c>
      <c r="F294" s="101" t="s">
        <v>559</v>
      </c>
      <c r="G294" s="101">
        <v>44952</v>
      </c>
      <c r="H294" s="102">
        <f ca="1">IF('BASE DE DATOS 2026'!$G294="","",YEAR(NOW())-YEAR('BASE DE DATOS 2026'!$G294))</f>
        <v>3</v>
      </c>
      <c r="I294" s="99" t="s">
        <v>12</v>
      </c>
      <c r="J294" s="103" t="str">
        <f t="shared" si="14"/>
        <v>S</v>
      </c>
      <c r="K294" s="103" t="str">
        <f>YEAR('BASE DE DATOS 2026'!$G294)&amp;J294</f>
        <v>2023S</v>
      </c>
      <c r="L294" s="104" t="str">
        <f t="shared" si="15"/>
        <v>STRIDERS 2 Y 3 AÑOS</v>
      </c>
      <c r="M294" s="99" t="s">
        <v>192</v>
      </c>
      <c r="N294" s="105">
        <v>292</v>
      </c>
      <c r="O294" s="106">
        <f>IFERROR(VLOOKUP('BASE DE DATOS 2026'!$I294,CATEGORIAS!$M$3:$O$12,2,FALSE),"")</f>
        <v>85000</v>
      </c>
    </row>
    <row r="295" spans="1:15" ht="18.75" x14ac:dyDescent="0.25">
      <c r="A295" s="15">
        <f>IF(C295&lt;&gt;"",SUBTOTAL(103,$C$3:C295),"")</f>
        <v>290</v>
      </c>
      <c r="B295" s="131">
        <v>293</v>
      </c>
      <c r="C295" s="99" t="s">
        <v>309</v>
      </c>
      <c r="D295" s="99" t="s">
        <v>718</v>
      </c>
      <c r="E295" s="100">
        <v>1240692000</v>
      </c>
      <c r="F295" s="101" t="s">
        <v>559</v>
      </c>
      <c r="G295" s="101">
        <v>44046</v>
      </c>
      <c r="H295" s="102">
        <f ca="1">IF('BASE DE DATOS 2026'!$G295="","",YEAR(NOW())-YEAR('BASE DE DATOS 2026'!$G295))</f>
        <v>6</v>
      </c>
      <c r="I295" s="99" t="s">
        <v>97</v>
      </c>
      <c r="J295" s="103" t="str">
        <f t="shared" si="14"/>
        <v>E</v>
      </c>
      <c r="K295" s="103" t="str">
        <f>YEAR('BASE DE DATOS 2026'!$G295)&amp;J295</f>
        <v>2020E</v>
      </c>
      <c r="L295" s="104" t="str">
        <f t="shared" si="15"/>
        <v>MINIRIDERS 6 AÑOS</v>
      </c>
      <c r="M295" s="99" t="s">
        <v>192</v>
      </c>
      <c r="N295" s="107">
        <v>293</v>
      </c>
      <c r="O295" s="106">
        <f>IFERROR(VLOOKUP('BASE DE DATOS 2026'!$I295,CATEGORIAS!$M$3:$O$12,2,FALSE),"")</f>
        <v>85000</v>
      </c>
    </row>
    <row r="296" spans="1:15" ht="18.75" x14ac:dyDescent="0.25">
      <c r="A296" s="15">
        <f>IF(C296&lt;&gt;"",SUBTOTAL(103,$C$3:C296),"")</f>
        <v>291</v>
      </c>
      <c r="B296" s="132">
        <v>294</v>
      </c>
      <c r="C296" s="99" t="s">
        <v>719</v>
      </c>
      <c r="D296" s="99" t="s">
        <v>720</v>
      </c>
      <c r="E296" s="100">
        <v>1048089200</v>
      </c>
      <c r="F296" s="101" t="s">
        <v>559</v>
      </c>
      <c r="G296" s="101">
        <v>43854</v>
      </c>
      <c r="H296" s="102">
        <f ca="1">IF('BASE DE DATOS 2026'!$G296="","",YEAR(NOW())-YEAR('BASE DE DATOS 2026'!$G296))</f>
        <v>6</v>
      </c>
      <c r="I296" s="99" t="s">
        <v>97</v>
      </c>
      <c r="J296" s="103" t="str">
        <f t="shared" si="14"/>
        <v>E</v>
      </c>
      <c r="K296" s="103" t="str">
        <f>YEAR('BASE DE DATOS 2026'!$G296)&amp;J296</f>
        <v>2020E</v>
      </c>
      <c r="L296" s="104" t="str">
        <f t="shared" si="15"/>
        <v>MINIRIDERS 6 AÑOS</v>
      </c>
      <c r="M296" s="99" t="s">
        <v>192</v>
      </c>
      <c r="N296" s="105">
        <v>294</v>
      </c>
      <c r="O296" s="106">
        <f>IFERROR(VLOOKUP('BASE DE DATOS 2026'!$I296,CATEGORIAS!$M$3:$O$12,2,FALSE),"")</f>
        <v>85000</v>
      </c>
    </row>
    <row r="297" spans="1:15" ht="18.75" x14ac:dyDescent="0.25">
      <c r="A297" s="15">
        <f>IF(C297&lt;&gt;"",SUBTOTAL(103,$C$3:C297),"")</f>
        <v>292</v>
      </c>
      <c r="B297" s="131">
        <v>295</v>
      </c>
      <c r="C297" s="99" t="s">
        <v>721</v>
      </c>
      <c r="D297" s="99" t="s">
        <v>722</v>
      </c>
      <c r="E297" s="100">
        <v>1143273600</v>
      </c>
      <c r="F297" s="101" t="s">
        <v>559</v>
      </c>
      <c r="G297" s="101">
        <v>44338</v>
      </c>
      <c r="H297" s="102">
        <f ca="1">IF('BASE DE DATOS 2026'!$G297="","",YEAR(NOW())-YEAR('BASE DE DATOS 2026'!$G297))</f>
        <v>5</v>
      </c>
      <c r="I297" s="99" t="s">
        <v>12</v>
      </c>
      <c r="J297" s="103" t="str">
        <f t="shared" si="14"/>
        <v>S</v>
      </c>
      <c r="K297" s="103" t="str">
        <f>YEAR('BASE DE DATOS 2026'!$G297)&amp;J297</f>
        <v>2021S</v>
      </c>
      <c r="L297" s="104" t="str">
        <f t="shared" si="15"/>
        <v>STRIDERS 5 AÑOS</v>
      </c>
      <c r="M297" s="99" t="s">
        <v>192</v>
      </c>
      <c r="N297" s="107">
        <v>295</v>
      </c>
      <c r="O297" s="106">
        <f>IFERROR(VLOOKUP('BASE DE DATOS 2026'!$I297,CATEGORIAS!$M$3:$O$12,2,FALSE),"")</f>
        <v>85000</v>
      </c>
    </row>
    <row r="298" spans="1:15" ht="18.75" x14ac:dyDescent="0.25">
      <c r="A298" s="15">
        <f>IF(C298&lt;&gt;"",SUBTOTAL(103,$C$3:C298),"")</f>
        <v>293</v>
      </c>
      <c r="B298" s="132">
        <v>296</v>
      </c>
      <c r="C298" s="99" t="s">
        <v>723</v>
      </c>
      <c r="D298" s="99" t="s">
        <v>724</v>
      </c>
      <c r="E298" s="100">
        <v>1044238400</v>
      </c>
      <c r="F298" s="101" t="s">
        <v>559</v>
      </c>
      <c r="G298" s="101">
        <v>44906</v>
      </c>
      <c r="H298" s="102">
        <f ca="1">IF('BASE DE DATOS 2026'!$G298="","",YEAR(NOW())-YEAR('BASE DE DATOS 2026'!$G298))</f>
        <v>4</v>
      </c>
      <c r="I298" s="99" t="s">
        <v>12</v>
      </c>
      <c r="J298" s="103" t="str">
        <f t="shared" si="14"/>
        <v>S</v>
      </c>
      <c r="K298" s="103" t="str">
        <f>YEAR('BASE DE DATOS 2026'!$G298)&amp;J298</f>
        <v>2022S</v>
      </c>
      <c r="L298" s="104" t="str">
        <f t="shared" si="15"/>
        <v>STRIDERS 4 AÑOS</v>
      </c>
      <c r="M298" s="99" t="s">
        <v>192</v>
      </c>
      <c r="N298" s="105">
        <v>296</v>
      </c>
      <c r="O298" s="106">
        <f>IFERROR(VLOOKUP('BASE DE DATOS 2026'!$I298,CATEGORIAS!$M$3:$O$12,2,FALSE),"")</f>
        <v>85000</v>
      </c>
    </row>
    <row r="299" spans="1:15" ht="18.75" x14ac:dyDescent="0.25">
      <c r="A299" s="15">
        <f>IF(C299&lt;&gt;"",SUBTOTAL(103,$C$3:C299),"")</f>
        <v>294</v>
      </c>
      <c r="B299" s="131">
        <v>297</v>
      </c>
      <c r="C299" s="99" t="s">
        <v>725</v>
      </c>
      <c r="D299" s="99" t="s">
        <v>726</v>
      </c>
      <c r="E299" s="100">
        <v>1047066200</v>
      </c>
      <c r="F299" s="101" t="s">
        <v>559</v>
      </c>
      <c r="G299" s="101">
        <v>45152</v>
      </c>
      <c r="H299" s="102">
        <f ca="1">IF('BASE DE DATOS 2026'!$G299="","",YEAR(NOW())-YEAR('BASE DE DATOS 2026'!$G299))</f>
        <v>3</v>
      </c>
      <c r="I299" s="99" t="s">
        <v>12</v>
      </c>
      <c r="J299" s="103" t="str">
        <f t="shared" si="14"/>
        <v>S</v>
      </c>
      <c r="K299" s="103" t="str">
        <f>YEAR('BASE DE DATOS 2026'!$G299)&amp;J299</f>
        <v>2023S</v>
      </c>
      <c r="L299" s="104" t="str">
        <f t="shared" si="15"/>
        <v>STRIDERS 2 Y 3 AÑOS</v>
      </c>
      <c r="M299" s="99" t="s">
        <v>192</v>
      </c>
      <c r="N299" s="107">
        <v>297</v>
      </c>
      <c r="O299" s="106">
        <f>IFERROR(VLOOKUP('BASE DE DATOS 2026'!$I299,CATEGORIAS!$M$3:$O$12,2,FALSE),"")</f>
        <v>85000</v>
      </c>
    </row>
    <row r="300" spans="1:15" ht="18.75" x14ac:dyDescent="0.25">
      <c r="A300" s="15">
        <f>IF(C300&lt;&gt;"",SUBTOTAL(103,$C$3:C300),"")</f>
        <v>295</v>
      </c>
      <c r="B300" s="132">
        <v>298</v>
      </c>
      <c r="C300" s="99" t="s">
        <v>727</v>
      </c>
      <c r="D300" s="99" t="s">
        <v>728</v>
      </c>
      <c r="E300" s="100">
        <v>1044235600</v>
      </c>
      <c r="F300" s="101" t="s">
        <v>559</v>
      </c>
      <c r="G300" s="101">
        <v>44402</v>
      </c>
      <c r="H300" s="102">
        <f ca="1">IF('BASE DE DATOS 2026'!$G300="","",YEAR(NOW())-YEAR('BASE DE DATOS 2026'!$G300))</f>
        <v>5</v>
      </c>
      <c r="I300" s="99" t="s">
        <v>97</v>
      </c>
      <c r="J300" s="103" t="str">
        <f t="shared" si="14"/>
        <v>E</v>
      </c>
      <c r="K300" s="103" t="str">
        <f>YEAR('BASE DE DATOS 2026'!$G300)&amp;J300</f>
        <v>2021E</v>
      </c>
      <c r="L300" s="104" t="str">
        <f t="shared" si="15"/>
        <v>MINIRIDERS 4 Y 5 AÑOS</v>
      </c>
      <c r="M300" s="99" t="s">
        <v>192</v>
      </c>
      <c r="N300" s="105">
        <v>298</v>
      </c>
      <c r="O300" s="106">
        <f>IFERROR(VLOOKUP('BASE DE DATOS 2026'!$I300,CATEGORIAS!$M$3:$O$12,2,FALSE),"")</f>
        <v>85000</v>
      </c>
    </row>
    <row r="301" spans="1:15" ht="18.75" x14ac:dyDescent="0.25">
      <c r="A301" s="15">
        <f>IF(C301&lt;&gt;"",SUBTOTAL(103,$C$3:C301),"")</f>
        <v>296</v>
      </c>
      <c r="B301" s="131">
        <v>299</v>
      </c>
      <c r="C301" s="99" t="s">
        <v>729</v>
      </c>
      <c r="D301" s="99" t="s">
        <v>730</v>
      </c>
      <c r="E301" s="100">
        <v>1239389200</v>
      </c>
      <c r="F301" s="101" t="s">
        <v>559</v>
      </c>
      <c r="G301" s="101">
        <v>44312</v>
      </c>
      <c r="H301" s="102">
        <f ca="1">IF('BASE DE DATOS 2026'!$G301="","",YEAR(NOW())-YEAR('BASE DE DATOS 2026'!$G301))</f>
        <v>5</v>
      </c>
      <c r="I301" s="99" t="s">
        <v>12</v>
      </c>
      <c r="J301" s="103" t="str">
        <f t="shared" si="14"/>
        <v>S</v>
      </c>
      <c r="K301" s="103" t="str">
        <f>YEAR('BASE DE DATOS 2026'!$G301)&amp;J301</f>
        <v>2021S</v>
      </c>
      <c r="L301" s="104" t="str">
        <f t="shared" si="15"/>
        <v>STRIDERS 5 AÑOS</v>
      </c>
      <c r="M301" s="99" t="s">
        <v>192</v>
      </c>
      <c r="N301" s="107">
        <v>299</v>
      </c>
      <c r="O301" s="106">
        <f>IFERROR(VLOOKUP('BASE DE DATOS 2026'!$I301,CATEGORIAS!$M$3:$O$12,2,FALSE),"")</f>
        <v>85000</v>
      </c>
    </row>
    <row r="302" spans="1:15" ht="18.75" x14ac:dyDescent="0.25">
      <c r="A302" s="15">
        <f>IF(C302&lt;&gt;"",SUBTOTAL(103,$C$3:C302),"")</f>
        <v>297</v>
      </c>
      <c r="B302" s="132">
        <v>300</v>
      </c>
      <c r="C302" s="99" t="s">
        <v>731</v>
      </c>
      <c r="D302" s="99" t="s">
        <v>732</v>
      </c>
      <c r="E302" s="100">
        <v>1046731200</v>
      </c>
      <c r="F302" s="101" t="s">
        <v>559</v>
      </c>
      <c r="G302" s="101">
        <v>42719</v>
      </c>
      <c r="H302" s="102">
        <f ca="1">IF('BASE DE DATOS 2026'!$G302="","",YEAR(NOW())-YEAR('BASE DE DATOS 2026'!$G302))</f>
        <v>10</v>
      </c>
      <c r="I302" s="99" t="s">
        <v>97</v>
      </c>
      <c r="J302" s="103" t="str">
        <f t="shared" si="14"/>
        <v>E</v>
      </c>
      <c r="K302" s="103" t="str">
        <f>YEAR('BASE DE DATOS 2026'!$G302)&amp;J302</f>
        <v>2016E</v>
      </c>
      <c r="L302" s="104" t="str">
        <f t="shared" si="15"/>
        <v>MINIRIDERS 9 Y 10 AÑOS</v>
      </c>
      <c r="M302" s="99" t="s">
        <v>192</v>
      </c>
      <c r="N302" s="105">
        <v>300</v>
      </c>
      <c r="O302" s="106">
        <f>IFERROR(VLOOKUP('BASE DE DATOS 2026'!$I302,CATEGORIAS!$M$3:$O$12,2,FALSE),"")</f>
        <v>85000</v>
      </c>
    </row>
    <row r="303" spans="1:15" ht="18.75" x14ac:dyDescent="0.25">
      <c r="A303" s="15">
        <f>IF(C303&lt;&gt;"",SUBTOTAL(103,$C$3:C303),"")</f>
        <v>298</v>
      </c>
      <c r="B303" s="131">
        <v>301</v>
      </c>
      <c r="C303" s="99" t="s">
        <v>761</v>
      </c>
      <c r="D303" s="99" t="s">
        <v>762</v>
      </c>
      <c r="E303" s="100">
        <v>1048472062</v>
      </c>
      <c r="F303" s="101" t="s">
        <v>559</v>
      </c>
      <c r="G303" s="101">
        <v>44643</v>
      </c>
      <c r="H303" s="102">
        <f ca="1">IF('BASE DE DATOS 2026'!$G303="","",YEAR(NOW())-YEAR('BASE DE DATOS 2026'!$G303))</f>
        <v>4</v>
      </c>
      <c r="I303" s="99" t="s">
        <v>12</v>
      </c>
      <c r="J303" s="103" t="str">
        <f t="shared" si="14"/>
        <v>S</v>
      </c>
      <c r="K303" s="103" t="str">
        <f>YEAR('BASE DE DATOS 2026'!$G303)&amp;J303</f>
        <v>2022S</v>
      </c>
      <c r="L303" s="104" t="str">
        <f t="shared" si="15"/>
        <v>STRIDERS 4 AÑOS</v>
      </c>
      <c r="M303" s="99" t="s">
        <v>78</v>
      </c>
      <c r="N303" s="107">
        <v>301</v>
      </c>
      <c r="O303" s="106">
        <f>IFERROR(VLOOKUP('BASE DE DATOS 2026'!$I303,CATEGORIAS!$M$3:$O$12,2,FALSE),"")</f>
        <v>85000</v>
      </c>
    </row>
    <row r="304" spans="1:15" ht="18.75" x14ac:dyDescent="0.25">
      <c r="A304" s="15">
        <f>IF(C304&lt;&gt;"",SUBTOTAL(103,$C$3:C304),"")</f>
        <v>299</v>
      </c>
      <c r="B304" s="132">
        <v>302</v>
      </c>
      <c r="C304" s="99" t="s">
        <v>765</v>
      </c>
      <c r="D304" s="99" t="s">
        <v>766</v>
      </c>
      <c r="E304" s="100">
        <v>1146546164</v>
      </c>
      <c r="F304" s="101" t="s">
        <v>559</v>
      </c>
      <c r="G304" s="101">
        <v>44238</v>
      </c>
      <c r="H304" s="102">
        <f ca="1">IF('BASE DE DATOS 2026'!$G304="","",YEAR(NOW())-YEAR('BASE DE DATOS 2026'!$G304))</f>
        <v>5</v>
      </c>
      <c r="I304" s="99" t="s">
        <v>12</v>
      </c>
      <c r="J304" s="103" t="str">
        <f t="shared" si="14"/>
        <v>S</v>
      </c>
      <c r="K304" s="103" t="str">
        <f>YEAR('BASE DE DATOS 2026'!$G304)&amp;J304</f>
        <v>2021S</v>
      </c>
      <c r="L304" s="104" t="str">
        <f t="shared" si="15"/>
        <v>STRIDERS 5 AÑOS</v>
      </c>
      <c r="M304" s="99" t="s">
        <v>671</v>
      </c>
      <c r="N304" s="105">
        <v>302</v>
      </c>
      <c r="O304" s="106">
        <f>IFERROR(VLOOKUP('BASE DE DATOS 2026'!$I304,CATEGORIAS!$M$3:$O$12,2,FALSE),"")</f>
        <v>85000</v>
      </c>
    </row>
    <row r="305" spans="1:15" ht="18.75" x14ac:dyDescent="0.25">
      <c r="A305" s="15">
        <f>IF(C305&lt;&gt;"",SUBTOTAL(103,$C$3:C305),"")</f>
        <v>300</v>
      </c>
      <c r="B305" s="131">
        <v>303</v>
      </c>
      <c r="C305" s="99" t="s">
        <v>561</v>
      </c>
      <c r="D305" s="99" t="s">
        <v>767</v>
      </c>
      <c r="E305" s="100">
        <v>1046741884</v>
      </c>
      <c r="F305" s="101" t="s">
        <v>558</v>
      </c>
      <c r="G305" s="101">
        <v>44811</v>
      </c>
      <c r="H305" s="102">
        <f ca="1">IF('BASE DE DATOS 2026'!$G305="","",YEAR(NOW())-YEAR('BASE DE DATOS 2026'!$G305))</f>
        <v>4</v>
      </c>
      <c r="I305" s="99" t="s">
        <v>12</v>
      </c>
      <c r="J305" s="103" t="str">
        <f t="shared" si="14"/>
        <v>S</v>
      </c>
      <c r="K305" s="103" t="str">
        <f>YEAR('BASE DE DATOS 2026'!$G305)&amp;J305</f>
        <v>2022S</v>
      </c>
      <c r="L305" s="104" t="str">
        <f t="shared" si="15"/>
        <v>STRIDERS 4 AÑOS</v>
      </c>
      <c r="M305" s="99" t="s">
        <v>183</v>
      </c>
      <c r="N305" s="105">
        <v>303</v>
      </c>
      <c r="O305" s="106">
        <f>IFERROR(VLOOKUP('BASE DE DATOS 2026'!$I305,CATEGORIAS!$M$3:$O$12,2,FALSE),"")</f>
        <v>85000</v>
      </c>
    </row>
    <row r="306" spans="1:15" ht="18.75" x14ac:dyDescent="0.25">
      <c r="A306" s="15">
        <f>IF(C306&lt;&gt;"",SUBTOTAL(103,$C$3:C306),"")</f>
        <v>301</v>
      </c>
      <c r="B306" s="132">
        <v>304</v>
      </c>
      <c r="C306" s="99" t="s">
        <v>285</v>
      </c>
      <c r="D306" s="99" t="s">
        <v>768</v>
      </c>
      <c r="E306" s="100">
        <v>1130272757</v>
      </c>
      <c r="F306" s="101" t="s">
        <v>559</v>
      </c>
      <c r="G306" s="101">
        <v>40375</v>
      </c>
      <c r="H306" s="102">
        <f ca="1">IF('BASE DE DATOS 2026'!$G306="","",YEAR(NOW())-YEAR('BASE DE DATOS 2026'!$G306))</f>
        <v>16</v>
      </c>
      <c r="I306" s="99" t="s">
        <v>210</v>
      </c>
      <c r="J306" s="103" t="str">
        <f t="shared" si="14"/>
        <v>EX</v>
      </c>
      <c r="K306" s="103" t="str">
        <f>YEAR('BASE DE DATOS 2026'!$G306)&amp;J306</f>
        <v>2010EX</v>
      </c>
      <c r="L306" s="104" t="str">
        <f t="shared" si="15"/>
        <v>OPEN 15 AÑOS Y MAS</v>
      </c>
      <c r="M306" s="99" t="s">
        <v>183</v>
      </c>
      <c r="N306" s="105">
        <v>304</v>
      </c>
      <c r="O306" s="106">
        <f>IFERROR(VLOOKUP('BASE DE DATOS 2026'!$I306,CATEGORIAS!$M$3:$O$12,2,FALSE),"")</f>
        <v>85000</v>
      </c>
    </row>
    <row r="307" spans="1:15" ht="18.75" x14ac:dyDescent="0.25">
      <c r="A307" s="15">
        <f>IF(C307&lt;&gt;"",SUBTOTAL(103,$C$3:C307),"")</f>
        <v>302</v>
      </c>
      <c r="B307" s="131">
        <v>305</v>
      </c>
      <c r="C307" s="99" t="s">
        <v>275</v>
      </c>
      <c r="D307" s="99" t="s">
        <v>769</v>
      </c>
      <c r="E307" s="100">
        <v>1048093468</v>
      </c>
      <c r="F307" s="101" t="s">
        <v>559</v>
      </c>
      <c r="G307" s="101">
        <v>44796</v>
      </c>
      <c r="H307" s="102">
        <f ca="1">IF('BASE DE DATOS 2026'!$G307="","",YEAR(NOW())-YEAR('BASE DE DATOS 2026'!$G307))</f>
        <v>4</v>
      </c>
      <c r="I307" s="99" t="s">
        <v>12</v>
      </c>
      <c r="J307" s="103" t="str">
        <f t="shared" si="14"/>
        <v>S</v>
      </c>
      <c r="K307" s="103" t="str">
        <f>YEAR('BASE DE DATOS 2026'!$G307)&amp;J307</f>
        <v>2022S</v>
      </c>
      <c r="L307" s="104" t="str">
        <f t="shared" si="15"/>
        <v>STRIDERS 4 AÑOS</v>
      </c>
      <c r="M307" s="99" t="s">
        <v>192</v>
      </c>
      <c r="N307" s="105">
        <v>305</v>
      </c>
      <c r="O307" s="106">
        <f>IFERROR(VLOOKUP('BASE DE DATOS 2026'!$I307,CATEGORIAS!$M$3:$O$12,2,FALSE),"")</f>
        <v>85000</v>
      </c>
    </row>
    <row r="308" spans="1:15" ht="18.75" x14ac:dyDescent="0.25">
      <c r="A308" s="15">
        <f>IF(C308&lt;&gt;"",SUBTOTAL(103,$C$3:C308),"")</f>
        <v>303</v>
      </c>
      <c r="B308" s="132">
        <v>306</v>
      </c>
      <c r="C308" s="99" t="s">
        <v>770</v>
      </c>
      <c r="D308" s="99" t="s">
        <v>778</v>
      </c>
      <c r="E308" s="100">
        <v>1234099701</v>
      </c>
      <c r="F308" s="101" t="s">
        <v>558</v>
      </c>
      <c r="G308" s="101">
        <v>44250</v>
      </c>
      <c r="H308" s="102">
        <f ca="1">IF('BASE DE DATOS 2026'!$G308="","",YEAR(NOW())-YEAR('BASE DE DATOS 2026'!$G308))</f>
        <v>5</v>
      </c>
      <c r="I308" s="99" t="s">
        <v>97</v>
      </c>
      <c r="J308" s="103" t="str">
        <f t="shared" si="14"/>
        <v>E</v>
      </c>
      <c r="K308" s="103" t="str">
        <f>YEAR('BASE DE DATOS 2026'!$G308)&amp;J308</f>
        <v>2021E</v>
      </c>
      <c r="L308" s="108" t="s">
        <v>202</v>
      </c>
      <c r="M308" s="99" t="s">
        <v>192</v>
      </c>
      <c r="N308" s="107">
        <v>306</v>
      </c>
      <c r="O308" s="106">
        <f>IFERROR(VLOOKUP('BASE DE DATOS 2026'!$I308,CATEGORIAS!$M$3:$O$12,2,FALSE),"")</f>
        <v>85000</v>
      </c>
    </row>
    <row r="309" spans="1:15" ht="18.75" x14ac:dyDescent="0.25">
      <c r="A309" s="15">
        <f>IF(C309&lt;&gt;"",SUBTOTAL(103,$C$3:C309),"")</f>
        <v>304</v>
      </c>
      <c r="B309" s="131">
        <v>307</v>
      </c>
      <c r="C309" s="99" t="s">
        <v>771</v>
      </c>
      <c r="D309" s="99" t="s">
        <v>772</v>
      </c>
      <c r="E309" s="100">
        <v>1066288830</v>
      </c>
      <c r="F309" s="101" t="s">
        <v>559</v>
      </c>
      <c r="G309" s="101">
        <v>40584</v>
      </c>
      <c r="H309" s="102">
        <f ca="1">IF('BASE DE DATOS 2026'!$G309="","",YEAR(NOW())-YEAR('BASE DE DATOS 2026'!$G309))</f>
        <v>15</v>
      </c>
      <c r="I309" s="99" t="s">
        <v>210</v>
      </c>
      <c r="J309" s="103" t="str">
        <f t="shared" si="14"/>
        <v>EX</v>
      </c>
      <c r="K309" s="103" t="str">
        <f>YEAR('BASE DE DATOS 2026'!$G309)&amp;J309</f>
        <v>2011EX</v>
      </c>
      <c r="L309" s="104" t="str">
        <f t="shared" si="15"/>
        <v>OPEN 15 AÑOS Y MAS</v>
      </c>
      <c r="M309" s="99" t="s">
        <v>186</v>
      </c>
      <c r="N309" s="105">
        <v>307</v>
      </c>
      <c r="O309" s="106">
        <f>IFERROR(VLOOKUP('BASE DE DATOS 2026'!$I309,CATEGORIAS!$M$3:$O$12,2,FALSE),"")</f>
        <v>85000</v>
      </c>
    </row>
    <row r="310" spans="1:15" ht="18.75" x14ac:dyDescent="0.25">
      <c r="A310" s="15">
        <f>IF(C310&lt;&gt;"",SUBTOTAL(103,$C$3:C310),"")</f>
        <v>305</v>
      </c>
      <c r="B310" s="132">
        <v>308</v>
      </c>
      <c r="C310" s="99" t="s">
        <v>401</v>
      </c>
      <c r="D310" s="99" t="s">
        <v>773</v>
      </c>
      <c r="E310" s="100">
        <v>1048086672</v>
      </c>
      <c r="F310" s="101" t="s">
        <v>559</v>
      </c>
      <c r="G310" s="101">
        <v>43350</v>
      </c>
      <c r="H310" s="102">
        <f ca="1">IF('BASE DE DATOS 2026'!$G310="","",YEAR(NOW())-YEAR('BASE DE DATOS 2026'!$G310))</f>
        <v>8</v>
      </c>
      <c r="I310" s="99" t="s">
        <v>97</v>
      </c>
      <c r="J310" s="103" t="str">
        <f t="shared" si="14"/>
        <v>E</v>
      </c>
      <c r="K310" s="103" t="str">
        <f>YEAR('BASE DE DATOS 2026'!$G310)&amp;J310</f>
        <v>2018E</v>
      </c>
      <c r="L310" s="104" t="str">
        <f t="shared" si="15"/>
        <v>MINIRIDERS 7 Y 8 AÑOS</v>
      </c>
      <c r="M310" s="99" t="s">
        <v>671</v>
      </c>
      <c r="N310" s="107">
        <v>308</v>
      </c>
      <c r="O310" s="106">
        <f>IFERROR(VLOOKUP('BASE DE DATOS 2026'!$I310,CATEGORIAS!$M$3:$O$12,2,FALSE),"")</f>
        <v>85000</v>
      </c>
    </row>
    <row r="311" spans="1:15" ht="18.75" x14ac:dyDescent="0.25">
      <c r="A311" s="15">
        <f>IF(C311&lt;&gt;"",SUBTOTAL(103,$C$3:C311),"")</f>
        <v>306</v>
      </c>
      <c r="B311" s="131">
        <v>309</v>
      </c>
      <c r="C311" s="99" t="s">
        <v>775</v>
      </c>
      <c r="D311" s="99" t="s">
        <v>776</v>
      </c>
      <c r="E311" s="100">
        <v>72260495</v>
      </c>
      <c r="F311" s="101" t="s">
        <v>559</v>
      </c>
      <c r="G311" s="101">
        <v>29693</v>
      </c>
      <c r="H311" s="102">
        <f ca="1">IF('BASE DE DATOS 2026'!$G311="","",YEAR(NOW())-YEAR('BASE DE DATOS 2026'!$G311))</f>
        <v>45</v>
      </c>
      <c r="I311" s="99" t="s">
        <v>774</v>
      </c>
      <c r="J311" s="103" t="str">
        <f t="shared" ref="J311" si="16">VLOOKUP(I311,NH,2,0)</f>
        <v>PX</v>
      </c>
      <c r="K311" s="103" t="str">
        <f>YEAR('BASE DE DATOS 2026'!$G311)&amp;J311</f>
        <v>1981PX</v>
      </c>
      <c r="L311" s="104" t="str">
        <f t="shared" si="15"/>
        <v>PAPICROSS</v>
      </c>
      <c r="M311" s="99" t="s">
        <v>196</v>
      </c>
      <c r="N311" s="105">
        <v>309</v>
      </c>
      <c r="O311" s="106">
        <f>IFERROR(VLOOKUP('BASE DE DATOS 2026'!$I311,CATEGORIAS!$M$3:$O$12,2,FALSE),"")</f>
        <v>85000</v>
      </c>
    </row>
    <row r="312" spans="1:15" ht="18.75" x14ac:dyDescent="0.25">
      <c r="A312" s="15">
        <f>IF(C312&lt;&gt;"",SUBTOTAL(103,$C$3:C312),"")</f>
        <v>307</v>
      </c>
      <c r="B312" s="132">
        <v>310</v>
      </c>
      <c r="C312" s="99" t="s">
        <v>779</v>
      </c>
      <c r="D312" s="99" t="s">
        <v>780</v>
      </c>
      <c r="E312" s="100">
        <v>1066308708</v>
      </c>
      <c r="F312" s="101" t="s">
        <v>559</v>
      </c>
      <c r="G312" s="101">
        <v>44726</v>
      </c>
      <c r="H312" s="102">
        <f ca="1">IF('BASE DE DATOS 2026'!$G312="","",YEAR(NOW())-YEAR('BASE DE DATOS 2026'!$G312))</f>
        <v>4</v>
      </c>
      <c r="I312" s="99" t="s">
        <v>12</v>
      </c>
      <c r="J312" s="103" t="str">
        <f t="shared" si="14"/>
        <v>S</v>
      </c>
      <c r="K312" s="103" t="str">
        <f>YEAR('BASE DE DATOS 2026'!$G312)&amp;J312</f>
        <v>2022S</v>
      </c>
      <c r="L312" s="104" t="str">
        <f t="shared" si="15"/>
        <v>STRIDERS 4 AÑOS</v>
      </c>
      <c r="M312" s="99" t="s">
        <v>184</v>
      </c>
      <c r="N312" s="105">
        <v>310</v>
      </c>
      <c r="O312" s="106">
        <f>IFERROR(VLOOKUP('BASE DE DATOS 2026'!$I312,CATEGORIAS!$M$3:$O$12,2,FALSE),"")</f>
        <v>85000</v>
      </c>
    </row>
    <row r="313" spans="1:15" ht="18.75" x14ac:dyDescent="0.25">
      <c r="A313" s="15">
        <f>IF(C313&lt;&gt;"",SUBTOTAL(103,$C$3:C313),"")</f>
        <v>308</v>
      </c>
      <c r="B313" s="131">
        <v>311</v>
      </c>
      <c r="C313" s="99" t="s">
        <v>781</v>
      </c>
      <c r="D313" s="99" t="s">
        <v>782</v>
      </c>
      <c r="E313" s="100">
        <v>1043680890</v>
      </c>
      <c r="F313" s="101" t="s">
        <v>558</v>
      </c>
      <c r="G313" s="101">
        <v>40120</v>
      </c>
      <c r="H313" s="102">
        <f ca="1">IF('BASE DE DATOS 2026'!$G313="","",YEAR(NOW())-YEAR('BASE DE DATOS 2026'!$G313))</f>
        <v>17</v>
      </c>
      <c r="I313" s="99" t="s">
        <v>9</v>
      </c>
      <c r="J313" s="103" t="str">
        <f t="shared" si="14"/>
        <v>OD</v>
      </c>
      <c r="K313" s="103" t="str">
        <f>YEAR('BASE DE DATOS 2026'!$G313)&amp;J313</f>
        <v>2009OD</v>
      </c>
      <c r="L313" s="104" t="str">
        <f t="shared" si="15"/>
        <v>OPEN DAMAS</v>
      </c>
      <c r="M313" s="99" t="s">
        <v>192</v>
      </c>
      <c r="N313" s="107">
        <v>311</v>
      </c>
      <c r="O313" s="106">
        <f>IFERROR(VLOOKUP('BASE DE DATOS 2026'!$I313,CATEGORIAS!$M$3:$O$12,2,FALSE),"")</f>
        <v>85000</v>
      </c>
    </row>
    <row r="314" spans="1:15" ht="18.75" x14ac:dyDescent="0.25">
      <c r="A314" s="15">
        <f>IF(C314&lt;&gt;"",SUBTOTAL(103,$C$3:C314),"")</f>
        <v>309</v>
      </c>
      <c r="B314" s="132">
        <v>312</v>
      </c>
      <c r="C314" s="99" t="s">
        <v>817</v>
      </c>
      <c r="D314" s="99" t="s">
        <v>818</v>
      </c>
      <c r="E314" s="100">
        <v>1125281691</v>
      </c>
      <c r="F314" s="101" t="s">
        <v>559</v>
      </c>
      <c r="G314" s="101">
        <v>42280</v>
      </c>
      <c r="H314" s="102">
        <f ca="1">IF('BASE DE DATOS 2026'!$G314="","",YEAR(NOW())-YEAR('BASE DE DATOS 2026'!$G314))</f>
        <v>11</v>
      </c>
      <c r="I314" s="99" t="s">
        <v>64</v>
      </c>
      <c r="J314" s="103" t="str">
        <f t="shared" si="14"/>
        <v>P</v>
      </c>
      <c r="K314" s="103" t="str">
        <f>YEAR('BASE DE DATOS 2026'!$G314)&amp;J314</f>
        <v>2015P</v>
      </c>
      <c r="L314" s="104" t="str">
        <f t="shared" si="15"/>
        <v>PRINCIPIANTES 11 Y 12 AÑOS</v>
      </c>
      <c r="M314" s="99" t="s">
        <v>194</v>
      </c>
      <c r="N314" s="105">
        <v>312</v>
      </c>
      <c r="O314" s="106">
        <f>IFERROR(VLOOKUP('BASE DE DATOS 2026'!$I314,CATEGORIAS!$M$3:$O$12,2,FALSE),"")</f>
        <v>85000</v>
      </c>
    </row>
    <row r="315" spans="1:15" ht="18.75" x14ac:dyDescent="0.25">
      <c r="A315" s="15">
        <f>IF(C315&lt;&gt;"",SUBTOTAL(103,$C$3:C315),"")</f>
        <v>310</v>
      </c>
      <c r="B315" s="131">
        <v>313</v>
      </c>
      <c r="C315" s="99" t="s">
        <v>819</v>
      </c>
      <c r="D315" s="99" t="s">
        <v>820</v>
      </c>
      <c r="E315" s="100">
        <v>1102807244</v>
      </c>
      <c r="F315" s="101" t="s">
        <v>559</v>
      </c>
      <c r="G315" s="101">
        <v>31881</v>
      </c>
      <c r="H315" s="102">
        <f ca="1">IF('BASE DE DATOS 2026'!$G315="","",YEAR(NOW())-YEAR('BASE DE DATOS 2026'!$G315))</f>
        <v>39</v>
      </c>
      <c r="I315" s="99" t="s">
        <v>774</v>
      </c>
      <c r="J315" s="103" t="str">
        <f t="shared" si="14"/>
        <v>PX</v>
      </c>
      <c r="K315" s="103" t="str">
        <f>YEAR('BASE DE DATOS 2026'!$G315)&amp;J315</f>
        <v>1987PX</v>
      </c>
      <c r="L315" s="104" t="str">
        <f t="shared" si="15"/>
        <v>PAPICROSS</v>
      </c>
      <c r="M315" s="99" t="s">
        <v>192</v>
      </c>
      <c r="N315" s="107">
        <v>313</v>
      </c>
      <c r="O315" s="106">
        <f>IFERROR(VLOOKUP('BASE DE DATOS 2026'!$I315,CATEGORIAS!$M$3:$O$12,2,FALSE),"")</f>
        <v>85000</v>
      </c>
    </row>
    <row r="316" spans="1:15" ht="18.75" x14ac:dyDescent="0.25">
      <c r="A316" s="15">
        <f>IF(C316&lt;&gt;"",SUBTOTAL(103,$C$3:C316),"")</f>
        <v>311</v>
      </c>
      <c r="B316" s="131">
        <v>314</v>
      </c>
      <c r="C316" s="99" t="s">
        <v>830</v>
      </c>
      <c r="D316" s="99" t="s">
        <v>829</v>
      </c>
      <c r="E316" s="100">
        <v>1146545454</v>
      </c>
      <c r="F316" s="101" t="s">
        <v>559</v>
      </c>
      <c r="G316" s="101">
        <v>43978</v>
      </c>
      <c r="H316" s="102">
        <f ca="1">IF('BASE DE DATOS 2026'!$G316="","",YEAR(NOW())-YEAR('BASE DE DATOS 2026'!$G316))</f>
        <v>6</v>
      </c>
      <c r="I316" s="99" t="s">
        <v>97</v>
      </c>
      <c r="J316" s="103" t="str">
        <f t="shared" si="14"/>
        <v>E</v>
      </c>
      <c r="K316" s="103" t="str">
        <f>YEAR('BASE DE DATOS 2026'!$G316)&amp;J316</f>
        <v>2020E</v>
      </c>
      <c r="L316" s="104" t="str">
        <f t="shared" si="15"/>
        <v>MINIRIDERS 6 AÑOS</v>
      </c>
      <c r="M316" s="99" t="s">
        <v>196</v>
      </c>
      <c r="N316" s="105">
        <v>314</v>
      </c>
      <c r="O316" s="106">
        <f>IFERROR(VLOOKUP('BASE DE DATOS 2026'!$I316,CATEGORIAS!$M$3:$O$12,2,FALSE),"")</f>
        <v>85000</v>
      </c>
    </row>
    <row r="317" spans="1:15" ht="18.75" x14ac:dyDescent="0.25">
      <c r="A317" s="15">
        <f>IF(C317&lt;&gt;"",SUBTOTAL(103,$C$3:C317),"")</f>
        <v>312</v>
      </c>
      <c r="B317" s="131">
        <v>315</v>
      </c>
      <c r="C317" s="99" t="s">
        <v>839</v>
      </c>
      <c r="D317" s="99" t="s">
        <v>838</v>
      </c>
      <c r="E317" s="100">
        <v>1044221921</v>
      </c>
      <c r="F317" s="101" t="s">
        <v>559</v>
      </c>
      <c r="G317" s="101">
        <v>40922</v>
      </c>
      <c r="H317" s="102">
        <f ca="1">IF('BASE DE DATOS 2026'!$G317="","",YEAR(NOW())-YEAR('BASE DE DATOS 2026'!$G317))</f>
        <v>14</v>
      </c>
      <c r="I317" s="99" t="s">
        <v>210</v>
      </c>
      <c r="J317" s="103" t="str">
        <f t="shared" ref="J317:J347" si="17">VLOOKUP(I317,NH,2,0)</f>
        <v>EX</v>
      </c>
      <c r="K317" s="103" t="str">
        <f>YEAR('BASE DE DATOS 2026'!$G317)&amp;J317</f>
        <v>2012EX</v>
      </c>
      <c r="L317" s="104" t="str">
        <f t="shared" si="15"/>
        <v>OPEN 13 Y 14 AÑOS</v>
      </c>
      <c r="M317" s="99" t="s">
        <v>183</v>
      </c>
      <c r="N317" s="107">
        <v>315</v>
      </c>
      <c r="O317" s="106">
        <f>IFERROR(VLOOKUP('BASE DE DATOS 2026'!$I317,CATEGORIAS!$M$3:$O$12,2,FALSE),"")</f>
        <v>85000</v>
      </c>
    </row>
    <row r="318" spans="1:15" ht="18.75" x14ac:dyDescent="0.25">
      <c r="A318" s="15">
        <f>IF(C318&lt;&gt;"",SUBTOTAL(103,$C$3:C318),"")</f>
        <v>313</v>
      </c>
      <c r="B318" s="184">
        <v>316</v>
      </c>
      <c r="C318" s="99" t="s">
        <v>275</v>
      </c>
      <c r="D318" s="99" t="s">
        <v>917</v>
      </c>
      <c r="E318" s="100">
        <v>1045772889</v>
      </c>
      <c r="F318" s="101" t="s">
        <v>559</v>
      </c>
      <c r="G318" s="101">
        <v>45364</v>
      </c>
      <c r="H318" s="102">
        <f ca="1">IF('BASE DE DATOS 2026'!$G318="","",YEAR(NOW())-YEAR('BASE DE DATOS 2026'!$G318))</f>
        <v>2</v>
      </c>
      <c r="I318" s="99" t="s">
        <v>12</v>
      </c>
      <c r="J318" s="103" t="str">
        <f t="shared" si="17"/>
        <v>S</v>
      </c>
      <c r="K318" s="103" t="str">
        <f>YEAR('BASE DE DATOS 2026'!$G318)&amp;J318</f>
        <v>2024S</v>
      </c>
      <c r="L318" s="104" t="str">
        <f t="shared" si="15"/>
        <v>STRIDERS 2 Y 3 AÑOS</v>
      </c>
      <c r="M318" s="99" t="s">
        <v>192</v>
      </c>
      <c r="N318" s="105">
        <v>316</v>
      </c>
      <c r="O318" s="106">
        <f>IFERROR(VLOOKUP('BASE DE DATOS 2026'!$I318,CATEGORIAS!$M$3:$O$12,2,FALSE),"")</f>
        <v>85000</v>
      </c>
    </row>
    <row r="319" spans="1:15" ht="18.75" x14ac:dyDescent="0.25">
      <c r="A319" s="15">
        <f>IF(C319&lt;&gt;"",SUBTOTAL(103,$C$3:C319),"")</f>
        <v>314</v>
      </c>
      <c r="B319" s="185">
        <v>317</v>
      </c>
      <c r="C319" s="99" t="s">
        <v>850</v>
      </c>
      <c r="D319" s="99" t="s">
        <v>851</v>
      </c>
      <c r="E319" s="100">
        <v>1146540797</v>
      </c>
      <c r="F319" s="101" t="s">
        <v>559</v>
      </c>
      <c r="G319" s="101">
        <v>42195</v>
      </c>
      <c r="H319" s="102">
        <f ca="1">IF('BASE DE DATOS 2026'!$G319="","",YEAR(NOW())-YEAR('BASE DE DATOS 2026'!$G319))</f>
        <v>11</v>
      </c>
      <c r="I319" s="99" t="s">
        <v>64</v>
      </c>
      <c r="J319" s="103" t="str">
        <f t="shared" si="17"/>
        <v>P</v>
      </c>
      <c r="K319" s="103" t="str">
        <f>YEAR('BASE DE DATOS 2026'!$G319)&amp;J319</f>
        <v>2015P</v>
      </c>
      <c r="L319" s="104" t="str">
        <f t="shared" si="15"/>
        <v>PRINCIPIANTES 11 Y 12 AÑOS</v>
      </c>
      <c r="M319" s="99" t="s">
        <v>671</v>
      </c>
      <c r="N319" s="107">
        <v>317</v>
      </c>
      <c r="O319" s="106">
        <f>IFERROR(VLOOKUP('BASE DE DATOS 2026'!$I319,CATEGORIAS!$M$3:$O$12,2,FALSE),"")</f>
        <v>85000</v>
      </c>
    </row>
    <row r="320" spans="1:15" ht="18.75" x14ac:dyDescent="0.25">
      <c r="A320" s="15">
        <f>IF(C320&lt;&gt;"",SUBTOTAL(103,$C$3:C320),"")</f>
        <v>315</v>
      </c>
      <c r="B320" s="184">
        <v>318</v>
      </c>
      <c r="C320" s="99" t="s">
        <v>852</v>
      </c>
      <c r="D320" s="99" t="s">
        <v>840</v>
      </c>
      <c r="E320" s="100">
        <v>1138030540</v>
      </c>
      <c r="F320" s="101" t="s">
        <v>559</v>
      </c>
      <c r="G320" s="101">
        <v>42171</v>
      </c>
      <c r="H320" s="102">
        <f ca="1">IF('BASE DE DATOS 2026'!$G320="","",YEAR(NOW())-YEAR('BASE DE DATOS 2026'!$G320))</f>
        <v>11</v>
      </c>
      <c r="I320" s="99" t="s">
        <v>64</v>
      </c>
      <c r="J320" s="103" t="str">
        <f t="shared" si="17"/>
        <v>P</v>
      </c>
      <c r="K320" s="103" t="str">
        <f>YEAR('BASE DE DATOS 2026'!$G320)&amp;J320</f>
        <v>2015P</v>
      </c>
      <c r="L320" s="104" t="str">
        <f t="shared" si="15"/>
        <v>PRINCIPIANTES 11 Y 12 AÑOS</v>
      </c>
      <c r="M320" s="99" t="s">
        <v>185</v>
      </c>
      <c r="N320" s="107">
        <v>318</v>
      </c>
      <c r="O320" s="106">
        <f>IFERROR(VLOOKUP('BASE DE DATOS 2026'!$I320,CATEGORIAS!$M$3:$O$12,2,FALSE),"")</f>
        <v>85000</v>
      </c>
    </row>
    <row r="321" spans="1:15" ht="18.75" x14ac:dyDescent="0.25">
      <c r="A321" s="15">
        <f>IF(C321&lt;&gt;"",SUBTOTAL(103,$C$3:C321),"")</f>
        <v>316</v>
      </c>
      <c r="B321" s="185">
        <v>319</v>
      </c>
      <c r="C321" s="99" t="s">
        <v>853</v>
      </c>
      <c r="D321" s="99" t="s">
        <v>841</v>
      </c>
      <c r="E321" s="100">
        <v>1138033116</v>
      </c>
      <c r="F321" s="101" t="s">
        <v>559</v>
      </c>
      <c r="G321" s="101">
        <v>43432</v>
      </c>
      <c r="H321" s="102">
        <f ca="1">IF('BASE DE DATOS 2026'!$G321="","",YEAR(NOW())-YEAR('BASE DE DATOS 2026'!$G321))</f>
        <v>8</v>
      </c>
      <c r="I321" s="99" t="s">
        <v>97</v>
      </c>
      <c r="J321" s="103" t="str">
        <f t="shared" si="17"/>
        <v>E</v>
      </c>
      <c r="K321" s="103" t="str">
        <f>YEAR('BASE DE DATOS 2026'!$G321)&amp;J321</f>
        <v>2018E</v>
      </c>
      <c r="L321" s="104" t="str">
        <f t="shared" si="15"/>
        <v>MINIRIDERS 7 Y 8 AÑOS</v>
      </c>
      <c r="M321" s="99" t="s">
        <v>185</v>
      </c>
      <c r="N321" s="105">
        <v>319</v>
      </c>
      <c r="O321" s="106">
        <f>IFERROR(VLOOKUP('BASE DE DATOS 2026'!$I321,CATEGORIAS!$M$3:$O$12,2,FALSE),"")</f>
        <v>85000</v>
      </c>
    </row>
    <row r="322" spans="1:15" ht="18.75" x14ac:dyDescent="0.25">
      <c r="A322" s="15">
        <f>IF(C322&lt;&gt;"",SUBTOTAL(103,$C$3:C322),"")</f>
        <v>317</v>
      </c>
      <c r="B322" s="184">
        <v>320</v>
      </c>
      <c r="C322" s="99" t="s">
        <v>323</v>
      </c>
      <c r="D322" s="99" t="s">
        <v>842</v>
      </c>
      <c r="E322" s="100">
        <v>119483997</v>
      </c>
      <c r="F322" s="101" t="s">
        <v>559</v>
      </c>
      <c r="G322" s="101">
        <v>44383</v>
      </c>
      <c r="H322" s="102">
        <f ca="1">IF('BASE DE DATOS 2026'!$G322="","",YEAR(NOW())-YEAR('BASE DE DATOS 2026'!$G322))</f>
        <v>5</v>
      </c>
      <c r="I322" s="99" t="s">
        <v>97</v>
      </c>
      <c r="J322" s="103" t="str">
        <f t="shared" si="17"/>
        <v>E</v>
      </c>
      <c r="K322" s="103" t="str">
        <f>YEAR('BASE DE DATOS 2026'!$G322)&amp;J322</f>
        <v>2021E</v>
      </c>
      <c r="L322" s="104" t="str">
        <f t="shared" si="15"/>
        <v>MINIRIDERS 4 Y 5 AÑOS</v>
      </c>
      <c r="M322" s="99" t="s">
        <v>183</v>
      </c>
      <c r="N322" s="107">
        <v>320</v>
      </c>
      <c r="O322" s="106">
        <f>IFERROR(VLOOKUP('BASE DE DATOS 2026'!$I322,CATEGORIAS!$M$3:$O$12,2,FALSE),"")</f>
        <v>85000</v>
      </c>
    </row>
    <row r="323" spans="1:15" ht="18.75" x14ac:dyDescent="0.25">
      <c r="A323" s="15">
        <f>IF(C323&lt;&gt;"",SUBTOTAL(103,$C$3:C323),"")</f>
        <v>318</v>
      </c>
      <c r="B323" s="185">
        <v>321</v>
      </c>
      <c r="C323" s="99" t="s">
        <v>854</v>
      </c>
      <c r="D323" s="99" t="s">
        <v>843</v>
      </c>
      <c r="E323" s="100">
        <v>1205973590</v>
      </c>
      <c r="F323" s="101" t="s">
        <v>558</v>
      </c>
      <c r="G323" s="101">
        <v>44449</v>
      </c>
      <c r="H323" s="102">
        <f ca="1">IF('BASE DE DATOS 2026'!$G323="","",YEAR(NOW())-YEAR('BASE DE DATOS 2026'!$G323))</f>
        <v>5</v>
      </c>
      <c r="I323" s="99" t="s">
        <v>97</v>
      </c>
      <c r="J323" s="103" t="str">
        <f t="shared" si="17"/>
        <v>E</v>
      </c>
      <c r="K323" s="103" t="str">
        <f>YEAR('BASE DE DATOS 2026'!$G323)&amp;J323</f>
        <v>2021E</v>
      </c>
      <c r="L323" s="104" t="str">
        <f t="shared" si="15"/>
        <v>MINIRIDERS 4 Y 5 AÑOS</v>
      </c>
      <c r="M323" s="99" t="s">
        <v>194</v>
      </c>
      <c r="N323" s="105">
        <v>321</v>
      </c>
      <c r="O323" s="106">
        <f>IFERROR(VLOOKUP('BASE DE DATOS 2026'!$I323,CATEGORIAS!$M$3:$O$12,2,FALSE),"")</f>
        <v>85000</v>
      </c>
    </row>
    <row r="324" spans="1:15" ht="18.75" x14ac:dyDescent="0.25">
      <c r="A324" s="15">
        <f>IF(C324&lt;&gt;"",SUBTOTAL(103,$C$3:C324),"")</f>
        <v>319</v>
      </c>
      <c r="B324" s="184">
        <v>322</v>
      </c>
      <c r="C324" s="99" t="s">
        <v>333</v>
      </c>
      <c r="D324" s="99" t="s">
        <v>855</v>
      </c>
      <c r="E324" s="100">
        <v>1067645460</v>
      </c>
      <c r="F324" s="101" t="s">
        <v>559</v>
      </c>
      <c r="G324" s="101">
        <v>44855</v>
      </c>
      <c r="H324" s="102">
        <f ca="1">IF('BASE DE DATOS 2026'!$G324="","",YEAR(NOW())-YEAR('BASE DE DATOS 2026'!$G324))</f>
        <v>4</v>
      </c>
      <c r="I324" s="99" t="s">
        <v>12</v>
      </c>
      <c r="J324" s="103" t="str">
        <f t="shared" si="17"/>
        <v>S</v>
      </c>
      <c r="K324" s="103" t="str">
        <f>YEAR('BASE DE DATOS 2026'!$G324)&amp;J324</f>
        <v>2022S</v>
      </c>
      <c r="L324" s="104" t="str">
        <f t="shared" si="15"/>
        <v>STRIDERS 4 AÑOS</v>
      </c>
      <c r="M324" s="99" t="s">
        <v>195</v>
      </c>
      <c r="N324" s="105">
        <v>322</v>
      </c>
      <c r="O324" s="106">
        <f>IFERROR(VLOOKUP('BASE DE DATOS 2026'!$I324,CATEGORIAS!$M$3:$O$12,2,FALSE),"")</f>
        <v>85000</v>
      </c>
    </row>
    <row r="325" spans="1:15" ht="18.75" x14ac:dyDescent="0.25">
      <c r="A325" s="15">
        <f>IF(C325&lt;&gt;"",SUBTOTAL(103,$C$3:C325),"")</f>
        <v>320</v>
      </c>
      <c r="B325" s="185">
        <v>323</v>
      </c>
      <c r="C325" s="99" t="s">
        <v>856</v>
      </c>
      <c r="D325" s="99" t="s">
        <v>857</v>
      </c>
      <c r="E325" s="100">
        <v>1067606144</v>
      </c>
      <c r="F325" s="101" t="s">
        <v>559</v>
      </c>
      <c r="G325" s="101">
        <v>39693</v>
      </c>
      <c r="H325" s="102">
        <f ca="1">IF('BASE DE DATOS 2026'!$G325="","",YEAR(NOW())-YEAR('BASE DE DATOS 2026'!$G325))</f>
        <v>18</v>
      </c>
      <c r="I325" s="99" t="s">
        <v>210</v>
      </c>
      <c r="J325" s="103" t="str">
        <f t="shared" si="17"/>
        <v>EX</v>
      </c>
      <c r="K325" s="103" t="str">
        <f>YEAR('BASE DE DATOS 2026'!$G325)&amp;J325</f>
        <v>2008EX</v>
      </c>
      <c r="L325" s="104" t="str">
        <f t="shared" si="15"/>
        <v>OPEN 15 AÑOS Y MAS</v>
      </c>
      <c r="M325" s="99" t="s">
        <v>195</v>
      </c>
      <c r="N325" s="107">
        <v>323</v>
      </c>
      <c r="O325" s="106">
        <f>IFERROR(VLOOKUP('BASE DE DATOS 2026'!$I325,CATEGORIAS!$M$3:$O$12,2,FALSE),"")</f>
        <v>85000</v>
      </c>
    </row>
    <row r="326" spans="1:15" ht="18.75" x14ac:dyDescent="0.25">
      <c r="A326" s="15">
        <f>IF(C326&lt;&gt;"",SUBTOTAL(103,$C$3:C326),"")</f>
        <v>321</v>
      </c>
      <c r="B326" s="184">
        <v>324</v>
      </c>
      <c r="C326" s="99" t="s">
        <v>333</v>
      </c>
      <c r="D326" s="99" t="s">
        <v>858</v>
      </c>
      <c r="E326" s="100">
        <v>1044236713</v>
      </c>
      <c r="F326" s="101" t="s">
        <v>559</v>
      </c>
      <c r="G326" s="101">
        <v>44591</v>
      </c>
      <c r="H326" s="102">
        <f ca="1">IF('BASE DE DATOS 2026'!$G326="","",YEAR(NOW())-YEAR('BASE DE DATOS 2026'!$G326))</f>
        <v>4</v>
      </c>
      <c r="I326" s="99" t="s">
        <v>12</v>
      </c>
      <c r="J326" s="103" t="str">
        <f t="shared" si="17"/>
        <v>S</v>
      </c>
      <c r="K326" s="103" t="str">
        <f>YEAR('BASE DE DATOS 2026'!$G326)&amp;J326</f>
        <v>2022S</v>
      </c>
      <c r="L326" s="104" t="str">
        <f t="shared" si="15"/>
        <v>STRIDERS 4 AÑOS</v>
      </c>
      <c r="M326" s="99" t="s">
        <v>196</v>
      </c>
      <c r="N326" s="107">
        <v>324</v>
      </c>
      <c r="O326" s="106">
        <f>IFERROR(VLOOKUP('BASE DE DATOS 2026'!$I326,CATEGORIAS!$M$3:$O$12,2,FALSE),"")</f>
        <v>85000</v>
      </c>
    </row>
    <row r="327" spans="1:15" ht="18.75" x14ac:dyDescent="0.25">
      <c r="A327" s="15">
        <f>IF(C327&lt;&gt;"",SUBTOTAL(103,$C$3:C327),"")</f>
        <v>322</v>
      </c>
      <c r="B327" s="185">
        <v>325</v>
      </c>
      <c r="C327" s="99" t="s">
        <v>222</v>
      </c>
      <c r="D327" s="99" t="s">
        <v>859</v>
      </c>
      <c r="E327" s="100">
        <v>1043344579</v>
      </c>
      <c r="F327" s="101" t="s">
        <v>559</v>
      </c>
      <c r="G327" s="101">
        <v>45132</v>
      </c>
      <c r="H327" s="102">
        <f ca="1">IF('BASE DE DATOS 2026'!$G327="","",YEAR(NOW())-YEAR('BASE DE DATOS 2026'!$G327))</f>
        <v>3</v>
      </c>
      <c r="I327" s="99" t="s">
        <v>12</v>
      </c>
      <c r="J327" s="103" t="str">
        <f t="shared" si="17"/>
        <v>S</v>
      </c>
      <c r="K327" s="103" t="str">
        <f>YEAR('BASE DE DATOS 2026'!$G327)&amp;J327</f>
        <v>2023S</v>
      </c>
      <c r="L327" s="104" t="str">
        <f t="shared" si="15"/>
        <v>STRIDERS 2 Y 3 AÑOS</v>
      </c>
      <c r="M327" s="99" t="s">
        <v>196</v>
      </c>
      <c r="N327" s="105">
        <v>325</v>
      </c>
      <c r="O327" s="106">
        <f>IFERROR(VLOOKUP('BASE DE DATOS 2026'!$I327,CATEGORIAS!$M$3:$O$12,2,FALSE),"")</f>
        <v>85000</v>
      </c>
    </row>
    <row r="328" spans="1:15" ht="18.75" x14ac:dyDescent="0.25">
      <c r="A328" s="15">
        <f>IF(C328&lt;&gt;"",SUBTOTAL(103,$C$3:C328),"")</f>
        <v>323</v>
      </c>
      <c r="B328" s="184">
        <v>326</v>
      </c>
      <c r="C328" s="99" t="s">
        <v>860</v>
      </c>
      <c r="D328" s="99" t="s">
        <v>861</v>
      </c>
      <c r="E328" s="100">
        <v>1205964181</v>
      </c>
      <c r="F328" s="101" t="s">
        <v>558</v>
      </c>
      <c r="G328" s="101">
        <v>41556</v>
      </c>
      <c r="H328" s="102">
        <f ca="1">IF('BASE DE DATOS 2026'!$G328="","",YEAR(NOW())-YEAR('BASE DE DATOS 2026'!$G328))</f>
        <v>13</v>
      </c>
      <c r="I328" s="99" t="s">
        <v>13</v>
      </c>
      <c r="J328" s="103" t="str">
        <f t="shared" si="17"/>
        <v>D</v>
      </c>
      <c r="K328" s="103" t="str">
        <f>YEAR('BASE DE DATOS 2026'!$G328)&amp;J328</f>
        <v>2013D</v>
      </c>
      <c r="L328" s="104" t="str">
        <f t="shared" si="15"/>
        <v>DAMAS 13 Y 14 AÑOS</v>
      </c>
      <c r="M328" s="99" t="s">
        <v>411</v>
      </c>
      <c r="N328" s="107">
        <v>326</v>
      </c>
      <c r="O328" s="106">
        <f>IFERROR(VLOOKUP('BASE DE DATOS 2026'!$I328,CATEGORIAS!$M$3:$O$12,2,FALSE),"")</f>
        <v>85000</v>
      </c>
    </row>
    <row r="329" spans="1:15" ht="18.75" x14ac:dyDescent="0.25">
      <c r="A329" s="15">
        <f>IF(C329&lt;&gt;"",SUBTOTAL(103,$C$3:C329),"")</f>
        <v>324</v>
      </c>
      <c r="B329" s="185">
        <v>327</v>
      </c>
      <c r="C329" s="99" t="s">
        <v>862</v>
      </c>
      <c r="D329" s="99" t="s">
        <v>863</v>
      </c>
      <c r="E329" s="100">
        <v>1040352308</v>
      </c>
      <c r="F329" s="101" t="s">
        <v>559</v>
      </c>
      <c r="G329" s="101">
        <v>31739</v>
      </c>
      <c r="H329" s="102">
        <f ca="1">IF('BASE DE DATOS 2026'!$G329="","",YEAR(NOW())-YEAR('BASE DE DATOS 2026'!$G329))</f>
        <v>40</v>
      </c>
      <c r="I329" s="99" t="s">
        <v>67</v>
      </c>
      <c r="J329" s="103" t="str">
        <f t="shared" si="17"/>
        <v>SM</v>
      </c>
      <c r="K329" s="103" t="str">
        <f>YEAR('BASE DE DATOS 2026'!$G329)&amp;J329</f>
        <v>1986SM</v>
      </c>
      <c r="L329" s="104" t="str">
        <f t="shared" si="15"/>
        <v>SENIOR MASTER</v>
      </c>
      <c r="M329" s="99" t="s">
        <v>411</v>
      </c>
      <c r="N329" s="105">
        <v>327</v>
      </c>
      <c r="O329" s="106">
        <f>IFERROR(VLOOKUP('BASE DE DATOS 2026'!$I329,CATEGORIAS!$M$3:$O$12,2,FALSE),"")</f>
        <v>85000</v>
      </c>
    </row>
    <row r="330" spans="1:15" ht="18.75" x14ac:dyDescent="0.25">
      <c r="A330" s="15">
        <f>IF(C330&lt;&gt;"",SUBTOTAL(103,$C$3:C330),"")</f>
        <v>325</v>
      </c>
      <c r="B330" s="184">
        <v>328</v>
      </c>
      <c r="C330" s="99" t="s">
        <v>864</v>
      </c>
      <c r="D330" s="99" t="s">
        <v>844</v>
      </c>
      <c r="E330" s="100">
        <v>1067644796</v>
      </c>
      <c r="F330" s="101" t="s">
        <v>559</v>
      </c>
      <c r="G330" s="101">
        <v>44694</v>
      </c>
      <c r="H330" s="102">
        <f ca="1">IF('BASE DE DATOS 2026'!$G330="","",YEAR(NOW())-YEAR('BASE DE DATOS 2026'!$G330))</f>
        <v>4</v>
      </c>
      <c r="I330" s="99" t="s">
        <v>12</v>
      </c>
      <c r="J330" s="103" t="str">
        <f t="shared" si="17"/>
        <v>S</v>
      </c>
      <c r="K330" s="103" t="str">
        <f>YEAR('BASE DE DATOS 2026'!$G330)&amp;J330</f>
        <v>2022S</v>
      </c>
      <c r="L330" s="104" t="str">
        <f t="shared" si="15"/>
        <v>STRIDERS 4 AÑOS</v>
      </c>
      <c r="M330" s="99" t="s">
        <v>184</v>
      </c>
      <c r="N330" s="107">
        <v>328</v>
      </c>
      <c r="O330" s="106">
        <f>IFERROR(VLOOKUP('BASE DE DATOS 2026'!$I330,CATEGORIAS!$M$3:$O$12,2,FALSE),"")</f>
        <v>85000</v>
      </c>
    </row>
    <row r="331" spans="1:15" ht="18.75" x14ac:dyDescent="0.25">
      <c r="A331" s="15">
        <f>IF(C331&lt;&gt;"",SUBTOTAL(103,$C$3:C331),"")</f>
        <v>326</v>
      </c>
      <c r="B331" s="185">
        <v>329</v>
      </c>
      <c r="C331" s="99" t="s">
        <v>275</v>
      </c>
      <c r="D331" s="99" t="s">
        <v>845</v>
      </c>
      <c r="E331" s="100">
        <v>1065857894</v>
      </c>
      <c r="F331" s="101" t="s">
        <v>559</v>
      </c>
      <c r="G331" s="101">
        <v>43216</v>
      </c>
      <c r="H331" s="102">
        <f ca="1">IF('BASE DE DATOS 2026'!$G331="","",YEAR(NOW())-YEAR('BASE DE DATOS 2026'!$G331))</f>
        <v>8</v>
      </c>
      <c r="I331" s="99" t="s">
        <v>97</v>
      </c>
      <c r="J331" s="103" t="str">
        <f t="shared" si="17"/>
        <v>E</v>
      </c>
      <c r="K331" s="103" t="str">
        <f>YEAR('BASE DE DATOS 2026'!$G331)&amp;J331</f>
        <v>2018E</v>
      </c>
      <c r="L331" s="104" t="str">
        <f t="shared" si="15"/>
        <v>MINIRIDERS 7 Y 8 AÑOS</v>
      </c>
      <c r="M331" s="99" t="s">
        <v>184</v>
      </c>
      <c r="N331" s="105">
        <v>329</v>
      </c>
      <c r="O331" s="106">
        <f>IFERROR(VLOOKUP('BASE DE DATOS 2026'!$I331,CATEGORIAS!$M$3:$O$12,2,FALSE),"")</f>
        <v>85000</v>
      </c>
    </row>
    <row r="332" spans="1:15" ht="18.75" x14ac:dyDescent="0.25">
      <c r="A332" s="15">
        <f>IF(C332&lt;&gt;"",SUBTOTAL(103,$C$3:C332),"")</f>
        <v>327</v>
      </c>
      <c r="B332" s="184">
        <v>330</v>
      </c>
      <c r="C332" s="99" t="s">
        <v>846</v>
      </c>
      <c r="D332" s="99" t="s">
        <v>847</v>
      </c>
      <c r="E332" s="100">
        <v>1065682753</v>
      </c>
      <c r="F332" s="101" t="s">
        <v>559</v>
      </c>
      <c r="G332" s="101">
        <v>45216</v>
      </c>
      <c r="H332" s="102">
        <f ca="1">IF('BASE DE DATOS 2026'!$G332="","",YEAR(NOW())-YEAR('BASE DE DATOS 2026'!$G332))</f>
        <v>3</v>
      </c>
      <c r="I332" s="99" t="s">
        <v>12</v>
      </c>
      <c r="J332" s="103" t="str">
        <f t="shared" si="17"/>
        <v>S</v>
      </c>
      <c r="K332" s="103" t="str">
        <f>YEAR('BASE DE DATOS 2026'!$G332)&amp;J332</f>
        <v>2023S</v>
      </c>
      <c r="L332" s="104" t="str">
        <f t="shared" si="15"/>
        <v>STRIDERS 2 Y 3 AÑOS</v>
      </c>
      <c r="M332" s="99" t="s">
        <v>184</v>
      </c>
      <c r="N332" s="107">
        <v>330</v>
      </c>
      <c r="O332" s="106">
        <f>IFERROR(VLOOKUP('BASE DE DATOS 2026'!$I332,CATEGORIAS!$M$3:$O$12,2,FALSE),"")</f>
        <v>85000</v>
      </c>
    </row>
    <row r="333" spans="1:15" ht="18.75" x14ac:dyDescent="0.25">
      <c r="A333" s="15">
        <f>IF(C333&lt;&gt;"",SUBTOTAL(103,$C$3:C333),"")</f>
        <v>328</v>
      </c>
      <c r="B333" s="185">
        <v>331</v>
      </c>
      <c r="C333" s="99" t="s">
        <v>278</v>
      </c>
      <c r="D333" s="99" t="s">
        <v>848</v>
      </c>
      <c r="E333" s="100">
        <v>1066294505</v>
      </c>
      <c r="F333" s="101" t="s">
        <v>559</v>
      </c>
      <c r="G333" s="101">
        <v>42191</v>
      </c>
      <c r="H333" s="102">
        <f ca="1">IF('BASE DE DATOS 2026'!$G333="","",YEAR(NOW())-YEAR('BASE DE DATOS 2026'!$G333))</f>
        <v>11</v>
      </c>
      <c r="I333" s="99" t="s">
        <v>64</v>
      </c>
      <c r="J333" s="103" t="str">
        <f t="shared" si="17"/>
        <v>P</v>
      </c>
      <c r="K333" s="103" t="str">
        <f>YEAR('BASE DE DATOS 2026'!$G333)&amp;J333</f>
        <v>2015P</v>
      </c>
      <c r="L333" s="104" t="str">
        <f t="shared" si="15"/>
        <v>PRINCIPIANTES 11 Y 12 AÑOS</v>
      </c>
      <c r="M333" s="99" t="s">
        <v>184</v>
      </c>
      <c r="N333" s="105">
        <v>331</v>
      </c>
      <c r="O333" s="106">
        <f>IFERROR(VLOOKUP('BASE DE DATOS 2026'!$I333,CATEGORIAS!$M$3:$O$12,2,FALSE),"")</f>
        <v>85000</v>
      </c>
    </row>
    <row r="334" spans="1:15" ht="18.75" x14ac:dyDescent="0.25">
      <c r="A334" s="15">
        <f>IF(C334&lt;&gt;"",SUBTOTAL(103,$C$3:C334),"")</f>
        <v>329</v>
      </c>
      <c r="B334" s="184">
        <v>332</v>
      </c>
      <c r="C334" s="99" t="s">
        <v>849</v>
      </c>
      <c r="D334" s="99" t="s">
        <v>865</v>
      </c>
      <c r="E334" s="100">
        <v>1065681724</v>
      </c>
      <c r="F334" s="101" t="s">
        <v>559</v>
      </c>
      <c r="G334" s="101">
        <v>45000</v>
      </c>
      <c r="H334" s="102">
        <f ca="1">IF('BASE DE DATOS 2026'!$G334="","",YEAR(NOW())-YEAR('BASE DE DATOS 2026'!$G334))</f>
        <v>3</v>
      </c>
      <c r="I334" s="99" t="s">
        <v>12</v>
      </c>
      <c r="J334" s="103" t="str">
        <f t="shared" si="17"/>
        <v>S</v>
      </c>
      <c r="K334" s="103" t="str">
        <f>YEAR('BASE DE DATOS 2026'!$G334)&amp;J334</f>
        <v>2023S</v>
      </c>
      <c r="L334" s="104" t="str">
        <f t="shared" si="15"/>
        <v>STRIDERS 2 Y 3 AÑOS</v>
      </c>
      <c r="M334" s="99" t="s">
        <v>184</v>
      </c>
      <c r="N334" s="107">
        <v>332</v>
      </c>
      <c r="O334" s="106">
        <f>IFERROR(VLOOKUP('BASE DE DATOS 2026'!$I334,CATEGORIAS!$M$3:$O$12,2,FALSE),"")</f>
        <v>85000</v>
      </c>
    </row>
    <row r="335" spans="1:15" ht="18.75" x14ac:dyDescent="0.25">
      <c r="A335" s="15">
        <f>IF(C335&lt;&gt;"",SUBTOTAL(103,$C$3:C335),"")</f>
        <v>330</v>
      </c>
      <c r="B335" s="185">
        <v>333</v>
      </c>
      <c r="C335" s="99" t="s">
        <v>470</v>
      </c>
      <c r="D335" s="99" t="s">
        <v>866</v>
      </c>
      <c r="E335" s="100">
        <v>1044635300</v>
      </c>
      <c r="F335" s="101" t="s">
        <v>559</v>
      </c>
      <c r="G335" s="101">
        <v>40031</v>
      </c>
      <c r="H335" s="102">
        <f ca="1">IF('BASE DE DATOS 2026'!$G335="","",YEAR(NOW())-YEAR('BASE DE DATOS 2026'!$G335))</f>
        <v>17</v>
      </c>
      <c r="I335" s="99" t="s">
        <v>210</v>
      </c>
      <c r="J335" s="103" t="str">
        <f t="shared" si="17"/>
        <v>EX</v>
      </c>
      <c r="K335" s="103" t="str">
        <f>YEAR('BASE DE DATOS 2026'!$G335)&amp;J335</f>
        <v>2009EX</v>
      </c>
      <c r="L335" s="104" t="str">
        <f t="shared" si="15"/>
        <v>OPEN 15 AÑOS Y MAS</v>
      </c>
      <c r="M335" s="99" t="s">
        <v>192</v>
      </c>
      <c r="N335" s="105">
        <v>333</v>
      </c>
      <c r="O335" s="106">
        <f>IFERROR(VLOOKUP('BASE DE DATOS 2026'!$I335,CATEGORIAS!$M$3:$O$12,2,FALSE),"")</f>
        <v>85000</v>
      </c>
    </row>
    <row r="336" spans="1:15" ht="18.75" x14ac:dyDescent="0.25">
      <c r="A336" s="15">
        <f>IF(C336&lt;&gt;"",SUBTOTAL(103,$C$3:C336),"")</f>
        <v>331</v>
      </c>
      <c r="B336" s="184">
        <v>334</v>
      </c>
      <c r="C336" s="99" t="s">
        <v>358</v>
      </c>
      <c r="D336" s="99" t="s">
        <v>867</v>
      </c>
      <c r="E336" s="100">
        <v>1048095100</v>
      </c>
      <c r="F336" s="101" t="s">
        <v>559</v>
      </c>
      <c r="G336" s="101">
        <v>44954</v>
      </c>
      <c r="H336" s="102">
        <f ca="1">IF('BASE DE DATOS 2026'!$G336="","",YEAR(NOW())-YEAR('BASE DE DATOS 2026'!$G336))</f>
        <v>3</v>
      </c>
      <c r="I336" s="99" t="s">
        <v>12</v>
      </c>
      <c r="J336" s="103" t="str">
        <f t="shared" si="17"/>
        <v>S</v>
      </c>
      <c r="K336" s="103" t="str">
        <f>YEAR('BASE DE DATOS 2026'!$G336)&amp;J336</f>
        <v>2023S</v>
      </c>
      <c r="L336" s="104" t="str">
        <f t="shared" si="15"/>
        <v>STRIDERS 2 Y 3 AÑOS</v>
      </c>
      <c r="M336" s="99" t="s">
        <v>192</v>
      </c>
      <c r="N336" s="107">
        <v>334</v>
      </c>
      <c r="O336" s="106">
        <f>IFERROR(VLOOKUP('BASE DE DATOS 2026'!$I336,CATEGORIAS!$M$3:$O$12,2,FALSE),"")</f>
        <v>85000</v>
      </c>
    </row>
    <row r="337" spans="1:15" ht="18.75" x14ac:dyDescent="0.25">
      <c r="A337" s="15">
        <f>IF(C337&lt;&gt;"",SUBTOTAL(103,$C$3:C337),"")</f>
        <v>332</v>
      </c>
      <c r="B337" s="185">
        <v>335</v>
      </c>
      <c r="C337" s="99" t="s">
        <v>268</v>
      </c>
      <c r="D337" s="99" t="s">
        <v>869</v>
      </c>
      <c r="E337" s="100">
        <v>1140823900</v>
      </c>
      <c r="F337" s="101" t="s">
        <v>559</v>
      </c>
      <c r="G337" s="101">
        <v>43898</v>
      </c>
      <c r="H337" s="102">
        <f ca="1">IF('BASE DE DATOS 2026'!$G337="","",YEAR(NOW())-YEAR('BASE DE DATOS 2026'!$G337))</f>
        <v>6</v>
      </c>
      <c r="I337" s="99" t="s">
        <v>97</v>
      </c>
      <c r="J337" s="103" t="str">
        <f t="shared" si="17"/>
        <v>E</v>
      </c>
      <c r="K337" s="103" t="str">
        <f>YEAR('BASE DE DATOS 2026'!$G337)&amp;J337</f>
        <v>2020E</v>
      </c>
      <c r="L337" s="104" t="str">
        <f t="shared" ref="L337:L347" si="18">IFERROR(VLOOKUP(K337,CATEGORIAS,2,0),"")</f>
        <v>MINIRIDERS 6 AÑOS</v>
      </c>
      <c r="M337" s="99" t="s">
        <v>192</v>
      </c>
      <c r="N337" s="105">
        <v>335</v>
      </c>
      <c r="O337" s="106">
        <f>IFERROR(VLOOKUP('BASE DE DATOS 2026'!$I337,CATEGORIAS!$M$3:$O$12,2,FALSE),"")</f>
        <v>85000</v>
      </c>
    </row>
    <row r="338" spans="1:15" ht="18.75" x14ac:dyDescent="0.25">
      <c r="A338" s="15">
        <f>IF(C338&lt;&gt;"",SUBTOTAL(103,$C$3:C338),"")</f>
        <v>333</v>
      </c>
      <c r="B338" s="184">
        <v>336</v>
      </c>
      <c r="C338" s="99" t="s">
        <v>389</v>
      </c>
      <c r="D338" s="99" t="s">
        <v>868</v>
      </c>
      <c r="E338" s="100">
        <v>1043453900</v>
      </c>
      <c r="F338" s="101" t="s">
        <v>559</v>
      </c>
      <c r="G338" s="101">
        <v>40302</v>
      </c>
      <c r="H338" s="102">
        <f ca="1">IF('BASE DE DATOS 2026'!$G338="","",YEAR(NOW())-YEAR('BASE DE DATOS 2026'!$G338))</f>
        <v>16</v>
      </c>
      <c r="I338" s="99" t="s">
        <v>210</v>
      </c>
      <c r="J338" s="103" t="str">
        <f t="shared" si="17"/>
        <v>EX</v>
      </c>
      <c r="K338" s="103" t="str">
        <f>YEAR('BASE DE DATOS 2026'!$G338)&amp;J338</f>
        <v>2010EX</v>
      </c>
      <c r="L338" s="104" t="str">
        <f t="shared" si="18"/>
        <v>OPEN 15 AÑOS Y MAS</v>
      </c>
      <c r="M338" s="99" t="s">
        <v>192</v>
      </c>
      <c r="N338" s="107">
        <v>336</v>
      </c>
      <c r="O338" s="106">
        <f>IFERROR(VLOOKUP('BASE DE DATOS 2026'!$I338,CATEGORIAS!$M$3:$O$12,2,FALSE),"")</f>
        <v>85000</v>
      </c>
    </row>
    <row r="339" spans="1:15" ht="18.75" x14ac:dyDescent="0.25">
      <c r="A339" s="15">
        <f>IF(C339&lt;&gt;"",SUBTOTAL(103,$C$3:C339),"")</f>
        <v>334</v>
      </c>
      <c r="B339" s="185">
        <v>337</v>
      </c>
      <c r="C339" s="99" t="s">
        <v>226</v>
      </c>
      <c r="D339" s="99" t="s">
        <v>870</v>
      </c>
      <c r="E339" s="100">
        <v>1046733000</v>
      </c>
      <c r="F339" s="101" t="s">
        <v>558</v>
      </c>
      <c r="G339" s="101">
        <v>42983</v>
      </c>
      <c r="H339" s="102">
        <f ca="1">IF('BASE DE DATOS 2026'!$G339="","",YEAR(NOW())-YEAR('BASE DE DATOS 2026'!$G339))</f>
        <v>9</v>
      </c>
      <c r="I339" s="99" t="s">
        <v>13</v>
      </c>
      <c r="J339" s="103" t="str">
        <f t="shared" si="17"/>
        <v>D</v>
      </c>
      <c r="K339" s="103" t="str">
        <f>YEAR('BASE DE DATOS 2026'!$G339)&amp;J339</f>
        <v>2017D</v>
      </c>
      <c r="L339" s="104" t="str">
        <f t="shared" si="18"/>
        <v>DAMAS 9 Y 10 AÑOS</v>
      </c>
      <c r="M339" s="99" t="s">
        <v>192</v>
      </c>
      <c r="N339" s="105">
        <v>337</v>
      </c>
      <c r="O339" s="106">
        <f>IFERROR(VLOOKUP('BASE DE DATOS 2026'!$I339,CATEGORIAS!$M$3:$O$12,2,FALSE),"")</f>
        <v>85000</v>
      </c>
    </row>
    <row r="340" spans="1:15" ht="18.75" x14ac:dyDescent="0.25">
      <c r="A340" s="15">
        <f>IF(C340&lt;&gt;"",SUBTOTAL(103,$C$3:C340),"")</f>
        <v>335</v>
      </c>
      <c r="B340" s="184">
        <v>338</v>
      </c>
      <c r="C340" s="99" t="s">
        <v>874</v>
      </c>
      <c r="D340" s="99" t="s">
        <v>871</v>
      </c>
      <c r="E340" s="100">
        <v>1066310751</v>
      </c>
      <c r="F340" s="101" t="s">
        <v>559</v>
      </c>
      <c r="G340" s="101">
        <v>45463</v>
      </c>
      <c r="H340" s="102">
        <f ca="1">IF('BASE DE DATOS 2026'!$G340="","",YEAR(NOW())-YEAR('BASE DE DATOS 2026'!$G340))</f>
        <v>2</v>
      </c>
      <c r="I340" s="99" t="s">
        <v>12</v>
      </c>
      <c r="J340" s="103" t="str">
        <f t="shared" si="17"/>
        <v>S</v>
      </c>
      <c r="K340" s="103" t="str">
        <f>YEAR('BASE DE DATOS 2026'!$G340)&amp;J340</f>
        <v>2024S</v>
      </c>
      <c r="L340" s="104" t="str">
        <f t="shared" si="18"/>
        <v>STRIDERS 2 Y 3 AÑOS</v>
      </c>
      <c r="M340" s="99" t="s">
        <v>416</v>
      </c>
      <c r="N340" s="107">
        <v>338</v>
      </c>
      <c r="O340" s="106">
        <f>IFERROR(VLOOKUP('BASE DE DATOS 2026'!$I340,CATEGORIAS!$M$3:$O$12,2,FALSE),"")</f>
        <v>85000</v>
      </c>
    </row>
    <row r="341" spans="1:15" ht="18.75" x14ac:dyDescent="0.25">
      <c r="A341" s="15">
        <f>IF(C341&lt;&gt;"",SUBTOTAL(103,$C$3:C341),"")</f>
        <v>336</v>
      </c>
      <c r="B341" s="185">
        <v>339</v>
      </c>
      <c r="C341" s="99" t="s">
        <v>407</v>
      </c>
      <c r="D341" s="99" t="s">
        <v>916</v>
      </c>
      <c r="E341" s="100">
        <v>1065682580</v>
      </c>
      <c r="F341" s="101" t="s">
        <v>559</v>
      </c>
      <c r="G341" s="101">
        <v>45191</v>
      </c>
      <c r="H341" s="102">
        <f ca="1">IF('BASE DE DATOS 2026'!$G341="","",YEAR(NOW())-YEAR('BASE DE DATOS 2026'!$G341))</f>
        <v>3</v>
      </c>
      <c r="I341" s="99" t="s">
        <v>12</v>
      </c>
      <c r="J341" s="103" t="str">
        <f t="shared" si="17"/>
        <v>S</v>
      </c>
      <c r="K341" s="103" t="str">
        <f>YEAR('BASE DE DATOS 2026'!$G341)&amp;J341</f>
        <v>2023S</v>
      </c>
      <c r="L341" s="104" t="str">
        <f t="shared" si="18"/>
        <v>STRIDERS 2 Y 3 AÑOS</v>
      </c>
      <c r="M341" s="99" t="s">
        <v>416</v>
      </c>
      <c r="N341" s="105">
        <v>339</v>
      </c>
      <c r="O341" s="106">
        <f>IFERROR(VLOOKUP('BASE DE DATOS 2026'!$I341,CATEGORIAS!$M$3:$O$12,2,FALSE),"")</f>
        <v>85000</v>
      </c>
    </row>
    <row r="342" spans="1:15" ht="18.75" x14ac:dyDescent="0.25">
      <c r="A342" s="15">
        <f>IF(C342&lt;&gt;"",SUBTOTAL(103,$C$3:C342),"")</f>
        <v>337</v>
      </c>
      <c r="B342" s="184">
        <v>340</v>
      </c>
      <c r="C342" s="99" t="s">
        <v>872</v>
      </c>
      <c r="D342" s="99" t="s">
        <v>873</v>
      </c>
      <c r="E342" s="100">
        <v>1065670065</v>
      </c>
      <c r="F342" s="101" t="s">
        <v>559</v>
      </c>
      <c r="G342" s="101">
        <v>43363</v>
      </c>
      <c r="H342" s="102">
        <f ca="1">IF('BASE DE DATOS 2026'!$G342="","",YEAR(NOW())-YEAR('BASE DE DATOS 2026'!$G342))</f>
        <v>8</v>
      </c>
      <c r="I342" s="99" t="s">
        <v>97</v>
      </c>
      <c r="J342" s="103" t="str">
        <f t="shared" si="17"/>
        <v>E</v>
      </c>
      <c r="K342" s="103" t="str">
        <f>YEAR('BASE DE DATOS 2026'!$G342)&amp;J342</f>
        <v>2018E</v>
      </c>
      <c r="L342" s="104" t="str">
        <f t="shared" si="18"/>
        <v>MINIRIDERS 7 Y 8 AÑOS</v>
      </c>
      <c r="M342" s="99" t="s">
        <v>416</v>
      </c>
      <c r="N342" s="107">
        <v>340</v>
      </c>
      <c r="O342" s="106">
        <f>IFERROR(VLOOKUP('BASE DE DATOS 2026'!$I342,CATEGORIAS!$M$3:$O$12,2,FALSE),"")</f>
        <v>85000</v>
      </c>
    </row>
    <row r="343" spans="1:15" ht="18.75" x14ac:dyDescent="0.25">
      <c r="A343" s="15">
        <f>IF(C343&lt;&gt;"",SUBTOTAL(103,$C$3:C343),"")</f>
        <v>338</v>
      </c>
      <c r="B343" s="185">
        <v>341</v>
      </c>
      <c r="C343" s="99" t="s">
        <v>880</v>
      </c>
      <c r="D343" s="99" t="s">
        <v>881</v>
      </c>
      <c r="E343" s="100">
        <v>1065850016</v>
      </c>
      <c r="F343" s="101" t="s">
        <v>559</v>
      </c>
      <c r="G343" s="101">
        <v>42889</v>
      </c>
      <c r="H343" s="102">
        <f ca="1">IF('BASE DE DATOS 2026'!$G343="","",YEAR(NOW())-YEAR('BASE DE DATOS 2026'!$G343))</f>
        <v>9</v>
      </c>
      <c r="I343" s="99" t="s">
        <v>97</v>
      </c>
      <c r="J343" s="103" t="str">
        <f t="shared" si="17"/>
        <v>E</v>
      </c>
      <c r="K343" s="103" t="str">
        <f>YEAR('BASE DE DATOS 2026'!$G343)&amp;J343</f>
        <v>2017E</v>
      </c>
      <c r="L343" s="104" t="str">
        <f t="shared" si="18"/>
        <v>MINIRIDERS 9 Y 10 AÑOS</v>
      </c>
      <c r="M343" s="99" t="s">
        <v>195</v>
      </c>
      <c r="N343" s="107">
        <v>341</v>
      </c>
      <c r="O343" s="106">
        <f>IFERROR(VLOOKUP('BASE DE DATOS 2026'!$I343,CATEGORIAS!$M$3:$O$12,2,FALSE),"")</f>
        <v>85000</v>
      </c>
    </row>
    <row r="344" spans="1:15" ht="18.75" x14ac:dyDescent="0.25">
      <c r="A344" s="15">
        <f>IF(C344&lt;&gt;"",SUBTOTAL(103,$C$3:C344),"")</f>
        <v>339</v>
      </c>
      <c r="B344" s="184">
        <v>342</v>
      </c>
      <c r="C344" s="99" t="s">
        <v>875</v>
      </c>
      <c r="D344" s="99" t="s">
        <v>876</v>
      </c>
      <c r="E344" s="100">
        <v>1067628072</v>
      </c>
      <c r="F344" s="101" t="s">
        <v>558</v>
      </c>
      <c r="G344" s="101">
        <v>42020</v>
      </c>
      <c r="H344" s="102">
        <f ca="1">IF('BASE DE DATOS 2026'!$G344="","",YEAR(NOW())-YEAR('BASE DE DATOS 2026'!$G344))</f>
        <v>11</v>
      </c>
      <c r="I344" s="99" t="s">
        <v>13</v>
      </c>
      <c r="J344" s="103" t="str">
        <f t="shared" si="17"/>
        <v>D</v>
      </c>
      <c r="K344" s="103" t="str">
        <f>YEAR('BASE DE DATOS 2026'!$G344)&amp;J344</f>
        <v>2015D</v>
      </c>
      <c r="L344" s="104" t="str">
        <f t="shared" si="18"/>
        <v>DAMAS 11 Y 12 AÑOS</v>
      </c>
      <c r="M344" s="99" t="s">
        <v>195</v>
      </c>
      <c r="N344" s="105">
        <v>342</v>
      </c>
      <c r="O344" s="106">
        <f>IFERROR(VLOOKUP('BASE DE DATOS 2026'!$I344,CATEGORIAS!$M$3:$O$12,2,FALSE),"")</f>
        <v>85000</v>
      </c>
    </row>
    <row r="345" spans="1:15" ht="18.75" x14ac:dyDescent="0.25">
      <c r="A345" s="15">
        <f>IF(C345&lt;&gt;"",SUBTOTAL(103,$C$3:C345),"")</f>
        <v>340</v>
      </c>
      <c r="B345" s="185">
        <v>343</v>
      </c>
      <c r="C345" s="99" t="s">
        <v>877</v>
      </c>
      <c r="D345" s="99" t="s">
        <v>878</v>
      </c>
      <c r="E345" s="100">
        <v>1142935725</v>
      </c>
      <c r="F345" s="101" t="s">
        <v>559</v>
      </c>
      <c r="G345" s="101">
        <v>40936</v>
      </c>
      <c r="H345" s="102">
        <f ca="1">IF('BASE DE DATOS 2026'!$G345="","",YEAR(NOW())-YEAR('BASE DE DATOS 2026'!$G345))</f>
        <v>14</v>
      </c>
      <c r="I345" s="99" t="s">
        <v>210</v>
      </c>
      <c r="J345" s="103" t="str">
        <f t="shared" si="17"/>
        <v>EX</v>
      </c>
      <c r="K345" s="103" t="str">
        <f>YEAR('BASE DE DATOS 2026'!$G345)&amp;J345</f>
        <v>2012EX</v>
      </c>
      <c r="L345" s="104" t="str">
        <f t="shared" si="18"/>
        <v>OPEN 13 Y 14 AÑOS</v>
      </c>
      <c r="M345" s="99" t="s">
        <v>195</v>
      </c>
      <c r="N345" s="107">
        <v>343</v>
      </c>
      <c r="O345" s="106">
        <f>IFERROR(VLOOKUP('BASE DE DATOS 2026'!$I345,CATEGORIAS!$M$3:$O$12,2,FALSE),"")</f>
        <v>85000</v>
      </c>
    </row>
    <row r="346" spans="1:15" ht="18.75" x14ac:dyDescent="0.25">
      <c r="A346" s="15">
        <f>IF(C346&lt;&gt;"",SUBTOTAL(103,$C$3:C346),"")</f>
        <v>341</v>
      </c>
      <c r="B346" s="184">
        <v>344</v>
      </c>
      <c r="C346" s="99" t="s">
        <v>405</v>
      </c>
      <c r="D346" s="99" t="s">
        <v>879</v>
      </c>
      <c r="E346" s="100">
        <v>1066301234</v>
      </c>
      <c r="F346" s="101" t="s">
        <v>559</v>
      </c>
      <c r="G346" s="101">
        <v>43504</v>
      </c>
      <c r="H346" s="102">
        <f ca="1">IF('BASE DE DATOS 2026'!$G346="","",YEAR(NOW())-YEAR('BASE DE DATOS 2026'!$G346))</f>
        <v>7</v>
      </c>
      <c r="I346" s="99" t="s">
        <v>210</v>
      </c>
      <c r="J346" s="103" t="str">
        <f t="shared" si="17"/>
        <v>EX</v>
      </c>
      <c r="K346" s="103" t="str">
        <f>YEAR('BASE DE DATOS 2026'!$G346)&amp;J346</f>
        <v>2019EX</v>
      </c>
      <c r="L346" s="104" t="str">
        <f t="shared" si="18"/>
        <v>OPEN 8 AÑOS Y MENOS</v>
      </c>
      <c r="M346" s="99" t="s">
        <v>195</v>
      </c>
      <c r="N346" s="105">
        <v>344</v>
      </c>
      <c r="O346" s="106">
        <f>IFERROR(VLOOKUP('BASE DE DATOS 2026'!$I346,CATEGORIAS!$M$3:$O$12,2,FALSE),"")</f>
        <v>85000</v>
      </c>
    </row>
    <row r="347" spans="1:15" ht="18.75" x14ac:dyDescent="0.25">
      <c r="A347" s="15">
        <f>IF(C347&lt;&gt;"",SUBTOTAL(103,$C$3:C347),"")</f>
        <v>342</v>
      </c>
      <c r="B347" s="185">
        <v>345</v>
      </c>
      <c r="C347" s="99" t="s">
        <v>883</v>
      </c>
      <c r="D347" s="99" t="s">
        <v>882</v>
      </c>
      <c r="E347" s="100">
        <v>1066311164</v>
      </c>
      <c r="F347" s="101" t="s">
        <v>559</v>
      </c>
      <c r="G347" s="101">
        <v>45617</v>
      </c>
      <c r="H347" s="102">
        <f ca="1">IF('BASE DE DATOS 2026'!$G347="","",YEAR(NOW())-YEAR('BASE DE DATOS 2026'!$G347))</f>
        <v>2</v>
      </c>
      <c r="I347" s="99" t="s">
        <v>12</v>
      </c>
      <c r="J347" s="103" t="str">
        <f t="shared" si="17"/>
        <v>S</v>
      </c>
      <c r="K347" s="103" t="str">
        <f>YEAR('BASE DE DATOS 2026'!$G347)&amp;J347</f>
        <v>2024S</v>
      </c>
      <c r="L347" s="104" t="str">
        <f t="shared" si="18"/>
        <v>STRIDERS 2 Y 3 AÑOS</v>
      </c>
      <c r="M347" s="99" t="s">
        <v>186</v>
      </c>
      <c r="N347" s="107">
        <v>345</v>
      </c>
      <c r="O347" s="106">
        <f>IFERROR(VLOOKUP('BASE DE DATOS 2026'!$I347,CATEGORIAS!$M$3:$O$12,2,FALSE),"")</f>
        <v>85000</v>
      </c>
    </row>
    <row r="348" spans="1:15" ht="18.75" x14ac:dyDescent="0.25">
      <c r="A348" s="15">
        <f>IF(C348&lt;&gt;"",SUBTOTAL(103,$C$3:C348),"")</f>
        <v>343</v>
      </c>
      <c r="B348" s="185">
        <v>346</v>
      </c>
      <c r="C348" s="99" t="s">
        <v>303</v>
      </c>
      <c r="D348" s="99" t="s">
        <v>882</v>
      </c>
      <c r="E348" s="100">
        <v>80148767</v>
      </c>
      <c r="F348" s="101" t="s">
        <v>559</v>
      </c>
      <c r="G348" s="101">
        <v>29307</v>
      </c>
      <c r="H348" s="102">
        <f ca="1">IF('BASE DE DATOS 2026'!$G348="","",YEAR(NOW())-YEAR('BASE DE DATOS 2026'!$G348))</f>
        <v>46</v>
      </c>
      <c r="I348" s="99" t="s">
        <v>774</v>
      </c>
      <c r="J348" s="103" t="str">
        <f t="shared" ref="J348" si="19">VLOOKUP(I348,NH,2,0)</f>
        <v>PX</v>
      </c>
      <c r="K348" s="103" t="str">
        <f>YEAR('BASE DE DATOS 2026'!$G348)&amp;J348</f>
        <v>1980PX</v>
      </c>
      <c r="L348" s="104" t="str">
        <f t="shared" ref="L348" si="20">IFERROR(VLOOKUP(K348,CATEGORIAS,2,0),"")</f>
        <v>PAPICROSS</v>
      </c>
      <c r="M348" s="99" t="s">
        <v>186</v>
      </c>
      <c r="N348" s="107">
        <v>346</v>
      </c>
      <c r="O348" s="106">
        <f>IFERROR(VLOOKUP('BASE DE DATOS 2026'!$I348,CATEGORIAS!$M$3:$O$12,2,FALSE),"")</f>
        <v>85000</v>
      </c>
    </row>
    <row r="349" spans="1:15" ht="18.75" x14ac:dyDescent="0.25">
      <c r="A349" s="15">
        <f>IF(C349&lt;&gt;"",SUBTOTAL(103,$C$3:C349),"")</f>
        <v>344</v>
      </c>
      <c r="B349" s="185">
        <v>347</v>
      </c>
      <c r="C349" s="99" t="s">
        <v>285</v>
      </c>
      <c r="D349" s="99" t="s">
        <v>884</v>
      </c>
      <c r="E349" s="100">
        <v>1046740467</v>
      </c>
      <c r="F349" s="101" t="s">
        <v>559</v>
      </c>
      <c r="G349" s="101">
        <v>44569</v>
      </c>
      <c r="H349" s="102">
        <f ca="1">IF('BASE DE DATOS 2026'!$G349="","",YEAR(NOW())-YEAR('BASE DE DATOS 2026'!$G349))</f>
        <v>4</v>
      </c>
      <c r="I349" s="99" t="s">
        <v>97</v>
      </c>
      <c r="J349" s="103" t="str">
        <f t="shared" ref="J349:J352" si="21">VLOOKUP(I349,NH,2,0)</f>
        <v>E</v>
      </c>
      <c r="K349" s="103" t="str">
        <f>YEAR('BASE DE DATOS 2026'!$G349)&amp;J349</f>
        <v>2022E</v>
      </c>
      <c r="L349" s="104" t="str">
        <f t="shared" ref="L349:L352" si="22">IFERROR(VLOOKUP(K349,CATEGORIAS,2,0),"")</f>
        <v>MINIRIDERS 4 Y 5 AÑOS</v>
      </c>
      <c r="M349" s="99" t="s">
        <v>182</v>
      </c>
      <c r="N349" s="107">
        <v>347</v>
      </c>
      <c r="O349" s="106">
        <f>IFERROR(VLOOKUP('BASE DE DATOS 2026'!$I349,CATEGORIAS!$M$3:$O$12,2,FALSE),"")</f>
        <v>85000</v>
      </c>
    </row>
    <row r="350" spans="1:15" ht="18.75" x14ac:dyDescent="0.25">
      <c r="A350" s="15">
        <f>IF(C350&lt;&gt;"",SUBTOTAL(103,$C$3:C350),"")</f>
        <v>345</v>
      </c>
      <c r="B350" s="185">
        <v>348</v>
      </c>
      <c r="C350" s="99" t="s">
        <v>698</v>
      </c>
      <c r="D350" s="99" t="s">
        <v>885</v>
      </c>
      <c r="E350" s="100">
        <v>1067645836</v>
      </c>
      <c r="F350" s="101" t="s">
        <v>559</v>
      </c>
      <c r="G350" s="101">
        <v>44949</v>
      </c>
      <c r="H350" s="102">
        <f ca="1">IF('BASE DE DATOS 2026'!$G350="","",YEAR(NOW())-YEAR('BASE DE DATOS 2026'!$G350))</f>
        <v>3</v>
      </c>
      <c r="I350" s="99" t="s">
        <v>12</v>
      </c>
      <c r="J350" s="103" t="str">
        <f t="shared" si="21"/>
        <v>S</v>
      </c>
      <c r="K350" s="103" t="str">
        <f>YEAR('BASE DE DATOS 2026'!$G350)&amp;J350</f>
        <v>2023S</v>
      </c>
      <c r="L350" s="104" t="str">
        <f t="shared" si="22"/>
        <v>STRIDERS 2 Y 3 AÑOS</v>
      </c>
      <c r="M350" s="99" t="s">
        <v>416</v>
      </c>
      <c r="N350" s="107">
        <v>348</v>
      </c>
      <c r="O350" s="106">
        <f>IFERROR(VLOOKUP('BASE DE DATOS 2026'!$I350,CATEGORIAS!$M$3:$O$12,2,FALSE),"")</f>
        <v>85000</v>
      </c>
    </row>
    <row r="351" spans="1:15" ht="18.75" x14ac:dyDescent="0.25">
      <c r="A351" s="15">
        <f>IF(C351&lt;&gt;"",SUBTOTAL(103,$C$3:C351),"")</f>
        <v>346</v>
      </c>
      <c r="B351" s="185">
        <v>349</v>
      </c>
      <c r="C351" s="99" t="s">
        <v>886</v>
      </c>
      <c r="D351" s="99" t="s">
        <v>887</v>
      </c>
      <c r="E351" s="100">
        <v>1082965460</v>
      </c>
      <c r="F351" s="101" t="s">
        <v>559</v>
      </c>
      <c r="G351" s="101">
        <v>40633</v>
      </c>
      <c r="H351" s="102">
        <f ca="1">IF('BASE DE DATOS 2026'!$G351="","",YEAR(NOW())-YEAR('BASE DE DATOS 2026'!$G351))</f>
        <v>15</v>
      </c>
      <c r="I351" s="99" t="s">
        <v>210</v>
      </c>
      <c r="J351" s="103" t="str">
        <f t="shared" si="21"/>
        <v>EX</v>
      </c>
      <c r="K351" s="103" t="str">
        <f>YEAR('BASE DE DATOS 2026'!$G351)&amp;J351</f>
        <v>2011EX</v>
      </c>
      <c r="L351" s="104" t="str">
        <f t="shared" si="22"/>
        <v>OPEN 15 AÑOS Y MAS</v>
      </c>
      <c r="M351" s="99" t="s">
        <v>194</v>
      </c>
      <c r="N351" s="107">
        <v>349</v>
      </c>
      <c r="O351" s="106">
        <f>IFERROR(VLOOKUP('BASE DE DATOS 2026'!$I351,CATEGORIAS!$M$3:$O$12,2,FALSE),"")</f>
        <v>85000</v>
      </c>
    </row>
    <row r="352" spans="1:15" ht="18.75" x14ac:dyDescent="0.25">
      <c r="A352" s="15">
        <f>IF(C352&lt;&gt;"",SUBTOTAL(103,$C$3:C352),"")</f>
        <v>347</v>
      </c>
      <c r="B352" s="185">
        <v>350</v>
      </c>
      <c r="C352" s="99" t="s">
        <v>596</v>
      </c>
      <c r="D352" s="99" t="s">
        <v>888</v>
      </c>
      <c r="E352" s="100">
        <v>1046713677</v>
      </c>
      <c r="F352" s="101" t="s">
        <v>559</v>
      </c>
      <c r="G352" s="101">
        <v>41177</v>
      </c>
      <c r="H352" s="102">
        <f ca="1">IF('BASE DE DATOS 2026'!$G352="","",YEAR(NOW())-YEAR('BASE DE DATOS 2026'!$G352))</f>
        <v>14</v>
      </c>
      <c r="I352" s="99" t="s">
        <v>64</v>
      </c>
      <c r="J352" s="103" t="str">
        <f t="shared" si="21"/>
        <v>P</v>
      </c>
      <c r="K352" s="103" t="str">
        <f>YEAR('BASE DE DATOS 2026'!$G352)&amp;J352</f>
        <v>2012P</v>
      </c>
      <c r="L352" s="104" t="str">
        <f t="shared" si="22"/>
        <v>PRINCIPIANTES 13 Y 14 AÑOS</v>
      </c>
      <c r="M352" s="99" t="s">
        <v>196</v>
      </c>
      <c r="N352" s="107">
        <v>350</v>
      </c>
      <c r="O352" s="106">
        <f>IFERROR(VLOOKUP('BASE DE DATOS 2026'!$I352,CATEGORIAS!$M$3:$O$12,2,FALSE),"")</f>
        <v>85000</v>
      </c>
    </row>
    <row r="353" spans="1:15" ht="18.75" x14ac:dyDescent="0.25">
      <c r="A353" s="15">
        <f>IF(C353&lt;&gt;"",SUBTOTAL(103,$C$3:C353),"")</f>
        <v>348</v>
      </c>
      <c r="B353" s="185">
        <v>351</v>
      </c>
      <c r="C353" s="99" t="s">
        <v>889</v>
      </c>
      <c r="D353" s="99" t="s">
        <v>890</v>
      </c>
      <c r="E353" s="100">
        <v>1043489253</v>
      </c>
      <c r="F353" s="101" t="s">
        <v>559</v>
      </c>
      <c r="G353" s="101">
        <v>43509</v>
      </c>
      <c r="H353" s="102">
        <f ca="1">IF('BASE DE DATOS 2026'!$G353="","",YEAR(NOW())-YEAR('BASE DE DATOS 2026'!$G353))</f>
        <v>7</v>
      </c>
      <c r="I353" s="99" t="s">
        <v>97</v>
      </c>
      <c r="J353" s="103" t="str">
        <f t="shared" ref="J353:J354" si="23">VLOOKUP(I353,NH,2,0)</f>
        <v>E</v>
      </c>
      <c r="K353" s="103" t="str">
        <f>YEAR('BASE DE DATOS 2026'!$G353)&amp;J353</f>
        <v>2019E</v>
      </c>
      <c r="L353" s="104" t="str">
        <f t="shared" ref="L353:L354" si="24">IFERROR(VLOOKUP(K353,CATEGORIAS,2,0),"")</f>
        <v>MINIRIDERS 7 Y 8 AÑOS</v>
      </c>
      <c r="M353" s="99" t="s">
        <v>196</v>
      </c>
      <c r="N353" s="107">
        <v>351</v>
      </c>
      <c r="O353" s="106">
        <f>IFERROR(VLOOKUP('BASE DE DATOS 2026'!$I353,CATEGORIAS!$M$3:$O$12,2,FALSE),"")</f>
        <v>85000</v>
      </c>
    </row>
    <row r="354" spans="1:15" ht="18.75" x14ac:dyDescent="0.25">
      <c r="A354" s="15">
        <f>IF(C354&lt;&gt;"",SUBTOTAL(103,$C$3:C354),"")</f>
        <v>349</v>
      </c>
      <c r="B354" s="185">
        <v>352</v>
      </c>
      <c r="C354" s="99" t="s">
        <v>760</v>
      </c>
      <c r="D354" s="99" t="s">
        <v>892</v>
      </c>
      <c r="E354" s="100">
        <v>1238340792</v>
      </c>
      <c r="F354" s="101" t="s">
        <v>559</v>
      </c>
      <c r="G354" s="101">
        <v>43313</v>
      </c>
      <c r="H354" s="102">
        <f ca="1">IF('BASE DE DATOS 2026'!$G354="","",YEAR(NOW())-YEAR('BASE DE DATOS 2026'!$G354))</f>
        <v>8</v>
      </c>
      <c r="I354" s="99" t="s">
        <v>97</v>
      </c>
      <c r="J354" s="103" t="str">
        <f t="shared" si="23"/>
        <v>E</v>
      </c>
      <c r="K354" s="103" t="str">
        <f>YEAR('BASE DE DATOS 2026'!$G354)&amp;J354</f>
        <v>2018E</v>
      </c>
      <c r="L354" s="104" t="str">
        <f t="shared" si="24"/>
        <v>MINIRIDERS 7 Y 8 AÑOS</v>
      </c>
      <c r="M354" s="99" t="s">
        <v>196</v>
      </c>
      <c r="N354" s="107">
        <v>354</v>
      </c>
      <c r="O354" s="106">
        <f>IFERROR(VLOOKUP('BASE DE DATOS 2026'!$I354,CATEGORIAS!$M$3:$O$12,2,FALSE),"")</f>
        <v>85000</v>
      </c>
    </row>
  </sheetData>
  <sheetProtection algorithmName="SHA-512" hashValue="ueZYF34VQBZSEghFOAjjD05+QLhnTBj/P8/il4ALnqOE2bUFYrs7qzGkXyyXv4/vcmb0A3kSFMiZQB+1WQXeKA==" saltValue="IkBsSDMU/uUSzHIg3umn4A==" spinCount="100000" sheet="1" formatCells="0" autoFilter="0"/>
  <autoFilter ref="A2:O354" xr:uid="{F2C43C75-1A97-4E8F-B844-8B7FDFD06999}"/>
  <mergeCells count="1">
    <mergeCell ref="B1:O1"/>
  </mergeCells>
  <conditionalFormatting sqref="E3:E798">
    <cfRule type="duplicateValues" dxfId="94" priority="5411"/>
  </conditionalFormatting>
  <dataValidations count="2">
    <dataValidation type="whole" allowBlank="1" showErrorMessage="1" promptTitle="Error de entrada" prompt="Ingrese número solamente, sin puntos ni comas" sqref="E318:E334" xr:uid="{63E95F01-22E1-486A-90E9-C1320B8675D2}">
      <formula1>1</formula1>
      <formula2>9999999999</formula2>
    </dataValidation>
    <dataValidation type="date" allowBlank="1" showInputMessage="1" showErrorMessage="1" error="Error de fecha... verifique" prompt="Ingrese fecha completa _x000a_DIA-MES-AÑO" sqref="G318:G334" xr:uid="{07D10766-33F2-46E6-9E9D-D74B2C9C46E7}">
      <formula1>21916</formula1>
      <formula2>45657</formula2>
    </dataValidation>
  </dataValidations>
  <pageMargins left="0.70866141732283472" right="0.70866141732283472" top="0.74803149606299213" bottom="0.54" header="0.31496062992125984" footer="0.31496062992125984"/>
  <pageSetup scale="35" fitToHeight="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prompt="STRIDERS_x000a_MINIRIDERS_x000a_PRINCIPIANTES_x000a_NOVATOS_x000a_DAMAS_x000a_MASTER_x000a_SENIOR MASTER_x000a_OPEN DAMAS_x000a_OPEN VARONES" xr:uid="{DED7C968-6D1B-4A1D-8870-005859CD5CC9}">
          <x14:formula1>
            <xm:f>CATEGORIAS!$H$3:$H$11</xm:f>
          </x14:formula1>
          <xm:sqref>I318:I334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>
    <pageSetUpPr fitToPage="1"/>
  </sheetPr>
  <dimension ref="A1:N226"/>
  <sheetViews>
    <sheetView tabSelected="1" zoomScale="87" zoomScaleNormal="87" workbookViewId="0">
      <pane ySplit="6" topLeftCell="A7" activePane="bottomLeft" state="frozen"/>
      <selection pane="bottomLeft" sqref="A1:I1"/>
    </sheetView>
  </sheetViews>
  <sheetFormatPr baseColWidth="10" defaultColWidth="10.7109375" defaultRowHeight="15" x14ac:dyDescent="0.25"/>
  <cols>
    <col min="1" max="1" width="4.42578125" style="44" customWidth="1"/>
    <col min="2" max="2" width="12.42578125" bestFit="1" customWidth="1"/>
    <col min="3" max="3" width="25.140625" bestFit="1" customWidth="1"/>
    <col min="4" max="4" width="27.28515625" bestFit="1" customWidth="1"/>
    <col min="5" max="5" width="6.7109375" style="122" hidden="1" customWidth="1"/>
    <col min="6" max="6" width="37.5703125" bestFit="1" customWidth="1"/>
    <col min="7" max="7" width="43.140625" bestFit="1" customWidth="1"/>
    <col min="8" max="8" width="14.28515625" bestFit="1" customWidth="1"/>
    <col min="9" max="9" width="19.5703125" bestFit="1" customWidth="1"/>
    <col min="10" max="10" width="36.85546875" customWidth="1"/>
    <col min="11" max="11" width="10.7109375" customWidth="1"/>
    <col min="16382" max="16384" width="4.85546875" customWidth="1"/>
  </cols>
  <sheetData>
    <row r="1" spans="1:14" ht="35.25" x14ac:dyDescent="0.25">
      <c r="A1" s="198" t="s">
        <v>918</v>
      </c>
      <c r="B1" s="198"/>
      <c r="C1" s="198"/>
      <c r="D1" s="198"/>
      <c r="E1" s="198"/>
      <c r="F1" s="198"/>
      <c r="G1" s="198"/>
      <c r="H1" s="198"/>
      <c r="I1" s="198"/>
      <c r="J1" s="56"/>
      <c r="K1" s="56"/>
      <c r="L1" s="56"/>
      <c r="M1" s="35"/>
      <c r="N1" s="35"/>
    </row>
    <row r="2" spans="1:14" ht="15.75" x14ac:dyDescent="0.25">
      <c r="B2" s="23" t="s">
        <v>56</v>
      </c>
      <c r="C2" s="195"/>
      <c r="D2" s="195"/>
      <c r="E2" s="195"/>
      <c r="F2" s="195"/>
      <c r="G2" s="195"/>
      <c r="H2" s="6"/>
      <c r="I2" s="6"/>
      <c r="J2" s="6"/>
      <c r="K2" s="6"/>
      <c r="L2" s="6"/>
    </row>
    <row r="3" spans="1:14" ht="15.75" x14ac:dyDescent="0.25">
      <c r="B3" s="23" t="s">
        <v>54</v>
      </c>
      <c r="C3" s="196"/>
      <c r="D3" s="196"/>
      <c r="E3" s="196"/>
      <c r="F3" s="196"/>
      <c r="G3" s="196"/>
      <c r="H3" s="6"/>
      <c r="I3" s="6"/>
      <c r="J3" s="6"/>
      <c r="K3" s="6"/>
      <c r="L3" s="6"/>
    </row>
    <row r="4" spans="1:14" ht="15.75" x14ac:dyDescent="0.25">
      <c r="B4" s="23" t="s">
        <v>55</v>
      </c>
      <c r="C4" s="197"/>
      <c r="D4" s="197"/>
      <c r="E4" s="192"/>
      <c r="F4" s="211" t="s">
        <v>162</v>
      </c>
      <c r="G4" s="193"/>
      <c r="H4" s="6"/>
      <c r="I4" s="6"/>
      <c r="J4" s="6"/>
      <c r="K4" s="6"/>
      <c r="L4" s="6"/>
    </row>
    <row r="5" spans="1:14" s="44" customFormat="1" ht="15.75" x14ac:dyDescent="0.25">
      <c r="B5" s="7"/>
      <c r="C5" s="8"/>
      <c r="D5" s="8"/>
      <c r="E5" s="123"/>
      <c r="F5" s="8"/>
      <c r="G5" s="8"/>
      <c r="H5" s="6"/>
      <c r="I5" s="6"/>
      <c r="J5" s="6"/>
      <c r="K5" s="6"/>
      <c r="L5" s="6"/>
    </row>
    <row r="6" spans="1:14" s="9" customFormat="1" ht="24" x14ac:dyDescent="0.25">
      <c r="B6" s="10" t="s">
        <v>150</v>
      </c>
      <c r="C6" s="11" t="s">
        <v>31</v>
      </c>
      <c r="D6" s="10" t="s">
        <v>32</v>
      </c>
      <c r="E6" s="124" t="s">
        <v>44</v>
      </c>
      <c r="F6" s="12" t="s">
        <v>37</v>
      </c>
      <c r="G6" s="10" t="s">
        <v>16</v>
      </c>
      <c r="H6" s="12" t="s">
        <v>53</v>
      </c>
      <c r="I6" s="13" t="s">
        <v>84</v>
      </c>
      <c r="J6" s="10" t="s">
        <v>43</v>
      </c>
    </row>
    <row r="7" spans="1:14" ht="15.75" x14ac:dyDescent="0.25">
      <c r="A7" s="44" t="str">
        <f>IF(Tabla4[[#This Row],[PLACA]]="","",SUBTOTAL(103,$B$7:B7))</f>
        <v/>
      </c>
      <c r="B7" s="126"/>
      <c r="C7" s="42" t="str">
        <f>IFERROR(VLOOKUP(Tabla4[[#This Row],[PLACA]],BASE2026,2,FALSE),"")</f>
        <v/>
      </c>
      <c r="D7" s="42" t="str">
        <f>IFERROR(VLOOKUP(Tabla4[[#This Row],[PLACA]],BASE2026,3,FALSE),"")</f>
        <v/>
      </c>
      <c r="E7" s="45" t="e">
        <f>VLOOKUP(Tabla4[[#This Row],[PLACA]],'BASE DE DATOS 2026'!$B$3:$G$498,5,0)</f>
        <v>#N/A</v>
      </c>
      <c r="F7" s="21" t="str">
        <f>IFERROR(VLOOKUP(Tabla4[[#This Row],[PLACA]],BASE2026,12,FALSE),"")</f>
        <v/>
      </c>
      <c r="G7" s="21" t="str">
        <f>IFERROR(VLOOKUP(Tabla4[[#This Row],[PLACA]],BASE2026,11,FALSE),"")</f>
        <v/>
      </c>
      <c r="H7" s="45" t="str">
        <f>IFERROR(VLOOKUP(Tabla4[[#This Row],[PLACA]],BASE2026,13,FALSE),"")</f>
        <v/>
      </c>
      <c r="I7" s="43" t="str">
        <f>_xlfn.IFNA(VLOOKUP(Tabla4[[#This Row],[PLACA]],BASE2026,14,FALSE),"")</f>
        <v/>
      </c>
      <c r="J7" s="125"/>
    </row>
    <row r="8" spans="1:14" ht="15.75" x14ac:dyDescent="0.25">
      <c r="A8" s="74" t="str">
        <f>IF(Tabla4[[#This Row],[PLACA]]="","",SUBTOTAL(103,$B$7:B8))</f>
        <v/>
      </c>
      <c r="B8" s="126"/>
      <c r="C8" s="42" t="str">
        <f>IFERROR(VLOOKUP(Tabla4[[#This Row],[PLACA]],BASE2026,2,FALSE),"")</f>
        <v/>
      </c>
      <c r="D8" s="42" t="str">
        <f>IFERROR(VLOOKUP(Tabla4[[#This Row],[PLACA]],BASE2026,3,FALSE),"")</f>
        <v/>
      </c>
      <c r="E8" s="45" t="e">
        <f>VLOOKUP(Tabla4[[#This Row],[PLACA]],'BASE DE DATOS 2026'!$B$3:$G$498,5,0)</f>
        <v>#N/A</v>
      </c>
      <c r="F8" s="21" t="str">
        <f>IFERROR(VLOOKUP(Tabla4[[#This Row],[PLACA]],BASE2026,12,FALSE),"")</f>
        <v/>
      </c>
      <c r="G8" s="21" t="str">
        <f>IFERROR(VLOOKUP(Tabla4[[#This Row],[PLACA]],BASE2026,11,FALSE),"")</f>
        <v/>
      </c>
      <c r="H8" s="45" t="str">
        <f>IFERROR(VLOOKUP(Tabla4[[#This Row],[PLACA]],BASE2026,13,FALSE),"")</f>
        <v/>
      </c>
      <c r="I8" s="43" t="str">
        <f>_xlfn.IFNA(VLOOKUP(Tabla4[[#This Row],[PLACA]],BASE2026,14,FALSE),"")</f>
        <v/>
      </c>
      <c r="J8" s="125"/>
    </row>
    <row r="9" spans="1:14" ht="15.75" x14ac:dyDescent="0.25">
      <c r="A9" s="74" t="str">
        <f>IF(Tabla4[[#This Row],[PLACA]]="","",SUBTOTAL(103,$B$7:B9))</f>
        <v/>
      </c>
      <c r="B9" s="126"/>
      <c r="C9" s="42" t="str">
        <f>IFERROR(VLOOKUP(Tabla4[[#This Row],[PLACA]],BASE2026,2,FALSE),"")</f>
        <v/>
      </c>
      <c r="D9" s="42" t="str">
        <f>IFERROR(VLOOKUP(Tabla4[[#This Row],[PLACA]],BASE2026,3,FALSE),"")</f>
        <v/>
      </c>
      <c r="E9" s="45" t="e">
        <f>VLOOKUP(Tabla4[[#This Row],[PLACA]],'BASE DE DATOS 2026'!$B$3:$G$498,5,0)</f>
        <v>#N/A</v>
      </c>
      <c r="F9" s="21" t="str">
        <f>IFERROR(VLOOKUP(Tabla4[[#This Row],[PLACA]],BASE2026,12,FALSE),"")</f>
        <v/>
      </c>
      <c r="G9" s="21" t="str">
        <f>IFERROR(VLOOKUP(Tabla4[[#This Row],[PLACA]],BASE2026,11,FALSE),"")</f>
        <v/>
      </c>
      <c r="H9" s="45" t="str">
        <f>IFERROR(VLOOKUP(Tabla4[[#This Row],[PLACA]],BASE2026,13,FALSE),"")</f>
        <v/>
      </c>
      <c r="I9" s="43" t="str">
        <f>_xlfn.IFNA(VLOOKUP(Tabla4[[#This Row],[PLACA]],BASE2026,14,FALSE),"")</f>
        <v/>
      </c>
      <c r="J9" s="125"/>
    </row>
    <row r="10" spans="1:14" ht="15.75" x14ac:dyDescent="0.25">
      <c r="A10" s="74" t="str">
        <f>IF(Tabla4[[#This Row],[PLACA]]="","",SUBTOTAL(103,$B$7:B10))</f>
        <v/>
      </c>
      <c r="B10" s="126"/>
      <c r="C10" s="42" t="str">
        <f>IFERROR(VLOOKUP(Tabla4[[#This Row],[PLACA]],BASE2026,2,FALSE),"")</f>
        <v/>
      </c>
      <c r="D10" s="42" t="str">
        <f>IFERROR(VLOOKUP(Tabla4[[#This Row],[PLACA]],BASE2026,3,FALSE),"")</f>
        <v/>
      </c>
      <c r="E10" s="45" t="e">
        <f>VLOOKUP(Tabla4[[#This Row],[PLACA]],'BASE DE DATOS 2026'!$B$3:$G$498,5,0)</f>
        <v>#N/A</v>
      </c>
      <c r="F10" s="21" t="str">
        <f>IFERROR(VLOOKUP(Tabla4[[#This Row],[PLACA]],BASE2026,12,FALSE),"")</f>
        <v/>
      </c>
      <c r="G10" s="21" t="str">
        <f>IFERROR(VLOOKUP(Tabla4[[#This Row],[PLACA]],BASE2026,11,FALSE),"")</f>
        <v/>
      </c>
      <c r="H10" s="45" t="str">
        <f>IFERROR(VLOOKUP(Tabla4[[#This Row],[PLACA]],BASE2026,13,FALSE),"")</f>
        <v/>
      </c>
      <c r="I10" s="43" t="str">
        <f>_xlfn.IFNA(VLOOKUP(Tabla4[[#This Row],[PLACA]],BASE2026,14,FALSE),"")</f>
        <v/>
      </c>
      <c r="J10" s="125"/>
    </row>
    <row r="11" spans="1:14" ht="15.75" x14ac:dyDescent="0.25">
      <c r="A11" s="74" t="str">
        <f>IF(Tabla4[[#This Row],[PLACA]]="","",SUBTOTAL(103,$B$7:B11))</f>
        <v/>
      </c>
      <c r="B11" s="126"/>
      <c r="C11" s="42" t="str">
        <f>IFERROR(VLOOKUP(Tabla4[[#This Row],[PLACA]],BASE2026,2,FALSE),"")</f>
        <v/>
      </c>
      <c r="D11" s="42" t="str">
        <f>IFERROR(VLOOKUP(Tabla4[[#This Row],[PLACA]],BASE2026,3,FALSE),"")</f>
        <v/>
      </c>
      <c r="E11" s="45" t="e">
        <f>VLOOKUP(Tabla4[[#This Row],[PLACA]],'BASE DE DATOS 2026'!$B$3:$G$498,5,0)</f>
        <v>#N/A</v>
      </c>
      <c r="F11" s="21" t="str">
        <f>IFERROR(VLOOKUP(Tabla4[[#This Row],[PLACA]],BASE2026,12,FALSE),"")</f>
        <v/>
      </c>
      <c r="G11" s="21" t="str">
        <f>IFERROR(VLOOKUP(Tabla4[[#This Row],[PLACA]],BASE2026,11,FALSE),"")</f>
        <v/>
      </c>
      <c r="H11" s="45" t="str">
        <f>IFERROR(VLOOKUP(Tabla4[[#This Row],[PLACA]],BASE2026,13,FALSE),"")</f>
        <v/>
      </c>
      <c r="I11" s="43" t="str">
        <f>_xlfn.IFNA(VLOOKUP(Tabla4[[#This Row],[PLACA]],BASE2026,14,FALSE),"")</f>
        <v/>
      </c>
      <c r="J11" s="125"/>
    </row>
    <row r="12" spans="1:14" ht="15.75" x14ac:dyDescent="0.25">
      <c r="A12" s="74" t="str">
        <f>IF(Tabla4[[#This Row],[PLACA]]="","",SUBTOTAL(103,$B$7:B12))</f>
        <v/>
      </c>
      <c r="B12" s="126"/>
      <c r="C12" s="42" t="str">
        <f>IFERROR(VLOOKUP(Tabla4[[#This Row],[PLACA]],BASE2026,2,FALSE),"")</f>
        <v/>
      </c>
      <c r="D12" s="42" t="str">
        <f>IFERROR(VLOOKUP(Tabla4[[#This Row],[PLACA]],BASE2026,3,FALSE),"")</f>
        <v/>
      </c>
      <c r="E12" s="45" t="e">
        <f>VLOOKUP(Tabla4[[#This Row],[PLACA]],'BASE DE DATOS 2026'!$B$3:$G$498,5,0)</f>
        <v>#N/A</v>
      </c>
      <c r="F12" s="21" t="str">
        <f>IFERROR(VLOOKUP(Tabla4[[#This Row],[PLACA]],BASE2026,12,FALSE),"")</f>
        <v/>
      </c>
      <c r="G12" s="21" t="str">
        <f>IFERROR(VLOOKUP(Tabla4[[#This Row],[PLACA]],BASE2026,11,FALSE),"")</f>
        <v/>
      </c>
      <c r="H12" s="45" t="str">
        <f>IFERROR(VLOOKUP(Tabla4[[#This Row],[PLACA]],BASE2026,13,FALSE),"")</f>
        <v/>
      </c>
      <c r="I12" s="43" t="str">
        <f>_xlfn.IFNA(VLOOKUP(Tabla4[[#This Row],[PLACA]],BASE2026,14,FALSE),"")</f>
        <v/>
      </c>
      <c r="J12" s="46"/>
    </row>
    <row r="13" spans="1:14" ht="15.75" x14ac:dyDescent="0.25">
      <c r="A13" s="74" t="str">
        <f>IF(Tabla4[[#This Row],[PLACA]]="","",SUBTOTAL(103,$B$7:B13))</f>
        <v/>
      </c>
      <c r="B13" s="126"/>
      <c r="C13" s="42" t="str">
        <f>IFERROR(VLOOKUP(Tabla4[[#This Row],[PLACA]],BASE2026,2,FALSE),"")</f>
        <v/>
      </c>
      <c r="D13" s="42" t="str">
        <f>IFERROR(VLOOKUP(Tabla4[[#This Row],[PLACA]],BASE2026,3,FALSE),"")</f>
        <v/>
      </c>
      <c r="E13" s="45" t="e">
        <f>VLOOKUP(Tabla4[[#This Row],[PLACA]],'BASE DE DATOS 2026'!$B$3:$G$498,5,0)</f>
        <v>#N/A</v>
      </c>
      <c r="F13" s="21" t="str">
        <f>IFERROR(VLOOKUP(Tabla4[[#This Row],[PLACA]],BASE2026,12,FALSE),"")</f>
        <v/>
      </c>
      <c r="G13" s="21" t="str">
        <f>IFERROR(VLOOKUP(Tabla4[[#This Row],[PLACA]],BASE2026,11,FALSE),"")</f>
        <v/>
      </c>
      <c r="H13" s="45" t="str">
        <f>IFERROR(VLOOKUP(Tabla4[[#This Row],[PLACA]],BASE2026,13,FALSE),"")</f>
        <v/>
      </c>
      <c r="I13" s="43" t="str">
        <f>_xlfn.IFNA(VLOOKUP(Tabla4[[#This Row],[PLACA]],BASE2026,14,FALSE),"")</f>
        <v/>
      </c>
      <c r="J13" s="125"/>
    </row>
    <row r="14" spans="1:14" ht="15.75" x14ac:dyDescent="0.25">
      <c r="A14" s="74" t="str">
        <f>IF(Tabla4[[#This Row],[PLACA]]="","",SUBTOTAL(103,$B$7:B14))</f>
        <v/>
      </c>
      <c r="B14" s="126"/>
      <c r="C14" s="42" t="str">
        <f>IFERROR(VLOOKUP(Tabla4[[#This Row],[PLACA]],BASE2026,2,FALSE),"")</f>
        <v/>
      </c>
      <c r="D14" s="42" t="str">
        <f>IFERROR(VLOOKUP(Tabla4[[#This Row],[PLACA]],BASE2026,3,FALSE),"")</f>
        <v/>
      </c>
      <c r="E14" s="45" t="e">
        <f>VLOOKUP(Tabla4[[#This Row],[PLACA]],'BASE DE DATOS 2026'!$B$3:$G$498,5,0)</f>
        <v>#N/A</v>
      </c>
      <c r="F14" s="21" t="str">
        <f>IFERROR(VLOOKUP(Tabla4[[#This Row],[PLACA]],BASE2026,12,FALSE),"")</f>
        <v/>
      </c>
      <c r="G14" s="21" t="str">
        <f>IFERROR(VLOOKUP(Tabla4[[#This Row],[PLACA]],BASE2026,11,FALSE),"")</f>
        <v/>
      </c>
      <c r="H14" s="45" t="str">
        <f>IFERROR(VLOOKUP(Tabla4[[#This Row],[PLACA]],BASE2026,13,FALSE),"")</f>
        <v/>
      </c>
      <c r="I14" s="43" t="str">
        <f>_xlfn.IFNA(VLOOKUP(Tabla4[[#This Row],[PLACA]],BASE2026,14,FALSE),"")</f>
        <v/>
      </c>
      <c r="J14" s="125"/>
    </row>
    <row r="15" spans="1:14" ht="15.75" x14ac:dyDescent="0.25">
      <c r="A15" s="74" t="str">
        <f>IF(Tabla4[[#This Row],[PLACA]]="","",SUBTOTAL(103,$B$7:B15))</f>
        <v/>
      </c>
      <c r="B15" s="126"/>
      <c r="C15" s="42" t="str">
        <f>IFERROR(VLOOKUP(Tabla4[[#This Row],[PLACA]],BASE2026,2,FALSE),"")</f>
        <v/>
      </c>
      <c r="D15" s="42" t="str">
        <f>IFERROR(VLOOKUP(Tabla4[[#This Row],[PLACA]],BASE2026,3,FALSE),"")</f>
        <v/>
      </c>
      <c r="E15" s="45" t="e">
        <f>VLOOKUP(Tabla4[[#This Row],[PLACA]],'BASE DE DATOS 2026'!$B$3:$G$498,5,0)</f>
        <v>#N/A</v>
      </c>
      <c r="F15" s="21" t="str">
        <f>IFERROR(VLOOKUP(Tabla4[[#This Row],[PLACA]],BASE2026,12,FALSE),"")</f>
        <v/>
      </c>
      <c r="G15" s="21" t="str">
        <f>IFERROR(VLOOKUP(Tabla4[[#This Row],[PLACA]],BASE2026,11,FALSE),"")</f>
        <v/>
      </c>
      <c r="H15" s="45" t="str">
        <f>IFERROR(VLOOKUP(Tabla4[[#This Row],[PLACA]],BASE2026,13,FALSE),"")</f>
        <v/>
      </c>
      <c r="I15" s="43" t="str">
        <f>_xlfn.IFNA(VLOOKUP(Tabla4[[#This Row],[PLACA]],BASE2026,14,FALSE),"")</f>
        <v/>
      </c>
      <c r="J15" s="125"/>
    </row>
    <row r="16" spans="1:14" ht="15.75" x14ac:dyDescent="0.25">
      <c r="A16" s="74" t="str">
        <f>IF(Tabla4[[#This Row],[PLACA]]="","",SUBTOTAL(103,$B$7:B16))</f>
        <v/>
      </c>
      <c r="B16" s="126"/>
      <c r="C16" s="42" t="str">
        <f>IFERROR(VLOOKUP(Tabla4[[#This Row],[PLACA]],BASE2026,2,FALSE),"")</f>
        <v/>
      </c>
      <c r="D16" s="42" t="str">
        <f>IFERROR(VLOOKUP(Tabla4[[#This Row],[PLACA]],BASE2026,3,FALSE),"")</f>
        <v/>
      </c>
      <c r="E16" s="45" t="e">
        <f>VLOOKUP(Tabla4[[#This Row],[PLACA]],'BASE DE DATOS 2026'!$B$3:$G$498,5,0)</f>
        <v>#N/A</v>
      </c>
      <c r="F16" s="21" t="str">
        <f>IFERROR(VLOOKUP(Tabla4[[#This Row],[PLACA]],BASE2026,12,FALSE),"")</f>
        <v/>
      </c>
      <c r="G16" s="21" t="str">
        <f>IFERROR(VLOOKUP(Tabla4[[#This Row],[PLACA]],BASE2026,11,FALSE),"")</f>
        <v/>
      </c>
      <c r="H16" s="45" t="str">
        <f>IFERROR(VLOOKUP(Tabla4[[#This Row],[PLACA]],BASE2026,13,FALSE),"")</f>
        <v/>
      </c>
      <c r="I16" s="43" t="str">
        <f>_xlfn.IFNA(VLOOKUP(Tabla4[[#This Row],[PLACA]],BASE2026,14,FALSE),"")</f>
        <v/>
      </c>
      <c r="J16" s="125"/>
    </row>
    <row r="17" spans="1:10" ht="15.75" x14ac:dyDescent="0.25">
      <c r="A17" s="74" t="str">
        <f>IF(Tabla4[[#This Row],[PLACA]]="","",SUBTOTAL(103,$B$7:B17))</f>
        <v/>
      </c>
      <c r="B17" s="126"/>
      <c r="C17" s="42" t="str">
        <f>IFERROR(VLOOKUP(Tabla4[[#This Row],[PLACA]],BASE2026,2,FALSE),"")</f>
        <v/>
      </c>
      <c r="D17" s="42" t="str">
        <f>IFERROR(VLOOKUP(Tabla4[[#This Row],[PLACA]],BASE2026,3,FALSE),"")</f>
        <v/>
      </c>
      <c r="E17" s="45" t="e">
        <f>VLOOKUP(Tabla4[[#This Row],[PLACA]],'BASE DE DATOS 2026'!$B$3:$G$498,5,0)</f>
        <v>#N/A</v>
      </c>
      <c r="F17" s="21" t="str">
        <f>IFERROR(VLOOKUP(Tabla4[[#This Row],[PLACA]],BASE2026,12,FALSE),"")</f>
        <v/>
      </c>
      <c r="G17" s="21" t="str">
        <f>IFERROR(VLOOKUP(Tabla4[[#This Row],[PLACA]],BASE2026,11,FALSE),"")</f>
        <v/>
      </c>
      <c r="H17" s="45" t="str">
        <f>IFERROR(VLOOKUP(Tabla4[[#This Row],[PLACA]],BASE2026,13,FALSE),"")</f>
        <v/>
      </c>
      <c r="I17" s="43" t="str">
        <f>_xlfn.IFNA(VLOOKUP(Tabla4[[#This Row],[PLACA]],BASE2026,14,FALSE),"")</f>
        <v/>
      </c>
      <c r="J17" s="125"/>
    </row>
    <row r="18" spans="1:10" ht="15.75" x14ac:dyDescent="0.25">
      <c r="A18" s="74" t="str">
        <f>IF(Tabla4[[#This Row],[PLACA]]="","",SUBTOTAL(103,$B$7:B18))</f>
        <v/>
      </c>
      <c r="B18" s="126"/>
      <c r="C18" s="42" t="str">
        <f>IFERROR(VLOOKUP(Tabla4[[#This Row],[PLACA]],BASE2026,2,FALSE),"")</f>
        <v/>
      </c>
      <c r="D18" s="41" t="str">
        <f>IFERROR(VLOOKUP(Tabla4[[#This Row],[PLACA]],BASE2026,3,FALSE),"")</f>
        <v/>
      </c>
      <c r="E18" s="39" t="e">
        <f>VLOOKUP(Tabla4[[#This Row],[PLACA]],'BASE DE DATOS 2026'!$B$3:$G$498,5,0)</f>
        <v>#N/A</v>
      </c>
      <c r="F18" s="38" t="str">
        <f>IFERROR(VLOOKUP(Tabla4[[#This Row],[PLACA]],BASE2026,12,FALSE),"")</f>
        <v/>
      </c>
      <c r="G18" s="38" t="str">
        <f>IFERROR(VLOOKUP(Tabla4[[#This Row],[PLACA]],BASE2026,11,FALSE),"")</f>
        <v/>
      </c>
      <c r="H18" s="39" t="str">
        <f>IFERROR(VLOOKUP(Tabla4[[#This Row],[PLACA]],BASE2026,13,FALSE),"")</f>
        <v/>
      </c>
      <c r="I18" s="43" t="str">
        <f>_xlfn.IFNA(VLOOKUP(Tabla4[[#This Row],[PLACA]],BASE2026,14,FALSE),"")</f>
        <v/>
      </c>
      <c r="J18" s="47"/>
    </row>
    <row r="19" spans="1:10" ht="15.75" x14ac:dyDescent="0.25">
      <c r="A19" s="74" t="str">
        <f>IF(Tabla4[[#This Row],[PLACA]]="","",SUBTOTAL(103,$B$7:B19))</f>
        <v/>
      </c>
      <c r="B19" s="126"/>
      <c r="C19" s="42" t="str">
        <f>IFERROR(VLOOKUP(Tabla4[[#This Row],[PLACA]],BASE2026,2,FALSE),"")</f>
        <v/>
      </c>
      <c r="D19" s="41" t="str">
        <f>IFERROR(VLOOKUP(Tabla4[[#This Row],[PLACA]],BASE2026,3,FALSE),"")</f>
        <v/>
      </c>
      <c r="E19" s="39" t="e">
        <f>VLOOKUP(Tabla4[[#This Row],[PLACA]],'BASE DE DATOS 2026'!$B$3:$G$498,5,0)</f>
        <v>#N/A</v>
      </c>
      <c r="F19" s="38" t="str">
        <f>IFERROR(VLOOKUP(Tabla4[[#This Row],[PLACA]],BASE2026,12,FALSE),"")</f>
        <v/>
      </c>
      <c r="G19" s="38" t="str">
        <f>IFERROR(VLOOKUP(Tabla4[[#This Row],[PLACA]],BASE2026,11,FALSE),"")</f>
        <v/>
      </c>
      <c r="H19" s="39" t="str">
        <f>IFERROR(VLOOKUP(Tabla4[[#This Row],[PLACA]],BASE2026,13,FALSE),"")</f>
        <v/>
      </c>
      <c r="I19" s="43" t="str">
        <f>_xlfn.IFNA(VLOOKUP(Tabla4[[#This Row],[PLACA]],BASE2026,14,FALSE),"")</f>
        <v/>
      </c>
      <c r="J19" s="47"/>
    </row>
    <row r="20" spans="1:10" ht="15.75" x14ac:dyDescent="0.25">
      <c r="A20" s="74" t="str">
        <f>IF(Tabla4[[#This Row],[PLACA]]="","",SUBTOTAL(103,$B$7:B20))</f>
        <v/>
      </c>
      <c r="B20" s="126"/>
      <c r="C20" s="42" t="str">
        <f>IFERROR(VLOOKUP(Tabla4[[#This Row],[PLACA]],BASE2026,2,FALSE),"")</f>
        <v/>
      </c>
      <c r="D20" s="41" t="str">
        <f>IFERROR(VLOOKUP(Tabla4[[#This Row],[PLACA]],BASE2026,3,FALSE),"")</f>
        <v/>
      </c>
      <c r="E20" s="39" t="e">
        <f>VLOOKUP(Tabla4[[#This Row],[PLACA]],'BASE DE DATOS 2026'!$B$3:$G$498,5,0)</f>
        <v>#N/A</v>
      </c>
      <c r="F20" s="38" t="str">
        <f>IFERROR(VLOOKUP(Tabla4[[#This Row],[PLACA]],BASE2026,12,FALSE),"")</f>
        <v/>
      </c>
      <c r="G20" s="38" t="str">
        <f>IFERROR(VLOOKUP(Tabla4[[#This Row],[PLACA]],BASE2026,11,FALSE),"")</f>
        <v/>
      </c>
      <c r="H20" s="39" t="str">
        <f>IFERROR(VLOOKUP(Tabla4[[#This Row],[PLACA]],BASE2026,13,FALSE),"")</f>
        <v/>
      </c>
      <c r="I20" s="43" t="str">
        <f>_xlfn.IFNA(VLOOKUP(Tabla4[[#This Row],[PLACA]],BASE2026,14,FALSE),"")</f>
        <v/>
      </c>
      <c r="J20" s="47"/>
    </row>
    <row r="21" spans="1:10" ht="15.75" x14ac:dyDescent="0.25">
      <c r="A21" s="74" t="str">
        <f>IF(Tabla4[[#This Row],[PLACA]]="","",SUBTOTAL(103,$B$7:B21))</f>
        <v/>
      </c>
      <c r="B21" s="126"/>
      <c r="C21" s="42" t="str">
        <f>IFERROR(VLOOKUP(Tabla4[[#This Row],[PLACA]],BASE2026,2,FALSE),"")</f>
        <v/>
      </c>
      <c r="D21" s="41" t="str">
        <f>IFERROR(VLOOKUP(Tabla4[[#This Row],[PLACA]],BASE2026,3,FALSE),"")</f>
        <v/>
      </c>
      <c r="E21" s="39" t="e">
        <f>VLOOKUP(Tabla4[[#This Row],[PLACA]],'BASE DE DATOS 2026'!$B$3:$G$498,5,0)</f>
        <v>#N/A</v>
      </c>
      <c r="F21" s="38" t="str">
        <f>IFERROR(VLOOKUP(Tabla4[[#This Row],[PLACA]],BASE2026,12,FALSE),"")</f>
        <v/>
      </c>
      <c r="G21" s="38" t="str">
        <f>IFERROR(VLOOKUP(Tabla4[[#This Row],[PLACA]],BASE2026,11,FALSE),"")</f>
        <v/>
      </c>
      <c r="H21" s="39" t="str">
        <f>IFERROR(VLOOKUP(Tabla4[[#This Row],[PLACA]],BASE2026,13,FALSE),"")</f>
        <v/>
      </c>
      <c r="I21" s="43" t="str">
        <f>_xlfn.IFNA(VLOOKUP(Tabla4[[#This Row],[PLACA]],BASE2026,14,FALSE),"")</f>
        <v/>
      </c>
      <c r="J21" s="125"/>
    </row>
    <row r="22" spans="1:10" ht="15.75" x14ac:dyDescent="0.25">
      <c r="A22" s="74" t="str">
        <f>IF(Tabla4[[#This Row],[PLACA]]="","",SUBTOTAL(103,$B$7:B22))</f>
        <v/>
      </c>
      <c r="B22" s="126"/>
      <c r="C22" s="42" t="str">
        <f>IFERROR(VLOOKUP(Tabla4[[#This Row],[PLACA]],BASE2026,2,FALSE),"")</f>
        <v/>
      </c>
      <c r="D22" s="41" t="str">
        <f>IFERROR(VLOOKUP(Tabla4[[#This Row],[PLACA]],BASE2026,3,FALSE),"")</f>
        <v/>
      </c>
      <c r="E22" s="39" t="e">
        <f>VLOOKUP(Tabla4[[#This Row],[PLACA]],'BASE DE DATOS 2026'!$B$3:$G$498,5,0)</f>
        <v>#N/A</v>
      </c>
      <c r="F22" s="38" t="str">
        <f>IFERROR(VLOOKUP(Tabla4[[#This Row],[PLACA]],BASE2026,12,FALSE),"")</f>
        <v/>
      </c>
      <c r="G22" s="38" t="str">
        <f>IFERROR(VLOOKUP(Tabla4[[#This Row],[PLACA]],BASE2026,11,FALSE),"")</f>
        <v/>
      </c>
      <c r="H22" s="39" t="str">
        <f>IFERROR(VLOOKUP(Tabla4[[#This Row],[PLACA]],BASE2026,13,FALSE),"")</f>
        <v/>
      </c>
      <c r="I22" s="43" t="str">
        <f>_xlfn.IFNA(VLOOKUP(Tabla4[[#This Row],[PLACA]],BASE2026,14,FALSE),"")</f>
        <v/>
      </c>
      <c r="J22" s="47"/>
    </row>
    <row r="23" spans="1:10" ht="15.75" x14ac:dyDescent="0.25">
      <c r="A23" s="74" t="str">
        <f>IF(Tabla4[[#This Row],[PLACA]]="","",SUBTOTAL(103,$B$7:B23))</f>
        <v/>
      </c>
      <c r="B23" s="126"/>
      <c r="C23" s="42" t="str">
        <f>IFERROR(VLOOKUP(Tabla4[[#This Row],[PLACA]],BASE2026,2,FALSE),"")</f>
        <v/>
      </c>
      <c r="D23" s="41" t="str">
        <f>IFERROR(VLOOKUP(Tabla4[[#This Row],[PLACA]],BASE2026,3,FALSE),"")</f>
        <v/>
      </c>
      <c r="E23" s="39" t="e">
        <f>VLOOKUP(Tabla4[[#This Row],[PLACA]],'BASE DE DATOS 2026'!$B$3:$G$498,5,0)</f>
        <v>#N/A</v>
      </c>
      <c r="F23" s="38" t="str">
        <f>IFERROR(VLOOKUP(Tabla4[[#This Row],[PLACA]],BASE2026,12,FALSE),"")</f>
        <v/>
      </c>
      <c r="G23" s="38" t="str">
        <f>IFERROR(VLOOKUP(Tabla4[[#This Row],[PLACA]],BASE2026,11,FALSE),"")</f>
        <v/>
      </c>
      <c r="H23" s="39" t="str">
        <f>IFERROR(VLOOKUP(Tabla4[[#This Row],[PLACA]],BASE2026,13,FALSE),"")</f>
        <v/>
      </c>
      <c r="I23" s="43" t="str">
        <f>_xlfn.IFNA(VLOOKUP(Tabla4[[#This Row],[PLACA]],BASE2026,14,FALSE),"")</f>
        <v/>
      </c>
      <c r="J23" s="47"/>
    </row>
    <row r="24" spans="1:10" ht="15.75" x14ac:dyDescent="0.25">
      <c r="A24" s="74" t="str">
        <f>IF(Tabla4[[#This Row],[PLACA]]="","",SUBTOTAL(103,$B$7:B24))</f>
        <v/>
      </c>
      <c r="B24" s="126"/>
      <c r="C24" s="42" t="str">
        <f>IFERROR(VLOOKUP(Tabla4[[#This Row],[PLACA]],BASE2026,2,FALSE),"")</f>
        <v/>
      </c>
      <c r="D24" s="41" t="str">
        <f>IFERROR(VLOOKUP(Tabla4[[#This Row],[PLACA]],BASE2026,3,FALSE),"")</f>
        <v/>
      </c>
      <c r="E24" s="39" t="e">
        <f>VLOOKUP(Tabla4[[#This Row],[PLACA]],'BASE DE DATOS 2026'!$B$3:$G$498,5,0)</f>
        <v>#N/A</v>
      </c>
      <c r="F24" s="38" t="str">
        <f>IFERROR(VLOOKUP(Tabla4[[#This Row],[PLACA]],BASE2026,12,FALSE),"")</f>
        <v/>
      </c>
      <c r="G24" s="38" t="str">
        <f>IFERROR(VLOOKUP(Tabla4[[#This Row],[PLACA]],BASE2026,11,FALSE),"")</f>
        <v/>
      </c>
      <c r="H24" s="39" t="str">
        <f>IFERROR(VLOOKUP(Tabla4[[#This Row],[PLACA]],BASE2026,13,FALSE),"")</f>
        <v/>
      </c>
      <c r="I24" s="43" t="str">
        <f>_xlfn.IFNA(VLOOKUP(Tabla4[[#This Row],[PLACA]],BASE2026,14,FALSE),"")</f>
        <v/>
      </c>
      <c r="J24" s="47"/>
    </row>
    <row r="25" spans="1:10" ht="15.75" x14ac:dyDescent="0.25">
      <c r="A25" s="74" t="str">
        <f>IF(Tabla4[[#This Row],[PLACA]]="","",SUBTOTAL(103,$B$7:B25))</f>
        <v/>
      </c>
      <c r="B25" s="126"/>
      <c r="C25" s="42" t="str">
        <f>IFERROR(VLOOKUP(Tabla4[[#This Row],[PLACA]],BASE2026,2,FALSE),"")</f>
        <v/>
      </c>
      <c r="D25" s="41" t="str">
        <f>IFERROR(VLOOKUP(Tabla4[[#This Row],[PLACA]],BASE2026,3,FALSE),"")</f>
        <v/>
      </c>
      <c r="E25" s="39" t="e">
        <f>VLOOKUP(Tabla4[[#This Row],[PLACA]],'BASE DE DATOS 2026'!$B$3:$G$498,5,0)</f>
        <v>#N/A</v>
      </c>
      <c r="F25" s="38" t="str">
        <f>IFERROR(VLOOKUP(Tabla4[[#This Row],[PLACA]],BASE2026,12,FALSE),"")</f>
        <v/>
      </c>
      <c r="G25" s="38" t="str">
        <f>IFERROR(VLOOKUP(Tabla4[[#This Row],[PLACA]],BASE2026,11,FALSE),"")</f>
        <v/>
      </c>
      <c r="H25" s="39" t="str">
        <f>IFERROR(VLOOKUP(Tabla4[[#This Row],[PLACA]],BASE2026,13,FALSE),"")</f>
        <v/>
      </c>
      <c r="I25" s="43" t="str">
        <f>_xlfn.IFNA(VLOOKUP(Tabla4[[#This Row],[PLACA]],BASE2026,14,FALSE),"")</f>
        <v/>
      </c>
      <c r="J25" s="125"/>
    </row>
    <row r="26" spans="1:10" ht="15.75" x14ac:dyDescent="0.25">
      <c r="A26" s="74" t="str">
        <f>IF(Tabla4[[#This Row],[PLACA]]="","",SUBTOTAL(103,$B$7:B26))</f>
        <v/>
      </c>
      <c r="B26" s="126"/>
      <c r="C26" s="42" t="str">
        <f>IFERROR(VLOOKUP(Tabla4[[#This Row],[PLACA]],BASE2026,2,FALSE),"")</f>
        <v/>
      </c>
      <c r="D26" s="41" t="str">
        <f>IFERROR(VLOOKUP(Tabla4[[#This Row],[PLACA]],BASE2026,3,FALSE),"")</f>
        <v/>
      </c>
      <c r="E26" s="39" t="e">
        <f>VLOOKUP(Tabla4[[#This Row],[PLACA]],'BASE DE DATOS 2026'!$B$3:$G$498,5,0)</f>
        <v>#N/A</v>
      </c>
      <c r="F26" s="38" t="str">
        <f>IFERROR(VLOOKUP(Tabla4[[#This Row],[PLACA]],BASE2026,12,FALSE),"")</f>
        <v/>
      </c>
      <c r="G26" s="38" t="str">
        <f>IFERROR(VLOOKUP(Tabla4[[#This Row],[PLACA]],BASE2026,11,FALSE),"")</f>
        <v/>
      </c>
      <c r="H26" s="39" t="str">
        <f>IFERROR(VLOOKUP(Tabla4[[#This Row],[PLACA]],BASE2026,13,FALSE),"")</f>
        <v/>
      </c>
      <c r="I26" s="43" t="str">
        <f>_xlfn.IFNA(VLOOKUP(Tabla4[[#This Row],[PLACA]],BASE2026,14,FALSE),"")</f>
        <v/>
      </c>
      <c r="J26" s="125"/>
    </row>
    <row r="27" spans="1:10" ht="15.75" x14ac:dyDescent="0.25">
      <c r="A27" s="74" t="str">
        <f>IF(Tabla4[[#This Row],[PLACA]]="","",SUBTOTAL(103,$B$7:B27))</f>
        <v/>
      </c>
      <c r="B27" s="126"/>
      <c r="C27" s="42" t="str">
        <f>IFERROR(VLOOKUP(Tabla4[[#This Row],[PLACA]],BASE2026,2,FALSE),"")</f>
        <v/>
      </c>
      <c r="D27" s="41" t="str">
        <f>IFERROR(VLOOKUP(Tabla4[[#This Row],[PLACA]],BASE2026,3,FALSE),"")</f>
        <v/>
      </c>
      <c r="E27" s="39" t="e">
        <f>VLOOKUP(Tabla4[[#This Row],[PLACA]],'BASE DE DATOS 2026'!$B$3:$G$498,5,0)</f>
        <v>#N/A</v>
      </c>
      <c r="F27" s="38" t="str">
        <f>IFERROR(VLOOKUP(Tabla4[[#This Row],[PLACA]],BASE2026,12,FALSE),"")</f>
        <v/>
      </c>
      <c r="G27" s="38" t="str">
        <f>IFERROR(VLOOKUP(Tabla4[[#This Row],[PLACA]],BASE2026,11,FALSE),"")</f>
        <v/>
      </c>
      <c r="H27" s="39" t="str">
        <f>IFERROR(VLOOKUP(Tabla4[[#This Row],[PLACA]],BASE2026,13,FALSE),"")</f>
        <v/>
      </c>
      <c r="I27" s="43" t="str">
        <f>_xlfn.IFNA(VLOOKUP(Tabla4[[#This Row],[PLACA]],BASE2026,14,FALSE),"")</f>
        <v/>
      </c>
      <c r="J27" s="47"/>
    </row>
    <row r="28" spans="1:10" ht="15.75" x14ac:dyDescent="0.25">
      <c r="A28" s="74" t="str">
        <f>IF(Tabla4[[#This Row],[PLACA]]="","",SUBTOTAL(103,$B$7:B28))</f>
        <v/>
      </c>
      <c r="B28" s="126"/>
      <c r="C28" s="42" t="str">
        <f>IFERROR(VLOOKUP(Tabla4[[#This Row],[PLACA]],BASE2026,2,FALSE),"")</f>
        <v/>
      </c>
      <c r="D28" s="41" t="str">
        <f>IFERROR(VLOOKUP(Tabla4[[#This Row],[PLACA]],BASE2026,3,FALSE),"")</f>
        <v/>
      </c>
      <c r="E28" s="39" t="e">
        <f>VLOOKUP(Tabla4[[#This Row],[PLACA]],'BASE DE DATOS 2026'!$B$3:$G$498,5,0)</f>
        <v>#N/A</v>
      </c>
      <c r="F28" s="38" t="str">
        <f>IFERROR(VLOOKUP(Tabla4[[#This Row],[PLACA]],BASE2026,12,FALSE),"")</f>
        <v/>
      </c>
      <c r="G28" s="38" t="str">
        <f>IFERROR(VLOOKUP(Tabla4[[#This Row],[PLACA]],BASE2026,11,FALSE),"")</f>
        <v/>
      </c>
      <c r="H28" s="39" t="str">
        <f>IFERROR(VLOOKUP(Tabla4[[#This Row],[PLACA]],BASE2026,13,FALSE),"")</f>
        <v/>
      </c>
      <c r="I28" s="43" t="str">
        <f>_xlfn.IFNA(VLOOKUP(Tabla4[[#This Row],[PLACA]],BASE2026,14,FALSE),"")</f>
        <v/>
      </c>
      <c r="J28" s="47"/>
    </row>
    <row r="29" spans="1:10" ht="15.75" x14ac:dyDescent="0.25">
      <c r="A29" s="74" t="str">
        <f>IF(Tabla4[[#This Row],[PLACA]]="","",SUBTOTAL(103,$B$7:B29))</f>
        <v/>
      </c>
      <c r="B29" s="126"/>
      <c r="C29" s="42" t="str">
        <f>IFERROR(VLOOKUP(Tabla4[[#This Row],[PLACA]],BASE2026,2,FALSE),"")</f>
        <v/>
      </c>
      <c r="D29" s="42" t="str">
        <f>IFERROR(VLOOKUP(Tabla4[[#This Row],[PLACA]],BASE2026,3,FALSE),"")</f>
        <v/>
      </c>
      <c r="E29" s="45" t="e">
        <f>VLOOKUP(Tabla4[[#This Row],[PLACA]],'BASE DE DATOS 2026'!$B$3:$G$498,5,0)</f>
        <v>#N/A</v>
      </c>
      <c r="F29" s="21" t="str">
        <f>IFERROR(VLOOKUP(Tabla4[[#This Row],[PLACA]],BASE2026,12,FALSE),"")</f>
        <v/>
      </c>
      <c r="G29" s="21" t="str">
        <f>IFERROR(VLOOKUP(Tabla4[[#This Row],[PLACA]],BASE2026,11,FALSE),"")</f>
        <v/>
      </c>
      <c r="H29" s="45" t="str">
        <f>IFERROR(VLOOKUP(Tabla4[[#This Row],[PLACA]],BASE2026,13,FALSE),"")</f>
        <v/>
      </c>
      <c r="I29" s="43" t="str">
        <f>_xlfn.IFNA(VLOOKUP(Tabla4[[#This Row],[PLACA]],BASE2026,14,FALSE),"")</f>
        <v/>
      </c>
      <c r="J29" s="125"/>
    </row>
    <row r="30" spans="1:10" ht="15.75" x14ac:dyDescent="0.25">
      <c r="A30" s="74" t="str">
        <f>IF(Tabla4[[#This Row],[PLACA]]="","",SUBTOTAL(103,$B$7:B30))</f>
        <v/>
      </c>
      <c r="B30" s="126"/>
      <c r="C30" s="42" t="str">
        <f>IFERROR(VLOOKUP(Tabla4[[#This Row],[PLACA]],BASE2026,2,FALSE),"")</f>
        <v/>
      </c>
      <c r="D30" s="42" t="str">
        <f>IFERROR(VLOOKUP(Tabla4[[#This Row],[PLACA]],BASE2026,3,FALSE),"")</f>
        <v/>
      </c>
      <c r="E30" s="45" t="e">
        <f>VLOOKUP(Tabla4[[#This Row],[PLACA]],'BASE DE DATOS 2026'!$B$3:$G$498,5,0)</f>
        <v>#N/A</v>
      </c>
      <c r="F30" s="21" t="str">
        <f>IFERROR(VLOOKUP(Tabla4[[#This Row],[PLACA]],BASE2026,12,FALSE),"")</f>
        <v/>
      </c>
      <c r="G30" s="21" t="str">
        <f>IFERROR(VLOOKUP(Tabla4[[#This Row],[PLACA]],BASE2026,11,FALSE),"")</f>
        <v/>
      </c>
      <c r="H30" s="45" t="str">
        <f>IFERROR(VLOOKUP(Tabla4[[#This Row],[PLACA]],BASE2026,13,FALSE),"")</f>
        <v/>
      </c>
      <c r="I30" s="43" t="str">
        <f>_xlfn.IFNA(VLOOKUP(Tabla4[[#This Row],[PLACA]],BASE2026,14,FALSE),"")</f>
        <v/>
      </c>
      <c r="J30" s="125"/>
    </row>
    <row r="31" spans="1:10" ht="15.75" x14ac:dyDescent="0.25">
      <c r="A31" s="74" t="str">
        <f>IF(Tabla4[[#This Row],[PLACA]]="","",SUBTOTAL(103,$B$7:B31))</f>
        <v/>
      </c>
      <c r="B31" s="126"/>
      <c r="C31" s="42" t="str">
        <f>IFERROR(VLOOKUP(Tabla4[[#This Row],[PLACA]],BASE2026,2,FALSE),"")</f>
        <v/>
      </c>
      <c r="D31" s="42" t="str">
        <f>IFERROR(VLOOKUP(Tabla4[[#This Row],[PLACA]],BASE2026,3,FALSE),"")</f>
        <v/>
      </c>
      <c r="E31" s="45" t="e">
        <f>VLOOKUP(Tabla4[[#This Row],[PLACA]],'BASE DE DATOS 2026'!$B$3:$G$498,5,0)</f>
        <v>#N/A</v>
      </c>
      <c r="F31" s="21" t="str">
        <f>IFERROR(VLOOKUP(Tabla4[[#This Row],[PLACA]],BASE2026,12,FALSE),"")</f>
        <v/>
      </c>
      <c r="G31" s="21" t="str">
        <f>IFERROR(VLOOKUP(Tabla4[[#This Row],[PLACA]],BASE2026,11,FALSE),"")</f>
        <v/>
      </c>
      <c r="H31" s="45" t="str">
        <f>IFERROR(VLOOKUP(Tabla4[[#This Row],[PLACA]],BASE2026,13,FALSE),"")</f>
        <v/>
      </c>
      <c r="I31" s="43" t="str">
        <f>_xlfn.IFNA(VLOOKUP(Tabla4[[#This Row],[PLACA]],BASE2026,14,FALSE),"")</f>
        <v/>
      </c>
      <c r="J31" s="125"/>
    </row>
    <row r="32" spans="1:10" ht="15.75" x14ac:dyDescent="0.25">
      <c r="A32" s="74" t="str">
        <f>IF(Tabla4[[#This Row],[PLACA]]="","",SUBTOTAL(103,$B$7:B32))</f>
        <v/>
      </c>
      <c r="B32" s="126"/>
      <c r="C32" s="42" t="str">
        <f>IFERROR(VLOOKUP(Tabla4[[#This Row],[PLACA]],BASE2026,2,FALSE),"")</f>
        <v/>
      </c>
      <c r="D32" s="42" t="str">
        <f>IFERROR(VLOOKUP(Tabla4[[#This Row],[PLACA]],BASE2026,3,FALSE),"")</f>
        <v/>
      </c>
      <c r="E32" s="45" t="e">
        <f>VLOOKUP(Tabla4[[#This Row],[PLACA]],'BASE DE DATOS 2026'!$B$3:$G$498,5,0)</f>
        <v>#N/A</v>
      </c>
      <c r="F32" s="21" t="str">
        <f>IFERROR(VLOOKUP(Tabla4[[#This Row],[PLACA]],BASE2026,12,FALSE),"")</f>
        <v/>
      </c>
      <c r="G32" s="21" t="str">
        <f>IFERROR(VLOOKUP(Tabla4[[#This Row],[PLACA]],BASE2026,11,FALSE),"")</f>
        <v/>
      </c>
      <c r="H32" s="45" t="str">
        <f>IFERROR(VLOOKUP(Tabla4[[#This Row],[PLACA]],BASE2026,13,FALSE),"")</f>
        <v/>
      </c>
      <c r="I32" s="43" t="str">
        <f>_xlfn.IFNA(VLOOKUP(Tabla4[[#This Row],[PLACA]],BASE2026,14,FALSE),"")</f>
        <v/>
      </c>
      <c r="J32" s="125"/>
    </row>
    <row r="33" spans="1:10" ht="15.75" x14ac:dyDescent="0.25">
      <c r="A33" s="74" t="str">
        <f>IF(Tabla4[[#This Row],[PLACA]]="","",SUBTOTAL(103,$B$7:B33))</f>
        <v/>
      </c>
      <c r="B33" s="126"/>
      <c r="C33" s="42" t="str">
        <f>IFERROR(VLOOKUP(Tabla4[[#This Row],[PLACA]],BASE2026,2,FALSE),"")</f>
        <v/>
      </c>
      <c r="D33" s="42" t="str">
        <f>IFERROR(VLOOKUP(Tabla4[[#This Row],[PLACA]],BASE2026,3,FALSE),"")</f>
        <v/>
      </c>
      <c r="E33" s="45" t="e">
        <f>VLOOKUP(Tabla4[[#This Row],[PLACA]],'BASE DE DATOS 2026'!$B$3:$G$498,5,0)</f>
        <v>#N/A</v>
      </c>
      <c r="F33" s="21" t="str">
        <f>IFERROR(VLOOKUP(Tabla4[[#This Row],[PLACA]],BASE2026,12,FALSE),"")</f>
        <v/>
      </c>
      <c r="G33" s="21" t="str">
        <f>IFERROR(VLOOKUP(Tabla4[[#This Row],[PLACA]],BASE2026,11,FALSE),"")</f>
        <v/>
      </c>
      <c r="H33" s="45" t="str">
        <f>IFERROR(VLOOKUP(Tabla4[[#This Row],[PLACA]],BASE2026,13,FALSE),"")</f>
        <v/>
      </c>
      <c r="I33" s="43" t="str">
        <f>_xlfn.IFNA(VLOOKUP(Tabla4[[#This Row],[PLACA]],BASE2026,14,FALSE),"")</f>
        <v/>
      </c>
      <c r="J33" s="125"/>
    </row>
    <row r="34" spans="1:10" ht="15.75" x14ac:dyDescent="0.25">
      <c r="A34" s="74" t="str">
        <f>IF(Tabla4[[#This Row],[PLACA]]="","",SUBTOTAL(103,$B$7:B34))</f>
        <v/>
      </c>
      <c r="B34" s="126"/>
      <c r="C34" s="42" t="str">
        <f>IFERROR(VLOOKUP(Tabla4[[#This Row],[PLACA]],BASE2026,2,FALSE),"")</f>
        <v/>
      </c>
      <c r="D34" s="42" t="str">
        <f>IFERROR(VLOOKUP(Tabla4[[#This Row],[PLACA]],BASE2026,3,FALSE),"")</f>
        <v/>
      </c>
      <c r="E34" s="45" t="e">
        <f>VLOOKUP(Tabla4[[#This Row],[PLACA]],'BASE DE DATOS 2026'!$B$3:$G$498,5,0)</f>
        <v>#N/A</v>
      </c>
      <c r="F34" s="21" t="str">
        <f>IFERROR(VLOOKUP(Tabla4[[#This Row],[PLACA]],BASE2026,12,FALSE),"")</f>
        <v/>
      </c>
      <c r="G34" s="21" t="str">
        <f>IFERROR(VLOOKUP(Tabla4[[#This Row],[PLACA]],BASE2026,11,FALSE),"")</f>
        <v/>
      </c>
      <c r="H34" s="45" t="str">
        <f>IFERROR(VLOOKUP(Tabla4[[#This Row],[PLACA]],BASE2026,13,FALSE),"")</f>
        <v/>
      </c>
      <c r="I34" s="43" t="str">
        <f>_xlfn.IFNA(VLOOKUP(Tabla4[[#This Row],[PLACA]],BASE2026,14,FALSE),"")</f>
        <v/>
      </c>
      <c r="J34" s="125"/>
    </row>
    <row r="35" spans="1:10" ht="15.75" x14ac:dyDescent="0.25">
      <c r="A35" s="74" t="str">
        <f>IF(Tabla4[[#This Row],[PLACA]]="","",SUBTOTAL(103,$B$7:B35))</f>
        <v/>
      </c>
      <c r="B35" s="126"/>
      <c r="C35" s="42" t="str">
        <f>IFERROR(VLOOKUP(Tabla4[[#This Row],[PLACA]],BASE2026,2,FALSE),"")</f>
        <v/>
      </c>
      <c r="D35" s="42" t="str">
        <f>IFERROR(VLOOKUP(Tabla4[[#This Row],[PLACA]],BASE2026,3,FALSE),"")</f>
        <v/>
      </c>
      <c r="E35" s="45" t="e">
        <f>VLOOKUP(Tabla4[[#This Row],[PLACA]],'BASE DE DATOS 2026'!$B$3:$G$498,5,0)</f>
        <v>#N/A</v>
      </c>
      <c r="F35" s="21" t="str">
        <f>IFERROR(VLOOKUP(Tabla4[[#This Row],[PLACA]],BASE2026,12,FALSE),"")</f>
        <v/>
      </c>
      <c r="G35" s="21" t="str">
        <f>IFERROR(VLOOKUP(Tabla4[[#This Row],[PLACA]],BASE2026,11,FALSE),"")</f>
        <v/>
      </c>
      <c r="H35" s="45" t="str">
        <f>IFERROR(VLOOKUP(Tabla4[[#This Row],[PLACA]],BASE2026,13,FALSE),"")</f>
        <v/>
      </c>
      <c r="I35" s="43" t="str">
        <f>_xlfn.IFNA(VLOOKUP(Tabla4[[#This Row],[PLACA]],BASE2026,14,FALSE),"")</f>
        <v/>
      </c>
      <c r="J35" s="125"/>
    </row>
    <row r="36" spans="1:10" ht="15.75" x14ac:dyDescent="0.25">
      <c r="A36" s="74" t="str">
        <f>IF(Tabla4[[#This Row],[PLACA]]="","",SUBTOTAL(103,$B$7:B36))</f>
        <v/>
      </c>
      <c r="B36" s="126"/>
      <c r="C36" s="42" t="str">
        <f>IFERROR(VLOOKUP(Tabla4[[#This Row],[PLACA]],BASE2026,2,FALSE),"")</f>
        <v/>
      </c>
      <c r="D36" s="42" t="str">
        <f>IFERROR(VLOOKUP(Tabla4[[#This Row],[PLACA]],BASE2026,3,FALSE),"")</f>
        <v/>
      </c>
      <c r="E36" s="45" t="e">
        <f>VLOOKUP(Tabla4[[#This Row],[PLACA]],'BASE DE DATOS 2026'!$B$3:$G$498,5,0)</f>
        <v>#N/A</v>
      </c>
      <c r="F36" s="21" t="str">
        <f>IFERROR(VLOOKUP(Tabla4[[#This Row],[PLACA]],BASE2026,12,FALSE),"")</f>
        <v/>
      </c>
      <c r="G36" s="21" t="str">
        <f>IFERROR(VLOOKUP(Tabla4[[#This Row],[PLACA]],BASE2026,11,FALSE),"")</f>
        <v/>
      </c>
      <c r="H36" s="45" t="str">
        <f>IFERROR(VLOOKUP(Tabla4[[#This Row],[PLACA]],BASE2026,13,FALSE),"")</f>
        <v/>
      </c>
      <c r="I36" s="43" t="str">
        <f>_xlfn.IFNA(VLOOKUP(Tabla4[[#This Row],[PLACA]],BASE2026,14,FALSE),"")</f>
        <v/>
      </c>
      <c r="J36" s="125"/>
    </row>
    <row r="37" spans="1:10" ht="15.75" x14ac:dyDescent="0.25">
      <c r="A37" s="74" t="str">
        <f>IF(Tabla4[[#This Row],[PLACA]]="","",SUBTOTAL(103,$B$7:B37))</f>
        <v/>
      </c>
      <c r="B37" s="126"/>
      <c r="C37" s="42" t="str">
        <f>IFERROR(VLOOKUP(Tabla4[[#This Row],[PLACA]],BASE2026,2,FALSE),"")</f>
        <v/>
      </c>
      <c r="D37" s="42" t="str">
        <f>IFERROR(VLOOKUP(Tabla4[[#This Row],[PLACA]],BASE2026,3,FALSE),"")</f>
        <v/>
      </c>
      <c r="E37" s="45" t="e">
        <f>VLOOKUP(Tabla4[[#This Row],[PLACA]],'BASE DE DATOS 2026'!$B$3:$G$498,5,0)</f>
        <v>#N/A</v>
      </c>
      <c r="F37" s="21" t="str">
        <f>IFERROR(VLOOKUP(Tabla4[[#This Row],[PLACA]],BASE2026,12,FALSE),"")</f>
        <v/>
      </c>
      <c r="G37" s="21" t="str">
        <f>IFERROR(VLOOKUP(Tabla4[[#This Row],[PLACA]],BASE2026,11,FALSE),"")</f>
        <v/>
      </c>
      <c r="H37" s="45" t="str">
        <f>IFERROR(VLOOKUP(Tabla4[[#This Row],[PLACA]],BASE2026,13,FALSE),"")</f>
        <v/>
      </c>
      <c r="I37" s="43" t="str">
        <f>_xlfn.IFNA(VLOOKUP(Tabla4[[#This Row],[PLACA]],BASE2026,14,FALSE),"")</f>
        <v/>
      </c>
      <c r="J37" s="125"/>
    </row>
    <row r="38" spans="1:10" ht="15.75" x14ac:dyDescent="0.25">
      <c r="A38" s="74" t="str">
        <f>IF(Tabla4[[#This Row],[PLACA]]="","",SUBTOTAL(103,$B$7:B38))</f>
        <v/>
      </c>
      <c r="B38" s="126"/>
      <c r="C38" s="42" t="str">
        <f>IFERROR(VLOOKUP(Tabla4[[#This Row],[PLACA]],BASE2026,2,FALSE),"")</f>
        <v/>
      </c>
      <c r="D38" s="42" t="str">
        <f>IFERROR(VLOOKUP(Tabla4[[#This Row],[PLACA]],BASE2026,3,FALSE),"")</f>
        <v/>
      </c>
      <c r="E38" s="45" t="e">
        <f>VLOOKUP(Tabla4[[#This Row],[PLACA]],'BASE DE DATOS 2026'!$B$3:$G$498,5,0)</f>
        <v>#N/A</v>
      </c>
      <c r="F38" s="21" t="str">
        <f>IFERROR(VLOOKUP(Tabla4[[#This Row],[PLACA]],BASE2026,12,FALSE),"")</f>
        <v/>
      </c>
      <c r="G38" s="21" t="str">
        <f>IFERROR(VLOOKUP(Tabla4[[#This Row],[PLACA]],BASE2026,11,FALSE),"")</f>
        <v/>
      </c>
      <c r="H38" s="45" t="str">
        <f>IFERROR(VLOOKUP(Tabla4[[#This Row],[PLACA]],BASE2026,13,FALSE),"")</f>
        <v/>
      </c>
      <c r="I38" s="43" t="str">
        <f>_xlfn.IFNA(VLOOKUP(Tabla4[[#This Row],[PLACA]],BASE2026,14,FALSE),"")</f>
        <v/>
      </c>
      <c r="J38" s="125"/>
    </row>
    <row r="39" spans="1:10" ht="15.75" x14ac:dyDescent="0.25">
      <c r="A39" s="74" t="str">
        <f>IF(Tabla4[[#This Row],[PLACA]]="","",SUBTOTAL(103,$B$7:B39))</f>
        <v/>
      </c>
      <c r="B39" s="126"/>
      <c r="C39" s="42" t="str">
        <f>IFERROR(VLOOKUP(Tabla4[[#This Row],[PLACA]],BASE2026,2,FALSE),"")</f>
        <v/>
      </c>
      <c r="D39" s="42" t="str">
        <f>IFERROR(VLOOKUP(Tabla4[[#This Row],[PLACA]],BASE2026,3,FALSE),"")</f>
        <v/>
      </c>
      <c r="E39" s="45" t="e">
        <f>VLOOKUP(Tabla4[[#This Row],[PLACA]],'BASE DE DATOS 2026'!$B$3:$G$498,5,0)</f>
        <v>#N/A</v>
      </c>
      <c r="F39" s="21" t="str">
        <f>IFERROR(VLOOKUP(Tabla4[[#This Row],[PLACA]],BASE2026,12,FALSE),"")</f>
        <v/>
      </c>
      <c r="G39" s="21" t="str">
        <f>IFERROR(VLOOKUP(Tabla4[[#This Row],[PLACA]],BASE2026,11,FALSE),"")</f>
        <v/>
      </c>
      <c r="H39" s="45" t="str">
        <f>IFERROR(VLOOKUP(Tabla4[[#This Row],[PLACA]],BASE2026,13,FALSE),"")</f>
        <v/>
      </c>
      <c r="I39" s="43" t="str">
        <f>_xlfn.IFNA(VLOOKUP(Tabla4[[#This Row],[PLACA]],BASE2026,14,FALSE),"")</f>
        <v/>
      </c>
      <c r="J39" s="125"/>
    </row>
    <row r="40" spans="1:10" ht="15.75" x14ac:dyDescent="0.25">
      <c r="A40" s="74" t="str">
        <f>IF(Tabla4[[#This Row],[PLACA]]="","",SUBTOTAL(103,$B$7:B40))</f>
        <v/>
      </c>
      <c r="B40" s="126"/>
      <c r="C40" s="42" t="str">
        <f>IFERROR(VLOOKUP(Tabla4[[#This Row],[PLACA]],BASE2026,2,FALSE),"")</f>
        <v/>
      </c>
      <c r="D40" s="42" t="str">
        <f>IFERROR(VLOOKUP(Tabla4[[#This Row],[PLACA]],BASE2026,3,FALSE),"")</f>
        <v/>
      </c>
      <c r="E40" s="45" t="e">
        <f>VLOOKUP(Tabla4[[#This Row],[PLACA]],'BASE DE DATOS 2026'!$B$3:$G$498,5,0)</f>
        <v>#N/A</v>
      </c>
      <c r="F40" s="21" t="str">
        <f>IFERROR(VLOOKUP(Tabla4[[#This Row],[PLACA]],BASE2026,12,FALSE),"")</f>
        <v/>
      </c>
      <c r="G40" s="21" t="str">
        <f>IFERROR(VLOOKUP(Tabla4[[#This Row],[PLACA]],BASE2026,11,FALSE),"")</f>
        <v/>
      </c>
      <c r="H40" s="45" t="str">
        <f>IFERROR(VLOOKUP(Tabla4[[#This Row],[PLACA]],BASE2026,13,FALSE),"")</f>
        <v/>
      </c>
      <c r="I40" s="43" t="str">
        <f>_xlfn.IFNA(VLOOKUP(Tabla4[[#This Row],[PLACA]],BASE2026,14,FALSE),"")</f>
        <v/>
      </c>
      <c r="J40" s="125"/>
    </row>
    <row r="41" spans="1:10" ht="15.75" x14ac:dyDescent="0.25">
      <c r="A41" s="74" t="str">
        <f>IF(Tabla4[[#This Row],[PLACA]]="","",SUBTOTAL(103,$B$7:B41))</f>
        <v/>
      </c>
      <c r="B41" s="126"/>
      <c r="C41" s="42" t="str">
        <f>IFERROR(VLOOKUP(Tabla4[[#This Row],[PLACA]],BASE2026,2,FALSE),"")</f>
        <v/>
      </c>
      <c r="D41" s="42" t="str">
        <f>IFERROR(VLOOKUP(Tabla4[[#This Row],[PLACA]],BASE2026,3,FALSE),"")</f>
        <v/>
      </c>
      <c r="E41" s="45" t="e">
        <f>VLOOKUP(Tabla4[[#This Row],[PLACA]],'BASE DE DATOS 2026'!$B$3:$G$498,5,0)</f>
        <v>#N/A</v>
      </c>
      <c r="F41" s="21" t="str">
        <f>IFERROR(VLOOKUP(Tabla4[[#This Row],[PLACA]],BASE2026,12,FALSE),"")</f>
        <v/>
      </c>
      <c r="G41" s="21" t="str">
        <f>IFERROR(VLOOKUP(Tabla4[[#This Row],[PLACA]],BASE2026,11,FALSE),"")</f>
        <v/>
      </c>
      <c r="H41" s="45" t="str">
        <f>IFERROR(VLOOKUP(Tabla4[[#This Row],[PLACA]],BASE2026,13,FALSE),"")</f>
        <v/>
      </c>
      <c r="I41" s="43" t="str">
        <f>_xlfn.IFNA(VLOOKUP(Tabla4[[#This Row],[PLACA]],BASE2026,14,FALSE),"")</f>
        <v/>
      </c>
      <c r="J41" s="125"/>
    </row>
    <row r="42" spans="1:10" ht="15.75" x14ac:dyDescent="0.25">
      <c r="A42" s="74" t="str">
        <f>IF(Tabla4[[#This Row],[PLACA]]="","",SUBTOTAL(103,$B$7:B42))</f>
        <v/>
      </c>
      <c r="B42" s="126"/>
      <c r="C42" s="42" t="str">
        <f>IFERROR(VLOOKUP(Tabla4[[#This Row],[PLACA]],BASE2026,2,FALSE),"")</f>
        <v/>
      </c>
      <c r="D42" s="42" t="str">
        <f>IFERROR(VLOOKUP(Tabla4[[#This Row],[PLACA]],BASE2026,3,FALSE),"")</f>
        <v/>
      </c>
      <c r="E42" s="45" t="e">
        <f>VLOOKUP(Tabla4[[#This Row],[PLACA]],'BASE DE DATOS 2026'!$B$3:$G$498,5,0)</f>
        <v>#N/A</v>
      </c>
      <c r="F42" s="21" t="str">
        <f>IFERROR(VLOOKUP(Tabla4[[#This Row],[PLACA]],BASE2026,12,FALSE),"")</f>
        <v/>
      </c>
      <c r="G42" s="21" t="str">
        <f>IFERROR(VLOOKUP(Tabla4[[#This Row],[PLACA]],BASE2026,11,FALSE),"")</f>
        <v/>
      </c>
      <c r="H42" s="45" t="str">
        <f>IFERROR(VLOOKUP(Tabla4[[#This Row],[PLACA]],BASE2026,13,FALSE),"")</f>
        <v/>
      </c>
      <c r="I42" s="43" t="str">
        <f>_xlfn.IFNA(VLOOKUP(Tabla4[[#This Row],[PLACA]],BASE2026,14,FALSE),"")</f>
        <v/>
      </c>
      <c r="J42" s="125"/>
    </row>
    <row r="43" spans="1:10" ht="15.75" x14ac:dyDescent="0.25">
      <c r="A43" s="74" t="str">
        <f>IF(Tabla4[[#This Row],[PLACA]]="","",SUBTOTAL(103,$B$7:B43))</f>
        <v/>
      </c>
      <c r="B43" s="126"/>
      <c r="C43" s="42" t="str">
        <f>IFERROR(VLOOKUP(Tabla4[[#This Row],[PLACA]],BASE2026,2,FALSE),"")</f>
        <v/>
      </c>
      <c r="D43" s="42" t="str">
        <f>IFERROR(VLOOKUP(Tabla4[[#This Row],[PLACA]],BASE2026,3,FALSE),"")</f>
        <v/>
      </c>
      <c r="E43" s="45" t="e">
        <f>VLOOKUP(Tabla4[[#This Row],[PLACA]],'BASE DE DATOS 2026'!$B$3:$G$498,5,0)</f>
        <v>#N/A</v>
      </c>
      <c r="F43" s="21" t="str">
        <f>IFERROR(VLOOKUP(Tabla4[[#This Row],[PLACA]],BASE2026,12,FALSE),"")</f>
        <v/>
      </c>
      <c r="G43" s="21" t="str">
        <f>IFERROR(VLOOKUP(Tabla4[[#This Row],[PLACA]],BASE2026,11,FALSE),"")</f>
        <v/>
      </c>
      <c r="H43" s="45" t="str">
        <f>IFERROR(VLOOKUP(Tabla4[[#This Row],[PLACA]],BASE2026,13,FALSE),"")</f>
        <v/>
      </c>
      <c r="I43" s="43" t="str">
        <f>_xlfn.IFNA(VLOOKUP(Tabla4[[#This Row],[PLACA]],BASE2026,14,FALSE),"")</f>
        <v/>
      </c>
      <c r="J43" s="125"/>
    </row>
    <row r="44" spans="1:10" ht="15.75" x14ac:dyDescent="0.25">
      <c r="A44" s="74" t="str">
        <f>IF(Tabla4[[#This Row],[PLACA]]="","",SUBTOTAL(103,$B$7:B44))</f>
        <v/>
      </c>
      <c r="B44" s="126"/>
      <c r="C44" s="42" t="str">
        <f>IFERROR(VLOOKUP(Tabla4[[#This Row],[PLACA]],BASE2026,2,FALSE),"")</f>
        <v/>
      </c>
      <c r="D44" s="42" t="str">
        <f>IFERROR(VLOOKUP(Tabla4[[#This Row],[PLACA]],BASE2026,3,FALSE),"")</f>
        <v/>
      </c>
      <c r="E44" s="45" t="e">
        <f>VLOOKUP(Tabla4[[#This Row],[PLACA]],'BASE DE DATOS 2026'!$B$3:$G$498,5,0)</f>
        <v>#N/A</v>
      </c>
      <c r="F44" s="21" t="str">
        <f>IFERROR(VLOOKUP(Tabla4[[#This Row],[PLACA]],BASE2026,12,FALSE),"")</f>
        <v/>
      </c>
      <c r="G44" s="21" t="str">
        <f>IFERROR(VLOOKUP(Tabla4[[#This Row],[PLACA]],BASE2026,11,FALSE),"")</f>
        <v/>
      </c>
      <c r="H44" s="45" t="str">
        <f>IFERROR(VLOOKUP(Tabla4[[#This Row],[PLACA]],BASE2026,13,FALSE),"")</f>
        <v/>
      </c>
      <c r="I44" s="43" t="str">
        <f>_xlfn.IFNA(VLOOKUP(Tabla4[[#This Row],[PLACA]],BASE2026,14,FALSE),"")</f>
        <v/>
      </c>
      <c r="J44" s="125"/>
    </row>
    <row r="45" spans="1:10" ht="15.75" x14ac:dyDescent="0.25">
      <c r="A45" s="74" t="str">
        <f>IF(Tabla4[[#This Row],[PLACA]]="","",SUBTOTAL(103,$B$7:B45))</f>
        <v/>
      </c>
      <c r="B45" s="126"/>
      <c r="C45" s="42" t="str">
        <f>IFERROR(VLOOKUP(Tabla4[[#This Row],[PLACA]],BASE2026,2,FALSE),"")</f>
        <v/>
      </c>
      <c r="D45" s="42" t="str">
        <f>IFERROR(VLOOKUP(Tabla4[[#This Row],[PLACA]],BASE2026,3,FALSE),"")</f>
        <v/>
      </c>
      <c r="E45" s="45" t="e">
        <f>VLOOKUP(Tabla4[[#This Row],[PLACA]],'BASE DE DATOS 2026'!$B$3:$G$498,5,0)</f>
        <v>#N/A</v>
      </c>
      <c r="F45" s="21" t="str">
        <f>IFERROR(VLOOKUP(Tabla4[[#This Row],[PLACA]],BASE2026,12,FALSE),"")</f>
        <v/>
      </c>
      <c r="G45" s="21" t="str">
        <f>IFERROR(VLOOKUP(Tabla4[[#This Row],[PLACA]],BASE2026,11,FALSE),"")</f>
        <v/>
      </c>
      <c r="H45" s="45" t="str">
        <f>IFERROR(VLOOKUP(Tabla4[[#This Row],[PLACA]],BASE2026,13,FALSE),"")</f>
        <v/>
      </c>
      <c r="I45" s="43" t="str">
        <f>_xlfn.IFNA(VLOOKUP(Tabla4[[#This Row],[PLACA]],BASE2026,14,FALSE),"")</f>
        <v/>
      </c>
      <c r="J45" s="125"/>
    </row>
    <row r="46" spans="1:10" ht="15.75" x14ac:dyDescent="0.25">
      <c r="A46" s="74" t="str">
        <f>IF(Tabla4[[#This Row],[PLACA]]="","",SUBTOTAL(103,$B$7:B46))</f>
        <v/>
      </c>
      <c r="B46" s="126"/>
      <c r="C46" s="42" t="str">
        <f>IFERROR(VLOOKUP(Tabla4[[#This Row],[PLACA]],BASE2026,2,FALSE),"")</f>
        <v/>
      </c>
      <c r="D46" s="42" t="str">
        <f>IFERROR(VLOOKUP(Tabla4[[#This Row],[PLACA]],BASE2026,3,FALSE),"")</f>
        <v/>
      </c>
      <c r="E46" s="45" t="e">
        <f>VLOOKUP(Tabla4[[#This Row],[PLACA]],'BASE DE DATOS 2026'!$B$3:$G$498,5,0)</f>
        <v>#N/A</v>
      </c>
      <c r="F46" s="21" t="str">
        <f>IFERROR(VLOOKUP(Tabla4[[#This Row],[PLACA]],BASE2026,12,FALSE),"")</f>
        <v/>
      </c>
      <c r="G46" s="21" t="str">
        <f>IFERROR(VLOOKUP(Tabla4[[#This Row],[PLACA]],BASE2026,11,FALSE),"")</f>
        <v/>
      </c>
      <c r="H46" s="45" t="str">
        <f>IFERROR(VLOOKUP(Tabla4[[#This Row],[PLACA]],BASE2026,13,FALSE),"")</f>
        <v/>
      </c>
      <c r="I46" s="43" t="str">
        <f>_xlfn.IFNA(VLOOKUP(Tabla4[[#This Row],[PLACA]],BASE2026,14,FALSE),"")</f>
        <v/>
      </c>
      <c r="J46" s="125"/>
    </row>
    <row r="47" spans="1:10" ht="15.75" x14ac:dyDescent="0.25">
      <c r="A47" s="74" t="str">
        <f>IF(Tabla4[[#This Row],[PLACA]]="","",SUBTOTAL(103,$B$7:B47))</f>
        <v/>
      </c>
      <c r="B47" s="126"/>
      <c r="C47" s="42" t="str">
        <f>IFERROR(VLOOKUP(Tabla4[[#This Row],[PLACA]],BASE2026,2,FALSE),"")</f>
        <v/>
      </c>
      <c r="D47" s="42" t="str">
        <f>IFERROR(VLOOKUP(Tabla4[[#This Row],[PLACA]],BASE2026,3,FALSE),"")</f>
        <v/>
      </c>
      <c r="E47" s="45" t="e">
        <f>VLOOKUP(Tabla4[[#This Row],[PLACA]],'BASE DE DATOS 2026'!$B$3:$G$498,5,0)</f>
        <v>#N/A</v>
      </c>
      <c r="F47" s="21" t="str">
        <f>IFERROR(VLOOKUP(Tabla4[[#This Row],[PLACA]],BASE2026,12,FALSE),"")</f>
        <v/>
      </c>
      <c r="G47" s="21" t="str">
        <f>IFERROR(VLOOKUP(Tabla4[[#This Row],[PLACA]],BASE2026,11,FALSE),"")</f>
        <v/>
      </c>
      <c r="H47" s="45" t="str">
        <f>IFERROR(VLOOKUP(Tabla4[[#This Row],[PLACA]],BASE2026,13,FALSE),"")</f>
        <v/>
      </c>
      <c r="I47" s="43" t="str">
        <f>_xlfn.IFNA(VLOOKUP(Tabla4[[#This Row],[PLACA]],BASE2026,14,FALSE),"")</f>
        <v/>
      </c>
      <c r="J47" s="125"/>
    </row>
    <row r="48" spans="1:10" ht="15.75" x14ac:dyDescent="0.25">
      <c r="A48" s="74" t="str">
        <f>IF(Tabla4[[#This Row],[PLACA]]="","",SUBTOTAL(103,$B$7:B48))</f>
        <v/>
      </c>
      <c r="B48" s="126"/>
      <c r="C48" s="42" t="str">
        <f>IFERROR(VLOOKUP(Tabla4[[#This Row],[PLACA]],BASE2026,2,FALSE),"")</f>
        <v/>
      </c>
      <c r="D48" s="42" t="str">
        <f>IFERROR(VLOOKUP(Tabla4[[#This Row],[PLACA]],BASE2026,3,FALSE),"")</f>
        <v/>
      </c>
      <c r="E48" s="45" t="e">
        <f>VLOOKUP(Tabla4[[#This Row],[PLACA]],'BASE DE DATOS 2026'!$B$3:$G$498,5,0)</f>
        <v>#N/A</v>
      </c>
      <c r="F48" s="21" t="str">
        <f>IFERROR(VLOOKUP(Tabla4[[#This Row],[PLACA]],BASE2026,12,FALSE),"")</f>
        <v/>
      </c>
      <c r="G48" s="21" t="str">
        <f>IFERROR(VLOOKUP(Tabla4[[#This Row],[PLACA]],BASE2026,11,FALSE),"")</f>
        <v/>
      </c>
      <c r="H48" s="45" t="str">
        <f>IFERROR(VLOOKUP(Tabla4[[#This Row],[PLACA]],BASE2026,13,FALSE),"")</f>
        <v/>
      </c>
      <c r="I48" s="43" t="str">
        <f>_xlfn.IFNA(VLOOKUP(Tabla4[[#This Row],[PLACA]],BASE2026,14,FALSE),"")</f>
        <v/>
      </c>
      <c r="J48" s="125"/>
    </row>
    <row r="49" spans="1:10" ht="15.75" x14ac:dyDescent="0.25">
      <c r="A49" s="74" t="str">
        <f>IF(Tabla4[[#This Row],[PLACA]]="","",SUBTOTAL(103,$B$7:B49))</f>
        <v/>
      </c>
      <c r="B49" s="126"/>
      <c r="C49" s="42" t="str">
        <f>IFERROR(VLOOKUP(Tabla4[[#This Row],[PLACA]],BASE2026,2,FALSE),"")</f>
        <v/>
      </c>
      <c r="D49" s="42" t="str">
        <f>IFERROR(VLOOKUP(Tabla4[[#This Row],[PLACA]],BASE2026,3,FALSE),"")</f>
        <v/>
      </c>
      <c r="E49" s="45" t="e">
        <f>VLOOKUP(Tabla4[[#This Row],[PLACA]],'BASE DE DATOS 2026'!$B$3:$G$498,5,0)</f>
        <v>#N/A</v>
      </c>
      <c r="F49" s="21" t="str">
        <f>IFERROR(VLOOKUP(Tabla4[[#This Row],[PLACA]],BASE2026,12,FALSE),"")</f>
        <v/>
      </c>
      <c r="G49" s="21" t="str">
        <f>IFERROR(VLOOKUP(Tabla4[[#This Row],[PLACA]],BASE2026,11,FALSE),"")</f>
        <v/>
      </c>
      <c r="H49" s="45" t="str">
        <f>IFERROR(VLOOKUP(Tabla4[[#This Row],[PLACA]],BASE2026,13,FALSE),"")</f>
        <v/>
      </c>
      <c r="I49" s="43" t="str">
        <f>_xlfn.IFNA(VLOOKUP(Tabla4[[#This Row],[PLACA]],BASE2026,14,FALSE),"")</f>
        <v/>
      </c>
      <c r="J49" s="125"/>
    </row>
    <row r="50" spans="1:10" ht="15.75" x14ac:dyDescent="0.25">
      <c r="A50" s="74" t="str">
        <f>IF(Tabla4[[#This Row],[PLACA]]="","",SUBTOTAL(103,$B$7:B50))</f>
        <v/>
      </c>
      <c r="B50" s="126"/>
      <c r="C50" s="42" t="str">
        <f>IFERROR(VLOOKUP(Tabla4[[#This Row],[PLACA]],BASE2026,2,FALSE),"")</f>
        <v/>
      </c>
      <c r="D50" s="42" t="str">
        <f>IFERROR(VLOOKUP(Tabla4[[#This Row],[PLACA]],BASE2026,3,FALSE),"")</f>
        <v/>
      </c>
      <c r="E50" s="45" t="e">
        <f>VLOOKUP(Tabla4[[#This Row],[PLACA]],'BASE DE DATOS 2026'!$B$3:$G$498,5,0)</f>
        <v>#N/A</v>
      </c>
      <c r="F50" s="21" t="str">
        <f>IFERROR(VLOOKUP(Tabla4[[#This Row],[PLACA]],BASE2026,12,FALSE),"")</f>
        <v/>
      </c>
      <c r="G50" s="21" t="str">
        <f>IFERROR(VLOOKUP(Tabla4[[#This Row],[PLACA]],BASE2026,11,FALSE),"")</f>
        <v/>
      </c>
      <c r="H50" s="45" t="str">
        <f>IFERROR(VLOOKUP(Tabla4[[#This Row],[PLACA]],BASE2026,13,FALSE),"")</f>
        <v/>
      </c>
      <c r="I50" s="43" t="str">
        <f>_xlfn.IFNA(VLOOKUP(Tabla4[[#This Row],[PLACA]],BASE2026,14,FALSE),"")</f>
        <v/>
      </c>
      <c r="J50" s="125"/>
    </row>
    <row r="51" spans="1:10" ht="15.75" x14ac:dyDescent="0.25">
      <c r="A51" s="74" t="str">
        <f>IF(Tabla4[[#This Row],[PLACA]]="","",SUBTOTAL(103,$B$7:B51))</f>
        <v/>
      </c>
      <c r="B51" s="126"/>
      <c r="C51" s="42" t="str">
        <f>IFERROR(VLOOKUP(Tabla4[[#This Row],[PLACA]],BASE2026,2,FALSE),"")</f>
        <v/>
      </c>
      <c r="D51" s="42" t="str">
        <f>IFERROR(VLOOKUP(Tabla4[[#This Row],[PLACA]],BASE2026,3,FALSE),"")</f>
        <v/>
      </c>
      <c r="E51" s="45" t="e">
        <f>VLOOKUP(Tabla4[[#This Row],[PLACA]],'BASE DE DATOS 2026'!$B$3:$G$498,5,0)</f>
        <v>#N/A</v>
      </c>
      <c r="F51" s="21" t="str">
        <f>IFERROR(VLOOKUP(Tabla4[[#This Row],[PLACA]],BASE2026,12,FALSE),"")</f>
        <v/>
      </c>
      <c r="G51" s="21" t="str">
        <f>IFERROR(VLOOKUP(Tabla4[[#This Row],[PLACA]],BASE2026,11,FALSE),"")</f>
        <v/>
      </c>
      <c r="H51" s="45" t="str">
        <f>IFERROR(VLOOKUP(Tabla4[[#This Row],[PLACA]],BASE2026,13,FALSE),"")</f>
        <v/>
      </c>
      <c r="I51" s="43" t="str">
        <f>_xlfn.IFNA(VLOOKUP(Tabla4[[#This Row],[PLACA]],BASE2026,14,FALSE),"")</f>
        <v/>
      </c>
      <c r="J51" s="125"/>
    </row>
    <row r="52" spans="1:10" ht="15.75" x14ac:dyDescent="0.25">
      <c r="A52" s="74" t="str">
        <f>IF(Tabla4[[#This Row],[PLACA]]="","",SUBTOTAL(103,$B$7:B52))</f>
        <v/>
      </c>
      <c r="B52" s="126"/>
      <c r="C52" s="42" t="str">
        <f>IFERROR(VLOOKUP(Tabla4[[#This Row],[PLACA]],BASE2026,2,FALSE),"")</f>
        <v/>
      </c>
      <c r="D52" s="42" t="str">
        <f>IFERROR(VLOOKUP(Tabla4[[#This Row],[PLACA]],BASE2026,3,FALSE),"")</f>
        <v/>
      </c>
      <c r="E52" s="45" t="e">
        <f>VLOOKUP(Tabla4[[#This Row],[PLACA]],'BASE DE DATOS 2026'!$B$3:$G$498,5,0)</f>
        <v>#N/A</v>
      </c>
      <c r="F52" s="21" t="str">
        <f>IFERROR(VLOOKUP(Tabla4[[#This Row],[PLACA]],BASE2026,12,FALSE),"")</f>
        <v/>
      </c>
      <c r="G52" s="21" t="str">
        <f>IFERROR(VLOOKUP(Tabla4[[#This Row],[PLACA]],BASE2026,11,FALSE),"")</f>
        <v/>
      </c>
      <c r="H52" s="45" t="str">
        <f>IFERROR(VLOOKUP(Tabla4[[#This Row],[PLACA]],BASE2026,13,FALSE),"")</f>
        <v/>
      </c>
      <c r="I52" s="43" t="str">
        <f>_xlfn.IFNA(VLOOKUP(Tabla4[[#This Row],[PLACA]],BASE2026,14,FALSE),"")</f>
        <v/>
      </c>
      <c r="J52" s="125"/>
    </row>
    <row r="53" spans="1:10" ht="15.75" x14ac:dyDescent="0.25">
      <c r="A53" s="74" t="str">
        <f>IF(Tabla4[[#This Row],[PLACA]]="","",SUBTOTAL(103,$B$7:B53))</f>
        <v/>
      </c>
      <c r="B53" s="126"/>
      <c r="C53" s="42" t="str">
        <f>IFERROR(VLOOKUP(Tabla4[[#This Row],[PLACA]],BASE2026,2,FALSE),"")</f>
        <v/>
      </c>
      <c r="D53" s="42" t="str">
        <f>IFERROR(VLOOKUP(Tabla4[[#This Row],[PLACA]],BASE2026,3,FALSE),"")</f>
        <v/>
      </c>
      <c r="E53" s="45" t="e">
        <f>VLOOKUP(Tabla4[[#This Row],[PLACA]],'BASE DE DATOS 2026'!$B$3:$G$498,5,0)</f>
        <v>#N/A</v>
      </c>
      <c r="F53" s="21" t="str">
        <f>IFERROR(VLOOKUP(Tabla4[[#This Row],[PLACA]],BASE2026,12,FALSE),"")</f>
        <v/>
      </c>
      <c r="G53" s="21" t="str">
        <f>IFERROR(VLOOKUP(Tabla4[[#This Row],[PLACA]],BASE2026,11,FALSE),"")</f>
        <v/>
      </c>
      <c r="H53" s="45" t="str">
        <f>IFERROR(VLOOKUP(Tabla4[[#This Row],[PLACA]],BASE2026,13,FALSE),"")</f>
        <v/>
      </c>
      <c r="I53" s="43" t="str">
        <f>_xlfn.IFNA(VLOOKUP(Tabla4[[#This Row],[PLACA]],BASE2026,14,FALSE),"")</f>
        <v/>
      </c>
      <c r="J53" s="125"/>
    </row>
    <row r="54" spans="1:10" ht="15.75" x14ac:dyDescent="0.25">
      <c r="A54" s="74" t="str">
        <f>IF(Tabla4[[#This Row],[PLACA]]="","",SUBTOTAL(103,$B$7:B54))</f>
        <v/>
      </c>
      <c r="B54" s="126"/>
      <c r="C54" s="42" t="str">
        <f>IFERROR(VLOOKUP(Tabla4[[#This Row],[PLACA]],BASE2026,2,FALSE),"")</f>
        <v/>
      </c>
      <c r="D54" s="42" t="str">
        <f>IFERROR(VLOOKUP(Tabla4[[#This Row],[PLACA]],BASE2026,3,FALSE),"")</f>
        <v/>
      </c>
      <c r="E54" s="45" t="e">
        <f>VLOOKUP(Tabla4[[#This Row],[PLACA]],'BASE DE DATOS 2026'!$B$3:$G$498,5,0)</f>
        <v>#N/A</v>
      </c>
      <c r="F54" s="21" t="str">
        <f>IFERROR(VLOOKUP(Tabla4[[#This Row],[PLACA]],BASE2026,12,FALSE),"")</f>
        <v/>
      </c>
      <c r="G54" s="21" t="str">
        <f>IFERROR(VLOOKUP(Tabla4[[#This Row],[PLACA]],BASE2026,11,FALSE),"")</f>
        <v/>
      </c>
      <c r="H54" s="45" t="str">
        <f>IFERROR(VLOOKUP(Tabla4[[#This Row],[PLACA]],BASE2026,13,FALSE),"")</f>
        <v/>
      </c>
      <c r="I54" s="43" t="str">
        <f>_xlfn.IFNA(VLOOKUP(Tabla4[[#This Row],[PLACA]],BASE2026,14,FALSE),"")</f>
        <v/>
      </c>
      <c r="J54" s="125"/>
    </row>
    <row r="55" spans="1:10" ht="15.75" x14ac:dyDescent="0.25">
      <c r="A55" s="74" t="str">
        <f>IF(Tabla4[[#This Row],[PLACA]]="","",SUBTOTAL(103,$B$7:B55))</f>
        <v/>
      </c>
      <c r="B55" s="126"/>
      <c r="C55" s="42" t="str">
        <f>IFERROR(VLOOKUP(Tabla4[[#This Row],[PLACA]],BASE2026,2,FALSE),"")</f>
        <v/>
      </c>
      <c r="D55" s="41" t="str">
        <f>IFERROR(VLOOKUP(Tabla4[[#This Row],[PLACA]],BASE2026,3,FALSE),"")</f>
        <v/>
      </c>
      <c r="E55" s="39" t="e">
        <f>VLOOKUP(Tabla4[[#This Row],[PLACA]],'BASE DE DATOS 2026'!$B$3:$G$498,5,0)</f>
        <v>#N/A</v>
      </c>
      <c r="F55" s="38" t="str">
        <f>IFERROR(VLOOKUP(Tabla4[[#This Row],[PLACA]],BASE2026,12,FALSE),"")</f>
        <v/>
      </c>
      <c r="G55" s="38" t="str">
        <f>IFERROR(VLOOKUP(Tabla4[[#This Row],[PLACA]],BASE2026,11,FALSE),"")</f>
        <v/>
      </c>
      <c r="H55" s="39" t="str">
        <f>IFERROR(VLOOKUP(Tabla4[[#This Row],[PLACA]],BASE2026,13,FALSE),"")</f>
        <v/>
      </c>
      <c r="I55" s="43" t="str">
        <f>_xlfn.IFNA(VLOOKUP(Tabla4[[#This Row],[PLACA]],BASE2026,14,FALSE),"")</f>
        <v/>
      </c>
      <c r="J55" s="47"/>
    </row>
    <row r="56" spans="1:10" ht="15.75" x14ac:dyDescent="0.25">
      <c r="A56" s="74" t="str">
        <f>IF(Tabla4[[#This Row],[PLACA]]="","",SUBTOTAL(103,$B$7:B56))</f>
        <v/>
      </c>
      <c r="B56" s="126"/>
      <c r="C56" s="42" t="str">
        <f>IFERROR(VLOOKUP(Tabla4[[#This Row],[PLACA]],BASE2026,2,FALSE),"")</f>
        <v/>
      </c>
      <c r="D56" s="42" t="str">
        <f>IFERROR(VLOOKUP(Tabla4[[#This Row],[PLACA]],BASE2026,3,FALSE),"")</f>
        <v/>
      </c>
      <c r="E56" s="45" t="e">
        <f>VLOOKUP(Tabla4[[#This Row],[PLACA]],'BASE DE DATOS 2026'!$B$3:$G$498,5,0)</f>
        <v>#N/A</v>
      </c>
      <c r="F56" s="21" t="str">
        <f>IFERROR(VLOOKUP(Tabla4[[#This Row],[PLACA]],BASE2026,12,FALSE),"")</f>
        <v/>
      </c>
      <c r="G56" s="21" t="str">
        <f>IFERROR(VLOOKUP(Tabla4[[#This Row],[PLACA]],BASE2026,11,FALSE),"")</f>
        <v/>
      </c>
      <c r="H56" s="45" t="str">
        <f>IFERROR(VLOOKUP(Tabla4[[#This Row],[PLACA]],BASE2026,13,FALSE),"")</f>
        <v/>
      </c>
      <c r="I56" s="43" t="str">
        <f>_xlfn.IFNA(VLOOKUP(Tabla4[[#This Row],[PLACA]],BASE2026,14,FALSE),"")</f>
        <v/>
      </c>
      <c r="J56" s="125"/>
    </row>
    <row r="57" spans="1:10" ht="15.75" x14ac:dyDescent="0.25">
      <c r="A57" s="74" t="str">
        <f>IF(Tabla4[[#This Row],[PLACA]]="","",SUBTOTAL(103,$B$7:B57))</f>
        <v/>
      </c>
      <c r="B57" s="126"/>
      <c r="C57" s="42" t="str">
        <f>IFERROR(VLOOKUP(Tabla4[[#This Row],[PLACA]],BASE2026,2,FALSE),"")</f>
        <v/>
      </c>
      <c r="D57" s="42" t="str">
        <f>IFERROR(VLOOKUP(Tabla4[[#This Row],[PLACA]],BASE2026,3,FALSE),"")</f>
        <v/>
      </c>
      <c r="E57" s="45" t="e">
        <f>VLOOKUP(Tabla4[[#This Row],[PLACA]],'BASE DE DATOS 2026'!$B$3:$G$498,5,0)</f>
        <v>#N/A</v>
      </c>
      <c r="F57" s="21" t="str">
        <f>IFERROR(VLOOKUP(Tabla4[[#This Row],[PLACA]],BASE2026,12,FALSE),"")</f>
        <v/>
      </c>
      <c r="G57" s="21" t="str">
        <f>IFERROR(VLOOKUP(Tabla4[[#This Row],[PLACA]],BASE2026,11,FALSE),"")</f>
        <v/>
      </c>
      <c r="H57" s="45" t="str">
        <f>IFERROR(VLOOKUP(Tabla4[[#This Row],[PLACA]],BASE2026,13,FALSE),"")</f>
        <v/>
      </c>
      <c r="I57" s="43" t="str">
        <f>_xlfn.IFNA(VLOOKUP(Tabla4[[#This Row],[PLACA]],BASE2026,14,FALSE),"")</f>
        <v/>
      </c>
      <c r="J57" s="125"/>
    </row>
    <row r="58" spans="1:10" ht="15.75" x14ac:dyDescent="0.25">
      <c r="A58" s="74" t="str">
        <f>IF(Tabla4[[#This Row],[PLACA]]="","",SUBTOTAL(103,$B$7:B58))</f>
        <v/>
      </c>
      <c r="B58" s="126"/>
      <c r="C58" s="42" t="str">
        <f>IFERROR(VLOOKUP(Tabla4[[#This Row],[PLACA]],BASE2026,2,FALSE),"")</f>
        <v/>
      </c>
      <c r="D58" s="42" t="str">
        <f>IFERROR(VLOOKUP(Tabla4[[#This Row],[PLACA]],BASE2026,3,FALSE),"")</f>
        <v/>
      </c>
      <c r="E58" s="45" t="e">
        <f>VLOOKUP(Tabla4[[#This Row],[PLACA]],'BASE DE DATOS 2026'!$B$3:$G$498,5,0)</f>
        <v>#N/A</v>
      </c>
      <c r="F58" s="21" t="str">
        <f>IFERROR(VLOOKUP(Tabla4[[#This Row],[PLACA]],BASE2026,12,FALSE),"")</f>
        <v/>
      </c>
      <c r="G58" s="21" t="str">
        <f>IFERROR(VLOOKUP(Tabla4[[#This Row],[PLACA]],BASE2026,11,FALSE),"")</f>
        <v/>
      </c>
      <c r="H58" s="45" t="str">
        <f>IFERROR(VLOOKUP(Tabla4[[#This Row],[PLACA]],BASE2026,13,FALSE),"")</f>
        <v/>
      </c>
      <c r="I58" s="43" t="str">
        <f>_xlfn.IFNA(VLOOKUP(Tabla4[[#This Row],[PLACA]],BASE2026,14,FALSE),"")</f>
        <v/>
      </c>
      <c r="J58" s="125"/>
    </row>
    <row r="59" spans="1:10" ht="15.75" x14ac:dyDescent="0.25">
      <c r="A59" s="74" t="str">
        <f>IF(Tabla4[[#This Row],[PLACA]]="","",SUBTOTAL(103,$B$7:B59))</f>
        <v/>
      </c>
      <c r="B59" s="126"/>
      <c r="C59" s="42" t="str">
        <f>IFERROR(VLOOKUP(Tabla4[[#This Row],[PLACA]],BASE2026,2,FALSE),"")</f>
        <v/>
      </c>
      <c r="D59" s="42" t="str">
        <f>IFERROR(VLOOKUP(Tabla4[[#This Row],[PLACA]],BASE2026,3,FALSE),"")</f>
        <v/>
      </c>
      <c r="E59" s="45" t="e">
        <f>VLOOKUP(Tabla4[[#This Row],[PLACA]],'BASE DE DATOS 2026'!$B$3:$G$498,5,0)</f>
        <v>#N/A</v>
      </c>
      <c r="F59" s="21" t="str">
        <f>IFERROR(VLOOKUP(Tabla4[[#This Row],[PLACA]],BASE2026,12,FALSE),"")</f>
        <v/>
      </c>
      <c r="G59" s="21" t="str">
        <f>IFERROR(VLOOKUP(Tabla4[[#This Row],[PLACA]],BASE2026,11,FALSE),"")</f>
        <v/>
      </c>
      <c r="H59" s="45" t="str">
        <f>IFERROR(VLOOKUP(Tabla4[[#This Row],[PLACA]],BASE2026,13,FALSE),"")</f>
        <v/>
      </c>
      <c r="I59" s="43" t="str">
        <f>_xlfn.IFNA(VLOOKUP(Tabla4[[#This Row],[PLACA]],BASE2026,14,FALSE),"")</f>
        <v/>
      </c>
      <c r="J59" s="125"/>
    </row>
    <row r="60" spans="1:10" ht="15.75" x14ac:dyDescent="0.25">
      <c r="A60" s="74" t="str">
        <f>IF(Tabla4[[#This Row],[PLACA]]="","",SUBTOTAL(103,$B$7:B60))</f>
        <v/>
      </c>
      <c r="B60" s="126"/>
      <c r="C60" s="42" t="str">
        <f>IFERROR(VLOOKUP(Tabla4[[#This Row],[PLACA]],BASE2026,2,FALSE),"")</f>
        <v/>
      </c>
      <c r="D60" s="50" t="str">
        <f>IFERROR(VLOOKUP(Tabla4[[#This Row],[PLACA]],BASE2026,3,FALSE),"")</f>
        <v/>
      </c>
      <c r="E60" s="49" t="e">
        <f>VLOOKUP(Tabla4[[#This Row],[PLACA]],'BASE DE DATOS 2026'!$B$3:$G$498,5,0)</f>
        <v>#N/A</v>
      </c>
      <c r="F60" s="48" t="str">
        <f>IFERROR(VLOOKUP(Tabla4[[#This Row],[PLACA]],BASE2026,12,FALSE),"")</f>
        <v/>
      </c>
      <c r="G60" s="48" t="str">
        <f>IFERROR(VLOOKUP(Tabla4[[#This Row],[PLACA]],BASE2026,11,FALSE),"")</f>
        <v/>
      </c>
      <c r="H60" s="49" t="str">
        <f>IFERROR(VLOOKUP(Tabla4[[#This Row],[PLACA]],BASE2026,13,FALSE),"")</f>
        <v/>
      </c>
      <c r="I60" s="43" t="str">
        <f>_xlfn.IFNA(VLOOKUP(Tabla4[[#This Row],[PLACA]],BASE2026,14,FALSE),"")</f>
        <v/>
      </c>
      <c r="J60" s="46"/>
    </row>
    <row r="61" spans="1:10" ht="15.75" x14ac:dyDescent="0.25">
      <c r="A61" s="74" t="str">
        <f>IF(Tabla4[[#This Row],[PLACA]]="","",SUBTOTAL(103,$B$7:B61))</f>
        <v/>
      </c>
      <c r="B61" s="126"/>
      <c r="C61" s="42" t="str">
        <f>IFERROR(VLOOKUP(Tabla4[[#This Row],[PLACA]],BASE2026,2,FALSE),"")</f>
        <v/>
      </c>
      <c r="D61" s="50" t="str">
        <f>IFERROR(VLOOKUP(Tabla4[[#This Row],[PLACA]],BASE2026,3,FALSE),"")</f>
        <v/>
      </c>
      <c r="E61" s="49" t="e">
        <f>VLOOKUP(Tabla4[[#This Row],[PLACA]],'BASE DE DATOS 2026'!$B$3:$G$498,5,0)</f>
        <v>#N/A</v>
      </c>
      <c r="F61" s="48" t="str">
        <f>IFERROR(VLOOKUP(Tabla4[[#This Row],[PLACA]],BASE2026,12,FALSE),"")</f>
        <v/>
      </c>
      <c r="G61" s="48" t="str">
        <f>IFERROR(VLOOKUP(Tabla4[[#This Row],[PLACA]],BASE2026,11,FALSE),"")</f>
        <v/>
      </c>
      <c r="H61" s="49" t="str">
        <f>IFERROR(VLOOKUP(Tabla4[[#This Row],[PLACA]],BASE2026,13,FALSE),"")</f>
        <v/>
      </c>
      <c r="I61" s="43" t="str">
        <f>_xlfn.IFNA(VLOOKUP(Tabla4[[#This Row],[PLACA]],BASE2026,14,FALSE),"")</f>
        <v/>
      </c>
      <c r="J61" s="46"/>
    </row>
    <row r="62" spans="1:10" ht="15.75" x14ac:dyDescent="0.25">
      <c r="A62" s="74" t="str">
        <f>IF(Tabla4[[#This Row],[PLACA]]="","",SUBTOTAL(103,$B$7:B62))</f>
        <v/>
      </c>
      <c r="B62" s="126"/>
      <c r="C62" s="42" t="str">
        <f>IFERROR(VLOOKUP(Tabla4[[#This Row],[PLACA]],BASE2026,2,FALSE),"")</f>
        <v/>
      </c>
      <c r="D62" s="42" t="str">
        <f>IFERROR(VLOOKUP(Tabla4[[#This Row],[PLACA]],BASE2026,3,FALSE),"")</f>
        <v/>
      </c>
      <c r="E62" s="45" t="e">
        <f>VLOOKUP(Tabla4[[#This Row],[PLACA]],'BASE DE DATOS 2026'!$B$3:$G$498,5,0)</f>
        <v>#N/A</v>
      </c>
      <c r="F62" s="21" t="str">
        <f>IFERROR(VLOOKUP(Tabla4[[#This Row],[PLACA]],BASE2026,12,FALSE),"")</f>
        <v/>
      </c>
      <c r="G62" s="21" t="str">
        <f>IFERROR(VLOOKUP(Tabla4[[#This Row],[PLACA]],BASE2026,11,FALSE),"")</f>
        <v/>
      </c>
      <c r="H62" s="45" t="str">
        <f>IFERROR(VLOOKUP(Tabla4[[#This Row],[PLACA]],BASE2026,13,FALSE),"")</f>
        <v/>
      </c>
      <c r="I62" s="43" t="str">
        <f>_xlfn.IFNA(VLOOKUP(Tabla4[[#This Row],[PLACA]],BASE2026,14,FALSE),"")</f>
        <v/>
      </c>
      <c r="J62" s="125"/>
    </row>
    <row r="63" spans="1:10" ht="15.75" x14ac:dyDescent="0.25">
      <c r="A63" s="74" t="str">
        <f>IF(Tabla4[[#This Row],[PLACA]]="","",SUBTOTAL(103,$B$7:B63))</f>
        <v/>
      </c>
      <c r="B63" s="126"/>
      <c r="C63" s="42" t="str">
        <f>IFERROR(VLOOKUP(Tabla4[[#This Row],[PLACA]],BASE2026,2,FALSE),"")</f>
        <v/>
      </c>
      <c r="D63" s="42" t="str">
        <f>IFERROR(VLOOKUP(Tabla4[[#This Row],[PLACA]],BASE2026,3,FALSE),"")</f>
        <v/>
      </c>
      <c r="E63" s="45" t="e">
        <f>VLOOKUP(Tabla4[[#This Row],[PLACA]],'BASE DE DATOS 2026'!$B$3:$G$498,5,0)</f>
        <v>#N/A</v>
      </c>
      <c r="F63" s="21" t="str">
        <f>IFERROR(VLOOKUP(Tabla4[[#This Row],[PLACA]],BASE2026,12,FALSE),"")</f>
        <v/>
      </c>
      <c r="G63" s="21" t="str">
        <f>IFERROR(VLOOKUP(Tabla4[[#This Row],[PLACA]],BASE2026,11,FALSE),"")</f>
        <v/>
      </c>
      <c r="H63" s="45" t="str">
        <f>IFERROR(VLOOKUP(Tabla4[[#This Row],[PLACA]],BASE2026,13,FALSE),"")</f>
        <v/>
      </c>
      <c r="I63" s="43" t="str">
        <f>_xlfn.IFNA(VLOOKUP(Tabla4[[#This Row],[PLACA]],BASE2026,14,FALSE),"")</f>
        <v/>
      </c>
      <c r="J63" s="125"/>
    </row>
    <row r="64" spans="1:10" ht="15.75" x14ac:dyDescent="0.25">
      <c r="A64" s="74" t="str">
        <f>IF(Tabla4[[#This Row],[PLACA]]="","",SUBTOTAL(103,$B$7:B64))</f>
        <v/>
      </c>
      <c r="B64" s="126"/>
      <c r="C64" s="42" t="str">
        <f>IFERROR(VLOOKUP(Tabla4[[#This Row],[PLACA]],BASE2026,2,FALSE),"")</f>
        <v/>
      </c>
      <c r="D64" s="50" t="str">
        <f>IFERROR(VLOOKUP(Tabla4[[#This Row],[PLACA]],BASE2026,3,FALSE),"")</f>
        <v/>
      </c>
      <c r="E64" s="49" t="e">
        <f>VLOOKUP(Tabla4[[#This Row],[PLACA]],'BASE DE DATOS 2026'!$B$3:$G$498,5,0)</f>
        <v>#N/A</v>
      </c>
      <c r="F64" s="48" t="str">
        <f>IFERROR(VLOOKUP(Tabla4[[#This Row],[PLACA]],BASE2026,12,FALSE),"")</f>
        <v/>
      </c>
      <c r="G64" s="48" t="str">
        <f>IFERROR(VLOOKUP(Tabla4[[#This Row],[PLACA]],BASE2026,11,FALSE),"")</f>
        <v/>
      </c>
      <c r="H64" s="49" t="str">
        <f>IFERROR(VLOOKUP(Tabla4[[#This Row],[PLACA]],BASE2026,13,FALSE),"")</f>
        <v/>
      </c>
      <c r="I64" s="43" t="str">
        <f>_xlfn.IFNA(VLOOKUP(Tabla4[[#This Row],[PLACA]],BASE2026,14,FALSE),"")</f>
        <v/>
      </c>
      <c r="J64" s="46"/>
    </row>
    <row r="65" spans="1:10" ht="15.75" x14ac:dyDescent="0.25">
      <c r="A65" s="74" t="str">
        <f>IF(Tabla4[[#This Row],[PLACA]]="","",SUBTOTAL(103,$B$7:B65))</f>
        <v/>
      </c>
      <c r="B65" s="126"/>
      <c r="C65" s="42" t="str">
        <f>IFERROR(VLOOKUP(Tabla4[[#This Row],[PLACA]],BASE2026,2,FALSE),"")</f>
        <v/>
      </c>
      <c r="D65" s="50" t="str">
        <f>IFERROR(VLOOKUP(Tabla4[[#This Row],[PLACA]],BASE2026,3,FALSE),"")</f>
        <v/>
      </c>
      <c r="E65" s="49" t="e">
        <f>VLOOKUP(Tabla4[[#This Row],[PLACA]],'BASE DE DATOS 2026'!$B$3:$G$498,5,0)</f>
        <v>#N/A</v>
      </c>
      <c r="F65" s="48" t="str">
        <f>IFERROR(VLOOKUP(Tabla4[[#This Row],[PLACA]],BASE2026,12,FALSE),"")</f>
        <v/>
      </c>
      <c r="G65" s="48" t="str">
        <f>IFERROR(VLOOKUP(Tabla4[[#This Row],[PLACA]],BASE2026,11,FALSE),"")</f>
        <v/>
      </c>
      <c r="H65" s="49" t="str">
        <f>IFERROR(VLOOKUP(Tabla4[[#This Row],[PLACA]],BASE2026,13,FALSE),"")</f>
        <v/>
      </c>
      <c r="I65" s="43" t="str">
        <f>_xlfn.IFNA(VLOOKUP(Tabla4[[#This Row],[PLACA]],BASE2026,14,FALSE),"")</f>
        <v/>
      </c>
      <c r="J65" s="46"/>
    </row>
    <row r="66" spans="1:10" ht="15.75" x14ac:dyDescent="0.25">
      <c r="A66" s="74" t="str">
        <f>IF(Tabla4[[#This Row],[PLACA]]="","",SUBTOTAL(103,$B$7:B66))</f>
        <v/>
      </c>
      <c r="B66" s="126"/>
      <c r="C66" s="42" t="str">
        <f>IFERROR(VLOOKUP(Tabla4[[#This Row],[PLACA]],BASE2026,2,FALSE),"")</f>
        <v/>
      </c>
      <c r="D66" s="41" t="str">
        <f>IFERROR(VLOOKUP(Tabla4[[#This Row],[PLACA]],BASE2026,3,FALSE),"")</f>
        <v/>
      </c>
      <c r="E66" s="39" t="e">
        <f>VLOOKUP(Tabla4[[#This Row],[PLACA]],'BASE DE DATOS 2026'!$B$3:$G$498,5,0)</f>
        <v>#N/A</v>
      </c>
      <c r="F66" s="38" t="str">
        <f>IFERROR(VLOOKUP(Tabla4[[#This Row],[PLACA]],BASE2026,12,FALSE),"")</f>
        <v/>
      </c>
      <c r="G66" s="38" t="str">
        <f>IFERROR(VLOOKUP(Tabla4[[#This Row],[PLACA]],BASE2026,11,FALSE),"")</f>
        <v/>
      </c>
      <c r="H66" s="39" t="str">
        <f>IFERROR(VLOOKUP(Tabla4[[#This Row],[PLACA]],BASE2026,13,FALSE),"")</f>
        <v/>
      </c>
      <c r="I66" s="43" t="str">
        <f>_xlfn.IFNA(VLOOKUP(Tabla4[[#This Row],[PLACA]],BASE2026,14,FALSE),"")</f>
        <v/>
      </c>
      <c r="J66" s="47"/>
    </row>
    <row r="67" spans="1:10" ht="15.75" x14ac:dyDescent="0.25">
      <c r="A67" s="74" t="str">
        <f>IF(Tabla4[[#This Row],[PLACA]]="","",SUBTOTAL(103,$B$7:B67))</f>
        <v/>
      </c>
      <c r="B67" s="126"/>
      <c r="C67" s="42" t="str">
        <f>IFERROR(VLOOKUP(Tabla4[[#This Row],[PLACA]],BASE2026,2,FALSE),"")</f>
        <v/>
      </c>
      <c r="D67" s="42" t="str">
        <f>IFERROR(VLOOKUP(Tabla4[[#This Row],[PLACA]],BASE2026,3,FALSE),"")</f>
        <v/>
      </c>
      <c r="E67" s="45" t="e">
        <f>VLOOKUP(Tabla4[[#This Row],[PLACA]],'BASE DE DATOS 2026'!$B$3:$G$498,5,0)</f>
        <v>#N/A</v>
      </c>
      <c r="F67" s="21" t="str">
        <f>IFERROR(VLOOKUP(Tabla4[[#This Row],[PLACA]],BASE2026,12,FALSE),"")</f>
        <v/>
      </c>
      <c r="G67" s="21" t="str">
        <f>IFERROR(VLOOKUP(Tabla4[[#This Row],[PLACA]],BASE2026,11,FALSE),"")</f>
        <v/>
      </c>
      <c r="H67" s="45" t="str">
        <f>IFERROR(VLOOKUP(Tabla4[[#This Row],[PLACA]],BASE2026,13,FALSE),"")</f>
        <v/>
      </c>
      <c r="I67" s="43" t="str">
        <f>_xlfn.IFNA(VLOOKUP(Tabla4[[#This Row],[PLACA]],BASE2026,14,FALSE),"")</f>
        <v/>
      </c>
      <c r="J67" s="125"/>
    </row>
    <row r="68" spans="1:10" ht="15.75" x14ac:dyDescent="0.25">
      <c r="A68" s="74" t="str">
        <f>IF(Tabla4[[#This Row],[PLACA]]="","",SUBTOTAL(103,$B$7:B68))</f>
        <v/>
      </c>
      <c r="B68" s="126"/>
      <c r="C68" s="42" t="str">
        <f>IFERROR(VLOOKUP(Tabla4[[#This Row],[PLACA]],BASE2026,2,FALSE),"")</f>
        <v/>
      </c>
      <c r="D68" s="41" t="str">
        <f>IFERROR(VLOOKUP(Tabla4[[#This Row],[PLACA]],BASE2026,3,FALSE),"")</f>
        <v/>
      </c>
      <c r="E68" s="39" t="e">
        <f>VLOOKUP(Tabla4[[#This Row],[PLACA]],'BASE DE DATOS 2026'!$B$3:$G$498,5,0)</f>
        <v>#N/A</v>
      </c>
      <c r="F68" s="38" t="str">
        <f>IFERROR(VLOOKUP(Tabla4[[#This Row],[PLACA]],BASE2026,12,FALSE),"")</f>
        <v/>
      </c>
      <c r="G68" s="38" t="str">
        <f>IFERROR(VLOOKUP(Tabla4[[#This Row],[PLACA]],BASE2026,11,FALSE),"")</f>
        <v/>
      </c>
      <c r="H68" s="39" t="str">
        <f>IFERROR(VLOOKUP(Tabla4[[#This Row],[PLACA]],BASE2026,13,FALSE),"")</f>
        <v/>
      </c>
      <c r="I68" s="43" t="str">
        <f>_xlfn.IFNA(VLOOKUP(Tabla4[[#This Row],[PLACA]],BASE2026,14,FALSE),"")</f>
        <v/>
      </c>
      <c r="J68" s="125"/>
    </row>
    <row r="69" spans="1:10" ht="15.75" x14ac:dyDescent="0.25">
      <c r="A69" s="74" t="str">
        <f>IF(Tabla4[[#This Row],[PLACA]]="","",SUBTOTAL(103,$B$7:B69))</f>
        <v/>
      </c>
      <c r="B69" s="126"/>
      <c r="C69" s="42" t="str">
        <f>IFERROR(VLOOKUP(Tabla4[[#This Row],[PLACA]],BASE2026,2,FALSE),"")</f>
        <v/>
      </c>
      <c r="D69" s="42" t="str">
        <f>IFERROR(VLOOKUP(Tabla4[[#This Row],[PLACA]],BASE2026,3,FALSE),"")</f>
        <v/>
      </c>
      <c r="E69" s="45" t="e">
        <f>VLOOKUP(Tabla4[[#This Row],[PLACA]],'BASE DE DATOS 2026'!$B$3:$G$498,5,0)</f>
        <v>#N/A</v>
      </c>
      <c r="F69" s="21" t="str">
        <f>IFERROR(VLOOKUP(Tabla4[[#This Row],[PLACA]],BASE2026,12,FALSE),"")</f>
        <v/>
      </c>
      <c r="G69" s="21" t="str">
        <f>IFERROR(VLOOKUP(Tabla4[[#This Row],[PLACA]],BASE2026,11,FALSE),"")</f>
        <v/>
      </c>
      <c r="H69" s="45" t="str">
        <f>IFERROR(VLOOKUP(Tabla4[[#This Row],[PLACA]],BASE2026,13,FALSE),"")</f>
        <v/>
      </c>
      <c r="I69" s="43" t="str">
        <f>_xlfn.IFNA(VLOOKUP(Tabla4[[#This Row],[PLACA]],BASE2026,14,FALSE),"")</f>
        <v/>
      </c>
      <c r="J69" s="125"/>
    </row>
    <row r="70" spans="1:10" ht="15.75" x14ac:dyDescent="0.25">
      <c r="A70" s="74" t="str">
        <f>IF(Tabla4[[#This Row],[PLACA]]="","",SUBTOTAL(103,$B$7:B70))</f>
        <v/>
      </c>
      <c r="B70" s="126"/>
      <c r="C70" s="42" t="str">
        <f>IFERROR(VLOOKUP(Tabla4[[#This Row],[PLACA]],BASE2026,2,FALSE),"")</f>
        <v/>
      </c>
      <c r="D70" s="50" t="str">
        <f>IFERROR(VLOOKUP(Tabla4[[#This Row],[PLACA]],BASE2026,3,FALSE),"")</f>
        <v/>
      </c>
      <c r="E70" s="49" t="e">
        <f>VLOOKUP(Tabla4[[#This Row],[PLACA]],'BASE DE DATOS 2026'!$B$3:$G$498,5,0)</f>
        <v>#N/A</v>
      </c>
      <c r="F70" s="48" t="str">
        <f>IFERROR(VLOOKUP(Tabla4[[#This Row],[PLACA]],BASE2026,12,FALSE),"")</f>
        <v/>
      </c>
      <c r="G70" s="48" t="str">
        <f>IFERROR(VLOOKUP(Tabla4[[#This Row],[PLACA]],BASE2026,11,FALSE),"")</f>
        <v/>
      </c>
      <c r="H70" s="49" t="str">
        <f>IFERROR(VLOOKUP(Tabla4[[#This Row],[PLACA]],BASE2026,13,FALSE),"")</f>
        <v/>
      </c>
      <c r="I70" s="43" t="str">
        <f>_xlfn.IFNA(VLOOKUP(Tabla4[[#This Row],[PLACA]],BASE2026,14,FALSE),"")</f>
        <v/>
      </c>
      <c r="J70" s="46"/>
    </row>
    <row r="71" spans="1:10" ht="15.75" x14ac:dyDescent="0.25">
      <c r="A71" s="74" t="str">
        <f>IF(Tabla4[[#This Row],[PLACA]]="","",SUBTOTAL(103,$B$7:B71))</f>
        <v/>
      </c>
      <c r="B71" s="126"/>
      <c r="C71" s="42" t="str">
        <f>IFERROR(VLOOKUP(Tabla4[[#This Row],[PLACA]],BASE2026,2,FALSE),"")</f>
        <v/>
      </c>
      <c r="D71" s="42" t="str">
        <f>IFERROR(VLOOKUP(Tabla4[[#This Row],[PLACA]],BASE2026,3,FALSE),"")</f>
        <v/>
      </c>
      <c r="E71" s="45" t="e">
        <f>VLOOKUP(Tabla4[[#This Row],[PLACA]],'BASE DE DATOS 2026'!$B$3:$G$498,5,0)</f>
        <v>#N/A</v>
      </c>
      <c r="F71" s="21" t="str">
        <f>IFERROR(VLOOKUP(Tabla4[[#This Row],[PLACA]],BASE2026,12,FALSE),"")</f>
        <v/>
      </c>
      <c r="G71" s="21" t="str">
        <f>IFERROR(VLOOKUP(Tabla4[[#This Row],[PLACA]],BASE2026,11,FALSE),"")</f>
        <v/>
      </c>
      <c r="H71" s="45" t="str">
        <f>IFERROR(VLOOKUP(Tabla4[[#This Row],[PLACA]],BASE2026,13,FALSE),"")</f>
        <v/>
      </c>
      <c r="I71" s="43" t="str">
        <f>_xlfn.IFNA(VLOOKUP(Tabla4[[#This Row],[PLACA]],BASE2026,14,FALSE),"")</f>
        <v/>
      </c>
      <c r="J71" s="125"/>
    </row>
    <row r="72" spans="1:10" ht="15.75" x14ac:dyDescent="0.25">
      <c r="A72" s="74" t="str">
        <f>IF(Tabla4[[#This Row],[PLACA]]="","",SUBTOTAL(103,$B$7:B72))</f>
        <v/>
      </c>
      <c r="B72" s="126"/>
      <c r="C72" s="42" t="str">
        <f>IFERROR(VLOOKUP(Tabla4[[#This Row],[PLACA]],BASE2026,2,FALSE),"")</f>
        <v/>
      </c>
      <c r="D72" s="41" t="str">
        <f>IFERROR(VLOOKUP(Tabla4[[#This Row],[PLACA]],BASE2026,3,FALSE),"")</f>
        <v/>
      </c>
      <c r="E72" s="39" t="e">
        <f>VLOOKUP(Tabla4[[#This Row],[PLACA]],'BASE DE DATOS 2026'!$B$3:$G$498,5,0)</f>
        <v>#N/A</v>
      </c>
      <c r="F72" s="38" t="str">
        <f>IFERROR(VLOOKUP(Tabla4[[#This Row],[PLACA]],BASE2026,12,FALSE),"")</f>
        <v/>
      </c>
      <c r="G72" s="38" t="str">
        <f>IFERROR(VLOOKUP(Tabla4[[#This Row],[PLACA]],BASE2026,11,FALSE),"")</f>
        <v/>
      </c>
      <c r="H72" s="39" t="str">
        <f>IFERROR(VLOOKUP(Tabla4[[#This Row],[PLACA]],BASE2026,13,FALSE),"")</f>
        <v/>
      </c>
      <c r="I72" s="43" t="str">
        <f>_xlfn.IFNA(VLOOKUP(Tabla4[[#This Row],[PLACA]],BASE2026,14,FALSE),"")</f>
        <v/>
      </c>
      <c r="J72" s="47"/>
    </row>
    <row r="73" spans="1:10" ht="15.75" x14ac:dyDescent="0.25">
      <c r="A73" s="74" t="str">
        <f>IF(Tabla4[[#This Row],[PLACA]]="","",SUBTOTAL(103,$B$7:B73))</f>
        <v/>
      </c>
      <c r="B73" s="126"/>
      <c r="C73" s="42" t="str">
        <f>IFERROR(VLOOKUP(Tabla4[[#This Row],[PLACA]],BASE2026,2,FALSE),"")</f>
        <v/>
      </c>
      <c r="D73" s="42" t="str">
        <f>IFERROR(VLOOKUP(Tabla4[[#This Row],[PLACA]],BASE2026,3,FALSE),"")</f>
        <v/>
      </c>
      <c r="E73" s="45" t="e">
        <f>VLOOKUP(Tabla4[[#This Row],[PLACA]],'BASE DE DATOS 2026'!$B$3:$G$498,5,0)</f>
        <v>#N/A</v>
      </c>
      <c r="F73" s="21" t="str">
        <f>IFERROR(VLOOKUP(Tabla4[[#This Row],[PLACA]],BASE2026,12,FALSE),"")</f>
        <v/>
      </c>
      <c r="G73" s="21" t="str">
        <f>IFERROR(VLOOKUP(Tabla4[[#This Row],[PLACA]],BASE2026,11,FALSE),"")</f>
        <v/>
      </c>
      <c r="H73" s="45" t="str">
        <f>IFERROR(VLOOKUP(Tabla4[[#This Row],[PLACA]],BASE2026,13,FALSE),"")</f>
        <v/>
      </c>
      <c r="I73" s="43" t="str">
        <f>_xlfn.IFNA(VLOOKUP(Tabla4[[#This Row],[PLACA]],BASE2026,14,FALSE),"")</f>
        <v/>
      </c>
      <c r="J73" s="125"/>
    </row>
    <row r="74" spans="1:10" ht="15.75" x14ac:dyDescent="0.25">
      <c r="A74" s="74" t="str">
        <f>IF(Tabla4[[#This Row],[PLACA]]="","",SUBTOTAL(103,$B$7:B74))</f>
        <v/>
      </c>
      <c r="B74" s="126"/>
      <c r="C74" s="42" t="str">
        <f>IFERROR(VLOOKUP(Tabla4[[#This Row],[PLACA]],BASE2026,2,FALSE),"")</f>
        <v/>
      </c>
      <c r="D74" s="41" t="str">
        <f>IFERROR(VLOOKUP(Tabla4[[#This Row],[PLACA]],BASE2026,3,FALSE),"")</f>
        <v/>
      </c>
      <c r="E74" s="39" t="e">
        <f>VLOOKUP(Tabla4[[#This Row],[PLACA]],'BASE DE DATOS 2026'!$B$3:$G$498,5,0)</f>
        <v>#N/A</v>
      </c>
      <c r="F74" s="38" t="str">
        <f>IFERROR(VLOOKUP(Tabla4[[#This Row],[PLACA]],BASE2026,12,FALSE),"")</f>
        <v/>
      </c>
      <c r="G74" s="38" t="str">
        <f>IFERROR(VLOOKUP(Tabla4[[#This Row],[PLACA]],BASE2026,11,FALSE),"")</f>
        <v/>
      </c>
      <c r="H74" s="39" t="str">
        <f>IFERROR(VLOOKUP(Tabla4[[#This Row],[PLACA]],BASE2026,13,FALSE),"")</f>
        <v/>
      </c>
      <c r="I74" s="43" t="str">
        <f>_xlfn.IFNA(VLOOKUP(Tabla4[[#This Row],[PLACA]],BASE2026,14,FALSE),"")</f>
        <v/>
      </c>
      <c r="J74" s="125"/>
    </row>
    <row r="75" spans="1:10" ht="15.75" x14ac:dyDescent="0.25">
      <c r="A75" s="74" t="str">
        <f>IF(Tabla4[[#This Row],[PLACA]]="","",SUBTOTAL(103,$B$7:B75))</f>
        <v/>
      </c>
      <c r="B75" s="126"/>
      <c r="C75" s="42" t="str">
        <f>IFERROR(VLOOKUP(Tabla4[[#This Row],[PLACA]],BASE2026,2,FALSE),"")</f>
        <v/>
      </c>
      <c r="D75" s="42" t="str">
        <f>IFERROR(VLOOKUP(Tabla4[[#This Row],[PLACA]],BASE2026,3,FALSE),"")</f>
        <v/>
      </c>
      <c r="E75" s="45" t="e">
        <f>VLOOKUP(Tabla4[[#This Row],[PLACA]],'BASE DE DATOS 2026'!$B$3:$G$498,5,0)</f>
        <v>#N/A</v>
      </c>
      <c r="F75" s="21" t="str">
        <f>IFERROR(VLOOKUP(Tabla4[[#This Row],[PLACA]],BASE2026,12,FALSE),"")</f>
        <v/>
      </c>
      <c r="G75" s="21" t="str">
        <f>IFERROR(VLOOKUP(Tabla4[[#This Row],[PLACA]],BASE2026,11,FALSE),"")</f>
        <v/>
      </c>
      <c r="H75" s="45" t="str">
        <f>IFERROR(VLOOKUP(Tabla4[[#This Row],[PLACA]],BASE2026,13,FALSE),"")</f>
        <v/>
      </c>
      <c r="I75" s="43" t="str">
        <f>_xlfn.IFNA(VLOOKUP(Tabla4[[#This Row],[PLACA]],BASE2026,14,FALSE),"")</f>
        <v/>
      </c>
      <c r="J75" s="125"/>
    </row>
    <row r="76" spans="1:10" ht="15.75" x14ac:dyDescent="0.25">
      <c r="A76" s="74" t="str">
        <f>IF(Tabla4[[#This Row],[PLACA]]="","",SUBTOTAL(103,$B$7:B76))</f>
        <v/>
      </c>
      <c r="B76" s="126"/>
      <c r="C76" s="42" t="str">
        <f>IFERROR(VLOOKUP(Tabla4[[#This Row],[PLACA]],BASE2026,2,FALSE),"")</f>
        <v/>
      </c>
      <c r="D76" s="50" t="str">
        <f>IFERROR(VLOOKUP(Tabla4[[#This Row],[PLACA]],BASE2026,3,FALSE),"")</f>
        <v/>
      </c>
      <c r="E76" s="49" t="e">
        <f>VLOOKUP(Tabla4[[#This Row],[PLACA]],'BASE DE DATOS 2026'!$B$3:$G$498,5,0)</f>
        <v>#N/A</v>
      </c>
      <c r="F76" s="48" t="str">
        <f>IFERROR(VLOOKUP(Tabla4[[#This Row],[PLACA]],BASE2026,12,FALSE),"")</f>
        <v/>
      </c>
      <c r="G76" s="48" t="str">
        <f>IFERROR(VLOOKUP(Tabla4[[#This Row],[PLACA]],BASE2026,11,FALSE),"")</f>
        <v/>
      </c>
      <c r="H76" s="49" t="str">
        <f>IFERROR(VLOOKUP(Tabla4[[#This Row],[PLACA]],BASE2026,13,FALSE),"")</f>
        <v/>
      </c>
      <c r="I76" s="43" t="str">
        <f>_xlfn.IFNA(VLOOKUP(Tabla4[[#This Row],[PLACA]],BASE2026,14,FALSE),"")</f>
        <v/>
      </c>
      <c r="J76" s="125"/>
    </row>
    <row r="77" spans="1:10" ht="15.75" x14ac:dyDescent="0.25">
      <c r="A77" s="74" t="str">
        <f>IF(Tabla4[[#This Row],[PLACA]]="","",SUBTOTAL(103,$B$7:B77))</f>
        <v/>
      </c>
      <c r="B77" s="126"/>
      <c r="C77" s="42" t="str">
        <f>IFERROR(VLOOKUP(Tabla4[[#This Row],[PLACA]],BASE2026,2,FALSE),"")</f>
        <v/>
      </c>
      <c r="D77" s="50" t="str">
        <f>IFERROR(VLOOKUP(Tabla4[[#This Row],[PLACA]],BASE2026,3,FALSE),"")</f>
        <v/>
      </c>
      <c r="E77" s="49" t="e">
        <f>VLOOKUP(Tabla4[[#This Row],[PLACA]],'BASE DE DATOS 2026'!$B$3:$G$498,5,0)</f>
        <v>#N/A</v>
      </c>
      <c r="F77" s="48" t="str">
        <f>IFERROR(VLOOKUP(Tabla4[[#This Row],[PLACA]],BASE2026,12,FALSE),"")</f>
        <v/>
      </c>
      <c r="G77" s="48" t="str">
        <f>IFERROR(VLOOKUP(Tabla4[[#This Row],[PLACA]],BASE2026,11,FALSE),"")</f>
        <v/>
      </c>
      <c r="H77" s="49" t="str">
        <f>IFERROR(VLOOKUP(Tabla4[[#This Row],[PLACA]],BASE2026,13,FALSE),"")</f>
        <v/>
      </c>
      <c r="I77" s="43" t="str">
        <f>_xlfn.IFNA(VLOOKUP(Tabla4[[#This Row],[PLACA]],BASE2026,14,FALSE),"")</f>
        <v/>
      </c>
      <c r="J77" s="125"/>
    </row>
    <row r="78" spans="1:10" ht="15.75" x14ac:dyDescent="0.25">
      <c r="A78" s="74" t="str">
        <f>IF(Tabla4[[#This Row],[PLACA]]="","",SUBTOTAL(103,$B$7:B78))</f>
        <v/>
      </c>
      <c r="B78" s="126"/>
      <c r="C78" s="42" t="str">
        <f>IFERROR(VLOOKUP(Tabla4[[#This Row],[PLACA]],BASE2026,2,FALSE),"")</f>
        <v/>
      </c>
      <c r="D78" s="50" t="str">
        <f>IFERROR(VLOOKUP(Tabla4[[#This Row],[PLACA]],BASE2026,3,FALSE),"")</f>
        <v/>
      </c>
      <c r="E78" s="49" t="e">
        <f>VLOOKUP(Tabla4[[#This Row],[PLACA]],'BASE DE DATOS 2026'!$B$3:$G$498,5,0)</f>
        <v>#N/A</v>
      </c>
      <c r="F78" s="48" t="str">
        <f>IFERROR(VLOOKUP(Tabla4[[#This Row],[PLACA]],BASE2026,12,FALSE),"")</f>
        <v/>
      </c>
      <c r="G78" s="48" t="str">
        <f>IFERROR(VLOOKUP(Tabla4[[#This Row],[PLACA]],BASE2026,11,FALSE),"")</f>
        <v/>
      </c>
      <c r="H78" s="49" t="str">
        <f>IFERROR(VLOOKUP(Tabla4[[#This Row],[PLACA]],BASE2026,13,FALSE),"")</f>
        <v/>
      </c>
      <c r="I78" s="43" t="str">
        <f>_xlfn.IFNA(VLOOKUP(Tabla4[[#This Row],[PLACA]],BASE2026,14,FALSE),"")</f>
        <v/>
      </c>
      <c r="J78" s="125"/>
    </row>
    <row r="79" spans="1:10" ht="15.75" x14ac:dyDescent="0.25">
      <c r="A79" s="74" t="str">
        <f>IF(Tabla4[[#This Row],[PLACA]]="","",SUBTOTAL(103,$B$7:B79))</f>
        <v/>
      </c>
      <c r="B79" s="126"/>
      <c r="C79" s="42" t="str">
        <f>IFERROR(VLOOKUP(Tabla4[[#This Row],[PLACA]],BASE2026,2,FALSE),"")</f>
        <v/>
      </c>
      <c r="D79" s="50" t="str">
        <f>IFERROR(VLOOKUP(Tabla4[[#This Row],[PLACA]],BASE2026,3,FALSE),"")</f>
        <v/>
      </c>
      <c r="E79" s="49" t="e">
        <f>VLOOKUP(Tabla4[[#This Row],[PLACA]],'BASE DE DATOS 2026'!$B$3:$G$498,5,0)</f>
        <v>#N/A</v>
      </c>
      <c r="F79" s="48" t="str">
        <f>IFERROR(VLOOKUP(Tabla4[[#This Row],[PLACA]],BASE2026,12,FALSE),"")</f>
        <v/>
      </c>
      <c r="G79" s="48" t="str">
        <f>IFERROR(VLOOKUP(Tabla4[[#This Row],[PLACA]],BASE2026,11,FALSE),"")</f>
        <v/>
      </c>
      <c r="H79" s="49" t="str">
        <f>IFERROR(VLOOKUP(Tabla4[[#This Row],[PLACA]],BASE2026,13,FALSE),"")</f>
        <v/>
      </c>
      <c r="I79" s="43" t="str">
        <f>_xlfn.IFNA(VLOOKUP(Tabla4[[#This Row],[PLACA]],BASE2026,14,FALSE),"")</f>
        <v/>
      </c>
      <c r="J79" s="125"/>
    </row>
    <row r="80" spans="1:10" ht="15.75" x14ac:dyDescent="0.25">
      <c r="A80" s="74" t="str">
        <f>IF(Tabla4[[#This Row],[PLACA]]="","",SUBTOTAL(103,$B$7:B80))</f>
        <v/>
      </c>
      <c r="B80" s="126"/>
      <c r="C80" s="42" t="str">
        <f>IFERROR(VLOOKUP(Tabla4[[#This Row],[PLACA]],BASE2026,2,FALSE),"")</f>
        <v/>
      </c>
      <c r="D80" s="50" t="str">
        <f>IFERROR(VLOOKUP(Tabla4[[#This Row],[PLACA]],BASE2026,3,FALSE),"")</f>
        <v/>
      </c>
      <c r="E80" s="49" t="e">
        <f>VLOOKUP(Tabla4[[#This Row],[PLACA]],'BASE DE DATOS 2026'!$B$3:$G$498,5,0)</f>
        <v>#N/A</v>
      </c>
      <c r="F80" s="48" t="str">
        <f>IFERROR(VLOOKUP(Tabla4[[#This Row],[PLACA]],BASE2026,12,FALSE),"")</f>
        <v/>
      </c>
      <c r="G80" s="48" t="str">
        <f>IFERROR(VLOOKUP(Tabla4[[#This Row],[PLACA]],BASE2026,11,FALSE),"")</f>
        <v/>
      </c>
      <c r="H80" s="49" t="str">
        <f>IFERROR(VLOOKUP(Tabla4[[#This Row],[PLACA]],BASE2026,13,FALSE),"")</f>
        <v/>
      </c>
      <c r="I80" s="43" t="str">
        <f>_xlfn.IFNA(VLOOKUP(Tabla4[[#This Row],[PLACA]],BASE2026,14,FALSE),"")</f>
        <v/>
      </c>
      <c r="J80" s="125"/>
    </row>
    <row r="81" spans="1:10" ht="15.75" x14ac:dyDescent="0.25">
      <c r="A81" s="122" t="str">
        <f>IF(Tabla4[[#This Row],[PLACA]]="","",SUBTOTAL(103,$B$7:B81))</f>
        <v/>
      </c>
      <c r="B81" s="126"/>
      <c r="C81" s="42" t="str">
        <f>IFERROR(VLOOKUP(Tabla4[[#This Row],[PLACA]],BASE2026,2,FALSE),"")</f>
        <v/>
      </c>
      <c r="D81" s="50" t="str">
        <f>IFERROR(VLOOKUP(Tabla4[[#This Row],[PLACA]],BASE2026,3,FALSE),"")</f>
        <v/>
      </c>
      <c r="E81" s="49" t="e">
        <f>VLOOKUP(Tabla4[[#This Row],[PLACA]],'BASE DE DATOS 2026'!$B$3:$G$498,5,0)</f>
        <v>#N/A</v>
      </c>
      <c r="F81" s="48" t="str">
        <f>IFERROR(VLOOKUP(Tabla4[[#This Row],[PLACA]],BASE2026,12,FALSE),"")</f>
        <v/>
      </c>
      <c r="G81" s="48" t="str">
        <f>IFERROR(VLOOKUP(Tabla4[[#This Row],[PLACA]],BASE2026,11,FALSE),"")</f>
        <v/>
      </c>
      <c r="H81" s="49" t="str">
        <f>IFERROR(VLOOKUP(Tabla4[[#This Row],[PLACA]],BASE2026,13,FALSE),"")</f>
        <v/>
      </c>
      <c r="I81" s="43" t="str">
        <f>_xlfn.IFNA(VLOOKUP(Tabla4[[#This Row],[PLACA]],BASE2026,14,FALSE),"")</f>
        <v/>
      </c>
      <c r="J81" s="125"/>
    </row>
    <row r="82" spans="1:10" ht="15.75" x14ac:dyDescent="0.25">
      <c r="A82" s="122" t="str">
        <f>IF(Tabla4[[#This Row],[PLACA]]="","",SUBTOTAL(103,$B$7:B82))</f>
        <v/>
      </c>
      <c r="B82" s="126"/>
      <c r="C82" s="42" t="str">
        <f>IFERROR(VLOOKUP(Tabla4[[#This Row],[PLACA]],BASE2026,2,FALSE),"")</f>
        <v/>
      </c>
      <c r="D82" s="50" t="str">
        <f>IFERROR(VLOOKUP(Tabla4[[#This Row],[PLACA]],BASE2026,3,FALSE),"")</f>
        <v/>
      </c>
      <c r="E82" s="49" t="e">
        <f>VLOOKUP(Tabla4[[#This Row],[PLACA]],'BASE DE DATOS 2026'!$B$3:$G$498,5,0)</f>
        <v>#N/A</v>
      </c>
      <c r="F82" s="48" t="str">
        <f>IFERROR(VLOOKUP(Tabla4[[#This Row],[PLACA]],BASE2026,12,FALSE),"")</f>
        <v/>
      </c>
      <c r="G82" s="48" t="str">
        <f>IFERROR(VLOOKUP(Tabla4[[#This Row],[PLACA]],BASE2026,11,FALSE),"")</f>
        <v/>
      </c>
      <c r="H82" s="49" t="str">
        <f>IFERROR(VLOOKUP(Tabla4[[#This Row],[PLACA]],BASE2026,13,FALSE),"")</f>
        <v/>
      </c>
      <c r="I82" s="43" t="str">
        <f>_xlfn.IFNA(VLOOKUP(Tabla4[[#This Row],[PLACA]],BASE2026,14,FALSE),"")</f>
        <v/>
      </c>
      <c r="J82" s="125"/>
    </row>
    <row r="83" spans="1:10" ht="15.75" x14ac:dyDescent="0.25">
      <c r="A83" s="122" t="str">
        <f>IF(Tabla4[[#This Row],[PLACA]]="","",SUBTOTAL(103,$B$7:B83))</f>
        <v/>
      </c>
      <c r="B83" s="126"/>
      <c r="C83" s="42" t="str">
        <f>IFERROR(VLOOKUP(Tabla4[[#This Row],[PLACA]],BASE2026,2,FALSE),"")</f>
        <v/>
      </c>
      <c r="D83" s="50" t="str">
        <f>IFERROR(VLOOKUP(Tabla4[[#This Row],[PLACA]],BASE2026,3,FALSE),"")</f>
        <v/>
      </c>
      <c r="E83" s="49" t="e">
        <f>VLOOKUP(Tabla4[[#This Row],[PLACA]],'BASE DE DATOS 2026'!$B$3:$G$498,5,0)</f>
        <v>#N/A</v>
      </c>
      <c r="F83" s="48" t="str">
        <f>IFERROR(VLOOKUP(Tabla4[[#This Row],[PLACA]],BASE2026,12,FALSE),"")</f>
        <v/>
      </c>
      <c r="G83" s="48" t="str">
        <f>IFERROR(VLOOKUP(Tabla4[[#This Row],[PLACA]],BASE2026,11,FALSE),"")</f>
        <v/>
      </c>
      <c r="H83" s="49" t="str">
        <f>IFERROR(VLOOKUP(Tabla4[[#This Row],[PLACA]],BASE2026,13,FALSE),"")</f>
        <v/>
      </c>
      <c r="I83" s="43" t="str">
        <f>_xlfn.IFNA(VLOOKUP(Tabla4[[#This Row],[PLACA]],BASE2026,14,FALSE),"")</f>
        <v/>
      </c>
      <c r="J83" s="125"/>
    </row>
    <row r="84" spans="1:10" ht="15.75" x14ac:dyDescent="0.25">
      <c r="A84" s="122" t="str">
        <f>IF(Tabla4[[#This Row],[PLACA]]="","",SUBTOTAL(103,$B$7:B84))</f>
        <v/>
      </c>
      <c r="B84" s="126"/>
      <c r="C84" s="42" t="str">
        <f>IFERROR(VLOOKUP(Tabla4[[#This Row],[PLACA]],BASE2026,2,FALSE),"")</f>
        <v/>
      </c>
      <c r="D84" s="50" t="str">
        <f>IFERROR(VLOOKUP(Tabla4[[#This Row],[PLACA]],BASE2026,3,FALSE),"")</f>
        <v/>
      </c>
      <c r="E84" s="49" t="e">
        <f>VLOOKUP(Tabla4[[#This Row],[PLACA]],'BASE DE DATOS 2026'!$B$3:$G$498,5,0)</f>
        <v>#N/A</v>
      </c>
      <c r="F84" s="48" t="str">
        <f>IFERROR(VLOOKUP(Tabla4[[#This Row],[PLACA]],BASE2026,12,FALSE),"")</f>
        <v/>
      </c>
      <c r="G84" s="48" t="str">
        <f>IFERROR(VLOOKUP(Tabla4[[#This Row],[PLACA]],BASE2026,11,FALSE),"")</f>
        <v/>
      </c>
      <c r="H84" s="49" t="str">
        <f>IFERROR(VLOOKUP(Tabla4[[#This Row],[PLACA]],BASE2026,13,FALSE),"")</f>
        <v/>
      </c>
      <c r="I84" s="43" t="str">
        <f>_xlfn.IFNA(VLOOKUP(Tabla4[[#This Row],[PLACA]],BASE2026,14,FALSE),"")</f>
        <v/>
      </c>
      <c r="J84" s="46"/>
    </row>
    <row r="85" spans="1:10" ht="15.75" x14ac:dyDescent="0.25">
      <c r="A85" s="122" t="str">
        <f>IF(Tabla4[[#This Row],[PLACA]]="","",SUBTOTAL(103,$B$7:B85))</f>
        <v/>
      </c>
      <c r="B85" s="126"/>
      <c r="C85" s="42" t="str">
        <f>IFERROR(VLOOKUP(Tabla4[[#This Row],[PLACA]],BASE2026,2,FALSE),"")</f>
        <v/>
      </c>
      <c r="D85" s="50" t="str">
        <f>IFERROR(VLOOKUP(Tabla4[[#This Row],[PLACA]],BASE2026,3,FALSE),"")</f>
        <v/>
      </c>
      <c r="E85" s="49" t="e">
        <f>VLOOKUP(Tabla4[[#This Row],[PLACA]],'BASE DE DATOS 2026'!$B$3:$G$498,5,0)</f>
        <v>#N/A</v>
      </c>
      <c r="F85" s="48" t="str">
        <f>IFERROR(VLOOKUP(Tabla4[[#This Row],[PLACA]],BASE2026,12,FALSE),"")</f>
        <v/>
      </c>
      <c r="G85" s="48" t="str">
        <f>IFERROR(VLOOKUP(Tabla4[[#This Row],[PLACA]],BASE2026,11,FALSE),"")</f>
        <v/>
      </c>
      <c r="H85" s="49" t="str">
        <f>IFERROR(VLOOKUP(Tabla4[[#This Row],[PLACA]],BASE2026,13,FALSE),"")</f>
        <v/>
      </c>
      <c r="I85" s="43" t="str">
        <f>_xlfn.IFNA(VLOOKUP(Tabla4[[#This Row],[PLACA]],BASE2026,14,FALSE),"")</f>
        <v/>
      </c>
      <c r="J85" s="125"/>
    </row>
    <row r="86" spans="1:10" ht="15.75" x14ac:dyDescent="0.25">
      <c r="A86" s="122" t="str">
        <f>IF(Tabla4[[#This Row],[PLACA]]="","",SUBTOTAL(103,$B$7:B86))</f>
        <v/>
      </c>
      <c r="B86" s="126"/>
      <c r="C86" s="42" t="str">
        <f>IFERROR(VLOOKUP(Tabla4[[#This Row],[PLACA]],BASE2026,2,FALSE),"")</f>
        <v/>
      </c>
      <c r="D86" s="41" t="str">
        <f>IFERROR(VLOOKUP(Tabla4[[#This Row],[PLACA]],BASE2026,3,FALSE),"")</f>
        <v/>
      </c>
      <c r="E86" s="39" t="e">
        <f>VLOOKUP(Tabla4[[#This Row],[PLACA]],'BASE DE DATOS 2026'!$B$3:$G$498,5,0)</f>
        <v>#N/A</v>
      </c>
      <c r="F86" s="38" t="str">
        <f>IFERROR(VLOOKUP(Tabla4[[#This Row],[PLACA]],BASE2026,12,FALSE),"")</f>
        <v/>
      </c>
      <c r="G86" s="38" t="str">
        <f>IFERROR(VLOOKUP(Tabla4[[#This Row],[PLACA]],BASE2026,11,FALSE),"")</f>
        <v/>
      </c>
      <c r="H86" s="39" t="str">
        <f>IFERROR(VLOOKUP(Tabla4[[#This Row],[PLACA]],BASE2026,13,FALSE),"")</f>
        <v/>
      </c>
      <c r="I86" s="43" t="str">
        <f>_xlfn.IFNA(VLOOKUP(Tabla4[[#This Row],[PLACA]],BASE2026,14,FALSE),"")</f>
        <v/>
      </c>
      <c r="J86" s="47"/>
    </row>
    <row r="87" spans="1:10" ht="15.75" x14ac:dyDescent="0.25">
      <c r="A87" s="122" t="str">
        <f>IF(Tabla4[[#This Row],[PLACA]]="","",SUBTOTAL(103,$B$7:B87))</f>
        <v/>
      </c>
      <c r="B87" s="126"/>
      <c r="C87" s="42" t="str">
        <f>IFERROR(VLOOKUP(Tabla4[[#This Row],[PLACA]],BASE2026,2,FALSE),"")</f>
        <v/>
      </c>
      <c r="D87" s="41" t="str">
        <f>IFERROR(VLOOKUP(Tabla4[[#This Row],[PLACA]],BASE2026,3,FALSE),"")</f>
        <v/>
      </c>
      <c r="E87" s="39" t="e">
        <f>VLOOKUP(Tabla4[[#This Row],[PLACA]],'BASE DE DATOS 2026'!$B$3:$G$498,5,0)</f>
        <v>#N/A</v>
      </c>
      <c r="F87" s="38" t="str">
        <f>IFERROR(VLOOKUP(Tabla4[[#This Row],[PLACA]],BASE2026,12,FALSE),"")</f>
        <v/>
      </c>
      <c r="G87" s="38" t="str">
        <f>IFERROR(VLOOKUP(Tabla4[[#This Row],[PLACA]],BASE2026,11,FALSE),"")</f>
        <v/>
      </c>
      <c r="H87" s="39" t="str">
        <f>IFERROR(VLOOKUP(Tabla4[[#This Row],[PLACA]],BASE2026,13,FALSE),"")</f>
        <v/>
      </c>
      <c r="I87" s="43" t="str">
        <f>_xlfn.IFNA(VLOOKUP(Tabla4[[#This Row],[PLACA]],BASE2026,14,FALSE),"")</f>
        <v/>
      </c>
      <c r="J87" s="125"/>
    </row>
    <row r="88" spans="1:10" ht="15.75" x14ac:dyDescent="0.25">
      <c r="A88" s="122" t="str">
        <f>IF(Tabla4[[#This Row],[PLACA]]="","",SUBTOTAL(103,$B$7:B88))</f>
        <v/>
      </c>
      <c r="B88" s="126"/>
      <c r="C88" s="42" t="str">
        <f>IFERROR(VLOOKUP(Tabla4[[#This Row],[PLACA]],BASE2026,2,FALSE),"")</f>
        <v/>
      </c>
      <c r="D88" s="41" t="str">
        <f>IFERROR(VLOOKUP(Tabla4[[#This Row],[PLACA]],BASE2026,3,FALSE),"")</f>
        <v/>
      </c>
      <c r="E88" s="39" t="e">
        <f>VLOOKUP(Tabla4[[#This Row],[PLACA]],'BASE DE DATOS 2026'!$B$3:$G$498,5,0)</f>
        <v>#N/A</v>
      </c>
      <c r="F88" s="38" t="str">
        <f>IFERROR(VLOOKUP(Tabla4[[#This Row],[PLACA]],BASE2026,12,FALSE),"")</f>
        <v/>
      </c>
      <c r="G88" s="38" t="str">
        <f>IFERROR(VLOOKUP(Tabla4[[#This Row],[PLACA]],BASE2026,11,FALSE),"")</f>
        <v/>
      </c>
      <c r="H88" s="39" t="str">
        <f>IFERROR(VLOOKUP(Tabla4[[#This Row],[PLACA]],BASE2026,13,FALSE),"")</f>
        <v/>
      </c>
      <c r="I88" s="43" t="str">
        <f>_xlfn.IFNA(VLOOKUP(Tabla4[[#This Row],[PLACA]],BASE2026,14,FALSE),"")</f>
        <v/>
      </c>
      <c r="J88" s="125"/>
    </row>
    <row r="89" spans="1:10" ht="15.75" x14ac:dyDescent="0.25">
      <c r="A89" s="122" t="str">
        <f>IF(Tabla4[[#This Row],[PLACA]]="","",SUBTOTAL(103,$B$7:B89))</f>
        <v/>
      </c>
      <c r="B89" s="126"/>
      <c r="C89" s="42" t="str">
        <f>IFERROR(VLOOKUP(Tabla4[[#This Row],[PLACA]],BASE2026,2,FALSE),"")</f>
        <v/>
      </c>
      <c r="D89" s="41" t="str">
        <f>IFERROR(VLOOKUP(Tabla4[[#This Row],[PLACA]],BASE2026,3,FALSE),"")</f>
        <v/>
      </c>
      <c r="E89" s="39" t="e">
        <f>VLOOKUP(Tabla4[[#This Row],[PLACA]],'BASE DE DATOS 2026'!$B$3:$G$498,5,0)</f>
        <v>#N/A</v>
      </c>
      <c r="F89" s="38" t="str">
        <f>IFERROR(VLOOKUP(Tabla4[[#This Row],[PLACA]],BASE2026,12,FALSE),"")</f>
        <v/>
      </c>
      <c r="G89" s="38" t="str">
        <f>IFERROR(VLOOKUP(Tabla4[[#This Row],[PLACA]],BASE2026,11,FALSE),"")</f>
        <v/>
      </c>
      <c r="H89" s="39" t="str">
        <f>IFERROR(VLOOKUP(Tabla4[[#This Row],[PLACA]],BASE2026,13,FALSE),"")</f>
        <v/>
      </c>
      <c r="I89" s="43" t="str">
        <f>_xlfn.IFNA(VLOOKUP(Tabla4[[#This Row],[PLACA]],BASE2026,14,FALSE),"")</f>
        <v/>
      </c>
      <c r="J89" s="125"/>
    </row>
    <row r="90" spans="1:10" ht="15.75" x14ac:dyDescent="0.25">
      <c r="A90" s="122" t="str">
        <f>IF(Tabla4[[#This Row],[PLACA]]="","",SUBTOTAL(103,$B$7:B90))</f>
        <v/>
      </c>
      <c r="B90" s="126"/>
      <c r="C90" s="42" t="str">
        <f>IFERROR(VLOOKUP(Tabla4[[#This Row],[PLACA]],BASE2026,2,FALSE),"")</f>
        <v/>
      </c>
      <c r="D90" s="42" t="str">
        <f>IFERROR(VLOOKUP(Tabla4[[#This Row],[PLACA]],BASE2026,3,FALSE),"")</f>
        <v/>
      </c>
      <c r="E90" s="45" t="e">
        <f>VLOOKUP(Tabla4[[#This Row],[PLACA]],'BASE DE DATOS 2026'!$B$3:$G$498,5,0)</f>
        <v>#N/A</v>
      </c>
      <c r="F90" s="21" t="str">
        <f>IFERROR(VLOOKUP(Tabla4[[#This Row],[PLACA]],BASE2026,12,FALSE),"")</f>
        <v/>
      </c>
      <c r="G90" s="21" t="str">
        <f>IFERROR(VLOOKUP(Tabla4[[#This Row],[PLACA]],BASE2026,11,FALSE),"")</f>
        <v/>
      </c>
      <c r="H90" s="45" t="str">
        <f>IFERROR(VLOOKUP(Tabla4[[#This Row],[PLACA]],BASE2026,13,FALSE),"")</f>
        <v/>
      </c>
      <c r="I90" s="43" t="str">
        <f>_xlfn.IFNA(VLOOKUP(Tabla4[[#This Row],[PLACA]],BASE2026,14,FALSE),"")</f>
        <v/>
      </c>
      <c r="J90" s="125"/>
    </row>
    <row r="91" spans="1:10" ht="15.75" x14ac:dyDescent="0.25">
      <c r="A91" s="122" t="str">
        <f>IF(Tabla4[[#This Row],[PLACA]]="","",SUBTOTAL(103,$B$7:B91))</f>
        <v/>
      </c>
      <c r="B91" s="126"/>
      <c r="C91" s="42" t="str">
        <f>IFERROR(VLOOKUP(Tabla4[[#This Row],[PLACA]],BASE2026,2,FALSE),"")</f>
        <v/>
      </c>
      <c r="D91" s="42" t="str">
        <f>IFERROR(VLOOKUP(Tabla4[[#This Row],[PLACA]],BASE2026,3,FALSE),"")</f>
        <v/>
      </c>
      <c r="E91" s="45" t="e">
        <f>VLOOKUP(Tabla4[[#This Row],[PLACA]],'BASE DE DATOS 2026'!$B$3:$G$498,5,0)</f>
        <v>#N/A</v>
      </c>
      <c r="F91" s="21" t="str">
        <f>IFERROR(VLOOKUP(Tabla4[[#This Row],[PLACA]],BASE2026,12,FALSE),"")</f>
        <v/>
      </c>
      <c r="G91" s="21" t="str">
        <f>IFERROR(VLOOKUP(Tabla4[[#This Row],[PLACA]],BASE2026,11,FALSE),"")</f>
        <v/>
      </c>
      <c r="H91" s="45" t="str">
        <f>IFERROR(VLOOKUP(Tabla4[[#This Row],[PLACA]],BASE2026,13,FALSE),"")</f>
        <v/>
      </c>
      <c r="I91" s="43" t="str">
        <f>_xlfn.IFNA(VLOOKUP(Tabla4[[#This Row],[PLACA]],BASE2026,14,FALSE),"")</f>
        <v/>
      </c>
      <c r="J91" s="125"/>
    </row>
    <row r="92" spans="1:10" ht="15.75" x14ac:dyDescent="0.25">
      <c r="A92" s="122" t="str">
        <f>IF(Tabla4[[#This Row],[PLACA]]="","",SUBTOTAL(103,$B$7:B92))</f>
        <v/>
      </c>
      <c r="B92" s="126"/>
      <c r="C92" s="42" t="str">
        <f>IFERROR(VLOOKUP(Tabla4[[#This Row],[PLACA]],BASE2026,2,FALSE),"")</f>
        <v/>
      </c>
      <c r="D92" s="42" t="str">
        <f>IFERROR(VLOOKUP(Tabla4[[#This Row],[PLACA]],BASE2026,3,FALSE),"")</f>
        <v/>
      </c>
      <c r="E92" s="45" t="e">
        <f>VLOOKUP(Tabla4[[#This Row],[PLACA]],'BASE DE DATOS 2026'!$B$3:$G$498,5,0)</f>
        <v>#N/A</v>
      </c>
      <c r="F92" s="21" t="str">
        <f>IFERROR(VLOOKUP(Tabla4[[#This Row],[PLACA]],BASE2026,12,FALSE),"")</f>
        <v/>
      </c>
      <c r="G92" s="21" t="str">
        <f>IFERROR(VLOOKUP(Tabla4[[#This Row],[PLACA]],BASE2026,11,FALSE),"")</f>
        <v/>
      </c>
      <c r="H92" s="45" t="str">
        <f>IFERROR(VLOOKUP(Tabla4[[#This Row],[PLACA]],BASE2026,13,FALSE),"")</f>
        <v/>
      </c>
      <c r="I92" s="43" t="str">
        <f>_xlfn.IFNA(VLOOKUP(Tabla4[[#This Row],[PLACA]],BASE2026,14,FALSE),"")</f>
        <v/>
      </c>
      <c r="J92" s="125"/>
    </row>
    <row r="93" spans="1:10" ht="15.75" x14ac:dyDescent="0.25">
      <c r="A93" s="122" t="str">
        <f>IF(Tabla4[[#This Row],[PLACA]]="","",SUBTOTAL(103,$B$7:B93))</f>
        <v/>
      </c>
      <c r="B93" s="126"/>
      <c r="C93" s="42" t="str">
        <f>IFERROR(VLOOKUP(Tabla4[[#This Row],[PLACA]],BASE2026,2,FALSE),"")</f>
        <v/>
      </c>
      <c r="D93" s="41" t="str">
        <f>IFERROR(VLOOKUP(Tabla4[[#This Row],[PLACA]],BASE2026,3,FALSE),"")</f>
        <v/>
      </c>
      <c r="E93" s="39" t="e">
        <f>VLOOKUP(Tabla4[[#This Row],[PLACA]],'BASE DE DATOS 2026'!$B$3:$G$498,5,0)</f>
        <v>#N/A</v>
      </c>
      <c r="F93" s="38" t="str">
        <f>IFERROR(VLOOKUP(Tabla4[[#This Row],[PLACA]],BASE2026,12,FALSE),"")</f>
        <v/>
      </c>
      <c r="G93" s="38" t="str">
        <f>IFERROR(VLOOKUP(Tabla4[[#This Row],[PLACA]],BASE2026,11,FALSE),"")</f>
        <v/>
      </c>
      <c r="H93" s="39" t="str">
        <f>IFERROR(VLOOKUP(Tabla4[[#This Row],[PLACA]],BASE2026,13,FALSE),"")</f>
        <v/>
      </c>
      <c r="I93" s="43" t="str">
        <f>_xlfn.IFNA(VLOOKUP(Tabla4[[#This Row],[PLACA]],BASE2026,14,FALSE),"")</f>
        <v/>
      </c>
      <c r="J93" s="47"/>
    </row>
    <row r="94" spans="1:10" ht="15.75" x14ac:dyDescent="0.25">
      <c r="A94" s="122" t="str">
        <f>IF(Tabla4[[#This Row],[PLACA]]="","",SUBTOTAL(103,$B$7:B94))</f>
        <v/>
      </c>
      <c r="B94" s="126"/>
      <c r="C94" s="42" t="str">
        <f>IFERROR(VLOOKUP(Tabla4[[#This Row],[PLACA]],BASE2026,2,FALSE),"")</f>
        <v/>
      </c>
      <c r="D94" s="41" t="str">
        <f>IFERROR(VLOOKUP(Tabla4[[#This Row],[PLACA]],BASE2026,3,FALSE),"")</f>
        <v/>
      </c>
      <c r="E94" s="39" t="e">
        <f>VLOOKUP(Tabla4[[#This Row],[PLACA]],'BASE DE DATOS 2026'!$B$3:$G$498,5,0)</f>
        <v>#N/A</v>
      </c>
      <c r="F94" s="38" t="str">
        <f>IFERROR(VLOOKUP(Tabla4[[#This Row],[PLACA]],BASE2026,12,FALSE),"")</f>
        <v/>
      </c>
      <c r="G94" s="38" t="str">
        <f>IFERROR(VLOOKUP(Tabla4[[#This Row],[PLACA]],BASE2026,11,FALSE),"")</f>
        <v/>
      </c>
      <c r="H94" s="39" t="str">
        <f>IFERROR(VLOOKUP(Tabla4[[#This Row],[PLACA]],BASE2026,13,FALSE),"")</f>
        <v/>
      </c>
      <c r="I94" s="43" t="str">
        <f>_xlfn.IFNA(VLOOKUP(Tabla4[[#This Row],[PLACA]],BASE2026,14,FALSE),"")</f>
        <v/>
      </c>
      <c r="J94" s="47"/>
    </row>
    <row r="95" spans="1:10" ht="15.75" x14ac:dyDescent="0.25">
      <c r="A95" s="122" t="str">
        <f>IF(Tabla4[[#This Row],[PLACA]]="","",SUBTOTAL(103,$B$7:B95))</f>
        <v/>
      </c>
      <c r="B95" s="126"/>
      <c r="C95" s="42" t="str">
        <f>IFERROR(VLOOKUP(Tabla4[[#This Row],[PLACA]],BASE2026,2,FALSE),"")</f>
        <v/>
      </c>
      <c r="D95" s="42" t="str">
        <f>IFERROR(VLOOKUP(Tabla4[[#This Row],[PLACA]],BASE2026,3,FALSE),"")</f>
        <v/>
      </c>
      <c r="E95" s="45" t="e">
        <f>VLOOKUP(Tabla4[[#This Row],[PLACA]],'BASE DE DATOS 2026'!$B$3:$G$498,5,0)</f>
        <v>#N/A</v>
      </c>
      <c r="F95" s="21" t="str">
        <f>IFERROR(VLOOKUP(Tabla4[[#This Row],[PLACA]],BASE2026,12,FALSE),"")</f>
        <v/>
      </c>
      <c r="G95" s="21" t="str">
        <f>IFERROR(VLOOKUP(Tabla4[[#This Row],[PLACA]],BASE2026,11,FALSE),"")</f>
        <v/>
      </c>
      <c r="H95" s="45" t="str">
        <f>IFERROR(VLOOKUP(Tabla4[[#This Row],[PLACA]],BASE2026,13,FALSE),"")</f>
        <v/>
      </c>
      <c r="I95" s="43" t="str">
        <f>_xlfn.IFNA(VLOOKUP(Tabla4[[#This Row],[PLACA]],BASE2026,14,FALSE),"")</f>
        <v/>
      </c>
      <c r="J95" s="125"/>
    </row>
    <row r="96" spans="1:10" ht="15.75" x14ac:dyDescent="0.25">
      <c r="A96" s="122" t="str">
        <f>IF(Tabla4[[#This Row],[PLACA]]="","",SUBTOTAL(103,$B$7:B96))</f>
        <v/>
      </c>
      <c r="B96" s="126"/>
      <c r="C96" s="42" t="str">
        <f>IFERROR(VLOOKUP(Tabla4[[#This Row],[PLACA]],BASE2026,2,FALSE),"")</f>
        <v/>
      </c>
      <c r="D96" s="42" t="str">
        <f>IFERROR(VLOOKUP(Tabla4[[#This Row],[PLACA]],BASE2026,3,FALSE),"")</f>
        <v/>
      </c>
      <c r="E96" s="45" t="e">
        <f>VLOOKUP(Tabla4[[#This Row],[PLACA]],'BASE DE DATOS 2026'!$B$3:$G$498,5,0)</f>
        <v>#N/A</v>
      </c>
      <c r="F96" s="21" t="str">
        <f>IFERROR(VLOOKUP(Tabla4[[#This Row],[PLACA]],BASE2026,12,FALSE),"")</f>
        <v/>
      </c>
      <c r="G96" s="21" t="str">
        <f>IFERROR(VLOOKUP(Tabla4[[#This Row],[PLACA]],BASE2026,11,FALSE),"")</f>
        <v/>
      </c>
      <c r="H96" s="45" t="str">
        <f>IFERROR(VLOOKUP(Tabla4[[#This Row],[PLACA]],BASE2026,13,FALSE),"")</f>
        <v/>
      </c>
      <c r="I96" s="43" t="str">
        <f>_xlfn.IFNA(VLOOKUP(Tabla4[[#This Row],[PLACA]],BASE2026,14,FALSE),"")</f>
        <v/>
      </c>
      <c r="J96" s="125"/>
    </row>
    <row r="97" spans="1:10" ht="15.75" x14ac:dyDescent="0.25">
      <c r="A97" s="122" t="str">
        <f>IF(Tabla4[[#This Row],[PLACA]]="","",SUBTOTAL(103,$B$7:B97))</f>
        <v/>
      </c>
      <c r="B97" s="126"/>
      <c r="C97" s="42" t="str">
        <f>IFERROR(VLOOKUP(Tabla4[[#This Row],[PLACA]],BASE2026,2,FALSE),"")</f>
        <v/>
      </c>
      <c r="D97" s="41" t="str">
        <f>IFERROR(VLOOKUP(Tabla4[[#This Row],[PLACA]],BASE2026,3,FALSE),"")</f>
        <v/>
      </c>
      <c r="E97" s="39" t="e">
        <f>VLOOKUP(Tabla4[[#This Row],[PLACA]],'BASE DE DATOS 2026'!$B$3:$G$498,5,0)</f>
        <v>#N/A</v>
      </c>
      <c r="F97" s="38" t="str">
        <f>IFERROR(VLOOKUP(Tabla4[[#This Row],[PLACA]],BASE2026,12,FALSE),"")</f>
        <v/>
      </c>
      <c r="G97" s="38" t="str">
        <f>IFERROR(VLOOKUP(Tabla4[[#This Row],[PLACA]],BASE2026,11,FALSE),"")</f>
        <v/>
      </c>
      <c r="H97" s="39" t="str">
        <f>IFERROR(VLOOKUP(Tabla4[[#This Row],[PLACA]],BASE2026,13,FALSE),"")</f>
        <v/>
      </c>
      <c r="I97" s="43" t="str">
        <f>_xlfn.IFNA(VLOOKUP(Tabla4[[#This Row],[PLACA]],BASE2026,14,FALSE),"")</f>
        <v/>
      </c>
      <c r="J97" s="125"/>
    </row>
    <row r="98" spans="1:10" ht="15.75" x14ac:dyDescent="0.25">
      <c r="A98" s="122" t="str">
        <f>IF(Tabla4[[#This Row],[PLACA]]="","",SUBTOTAL(103,$B$7:B98))</f>
        <v/>
      </c>
      <c r="B98" s="126"/>
      <c r="C98" s="42" t="str">
        <f>IFERROR(VLOOKUP(Tabla4[[#This Row],[PLACA]],BASE2026,2,FALSE),"")</f>
        <v/>
      </c>
      <c r="D98" s="42" t="str">
        <f>IFERROR(VLOOKUP(Tabla4[[#This Row],[PLACA]],BASE2026,3,FALSE),"")</f>
        <v/>
      </c>
      <c r="E98" s="45" t="e">
        <f>VLOOKUP(Tabla4[[#This Row],[PLACA]],'BASE DE DATOS 2026'!$B$3:$G$498,5,0)</f>
        <v>#N/A</v>
      </c>
      <c r="F98" s="21" t="str">
        <f>IFERROR(VLOOKUP(Tabla4[[#This Row],[PLACA]],BASE2026,12,FALSE),"")</f>
        <v/>
      </c>
      <c r="G98" s="21" t="str">
        <f>IFERROR(VLOOKUP(Tabla4[[#This Row],[PLACA]],BASE2026,11,FALSE),"")</f>
        <v/>
      </c>
      <c r="H98" s="45" t="str">
        <f>IFERROR(VLOOKUP(Tabla4[[#This Row],[PLACA]],BASE2026,13,FALSE),"")</f>
        <v/>
      </c>
      <c r="I98" s="43" t="str">
        <f>_xlfn.IFNA(VLOOKUP(Tabla4[[#This Row],[PLACA]],BASE2026,14,FALSE),"")</f>
        <v/>
      </c>
      <c r="J98" s="125"/>
    </row>
    <row r="99" spans="1:10" ht="15.75" x14ac:dyDescent="0.25">
      <c r="A99" s="122" t="str">
        <f>IF(Tabla4[[#This Row],[PLACA]]="","",SUBTOTAL(103,$B$7:B99))</f>
        <v/>
      </c>
      <c r="B99" s="126"/>
      <c r="C99" s="42" t="str">
        <f>IFERROR(VLOOKUP(Tabla4[[#This Row],[PLACA]],BASE2026,2,FALSE),"")</f>
        <v/>
      </c>
      <c r="D99" s="42" t="str">
        <f>IFERROR(VLOOKUP(Tabla4[[#This Row],[PLACA]],BASE2026,3,FALSE),"")</f>
        <v/>
      </c>
      <c r="E99" s="45" t="e">
        <f>VLOOKUP(Tabla4[[#This Row],[PLACA]],'BASE DE DATOS 2026'!$B$3:$G$498,5,0)</f>
        <v>#N/A</v>
      </c>
      <c r="F99" s="21" t="str">
        <f>IFERROR(VLOOKUP(Tabla4[[#This Row],[PLACA]],BASE2026,12,FALSE),"")</f>
        <v/>
      </c>
      <c r="G99" s="21" t="str">
        <f>IFERROR(VLOOKUP(Tabla4[[#This Row],[PLACA]],BASE2026,11,FALSE),"")</f>
        <v/>
      </c>
      <c r="H99" s="45" t="str">
        <f>IFERROR(VLOOKUP(Tabla4[[#This Row],[PLACA]],BASE2026,13,FALSE),"")</f>
        <v/>
      </c>
      <c r="I99" s="43" t="str">
        <f>_xlfn.IFNA(VLOOKUP(Tabla4[[#This Row],[PLACA]],BASE2026,14,FALSE),"")</f>
        <v/>
      </c>
      <c r="J99" s="125"/>
    </row>
    <row r="100" spans="1:10" ht="15.75" x14ac:dyDescent="0.25">
      <c r="A100" s="122" t="str">
        <f>IF(Tabla4[[#This Row],[PLACA]]="","",SUBTOTAL(103,$B$7:B100))</f>
        <v/>
      </c>
      <c r="B100" s="126"/>
      <c r="C100" s="42" t="str">
        <f>IFERROR(VLOOKUP(Tabla4[[#This Row],[PLACA]],BASE2026,2,FALSE),"")</f>
        <v/>
      </c>
      <c r="D100" s="42" t="str">
        <f>IFERROR(VLOOKUP(Tabla4[[#This Row],[PLACA]],BASE2026,3,FALSE),"")</f>
        <v/>
      </c>
      <c r="E100" s="45" t="e">
        <f>VLOOKUP(Tabla4[[#This Row],[PLACA]],'BASE DE DATOS 2026'!$B$3:$G$498,5,0)</f>
        <v>#N/A</v>
      </c>
      <c r="F100" s="21" t="str">
        <f>IFERROR(VLOOKUP(Tabla4[[#This Row],[PLACA]],BASE2026,12,FALSE),"")</f>
        <v/>
      </c>
      <c r="G100" s="21" t="str">
        <f>IFERROR(VLOOKUP(Tabla4[[#This Row],[PLACA]],BASE2026,11,FALSE),"")</f>
        <v/>
      </c>
      <c r="H100" s="45" t="str">
        <f>IFERROR(VLOOKUP(Tabla4[[#This Row],[PLACA]],BASE2026,13,FALSE),"")</f>
        <v/>
      </c>
      <c r="I100" s="43" t="str">
        <f>_xlfn.IFNA(VLOOKUP(Tabla4[[#This Row],[PLACA]],BASE2026,14,FALSE),"")</f>
        <v/>
      </c>
      <c r="J100" s="125"/>
    </row>
    <row r="101" spans="1:10" ht="15.75" x14ac:dyDescent="0.25">
      <c r="A101" s="122" t="str">
        <f>IF(Tabla4[[#This Row],[PLACA]]="","",SUBTOTAL(103,$B$7:B101))</f>
        <v/>
      </c>
      <c r="B101" s="126"/>
      <c r="C101" s="42" t="str">
        <f>IFERROR(VLOOKUP(Tabla4[[#This Row],[PLACA]],BASE2026,2,FALSE),"")</f>
        <v/>
      </c>
      <c r="D101" s="42" t="str">
        <f>IFERROR(VLOOKUP(Tabla4[[#This Row],[PLACA]],BASE2026,3,FALSE),"")</f>
        <v/>
      </c>
      <c r="E101" s="45" t="e">
        <f>VLOOKUP(Tabla4[[#This Row],[PLACA]],'BASE DE DATOS 2026'!$B$3:$G$498,5,0)</f>
        <v>#N/A</v>
      </c>
      <c r="F101" s="21" t="str">
        <f>IFERROR(VLOOKUP(Tabla4[[#This Row],[PLACA]],BASE2026,12,FALSE),"")</f>
        <v/>
      </c>
      <c r="G101" s="21" t="str">
        <f>IFERROR(VLOOKUP(Tabla4[[#This Row],[PLACA]],BASE2026,11,FALSE),"")</f>
        <v/>
      </c>
      <c r="H101" s="45" t="str">
        <f>IFERROR(VLOOKUP(Tabla4[[#This Row],[PLACA]],BASE2026,13,FALSE),"")</f>
        <v/>
      </c>
      <c r="I101" s="43" t="str">
        <f>_xlfn.IFNA(VLOOKUP(Tabla4[[#This Row],[PLACA]],BASE2026,14,FALSE),"")</f>
        <v/>
      </c>
      <c r="J101" s="125"/>
    </row>
    <row r="102" spans="1:10" ht="15.75" x14ac:dyDescent="0.25">
      <c r="A102" s="122" t="str">
        <f>IF(Tabla4[[#This Row],[PLACA]]="","",SUBTOTAL(103,$B$7:B102))</f>
        <v/>
      </c>
      <c r="B102" s="126"/>
      <c r="C102" s="42" t="str">
        <f>IFERROR(VLOOKUP(Tabla4[[#This Row],[PLACA]],BASE2026,2,FALSE),"")</f>
        <v/>
      </c>
      <c r="D102" s="42" t="str">
        <f>IFERROR(VLOOKUP(Tabla4[[#This Row],[PLACA]],BASE2026,3,FALSE),"")</f>
        <v/>
      </c>
      <c r="E102" s="45" t="e">
        <f>VLOOKUP(Tabla4[[#This Row],[PLACA]],'BASE DE DATOS 2026'!$B$3:$G$498,5,0)</f>
        <v>#N/A</v>
      </c>
      <c r="F102" s="21" t="str">
        <f>IFERROR(VLOOKUP(Tabla4[[#This Row],[PLACA]],BASE2026,12,FALSE),"")</f>
        <v/>
      </c>
      <c r="G102" s="21" t="str">
        <f>IFERROR(VLOOKUP(Tabla4[[#This Row],[PLACA]],BASE2026,11,FALSE),"")</f>
        <v/>
      </c>
      <c r="H102" s="45" t="str">
        <f>IFERROR(VLOOKUP(Tabla4[[#This Row],[PLACA]],BASE2026,13,FALSE),"")</f>
        <v/>
      </c>
      <c r="I102" s="43" t="str">
        <f>_xlfn.IFNA(VLOOKUP(Tabla4[[#This Row],[PLACA]],BASE2026,14,FALSE),"")</f>
        <v/>
      </c>
      <c r="J102" s="125"/>
    </row>
    <row r="103" spans="1:10" ht="15.75" x14ac:dyDescent="0.25">
      <c r="A103" s="122" t="str">
        <f>IF(Tabla4[[#This Row],[PLACA]]="","",SUBTOTAL(103,$B$7:B103))</f>
        <v/>
      </c>
      <c r="B103" s="126"/>
      <c r="C103" s="42" t="str">
        <f>IFERROR(VLOOKUP(Tabla4[[#This Row],[PLACA]],BASE2026,2,FALSE),"")</f>
        <v/>
      </c>
      <c r="D103" s="42" t="str">
        <f>IFERROR(VLOOKUP(Tabla4[[#This Row],[PLACA]],BASE2026,3,FALSE),"")</f>
        <v/>
      </c>
      <c r="E103" s="45" t="e">
        <f>VLOOKUP(Tabla4[[#This Row],[PLACA]],'BASE DE DATOS 2026'!$B$3:$G$498,5,0)</f>
        <v>#N/A</v>
      </c>
      <c r="F103" s="21" t="str">
        <f>IFERROR(VLOOKUP(Tabla4[[#This Row],[PLACA]],BASE2026,12,FALSE),"")</f>
        <v/>
      </c>
      <c r="G103" s="21" t="str">
        <f>IFERROR(VLOOKUP(Tabla4[[#This Row],[PLACA]],BASE2026,11,FALSE),"")</f>
        <v/>
      </c>
      <c r="H103" s="45" t="str">
        <f>IFERROR(VLOOKUP(Tabla4[[#This Row],[PLACA]],BASE2026,13,FALSE),"")</f>
        <v/>
      </c>
      <c r="I103" s="43" t="str">
        <f>_xlfn.IFNA(VLOOKUP(Tabla4[[#This Row],[PLACA]],BASE2026,14,FALSE),"")</f>
        <v/>
      </c>
      <c r="J103" s="125"/>
    </row>
    <row r="104" spans="1:10" ht="15.75" x14ac:dyDescent="0.25">
      <c r="A104" s="122" t="str">
        <f>IF(Tabla4[[#This Row],[PLACA]]="","",SUBTOTAL(103,$B$7:B104))</f>
        <v/>
      </c>
      <c r="B104" s="126"/>
      <c r="C104" s="42" t="str">
        <f>IFERROR(VLOOKUP(Tabla4[[#This Row],[PLACA]],BASE2026,2,FALSE),"")</f>
        <v/>
      </c>
      <c r="D104" s="42" t="str">
        <f>IFERROR(VLOOKUP(Tabla4[[#This Row],[PLACA]],BASE2026,3,FALSE),"")</f>
        <v/>
      </c>
      <c r="E104" s="45" t="e">
        <f>VLOOKUP(Tabla4[[#This Row],[PLACA]],'BASE DE DATOS 2026'!$B$3:$G$498,5,0)</f>
        <v>#N/A</v>
      </c>
      <c r="F104" s="21" t="str">
        <f>IFERROR(VLOOKUP(Tabla4[[#This Row],[PLACA]],BASE2026,12,FALSE),"")</f>
        <v/>
      </c>
      <c r="G104" s="21" t="str">
        <f>IFERROR(VLOOKUP(Tabla4[[#This Row],[PLACA]],BASE2026,11,FALSE),"")</f>
        <v/>
      </c>
      <c r="H104" s="45" t="str">
        <f>IFERROR(VLOOKUP(Tabla4[[#This Row],[PLACA]],BASE2026,13,FALSE),"")</f>
        <v/>
      </c>
      <c r="I104" s="43" t="str">
        <f>_xlfn.IFNA(VLOOKUP(Tabla4[[#This Row],[PLACA]],BASE2026,14,FALSE),"")</f>
        <v/>
      </c>
      <c r="J104" s="46"/>
    </row>
    <row r="105" spans="1:10" ht="15.75" x14ac:dyDescent="0.25">
      <c r="A105" s="122" t="str">
        <f>IF(Tabla4[[#This Row],[PLACA]]="","",SUBTOTAL(103,$B$7:B105))</f>
        <v/>
      </c>
      <c r="B105" s="126"/>
      <c r="C105" s="42" t="str">
        <f>IFERROR(VLOOKUP(Tabla4[[#This Row],[PLACA]],BASE2026,2,FALSE),"")</f>
        <v/>
      </c>
      <c r="D105" s="42" t="str">
        <f>IFERROR(VLOOKUP(Tabla4[[#This Row],[PLACA]],BASE2026,3,FALSE),"")</f>
        <v/>
      </c>
      <c r="E105" s="45" t="e">
        <f>VLOOKUP(Tabla4[[#This Row],[PLACA]],'BASE DE DATOS 2026'!$B$3:$G$498,5,0)</f>
        <v>#N/A</v>
      </c>
      <c r="F105" s="21" t="str">
        <f>IFERROR(VLOOKUP(Tabla4[[#This Row],[PLACA]],BASE2026,12,FALSE),"")</f>
        <v/>
      </c>
      <c r="G105" s="21" t="str">
        <f>IFERROR(VLOOKUP(Tabla4[[#This Row],[PLACA]],BASE2026,11,FALSE),"")</f>
        <v/>
      </c>
      <c r="H105" s="45" t="str">
        <f>IFERROR(VLOOKUP(Tabla4[[#This Row],[PLACA]],BASE2026,13,FALSE),"")</f>
        <v/>
      </c>
      <c r="I105" s="43" t="str">
        <f>_xlfn.IFNA(VLOOKUP(Tabla4[[#This Row],[PLACA]],BASE2026,14,FALSE),"")</f>
        <v/>
      </c>
      <c r="J105" s="125"/>
    </row>
    <row r="106" spans="1:10" ht="15.75" x14ac:dyDescent="0.25">
      <c r="A106" s="122" t="str">
        <f>IF(Tabla4[[#This Row],[PLACA]]="","",SUBTOTAL(103,$B$7:B106))</f>
        <v/>
      </c>
      <c r="B106" s="126"/>
      <c r="C106" s="42" t="str">
        <f>IFERROR(VLOOKUP(Tabla4[[#This Row],[PLACA]],BASE2026,2,FALSE),"")</f>
        <v/>
      </c>
      <c r="D106" s="42" t="str">
        <f>IFERROR(VLOOKUP(Tabla4[[#This Row],[PLACA]],BASE2026,3,FALSE),"")</f>
        <v/>
      </c>
      <c r="E106" s="45" t="e">
        <f>VLOOKUP(Tabla4[[#This Row],[PLACA]],'BASE DE DATOS 2026'!$B$3:$G$498,5,0)</f>
        <v>#N/A</v>
      </c>
      <c r="F106" s="21" t="str">
        <f>IFERROR(VLOOKUP(Tabla4[[#This Row],[PLACA]],BASE2026,12,FALSE),"")</f>
        <v/>
      </c>
      <c r="G106" s="21" t="str">
        <f>IFERROR(VLOOKUP(Tabla4[[#This Row],[PLACA]],BASE2026,11,FALSE),"")</f>
        <v/>
      </c>
      <c r="H106" s="45" t="str">
        <f>IFERROR(VLOOKUP(Tabla4[[#This Row],[PLACA]],BASE2026,13,FALSE),"")</f>
        <v/>
      </c>
      <c r="I106" s="43" t="str">
        <f>_xlfn.IFNA(VLOOKUP(Tabla4[[#This Row],[PLACA]],BASE2026,14,FALSE),"")</f>
        <v/>
      </c>
      <c r="J106" s="125"/>
    </row>
    <row r="107" spans="1:10" ht="15.75" x14ac:dyDescent="0.25">
      <c r="A107" s="122" t="str">
        <f>IF(Tabla4[[#This Row],[PLACA]]="","",SUBTOTAL(103,$B$7:B107))</f>
        <v/>
      </c>
      <c r="B107" s="126"/>
      <c r="C107" s="42" t="str">
        <f>IFERROR(VLOOKUP(Tabla4[[#This Row],[PLACA]],BASE2026,2,FALSE),"")</f>
        <v/>
      </c>
      <c r="D107" s="41" t="str">
        <f>IFERROR(VLOOKUP(Tabla4[[#This Row],[PLACA]],BASE2026,3,FALSE),"")</f>
        <v/>
      </c>
      <c r="E107" s="39" t="e">
        <f>VLOOKUP(Tabla4[[#This Row],[PLACA]],'BASE DE DATOS 2026'!$B$3:$G$498,5,0)</f>
        <v>#N/A</v>
      </c>
      <c r="F107" s="38" t="str">
        <f>IFERROR(VLOOKUP(Tabla4[[#This Row],[PLACA]],BASE2026,12,FALSE),"")</f>
        <v/>
      </c>
      <c r="G107" s="38" t="str">
        <f>IFERROR(VLOOKUP(Tabla4[[#This Row],[PLACA]],BASE2026,11,FALSE),"")</f>
        <v/>
      </c>
      <c r="H107" s="39" t="str">
        <f>IFERROR(VLOOKUP(Tabla4[[#This Row],[PLACA]],BASE2026,13,FALSE),"")</f>
        <v/>
      </c>
      <c r="I107" s="43" t="str">
        <f>_xlfn.IFNA(VLOOKUP(Tabla4[[#This Row],[PLACA]],BASE2026,14,FALSE),"")</f>
        <v/>
      </c>
      <c r="J107" s="75"/>
    </row>
    <row r="108" spans="1:10" ht="15.75" x14ac:dyDescent="0.25">
      <c r="A108" s="122" t="str">
        <f>IF(Tabla4[[#This Row],[PLACA]]="","",SUBTOTAL(103,$B$7:B108))</f>
        <v/>
      </c>
      <c r="B108" s="126"/>
      <c r="C108" s="42" t="str">
        <f>IFERROR(VLOOKUP(Tabla4[[#This Row],[PLACA]],BASE2026,2,FALSE),"")</f>
        <v/>
      </c>
      <c r="D108" s="41" t="str">
        <f>IFERROR(VLOOKUP(Tabla4[[#This Row],[PLACA]],BASE2026,3,FALSE),"")</f>
        <v/>
      </c>
      <c r="E108" s="39" t="e">
        <f>VLOOKUP(Tabla4[[#This Row],[PLACA]],'BASE DE DATOS 2026'!$B$3:$G$498,5,0)</f>
        <v>#N/A</v>
      </c>
      <c r="F108" s="38" t="str">
        <f>IFERROR(VLOOKUP(Tabla4[[#This Row],[PLACA]],BASE2026,12,FALSE),"")</f>
        <v/>
      </c>
      <c r="G108" s="38" t="str">
        <f>IFERROR(VLOOKUP(Tabla4[[#This Row],[PLACA]],BASE2026,11,FALSE),"")</f>
        <v/>
      </c>
      <c r="H108" s="39" t="str">
        <f>IFERROR(VLOOKUP(Tabla4[[#This Row],[PLACA]],BASE2026,13,FALSE),"")</f>
        <v/>
      </c>
      <c r="I108" s="43" t="str">
        <f>_xlfn.IFNA(VLOOKUP(Tabla4[[#This Row],[PLACA]],BASE2026,14,FALSE),"")</f>
        <v/>
      </c>
      <c r="J108" s="125"/>
    </row>
    <row r="109" spans="1:10" ht="15.75" x14ac:dyDescent="0.25">
      <c r="A109" s="122" t="str">
        <f>IF(Tabla4[[#This Row],[PLACA]]="","",SUBTOTAL(103,$B$7:B109))</f>
        <v/>
      </c>
      <c r="B109" s="126"/>
      <c r="C109" s="42" t="str">
        <f>IFERROR(VLOOKUP(Tabla4[[#This Row],[PLACA]],BASE2026,2,FALSE),"")</f>
        <v/>
      </c>
      <c r="D109" s="42" t="str">
        <f>IFERROR(VLOOKUP(Tabla4[[#This Row],[PLACA]],BASE2026,3,FALSE),"")</f>
        <v/>
      </c>
      <c r="E109" s="45" t="e">
        <f>VLOOKUP(Tabla4[[#This Row],[PLACA]],'BASE DE DATOS 2026'!$B$3:$G$498,5,0)</f>
        <v>#N/A</v>
      </c>
      <c r="F109" s="21" t="str">
        <f>IFERROR(VLOOKUP(Tabla4[[#This Row],[PLACA]],BASE2026,12,FALSE),"")</f>
        <v/>
      </c>
      <c r="G109" s="21" t="str">
        <f>IFERROR(VLOOKUP(Tabla4[[#This Row],[PLACA]],BASE2026,11,FALSE),"")</f>
        <v/>
      </c>
      <c r="H109" s="45" t="str">
        <f>IFERROR(VLOOKUP(Tabla4[[#This Row],[PLACA]],BASE2026,13,FALSE),"")</f>
        <v/>
      </c>
      <c r="I109" s="43" t="str">
        <f>_xlfn.IFNA(VLOOKUP(Tabla4[[#This Row],[PLACA]],BASE2026,14,FALSE),"")</f>
        <v/>
      </c>
      <c r="J109" s="125"/>
    </row>
    <row r="110" spans="1:10" ht="15.75" x14ac:dyDescent="0.25">
      <c r="A110" s="122" t="str">
        <f>IF(Tabla4[[#This Row],[PLACA]]="","",SUBTOTAL(103,$B$7:B110))</f>
        <v/>
      </c>
      <c r="B110" s="126"/>
      <c r="C110" s="42" t="str">
        <f>IFERROR(VLOOKUP(Tabla4[[#This Row],[PLACA]],BASE2026,2,FALSE),"")</f>
        <v/>
      </c>
      <c r="D110" s="50" t="str">
        <f>IFERROR(VLOOKUP(Tabla4[[#This Row],[PLACA]],BASE2026,3,FALSE),"")</f>
        <v/>
      </c>
      <c r="E110" s="49" t="e">
        <f>VLOOKUP(Tabla4[[#This Row],[PLACA]],'BASE DE DATOS 2026'!$B$3:$G$498,5,0)</f>
        <v>#N/A</v>
      </c>
      <c r="F110" s="48" t="str">
        <f>IFERROR(VLOOKUP(Tabla4[[#This Row],[PLACA]],BASE2026,12,FALSE),"")</f>
        <v/>
      </c>
      <c r="G110" s="48" t="str">
        <f>IFERROR(VLOOKUP(Tabla4[[#This Row],[PLACA]],BASE2026,11,FALSE),"")</f>
        <v/>
      </c>
      <c r="H110" s="49" t="str">
        <f>IFERROR(VLOOKUP(Tabla4[[#This Row],[PLACA]],BASE2026,13,FALSE),"")</f>
        <v/>
      </c>
      <c r="I110" s="43" t="str">
        <f>_xlfn.IFNA(VLOOKUP(Tabla4[[#This Row],[PLACA]],BASE2026,14,FALSE),"")</f>
        <v/>
      </c>
      <c r="J110" s="46"/>
    </row>
    <row r="111" spans="1:10" ht="15.75" x14ac:dyDescent="0.25">
      <c r="A111" s="122" t="str">
        <f>IF(Tabla4[[#This Row],[PLACA]]="","",SUBTOTAL(103,$B$7:B111))</f>
        <v/>
      </c>
      <c r="B111" s="126"/>
      <c r="C111" s="42" t="str">
        <f>IFERROR(VLOOKUP(Tabla4[[#This Row],[PLACA]],BASE2026,2,FALSE),"")</f>
        <v/>
      </c>
      <c r="D111" s="41" t="str">
        <f>IFERROR(VLOOKUP(Tabla4[[#This Row],[PLACA]],BASE2026,3,FALSE),"")</f>
        <v/>
      </c>
      <c r="E111" s="39" t="e">
        <f>VLOOKUP(Tabla4[[#This Row],[PLACA]],'BASE DE DATOS 2026'!$B$3:$G$498,5,0)</f>
        <v>#N/A</v>
      </c>
      <c r="F111" s="38" t="str">
        <f>IFERROR(VLOOKUP(Tabla4[[#This Row],[PLACA]],BASE2026,12,FALSE),"")</f>
        <v/>
      </c>
      <c r="G111" s="38" t="str">
        <f>IFERROR(VLOOKUP(Tabla4[[#This Row],[PLACA]],BASE2026,11,FALSE),"")</f>
        <v/>
      </c>
      <c r="H111" s="39" t="str">
        <f>IFERROR(VLOOKUP(Tabla4[[#This Row],[PLACA]],BASE2026,13,FALSE),"")</f>
        <v/>
      </c>
      <c r="I111" s="43" t="str">
        <f>_xlfn.IFNA(VLOOKUP(Tabla4[[#This Row],[PLACA]],BASE2026,14,FALSE),"")</f>
        <v/>
      </c>
      <c r="J111" s="47"/>
    </row>
    <row r="112" spans="1:10" ht="15.75" x14ac:dyDescent="0.25">
      <c r="A112" s="122" t="str">
        <f>IF(Tabla4[[#This Row],[PLACA]]="","",SUBTOTAL(103,$B$7:B112))</f>
        <v/>
      </c>
      <c r="B112" s="126"/>
      <c r="C112" s="42" t="str">
        <f>IFERROR(VLOOKUP(Tabla4[[#This Row],[PLACA]],BASE2026,2,FALSE),"")</f>
        <v/>
      </c>
      <c r="D112" s="50" t="str">
        <f>IFERROR(VLOOKUP(Tabla4[[#This Row],[PLACA]],BASE2026,3,FALSE),"")</f>
        <v/>
      </c>
      <c r="E112" s="49" t="e">
        <f>VLOOKUP(Tabla4[[#This Row],[PLACA]],'BASE DE DATOS 2026'!$B$3:$G$498,5,0)</f>
        <v>#N/A</v>
      </c>
      <c r="F112" s="48" t="str">
        <f>IFERROR(VLOOKUP(Tabla4[[#This Row],[PLACA]],BASE2026,12,FALSE),"")</f>
        <v/>
      </c>
      <c r="G112" s="48" t="str">
        <f>IFERROR(VLOOKUP(Tabla4[[#This Row],[PLACA]],BASE2026,11,FALSE),"")</f>
        <v/>
      </c>
      <c r="H112" s="49" t="str">
        <f>IFERROR(VLOOKUP(Tabla4[[#This Row],[PLACA]],BASE2026,13,FALSE),"")</f>
        <v/>
      </c>
      <c r="I112" s="43" t="str">
        <f>_xlfn.IFNA(VLOOKUP(Tabla4[[#This Row],[PLACA]],BASE2026,14,FALSE),"")</f>
        <v/>
      </c>
      <c r="J112" s="46"/>
    </row>
    <row r="113" spans="1:10" ht="15.75" x14ac:dyDescent="0.25">
      <c r="A113" s="122" t="str">
        <f>IF(Tabla4[[#This Row],[PLACA]]="","",SUBTOTAL(103,$B$7:B113))</f>
        <v/>
      </c>
      <c r="B113" s="126"/>
      <c r="C113" s="42" t="str">
        <f>IFERROR(VLOOKUP(Tabla4[[#This Row],[PLACA]],BASE2026,2,FALSE),"")</f>
        <v/>
      </c>
      <c r="D113" s="42" t="str">
        <f>IFERROR(VLOOKUP(Tabla4[[#This Row],[PLACA]],BASE2026,3,FALSE),"")</f>
        <v/>
      </c>
      <c r="E113" s="45" t="e">
        <f>VLOOKUP(Tabla4[[#This Row],[PLACA]],'BASE DE DATOS 2026'!$B$3:$G$498,5,0)</f>
        <v>#N/A</v>
      </c>
      <c r="F113" s="21" t="str">
        <f>IFERROR(VLOOKUP(Tabla4[[#This Row],[PLACA]],BASE2026,12,FALSE),"")</f>
        <v/>
      </c>
      <c r="G113" s="21" t="str">
        <f>IFERROR(VLOOKUP(Tabla4[[#This Row],[PLACA]],BASE2026,11,FALSE),"")</f>
        <v/>
      </c>
      <c r="H113" s="45" t="str">
        <f>IFERROR(VLOOKUP(Tabla4[[#This Row],[PLACA]],BASE2026,13,FALSE),"")</f>
        <v/>
      </c>
      <c r="I113" s="43" t="str">
        <f>_xlfn.IFNA(VLOOKUP(Tabla4[[#This Row],[PLACA]],BASE2026,14,FALSE),"")</f>
        <v/>
      </c>
      <c r="J113" s="125"/>
    </row>
    <row r="114" spans="1:10" ht="15.75" x14ac:dyDescent="0.25">
      <c r="A114" s="122" t="str">
        <f>IF(Tabla4[[#This Row],[PLACA]]="","",SUBTOTAL(103,$B$7:B114))</f>
        <v/>
      </c>
      <c r="B114" s="126"/>
      <c r="C114" s="42" t="str">
        <f>IFERROR(VLOOKUP(Tabla4[[#This Row],[PLACA]],BASE2026,2,FALSE),"")</f>
        <v/>
      </c>
      <c r="D114" s="42" t="str">
        <f>IFERROR(VLOOKUP(Tabla4[[#This Row],[PLACA]],BASE2026,3,FALSE),"")</f>
        <v/>
      </c>
      <c r="E114" s="45" t="e">
        <f>VLOOKUP(Tabla4[[#This Row],[PLACA]],'BASE DE DATOS 2026'!$B$3:$G$498,5,0)</f>
        <v>#N/A</v>
      </c>
      <c r="F114" s="21" t="str">
        <f>IFERROR(VLOOKUP(Tabla4[[#This Row],[PLACA]],BASE2026,12,FALSE),"")</f>
        <v/>
      </c>
      <c r="G114" s="21" t="str">
        <f>IFERROR(VLOOKUP(Tabla4[[#This Row],[PLACA]],BASE2026,11,FALSE),"")</f>
        <v/>
      </c>
      <c r="H114" s="45" t="str">
        <f>IFERROR(VLOOKUP(Tabla4[[#This Row],[PLACA]],BASE2026,13,FALSE),"")</f>
        <v/>
      </c>
      <c r="I114" s="43" t="str">
        <f>_xlfn.IFNA(VLOOKUP(Tabla4[[#This Row],[PLACA]],BASE2026,14,FALSE),"")</f>
        <v/>
      </c>
      <c r="J114" s="125"/>
    </row>
    <row r="115" spans="1:10" ht="15.75" x14ac:dyDescent="0.25">
      <c r="A115" s="122" t="str">
        <f>IF(Tabla4[[#This Row],[PLACA]]="","",SUBTOTAL(103,$B$7:B115))</f>
        <v/>
      </c>
      <c r="B115" s="126"/>
      <c r="C115" s="42" t="str">
        <f>IFERROR(VLOOKUP(Tabla4[[#This Row],[PLACA]],BASE2026,2,FALSE),"")</f>
        <v/>
      </c>
      <c r="D115" s="42" t="str">
        <f>IFERROR(VLOOKUP(Tabla4[[#This Row],[PLACA]],BASE2026,3,FALSE),"")</f>
        <v/>
      </c>
      <c r="E115" s="45" t="e">
        <f>VLOOKUP(Tabla4[[#This Row],[PLACA]],'BASE DE DATOS 2026'!$B$3:$G$498,5,0)</f>
        <v>#N/A</v>
      </c>
      <c r="F115" s="21" t="str">
        <f>IFERROR(VLOOKUP(Tabla4[[#This Row],[PLACA]],BASE2026,12,FALSE),"")</f>
        <v/>
      </c>
      <c r="G115" s="21" t="str">
        <f>IFERROR(VLOOKUP(Tabla4[[#This Row],[PLACA]],BASE2026,11,FALSE),"")</f>
        <v/>
      </c>
      <c r="H115" s="45" t="str">
        <f>IFERROR(VLOOKUP(Tabla4[[#This Row],[PLACA]],BASE2026,13,FALSE),"")</f>
        <v/>
      </c>
      <c r="I115" s="43" t="str">
        <f>_xlfn.IFNA(VLOOKUP(Tabla4[[#This Row],[PLACA]],BASE2026,14,FALSE),"")</f>
        <v/>
      </c>
      <c r="J115" s="125"/>
    </row>
    <row r="116" spans="1:10" ht="15.75" x14ac:dyDescent="0.25">
      <c r="A116" s="122" t="str">
        <f>IF(Tabla4[[#This Row],[PLACA]]="","",SUBTOTAL(103,$B$7:B116))</f>
        <v/>
      </c>
      <c r="B116" s="126"/>
      <c r="C116" s="42" t="str">
        <f>IFERROR(VLOOKUP(Tabla4[[#This Row],[PLACA]],BASE2026,2,FALSE),"")</f>
        <v/>
      </c>
      <c r="D116" s="42" t="str">
        <f>IFERROR(VLOOKUP(Tabla4[[#This Row],[PLACA]],BASE2026,3,FALSE),"")</f>
        <v/>
      </c>
      <c r="E116" s="45" t="e">
        <f>VLOOKUP(Tabla4[[#This Row],[PLACA]],'BASE DE DATOS 2026'!$B$3:$G$498,5,0)</f>
        <v>#N/A</v>
      </c>
      <c r="F116" s="21" t="str">
        <f>IFERROR(VLOOKUP(Tabla4[[#This Row],[PLACA]],BASE2026,12,FALSE),"")</f>
        <v/>
      </c>
      <c r="G116" s="21" t="str">
        <f>IFERROR(VLOOKUP(Tabla4[[#This Row],[PLACA]],BASE2026,11,FALSE),"")</f>
        <v/>
      </c>
      <c r="H116" s="45" t="str">
        <f>IFERROR(VLOOKUP(Tabla4[[#This Row],[PLACA]],BASE2026,13,FALSE),"")</f>
        <v/>
      </c>
      <c r="I116" s="43" t="str">
        <f>_xlfn.IFNA(VLOOKUP(Tabla4[[#This Row],[PLACA]],BASE2026,14,FALSE),"")</f>
        <v/>
      </c>
      <c r="J116" s="125"/>
    </row>
    <row r="117" spans="1:10" ht="15.75" x14ac:dyDescent="0.25">
      <c r="A117" s="122" t="str">
        <f>IF(Tabla4[[#This Row],[PLACA]]="","",SUBTOTAL(103,$B$7:B117))</f>
        <v/>
      </c>
      <c r="B117" s="126"/>
      <c r="C117" s="42" t="str">
        <f>IFERROR(VLOOKUP(Tabla4[[#This Row],[PLACA]],BASE2026,2,FALSE),"")</f>
        <v/>
      </c>
      <c r="D117" s="42" t="str">
        <f>IFERROR(VLOOKUP(Tabla4[[#This Row],[PLACA]],BASE2026,3,FALSE),"")</f>
        <v/>
      </c>
      <c r="E117" s="45" t="e">
        <f>VLOOKUP(Tabla4[[#This Row],[PLACA]],'BASE DE DATOS 2026'!$B$3:$G$498,5,0)</f>
        <v>#N/A</v>
      </c>
      <c r="F117" s="21" t="str">
        <f>IFERROR(VLOOKUP(Tabla4[[#This Row],[PLACA]],BASE2026,12,FALSE),"")</f>
        <v/>
      </c>
      <c r="G117" s="21" t="str">
        <f>IFERROR(VLOOKUP(Tabla4[[#This Row],[PLACA]],BASE2026,11,FALSE),"")</f>
        <v/>
      </c>
      <c r="H117" s="45" t="str">
        <f>IFERROR(VLOOKUP(Tabla4[[#This Row],[PLACA]],BASE2026,13,FALSE),"")</f>
        <v/>
      </c>
      <c r="I117" s="43" t="str">
        <f>_xlfn.IFNA(VLOOKUP(Tabla4[[#This Row],[PLACA]],BASE2026,14,FALSE),"")</f>
        <v/>
      </c>
      <c r="J117" s="125"/>
    </row>
    <row r="118" spans="1:10" ht="15.75" x14ac:dyDescent="0.25">
      <c r="A118" s="122" t="str">
        <f>IF(Tabla4[[#This Row],[PLACA]]="","",SUBTOTAL(103,$B$7:B118))</f>
        <v/>
      </c>
      <c r="B118" s="126"/>
      <c r="C118" s="42" t="str">
        <f>IFERROR(VLOOKUP(Tabla4[[#This Row],[PLACA]],BASE2026,2,FALSE),"")</f>
        <v/>
      </c>
      <c r="D118" s="42" t="str">
        <f>IFERROR(VLOOKUP(Tabla4[[#This Row],[PLACA]],BASE2026,3,FALSE),"")</f>
        <v/>
      </c>
      <c r="E118" s="45" t="e">
        <f>VLOOKUP(Tabla4[[#This Row],[PLACA]],'BASE DE DATOS 2026'!$B$3:$G$498,5,0)</f>
        <v>#N/A</v>
      </c>
      <c r="F118" s="21" t="str">
        <f>IFERROR(VLOOKUP(Tabla4[[#This Row],[PLACA]],BASE2026,12,FALSE),"")</f>
        <v/>
      </c>
      <c r="G118" s="21" t="str">
        <f>IFERROR(VLOOKUP(Tabla4[[#This Row],[PLACA]],BASE2026,11,FALSE),"")</f>
        <v/>
      </c>
      <c r="H118" s="45" t="str">
        <f>IFERROR(VLOOKUP(Tabla4[[#This Row],[PLACA]],BASE2026,13,FALSE),"")</f>
        <v/>
      </c>
      <c r="I118" s="43" t="str">
        <f>_xlfn.IFNA(VLOOKUP(Tabla4[[#This Row],[PLACA]],BASE2026,14,FALSE),"")</f>
        <v/>
      </c>
      <c r="J118" s="125"/>
    </row>
    <row r="119" spans="1:10" ht="15.75" x14ac:dyDescent="0.25">
      <c r="A119" s="122" t="str">
        <f>IF(Tabla4[[#This Row],[PLACA]]="","",SUBTOTAL(103,$B$7:B119))</f>
        <v/>
      </c>
      <c r="B119" s="126"/>
      <c r="C119" s="42" t="str">
        <f>IFERROR(VLOOKUP(Tabla4[[#This Row],[PLACA]],BASE2026,2,FALSE),"")</f>
        <v/>
      </c>
      <c r="D119" s="42" t="str">
        <f>IFERROR(VLOOKUP(Tabla4[[#This Row],[PLACA]],BASE2026,3,FALSE),"")</f>
        <v/>
      </c>
      <c r="E119" s="45" t="e">
        <f>VLOOKUP(Tabla4[[#This Row],[PLACA]],'BASE DE DATOS 2026'!$B$3:$G$498,5,0)</f>
        <v>#N/A</v>
      </c>
      <c r="F119" s="21" t="str">
        <f>IFERROR(VLOOKUP(Tabla4[[#This Row],[PLACA]],BASE2026,12,FALSE),"")</f>
        <v/>
      </c>
      <c r="G119" s="21" t="str">
        <f>IFERROR(VLOOKUP(Tabla4[[#This Row],[PLACA]],BASE2026,11,FALSE),"")</f>
        <v/>
      </c>
      <c r="H119" s="45" t="str">
        <f>IFERROR(VLOOKUP(Tabla4[[#This Row],[PLACA]],BASE2026,13,FALSE),"")</f>
        <v/>
      </c>
      <c r="I119" s="43" t="str">
        <f>_xlfn.IFNA(VLOOKUP(Tabla4[[#This Row],[PLACA]],BASE2026,14,FALSE),"")</f>
        <v/>
      </c>
      <c r="J119" s="125"/>
    </row>
    <row r="120" spans="1:10" ht="15.75" x14ac:dyDescent="0.25">
      <c r="A120" s="122" t="str">
        <f>IF(Tabla4[[#This Row],[PLACA]]="","",SUBTOTAL(103,$B$7:B120))</f>
        <v/>
      </c>
      <c r="B120" s="126"/>
      <c r="C120" s="42" t="str">
        <f>IFERROR(VLOOKUP(Tabla4[[#This Row],[PLACA]],BASE2026,2,FALSE),"")</f>
        <v/>
      </c>
      <c r="D120" s="42" t="str">
        <f>IFERROR(VLOOKUP(Tabla4[[#This Row],[PLACA]],BASE2026,3,FALSE),"")</f>
        <v/>
      </c>
      <c r="E120" s="45" t="e">
        <f>VLOOKUP(Tabla4[[#This Row],[PLACA]],'BASE DE DATOS 2026'!$B$3:$G$498,5,0)</f>
        <v>#N/A</v>
      </c>
      <c r="F120" s="21" t="str">
        <f>IFERROR(VLOOKUP(Tabla4[[#This Row],[PLACA]],BASE2026,12,FALSE),"")</f>
        <v/>
      </c>
      <c r="G120" s="21" t="str">
        <f>IFERROR(VLOOKUP(Tabla4[[#This Row],[PLACA]],BASE2026,11,FALSE),"")</f>
        <v/>
      </c>
      <c r="H120" s="45" t="str">
        <f>IFERROR(VLOOKUP(Tabla4[[#This Row],[PLACA]],BASE2026,13,FALSE),"")</f>
        <v/>
      </c>
      <c r="I120" s="43" t="str">
        <f>_xlfn.IFNA(VLOOKUP(Tabla4[[#This Row],[PLACA]],BASE2026,14,FALSE),"")</f>
        <v/>
      </c>
      <c r="J120" s="125"/>
    </row>
    <row r="121" spans="1:10" ht="15.75" x14ac:dyDescent="0.25">
      <c r="A121" s="122" t="str">
        <f>IF(Tabla4[[#This Row],[PLACA]]="","",SUBTOTAL(103,$B$7:B121))</f>
        <v/>
      </c>
      <c r="B121" s="126"/>
      <c r="C121" s="42" t="str">
        <f>IFERROR(VLOOKUP(Tabla4[[#This Row],[PLACA]],BASE2026,2,FALSE),"")</f>
        <v/>
      </c>
      <c r="D121" s="42" t="str">
        <f>IFERROR(VLOOKUP(Tabla4[[#This Row],[PLACA]],BASE2026,3,FALSE),"")</f>
        <v/>
      </c>
      <c r="E121" s="45" t="e">
        <f>VLOOKUP(Tabla4[[#This Row],[PLACA]],'BASE DE DATOS 2026'!$B$3:$G$498,5,0)</f>
        <v>#N/A</v>
      </c>
      <c r="F121" s="21" t="str">
        <f>IFERROR(VLOOKUP(Tabla4[[#This Row],[PLACA]],BASE2026,12,FALSE),"")</f>
        <v/>
      </c>
      <c r="G121" s="21" t="str">
        <f>IFERROR(VLOOKUP(Tabla4[[#This Row],[PLACA]],BASE2026,11,FALSE),"")</f>
        <v/>
      </c>
      <c r="H121" s="45" t="str">
        <f>IFERROR(VLOOKUP(Tabla4[[#This Row],[PLACA]],BASE2026,13,FALSE),"")</f>
        <v/>
      </c>
      <c r="I121" s="43" t="str">
        <f>_xlfn.IFNA(VLOOKUP(Tabla4[[#This Row],[PLACA]],BASE2026,14,FALSE),"")</f>
        <v/>
      </c>
      <c r="J121" s="125"/>
    </row>
    <row r="122" spans="1:10" ht="15.75" x14ac:dyDescent="0.25">
      <c r="A122" s="122" t="str">
        <f>IF(Tabla4[[#This Row],[PLACA]]="","",SUBTOTAL(103,$B$7:B122))</f>
        <v/>
      </c>
      <c r="B122" s="126"/>
      <c r="C122" s="42" t="str">
        <f>IFERROR(VLOOKUP(Tabla4[[#This Row],[PLACA]],BASE2026,2,FALSE),"")</f>
        <v/>
      </c>
      <c r="D122" s="42" t="str">
        <f>IFERROR(VLOOKUP(Tabla4[[#This Row],[PLACA]],BASE2026,3,FALSE),"")</f>
        <v/>
      </c>
      <c r="E122" s="45" t="e">
        <f>VLOOKUP(Tabla4[[#This Row],[PLACA]],'BASE DE DATOS 2026'!$B$3:$G$498,5,0)</f>
        <v>#N/A</v>
      </c>
      <c r="F122" s="21" t="str">
        <f>IFERROR(VLOOKUP(Tabla4[[#This Row],[PLACA]],BASE2026,12,FALSE),"")</f>
        <v/>
      </c>
      <c r="G122" s="21" t="str">
        <f>IFERROR(VLOOKUP(Tabla4[[#This Row],[PLACA]],BASE2026,11,FALSE),"")</f>
        <v/>
      </c>
      <c r="H122" s="45" t="str">
        <f>IFERROR(VLOOKUP(Tabla4[[#This Row],[PLACA]],BASE2026,13,FALSE),"")</f>
        <v/>
      </c>
      <c r="I122" s="43" t="str">
        <f>_xlfn.IFNA(VLOOKUP(Tabla4[[#This Row],[PLACA]],BASE2026,14,FALSE),"")</f>
        <v/>
      </c>
      <c r="J122" s="125"/>
    </row>
    <row r="123" spans="1:10" ht="15.75" x14ac:dyDescent="0.25">
      <c r="A123" s="122" t="str">
        <f>IF(Tabla4[[#This Row],[PLACA]]="","",SUBTOTAL(103,$B$7:B123))</f>
        <v/>
      </c>
      <c r="B123" s="126"/>
      <c r="C123" s="42" t="str">
        <f>IFERROR(VLOOKUP(Tabla4[[#This Row],[PLACA]],BASE2026,2,FALSE),"")</f>
        <v/>
      </c>
      <c r="D123" s="42" t="str">
        <f>IFERROR(VLOOKUP(Tabla4[[#This Row],[PLACA]],BASE2026,3,FALSE),"")</f>
        <v/>
      </c>
      <c r="E123" s="45" t="e">
        <f>VLOOKUP(Tabla4[[#This Row],[PLACA]],'BASE DE DATOS 2026'!$B$3:$G$498,5,0)</f>
        <v>#N/A</v>
      </c>
      <c r="F123" s="21" t="str">
        <f>IFERROR(VLOOKUP(Tabla4[[#This Row],[PLACA]],BASE2026,12,FALSE),"")</f>
        <v/>
      </c>
      <c r="G123" s="21" t="str">
        <f>IFERROR(VLOOKUP(Tabla4[[#This Row],[PLACA]],BASE2026,11,FALSE),"")</f>
        <v/>
      </c>
      <c r="H123" s="45" t="str">
        <f>IFERROR(VLOOKUP(Tabla4[[#This Row],[PLACA]],BASE2026,13,FALSE),"")</f>
        <v/>
      </c>
      <c r="I123" s="43" t="str">
        <f>_xlfn.IFNA(VLOOKUP(Tabla4[[#This Row],[PLACA]],BASE2026,14,FALSE),"")</f>
        <v/>
      </c>
      <c r="J123" s="125"/>
    </row>
    <row r="124" spans="1:10" ht="15.75" x14ac:dyDescent="0.25">
      <c r="A124" s="122" t="str">
        <f>IF(Tabla4[[#This Row],[PLACA]]="","",SUBTOTAL(103,$B$7:B124))</f>
        <v/>
      </c>
      <c r="B124" s="126"/>
      <c r="C124" s="42" t="str">
        <f>IFERROR(VLOOKUP(Tabla4[[#This Row],[PLACA]],BASE2026,2,FALSE),"")</f>
        <v/>
      </c>
      <c r="D124" s="42" t="str">
        <f>IFERROR(VLOOKUP(Tabla4[[#This Row],[PLACA]],BASE2026,3,FALSE),"")</f>
        <v/>
      </c>
      <c r="E124" s="45" t="e">
        <f>VLOOKUP(Tabla4[[#This Row],[PLACA]],'BASE DE DATOS 2026'!$B$3:$G$498,5,0)</f>
        <v>#N/A</v>
      </c>
      <c r="F124" s="21" t="str">
        <f>IFERROR(VLOOKUP(Tabla4[[#This Row],[PLACA]],BASE2026,12,FALSE),"")</f>
        <v/>
      </c>
      <c r="G124" s="21" t="str">
        <f>IFERROR(VLOOKUP(Tabla4[[#This Row],[PLACA]],BASE2026,11,FALSE),"")</f>
        <v/>
      </c>
      <c r="H124" s="45" t="str">
        <f>IFERROR(VLOOKUP(Tabla4[[#This Row],[PLACA]],BASE2026,13,FALSE),"")</f>
        <v/>
      </c>
      <c r="I124" s="43" t="str">
        <f>_xlfn.IFNA(VLOOKUP(Tabla4[[#This Row],[PLACA]],BASE2026,14,FALSE),"")</f>
        <v/>
      </c>
      <c r="J124" s="125"/>
    </row>
    <row r="125" spans="1:10" ht="15.75" x14ac:dyDescent="0.25">
      <c r="A125" s="122" t="str">
        <f>IF(Tabla4[[#This Row],[PLACA]]="","",SUBTOTAL(103,$B$7:B125))</f>
        <v/>
      </c>
      <c r="B125" s="126"/>
      <c r="C125" s="42" t="str">
        <f>IFERROR(VLOOKUP(Tabla4[[#This Row],[PLACA]],BASE2026,2,FALSE),"")</f>
        <v/>
      </c>
      <c r="D125" s="42" t="str">
        <f>IFERROR(VLOOKUP(Tabla4[[#This Row],[PLACA]],BASE2026,3,FALSE),"")</f>
        <v/>
      </c>
      <c r="E125" s="45" t="e">
        <f>VLOOKUP(Tabla4[[#This Row],[PLACA]],'BASE DE DATOS 2026'!$B$3:$G$498,5,0)</f>
        <v>#N/A</v>
      </c>
      <c r="F125" s="21" t="str">
        <f>IFERROR(VLOOKUP(Tabla4[[#This Row],[PLACA]],BASE2026,12,FALSE),"")</f>
        <v/>
      </c>
      <c r="G125" s="21" t="str">
        <f>IFERROR(VLOOKUP(Tabla4[[#This Row],[PLACA]],BASE2026,11,FALSE),"")</f>
        <v/>
      </c>
      <c r="H125" s="45" t="str">
        <f>IFERROR(VLOOKUP(Tabla4[[#This Row],[PLACA]],BASE2026,13,FALSE),"")</f>
        <v/>
      </c>
      <c r="I125" s="43" t="str">
        <f>_xlfn.IFNA(VLOOKUP(Tabla4[[#This Row],[PLACA]],BASE2026,14,FALSE),"")</f>
        <v/>
      </c>
      <c r="J125" s="125"/>
    </row>
    <row r="126" spans="1:10" ht="15.75" x14ac:dyDescent="0.25">
      <c r="A126" s="122" t="str">
        <f>IF(Tabla4[[#This Row],[PLACA]]="","",SUBTOTAL(103,$B$7:B126))</f>
        <v/>
      </c>
      <c r="B126" s="126"/>
      <c r="C126" s="42" t="str">
        <f>IFERROR(VLOOKUP(Tabla4[[#This Row],[PLACA]],BASE2026,2,FALSE),"")</f>
        <v/>
      </c>
      <c r="D126" s="42" t="str">
        <f>IFERROR(VLOOKUP(Tabla4[[#This Row],[PLACA]],BASE2026,3,FALSE),"")</f>
        <v/>
      </c>
      <c r="E126" s="45" t="e">
        <f>VLOOKUP(Tabla4[[#This Row],[PLACA]],'BASE DE DATOS 2026'!$B$3:$G$498,5,0)</f>
        <v>#N/A</v>
      </c>
      <c r="F126" s="21" t="str">
        <f>IFERROR(VLOOKUP(Tabla4[[#This Row],[PLACA]],BASE2026,12,FALSE),"")</f>
        <v/>
      </c>
      <c r="G126" s="21" t="str">
        <f>IFERROR(VLOOKUP(Tabla4[[#This Row],[PLACA]],BASE2026,11,FALSE),"")</f>
        <v/>
      </c>
      <c r="H126" s="45" t="str">
        <f>IFERROR(VLOOKUP(Tabla4[[#This Row],[PLACA]],BASE2026,13,FALSE),"")</f>
        <v/>
      </c>
      <c r="I126" s="43" t="str">
        <f>_xlfn.IFNA(VLOOKUP(Tabla4[[#This Row],[PLACA]],BASE2026,14,FALSE),"")</f>
        <v/>
      </c>
      <c r="J126" s="125"/>
    </row>
    <row r="127" spans="1:10" ht="15.75" x14ac:dyDescent="0.25">
      <c r="A127" s="122" t="str">
        <f>IF(Tabla4[[#This Row],[PLACA]]="","",SUBTOTAL(103,$B$7:B127))</f>
        <v/>
      </c>
      <c r="B127" s="126"/>
      <c r="C127" s="42" t="str">
        <f>IFERROR(VLOOKUP(Tabla4[[#This Row],[PLACA]],BASE2026,2,FALSE),"")</f>
        <v/>
      </c>
      <c r="D127" s="42" t="str">
        <f>IFERROR(VLOOKUP(Tabla4[[#This Row],[PLACA]],BASE2026,3,FALSE),"")</f>
        <v/>
      </c>
      <c r="E127" s="45" t="e">
        <f>VLOOKUP(Tabla4[[#This Row],[PLACA]],'BASE DE DATOS 2026'!$B$3:$G$498,5,0)</f>
        <v>#N/A</v>
      </c>
      <c r="F127" s="21" t="str">
        <f>IFERROR(VLOOKUP(Tabla4[[#This Row],[PLACA]],BASE2026,12,FALSE),"")</f>
        <v/>
      </c>
      <c r="G127" s="21" t="str">
        <f>IFERROR(VLOOKUP(Tabla4[[#This Row],[PLACA]],BASE2026,11,FALSE),"")</f>
        <v/>
      </c>
      <c r="H127" s="45" t="str">
        <f>IFERROR(VLOOKUP(Tabla4[[#This Row],[PLACA]],BASE2026,13,FALSE),"")</f>
        <v/>
      </c>
      <c r="I127" s="43" t="str">
        <f>_xlfn.IFNA(VLOOKUP(Tabla4[[#This Row],[PLACA]],BASE2026,14,FALSE),"")</f>
        <v/>
      </c>
      <c r="J127" s="125"/>
    </row>
    <row r="128" spans="1:10" ht="15.75" x14ac:dyDescent="0.25">
      <c r="A128" s="122" t="str">
        <f>IF(Tabla4[[#This Row],[PLACA]]="","",SUBTOTAL(103,$B$7:B128))</f>
        <v/>
      </c>
      <c r="B128" s="126"/>
      <c r="C128" s="42" t="str">
        <f>IFERROR(VLOOKUP(Tabla4[[#This Row],[PLACA]],BASE2026,2,FALSE),"")</f>
        <v/>
      </c>
      <c r="D128" s="42" t="str">
        <f>IFERROR(VLOOKUP(Tabla4[[#This Row],[PLACA]],BASE2026,3,FALSE),"")</f>
        <v/>
      </c>
      <c r="E128" s="45" t="e">
        <f>VLOOKUP(Tabla4[[#This Row],[PLACA]],'BASE DE DATOS 2026'!$B$3:$G$498,5,0)</f>
        <v>#N/A</v>
      </c>
      <c r="F128" s="21" t="str">
        <f>IFERROR(VLOOKUP(Tabla4[[#This Row],[PLACA]],BASE2026,12,FALSE),"")</f>
        <v/>
      </c>
      <c r="G128" s="21" t="str">
        <f>IFERROR(VLOOKUP(Tabla4[[#This Row],[PLACA]],BASE2026,11,FALSE),"")</f>
        <v/>
      </c>
      <c r="H128" s="45" t="str">
        <f>IFERROR(VLOOKUP(Tabla4[[#This Row],[PLACA]],BASE2026,13,FALSE),"")</f>
        <v/>
      </c>
      <c r="I128" s="43" t="str">
        <f>_xlfn.IFNA(VLOOKUP(Tabla4[[#This Row],[PLACA]],BASE2026,14,FALSE),"")</f>
        <v/>
      </c>
      <c r="J128" s="125"/>
    </row>
    <row r="129" spans="1:10" ht="15.75" x14ac:dyDescent="0.25">
      <c r="A129" s="122" t="str">
        <f>IF(Tabla4[[#This Row],[PLACA]]="","",SUBTOTAL(103,$B$7:B129))</f>
        <v/>
      </c>
      <c r="B129" s="126"/>
      <c r="C129" s="42" t="str">
        <f>IFERROR(VLOOKUP(Tabla4[[#This Row],[PLACA]],BASE2026,2,FALSE),"")</f>
        <v/>
      </c>
      <c r="D129" s="42" t="str">
        <f>IFERROR(VLOOKUP(Tabla4[[#This Row],[PLACA]],BASE2026,3,FALSE),"")</f>
        <v/>
      </c>
      <c r="E129" s="45" t="e">
        <f>VLOOKUP(Tabla4[[#This Row],[PLACA]],'BASE DE DATOS 2026'!$B$3:$G$498,5,0)</f>
        <v>#N/A</v>
      </c>
      <c r="F129" s="21" t="str">
        <f>IFERROR(VLOOKUP(Tabla4[[#This Row],[PLACA]],BASE2026,12,FALSE),"")</f>
        <v/>
      </c>
      <c r="G129" s="21" t="str">
        <f>IFERROR(VLOOKUP(Tabla4[[#This Row],[PLACA]],BASE2026,11,FALSE),"")</f>
        <v/>
      </c>
      <c r="H129" s="45" t="str">
        <f>IFERROR(VLOOKUP(Tabla4[[#This Row],[PLACA]],BASE2026,13,FALSE),"")</f>
        <v/>
      </c>
      <c r="I129" s="43" t="str">
        <f>_xlfn.IFNA(VLOOKUP(Tabla4[[#This Row],[PLACA]],BASE2026,14,FALSE),"")</f>
        <v/>
      </c>
      <c r="J129" s="125"/>
    </row>
    <row r="130" spans="1:10" ht="15.75" x14ac:dyDescent="0.25">
      <c r="A130" s="122" t="str">
        <f>IF(Tabla4[[#This Row],[PLACA]]="","",SUBTOTAL(103,$B$7:B130))</f>
        <v/>
      </c>
      <c r="B130" s="126"/>
      <c r="C130" s="42" t="str">
        <f>IFERROR(VLOOKUP(Tabla4[[#This Row],[PLACA]],BASE2026,2,FALSE),"")</f>
        <v/>
      </c>
      <c r="D130" s="42" t="str">
        <f>IFERROR(VLOOKUP(Tabla4[[#This Row],[PLACA]],BASE2026,3,FALSE),"")</f>
        <v/>
      </c>
      <c r="E130" s="45" t="e">
        <f>VLOOKUP(Tabla4[[#This Row],[PLACA]],'BASE DE DATOS 2026'!$B$3:$G$498,5,0)</f>
        <v>#N/A</v>
      </c>
      <c r="F130" s="21" t="str">
        <f>IFERROR(VLOOKUP(Tabla4[[#This Row],[PLACA]],BASE2026,12,FALSE),"")</f>
        <v/>
      </c>
      <c r="G130" s="21" t="str">
        <f>IFERROR(VLOOKUP(Tabla4[[#This Row],[PLACA]],BASE2026,11,FALSE),"")</f>
        <v/>
      </c>
      <c r="H130" s="45" t="str">
        <f>IFERROR(VLOOKUP(Tabla4[[#This Row],[PLACA]],BASE2026,13,FALSE),"")</f>
        <v/>
      </c>
      <c r="I130" s="43" t="str">
        <f>_xlfn.IFNA(VLOOKUP(Tabla4[[#This Row],[PLACA]],BASE2026,14,FALSE),"")</f>
        <v/>
      </c>
      <c r="J130" s="125"/>
    </row>
    <row r="131" spans="1:10" ht="15.75" x14ac:dyDescent="0.25">
      <c r="A131" s="122" t="str">
        <f>IF(Tabla4[[#This Row],[PLACA]]="","",SUBTOTAL(103,$B$7:B131))</f>
        <v/>
      </c>
      <c r="B131" s="126"/>
      <c r="C131" s="42" t="str">
        <f>IFERROR(VLOOKUP(Tabla4[[#This Row],[PLACA]],BASE2026,2,FALSE),"")</f>
        <v/>
      </c>
      <c r="D131" s="42" t="str">
        <f>IFERROR(VLOOKUP(Tabla4[[#This Row],[PLACA]],BASE2026,3,FALSE),"")</f>
        <v/>
      </c>
      <c r="E131" s="45" t="e">
        <f>VLOOKUP(Tabla4[[#This Row],[PLACA]],'BASE DE DATOS 2026'!$B$3:$G$498,5,0)</f>
        <v>#N/A</v>
      </c>
      <c r="F131" s="21" t="str">
        <f>IFERROR(VLOOKUP(Tabla4[[#This Row],[PLACA]],BASE2026,12,FALSE),"")</f>
        <v/>
      </c>
      <c r="G131" s="21" t="str">
        <f>IFERROR(VLOOKUP(Tabla4[[#This Row],[PLACA]],BASE2026,11,FALSE),"")</f>
        <v/>
      </c>
      <c r="H131" s="45" t="str">
        <f>IFERROR(VLOOKUP(Tabla4[[#This Row],[PLACA]],BASE2026,13,FALSE),"")</f>
        <v/>
      </c>
      <c r="I131" s="43" t="str">
        <f>_xlfn.IFNA(VLOOKUP(Tabla4[[#This Row],[PLACA]],BASE2026,14,FALSE),"")</f>
        <v/>
      </c>
      <c r="J131" s="125"/>
    </row>
    <row r="132" spans="1:10" ht="15.75" x14ac:dyDescent="0.25">
      <c r="A132" s="122" t="str">
        <f>IF(Tabla4[[#This Row],[PLACA]]="","",SUBTOTAL(103,$B$7:B132))</f>
        <v/>
      </c>
      <c r="B132" s="126"/>
      <c r="C132" s="42" t="str">
        <f>IFERROR(VLOOKUP(Tabla4[[#This Row],[PLACA]],BASE2026,2,FALSE),"")</f>
        <v/>
      </c>
      <c r="D132" s="42" t="str">
        <f>IFERROR(VLOOKUP(Tabla4[[#This Row],[PLACA]],BASE2026,3,FALSE),"")</f>
        <v/>
      </c>
      <c r="E132" s="45" t="e">
        <f>VLOOKUP(Tabla4[[#This Row],[PLACA]],'BASE DE DATOS 2026'!$B$3:$G$498,5,0)</f>
        <v>#N/A</v>
      </c>
      <c r="F132" s="21" t="str">
        <f>IFERROR(VLOOKUP(Tabla4[[#This Row],[PLACA]],BASE2026,12,FALSE),"")</f>
        <v/>
      </c>
      <c r="G132" s="21" t="str">
        <f>IFERROR(VLOOKUP(Tabla4[[#This Row],[PLACA]],BASE2026,11,FALSE),"")</f>
        <v/>
      </c>
      <c r="H132" s="45" t="str">
        <f>IFERROR(VLOOKUP(Tabla4[[#This Row],[PLACA]],BASE2026,13,FALSE),"")</f>
        <v/>
      </c>
      <c r="I132" s="43" t="str">
        <f>_xlfn.IFNA(VLOOKUP(Tabla4[[#This Row],[PLACA]],BASE2026,14,FALSE),"")</f>
        <v/>
      </c>
      <c r="J132" s="125"/>
    </row>
    <row r="133" spans="1:10" ht="15.75" x14ac:dyDescent="0.25">
      <c r="A133" s="122" t="str">
        <f>IF(Tabla4[[#This Row],[PLACA]]="","",SUBTOTAL(103,$B$7:B133))</f>
        <v/>
      </c>
      <c r="B133" s="126"/>
      <c r="C133" s="42" t="str">
        <f>IFERROR(VLOOKUP(Tabla4[[#This Row],[PLACA]],BASE2026,2,FALSE),"")</f>
        <v/>
      </c>
      <c r="D133" s="42" t="str">
        <f>IFERROR(VLOOKUP(Tabla4[[#This Row],[PLACA]],BASE2026,3,FALSE),"")</f>
        <v/>
      </c>
      <c r="E133" s="45" t="e">
        <f>VLOOKUP(Tabla4[[#This Row],[PLACA]],'BASE DE DATOS 2026'!$B$3:$G$498,5,0)</f>
        <v>#N/A</v>
      </c>
      <c r="F133" s="21" t="str">
        <f>IFERROR(VLOOKUP(Tabla4[[#This Row],[PLACA]],BASE2026,12,FALSE),"")</f>
        <v/>
      </c>
      <c r="G133" s="21" t="str">
        <f>IFERROR(VLOOKUP(Tabla4[[#This Row],[PLACA]],BASE2026,11,FALSE),"")</f>
        <v/>
      </c>
      <c r="H133" s="45" t="str">
        <f>IFERROR(VLOOKUP(Tabla4[[#This Row],[PLACA]],BASE2026,13,FALSE),"")</f>
        <v/>
      </c>
      <c r="I133" s="43" t="str">
        <f>_xlfn.IFNA(VLOOKUP(Tabla4[[#This Row],[PLACA]],BASE2026,14,FALSE),"")</f>
        <v/>
      </c>
      <c r="J133" s="125"/>
    </row>
    <row r="134" spans="1:10" ht="15.75" x14ac:dyDescent="0.25">
      <c r="A134" s="122" t="str">
        <f>IF(Tabla4[[#This Row],[PLACA]]="","",SUBTOTAL(103,$B$7:B134))</f>
        <v/>
      </c>
      <c r="B134" s="126"/>
      <c r="C134" s="42" t="str">
        <f>IFERROR(VLOOKUP(Tabla4[[#This Row],[PLACA]],BASE2026,2,FALSE),"")</f>
        <v/>
      </c>
      <c r="D134" s="42" t="str">
        <f>IFERROR(VLOOKUP(Tabla4[[#This Row],[PLACA]],BASE2026,3,FALSE),"")</f>
        <v/>
      </c>
      <c r="E134" s="45" t="e">
        <f>VLOOKUP(Tabla4[[#This Row],[PLACA]],'BASE DE DATOS 2026'!$B$3:$G$498,5,0)</f>
        <v>#N/A</v>
      </c>
      <c r="F134" s="21" t="str">
        <f>IFERROR(VLOOKUP(Tabla4[[#This Row],[PLACA]],BASE2026,12,FALSE),"")</f>
        <v/>
      </c>
      <c r="G134" s="21" t="str">
        <f>IFERROR(VLOOKUP(Tabla4[[#This Row],[PLACA]],BASE2026,11,FALSE),"")</f>
        <v/>
      </c>
      <c r="H134" s="45" t="str">
        <f>IFERROR(VLOOKUP(Tabla4[[#This Row],[PLACA]],BASE2026,13,FALSE),"")</f>
        <v/>
      </c>
      <c r="I134" s="43" t="str">
        <f>_xlfn.IFNA(VLOOKUP(Tabla4[[#This Row],[PLACA]],BASE2026,14,FALSE),"")</f>
        <v/>
      </c>
      <c r="J134" s="125"/>
    </row>
    <row r="135" spans="1:10" ht="15.75" x14ac:dyDescent="0.25">
      <c r="A135" s="122" t="str">
        <f>IF(Tabla4[[#This Row],[PLACA]]="","",SUBTOTAL(103,$B$7:B135))</f>
        <v/>
      </c>
      <c r="B135" s="126"/>
      <c r="C135" s="42" t="str">
        <f>IFERROR(VLOOKUP(Tabla4[[#This Row],[PLACA]],BASE2026,2,FALSE),"")</f>
        <v/>
      </c>
      <c r="D135" s="42" t="str">
        <f>IFERROR(VLOOKUP(Tabla4[[#This Row],[PLACA]],BASE2026,3,FALSE),"")</f>
        <v/>
      </c>
      <c r="E135" s="45" t="e">
        <f>VLOOKUP(Tabla4[[#This Row],[PLACA]],'BASE DE DATOS 2026'!$B$3:$G$498,5,0)</f>
        <v>#N/A</v>
      </c>
      <c r="F135" s="21" t="str">
        <f>IFERROR(VLOOKUP(Tabla4[[#This Row],[PLACA]],BASE2026,12,FALSE),"")</f>
        <v/>
      </c>
      <c r="G135" s="21" t="str">
        <f>IFERROR(VLOOKUP(Tabla4[[#This Row],[PLACA]],BASE2026,11,FALSE),"")</f>
        <v/>
      </c>
      <c r="H135" s="45" t="str">
        <f>IFERROR(VLOOKUP(Tabla4[[#This Row],[PLACA]],BASE2026,13,FALSE),"")</f>
        <v/>
      </c>
      <c r="I135" s="43" t="str">
        <f>_xlfn.IFNA(VLOOKUP(Tabla4[[#This Row],[PLACA]],BASE2026,14,FALSE),"")</f>
        <v/>
      </c>
      <c r="J135" s="125"/>
    </row>
    <row r="136" spans="1:10" ht="15.75" x14ac:dyDescent="0.25">
      <c r="A136" s="122" t="str">
        <f>IF(Tabla4[[#This Row],[PLACA]]="","",SUBTOTAL(103,$B$7:B136))</f>
        <v/>
      </c>
      <c r="B136" s="126"/>
      <c r="C136" s="42" t="str">
        <f>IFERROR(VLOOKUP(Tabla4[[#This Row],[PLACA]],BASE2026,2,FALSE),"")</f>
        <v/>
      </c>
      <c r="D136" s="50" t="str">
        <f>IFERROR(VLOOKUP(Tabla4[[#This Row],[PLACA]],BASE2026,3,FALSE),"")</f>
        <v/>
      </c>
      <c r="E136" s="49" t="e">
        <f>VLOOKUP(Tabla4[[#This Row],[PLACA]],'BASE DE DATOS 2026'!$B$3:$G$498,5,0)</f>
        <v>#N/A</v>
      </c>
      <c r="F136" s="48" t="str">
        <f>IFERROR(VLOOKUP(Tabla4[[#This Row],[PLACA]],BASE2026,12,FALSE),"")</f>
        <v/>
      </c>
      <c r="G136" s="48" t="str">
        <f>IFERROR(VLOOKUP(Tabla4[[#This Row],[PLACA]],BASE2026,11,FALSE),"")</f>
        <v/>
      </c>
      <c r="H136" s="49" t="str">
        <f>IFERROR(VLOOKUP(Tabla4[[#This Row],[PLACA]],BASE2026,13,FALSE),"")</f>
        <v/>
      </c>
      <c r="I136" s="43" t="str">
        <f>_xlfn.IFNA(VLOOKUP(Tabla4[[#This Row],[PLACA]],BASE2026,14,FALSE),"")</f>
        <v/>
      </c>
      <c r="J136" s="125"/>
    </row>
    <row r="137" spans="1:10" ht="15.75" x14ac:dyDescent="0.25">
      <c r="A137" s="122" t="str">
        <f>IF(Tabla4[[#This Row],[PLACA]]="","",SUBTOTAL(103,$B$7:B137))</f>
        <v/>
      </c>
      <c r="B137" s="126"/>
      <c r="C137" s="42" t="str">
        <f>IFERROR(VLOOKUP(Tabla4[[#This Row],[PLACA]],BASE2026,2,FALSE),"")</f>
        <v/>
      </c>
      <c r="D137" s="41" t="str">
        <f>IFERROR(VLOOKUP(Tabla4[[#This Row],[PLACA]],BASE2026,3,FALSE),"")</f>
        <v/>
      </c>
      <c r="E137" s="39" t="e">
        <f>VLOOKUP(Tabla4[[#This Row],[PLACA]],'BASE DE DATOS 2026'!$B$3:$G$498,5,0)</f>
        <v>#N/A</v>
      </c>
      <c r="F137" s="38" t="str">
        <f>IFERROR(VLOOKUP(Tabla4[[#This Row],[PLACA]],BASE2026,12,FALSE),"")</f>
        <v/>
      </c>
      <c r="G137" s="38" t="str">
        <f>IFERROR(VLOOKUP(Tabla4[[#This Row],[PLACA]],BASE2026,11,FALSE),"")</f>
        <v/>
      </c>
      <c r="H137" s="39" t="str">
        <f>IFERROR(VLOOKUP(Tabla4[[#This Row],[PLACA]],BASE2026,13,FALSE),"")</f>
        <v/>
      </c>
      <c r="I137" s="43" t="str">
        <f>_xlfn.IFNA(VLOOKUP(Tabla4[[#This Row],[PLACA]],BASE2026,14,FALSE),"")</f>
        <v/>
      </c>
      <c r="J137" s="125"/>
    </row>
    <row r="138" spans="1:10" ht="15.75" x14ac:dyDescent="0.25">
      <c r="A138" s="122" t="str">
        <f>IF(Tabla4[[#This Row],[PLACA]]="","",SUBTOTAL(103,$B$7:B138))</f>
        <v/>
      </c>
      <c r="B138" s="126"/>
      <c r="C138" s="42" t="str">
        <f>IFERROR(VLOOKUP(Tabla4[[#This Row],[PLACA]],BASE2026,2,FALSE),"")</f>
        <v/>
      </c>
      <c r="D138" s="42" t="str">
        <f>IFERROR(VLOOKUP(Tabla4[[#This Row],[PLACA]],BASE2026,3,FALSE),"")</f>
        <v/>
      </c>
      <c r="E138" s="45" t="e">
        <f>VLOOKUP(Tabla4[[#This Row],[PLACA]],'BASE DE DATOS 2026'!$B$3:$G$498,5,0)</f>
        <v>#N/A</v>
      </c>
      <c r="F138" s="21" t="str">
        <f>IFERROR(VLOOKUP(Tabla4[[#This Row],[PLACA]],BASE2026,12,FALSE),"")</f>
        <v/>
      </c>
      <c r="G138" s="21" t="str">
        <f>IFERROR(VLOOKUP(Tabla4[[#This Row],[PLACA]],BASE2026,11,FALSE),"")</f>
        <v/>
      </c>
      <c r="H138" s="45" t="str">
        <f>IFERROR(VLOOKUP(Tabla4[[#This Row],[PLACA]],BASE2026,13,FALSE),"")</f>
        <v/>
      </c>
      <c r="I138" s="43" t="str">
        <f>_xlfn.IFNA(VLOOKUP(Tabla4[[#This Row],[PLACA]],BASE2026,14,FALSE),"")</f>
        <v/>
      </c>
      <c r="J138" s="125"/>
    </row>
    <row r="139" spans="1:10" ht="15.75" x14ac:dyDescent="0.25">
      <c r="A139" s="122" t="str">
        <f>IF(Tabla4[[#This Row],[PLACA]]="","",SUBTOTAL(103,$B$7:B139))</f>
        <v/>
      </c>
      <c r="B139" s="126"/>
      <c r="C139" s="42" t="str">
        <f>IFERROR(VLOOKUP(Tabla4[[#This Row],[PLACA]],BASE2026,2,FALSE),"")</f>
        <v/>
      </c>
      <c r="D139" s="42" t="str">
        <f>IFERROR(VLOOKUP(Tabla4[[#This Row],[PLACA]],BASE2026,3,FALSE),"")</f>
        <v/>
      </c>
      <c r="E139" s="45" t="e">
        <f>VLOOKUP(Tabla4[[#This Row],[PLACA]],'BASE DE DATOS 2026'!$B$3:$G$498,5,0)</f>
        <v>#N/A</v>
      </c>
      <c r="F139" s="21" t="str">
        <f>IFERROR(VLOOKUP(Tabla4[[#This Row],[PLACA]],BASE2026,12,FALSE),"")</f>
        <v/>
      </c>
      <c r="G139" s="21" t="str">
        <f>IFERROR(VLOOKUP(Tabla4[[#This Row],[PLACA]],BASE2026,11,FALSE),"")</f>
        <v/>
      </c>
      <c r="H139" s="45" t="str">
        <f>IFERROR(VLOOKUP(Tabla4[[#This Row],[PLACA]],BASE2026,13,FALSE),"")</f>
        <v/>
      </c>
      <c r="I139" s="43" t="str">
        <f>_xlfn.IFNA(VLOOKUP(Tabla4[[#This Row],[PLACA]],BASE2026,14,FALSE),"")</f>
        <v/>
      </c>
      <c r="J139" s="125"/>
    </row>
    <row r="140" spans="1:10" ht="15.75" x14ac:dyDescent="0.25">
      <c r="A140" s="122" t="str">
        <f>IF(Tabla4[[#This Row],[PLACA]]="","",SUBTOTAL(103,$B$7:B140))</f>
        <v/>
      </c>
      <c r="B140" s="126"/>
      <c r="C140" s="42" t="str">
        <f>IFERROR(VLOOKUP(Tabla4[[#This Row],[PLACA]],BASE2026,2,FALSE),"")</f>
        <v/>
      </c>
      <c r="D140" s="50" t="str">
        <f>IFERROR(VLOOKUP(Tabla4[[#This Row],[PLACA]],BASE2026,3,FALSE),"")</f>
        <v/>
      </c>
      <c r="E140" s="49" t="e">
        <f>VLOOKUP(Tabla4[[#This Row],[PLACA]],'BASE DE DATOS 2026'!$B$3:$G$498,5,0)</f>
        <v>#N/A</v>
      </c>
      <c r="F140" s="48" t="str">
        <f>IFERROR(VLOOKUP(Tabla4[[#This Row],[PLACA]],BASE2026,12,FALSE),"")</f>
        <v/>
      </c>
      <c r="G140" s="48" t="str">
        <f>IFERROR(VLOOKUP(Tabla4[[#This Row],[PLACA]],BASE2026,11,FALSE),"")</f>
        <v/>
      </c>
      <c r="H140" s="49" t="str">
        <f>IFERROR(VLOOKUP(Tabla4[[#This Row],[PLACA]],BASE2026,13,FALSE),"")</f>
        <v/>
      </c>
      <c r="I140" s="43" t="str">
        <f>_xlfn.IFNA(VLOOKUP(Tabla4[[#This Row],[PLACA]],BASE2026,14,FALSE),"")</f>
        <v/>
      </c>
      <c r="J140" s="125"/>
    </row>
    <row r="141" spans="1:10" ht="15.75" x14ac:dyDescent="0.25">
      <c r="A141" s="122" t="str">
        <f>IF(Tabla4[[#This Row],[PLACA]]="","",SUBTOTAL(103,$B$7:B141))</f>
        <v/>
      </c>
      <c r="B141" s="126"/>
      <c r="C141" s="42" t="str">
        <f>IFERROR(VLOOKUP(Tabla4[[#This Row],[PLACA]],BASE2026,2,FALSE),"")</f>
        <v/>
      </c>
      <c r="D141" s="50" t="str">
        <f>IFERROR(VLOOKUP(Tabla4[[#This Row],[PLACA]],BASE2026,3,FALSE),"")</f>
        <v/>
      </c>
      <c r="E141" s="49" t="e">
        <f>VLOOKUP(Tabla4[[#This Row],[PLACA]],'BASE DE DATOS 2026'!$B$3:$G$498,5,0)</f>
        <v>#N/A</v>
      </c>
      <c r="F141" s="48" t="str">
        <f>IFERROR(VLOOKUP(Tabla4[[#This Row],[PLACA]],BASE2026,12,FALSE),"")</f>
        <v/>
      </c>
      <c r="G141" s="48" t="str">
        <f>IFERROR(VLOOKUP(Tabla4[[#This Row],[PLACA]],BASE2026,11,FALSE),"")</f>
        <v/>
      </c>
      <c r="H141" s="49" t="str">
        <f>IFERROR(VLOOKUP(Tabla4[[#This Row],[PLACA]],BASE2026,13,FALSE),"")</f>
        <v/>
      </c>
      <c r="I141" s="43" t="str">
        <f>_xlfn.IFNA(VLOOKUP(Tabla4[[#This Row],[PLACA]],BASE2026,14,FALSE),"")</f>
        <v/>
      </c>
      <c r="J141" s="125"/>
    </row>
    <row r="142" spans="1:10" ht="15.75" x14ac:dyDescent="0.25">
      <c r="A142" s="122" t="str">
        <f>IF(Tabla4[[#This Row],[PLACA]]="","",SUBTOTAL(103,$B$7:B142))</f>
        <v/>
      </c>
      <c r="B142" s="126"/>
      <c r="C142" s="42" t="str">
        <f>IFERROR(VLOOKUP(Tabla4[[#This Row],[PLACA]],BASE2026,2,FALSE),"")</f>
        <v/>
      </c>
      <c r="D142" s="50" t="str">
        <f>IFERROR(VLOOKUP(Tabla4[[#This Row],[PLACA]],BASE2026,3,FALSE),"")</f>
        <v/>
      </c>
      <c r="E142" s="49" t="e">
        <f>VLOOKUP(Tabla4[[#This Row],[PLACA]],'BASE DE DATOS 2026'!$B$3:$G$498,5,0)</f>
        <v>#N/A</v>
      </c>
      <c r="F142" s="48" t="str">
        <f>IFERROR(VLOOKUP(Tabla4[[#This Row],[PLACA]],BASE2026,12,FALSE),"")</f>
        <v/>
      </c>
      <c r="G142" s="48" t="str">
        <f>IFERROR(VLOOKUP(Tabla4[[#This Row],[PLACA]],BASE2026,11,FALSE),"")</f>
        <v/>
      </c>
      <c r="H142" s="49" t="str">
        <f>IFERROR(VLOOKUP(Tabla4[[#This Row],[PLACA]],BASE2026,13,FALSE),"")</f>
        <v/>
      </c>
      <c r="I142" s="43" t="str">
        <f>_xlfn.IFNA(VLOOKUP(Tabla4[[#This Row],[PLACA]],BASE2026,14,FALSE),"")</f>
        <v/>
      </c>
      <c r="J142" s="125"/>
    </row>
    <row r="143" spans="1:10" ht="15.75" x14ac:dyDescent="0.25">
      <c r="A143" s="122" t="str">
        <f>IF(Tabla4[[#This Row],[PLACA]]="","",SUBTOTAL(103,$B$7:B143))</f>
        <v/>
      </c>
      <c r="B143" s="126"/>
      <c r="C143" s="42" t="str">
        <f>IFERROR(VLOOKUP(Tabla4[[#This Row],[PLACA]],BASE2026,2,FALSE),"")</f>
        <v/>
      </c>
      <c r="D143" s="42" t="str">
        <f>IFERROR(VLOOKUP(Tabla4[[#This Row],[PLACA]],BASE2026,3,FALSE),"")</f>
        <v/>
      </c>
      <c r="E143" s="45" t="e">
        <f>VLOOKUP(Tabla4[[#This Row],[PLACA]],'BASE DE DATOS 2026'!$B$3:$G$498,5,0)</f>
        <v>#N/A</v>
      </c>
      <c r="F143" s="21" t="str">
        <f>IFERROR(VLOOKUP(Tabla4[[#This Row],[PLACA]],BASE2026,12,FALSE),"")</f>
        <v/>
      </c>
      <c r="G143" s="21" t="str">
        <f>IFERROR(VLOOKUP(Tabla4[[#This Row],[PLACA]],BASE2026,11,FALSE),"")</f>
        <v/>
      </c>
      <c r="H143" s="45" t="str">
        <f>IFERROR(VLOOKUP(Tabla4[[#This Row],[PLACA]],BASE2026,13,FALSE),"")</f>
        <v/>
      </c>
      <c r="I143" s="43" t="str">
        <f>_xlfn.IFNA(VLOOKUP(Tabla4[[#This Row],[PLACA]],BASE2026,14,FALSE),"")</f>
        <v/>
      </c>
      <c r="J143" s="125"/>
    </row>
    <row r="144" spans="1:10" ht="15.75" x14ac:dyDescent="0.25">
      <c r="A144" s="122" t="str">
        <f>IF(Tabla4[[#This Row],[PLACA]]="","",SUBTOTAL(103,$B$7:B144))</f>
        <v/>
      </c>
      <c r="B144" s="126"/>
      <c r="C144" s="42" t="str">
        <f>IFERROR(VLOOKUP(Tabla4[[#This Row],[PLACA]],BASE2026,2,FALSE),"")</f>
        <v/>
      </c>
      <c r="D144" s="42" t="str">
        <f>IFERROR(VLOOKUP(Tabla4[[#This Row],[PLACA]],BASE2026,3,FALSE),"")</f>
        <v/>
      </c>
      <c r="E144" s="45" t="e">
        <f>VLOOKUP(Tabla4[[#This Row],[PLACA]],'BASE DE DATOS 2026'!$B$3:$G$498,5,0)</f>
        <v>#N/A</v>
      </c>
      <c r="F144" s="21" t="str">
        <f>IFERROR(VLOOKUP(Tabla4[[#This Row],[PLACA]],BASE2026,12,FALSE),"")</f>
        <v/>
      </c>
      <c r="G144" s="21" t="str">
        <f>IFERROR(VLOOKUP(Tabla4[[#This Row],[PLACA]],BASE2026,11,FALSE),"")</f>
        <v/>
      </c>
      <c r="H144" s="45" t="str">
        <f>IFERROR(VLOOKUP(Tabla4[[#This Row],[PLACA]],BASE2026,13,FALSE),"")</f>
        <v/>
      </c>
      <c r="I144" s="43" t="str">
        <f>_xlfn.IFNA(VLOOKUP(Tabla4[[#This Row],[PLACA]],BASE2026,14,FALSE),"")</f>
        <v/>
      </c>
      <c r="J144" s="125"/>
    </row>
    <row r="145" spans="1:10" ht="15.75" x14ac:dyDescent="0.25">
      <c r="A145" s="122" t="str">
        <f>IF(Tabla4[[#This Row],[PLACA]]="","",SUBTOTAL(103,$B$7:B145))</f>
        <v/>
      </c>
      <c r="B145" s="126"/>
      <c r="C145" s="42" t="str">
        <f>IFERROR(VLOOKUP(Tabla4[[#This Row],[PLACA]],BASE2026,2,FALSE),"")</f>
        <v/>
      </c>
      <c r="D145" s="42" t="str">
        <f>IFERROR(VLOOKUP(Tabla4[[#This Row],[PLACA]],BASE2026,3,FALSE),"")</f>
        <v/>
      </c>
      <c r="E145" s="45" t="e">
        <f>VLOOKUP(Tabla4[[#This Row],[PLACA]],'BASE DE DATOS 2026'!$B$3:$G$498,5,0)</f>
        <v>#N/A</v>
      </c>
      <c r="F145" s="21" t="str">
        <f>IFERROR(VLOOKUP(Tabla4[[#This Row],[PLACA]],BASE2026,12,FALSE),"")</f>
        <v/>
      </c>
      <c r="G145" s="21" t="str">
        <f>IFERROR(VLOOKUP(Tabla4[[#This Row],[PLACA]],BASE2026,11,FALSE),"")</f>
        <v/>
      </c>
      <c r="H145" s="45" t="str">
        <f>IFERROR(VLOOKUP(Tabla4[[#This Row],[PLACA]],BASE2026,13,FALSE),"")</f>
        <v/>
      </c>
      <c r="I145" s="43" t="str">
        <f>_xlfn.IFNA(VLOOKUP(Tabla4[[#This Row],[PLACA]],BASE2026,14,FALSE),"")</f>
        <v/>
      </c>
      <c r="J145" s="125"/>
    </row>
    <row r="146" spans="1:10" ht="15.75" x14ac:dyDescent="0.25">
      <c r="A146" s="122" t="str">
        <f>IF(Tabla4[[#This Row],[PLACA]]="","",SUBTOTAL(103,$B$7:B146))</f>
        <v/>
      </c>
      <c r="B146" s="126"/>
      <c r="C146" s="42" t="str">
        <f>IFERROR(VLOOKUP(Tabla4[[#This Row],[PLACA]],BASE2026,2,FALSE),"")</f>
        <v/>
      </c>
      <c r="D146" s="42" t="str">
        <f>IFERROR(VLOOKUP(Tabla4[[#This Row],[PLACA]],BASE2026,3,FALSE),"")</f>
        <v/>
      </c>
      <c r="E146" s="45" t="e">
        <f>VLOOKUP(Tabla4[[#This Row],[PLACA]],'BASE DE DATOS 2026'!$B$3:$G$498,5,0)</f>
        <v>#N/A</v>
      </c>
      <c r="F146" s="21" t="str">
        <f>IFERROR(VLOOKUP(Tabla4[[#This Row],[PLACA]],BASE2026,12,FALSE),"")</f>
        <v/>
      </c>
      <c r="G146" s="21" t="str">
        <f>IFERROR(VLOOKUP(Tabla4[[#This Row],[PLACA]],BASE2026,11,FALSE),"")</f>
        <v/>
      </c>
      <c r="H146" s="45" t="str">
        <f>IFERROR(VLOOKUP(Tabla4[[#This Row],[PLACA]],BASE2026,13,FALSE),"")</f>
        <v/>
      </c>
      <c r="I146" s="43" t="str">
        <f>_xlfn.IFNA(VLOOKUP(Tabla4[[#This Row],[PLACA]],BASE2026,14,FALSE),"")</f>
        <v/>
      </c>
      <c r="J146" s="125"/>
    </row>
    <row r="147" spans="1:10" ht="15.75" x14ac:dyDescent="0.25">
      <c r="A147" s="122" t="str">
        <f>IF(Tabla4[[#This Row],[PLACA]]="","",SUBTOTAL(103,$B$7:B147))</f>
        <v/>
      </c>
      <c r="B147" s="126"/>
      <c r="C147" s="42" t="str">
        <f>IFERROR(VLOOKUP(Tabla4[[#This Row],[PLACA]],BASE2026,2,FALSE),"")</f>
        <v/>
      </c>
      <c r="D147" s="42" t="str">
        <f>IFERROR(VLOOKUP(Tabla4[[#This Row],[PLACA]],BASE2026,3,FALSE),"")</f>
        <v/>
      </c>
      <c r="E147" s="45" t="e">
        <f>VLOOKUP(Tabla4[[#This Row],[PLACA]],'BASE DE DATOS 2026'!$B$3:$G$498,5,0)</f>
        <v>#N/A</v>
      </c>
      <c r="F147" s="21" t="str">
        <f>IFERROR(VLOOKUP(Tabla4[[#This Row],[PLACA]],BASE2026,12,FALSE),"")</f>
        <v/>
      </c>
      <c r="G147" s="21" t="str">
        <f>IFERROR(VLOOKUP(Tabla4[[#This Row],[PLACA]],BASE2026,11,FALSE),"")</f>
        <v/>
      </c>
      <c r="H147" s="45" t="str">
        <f>IFERROR(VLOOKUP(Tabla4[[#This Row],[PLACA]],BASE2026,13,FALSE),"")</f>
        <v/>
      </c>
      <c r="I147" s="43" t="str">
        <f>_xlfn.IFNA(VLOOKUP(Tabla4[[#This Row],[PLACA]],BASE2026,14,FALSE),"")</f>
        <v/>
      </c>
      <c r="J147" s="125"/>
    </row>
    <row r="148" spans="1:10" ht="15.75" x14ac:dyDescent="0.25">
      <c r="A148" s="122" t="str">
        <f>IF(Tabla4[[#This Row],[PLACA]]="","",SUBTOTAL(103,$B$7:B148))</f>
        <v/>
      </c>
      <c r="B148" s="126"/>
      <c r="C148" s="42" t="str">
        <f>IFERROR(VLOOKUP(Tabla4[[#This Row],[PLACA]],BASE2026,2,FALSE),"")</f>
        <v/>
      </c>
      <c r="D148" s="51" t="str">
        <f>IFERROR(VLOOKUP(Tabla4[[#This Row],[PLACA]],BASE2026,3,FALSE),"")</f>
        <v/>
      </c>
      <c r="E148" s="52" t="e">
        <f>VLOOKUP(Tabla4[[#This Row],[PLACA]],'BASE DE DATOS 2026'!$B$3:$G$498,5,0)</f>
        <v>#N/A</v>
      </c>
      <c r="F148" s="53" t="str">
        <f>IFERROR(VLOOKUP(Tabla4[[#This Row],[PLACA]],BASE2026,12,FALSE),"")</f>
        <v/>
      </c>
      <c r="G148" s="53" t="str">
        <f>IFERROR(VLOOKUP(Tabla4[[#This Row],[PLACA]],BASE2026,11,FALSE),"")</f>
        <v/>
      </c>
      <c r="H148" s="52" t="str">
        <f>IFERROR(VLOOKUP(Tabla4[[#This Row],[PLACA]],BASE2026,13,FALSE),"")</f>
        <v/>
      </c>
      <c r="I148" s="43" t="str">
        <f>_xlfn.IFNA(VLOOKUP(Tabla4[[#This Row],[PLACA]],BASE2026,14,FALSE),"")</f>
        <v/>
      </c>
      <c r="J148" s="125"/>
    </row>
    <row r="149" spans="1:10" ht="15.75" x14ac:dyDescent="0.25">
      <c r="A149" s="122" t="str">
        <f>IF(Tabla4[[#This Row],[PLACA]]="","",SUBTOTAL(103,$B$7:B149))</f>
        <v/>
      </c>
      <c r="B149" s="126"/>
      <c r="C149" s="42" t="str">
        <f>IFERROR(VLOOKUP(Tabla4[[#This Row],[PLACA]],BASE2026,2,FALSE),"")</f>
        <v/>
      </c>
      <c r="D149" s="42" t="str">
        <f>IFERROR(VLOOKUP(Tabla4[[#This Row],[PLACA]],BASE2026,3,FALSE),"")</f>
        <v/>
      </c>
      <c r="E149" s="45" t="e">
        <f>VLOOKUP(Tabla4[[#This Row],[PLACA]],'BASE DE DATOS 2026'!$B$3:$G$498,5,0)</f>
        <v>#N/A</v>
      </c>
      <c r="F149" s="21" t="str">
        <f>IFERROR(VLOOKUP(Tabla4[[#This Row],[PLACA]],BASE2026,12,FALSE),"")</f>
        <v/>
      </c>
      <c r="G149" s="21" t="str">
        <f>IFERROR(VLOOKUP(Tabla4[[#This Row],[PLACA]],BASE2026,11,FALSE),"")</f>
        <v/>
      </c>
      <c r="H149" s="45" t="str">
        <f>IFERROR(VLOOKUP(Tabla4[[#This Row],[PLACA]],BASE2026,13,FALSE),"")</f>
        <v/>
      </c>
      <c r="I149" s="43" t="str">
        <f>_xlfn.IFNA(VLOOKUP(Tabla4[[#This Row],[PLACA]],BASE2026,14,FALSE),"")</f>
        <v/>
      </c>
      <c r="J149" s="125"/>
    </row>
    <row r="150" spans="1:10" ht="15.75" x14ac:dyDescent="0.25">
      <c r="A150" s="122" t="str">
        <f>IF(Tabla4[[#This Row],[PLACA]]="","",SUBTOTAL(103,$B$7:B150))</f>
        <v/>
      </c>
      <c r="B150" s="126"/>
      <c r="C150" s="42" t="str">
        <f>IFERROR(VLOOKUP(Tabla4[[#This Row],[PLACA]],BASE2026,2,FALSE),"")</f>
        <v/>
      </c>
      <c r="D150" s="42" t="str">
        <f>IFERROR(VLOOKUP(Tabla4[[#This Row],[PLACA]],BASE2026,3,FALSE),"")</f>
        <v/>
      </c>
      <c r="E150" s="45" t="e">
        <f>VLOOKUP(Tabla4[[#This Row],[PLACA]],'BASE DE DATOS 2026'!$B$3:$G$498,5,0)</f>
        <v>#N/A</v>
      </c>
      <c r="F150" s="21" t="str">
        <f>IFERROR(VLOOKUP(Tabla4[[#This Row],[PLACA]],BASE2026,12,FALSE),"")</f>
        <v/>
      </c>
      <c r="G150" s="21" t="str">
        <f>IFERROR(VLOOKUP(Tabla4[[#This Row],[PLACA]],BASE2026,11,FALSE),"")</f>
        <v/>
      </c>
      <c r="H150" s="45" t="str">
        <f>IFERROR(VLOOKUP(Tabla4[[#This Row],[PLACA]],BASE2026,13,FALSE),"")</f>
        <v/>
      </c>
      <c r="I150" s="43" t="str">
        <f>_xlfn.IFNA(VLOOKUP(Tabla4[[#This Row],[PLACA]],BASE2026,14,FALSE),"")</f>
        <v/>
      </c>
      <c r="J150" s="125"/>
    </row>
    <row r="151" spans="1:10" ht="15.75" x14ac:dyDescent="0.25">
      <c r="A151" s="122" t="str">
        <f>IF(Tabla4[[#This Row],[PLACA]]="","",SUBTOTAL(103,$B$7:B151))</f>
        <v/>
      </c>
      <c r="B151" s="126"/>
      <c r="C151" s="42" t="str">
        <f>IFERROR(VLOOKUP(Tabla4[[#This Row],[PLACA]],BASE2026,2,FALSE),"")</f>
        <v/>
      </c>
      <c r="D151" s="42" t="str">
        <f>IFERROR(VLOOKUP(Tabla4[[#This Row],[PLACA]],BASE2026,3,FALSE),"")</f>
        <v/>
      </c>
      <c r="E151" s="45" t="e">
        <f>VLOOKUP(Tabla4[[#This Row],[PLACA]],'BASE DE DATOS 2026'!$B$3:$G$498,5,0)</f>
        <v>#N/A</v>
      </c>
      <c r="F151" s="21" t="str">
        <f>IFERROR(VLOOKUP(Tabla4[[#This Row],[PLACA]],BASE2026,12,FALSE),"")</f>
        <v/>
      </c>
      <c r="G151" s="21" t="str">
        <f>IFERROR(VLOOKUP(Tabla4[[#This Row],[PLACA]],BASE2026,11,FALSE),"")</f>
        <v/>
      </c>
      <c r="H151" s="45" t="str">
        <f>IFERROR(VLOOKUP(Tabla4[[#This Row],[PLACA]],BASE2026,13,FALSE),"")</f>
        <v/>
      </c>
      <c r="I151" s="43" t="str">
        <f>_xlfn.IFNA(VLOOKUP(Tabla4[[#This Row],[PLACA]],BASE2026,14,FALSE),"")</f>
        <v/>
      </c>
      <c r="J151" s="125"/>
    </row>
    <row r="152" spans="1:10" ht="15.75" x14ac:dyDescent="0.25">
      <c r="A152" s="122" t="str">
        <f>IF(Tabla4[[#This Row],[PLACA]]="","",SUBTOTAL(103,$B$7:B152))</f>
        <v/>
      </c>
      <c r="B152" s="126"/>
      <c r="C152" s="42" t="str">
        <f>IFERROR(VLOOKUP(Tabla4[[#This Row],[PLACA]],BASE2026,2,FALSE),"")</f>
        <v/>
      </c>
      <c r="D152" s="42" t="str">
        <f>IFERROR(VLOOKUP(Tabla4[[#This Row],[PLACA]],BASE2026,3,FALSE),"")</f>
        <v/>
      </c>
      <c r="E152" s="45" t="e">
        <f>VLOOKUP(Tabla4[[#This Row],[PLACA]],'BASE DE DATOS 2026'!$B$3:$G$498,5,0)</f>
        <v>#N/A</v>
      </c>
      <c r="F152" s="21" t="str">
        <f>IFERROR(VLOOKUP(Tabla4[[#This Row],[PLACA]],BASE2026,12,FALSE),"")</f>
        <v/>
      </c>
      <c r="G152" s="21" t="str">
        <f>IFERROR(VLOOKUP(Tabla4[[#This Row],[PLACA]],BASE2026,11,FALSE),"")</f>
        <v/>
      </c>
      <c r="H152" s="45" t="str">
        <f>IFERROR(VLOOKUP(Tabla4[[#This Row],[PLACA]],BASE2026,13,FALSE),"")</f>
        <v/>
      </c>
      <c r="I152" s="43" t="str">
        <f>_xlfn.IFNA(VLOOKUP(Tabla4[[#This Row],[PLACA]],BASE2026,14,FALSE),"")</f>
        <v/>
      </c>
      <c r="J152" s="125"/>
    </row>
    <row r="153" spans="1:10" ht="15.75" x14ac:dyDescent="0.25">
      <c r="A153" s="122" t="str">
        <f>IF(Tabla4[[#This Row],[PLACA]]="","",SUBTOTAL(103,$B$7:B153))</f>
        <v/>
      </c>
      <c r="B153" s="126"/>
      <c r="C153" s="42" t="str">
        <f>IFERROR(VLOOKUP(Tabla4[[#This Row],[PLACA]],BASE2026,2,FALSE),"")</f>
        <v/>
      </c>
      <c r="D153" s="42" t="str">
        <f>IFERROR(VLOOKUP(Tabla4[[#This Row],[PLACA]],BASE2026,3,FALSE),"")</f>
        <v/>
      </c>
      <c r="E153" s="45" t="e">
        <f>VLOOKUP(Tabla4[[#This Row],[PLACA]],'BASE DE DATOS 2026'!$B$3:$G$498,5,0)</f>
        <v>#N/A</v>
      </c>
      <c r="F153" s="21" t="str">
        <f>IFERROR(VLOOKUP(Tabla4[[#This Row],[PLACA]],BASE2026,12,FALSE),"")</f>
        <v/>
      </c>
      <c r="G153" s="21" t="str">
        <f>IFERROR(VLOOKUP(Tabla4[[#This Row],[PLACA]],BASE2026,11,FALSE),"")</f>
        <v/>
      </c>
      <c r="H153" s="45" t="str">
        <f>IFERROR(VLOOKUP(Tabla4[[#This Row],[PLACA]],BASE2026,13,FALSE),"")</f>
        <v/>
      </c>
      <c r="I153" s="43" t="str">
        <f>_xlfn.IFNA(VLOOKUP(Tabla4[[#This Row],[PLACA]],BASE2026,14,FALSE),"")</f>
        <v/>
      </c>
      <c r="J153" s="125"/>
    </row>
    <row r="154" spans="1:10" ht="15.75" x14ac:dyDescent="0.25">
      <c r="A154" s="122" t="str">
        <f>IF(Tabla4[[#This Row],[PLACA]]="","",SUBTOTAL(103,$B$7:B154))</f>
        <v/>
      </c>
      <c r="B154" s="126"/>
      <c r="C154" s="42" t="str">
        <f>IFERROR(VLOOKUP(Tabla4[[#This Row],[PLACA]],BASE2026,2,FALSE),"")</f>
        <v/>
      </c>
      <c r="D154" s="42" t="str">
        <f>IFERROR(VLOOKUP(Tabla4[[#This Row],[PLACA]],BASE2026,3,FALSE),"")</f>
        <v/>
      </c>
      <c r="E154" s="45" t="e">
        <f>VLOOKUP(Tabla4[[#This Row],[PLACA]],'BASE DE DATOS 2026'!$B$3:$G$498,5,0)</f>
        <v>#N/A</v>
      </c>
      <c r="F154" s="21" t="str">
        <f>IFERROR(VLOOKUP(Tabla4[[#This Row],[PLACA]],BASE2026,12,FALSE),"")</f>
        <v/>
      </c>
      <c r="G154" s="21" t="str">
        <f>IFERROR(VLOOKUP(Tabla4[[#This Row],[PLACA]],BASE2026,11,FALSE),"")</f>
        <v/>
      </c>
      <c r="H154" s="45" t="str">
        <f>IFERROR(VLOOKUP(Tabla4[[#This Row],[PLACA]],BASE2026,13,FALSE),"")</f>
        <v/>
      </c>
      <c r="I154" s="43" t="str">
        <f>_xlfn.IFNA(VLOOKUP(Tabla4[[#This Row],[PLACA]],BASE2026,14,FALSE),"")</f>
        <v/>
      </c>
      <c r="J154" s="125"/>
    </row>
    <row r="155" spans="1:10" ht="15.75" x14ac:dyDescent="0.25">
      <c r="A155" s="122" t="str">
        <f>IF(Tabla4[[#This Row],[PLACA]]="","",SUBTOTAL(103,$B$7:B155))</f>
        <v/>
      </c>
      <c r="B155" s="126"/>
      <c r="C155" s="42" t="str">
        <f>IFERROR(VLOOKUP(Tabla4[[#This Row],[PLACA]],BASE2026,2,FALSE),"")</f>
        <v/>
      </c>
      <c r="D155" s="42" t="str">
        <f>IFERROR(VLOOKUP(Tabla4[[#This Row],[PLACA]],BASE2026,3,FALSE),"")</f>
        <v/>
      </c>
      <c r="E155" s="45" t="e">
        <f>VLOOKUP(Tabla4[[#This Row],[PLACA]],'BASE DE DATOS 2026'!$B$3:$G$498,5,0)</f>
        <v>#N/A</v>
      </c>
      <c r="F155" s="21" t="str">
        <f>IFERROR(VLOOKUP(Tabla4[[#This Row],[PLACA]],BASE2026,12,FALSE),"")</f>
        <v/>
      </c>
      <c r="G155" s="21" t="str">
        <f>IFERROR(VLOOKUP(Tabla4[[#This Row],[PLACA]],BASE2026,11,FALSE),"")</f>
        <v/>
      </c>
      <c r="H155" s="45" t="str">
        <f>IFERROR(VLOOKUP(Tabla4[[#This Row],[PLACA]],BASE2026,13,FALSE),"")</f>
        <v/>
      </c>
      <c r="I155" s="43" t="str">
        <f>_xlfn.IFNA(VLOOKUP(Tabla4[[#This Row],[PLACA]],BASE2026,14,FALSE),"")</f>
        <v/>
      </c>
      <c r="J155" s="125"/>
    </row>
    <row r="156" spans="1:10" ht="15.75" x14ac:dyDescent="0.25">
      <c r="A156" s="122" t="str">
        <f>IF(Tabla4[[#This Row],[PLACA]]="","",SUBTOTAL(103,$B$7:B156))</f>
        <v/>
      </c>
      <c r="B156" s="126"/>
      <c r="C156" s="42" t="str">
        <f>IFERROR(VLOOKUP(Tabla4[[#This Row],[PLACA]],BASE2026,2,FALSE),"")</f>
        <v/>
      </c>
      <c r="D156" s="42" t="str">
        <f>IFERROR(VLOOKUP(Tabla4[[#This Row],[PLACA]],BASE2026,3,FALSE),"")</f>
        <v/>
      </c>
      <c r="E156" s="45" t="e">
        <f>VLOOKUP(Tabla4[[#This Row],[PLACA]],'BASE DE DATOS 2026'!$B$3:$G$498,5,0)</f>
        <v>#N/A</v>
      </c>
      <c r="F156" s="21" t="str">
        <f>IFERROR(VLOOKUP(Tabla4[[#This Row],[PLACA]],BASE2026,12,FALSE),"")</f>
        <v/>
      </c>
      <c r="G156" s="21" t="str">
        <f>IFERROR(VLOOKUP(Tabla4[[#This Row],[PLACA]],BASE2026,11,FALSE),"")</f>
        <v/>
      </c>
      <c r="H156" s="45" t="str">
        <f>IFERROR(VLOOKUP(Tabla4[[#This Row],[PLACA]],BASE2026,13,FALSE),"")</f>
        <v/>
      </c>
      <c r="I156" s="43" t="str">
        <f>_xlfn.IFNA(VLOOKUP(Tabla4[[#This Row],[PLACA]],BASE2026,14,FALSE),"")</f>
        <v/>
      </c>
      <c r="J156" s="125"/>
    </row>
    <row r="157" spans="1:10" ht="15.75" x14ac:dyDescent="0.25">
      <c r="A157" s="122" t="str">
        <f>IF(Tabla4[[#This Row],[PLACA]]="","",SUBTOTAL(103,$B$7:B157))</f>
        <v/>
      </c>
      <c r="B157" s="126"/>
      <c r="C157" s="42" t="str">
        <f>IFERROR(VLOOKUP(Tabla4[[#This Row],[PLACA]],BASE2026,2,FALSE),"")</f>
        <v/>
      </c>
      <c r="D157" s="42" t="str">
        <f>IFERROR(VLOOKUP(Tabla4[[#This Row],[PLACA]],BASE2026,3,FALSE),"")</f>
        <v/>
      </c>
      <c r="E157" s="45" t="e">
        <f>VLOOKUP(Tabla4[[#This Row],[PLACA]],'BASE DE DATOS 2026'!$B$3:$G$498,5,0)</f>
        <v>#N/A</v>
      </c>
      <c r="F157" s="21" t="str">
        <f>IFERROR(VLOOKUP(Tabla4[[#This Row],[PLACA]],BASE2026,12,FALSE),"")</f>
        <v/>
      </c>
      <c r="G157" s="21" t="str">
        <f>IFERROR(VLOOKUP(Tabla4[[#This Row],[PLACA]],BASE2026,11,FALSE),"")</f>
        <v/>
      </c>
      <c r="H157" s="45" t="str">
        <f>IFERROR(VLOOKUP(Tabla4[[#This Row],[PLACA]],BASE2026,13,FALSE),"")</f>
        <v/>
      </c>
      <c r="I157" s="43" t="str">
        <f>_xlfn.IFNA(VLOOKUP(Tabla4[[#This Row],[PLACA]],BASE2026,14,FALSE),"")</f>
        <v/>
      </c>
      <c r="J157" s="125"/>
    </row>
    <row r="158" spans="1:10" ht="15.75" x14ac:dyDescent="0.25">
      <c r="A158" s="122" t="str">
        <f>IF(Tabla4[[#This Row],[PLACA]]="","",SUBTOTAL(103,$B$7:B158))</f>
        <v/>
      </c>
      <c r="B158" s="126"/>
      <c r="C158" s="42" t="str">
        <f>IFERROR(VLOOKUP(Tabla4[[#This Row],[PLACA]],BASE2026,2,FALSE),"")</f>
        <v/>
      </c>
      <c r="D158" s="42" t="str">
        <f>IFERROR(VLOOKUP(Tabla4[[#This Row],[PLACA]],BASE2026,3,FALSE),"")</f>
        <v/>
      </c>
      <c r="E158" s="45" t="e">
        <f>VLOOKUP(Tabla4[[#This Row],[PLACA]],'BASE DE DATOS 2026'!$B$3:$G$498,5,0)</f>
        <v>#N/A</v>
      </c>
      <c r="F158" s="21" t="str">
        <f>IFERROR(VLOOKUP(Tabla4[[#This Row],[PLACA]],BASE2026,12,FALSE),"")</f>
        <v/>
      </c>
      <c r="G158" s="21" t="str">
        <f>IFERROR(VLOOKUP(Tabla4[[#This Row],[PLACA]],BASE2026,11,FALSE),"")</f>
        <v/>
      </c>
      <c r="H158" s="45" t="str">
        <f>IFERROR(VLOOKUP(Tabla4[[#This Row],[PLACA]],BASE2026,13,FALSE),"")</f>
        <v/>
      </c>
      <c r="I158" s="43" t="str">
        <f>_xlfn.IFNA(VLOOKUP(Tabla4[[#This Row],[PLACA]],BASE2026,14,FALSE),"")</f>
        <v/>
      </c>
      <c r="J158" s="125"/>
    </row>
    <row r="159" spans="1:10" ht="15.75" x14ac:dyDescent="0.25">
      <c r="A159" s="122" t="str">
        <f>IF(Tabla4[[#This Row],[PLACA]]="","",SUBTOTAL(103,$B$7:B159))</f>
        <v/>
      </c>
      <c r="B159" s="126"/>
      <c r="C159" s="42" t="str">
        <f>IFERROR(VLOOKUP(Tabla4[[#This Row],[PLACA]],BASE2026,2,FALSE),"")</f>
        <v/>
      </c>
      <c r="D159" s="42" t="str">
        <f>IFERROR(VLOOKUP(Tabla4[[#This Row],[PLACA]],BASE2026,3,FALSE),"")</f>
        <v/>
      </c>
      <c r="E159" s="45" t="e">
        <f>VLOOKUP(Tabla4[[#This Row],[PLACA]],'BASE DE DATOS 2026'!$B$3:$G$498,5,0)</f>
        <v>#N/A</v>
      </c>
      <c r="F159" s="21" t="str">
        <f>IFERROR(VLOOKUP(Tabla4[[#This Row],[PLACA]],BASE2026,12,FALSE),"")</f>
        <v/>
      </c>
      <c r="G159" s="21" t="str">
        <f>IFERROR(VLOOKUP(Tabla4[[#This Row],[PLACA]],BASE2026,11,FALSE),"")</f>
        <v/>
      </c>
      <c r="H159" s="45" t="str">
        <f>IFERROR(VLOOKUP(Tabla4[[#This Row],[PLACA]],BASE2026,13,FALSE),"")</f>
        <v/>
      </c>
      <c r="I159" s="43" t="str">
        <f>_xlfn.IFNA(VLOOKUP(Tabla4[[#This Row],[PLACA]],BASE2026,14,FALSE),"")</f>
        <v/>
      </c>
      <c r="J159" s="125"/>
    </row>
    <row r="160" spans="1:10" ht="15.75" x14ac:dyDescent="0.25">
      <c r="A160" s="122" t="str">
        <f>IF(Tabla4[[#This Row],[PLACA]]="","",SUBTOTAL(103,$B$7:B160))</f>
        <v/>
      </c>
      <c r="B160" s="126"/>
      <c r="C160" s="42" t="str">
        <f>IFERROR(VLOOKUP(Tabla4[[#This Row],[PLACA]],BASE2026,2,FALSE),"")</f>
        <v/>
      </c>
      <c r="D160" s="59" t="str">
        <f>IFERROR(VLOOKUP(Tabla4[[#This Row],[PLACA]],BASE2026,3,FALSE),"")</f>
        <v/>
      </c>
      <c r="E160" s="60" t="e">
        <f>VLOOKUP(Tabla4[[#This Row],[PLACA]],'BASE DE DATOS 2026'!$B$3:$G$498,5,0)</f>
        <v>#N/A</v>
      </c>
      <c r="F160" s="61" t="str">
        <f>IFERROR(VLOOKUP(Tabla4[[#This Row],[PLACA]],BASE2026,12,FALSE),"")</f>
        <v/>
      </c>
      <c r="G160" s="61" t="str">
        <f>IFERROR(VLOOKUP(Tabla4[[#This Row],[PLACA]],BASE2026,11,FALSE),"")</f>
        <v/>
      </c>
      <c r="H160" s="60" t="str">
        <f>IFERROR(VLOOKUP(Tabla4[[#This Row],[PLACA]],BASE2026,13,FALSE),"")</f>
        <v/>
      </c>
      <c r="I160" s="62" t="str">
        <f>_xlfn.IFNA(VLOOKUP(Tabla4[[#This Row],[PLACA]],BASE2026,14,FALSE),"")</f>
        <v/>
      </c>
      <c r="J160" s="63"/>
    </row>
    <row r="161" spans="1:10" ht="15.75" x14ac:dyDescent="0.25">
      <c r="A161" s="122" t="str">
        <f>IF(Tabla4[[#This Row],[PLACA]]="","",SUBTOTAL(103,$B$7:B161))</f>
        <v/>
      </c>
      <c r="B161" s="126"/>
      <c r="C161" s="42" t="str">
        <f>IFERROR(VLOOKUP(Tabla4[[#This Row],[PLACA]],BASE2026,2,FALSE),"")</f>
        <v/>
      </c>
      <c r="D161" s="59" t="str">
        <f>IFERROR(VLOOKUP(Tabla4[[#This Row],[PLACA]],BASE2026,3,FALSE),"")</f>
        <v/>
      </c>
      <c r="E161" s="60" t="e">
        <f>VLOOKUP(Tabla4[[#This Row],[PLACA]],'BASE DE DATOS 2026'!$B$3:$G$498,5,0)</f>
        <v>#N/A</v>
      </c>
      <c r="F161" s="61" t="str">
        <f>IFERROR(VLOOKUP(Tabla4[[#This Row],[PLACA]],BASE2026,12,FALSE),"")</f>
        <v/>
      </c>
      <c r="G161" s="61" t="str">
        <f>IFERROR(VLOOKUP(Tabla4[[#This Row],[PLACA]],BASE2026,11,FALSE),"")</f>
        <v/>
      </c>
      <c r="H161" s="60" t="str">
        <f>IFERROR(VLOOKUP(Tabla4[[#This Row],[PLACA]],BASE2026,13,FALSE),"")</f>
        <v/>
      </c>
      <c r="I161" s="62" t="str">
        <f>_xlfn.IFNA(VLOOKUP(Tabla4[[#This Row],[PLACA]],BASE2026,14,FALSE),"")</f>
        <v/>
      </c>
      <c r="J161" s="63"/>
    </row>
    <row r="162" spans="1:10" ht="15.75" x14ac:dyDescent="0.25">
      <c r="A162" s="122" t="str">
        <f>IF(Tabla4[[#This Row],[PLACA]]="","",SUBTOTAL(103,$B$7:B162))</f>
        <v/>
      </c>
      <c r="B162" s="126"/>
      <c r="C162" s="42" t="str">
        <f>IFERROR(VLOOKUP(Tabla4[[#This Row],[PLACA]],BASE2026,2,FALSE),"")</f>
        <v/>
      </c>
      <c r="D162" s="59" t="str">
        <f>IFERROR(VLOOKUP(Tabla4[[#This Row],[PLACA]],BASE2026,3,FALSE),"")</f>
        <v/>
      </c>
      <c r="E162" s="60" t="e">
        <f>VLOOKUP(Tabla4[[#This Row],[PLACA]],'BASE DE DATOS 2026'!$B$3:$G$498,5,0)</f>
        <v>#N/A</v>
      </c>
      <c r="F162" s="61" t="str">
        <f>IFERROR(VLOOKUP(Tabla4[[#This Row],[PLACA]],BASE2026,12,FALSE),"")</f>
        <v/>
      </c>
      <c r="G162" s="61" t="str">
        <f>IFERROR(VLOOKUP(Tabla4[[#This Row],[PLACA]],BASE2026,11,FALSE),"")</f>
        <v/>
      </c>
      <c r="H162" s="60" t="str">
        <f>IFERROR(VLOOKUP(Tabla4[[#This Row],[PLACA]],BASE2026,13,FALSE),"")</f>
        <v/>
      </c>
      <c r="I162" s="62" t="str">
        <f>_xlfn.IFNA(VLOOKUP(Tabla4[[#This Row],[PLACA]],BASE2026,14,FALSE),"")</f>
        <v/>
      </c>
      <c r="J162" s="63"/>
    </row>
    <row r="163" spans="1:10" ht="15.75" x14ac:dyDescent="0.25">
      <c r="A163" s="122" t="str">
        <f>IF(Tabla4[[#This Row],[PLACA]]="","",SUBTOTAL(103,$B$7:B163))</f>
        <v/>
      </c>
      <c r="B163" s="126"/>
      <c r="C163" s="42" t="str">
        <f>IFERROR(VLOOKUP(Tabla4[[#This Row],[PLACA]],BASE2026,2,FALSE),"")</f>
        <v/>
      </c>
      <c r="D163" s="59" t="str">
        <f>IFERROR(VLOOKUP(Tabla4[[#This Row],[PLACA]],BASE2026,3,FALSE),"")</f>
        <v/>
      </c>
      <c r="E163" s="60" t="e">
        <f>VLOOKUP(Tabla4[[#This Row],[PLACA]],'BASE DE DATOS 2026'!$B$3:$G$498,5,0)</f>
        <v>#N/A</v>
      </c>
      <c r="F163" s="61" t="str">
        <f>IFERROR(VLOOKUP(Tabla4[[#This Row],[PLACA]],BASE2026,12,FALSE),"")</f>
        <v/>
      </c>
      <c r="G163" s="61" t="str">
        <f>IFERROR(VLOOKUP(Tabla4[[#This Row],[PLACA]],BASE2026,11,FALSE),"")</f>
        <v/>
      </c>
      <c r="H163" s="60" t="str">
        <f>IFERROR(VLOOKUP(Tabla4[[#This Row],[PLACA]],BASE2026,13,FALSE),"")</f>
        <v/>
      </c>
      <c r="I163" s="62" t="str">
        <f>_xlfn.IFNA(VLOOKUP(Tabla4[[#This Row],[PLACA]],BASE2026,14,FALSE),"")</f>
        <v/>
      </c>
      <c r="J163" s="125"/>
    </row>
    <row r="164" spans="1:10" ht="15.75" x14ac:dyDescent="0.25">
      <c r="A164" s="122" t="str">
        <f>IF(Tabla4[[#This Row],[PLACA]]="","",SUBTOTAL(103,$B$7:B164))</f>
        <v/>
      </c>
      <c r="B164" s="126"/>
      <c r="C164" s="42" t="str">
        <f>IFERROR(VLOOKUP(Tabla4[[#This Row],[PLACA]],BASE2026,2,FALSE),"")</f>
        <v/>
      </c>
      <c r="D164" s="59" t="str">
        <f>IFERROR(VLOOKUP(Tabla4[[#This Row],[PLACA]],BASE2026,3,FALSE),"")</f>
        <v/>
      </c>
      <c r="E164" s="60" t="e">
        <f>VLOOKUP(Tabla4[[#This Row],[PLACA]],'BASE DE DATOS 2026'!$B$3:$G$498,5,0)</f>
        <v>#N/A</v>
      </c>
      <c r="F164" s="61" t="str">
        <f>IFERROR(VLOOKUP(Tabla4[[#This Row],[PLACA]],BASE2026,12,FALSE),"")</f>
        <v/>
      </c>
      <c r="G164" s="61" t="str">
        <f>IFERROR(VLOOKUP(Tabla4[[#This Row],[PLACA]],BASE2026,11,FALSE),"")</f>
        <v/>
      </c>
      <c r="H164" s="60" t="str">
        <f>IFERROR(VLOOKUP(Tabla4[[#This Row],[PLACA]],BASE2026,13,FALSE),"")</f>
        <v/>
      </c>
      <c r="I164" s="62" t="str">
        <f>_xlfn.IFNA(VLOOKUP(Tabla4[[#This Row],[PLACA]],BASE2026,14,FALSE),"")</f>
        <v/>
      </c>
      <c r="J164" s="125"/>
    </row>
    <row r="165" spans="1:10" ht="15.75" x14ac:dyDescent="0.25">
      <c r="A165" s="122" t="str">
        <f>IF(Tabla4[[#This Row],[PLACA]]="","",SUBTOTAL(103,$B$7:B165))</f>
        <v/>
      </c>
      <c r="B165" s="126"/>
      <c r="C165" s="42" t="str">
        <f>IFERROR(VLOOKUP(Tabla4[[#This Row],[PLACA]],BASE2026,2,FALSE),"")</f>
        <v/>
      </c>
      <c r="D165" s="59" t="str">
        <f>IFERROR(VLOOKUP(Tabla4[[#This Row],[PLACA]],BASE2026,3,FALSE),"")</f>
        <v/>
      </c>
      <c r="E165" s="60" t="e">
        <f>VLOOKUP(Tabla4[[#This Row],[PLACA]],'BASE DE DATOS 2026'!$B$3:$G$498,5,0)</f>
        <v>#N/A</v>
      </c>
      <c r="F165" s="61" t="str">
        <f>IFERROR(VLOOKUP(Tabla4[[#This Row],[PLACA]],BASE2026,12,FALSE),"")</f>
        <v/>
      </c>
      <c r="G165" s="61" t="str">
        <f>IFERROR(VLOOKUP(Tabla4[[#This Row],[PLACA]],BASE2026,11,FALSE),"")</f>
        <v/>
      </c>
      <c r="H165" s="60" t="str">
        <f>IFERROR(VLOOKUP(Tabla4[[#This Row],[PLACA]],BASE2026,13,FALSE),"")</f>
        <v/>
      </c>
      <c r="I165" s="62" t="str">
        <f>_xlfn.IFNA(VLOOKUP(Tabla4[[#This Row],[PLACA]],BASE2026,14,FALSE),"")</f>
        <v/>
      </c>
      <c r="J165" s="125"/>
    </row>
    <row r="166" spans="1:10" ht="15.75" x14ac:dyDescent="0.25">
      <c r="A166" s="122" t="str">
        <f>IF(Tabla4[[#This Row],[PLACA]]="","",SUBTOTAL(103,$B$7:B166))</f>
        <v/>
      </c>
      <c r="B166" s="126"/>
      <c r="C166" s="42" t="str">
        <f>IFERROR(VLOOKUP(Tabla4[[#This Row],[PLACA]],BASE2026,2,FALSE),"")</f>
        <v/>
      </c>
      <c r="D166" s="59" t="str">
        <f>IFERROR(VLOOKUP(Tabla4[[#This Row],[PLACA]],BASE2026,3,FALSE),"")</f>
        <v/>
      </c>
      <c r="E166" s="60" t="e">
        <f>VLOOKUP(Tabla4[[#This Row],[PLACA]],'BASE DE DATOS 2026'!$B$3:$G$498,5,0)</f>
        <v>#N/A</v>
      </c>
      <c r="F166" s="61" t="str">
        <f>IFERROR(VLOOKUP(Tabla4[[#This Row],[PLACA]],BASE2026,12,FALSE),"")</f>
        <v/>
      </c>
      <c r="G166" s="61" t="str">
        <f>IFERROR(VLOOKUP(Tabla4[[#This Row],[PLACA]],BASE2026,11,FALSE),"")</f>
        <v/>
      </c>
      <c r="H166" s="60" t="str">
        <f>IFERROR(VLOOKUP(Tabla4[[#This Row],[PLACA]],BASE2026,13,FALSE),"")</f>
        <v/>
      </c>
      <c r="I166" s="62" t="str">
        <f>_xlfn.IFNA(VLOOKUP(Tabla4[[#This Row],[PLACA]],BASE2026,14,FALSE),"")</f>
        <v/>
      </c>
      <c r="J166" s="63"/>
    </row>
    <row r="167" spans="1:10" ht="15.75" x14ac:dyDescent="0.25">
      <c r="A167" s="122" t="str">
        <f>IF(Tabla4[[#This Row],[PLACA]]="","",SUBTOTAL(103,$B$7:B167))</f>
        <v/>
      </c>
      <c r="B167" s="126"/>
      <c r="C167" s="42" t="str">
        <f>IFERROR(VLOOKUP(Tabla4[[#This Row],[PLACA]],BASE2026,2,FALSE),"")</f>
        <v/>
      </c>
      <c r="D167" s="59" t="str">
        <f>IFERROR(VLOOKUP(Tabla4[[#This Row],[PLACA]],BASE2026,3,FALSE),"")</f>
        <v/>
      </c>
      <c r="E167" s="60" t="e">
        <f>VLOOKUP(Tabla4[[#This Row],[PLACA]],'BASE DE DATOS 2026'!$B$3:$G$498,5,0)</f>
        <v>#N/A</v>
      </c>
      <c r="F167" s="61" t="str">
        <f>IFERROR(VLOOKUP(Tabla4[[#This Row],[PLACA]],BASE2026,12,FALSE),"")</f>
        <v/>
      </c>
      <c r="G167" s="61" t="str">
        <f>IFERROR(VLOOKUP(Tabla4[[#This Row],[PLACA]],BASE2026,11,FALSE),"")</f>
        <v/>
      </c>
      <c r="H167" s="60" t="str">
        <f>IFERROR(VLOOKUP(Tabla4[[#This Row],[PLACA]],BASE2026,13,FALSE),"")</f>
        <v/>
      </c>
      <c r="I167" s="62" t="str">
        <f>_xlfn.IFNA(VLOOKUP(Tabla4[[#This Row],[PLACA]],BASE2026,14,FALSE),"")</f>
        <v/>
      </c>
      <c r="J167" s="125"/>
    </row>
    <row r="168" spans="1:10" ht="15.75" x14ac:dyDescent="0.25">
      <c r="A168" s="122" t="str">
        <f>IF(Tabla4[[#This Row],[PLACA]]="","",SUBTOTAL(103,$B$7:B168))</f>
        <v/>
      </c>
      <c r="B168" s="126"/>
      <c r="C168" s="42" t="str">
        <f>IFERROR(VLOOKUP(Tabla4[[#This Row],[PLACA]],BASE2026,2,FALSE),"")</f>
        <v/>
      </c>
      <c r="D168" s="59" t="str">
        <f>IFERROR(VLOOKUP(Tabla4[[#This Row],[PLACA]],BASE2026,3,FALSE),"")</f>
        <v/>
      </c>
      <c r="E168" s="60" t="e">
        <f>VLOOKUP(Tabla4[[#This Row],[PLACA]],'BASE DE DATOS 2026'!$B$3:$G$498,5,0)</f>
        <v>#N/A</v>
      </c>
      <c r="F168" s="61" t="str">
        <f>IFERROR(VLOOKUP(Tabla4[[#This Row],[PLACA]],BASE2026,12,FALSE),"")</f>
        <v/>
      </c>
      <c r="G168" s="61" t="str">
        <f>IFERROR(VLOOKUP(Tabla4[[#This Row],[PLACA]],BASE2026,11,FALSE),"")</f>
        <v/>
      </c>
      <c r="H168" s="60" t="str">
        <f>IFERROR(VLOOKUP(Tabla4[[#This Row],[PLACA]],BASE2026,13,FALSE),"")</f>
        <v/>
      </c>
      <c r="I168" s="62" t="str">
        <f>_xlfn.IFNA(VLOOKUP(Tabla4[[#This Row],[PLACA]],BASE2026,14,FALSE),"")</f>
        <v/>
      </c>
      <c r="J168" s="63"/>
    </row>
    <row r="169" spans="1:10" ht="15.75" x14ac:dyDescent="0.25">
      <c r="A169" s="122" t="str">
        <f>IF(Tabla4[[#This Row],[PLACA]]="","",SUBTOTAL(103,$B$7:B169))</f>
        <v/>
      </c>
      <c r="B169" s="126"/>
      <c r="C169" s="42" t="str">
        <f>IFERROR(VLOOKUP(Tabla4[[#This Row],[PLACA]],BASE2026,2,FALSE),"")</f>
        <v/>
      </c>
      <c r="D169" s="59" t="str">
        <f>IFERROR(VLOOKUP(Tabla4[[#This Row],[PLACA]],BASE2026,3,FALSE),"")</f>
        <v/>
      </c>
      <c r="E169" s="60" t="e">
        <f>VLOOKUP(Tabla4[[#This Row],[PLACA]],'BASE DE DATOS 2026'!$B$3:$G$498,5,0)</f>
        <v>#N/A</v>
      </c>
      <c r="F169" s="61" t="str">
        <f>IFERROR(VLOOKUP(Tabla4[[#This Row],[PLACA]],BASE2026,12,FALSE),"")</f>
        <v/>
      </c>
      <c r="G169" s="61" t="str">
        <f>IFERROR(VLOOKUP(Tabla4[[#This Row],[PLACA]],BASE2026,11,FALSE),"")</f>
        <v/>
      </c>
      <c r="H169" s="60" t="str">
        <f>IFERROR(VLOOKUP(Tabla4[[#This Row],[PLACA]],BASE2026,13,FALSE),"")</f>
        <v/>
      </c>
      <c r="I169" s="62" t="str">
        <f>_xlfn.IFNA(VLOOKUP(Tabla4[[#This Row],[PLACA]],BASE2026,14,FALSE),"")</f>
        <v/>
      </c>
      <c r="J169" s="63"/>
    </row>
    <row r="170" spans="1:10" ht="15.75" x14ac:dyDescent="0.25">
      <c r="A170" s="122" t="str">
        <f>IF(Tabla4[[#This Row],[PLACA]]="","",SUBTOTAL(103,$B$7:B170))</f>
        <v/>
      </c>
      <c r="B170" s="126"/>
      <c r="C170" s="42" t="str">
        <f>IFERROR(VLOOKUP(Tabla4[[#This Row],[PLACA]],BASE2026,2,FALSE),"")</f>
        <v/>
      </c>
      <c r="D170" s="59" t="str">
        <f>IFERROR(VLOOKUP(Tabla4[[#This Row],[PLACA]],BASE2026,3,FALSE),"")</f>
        <v/>
      </c>
      <c r="E170" s="60" t="e">
        <f>VLOOKUP(Tabla4[[#This Row],[PLACA]],'BASE DE DATOS 2026'!$B$3:$G$498,5,0)</f>
        <v>#N/A</v>
      </c>
      <c r="F170" s="61" t="str">
        <f>IFERROR(VLOOKUP(Tabla4[[#This Row],[PLACA]],BASE2026,12,FALSE),"")</f>
        <v/>
      </c>
      <c r="G170" s="61" t="str">
        <f>IFERROR(VLOOKUP(Tabla4[[#This Row],[PLACA]],BASE2026,11,FALSE),"")</f>
        <v/>
      </c>
      <c r="H170" s="60" t="str">
        <f>IFERROR(VLOOKUP(Tabla4[[#This Row],[PLACA]],BASE2026,13,FALSE),"")</f>
        <v/>
      </c>
      <c r="I170" s="62" t="str">
        <f>_xlfn.IFNA(VLOOKUP(Tabla4[[#This Row],[PLACA]],BASE2026,14,FALSE),"")</f>
        <v/>
      </c>
      <c r="J170" s="63"/>
    </row>
    <row r="171" spans="1:10" ht="15.75" x14ac:dyDescent="0.25">
      <c r="A171" s="122" t="str">
        <f>IF(Tabla4[[#This Row],[PLACA]]="","",SUBTOTAL(103,$B$7:B171))</f>
        <v/>
      </c>
      <c r="B171" s="126"/>
      <c r="C171" s="42" t="str">
        <f>IFERROR(VLOOKUP(Tabla4[[#This Row],[PLACA]],BASE2026,2,FALSE),"")</f>
        <v/>
      </c>
      <c r="D171" s="59" t="str">
        <f>IFERROR(VLOOKUP(Tabla4[[#This Row],[PLACA]],BASE2026,3,FALSE),"")</f>
        <v/>
      </c>
      <c r="E171" s="60" t="e">
        <f>VLOOKUP(Tabla4[[#This Row],[PLACA]],'BASE DE DATOS 2026'!$B$3:$G$498,5,0)</f>
        <v>#N/A</v>
      </c>
      <c r="F171" s="61" t="str">
        <f>IFERROR(VLOOKUP(Tabla4[[#This Row],[PLACA]],BASE2026,12,FALSE),"")</f>
        <v/>
      </c>
      <c r="G171" s="61" t="str">
        <f>IFERROR(VLOOKUP(Tabla4[[#This Row],[PLACA]],BASE2026,11,FALSE),"")</f>
        <v/>
      </c>
      <c r="H171" s="60" t="str">
        <f>IFERROR(VLOOKUP(Tabla4[[#This Row],[PLACA]],BASE2026,13,FALSE),"")</f>
        <v/>
      </c>
      <c r="I171" s="62" t="str">
        <f>_xlfn.IFNA(VLOOKUP(Tabla4[[#This Row],[PLACA]],BASE2026,14,FALSE),"")</f>
        <v/>
      </c>
      <c r="J171" s="63"/>
    </row>
    <row r="172" spans="1:10" ht="15.75" x14ac:dyDescent="0.25">
      <c r="A172" s="122" t="str">
        <f>IF(Tabla4[[#This Row],[PLACA]]="","",SUBTOTAL(103,$B$7:B172))</f>
        <v/>
      </c>
      <c r="B172" s="126"/>
      <c r="C172" s="42" t="str">
        <f>IFERROR(VLOOKUP(Tabla4[[#This Row],[PLACA]],BASE2026,2,FALSE),"")</f>
        <v/>
      </c>
      <c r="D172" s="59" t="str">
        <f>IFERROR(VLOOKUP(Tabla4[[#This Row],[PLACA]],BASE2026,3,FALSE),"")</f>
        <v/>
      </c>
      <c r="E172" s="60" t="e">
        <f>VLOOKUP(Tabla4[[#This Row],[PLACA]],'BASE DE DATOS 2026'!$B$3:$G$498,5,0)</f>
        <v>#N/A</v>
      </c>
      <c r="F172" s="61" t="str">
        <f>IFERROR(VLOOKUP(Tabla4[[#This Row],[PLACA]],BASE2026,12,FALSE),"")</f>
        <v/>
      </c>
      <c r="G172" s="61" t="str">
        <f>IFERROR(VLOOKUP(Tabla4[[#This Row],[PLACA]],BASE2026,11,FALSE),"")</f>
        <v/>
      </c>
      <c r="H172" s="60" t="str">
        <f>IFERROR(VLOOKUP(Tabla4[[#This Row],[PLACA]],BASE2026,13,FALSE),"")</f>
        <v/>
      </c>
      <c r="I172" s="62" t="str">
        <f>_xlfn.IFNA(VLOOKUP(Tabla4[[#This Row],[PLACA]],BASE2026,14,FALSE),"")</f>
        <v/>
      </c>
      <c r="J172" s="63"/>
    </row>
    <row r="173" spans="1:10" ht="15.75" x14ac:dyDescent="0.25">
      <c r="A173" s="122" t="str">
        <f>IF(Tabla4[[#This Row],[PLACA]]="","",SUBTOTAL(103,$B$7:B173))</f>
        <v/>
      </c>
      <c r="B173" s="126"/>
      <c r="C173" s="42" t="str">
        <f>IFERROR(VLOOKUP(Tabla4[[#This Row],[PLACA]],BASE2026,2,FALSE),"")</f>
        <v/>
      </c>
      <c r="D173" s="59" t="str">
        <f>IFERROR(VLOOKUP(Tabla4[[#This Row],[PLACA]],BASE2026,3,FALSE),"")</f>
        <v/>
      </c>
      <c r="E173" s="60" t="e">
        <f>VLOOKUP(Tabla4[[#This Row],[PLACA]],'BASE DE DATOS 2026'!$B$3:$G$498,5,0)</f>
        <v>#N/A</v>
      </c>
      <c r="F173" s="61" t="str">
        <f>IFERROR(VLOOKUP(Tabla4[[#This Row],[PLACA]],BASE2026,12,FALSE),"")</f>
        <v/>
      </c>
      <c r="G173" s="61" t="str">
        <f>IFERROR(VLOOKUP(Tabla4[[#This Row],[PLACA]],BASE2026,11,FALSE),"")</f>
        <v/>
      </c>
      <c r="H173" s="60" t="str">
        <f>IFERROR(VLOOKUP(Tabla4[[#This Row],[PLACA]],BASE2026,13,FALSE),"")</f>
        <v/>
      </c>
      <c r="I173" s="62" t="str">
        <f>_xlfn.IFNA(VLOOKUP(Tabla4[[#This Row],[PLACA]],BASE2026,14,FALSE),"")</f>
        <v/>
      </c>
      <c r="J173" s="63"/>
    </row>
    <row r="174" spans="1:10" ht="15.75" x14ac:dyDescent="0.25">
      <c r="A174" s="122" t="str">
        <f>IF(Tabla4[[#This Row],[PLACA]]="","",SUBTOTAL(103,$B$7:B174))</f>
        <v/>
      </c>
      <c r="B174" s="126"/>
      <c r="C174" s="42" t="str">
        <f>IFERROR(VLOOKUP(Tabla4[[#This Row],[PLACA]],BASE2026,2,FALSE),"")</f>
        <v/>
      </c>
      <c r="D174" s="42" t="str">
        <f>IFERROR(VLOOKUP(Tabla4[[#This Row],[PLACA]],BASE2026,3,FALSE),"")</f>
        <v/>
      </c>
      <c r="E174" s="45" t="e">
        <f>VLOOKUP(Tabla4[[#This Row],[PLACA]],'BASE DE DATOS 2026'!$B$3:$G$498,5,0)</f>
        <v>#N/A</v>
      </c>
      <c r="F174" s="21" t="str">
        <f>IFERROR(VLOOKUP(Tabla4[[#This Row],[PLACA]],BASE2026,12,FALSE),"")</f>
        <v/>
      </c>
      <c r="G174" s="21" t="str">
        <f>IFERROR(VLOOKUP(Tabla4[[#This Row],[PLACA]],BASE2026,11,FALSE),"")</f>
        <v/>
      </c>
      <c r="H174" s="45" t="str">
        <f>IFERROR(VLOOKUP(Tabla4[[#This Row],[PLACA]],BASE2026,13,FALSE),"")</f>
        <v/>
      </c>
      <c r="I174" s="43" t="str">
        <f>_xlfn.IFNA(VLOOKUP(Tabla4[[#This Row],[PLACA]],BASE2026,14,FALSE),"")</f>
        <v/>
      </c>
      <c r="J174" s="125"/>
    </row>
    <row r="175" spans="1:10" ht="15.75" x14ac:dyDescent="0.25">
      <c r="A175" s="122" t="str">
        <f>IF(Tabla4[[#This Row],[PLACA]]="","",SUBTOTAL(103,$B$7:B175))</f>
        <v/>
      </c>
      <c r="B175" s="126"/>
      <c r="C175" s="42" t="str">
        <f>IFERROR(VLOOKUP(Tabla4[[#This Row],[PLACA]],BASE2026,2,FALSE),"")</f>
        <v/>
      </c>
      <c r="D175" s="42" t="str">
        <f>IFERROR(VLOOKUP(Tabla4[[#This Row],[PLACA]],BASE2026,3,FALSE),"")</f>
        <v/>
      </c>
      <c r="E175" s="45" t="e">
        <f>VLOOKUP(Tabla4[[#This Row],[PLACA]],'BASE DE DATOS 2026'!$B$3:$G$498,5,0)</f>
        <v>#N/A</v>
      </c>
      <c r="F175" s="21" t="str">
        <f>IFERROR(VLOOKUP(Tabla4[[#This Row],[PLACA]],BASE2026,12,FALSE),"")</f>
        <v/>
      </c>
      <c r="G175" s="21" t="str">
        <f>IFERROR(VLOOKUP(Tabla4[[#This Row],[PLACA]],BASE2026,11,FALSE),"")</f>
        <v/>
      </c>
      <c r="H175" s="45" t="str">
        <f>IFERROR(VLOOKUP(Tabla4[[#This Row],[PLACA]],BASE2026,13,FALSE),"")</f>
        <v/>
      </c>
      <c r="I175" s="43" t="str">
        <f>_xlfn.IFNA(VLOOKUP(Tabla4[[#This Row],[PLACA]],BASE2026,14,FALSE),"")</f>
        <v/>
      </c>
      <c r="J175" s="125"/>
    </row>
    <row r="176" spans="1:10" ht="15.75" x14ac:dyDescent="0.25">
      <c r="A176" s="122" t="str">
        <f>IF(Tabla4[[#This Row],[PLACA]]="","",SUBTOTAL(103,$B$7:B176))</f>
        <v/>
      </c>
      <c r="B176" s="126"/>
      <c r="C176" s="42" t="str">
        <f>IFERROR(VLOOKUP(Tabla4[[#This Row],[PLACA]],BASE2026,2,FALSE),"")</f>
        <v/>
      </c>
      <c r="D176" s="42" t="str">
        <f>IFERROR(VLOOKUP(Tabla4[[#This Row],[PLACA]],BASE2026,3,FALSE),"")</f>
        <v/>
      </c>
      <c r="E176" s="45" t="e">
        <f>VLOOKUP(Tabla4[[#This Row],[PLACA]],'BASE DE DATOS 2026'!$B$3:$G$498,5,0)</f>
        <v>#N/A</v>
      </c>
      <c r="F176" s="21" t="str">
        <f>IFERROR(VLOOKUP(Tabla4[[#This Row],[PLACA]],BASE2026,12,FALSE),"")</f>
        <v/>
      </c>
      <c r="G176" s="21" t="str">
        <f>IFERROR(VLOOKUP(Tabla4[[#This Row],[PLACA]],BASE2026,11,FALSE),"")</f>
        <v/>
      </c>
      <c r="H176" s="45" t="str">
        <f>IFERROR(VLOOKUP(Tabla4[[#This Row],[PLACA]],BASE2026,13,FALSE),"")</f>
        <v/>
      </c>
      <c r="I176" s="43" t="str">
        <f>_xlfn.IFNA(VLOOKUP(Tabla4[[#This Row],[PLACA]],BASE2026,14,FALSE),"")</f>
        <v/>
      </c>
      <c r="J176" s="125"/>
    </row>
    <row r="177" spans="1:10" ht="15.75" x14ac:dyDescent="0.25">
      <c r="A177" s="122" t="str">
        <f>IF(Tabla4[[#This Row],[PLACA]]="","",SUBTOTAL(103,$B$7:B177))</f>
        <v/>
      </c>
      <c r="B177" s="126"/>
      <c r="C177" s="42" t="str">
        <f>IFERROR(VLOOKUP(Tabla4[[#This Row],[PLACA]],BASE2026,2,FALSE),"")</f>
        <v/>
      </c>
      <c r="D177" s="42" t="str">
        <f>IFERROR(VLOOKUP(Tabla4[[#This Row],[PLACA]],BASE2026,3,FALSE),"")</f>
        <v/>
      </c>
      <c r="E177" s="45" t="e">
        <f>VLOOKUP(Tabla4[[#This Row],[PLACA]],'BASE DE DATOS 2026'!$B$3:$G$498,5,0)</f>
        <v>#N/A</v>
      </c>
      <c r="F177" s="21" t="str">
        <f>IFERROR(VLOOKUP(Tabla4[[#This Row],[PLACA]],BASE2026,12,FALSE),"")</f>
        <v/>
      </c>
      <c r="G177" s="21" t="str">
        <f>IFERROR(VLOOKUP(Tabla4[[#This Row],[PLACA]],BASE2026,11,FALSE),"")</f>
        <v/>
      </c>
      <c r="H177" s="45" t="str">
        <f>IFERROR(VLOOKUP(Tabla4[[#This Row],[PLACA]],BASE2026,13,FALSE),"")</f>
        <v/>
      </c>
      <c r="I177" s="43" t="str">
        <f>_xlfn.IFNA(VLOOKUP(Tabla4[[#This Row],[PLACA]],BASE2026,14,FALSE),"")</f>
        <v/>
      </c>
      <c r="J177" s="125"/>
    </row>
    <row r="178" spans="1:10" ht="15.75" x14ac:dyDescent="0.25">
      <c r="A178" s="122" t="str">
        <f>IF(Tabla4[[#This Row],[PLACA]]="","",SUBTOTAL(103,$B$7:B178))</f>
        <v/>
      </c>
      <c r="B178" s="126"/>
      <c r="C178" s="42" t="str">
        <f>IFERROR(VLOOKUP(Tabla4[[#This Row],[PLACA]],BASE2026,2,FALSE),"")</f>
        <v/>
      </c>
      <c r="D178" s="42" t="str">
        <f>IFERROR(VLOOKUP(Tabla4[[#This Row],[PLACA]],BASE2026,3,FALSE),"")</f>
        <v/>
      </c>
      <c r="E178" s="45" t="e">
        <f>VLOOKUP(Tabla4[[#This Row],[PLACA]],'BASE DE DATOS 2026'!$B$3:$G$498,5,0)</f>
        <v>#N/A</v>
      </c>
      <c r="F178" s="21" t="str">
        <f>IFERROR(VLOOKUP(Tabla4[[#This Row],[PLACA]],BASE2026,12,FALSE),"")</f>
        <v/>
      </c>
      <c r="G178" s="21" t="str">
        <f>IFERROR(VLOOKUP(Tabla4[[#This Row],[PLACA]],BASE2026,11,FALSE),"")</f>
        <v/>
      </c>
      <c r="H178" s="45" t="str">
        <f>IFERROR(VLOOKUP(Tabla4[[#This Row],[PLACA]],BASE2026,13,FALSE),"")</f>
        <v/>
      </c>
      <c r="I178" s="43" t="str">
        <f>_xlfn.IFNA(VLOOKUP(Tabla4[[#This Row],[PLACA]],BASE2026,14,FALSE),"")</f>
        <v/>
      </c>
      <c r="J178" s="125"/>
    </row>
    <row r="179" spans="1:10" ht="15.75" x14ac:dyDescent="0.25">
      <c r="A179" s="122" t="str">
        <f>IF(Tabla4[[#This Row],[PLACA]]="","",SUBTOTAL(103,$B$7:B179))</f>
        <v/>
      </c>
      <c r="B179" s="126"/>
      <c r="C179" s="42" t="str">
        <f>IFERROR(VLOOKUP(Tabla4[[#This Row],[PLACA]],BASE2026,2,FALSE),"")</f>
        <v/>
      </c>
      <c r="D179" s="42" t="str">
        <f>IFERROR(VLOOKUP(Tabla4[[#This Row],[PLACA]],BASE2026,3,FALSE),"")</f>
        <v/>
      </c>
      <c r="E179" s="45" t="e">
        <f>VLOOKUP(Tabla4[[#This Row],[PLACA]],'BASE DE DATOS 2026'!$B$3:$G$498,5,0)</f>
        <v>#N/A</v>
      </c>
      <c r="F179" s="21" t="str">
        <f>IFERROR(VLOOKUP(Tabla4[[#This Row],[PLACA]],BASE2026,12,FALSE),"")</f>
        <v/>
      </c>
      <c r="G179" s="21" t="str">
        <f>IFERROR(VLOOKUP(Tabla4[[#This Row],[PLACA]],BASE2026,11,FALSE),"")</f>
        <v/>
      </c>
      <c r="H179" s="45" t="str">
        <f>IFERROR(VLOOKUP(Tabla4[[#This Row],[PLACA]],BASE2026,13,FALSE),"")</f>
        <v/>
      </c>
      <c r="I179" s="43" t="str">
        <f>_xlfn.IFNA(VLOOKUP(Tabla4[[#This Row],[PLACA]],BASE2026,14,FALSE),"")</f>
        <v/>
      </c>
      <c r="J179" s="125"/>
    </row>
    <row r="180" spans="1:10" ht="15.75" x14ac:dyDescent="0.25">
      <c r="A180" s="122" t="str">
        <f>IF(Tabla4[[#This Row],[PLACA]]="","",SUBTOTAL(103,$B$7:B180))</f>
        <v/>
      </c>
      <c r="B180" s="126"/>
      <c r="C180" s="42" t="str">
        <f>IFERROR(VLOOKUP(Tabla4[[#This Row],[PLACA]],BASE2026,2,FALSE),"")</f>
        <v/>
      </c>
      <c r="D180" s="42" t="str">
        <f>IFERROR(VLOOKUP(Tabla4[[#This Row],[PLACA]],BASE2026,3,FALSE),"")</f>
        <v/>
      </c>
      <c r="E180" s="45" t="e">
        <f>VLOOKUP(Tabla4[[#This Row],[PLACA]],'BASE DE DATOS 2026'!$B$3:$G$498,5,0)</f>
        <v>#N/A</v>
      </c>
      <c r="F180" s="21" t="str">
        <f>IFERROR(VLOOKUP(Tabla4[[#This Row],[PLACA]],BASE2026,12,FALSE),"")</f>
        <v/>
      </c>
      <c r="G180" s="21" t="str">
        <f>IFERROR(VLOOKUP(Tabla4[[#This Row],[PLACA]],BASE2026,11,FALSE),"")</f>
        <v/>
      </c>
      <c r="H180" s="45" t="str">
        <f>IFERROR(VLOOKUP(Tabla4[[#This Row],[PLACA]],BASE2026,13,FALSE),"")</f>
        <v/>
      </c>
      <c r="I180" s="43" t="str">
        <f>_xlfn.IFNA(VLOOKUP(Tabla4[[#This Row],[PLACA]],BASE2026,14,FALSE),"")</f>
        <v/>
      </c>
      <c r="J180" s="125"/>
    </row>
    <row r="181" spans="1:10" ht="15.75" x14ac:dyDescent="0.25">
      <c r="A181" s="122" t="str">
        <f>IF(Tabla4[[#This Row],[PLACA]]="","",SUBTOTAL(103,$B$7:B181))</f>
        <v/>
      </c>
      <c r="B181" s="126"/>
      <c r="C181" s="42" t="str">
        <f>IFERROR(VLOOKUP(Tabla4[[#This Row],[PLACA]],BASE2026,2,FALSE),"")</f>
        <v/>
      </c>
      <c r="D181" s="42" t="str">
        <f>IFERROR(VLOOKUP(Tabla4[[#This Row],[PLACA]],BASE2026,3,FALSE),"")</f>
        <v/>
      </c>
      <c r="E181" s="45" t="e">
        <f>VLOOKUP(Tabla4[[#This Row],[PLACA]],'BASE DE DATOS 2026'!$B$3:$G$498,5,0)</f>
        <v>#N/A</v>
      </c>
      <c r="F181" s="21" t="str">
        <f>IFERROR(VLOOKUP(Tabla4[[#This Row],[PLACA]],BASE2026,12,FALSE),"")</f>
        <v/>
      </c>
      <c r="G181" s="21" t="str">
        <f>IFERROR(VLOOKUP(Tabla4[[#This Row],[PLACA]],BASE2026,11,FALSE),"")</f>
        <v/>
      </c>
      <c r="H181" s="45" t="str">
        <f>IFERROR(VLOOKUP(Tabla4[[#This Row],[PLACA]],BASE2026,13,FALSE),"")</f>
        <v/>
      </c>
      <c r="I181" s="43" t="str">
        <f>_xlfn.IFNA(VLOOKUP(Tabla4[[#This Row],[PLACA]],BASE2026,14,FALSE),"")</f>
        <v/>
      </c>
      <c r="J181" s="125"/>
    </row>
    <row r="182" spans="1:10" ht="15.75" x14ac:dyDescent="0.25">
      <c r="A182" s="122" t="str">
        <f>IF(Tabla4[[#This Row],[PLACA]]="","",SUBTOTAL(103,$B$7:B182))</f>
        <v/>
      </c>
      <c r="B182" s="126"/>
      <c r="C182" s="42" t="str">
        <f>IFERROR(VLOOKUP(Tabla4[[#This Row],[PLACA]],BASE2026,2,FALSE),"")</f>
        <v/>
      </c>
      <c r="D182" s="42" t="str">
        <f>IFERROR(VLOOKUP(Tabla4[[#This Row],[PLACA]],BASE2026,3,FALSE),"")</f>
        <v/>
      </c>
      <c r="E182" s="45" t="e">
        <f>VLOOKUP(Tabla4[[#This Row],[PLACA]],'BASE DE DATOS 2026'!$B$3:$G$498,5,0)</f>
        <v>#N/A</v>
      </c>
      <c r="F182" s="21" t="str">
        <f>IFERROR(VLOOKUP(Tabla4[[#This Row],[PLACA]],BASE2026,12,FALSE),"")</f>
        <v/>
      </c>
      <c r="G182" s="21" t="str">
        <f>IFERROR(VLOOKUP(Tabla4[[#This Row],[PLACA]],BASE2026,11,FALSE),"")</f>
        <v/>
      </c>
      <c r="H182" s="45" t="str">
        <f>IFERROR(VLOOKUP(Tabla4[[#This Row],[PLACA]],BASE2026,13,FALSE),"")</f>
        <v/>
      </c>
      <c r="I182" s="43" t="str">
        <f>_xlfn.IFNA(VLOOKUP(Tabla4[[#This Row],[PLACA]],BASE2026,14,FALSE),"")</f>
        <v/>
      </c>
      <c r="J182" s="125"/>
    </row>
    <row r="183" spans="1:10" ht="15.75" x14ac:dyDescent="0.25">
      <c r="A183" s="122" t="str">
        <f>IF(Tabla4[[#This Row],[PLACA]]="","",SUBTOTAL(103,$B$7:B183))</f>
        <v/>
      </c>
      <c r="B183" s="126"/>
      <c r="C183" s="42" t="str">
        <f>IFERROR(VLOOKUP(Tabla4[[#This Row],[PLACA]],BASE2026,2,FALSE),"")</f>
        <v/>
      </c>
      <c r="D183" s="42" t="str">
        <f>IFERROR(VLOOKUP(Tabla4[[#This Row],[PLACA]],BASE2026,3,FALSE),"")</f>
        <v/>
      </c>
      <c r="E183" s="45" t="e">
        <f>VLOOKUP(Tabla4[[#This Row],[PLACA]],'BASE DE DATOS 2026'!$B$3:$G$498,5,0)</f>
        <v>#N/A</v>
      </c>
      <c r="F183" s="21" t="str">
        <f>IFERROR(VLOOKUP(Tabla4[[#This Row],[PLACA]],BASE2026,12,FALSE),"")</f>
        <v/>
      </c>
      <c r="G183" s="21" t="str">
        <f>IFERROR(VLOOKUP(Tabla4[[#This Row],[PLACA]],BASE2026,11,FALSE),"")</f>
        <v/>
      </c>
      <c r="H183" s="45" t="str">
        <f>IFERROR(VLOOKUP(Tabla4[[#This Row],[PLACA]],BASE2026,13,FALSE),"")</f>
        <v/>
      </c>
      <c r="I183" s="43" t="str">
        <f>_xlfn.IFNA(VLOOKUP(Tabla4[[#This Row],[PLACA]],BASE2026,14,FALSE),"")</f>
        <v/>
      </c>
      <c r="J183" s="125"/>
    </row>
    <row r="184" spans="1:10" ht="15.75" x14ac:dyDescent="0.25">
      <c r="A184" s="122" t="str">
        <f>IF(Tabla4[[#This Row],[PLACA]]="","",SUBTOTAL(103,$B$7:B184))</f>
        <v/>
      </c>
      <c r="B184" s="126"/>
      <c r="C184" s="42" t="str">
        <f>IFERROR(VLOOKUP(Tabla4[[#This Row],[PLACA]],BASE2026,2,FALSE),"")</f>
        <v/>
      </c>
      <c r="D184" s="42" t="str">
        <f>IFERROR(VLOOKUP(Tabla4[[#This Row],[PLACA]],BASE2026,3,FALSE),"")</f>
        <v/>
      </c>
      <c r="E184" s="45" t="e">
        <f>VLOOKUP(Tabla4[[#This Row],[PLACA]],'BASE DE DATOS 2026'!$B$3:$G$498,5,0)</f>
        <v>#N/A</v>
      </c>
      <c r="F184" s="21" t="str">
        <f>IFERROR(VLOOKUP(Tabla4[[#This Row],[PLACA]],BASE2026,12,FALSE),"")</f>
        <v/>
      </c>
      <c r="G184" s="21" t="str">
        <f>IFERROR(VLOOKUP(Tabla4[[#This Row],[PLACA]],BASE2026,11,FALSE),"")</f>
        <v/>
      </c>
      <c r="H184" s="45" t="str">
        <f>IFERROR(VLOOKUP(Tabla4[[#This Row],[PLACA]],BASE2026,13,FALSE),"")</f>
        <v/>
      </c>
      <c r="I184" s="43" t="str">
        <f>_xlfn.IFNA(VLOOKUP(Tabla4[[#This Row],[PLACA]],BASE2026,14,FALSE),"")</f>
        <v/>
      </c>
      <c r="J184" s="125"/>
    </row>
    <row r="185" spans="1:10" ht="15.75" x14ac:dyDescent="0.25">
      <c r="A185" s="122" t="str">
        <f>IF(Tabla4[[#This Row],[PLACA]]="","",SUBTOTAL(103,$B$7:B185))</f>
        <v/>
      </c>
      <c r="B185" s="126"/>
      <c r="C185" s="186" t="str">
        <f>IFERROR(VLOOKUP(Tabla4[[#This Row],[PLACA]],BASE2026,2,FALSE),"")</f>
        <v/>
      </c>
      <c r="D185" s="186" t="str">
        <f>IFERROR(VLOOKUP(Tabla4[[#This Row],[PLACA]],BASE2026,3,FALSE),"")</f>
        <v/>
      </c>
      <c r="E185" s="45" t="e">
        <f>VLOOKUP(Tabla4[[#This Row],[PLACA]],'BASE DE DATOS 2026'!$B$3:$G$498,5,0)</f>
        <v>#N/A</v>
      </c>
      <c r="F185" s="187" t="str">
        <f>IFERROR(VLOOKUP(Tabla4[[#This Row],[PLACA]],BASE2026,12,FALSE),"")</f>
        <v/>
      </c>
      <c r="G185" s="187" t="str">
        <f>IFERROR(VLOOKUP(Tabla4[[#This Row],[PLACA]],BASE2026,11,FALSE),"")</f>
        <v/>
      </c>
      <c r="H185" s="188" t="str">
        <f>IFERROR(VLOOKUP(Tabla4[[#This Row],[PLACA]],BASE2026,13,FALSE),"")</f>
        <v/>
      </c>
      <c r="I185" s="189" t="str">
        <f>_xlfn.IFNA(VLOOKUP(Tabla4[[#This Row],[PLACA]],BASE2026,14,FALSE),"")</f>
        <v/>
      </c>
      <c r="J185" s="190"/>
    </row>
    <row r="186" spans="1:10" ht="15.75" x14ac:dyDescent="0.25">
      <c r="A186" s="122" t="str">
        <f>IF(Tabla4[[#This Row],[PLACA]]="","",SUBTOTAL(103,$B$7:B186))</f>
        <v/>
      </c>
      <c r="B186" s="126"/>
      <c r="C186" s="186" t="str">
        <f>IFERROR(VLOOKUP(Tabla4[[#This Row],[PLACA]],BASE2026,2,FALSE),"")</f>
        <v/>
      </c>
      <c r="D186" s="186" t="str">
        <f>IFERROR(VLOOKUP(Tabla4[[#This Row],[PLACA]],BASE2026,3,FALSE),"")</f>
        <v/>
      </c>
      <c r="E186" s="45" t="e">
        <f>VLOOKUP(Tabla4[[#This Row],[PLACA]],'BASE DE DATOS 2026'!$B$3:$G$498,5,0)</f>
        <v>#N/A</v>
      </c>
      <c r="F186" s="187" t="str">
        <f>IFERROR(VLOOKUP(Tabla4[[#This Row],[PLACA]],BASE2026,12,FALSE),"")</f>
        <v/>
      </c>
      <c r="G186" s="187" t="str">
        <f>IFERROR(VLOOKUP(Tabla4[[#This Row],[PLACA]],BASE2026,11,FALSE),"")</f>
        <v/>
      </c>
      <c r="H186" s="188" t="str">
        <f>IFERROR(VLOOKUP(Tabla4[[#This Row],[PLACA]],BASE2026,13,FALSE),"")</f>
        <v/>
      </c>
      <c r="I186" s="189" t="str">
        <f>_xlfn.IFNA(VLOOKUP(Tabla4[[#This Row],[PLACA]],BASE2026,14,FALSE),"")</f>
        <v/>
      </c>
      <c r="J186" s="190"/>
    </row>
    <row r="187" spans="1:10" ht="15.75" x14ac:dyDescent="0.25">
      <c r="A187" s="122" t="str">
        <f>IF(Tabla4[[#This Row],[PLACA]]="","",SUBTOTAL(103,$B$7:B187))</f>
        <v/>
      </c>
      <c r="B187" s="126"/>
      <c r="C187" s="186" t="str">
        <f>IFERROR(VLOOKUP(Tabla4[[#This Row],[PLACA]],BASE2026,2,FALSE),"")</f>
        <v/>
      </c>
      <c r="D187" s="186" t="str">
        <f>IFERROR(VLOOKUP(Tabla4[[#This Row],[PLACA]],BASE2026,3,FALSE),"")</f>
        <v/>
      </c>
      <c r="E187" s="45" t="e">
        <f>VLOOKUP(Tabla4[[#This Row],[PLACA]],'BASE DE DATOS 2026'!$B$3:$G$498,5,0)</f>
        <v>#N/A</v>
      </c>
      <c r="F187" s="187" t="str">
        <f>IFERROR(VLOOKUP(Tabla4[[#This Row],[PLACA]],BASE2026,12,FALSE),"")</f>
        <v/>
      </c>
      <c r="G187" s="187" t="str">
        <f>IFERROR(VLOOKUP(Tabla4[[#This Row],[PLACA]],BASE2026,11,FALSE),"")</f>
        <v/>
      </c>
      <c r="H187" s="188" t="str">
        <f>IFERROR(VLOOKUP(Tabla4[[#This Row],[PLACA]],BASE2026,13,FALSE),"")</f>
        <v/>
      </c>
      <c r="I187" s="189" t="str">
        <f>_xlfn.IFNA(VLOOKUP(Tabla4[[#This Row],[PLACA]],BASE2026,14,FALSE),"")</f>
        <v/>
      </c>
      <c r="J187" s="190"/>
    </row>
    <row r="188" spans="1:10" ht="15.75" x14ac:dyDescent="0.25">
      <c r="A188" s="122" t="str">
        <f>IF(Tabla4[[#This Row],[PLACA]]="","",SUBTOTAL(103,$B$7:B188))</f>
        <v/>
      </c>
      <c r="B188" s="126"/>
      <c r="C188" s="186" t="str">
        <f>IFERROR(VLOOKUP(Tabla4[[#This Row],[PLACA]],BASE2026,2,FALSE),"")</f>
        <v/>
      </c>
      <c r="D188" s="186" t="str">
        <f>IFERROR(VLOOKUP(Tabla4[[#This Row],[PLACA]],BASE2026,3,FALSE),"")</f>
        <v/>
      </c>
      <c r="E188" s="45" t="e">
        <f>VLOOKUP(Tabla4[[#This Row],[PLACA]],'BASE DE DATOS 2026'!$B$3:$G$498,5,0)</f>
        <v>#N/A</v>
      </c>
      <c r="F188" s="187" t="str">
        <f>IFERROR(VLOOKUP(Tabla4[[#This Row],[PLACA]],BASE2026,12,FALSE),"")</f>
        <v/>
      </c>
      <c r="G188" s="187" t="str">
        <f>IFERROR(VLOOKUP(Tabla4[[#This Row],[PLACA]],BASE2026,11,FALSE),"")</f>
        <v/>
      </c>
      <c r="H188" s="188" t="str">
        <f>IFERROR(VLOOKUP(Tabla4[[#This Row],[PLACA]],BASE2026,13,FALSE),"")</f>
        <v/>
      </c>
      <c r="I188" s="189" t="str">
        <f>_xlfn.IFNA(VLOOKUP(Tabla4[[#This Row],[PLACA]],BASE2026,14,FALSE),"")</f>
        <v/>
      </c>
      <c r="J188" s="190"/>
    </row>
    <row r="189" spans="1:10" ht="15.75" x14ac:dyDescent="0.25">
      <c r="A189" s="122" t="str">
        <f>IF(Tabla4[[#This Row],[PLACA]]="","",SUBTOTAL(103,$B$7:B189))</f>
        <v/>
      </c>
      <c r="B189" s="126"/>
      <c r="C189" s="186" t="str">
        <f>IFERROR(VLOOKUP(Tabla4[[#This Row],[PLACA]],BASE2026,2,FALSE),"")</f>
        <v/>
      </c>
      <c r="D189" s="186" t="str">
        <f>IFERROR(VLOOKUP(Tabla4[[#This Row],[PLACA]],BASE2026,3,FALSE),"")</f>
        <v/>
      </c>
      <c r="E189" s="45" t="e">
        <f>VLOOKUP(Tabla4[[#This Row],[PLACA]],'BASE DE DATOS 2026'!$B$3:$G$498,5,0)</f>
        <v>#N/A</v>
      </c>
      <c r="F189" s="187" t="str">
        <f>IFERROR(VLOOKUP(Tabla4[[#This Row],[PLACA]],BASE2026,12,FALSE),"")</f>
        <v/>
      </c>
      <c r="G189" s="187" t="str">
        <f>IFERROR(VLOOKUP(Tabla4[[#This Row],[PLACA]],BASE2026,11,FALSE),"")</f>
        <v/>
      </c>
      <c r="H189" s="188" t="str">
        <f>IFERROR(VLOOKUP(Tabla4[[#This Row],[PLACA]],BASE2026,13,FALSE),"")</f>
        <v/>
      </c>
      <c r="I189" s="189" t="str">
        <f>_xlfn.IFNA(VLOOKUP(Tabla4[[#This Row],[PLACA]],BASE2026,14,FALSE),"")</f>
        <v/>
      </c>
      <c r="J189" s="190"/>
    </row>
    <row r="190" spans="1:10" ht="18.75" x14ac:dyDescent="0.25">
      <c r="B190" s="209"/>
      <c r="C190" s="186" t="str">
        <f>IFERROR(VLOOKUP(Tabla4[[#This Row],[PLACA]],BASE2026,2,FALSE),"")</f>
        <v/>
      </c>
      <c r="D190" s="186" t="str">
        <f>IFERROR(VLOOKUP(Tabla4[[#This Row],[PLACA]],BASE2026,3,FALSE),"")</f>
        <v/>
      </c>
      <c r="E190" s="45" t="e">
        <f>VLOOKUP(Tabla4[[#This Row],[PLACA]],'BASE DE DATOS 2026'!$B$3:$G$498,5,0)</f>
        <v>#N/A</v>
      </c>
      <c r="F190" s="187" t="str">
        <f>IFERROR(VLOOKUP(Tabla4[[#This Row],[PLACA]],BASE2026,12,FALSE),"")</f>
        <v/>
      </c>
      <c r="G190" s="187" t="str">
        <f>IFERROR(VLOOKUP(Tabla4[[#This Row],[PLACA]],BASE2026,11,FALSE),"")</f>
        <v/>
      </c>
      <c r="H190" s="188" t="str">
        <f>IFERROR(VLOOKUP(Tabla4[[#This Row],[PLACA]],BASE2026,13,FALSE),"")</f>
        <v/>
      </c>
      <c r="I190" s="189" t="str">
        <f>_xlfn.IFNA(VLOOKUP(Tabla4[[#This Row],[PLACA]],BASE2026,14,FALSE),"")</f>
        <v/>
      </c>
      <c r="J190" s="190"/>
    </row>
    <row r="191" spans="1:10" ht="18.75" x14ac:dyDescent="0.25">
      <c r="B191" s="210"/>
      <c r="C191" s="186" t="str">
        <f>IFERROR(VLOOKUP(Tabla4[[#This Row],[PLACA]],BASE2026,2,FALSE),"")</f>
        <v/>
      </c>
      <c r="D191" s="186" t="str">
        <f>IFERROR(VLOOKUP(Tabla4[[#This Row],[PLACA]],BASE2026,3,FALSE),"")</f>
        <v/>
      </c>
      <c r="E191" s="45" t="e">
        <f>VLOOKUP(Tabla4[[#This Row],[PLACA]],'BASE DE DATOS 2026'!$B$3:$G$498,5,0)</f>
        <v>#N/A</v>
      </c>
      <c r="F191" s="187" t="str">
        <f>IFERROR(VLOOKUP(Tabla4[[#This Row],[PLACA]],BASE2026,12,FALSE),"")</f>
        <v/>
      </c>
      <c r="G191" s="187" t="str">
        <f>IFERROR(VLOOKUP(Tabla4[[#This Row],[PLACA]],BASE2026,11,FALSE),"")</f>
        <v/>
      </c>
      <c r="H191" s="188" t="str">
        <f>IFERROR(VLOOKUP(Tabla4[[#This Row],[PLACA]],BASE2026,13,FALSE),"")</f>
        <v/>
      </c>
      <c r="I191" s="189" t="str">
        <f>_xlfn.IFNA(VLOOKUP(Tabla4[[#This Row],[PLACA]],BASE2026,14,FALSE),"")</f>
        <v/>
      </c>
      <c r="J191" s="190"/>
    </row>
    <row r="192" spans="1:10" ht="18.75" x14ac:dyDescent="0.25">
      <c r="B192" s="209"/>
      <c r="C192" s="186" t="str">
        <f>IFERROR(VLOOKUP(Tabla4[[#This Row],[PLACA]],BASE2026,2,FALSE),"")</f>
        <v/>
      </c>
      <c r="D192" s="186" t="str">
        <f>IFERROR(VLOOKUP(Tabla4[[#This Row],[PLACA]],BASE2026,3,FALSE),"")</f>
        <v/>
      </c>
      <c r="E192" s="45" t="e">
        <f>VLOOKUP(Tabla4[[#This Row],[PLACA]],'BASE DE DATOS 2026'!$B$3:$G$498,5,0)</f>
        <v>#N/A</v>
      </c>
      <c r="F192" s="187" t="str">
        <f>IFERROR(VLOOKUP(Tabla4[[#This Row],[PLACA]],BASE2026,12,FALSE),"")</f>
        <v/>
      </c>
      <c r="G192" s="187" t="str">
        <f>IFERROR(VLOOKUP(Tabla4[[#This Row],[PLACA]],BASE2026,11,FALSE),"")</f>
        <v/>
      </c>
      <c r="H192" s="188" t="str">
        <f>IFERROR(VLOOKUP(Tabla4[[#This Row],[PLACA]],BASE2026,13,FALSE),"")</f>
        <v/>
      </c>
      <c r="I192" s="189" t="str">
        <f>_xlfn.IFNA(VLOOKUP(Tabla4[[#This Row],[PLACA]],BASE2026,14,FALSE),"")</f>
        <v/>
      </c>
      <c r="J192" s="190"/>
    </row>
    <row r="193" spans="2:10" ht="18.75" x14ac:dyDescent="0.25">
      <c r="B193" s="210"/>
      <c r="C193" s="186" t="str">
        <f>IFERROR(VLOOKUP(Tabla4[[#This Row],[PLACA]],BASE2026,2,FALSE),"")</f>
        <v/>
      </c>
      <c r="D193" s="186" t="str">
        <f>IFERROR(VLOOKUP(Tabla4[[#This Row],[PLACA]],BASE2026,3,FALSE),"")</f>
        <v/>
      </c>
      <c r="E193" s="45" t="e">
        <f>VLOOKUP(Tabla4[[#This Row],[PLACA]],'BASE DE DATOS 2026'!$B$3:$G$498,5,0)</f>
        <v>#N/A</v>
      </c>
      <c r="F193" s="187" t="str">
        <f>IFERROR(VLOOKUP(Tabla4[[#This Row],[PLACA]],BASE2026,12,FALSE),"")</f>
        <v/>
      </c>
      <c r="G193" s="187" t="str">
        <f>IFERROR(VLOOKUP(Tabla4[[#This Row],[PLACA]],BASE2026,11,FALSE),"")</f>
        <v/>
      </c>
      <c r="H193" s="188" t="str">
        <f>IFERROR(VLOOKUP(Tabla4[[#This Row],[PLACA]],BASE2026,13,FALSE),"")</f>
        <v/>
      </c>
      <c r="I193" s="189" t="str">
        <f>_xlfn.IFNA(VLOOKUP(Tabla4[[#This Row],[PLACA]],BASE2026,14,FALSE),"")</f>
        <v/>
      </c>
      <c r="J193" s="190"/>
    </row>
    <row r="194" spans="2:10" ht="18.75" x14ac:dyDescent="0.25">
      <c r="B194" s="209"/>
      <c r="C194" s="186" t="str">
        <f>IFERROR(VLOOKUP(Tabla4[[#This Row],[PLACA]],BASE2026,2,FALSE),"")</f>
        <v/>
      </c>
      <c r="D194" s="186" t="str">
        <f>IFERROR(VLOOKUP(Tabla4[[#This Row],[PLACA]],BASE2026,3,FALSE),"")</f>
        <v/>
      </c>
      <c r="E194" s="45" t="e">
        <f>VLOOKUP(Tabla4[[#This Row],[PLACA]],'BASE DE DATOS 2026'!$B$3:$G$498,5,0)</f>
        <v>#N/A</v>
      </c>
      <c r="F194" s="187" t="str">
        <f>IFERROR(VLOOKUP(Tabla4[[#This Row],[PLACA]],BASE2026,12,FALSE),"")</f>
        <v/>
      </c>
      <c r="G194" s="187" t="str">
        <f>IFERROR(VLOOKUP(Tabla4[[#This Row],[PLACA]],BASE2026,11,FALSE),"")</f>
        <v/>
      </c>
      <c r="H194" s="188" t="str">
        <f>IFERROR(VLOOKUP(Tabla4[[#This Row],[PLACA]],BASE2026,13,FALSE),"")</f>
        <v/>
      </c>
      <c r="I194" s="189" t="str">
        <f>_xlfn.IFNA(VLOOKUP(Tabla4[[#This Row],[PLACA]],BASE2026,14,FALSE),"")</f>
        <v/>
      </c>
      <c r="J194" s="190"/>
    </row>
    <row r="195" spans="2:10" ht="18.75" x14ac:dyDescent="0.25">
      <c r="B195" s="210"/>
      <c r="C195" s="186" t="str">
        <f>IFERROR(VLOOKUP(Tabla4[[#This Row],[PLACA]],BASE2026,2,FALSE),"")</f>
        <v/>
      </c>
      <c r="D195" s="186" t="str">
        <f>IFERROR(VLOOKUP(Tabla4[[#This Row],[PLACA]],BASE2026,3,FALSE),"")</f>
        <v/>
      </c>
      <c r="E195" s="45" t="e">
        <f>VLOOKUP(Tabla4[[#This Row],[PLACA]],'BASE DE DATOS 2026'!$B$3:$G$498,5,0)</f>
        <v>#N/A</v>
      </c>
      <c r="F195" s="187" t="str">
        <f>IFERROR(VLOOKUP(Tabla4[[#This Row],[PLACA]],BASE2026,12,FALSE),"")</f>
        <v/>
      </c>
      <c r="G195" s="187" t="str">
        <f>IFERROR(VLOOKUP(Tabla4[[#This Row],[PLACA]],BASE2026,11,FALSE),"")</f>
        <v/>
      </c>
      <c r="H195" s="188" t="str">
        <f>IFERROR(VLOOKUP(Tabla4[[#This Row],[PLACA]],BASE2026,13,FALSE),"")</f>
        <v/>
      </c>
      <c r="I195" s="189" t="str">
        <f>_xlfn.IFNA(VLOOKUP(Tabla4[[#This Row],[PLACA]],BASE2026,14,FALSE),"")</f>
        <v/>
      </c>
      <c r="J195" s="190"/>
    </row>
    <row r="196" spans="2:10" ht="18.75" x14ac:dyDescent="0.25">
      <c r="B196" s="209"/>
      <c r="C196" s="186" t="str">
        <f>IFERROR(VLOOKUP(Tabla4[[#This Row],[PLACA]],BASE2026,2,FALSE),"")</f>
        <v/>
      </c>
      <c r="D196" s="186" t="str">
        <f>IFERROR(VLOOKUP(Tabla4[[#This Row],[PLACA]],BASE2026,3,FALSE),"")</f>
        <v/>
      </c>
      <c r="E196" s="45" t="e">
        <f>VLOOKUP(Tabla4[[#This Row],[PLACA]],'BASE DE DATOS 2026'!$B$3:$G$498,5,0)</f>
        <v>#N/A</v>
      </c>
      <c r="F196" s="187" t="str">
        <f>IFERROR(VLOOKUP(Tabla4[[#This Row],[PLACA]],BASE2026,12,FALSE),"")</f>
        <v/>
      </c>
      <c r="G196" s="187" t="str">
        <f>IFERROR(VLOOKUP(Tabla4[[#This Row],[PLACA]],BASE2026,11,FALSE),"")</f>
        <v/>
      </c>
      <c r="H196" s="188" t="str">
        <f>IFERROR(VLOOKUP(Tabla4[[#This Row],[PLACA]],BASE2026,13,FALSE),"")</f>
        <v/>
      </c>
      <c r="I196" s="189" t="str">
        <f>_xlfn.IFNA(VLOOKUP(Tabla4[[#This Row],[PLACA]],BASE2026,14,FALSE),"")</f>
        <v/>
      </c>
      <c r="J196" s="190"/>
    </row>
    <row r="197" spans="2:10" ht="18.75" x14ac:dyDescent="0.25">
      <c r="B197" s="210"/>
      <c r="C197" s="186" t="str">
        <f>IFERROR(VLOOKUP(Tabla4[[#This Row],[PLACA]],BASE2026,2,FALSE),"")</f>
        <v/>
      </c>
      <c r="D197" s="186" t="str">
        <f>IFERROR(VLOOKUP(Tabla4[[#This Row],[PLACA]],BASE2026,3,FALSE),"")</f>
        <v/>
      </c>
      <c r="E197" s="45" t="e">
        <f>VLOOKUP(Tabla4[[#This Row],[PLACA]],'BASE DE DATOS 2026'!$B$3:$G$498,5,0)</f>
        <v>#N/A</v>
      </c>
      <c r="F197" s="187" t="str">
        <f>IFERROR(VLOOKUP(Tabla4[[#This Row],[PLACA]],BASE2026,12,FALSE),"")</f>
        <v/>
      </c>
      <c r="G197" s="187" t="str">
        <f>IFERROR(VLOOKUP(Tabla4[[#This Row],[PLACA]],BASE2026,11,FALSE),"")</f>
        <v/>
      </c>
      <c r="H197" s="188" t="str">
        <f>IFERROR(VLOOKUP(Tabla4[[#This Row],[PLACA]],BASE2026,13,FALSE),"")</f>
        <v/>
      </c>
      <c r="I197" s="189" t="str">
        <f>_xlfn.IFNA(VLOOKUP(Tabla4[[#This Row],[PLACA]],BASE2026,14,FALSE),"")</f>
        <v/>
      </c>
      <c r="J197" s="190"/>
    </row>
    <row r="198" spans="2:10" ht="18.75" x14ac:dyDescent="0.25">
      <c r="B198" s="209"/>
      <c r="C198" s="186" t="str">
        <f>IFERROR(VLOOKUP(Tabla4[[#This Row],[PLACA]],BASE2026,2,FALSE),"")</f>
        <v/>
      </c>
      <c r="D198" s="186" t="str">
        <f>IFERROR(VLOOKUP(Tabla4[[#This Row],[PLACA]],BASE2026,3,FALSE),"")</f>
        <v/>
      </c>
      <c r="E198" s="45" t="e">
        <f>VLOOKUP(Tabla4[[#This Row],[PLACA]],'BASE DE DATOS 2026'!$B$3:$G$498,5,0)</f>
        <v>#N/A</v>
      </c>
      <c r="F198" s="187" t="str">
        <f>IFERROR(VLOOKUP(Tabla4[[#This Row],[PLACA]],BASE2026,12,FALSE),"")</f>
        <v/>
      </c>
      <c r="G198" s="187" t="str">
        <f>IFERROR(VLOOKUP(Tabla4[[#This Row],[PLACA]],BASE2026,11,FALSE),"")</f>
        <v/>
      </c>
      <c r="H198" s="188" t="str">
        <f>IFERROR(VLOOKUP(Tabla4[[#This Row],[PLACA]],BASE2026,13,FALSE),"")</f>
        <v/>
      </c>
      <c r="I198" s="189" t="str">
        <f>_xlfn.IFNA(VLOOKUP(Tabla4[[#This Row],[PLACA]],BASE2026,14,FALSE),"")</f>
        <v/>
      </c>
      <c r="J198" s="190"/>
    </row>
    <row r="199" spans="2:10" ht="18.75" x14ac:dyDescent="0.25">
      <c r="B199" s="210"/>
      <c r="C199" s="186" t="str">
        <f>IFERROR(VLOOKUP(Tabla4[[#This Row],[PLACA]],BASE2026,2,FALSE),"")</f>
        <v/>
      </c>
      <c r="D199" s="186" t="str">
        <f>IFERROR(VLOOKUP(Tabla4[[#This Row],[PLACA]],BASE2026,3,FALSE),"")</f>
        <v/>
      </c>
      <c r="E199" s="45" t="e">
        <f>VLOOKUP(Tabla4[[#This Row],[PLACA]],'BASE DE DATOS 2026'!$B$3:$G$498,5,0)</f>
        <v>#N/A</v>
      </c>
      <c r="F199" s="187" t="str">
        <f>IFERROR(VLOOKUP(Tabla4[[#This Row],[PLACA]],BASE2026,12,FALSE),"")</f>
        <v/>
      </c>
      <c r="G199" s="187" t="str">
        <f>IFERROR(VLOOKUP(Tabla4[[#This Row],[PLACA]],BASE2026,11,FALSE),"")</f>
        <v/>
      </c>
      <c r="H199" s="188" t="str">
        <f>IFERROR(VLOOKUP(Tabla4[[#This Row],[PLACA]],BASE2026,13,FALSE),"")</f>
        <v/>
      </c>
      <c r="I199" s="189" t="str">
        <f>_xlfn.IFNA(VLOOKUP(Tabla4[[#This Row],[PLACA]],BASE2026,14,FALSE),"")</f>
        <v/>
      </c>
      <c r="J199" s="190"/>
    </row>
    <row r="200" spans="2:10" ht="18.75" x14ac:dyDescent="0.25">
      <c r="B200" s="209"/>
      <c r="C200" s="186" t="str">
        <f>IFERROR(VLOOKUP(Tabla4[[#This Row],[PLACA]],BASE2026,2,FALSE),"")</f>
        <v/>
      </c>
      <c r="D200" s="186" t="str">
        <f>IFERROR(VLOOKUP(Tabla4[[#This Row],[PLACA]],BASE2026,3,FALSE),"")</f>
        <v/>
      </c>
      <c r="E200" s="45" t="e">
        <f>VLOOKUP(Tabla4[[#This Row],[PLACA]],'BASE DE DATOS 2026'!$B$3:$G$498,5,0)</f>
        <v>#N/A</v>
      </c>
      <c r="F200" s="187" t="str">
        <f>IFERROR(VLOOKUP(Tabla4[[#This Row],[PLACA]],BASE2026,12,FALSE),"")</f>
        <v/>
      </c>
      <c r="G200" s="187" t="str">
        <f>IFERROR(VLOOKUP(Tabla4[[#This Row],[PLACA]],BASE2026,11,FALSE),"")</f>
        <v/>
      </c>
      <c r="H200" s="188" t="str">
        <f>IFERROR(VLOOKUP(Tabla4[[#This Row],[PLACA]],BASE2026,13,FALSE),"")</f>
        <v/>
      </c>
      <c r="I200" s="189" t="str">
        <f>_xlfn.IFNA(VLOOKUP(Tabla4[[#This Row],[PLACA]],BASE2026,14,FALSE),"")</f>
        <v/>
      </c>
      <c r="J200" s="190"/>
    </row>
    <row r="201" spans="2:10" ht="18.75" x14ac:dyDescent="0.25">
      <c r="B201" s="210"/>
      <c r="C201" s="186" t="str">
        <f>IFERROR(VLOOKUP(Tabla4[[#This Row],[PLACA]],BASE2026,2,FALSE),"")</f>
        <v/>
      </c>
      <c r="D201" s="186" t="str">
        <f>IFERROR(VLOOKUP(Tabla4[[#This Row],[PLACA]],BASE2026,3,FALSE),"")</f>
        <v/>
      </c>
      <c r="E201" s="45" t="e">
        <f>VLOOKUP(Tabla4[[#This Row],[PLACA]],'BASE DE DATOS 2026'!$B$3:$G$498,5,0)</f>
        <v>#N/A</v>
      </c>
      <c r="F201" s="187" t="str">
        <f>IFERROR(VLOOKUP(Tabla4[[#This Row],[PLACA]],BASE2026,12,FALSE),"")</f>
        <v/>
      </c>
      <c r="G201" s="187" t="str">
        <f>IFERROR(VLOOKUP(Tabla4[[#This Row],[PLACA]],BASE2026,11,FALSE),"")</f>
        <v/>
      </c>
      <c r="H201" s="188" t="str">
        <f>IFERROR(VLOOKUP(Tabla4[[#This Row],[PLACA]],BASE2026,13,FALSE),"")</f>
        <v/>
      </c>
      <c r="I201" s="189" t="str">
        <f>_xlfn.IFNA(VLOOKUP(Tabla4[[#This Row],[PLACA]],BASE2026,14,FALSE),"")</f>
        <v/>
      </c>
      <c r="J201" s="190"/>
    </row>
    <row r="202" spans="2:10" ht="18.75" x14ac:dyDescent="0.25">
      <c r="B202" s="209"/>
      <c r="C202" s="186" t="str">
        <f>IFERROR(VLOOKUP(Tabla4[[#This Row],[PLACA]],BASE2026,2,FALSE),"")</f>
        <v/>
      </c>
      <c r="D202" s="186" t="str">
        <f>IFERROR(VLOOKUP(Tabla4[[#This Row],[PLACA]],BASE2026,3,FALSE),"")</f>
        <v/>
      </c>
      <c r="E202" s="45" t="e">
        <f>VLOOKUP(Tabla4[[#This Row],[PLACA]],'BASE DE DATOS 2026'!$B$3:$G$498,5,0)</f>
        <v>#N/A</v>
      </c>
      <c r="F202" s="187" t="str">
        <f>IFERROR(VLOOKUP(Tabla4[[#This Row],[PLACA]],BASE2026,12,FALSE),"")</f>
        <v/>
      </c>
      <c r="G202" s="187" t="str">
        <f>IFERROR(VLOOKUP(Tabla4[[#This Row],[PLACA]],BASE2026,11,FALSE),"")</f>
        <v/>
      </c>
      <c r="H202" s="188" t="str">
        <f>IFERROR(VLOOKUP(Tabla4[[#This Row],[PLACA]],BASE2026,13,FALSE),"")</f>
        <v/>
      </c>
      <c r="I202" s="189" t="str">
        <f>_xlfn.IFNA(VLOOKUP(Tabla4[[#This Row],[PLACA]],BASE2026,14,FALSE),"")</f>
        <v/>
      </c>
      <c r="J202" s="190"/>
    </row>
    <row r="203" spans="2:10" ht="18.75" x14ac:dyDescent="0.25">
      <c r="B203" s="210"/>
      <c r="C203" s="186" t="str">
        <f>IFERROR(VLOOKUP(Tabla4[[#This Row],[PLACA]],BASE2026,2,FALSE),"")</f>
        <v/>
      </c>
      <c r="D203" s="186" t="str">
        <f>IFERROR(VLOOKUP(Tabla4[[#This Row],[PLACA]],BASE2026,3,FALSE),"")</f>
        <v/>
      </c>
      <c r="E203" s="45" t="e">
        <f>VLOOKUP(Tabla4[[#This Row],[PLACA]],'BASE DE DATOS 2026'!$B$3:$G$498,5,0)</f>
        <v>#N/A</v>
      </c>
      <c r="F203" s="187" t="str">
        <f>IFERROR(VLOOKUP(Tabla4[[#This Row],[PLACA]],BASE2026,12,FALSE),"")</f>
        <v/>
      </c>
      <c r="G203" s="187" t="str">
        <f>IFERROR(VLOOKUP(Tabla4[[#This Row],[PLACA]],BASE2026,11,FALSE),"")</f>
        <v/>
      </c>
      <c r="H203" s="188" t="str">
        <f>IFERROR(VLOOKUP(Tabla4[[#This Row],[PLACA]],BASE2026,13,FALSE),"")</f>
        <v/>
      </c>
      <c r="I203" s="189" t="str">
        <f>_xlfn.IFNA(VLOOKUP(Tabla4[[#This Row],[PLACA]],BASE2026,14,FALSE),"")</f>
        <v/>
      </c>
      <c r="J203" s="190"/>
    </row>
    <row r="204" spans="2:10" ht="18.75" x14ac:dyDescent="0.25">
      <c r="B204" s="209"/>
      <c r="C204" s="186" t="str">
        <f>IFERROR(VLOOKUP(Tabla4[[#This Row],[PLACA]],BASE2026,2,FALSE),"")</f>
        <v/>
      </c>
      <c r="D204" s="186" t="str">
        <f>IFERROR(VLOOKUP(Tabla4[[#This Row],[PLACA]],BASE2026,3,FALSE),"")</f>
        <v/>
      </c>
      <c r="E204" s="45" t="e">
        <f>VLOOKUP(Tabla4[[#This Row],[PLACA]],'BASE DE DATOS 2026'!$B$3:$G$498,5,0)</f>
        <v>#N/A</v>
      </c>
      <c r="F204" s="187" t="str">
        <f>IFERROR(VLOOKUP(Tabla4[[#This Row],[PLACA]],BASE2026,12,FALSE),"")</f>
        <v/>
      </c>
      <c r="G204" s="187" t="str">
        <f>IFERROR(VLOOKUP(Tabla4[[#This Row],[PLACA]],BASE2026,11,FALSE),"")</f>
        <v/>
      </c>
      <c r="H204" s="188" t="str">
        <f>IFERROR(VLOOKUP(Tabla4[[#This Row],[PLACA]],BASE2026,13,FALSE),"")</f>
        <v/>
      </c>
      <c r="I204" s="189" t="str">
        <f>_xlfn.IFNA(VLOOKUP(Tabla4[[#This Row],[PLACA]],BASE2026,14,FALSE),"")</f>
        <v/>
      </c>
      <c r="J204" s="190"/>
    </row>
    <row r="205" spans="2:10" ht="18.75" x14ac:dyDescent="0.25">
      <c r="B205" s="210"/>
      <c r="C205" s="186" t="str">
        <f>IFERROR(VLOOKUP(Tabla4[[#This Row],[PLACA]],BASE2026,2,FALSE),"")</f>
        <v/>
      </c>
      <c r="D205" s="186" t="str">
        <f>IFERROR(VLOOKUP(Tabla4[[#This Row],[PLACA]],BASE2026,3,FALSE),"")</f>
        <v/>
      </c>
      <c r="E205" s="45" t="e">
        <f>VLOOKUP(Tabla4[[#This Row],[PLACA]],'BASE DE DATOS 2026'!$B$3:$G$498,5,0)</f>
        <v>#N/A</v>
      </c>
      <c r="F205" s="187" t="str">
        <f>IFERROR(VLOOKUP(Tabla4[[#This Row],[PLACA]],BASE2026,12,FALSE),"")</f>
        <v/>
      </c>
      <c r="G205" s="187" t="str">
        <f>IFERROR(VLOOKUP(Tabla4[[#This Row],[PLACA]],BASE2026,11,FALSE),"")</f>
        <v/>
      </c>
      <c r="H205" s="188" t="str">
        <f>IFERROR(VLOOKUP(Tabla4[[#This Row],[PLACA]],BASE2026,13,FALSE),"")</f>
        <v/>
      </c>
      <c r="I205" s="189" t="str">
        <f>_xlfn.IFNA(VLOOKUP(Tabla4[[#This Row],[PLACA]],BASE2026,14,FALSE),"")</f>
        <v/>
      </c>
      <c r="J205" s="190"/>
    </row>
    <row r="206" spans="2:10" ht="18.75" x14ac:dyDescent="0.25">
      <c r="B206" s="209"/>
      <c r="C206" s="186" t="str">
        <f>IFERROR(VLOOKUP(Tabla4[[#This Row],[PLACA]],BASE2026,2,FALSE),"")</f>
        <v/>
      </c>
      <c r="D206" s="186" t="str">
        <f>IFERROR(VLOOKUP(Tabla4[[#This Row],[PLACA]],BASE2026,3,FALSE),"")</f>
        <v/>
      </c>
      <c r="E206" s="45" t="e">
        <f>VLOOKUP(Tabla4[[#This Row],[PLACA]],'BASE DE DATOS 2026'!$B$3:$G$498,5,0)</f>
        <v>#N/A</v>
      </c>
      <c r="F206" s="187" t="str">
        <f>IFERROR(VLOOKUP(Tabla4[[#This Row],[PLACA]],BASE2026,12,FALSE),"")</f>
        <v/>
      </c>
      <c r="G206" s="187" t="str">
        <f>IFERROR(VLOOKUP(Tabla4[[#This Row],[PLACA]],BASE2026,11,FALSE),"")</f>
        <v/>
      </c>
      <c r="H206" s="188" t="str">
        <f>IFERROR(VLOOKUP(Tabla4[[#This Row],[PLACA]],BASE2026,13,FALSE),"")</f>
        <v/>
      </c>
      <c r="I206" s="189" t="str">
        <f>_xlfn.IFNA(VLOOKUP(Tabla4[[#This Row],[PLACA]],BASE2026,14,FALSE),"")</f>
        <v/>
      </c>
      <c r="J206" s="190"/>
    </row>
    <row r="207" spans="2:10" ht="18.75" x14ac:dyDescent="0.25">
      <c r="B207" s="210"/>
      <c r="C207" s="186" t="str">
        <f>IFERROR(VLOOKUP(Tabla4[[#This Row],[PLACA]],BASE2026,2,FALSE),"")</f>
        <v/>
      </c>
      <c r="D207" s="186" t="str">
        <f>IFERROR(VLOOKUP(Tabla4[[#This Row],[PLACA]],BASE2026,3,FALSE),"")</f>
        <v/>
      </c>
      <c r="E207" s="45" t="e">
        <f>VLOOKUP(Tabla4[[#This Row],[PLACA]],'BASE DE DATOS 2026'!$B$3:$G$498,5,0)</f>
        <v>#N/A</v>
      </c>
      <c r="F207" s="187" t="str">
        <f>IFERROR(VLOOKUP(Tabla4[[#This Row],[PLACA]],BASE2026,12,FALSE),"")</f>
        <v/>
      </c>
      <c r="G207" s="187" t="str">
        <f>IFERROR(VLOOKUP(Tabla4[[#This Row],[PLACA]],BASE2026,11,FALSE),"")</f>
        <v/>
      </c>
      <c r="H207" s="188" t="str">
        <f>IFERROR(VLOOKUP(Tabla4[[#This Row],[PLACA]],BASE2026,13,FALSE),"")</f>
        <v/>
      </c>
      <c r="I207" s="189" t="str">
        <f>_xlfn.IFNA(VLOOKUP(Tabla4[[#This Row],[PLACA]],BASE2026,14,FALSE),"")</f>
        <v/>
      </c>
      <c r="J207" s="190"/>
    </row>
    <row r="208" spans="2:10" ht="18.75" x14ac:dyDescent="0.25">
      <c r="B208" s="209"/>
      <c r="C208" s="186" t="str">
        <f>IFERROR(VLOOKUP(Tabla4[[#This Row],[PLACA]],BASE2026,2,FALSE),"")</f>
        <v/>
      </c>
      <c r="D208" s="186" t="str">
        <f>IFERROR(VLOOKUP(Tabla4[[#This Row],[PLACA]],BASE2026,3,FALSE),"")</f>
        <v/>
      </c>
      <c r="E208" s="45" t="e">
        <f>VLOOKUP(Tabla4[[#This Row],[PLACA]],'BASE DE DATOS 2026'!$B$3:$G$498,5,0)</f>
        <v>#N/A</v>
      </c>
      <c r="F208" s="187" t="str">
        <f>IFERROR(VLOOKUP(Tabla4[[#This Row],[PLACA]],BASE2026,12,FALSE),"")</f>
        <v/>
      </c>
      <c r="G208" s="187" t="str">
        <f>IFERROR(VLOOKUP(Tabla4[[#This Row],[PLACA]],BASE2026,11,FALSE),"")</f>
        <v/>
      </c>
      <c r="H208" s="188" t="str">
        <f>IFERROR(VLOOKUP(Tabla4[[#This Row],[PLACA]],BASE2026,13,FALSE),"")</f>
        <v/>
      </c>
      <c r="I208" s="189" t="str">
        <f>_xlfn.IFNA(VLOOKUP(Tabla4[[#This Row],[PLACA]],BASE2026,14,FALSE),"")</f>
        <v/>
      </c>
      <c r="J208" s="190"/>
    </row>
    <row r="209" spans="2:10" ht="18.75" x14ac:dyDescent="0.25">
      <c r="B209" s="210"/>
      <c r="C209" s="186" t="str">
        <f>IFERROR(VLOOKUP(Tabla4[[#This Row],[PLACA]],BASE2026,2,FALSE),"")</f>
        <v/>
      </c>
      <c r="D209" s="186" t="str">
        <f>IFERROR(VLOOKUP(Tabla4[[#This Row],[PLACA]],BASE2026,3,FALSE),"")</f>
        <v/>
      </c>
      <c r="E209" s="45" t="e">
        <f>VLOOKUP(Tabla4[[#This Row],[PLACA]],'BASE DE DATOS 2026'!$B$3:$G$498,5,0)</f>
        <v>#N/A</v>
      </c>
      <c r="F209" s="187" t="str">
        <f>IFERROR(VLOOKUP(Tabla4[[#This Row],[PLACA]],BASE2026,12,FALSE),"")</f>
        <v/>
      </c>
      <c r="G209" s="187" t="str">
        <f>IFERROR(VLOOKUP(Tabla4[[#This Row],[PLACA]],BASE2026,11,FALSE),"")</f>
        <v/>
      </c>
      <c r="H209" s="188" t="str">
        <f>IFERROR(VLOOKUP(Tabla4[[#This Row],[PLACA]],BASE2026,13,FALSE),"")</f>
        <v/>
      </c>
      <c r="I209" s="189" t="str">
        <f>_xlfn.IFNA(VLOOKUP(Tabla4[[#This Row],[PLACA]],BASE2026,14,FALSE),"")</f>
        <v/>
      </c>
      <c r="J209" s="190"/>
    </row>
    <row r="210" spans="2:10" ht="18.75" x14ac:dyDescent="0.25">
      <c r="B210" s="209"/>
      <c r="C210" s="186" t="str">
        <f>IFERROR(VLOOKUP(Tabla4[[#This Row],[PLACA]],BASE2026,2,FALSE),"")</f>
        <v/>
      </c>
      <c r="D210" s="186" t="str">
        <f>IFERROR(VLOOKUP(Tabla4[[#This Row],[PLACA]],BASE2026,3,FALSE),"")</f>
        <v/>
      </c>
      <c r="E210" s="45" t="e">
        <f>VLOOKUP(Tabla4[[#This Row],[PLACA]],'BASE DE DATOS 2026'!$B$3:$G$498,5,0)</f>
        <v>#N/A</v>
      </c>
      <c r="F210" s="187" t="str">
        <f>IFERROR(VLOOKUP(Tabla4[[#This Row],[PLACA]],BASE2026,12,FALSE),"")</f>
        <v/>
      </c>
      <c r="G210" s="187" t="str">
        <f>IFERROR(VLOOKUP(Tabla4[[#This Row],[PLACA]],BASE2026,11,FALSE),"")</f>
        <v/>
      </c>
      <c r="H210" s="188" t="str">
        <f>IFERROR(VLOOKUP(Tabla4[[#This Row],[PLACA]],BASE2026,13,FALSE),"")</f>
        <v/>
      </c>
      <c r="I210" s="189" t="str">
        <f>_xlfn.IFNA(VLOOKUP(Tabla4[[#This Row],[PLACA]],BASE2026,14,FALSE),"")</f>
        <v/>
      </c>
      <c r="J210" s="190"/>
    </row>
    <row r="211" spans="2:10" ht="18.75" x14ac:dyDescent="0.25">
      <c r="B211" s="210"/>
      <c r="C211" s="186" t="str">
        <f>IFERROR(VLOOKUP(Tabla4[[#This Row],[PLACA]],BASE2026,2,FALSE),"")</f>
        <v/>
      </c>
      <c r="D211" s="186" t="str">
        <f>IFERROR(VLOOKUP(Tabla4[[#This Row],[PLACA]],BASE2026,3,FALSE),"")</f>
        <v/>
      </c>
      <c r="E211" s="45" t="e">
        <f>VLOOKUP(Tabla4[[#This Row],[PLACA]],'BASE DE DATOS 2026'!$B$3:$G$498,5,0)</f>
        <v>#N/A</v>
      </c>
      <c r="F211" s="187" t="str">
        <f>IFERROR(VLOOKUP(Tabla4[[#This Row],[PLACA]],BASE2026,12,FALSE),"")</f>
        <v/>
      </c>
      <c r="G211" s="187" t="str">
        <f>IFERROR(VLOOKUP(Tabla4[[#This Row],[PLACA]],BASE2026,11,FALSE),"")</f>
        <v/>
      </c>
      <c r="H211" s="188" t="str">
        <f>IFERROR(VLOOKUP(Tabla4[[#This Row],[PLACA]],BASE2026,13,FALSE),"")</f>
        <v/>
      </c>
      <c r="I211" s="189" t="str">
        <f>_xlfn.IFNA(VLOOKUP(Tabla4[[#This Row],[PLACA]],BASE2026,14,FALSE),"")</f>
        <v/>
      </c>
      <c r="J211" s="190"/>
    </row>
    <row r="212" spans="2:10" ht="18.75" x14ac:dyDescent="0.25">
      <c r="B212" s="209"/>
      <c r="C212" s="186" t="str">
        <f>IFERROR(VLOOKUP(Tabla4[[#This Row],[PLACA]],BASE2026,2,FALSE),"")</f>
        <v/>
      </c>
      <c r="D212" s="186" t="str">
        <f>IFERROR(VLOOKUP(Tabla4[[#This Row],[PLACA]],BASE2026,3,FALSE),"")</f>
        <v/>
      </c>
      <c r="E212" s="45" t="e">
        <f>VLOOKUP(Tabla4[[#This Row],[PLACA]],'BASE DE DATOS 2026'!$B$3:$G$498,5,0)</f>
        <v>#N/A</v>
      </c>
      <c r="F212" s="187" t="str">
        <f>IFERROR(VLOOKUP(Tabla4[[#This Row],[PLACA]],BASE2026,12,FALSE),"")</f>
        <v/>
      </c>
      <c r="G212" s="187" t="str">
        <f>IFERROR(VLOOKUP(Tabla4[[#This Row],[PLACA]],BASE2026,11,FALSE),"")</f>
        <v/>
      </c>
      <c r="H212" s="188" t="str">
        <f>IFERROR(VLOOKUP(Tabla4[[#This Row],[PLACA]],BASE2026,13,FALSE),"")</f>
        <v/>
      </c>
      <c r="I212" s="189" t="str">
        <f>_xlfn.IFNA(VLOOKUP(Tabla4[[#This Row],[PLACA]],BASE2026,14,FALSE),"")</f>
        <v/>
      </c>
      <c r="J212" s="190"/>
    </row>
    <row r="213" spans="2:10" ht="18.75" x14ac:dyDescent="0.25">
      <c r="B213" s="210"/>
      <c r="C213" s="186" t="str">
        <f>IFERROR(VLOOKUP(Tabla4[[#This Row],[PLACA]],BASE2026,2,FALSE),"")</f>
        <v/>
      </c>
      <c r="D213" s="186" t="str">
        <f>IFERROR(VLOOKUP(Tabla4[[#This Row],[PLACA]],BASE2026,3,FALSE),"")</f>
        <v/>
      </c>
      <c r="E213" s="45" t="e">
        <f>VLOOKUP(Tabla4[[#This Row],[PLACA]],'BASE DE DATOS 2026'!$B$3:$G$498,5,0)</f>
        <v>#N/A</v>
      </c>
      <c r="F213" s="187" t="str">
        <f>IFERROR(VLOOKUP(Tabla4[[#This Row],[PLACA]],BASE2026,12,FALSE),"")</f>
        <v/>
      </c>
      <c r="G213" s="187" t="str">
        <f>IFERROR(VLOOKUP(Tabla4[[#This Row],[PLACA]],BASE2026,11,FALSE),"")</f>
        <v/>
      </c>
      <c r="H213" s="188" t="str">
        <f>IFERROR(VLOOKUP(Tabla4[[#This Row],[PLACA]],BASE2026,13,FALSE),"")</f>
        <v/>
      </c>
      <c r="I213" s="189" t="str">
        <f>_xlfn.IFNA(VLOOKUP(Tabla4[[#This Row],[PLACA]],BASE2026,14,FALSE),"")</f>
        <v/>
      </c>
      <c r="J213" s="190"/>
    </row>
    <row r="214" spans="2:10" ht="18.75" x14ac:dyDescent="0.25">
      <c r="B214" s="209"/>
      <c r="C214" s="186" t="str">
        <f>IFERROR(VLOOKUP(Tabla4[[#This Row],[PLACA]],BASE2026,2,FALSE),"")</f>
        <v/>
      </c>
      <c r="D214" s="186" t="str">
        <f>IFERROR(VLOOKUP(Tabla4[[#This Row],[PLACA]],BASE2026,3,FALSE),"")</f>
        <v/>
      </c>
      <c r="E214" s="45" t="e">
        <f>VLOOKUP(Tabla4[[#This Row],[PLACA]],'BASE DE DATOS 2026'!$B$3:$G$498,5,0)</f>
        <v>#N/A</v>
      </c>
      <c r="F214" s="187" t="str">
        <f>IFERROR(VLOOKUP(Tabla4[[#This Row],[PLACA]],BASE2026,12,FALSE),"")</f>
        <v/>
      </c>
      <c r="G214" s="187" t="str">
        <f>IFERROR(VLOOKUP(Tabla4[[#This Row],[PLACA]],BASE2026,11,FALSE),"")</f>
        <v/>
      </c>
      <c r="H214" s="188" t="str">
        <f>IFERROR(VLOOKUP(Tabla4[[#This Row],[PLACA]],BASE2026,13,FALSE),"")</f>
        <v/>
      </c>
      <c r="I214" s="189" t="str">
        <f>_xlfn.IFNA(VLOOKUP(Tabla4[[#This Row],[PLACA]],BASE2026,14,FALSE),"")</f>
        <v/>
      </c>
      <c r="J214" s="190"/>
    </row>
    <row r="215" spans="2:10" ht="18.75" x14ac:dyDescent="0.25">
      <c r="B215" s="210"/>
      <c r="C215" s="186" t="str">
        <f>IFERROR(VLOOKUP(Tabla4[[#This Row],[PLACA]],BASE2026,2,FALSE),"")</f>
        <v/>
      </c>
      <c r="D215" s="186" t="str">
        <f>IFERROR(VLOOKUP(Tabla4[[#This Row],[PLACA]],BASE2026,3,FALSE),"")</f>
        <v/>
      </c>
      <c r="E215" s="45" t="e">
        <f>VLOOKUP(Tabla4[[#This Row],[PLACA]],'BASE DE DATOS 2026'!$B$3:$G$498,5,0)</f>
        <v>#N/A</v>
      </c>
      <c r="F215" s="187" t="str">
        <f>IFERROR(VLOOKUP(Tabla4[[#This Row],[PLACA]],BASE2026,12,FALSE),"")</f>
        <v/>
      </c>
      <c r="G215" s="187" t="str">
        <f>IFERROR(VLOOKUP(Tabla4[[#This Row],[PLACA]],BASE2026,11,FALSE),"")</f>
        <v/>
      </c>
      <c r="H215" s="188" t="str">
        <f>IFERROR(VLOOKUP(Tabla4[[#This Row],[PLACA]],BASE2026,13,FALSE),"")</f>
        <v/>
      </c>
      <c r="I215" s="189" t="str">
        <f>_xlfn.IFNA(VLOOKUP(Tabla4[[#This Row],[PLACA]],BASE2026,14,FALSE),"")</f>
        <v/>
      </c>
      <c r="J215" s="190"/>
    </row>
    <row r="216" spans="2:10" ht="18.75" x14ac:dyDescent="0.25">
      <c r="B216" s="209"/>
      <c r="C216" s="186" t="str">
        <f>IFERROR(VLOOKUP(Tabla4[[#This Row],[PLACA]],BASE2026,2,FALSE),"")</f>
        <v/>
      </c>
      <c r="D216" s="186" t="str">
        <f>IFERROR(VLOOKUP(Tabla4[[#This Row],[PLACA]],BASE2026,3,FALSE),"")</f>
        <v/>
      </c>
      <c r="E216" s="45" t="e">
        <f>VLOOKUP(Tabla4[[#This Row],[PLACA]],'BASE DE DATOS 2026'!$B$3:$G$498,5,0)</f>
        <v>#N/A</v>
      </c>
      <c r="F216" s="187" t="str">
        <f>IFERROR(VLOOKUP(Tabla4[[#This Row],[PLACA]],BASE2026,12,FALSE),"")</f>
        <v/>
      </c>
      <c r="G216" s="187" t="str">
        <f>IFERROR(VLOOKUP(Tabla4[[#This Row],[PLACA]],BASE2026,11,FALSE),"")</f>
        <v/>
      </c>
      <c r="H216" s="188" t="str">
        <f>IFERROR(VLOOKUP(Tabla4[[#This Row],[PLACA]],BASE2026,13,FALSE),"")</f>
        <v/>
      </c>
      <c r="I216" s="189" t="str">
        <f>_xlfn.IFNA(VLOOKUP(Tabla4[[#This Row],[PLACA]],BASE2026,14,FALSE),"")</f>
        <v/>
      </c>
      <c r="J216" s="190"/>
    </row>
    <row r="217" spans="2:10" ht="18.75" x14ac:dyDescent="0.25">
      <c r="B217" s="210"/>
      <c r="C217" s="186" t="str">
        <f>IFERROR(VLOOKUP(Tabla4[[#This Row],[PLACA]],BASE2026,2,FALSE),"")</f>
        <v/>
      </c>
      <c r="D217" s="186" t="str">
        <f>IFERROR(VLOOKUP(Tabla4[[#This Row],[PLACA]],BASE2026,3,FALSE),"")</f>
        <v/>
      </c>
      <c r="E217" s="45" t="e">
        <f>VLOOKUP(Tabla4[[#This Row],[PLACA]],'BASE DE DATOS 2026'!$B$3:$G$498,5,0)</f>
        <v>#N/A</v>
      </c>
      <c r="F217" s="187" t="str">
        <f>IFERROR(VLOOKUP(Tabla4[[#This Row],[PLACA]],BASE2026,12,FALSE),"")</f>
        <v/>
      </c>
      <c r="G217" s="187" t="str">
        <f>IFERROR(VLOOKUP(Tabla4[[#This Row],[PLACA]],BASE2026,11,FALSE),"")</f>
        <v/>
      </c>
      <c r="H217" s="188" t="str">
        <f>IFERROR(VLOOKUP(Tabla4[[#This Row],[PLACA]],BASE2026,13,FALSE),"")</f>
        <v/>
      </c>
      <c r="I217" s="189" t="str">
        <f>_xlfn.IFNA(VLOOKUP(Tabla4[[#This Row],[PLACA]],BASE2026,14,FALSE),"")</f>
        <v/>
      </c>
      <c r="J217" s="190"/>
    </row>
    <row r="218" spans="2:10" ht="18.75" x14ac:dyDescent="0.25">
      <c r="B218" s="210"/>
      <c r="C218" s="186" t="str">
        <f>IFERROR(VLOOKUP(Tabla4[[#This Row],[PLACA]],BASE2026,2,FALSE),"")</f>
        <v/>
      </c>
      <c r="D218" s="186" t="str">
        <f>IFERROR(VLOOKUP(Tabla4[[#This Row],[PLACA]],BASE2026,3,FALSE),"")</f>
        <v/>
      </c>
      <c r="E218" s="45" t="e">
        <f>VLOOKUP(Tabla4[[#This Row],[PLACA]],'BASE DE DATOS 2026'!$B$3:$G$498,5,0)</f>
        <v>#N/A</v>
      </c>
      <c r="F218" s="187" t="str">
        <f>IFERROR(VLOOKUP(Tabla4[[#This Row],[PLACA]],BASE2026,12,FALSE),"")</f>
        <v/>
      </c>
      <c r="G218" s="187" t="str">
        <f>IFERROR(VLOOKUP(Tabla4[[#This Row],[PLACA]],BASE2026,11,FALSE),"")</f>
        <v/>
      </c>
      <c r="H218" s="188" t="str">
        <f>IFERROR(VLOOKUP(Tabla4[[#This Row],[PLACA]],BASE2026,13,FALSE),"")</f>
        <v/>
      </c>
      <c r="I218" s="189" t="str">
        <f>_xlfn.IFNA(VLOOKUP(Tabla4[[#This Row],[PLACA]],BASE2026,14,FALSE),"")</f>
        <v/>
      </c>
      <c r="J218" s="190"/>
    </row>
    <row r="219" spans="2:10" ht="18.75" x14ac:dyDescent="0.25">
      <c r="B219" s="210"/>
      <c r="C219" s="186" t="str">
        <f>IFERROR(VLOOKUP(Tabla4[[#This Row],[PLACA]],BASE2026,2,FALSE),"")</f>
        <v/>
      </c>
      <c r="D219" s="186" t="str">
        <f>IFERROR(VLOOKUP(Tabla4[[#This Row],[PLACA]],BASE2026,3,FALSE),"")</f>
        <v/>
      </c>
      <c r="E219" s="45" t="e">
        <f>VLOOKUP(Tabla4[[#This Row],[PLACA]],'BASE DE DATOS 2026'!$B$3:$G$498,5,0)</f>
        <v>#N/A</v>
      </c>
      <c r="F219" s="187" t="str">
        <f>IFERROR(VLOOKUP(Tabla4[[#This Row],[PLACA]],BASE2026,12,FALSE),"")</f>
        <v/>
      </c>
      <c r="G219" s="187" t="str">
        <f>IFERROR(VLOOKUP(Tabla4[[#This Row],[PLACA]],BASE2026,11,FALSE),"")</f>
        <v/>
      </c>
      <c r="H219" s="188" t="str">
        <f>IFERROR(VLOOKUP(Tabla4[[#This Row],[PLACA]],BASE2026,13,FALSE),"")</f>
        <v/>
      </c>
      <c r="I219" s="189" t="str">
        <f>_xlfn.IFNA(VLOOKUP(Tabla4[[#This Row],[PLACA]],BASE2026,14,FALSE),"")</f>
        <v/>
      </c>
      <c r="J219" s="190"/>
    </row>
    <row r="220" spans="2:10" ht="18.75" x14ac:dyDescent="0.25">
      <c r="B220" s="210"/>
      <c r="C220" s="186" t="str">
        <f>IFERROR(VLOOKUP(Tabla4[[#This Row],[PLACA]],BASE2026,2,FALSE),"")</f>
        <v/>
      </c>
      <c r="D220" s="186" t="str">
        <f>IFERROR(VLOOKUP(Tabla4[[#This Row],[PLACA]],BASE2026,3,FALSE),"")</f>
        <v/>
      </c>
      <c r="E220" s="45" t="e">
        <f>VLOOKUP(Tabla4[[#This Row],[PLACA]],'BASE DE DATOS 2026'!$B$3:$G$498,5,0)</f>
        <v>#N/A</v>
      </c>
      <c r="F220" s="187" t="str">
        <f>IFERROR(VLOOKUP(Tabla4[[#This Row],[PLACA]],BASE2026,12,FALSE),"")</f>
        <v/>
      </c>
      <c r="G220" s="187" t="str">
        <f>IFERROR(VLOOKUP(Tabla4[[#This Row],[PLACA]],BASE2026,11,FALSE),"")</f>
        <v/>
      </c>
      <c r="H220" s="188" t="str">
        <f>IFERROR(VLOOKUP(Tabla4[[#This Row],[PLACA]],BASE2026,13,FALSE),"")</f>
        <v/>
      </c>
      <c r="I220" s="189" t="str">
        <f>_xlfn.IFNA(VLOOKUP(Tabla4[[#This Row],[PLACA]],BASE2026,14,FALSE),"")</f>
        <v/>
      </c>
      <c r="J220" s="190"/>
    </row>
    <row r="221" spans="2:10" ht="18.75" x14ac:dyDescent="0.25">
      <c r="B221" s="210"/>
      <c r="C221" s="186" t="str">
        <f>IFERROR(VLOOKUP(Tabla4[[#This Row],[PLACA]],BASE2026,2,FALSE),"")</f>
        <v/>
      </c>
      <c r="D221" s="186" t="str">
        <f>IFERROR(VLOOKUP(Tabla4[[#This Row],[PLACA]],BASE2026,3,FALSE),"")</f>
        <v/>
      </c>
      <c r="E221" s="45" t="e">
        <f>VLOOKUP(Tabla4[[#This Row],[PLACA]],'BASE DE DATOS 2026'!$B$3:$G$498,5,0)</f>
        <v>#N/A</v>
      </c>
      <c r="F221" s="187" t="str">
        <f>IFERROR(VLOOKUP(Tabla4[[#This Row],[PLACA]],BASE2026,12,FALSE),"")</f>
        <v/>
      </c>
      <c r="G221" s="187" t="str">
        <f>IFERROR(VLOOKUP(Tabla4[[#This Row],[PLACA]],BASE2026,11,FALSE),"")</f>
        <v/>
      </c>
      <c r="H221" s="188" t="str">
        <f>IFERROR(VLOOKUP(Tabla4[[#This Row],[PLACA]],BASE2026,13,FALSE),"")</f>
        <v/>
      </c>
      <c r="I221" s="189" t="str">
        <f>_xlfn.IFNA(VLOOKUP(Tabla4[[#This Row],[PLACA]],BASE2026,14,FALSE),"")</f>
        <v/>
      </c>
      <c r="J221" s="190"/>
    </row>
    <row r="222" spans="2:10" ht="18.75" x14ac:dyDescent="0.25">
      <c r="B222" s="210"/>
      <c r="C222" s="186" t="str">
        <f>IFERROR(VLOOKUP(Tabla4[[#This Row],[PLACA]],BASE2026,2,FALSE),"")</f>
        <v/>
      </c>
      <c r="D222" s="186" t="str">
        <f>IFERROR(VLOOKUP(Tabla4[[#This Row],[PLACA]],BASE2026,3,FALSE),"")</f>
        <v/>
      </c>
      <c r="E222" s="45" t="e">
        <f>VLOOKUP(Tabla4[[#This Row],[PLACA]],'BASE DE DATOS 2026'!$B$3:$G$498,5,0)</f>
        <v>#N/A</v>
      </c>
      <c r="F222" s="187" t="str">
        <f>IFERROR(VLOOKUP(Tabla4[[#This Row],[PLACA]],BASE2026,12,FALSE),"")</f>
        <v/>
      </c>
      <c r="G222" s="187" t="str">
        <f>IFERROR(VLOOKUP(Tabla4[[#This Row],[PLACA]],BASE2026,11,FALSE),"")</f>
        <v/>
      </c>
      <c r="H222" s="188" t="str">
        <f>IFERROR(VLOOKUP(Tabla4[[#This Row],[PLACA]],BASE2026,13,FALSE),"")</f>
        <v/>
      </c>
      <c r="I222" s="189" t="str">
        <f>_xlfn.IFNA(VLOOKUP(Tabla4[[#This Row],[PLACA]],BASE2026,14,FALSE),"")</f>
        <v/>
      </c>
      <c r="J222" s="190"/>
    </row>
    <row r="223" spans="2:10" ht="18.75" x14ac:dyDescent="0.25">
      <c r="B223" s="210"/>
      <c r="C223" s="186" t="str">
        <f>IFERROR(VLOOKUP(Tabla4[[#This Row],[PLACA]],BASE2026,2,FALSE),"")</f>
        <v/>
      </c>
      <c r="D223" s="186" t="str">
        <f>IFERROR(VLOOKUP(Tabla4[[#This Row],[PLACA]],BASE2026,3,FALSE),"")</f>
        <v/>
      </c>
      <c r="E223" s="45" t="e">
        <f>VLOOKUP(Tabla4[[#This Row],[PLACA]],'BASE DE DATOS 2026'!$B$3:$G$498,5,0)</f>
        <v>#N/A</v>
      </c>
      <c r="F223" s="187" t="str">
        <f>IFERROR(VLOOKUP(Tabla4[[#This Row],[PLACA]],BASE2026,12,FALSE),"")</f>
        <v/>
      </c>
      <c r="G223" s="187" t="str">
        <f>IFERROR(VLOOKUP(Tabla4[[#This Row],[PLACA]],BASE2026,11,FALSE),"")</f>
        <v/>
      </c>
      <c r="H223" s="188" t="str">
        <f>IFERROR(VLOOKUP(Tabla4[[#This Row],[PLACA]],BASE2026,13,FALSE),"")</f>
        <v/>
      </c>
      <c r="I223" s="189" t="str">
        <f>_xlfn.IFNA(VLOOKUP(Tabla4[[#This Row],[PLACA]],BASE2026,14,FALSE),"")</f>
        <v/>
      </c>
      <c r="J223" s="190"/>
    </row>
    <row r="224" spans="2:10" ht="18.75" x14ac:dyDescent="0.25">
      <c r="B224" s="210"/>
      <c r="C224" s="186" t="str">
        <f>IFERROR(VLOOKUP(Tabla4[[#This Row],[PLACA]],BASE2026,2,FALSE),"")</f>
        <v/>
      </c>
      <c r="D224" s="186" t="str">
        <f>IFERROR(VLOOKUP(Tabla4[[#This Row],[PLACA]],BASE2026,3,FALSE),"")</f>
        <v/>
      </c>
      <c r="E224" s="45" t="e">
        <f>VLOOKUP(Tabla4[[#This Row],[PLACA]],'BASE DE DATOS 2026'!$B$3:$G$498,5,0)</f>
        <v>#N/A</v>
      </c>
      <c r="F224" s="187" t="str">
        <f>IFERROR(VLOOKUP(Tabla4[[#This Row],[PLACA]],BASE2026,12,FALSE),"")</f>
        <v/>
      </c>
      <c r="G224" s="187" t="str">
        <f>IFERROR(VLOOKUP(Tabla4[[#This Row],[PLACA]],BASE2026,11,FALSE),"")</f>
        <v/>
      </c>
      <c r="H224" s="188" t="str">
        <f>IFERROR(VLOOKUP(Tabla4[[#This Row],[PLACA]],BASE2026,13,FALSE),"")</f>
        <v/>
      </c>
      <c r="I224" s="189" t="str">
        <f>_xlfn.IFNA(VLOOKUP(Tabla4[[#This Row],[PLACA]],BASE2026,14,FALSE),"")</f>
        <v/>
      </c>
      <c r="J224" s="190"/>
    </row>
    <row r="225" spans="2:10" ht="15.75" x14ac:dyDescent="0.25">
      <c r="B225" s="191"/>
      <c r="C225" s="186" t="str">
        <f>IFERROR(VLOOKUP(Tabla4[[#This Row],[PLACA]],BASE2026,2,FALSE),"")</f>
        <v/>
      </c>
      <c r="D225" s="186" t="str">
        <f>IFERROR(VLOOKUP(Tabla4[[#This Row],[PLACA]],BASE2026,3,FALSE),"")</f>
        <v/>
      </c>
      <c r="E225" s="45" t="e">
        <f>VLOOKUP(Tabla4[[#This Row],[PLACA]],'BASE DE DATOS 2026'!$B$3:$G$498,5,0)</f>
        <v>#N/A</v>
      </c>
      <c r="F225" s="187" t="str">
        <f>IFERROR(VLOOKUP(Tabla4[[#This Row],[PLACA]],BASE2026,12,FALSE),"")</f>
        <v/>
      </c>
      <c r="G225" s="187" t="str">
        <f>IFERROR(VLOOKUP(Tabla4[[#This Row],[PLACA]],BASE2026,11,FALSE),"")</f>
        <v/>
      </c>
      <c r="H225" s="188" t="str">
        <f>IFERROR(VLOOKUP(Tabla4[[#This Row],[PLACA]],BASE2026,13,FALSE),"")</f>
        <v/>
      </c>
      <c r="I225" s="189" t="str">
        <f>_xlfn.IFNA(VLOOKUP(Tabla4[[#This Row],[PLACA]],BASE2026,14,FALSE),"")</f>
        <v/>
      </c>
      <c r="J225" s="190"/>
    </row>
    <row r="226" spans="2:10" ht="15.75" x14ac:dyDescent="0.25">
      <c r="B226" s="191"/>
      <c r="C226" s="186" t="str">
        <f>IFERROR(VLOOKUP(Tabla4[[#This Row],[PLACA]],BASE2026,2,FALSE),"")</f>
        <v/>
      </c>
      <c r="D226" s="186" t="str">
        <f>IFERROR(VLOOKUP(Tabla4[[#This Row],[PLACA]],BASE2026,3,FALSE),"")</f>
        <v/>
      </c>
      <c r="E226" s="45" t="e">
        <f>VLOOKUP(Tabla4[[#This Row],[PLACA]],'BASE DE DATOS 2026'!$B$3:$G$498,5,0)</f>
        <v>#N/A</v>
      </c>
      <c r="F226" s="187" t="str">
        <f>IFERROR(VLOOKUP(Tabla4[[#This Row],[PLACA]],BASE2026,12,FALSE),"")</f>
        <v/>
      </c>
      <c r="G226" s="187" t="str">
        <f>IFERROR(VLOOKUP(Tabla4[[#This Row],[PLACA]],BASE2026,11,FALSE),"")</f>
        <v/>
      </c>
      <c r="H226" s="188" t="str">
        <f>IFERROR(VLOOKUP(Tabla4[[#This Row],[PLACA]],BASE2026,13,FALSE),"")</f>
        <v/>
      </c>
      <c r="I226" s="189" t="str">
        <f>_xlfn.IFNA(VLOOKUP(Tabla4[[#This Row],[PLACA]],BASE2026,14,FALSE),"")</f>
        <v/>
      </c>
      <c r="J226" s="190"/>
    </row>
  </sheetData>
  <sheetProtection algorithmName="SHA-512" hashValue="w09ICJpQL+CXB8km+qdwwsINSKe03c5c7pmfwLxhmh/QI7/j/8Ro8jSRxfuTU8y3MREFslkSvaxV/MHYGj6JkA==" saltValue="hDUQSHNw8XXktj0ioblzNQ==" spinCount="100000" sheet="1" deleteRows="0" autoFilter="0"/>
  <mergeCells count="4">
    <mergeCell ref="C2:G2"/>
    <mergeCell ref="C3:G3"/>
    <mergeCell ref="C4:D4"/>
    <mergeCell ref="A1:I1"/>
  </mergeCells>
  <conditionalFormatting sqref="B188">
    <cfRule type="duplicateValues" dxfId="93" priority="2"/>
  </conditionalFormatting>
  <conditionalFormatting sqref="B189">
    <cfRule type="duplicateValues" dxfId="92" priority="1"/>
  </conditionalFormatting>
  <conditionalFormatting sqref="B190:B482 B7:B187">
    <cfRule type="duplicateValues" dxfId="91" priority="5415"/>
  </conditionalFormatting>
  <pageMargins left="0.70866141732283472" right="0.70866141732283472" top="0.74803149606299213" bottom="0.74803149606299213" header="0.31496062992125984" footer="0.31496062992125984"/>
  <pageSetup scale="35" fitToHeight="0" orientation="portrait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A1:G401"/>
  <sheetViews>
    <sheetView workbookViewId="0"/>
  </sheetViews>
  <sheetFormatPr baseColWidth="10" defaultColWidth="10.7109375" defaultRowHeight="15" x14ac:dyDescent="0.25"/>
  <cols>
    <col min="6" max="6" width="20.140625" bestFit="1" customWidth="1"/>
    <col min="7" max="7" width="8.42578125" bestFit="1" customWidth="1"/>
  </cols>
  <sheetData>
    <row r="1" spans="1:7" x14ac:dyDescent="0.25">
      <c r="A1" s="5">
        <v>1</v>
      </c>
      <c r="G1" s="33" t="s">
        <v>114</v>
      </c>
    </row>
    <row r="2" spans="1:7" x14ac:dyDescent="0.25">
      <c r="A2">
        <v>11</v>
      </c>
      <c r="G2">
        <v>6</v>
      </c>
    </row>
    <row r="3" spans="1:7" x14ac:dyDescent="0.25">
      <c r="A3">
        <v>13</v>
      </c>
      <c r="G3">
        <v>7</v>
      </c>
    </row>
    <row r="4" spans="1:7" x14ac:dyDescent="0.25">
      <c r="A4">
        <v>18</v>
      </c>
    </row>
    <row r="5" spans="1:7" x14ac:dyDescent="0.25">
      <c r="A5">
        <v>19</v>
      </c>
    </row>
    <row r="6" spans="1:7" x14ac:dyDescent="0.25">
      <c r="A6">
        <v>20</v>
      </c>
    </row>
    <row r="7" spans="1:7" x14ac:dyDescent="0.25">
      <c r="A7">
        <v>21</v>
      </c>
    </row>
    <row r="8" spans="1:7" x14ac:dyDescent="0.25">
      <c r="A8">
        <v>22</v>
      </c>
    </row>
    <row r="9" spans="1:7" x14ac:dyDescent="0.25">
      <c r="A9">
        <v>24</v>
      </c>
    </row>
    <row r="10" spans="1:7" x14ac:dyDescent="0.25">
      <c r="A10">
        <v>33</v>
      </c>
    </row>
    <row r="11" spans="1:7" x14ac:dyDescent="0.25">
      <c r="A11">
        <v>102</v>
      </c>
    </row>
    <row r="12" spans="1:7" x14ac:dyDescent="0.25">
      <c r="A12">
        <v>105</v>
      </c>
    </row>
    <row r="13" spans="1:7" x14ac:dyDescent="0.25">
      <c r="A13">
        <v>106</v>
      </c>
    </row>
    <row r="14" spans="1:7" x14ac:dyDescent="0.25">
      <c r="A14">
        <v>107</v>
      </c>
    </row>
    <row r="15" spans="1:7" x14ac:dyDescent="0.25">
      <c r="A15">
        <v>108</v>
      </c>
    </row>
    <row r="16" spans="1:7" x14ac:dyDescent="0.25">
      <c r="A16" s="5">
        <v>112</v>
      </c>
    </row>
    <row r="17" spans="1:1" x14ac:dyDescent="0.25">
      <c r="A17" s="5">
        <v>113</v>
      </c>
    </row>
    <row r="18" spans="1:1" x14ac:dyDescent="0.25">
      <c r="A18" s="5">
        <v>114</v>
      </c>
    </row>
    <row r="19" spans="1:1" x14ac:dyDescent="0.25">
      <c r="A19" s="5">
        <v>115</v>
      </c>
    </row>
    <row r="20" spans="1:1" x14ac:dyDescent="0.25">
      <c r="A20" s="5">
        <v>116</v>
      </c>
    </row>
    <row r="21" spans="1:1" x14ac:dyDescent="0.25">
      <c r="A21" s="5">
        <v>117</v>
      </c>
    </row>
    <row r="22" spans="1:1" x14ac:dyDescent="0.25">
      <c r="A22" s="5">
        <v>118</v>
      </c>
    </row>
    <row r="23" spans="1:1" x14ac:dyDescent="0.25">
      <c r="A23" s="5">
        <v>119</v>
      </c>
    </row>
    <row r="24" spans="1:1" x14ac:dyDescent="0.25">
      <c r="A24">
        <v>120</v>
      </c>
    </row>
    <row r="25" spans="1:1" x14ac:dyDescent="0.25">
      <c r="A25">
        <v>121</v>
      </c>
    </row>
    <row r="26" spans="1:1" x14ac:dyDescent="0.25">
      <c r="A26">
        <v>124</v>
      </c>
    </row>
    <row r="27" spans="1:1" x14ac:dyDescent="0.25">
      <c r="A27">
        <v>126</v>
      </c>
    </row>
    <row r="28" spans="1:1" x14ac:dyDescent="0.25">
      <c r="A28">
        <v>127</v>
      </c>
    </row>
    <row r="29" spans="1:1" x14ac:dyDescent="0.25">
      <c r="A29" s="34">
        <v>128</v>
      </c>
    </row>
    <row r="30" spans="1:1" x14ac:dyDescent="0.25">
      <c r="A30" s="34">
        <v>129</v>
      </c>
    </row>
    <row r="31" spans="1:1" x14ac:dyDescent="0.25">
      <c r="A31" s="34">
        <v>130</v>
      </c>
    </row>
    <row r="32" spans="1:1" x14ac:dyDescent="0.25">
      <c r="A32" s="34">
        <v>131</v>
      </c>
    </row>
    <row r="33" spans="1:1" x14ac:dyDescent="0.25">
      <c r="A33" s="34">
        <v>132</v>
      </c>
    </row>
    <row r="34" spans="1:1" x14ac:dyDescent="0.25">
      <c r="A34">
        <v>133</v>
      </c>
    </row>
    <row r="35" spans="1:1" x14ac:dyDescent="0.25">
      <c r="A35" s="34">
        <v>134</v>
      </c>
    </row>
    <row r="36" spans="1:1" x14ac:dyDescent="0.25">
      <c r="A36" s="34">
        <v>135</v>
      </c>
    </row>
    <row r="37" spans="1:1" x14ac:dyDescent="0.25">
      <c r="A37" s="34">
        <v>136</v>
      </c>
    </row>
    <row r="38" spans="1:1" x14ac:dyDescent="0.25">
      <c r="A38" s="34">
        <v>137</v>
      </c>
    </row>
    <row r="39" spans="1:1" x14ac:dyDescent="0.25">
      <c r="A39" s="34">
        <v>138</v>
      </c>
    </row>
    <row r="40" spans="1:1" x14ac:dyDescent="0.25">
      <c r="A40" s="34">
        <v>139</v>
      </c>
    </row>
    <row r="41" spans="1:1" x14ac:dyDescent="0.25">
      <c r="A41" s="34">
        <v>140</v>
      </c>
    </row>
    <row r="42" spans="1:1" x14ac:dyDescent="0.25">
      <c r="A42" s="34">
        <v>141</v>
      </c>
    </row>
    <row r="43" spans="1:1" x14ac:dyDescent="0.25">
      <c r="A43" s="34">
        <v>142</v>
      </c>
    </row>
    <row r="44" spans="1:1" x14ac:dyDescent="0.25">
      <c r="A44" s="34">
        <v>143</v>
      </c>
    </row>
    <row r="45" spans="1:1" x14ac:dyDescent="0.25">
      <c r="A45" s="34">
        <v>144</v>
      </c>
    </row>
    <row r="46" spans="1:1" x14ac:dyDescent="0.25">
      <c r="A46" s="5">
        <v>145</v>
      </c>
    </row>
    <row r="47" spans="1:1" x14ac:dyDescent="0.25">
      <c r="A47" s="34">
        <v>146</v>
      </c>
    </row>
    <row r="48" spans="1:1" x14ac:dyDescent="0.25">
      <c r="A48" s="34">
        <v>147</v>
      </c>
    </row>
    <row r="49" spans="1:1" x14ac:dyDescent="0.25">
      <c r="A49" s="34">
        <v>148</v>
      </c>
    </row>
    <row r="50" spans="1:1" x14ac:dyDescent="0.25">
      <c r="A50" s="34">
        <v>149</v>
      </c>
    </row>
    <row r="51" spans="1:1" x14ac:dyDescent="0.25">
      <c r="A51" s="34">
        <v>150</v>
      </c>
    </row>
    <row r="52" spans="1:1" x14ac:dyDescent="0.25">
      <c r="A52" s="5">
        <v>151</v>
      </c>
    </row>
    <row r="53" spans="1:1" x14ac:dyDescent="0.25">
      <c r="A53" s="34">
        <v>152</v>
      </c>
    </row>
    <row r="54" spans="1:1" x14ac:dyDescent="0.25">
      <c r="A54" s="34">
        <v>153</v>
      </c>
    </row>
    <row r="55" spans="1:1" x14ac:dyDescent="0.25">
      <c r="A55" s="34">
        <v>154</v>
      </c>
    </row>
    <row r="56" spans="1:1" x14ac:dyDescent="0.25">
      <c r="A56" s="34">
        <v>155</v>
      </c>
    </row>
    <row r="57" spans="1:1" x14ac:dyDescent="0.25">
      <c r="A57" s="5">
        <v>156</v>
      </c>
    </row>
    <row r="58" spans="1:1" x14ac:dyDescent="0.25">
      <c r="A58" s="34">
        <v>157</v>
      </c>
    </row>
    <row r="59" spans="1:1" x14ac:dyDescent="0.25">
      <c r="A59" s="34">
        <v>158</v>
      </c>
    </row>
    <row r="60" spans="1:1" x14ac:dyDescent="0.25">
      <c r="A60">
        <v>159</v>
      </c>
    </row>
    <row r="61" spans="1:1" x14ac:dyDescent="0.25">
      <c r="A61" s="34">
        <v>160</v>
      </c>
    </row>
    <row r="62" spans="1:1" x14ac:dyDescent="0.25">
      <c r="A62" s="34">
        <v>161</v>
      </c>
    </row>
    <row r="63" spans="1:1" x14ac:dyDescent="0.25">
      <c r="A63" s="5">
        <v>162</v>
      </c>
    </row>
    <row r="64" spans="1:1" x14ac:dyDescent="0.25">
      <c r="A64" s="34">
        <v>163</v>
      </c>
    </row>
    <row r="65" spans="1:1" x14ac:dyDescent="0.25">
      <c r="A65" s="5">
        <v>164</v>
      </c>
    </row>
    <row r="66" spans="1:1" x14ac:dyDescent="0.25">
      <c r="A66" s="34">
        <v>165</v>
      </c>
    </row>
    <row r="67" spans="1:1" x14ac:dyDescent="0.25">
      <c r="A67" s="34">
        <v>166</v>
      </c>
    </row>
    <row r="68" spans="1:1" x14ac:dyDescent="0.25">
      <c r="A68" s="34">
        <v>167</v>
      </c>
    </row>
    <row r="69" spans="1:1" x14ac:dyDescent="0.25">
      <c r="A69" s="34">
        <v>168</v>
      </c>
    </row>
    <row r="70" spans="1:1" x14ac:dyDescent="0.25">
      <c r="A70" s="34">
        <v>169</v>
      </c>
    </row>
    <row r="71" spans="1:1" x14ac:dyDescent="0.25">
      <c r="A71" s="34">
        <v>170</v>
      </c>
    </row>
    <row r="72" spans="1:1" x14ac:dyDescent="0.25">
      <c r="A72" s="34">
        <v>171</v>
      </c>
    </row>
    <row r="73" spans="1:1" x14ac:dyDescent="0.25">
      <c r="A73" s="34">
        <v>172</v>
      </c>
    </row>
    <row r="74" spans="1:1" x14ac:dyDescent="0.25">
      <c r="A74" s="34">
        <v>173</v>
      </c>
    </row>
    <row r="75" spans="1:1" x14ac:dyDescent="0.25">
      <c r="A75" s="34">
        <v>174</v>
      </c>
    </row>
    <row r="76" spans="1:1" x14ac:dyDescent="0.25">
      <c r="A76" s="34">
        <v>175</v>
      </c>
    </row>
    <row r="77" spans="1:1" x14ac:dyDescent="0.25">
      <c r="A77" s="34">
        <v>176</v>
      </c>
    </row>
    <row r="78" spans="1:1" x14ac:dyDescent="0.25">
      <c r="A78" s="34">
        <v>177</v>
      </c>
    </row>
    <row r="79" spans="1:1" x14ac:dyDescent="0.25">
      <c r="A79" s="34">
        <v>178</v>
      </c>
    </row>
    <row r="80" spans="1:1" x14ac:dyDescent="0.25">
      <c r="A80" s="34">
        <v>179</v>
      </c>
    </row>
    <row r="81" spans="1:1" x14ac:dyDescent="0.25">
      <c r="A81" s="34">
        <v>180</v>
      </c>
    </row>
    <row r="82" spans="1:1" x14ac:dyDescent="0.25">
      <c r="A82" s="34">
        <v>181</v>
      </c>
    </row>
    <row r="83" spans="1:1" x14ac:dyDescent="0.25">
      <c r="A83" s="34">
        <v>182</v>
      </c>
    </row>
    <row r="84" spans="1:1" x14ac:dyDescent="0.25">
      <c r="A84" s="34">
        <v>183</v>
      </c>
    </row>
    <row r="85" spans="1:1" x14ac:dyDescent="0.25">
      <c r="A85" s="34">
        <v>184</v>
      </c>
    </row>
    <row r="86" spans="1:1" x14ac:dyDescent="0.25">
      <c r="A86" s="34">
        <v>185</v>
      </c>
    </row>
    <row r="87" spans="1:1" x14ac:dyDescent="0.25">
      <c r="A87" s="34">
        <v>186</v>
      </c>
    </row>
    <row r="88" spans="1:1" x14ac:dyDescent="0.25">
      <c r="A88" s="34">
        <v>187</v>
      </c>
    </row>
    <row r="89" spans="1:1" x14ac:dyDescent="0.25">
      <c r="A89" s="34">
        <v>188</v>
      </c>
    </row>
    <row r="90" spans="1:1" x14ac:dyDescent="0.25">
      <c r="A90" s="34">
        <v>189</v>
      </c>
    </row>
    <row r="91" spans="1:1" x14ac:dyDescent="0.25">
      <c r="A91" s="34">
        <v>190</v>
      </c>
    </row>
    <row r="92" spans="1:1" x14ac:dyDescent="0.25">
      <c r="A92" s="34">
        <v>191</v>
      </c>
    </row>
    <row r="93" spans="1:1" x14ac:dyDescent="0.25">
      <c r="A93" s="5">
        <v>192</v>
      </c>
    </row>
    <row r="94" spans="1:1" x14ac:dyDescent="0.25">
      <c r="A94" s="34">
        <v>193</v>
      </c>
    </row>
    <row r="95" spans="1:1" x14ac:dyDescent="0.25">
      <c r="A95" s="34">
        <v>194</v>
      </c>
    </row>
    <row r="96" spans="1:1" x14ac:dyDescent="0.25">
      <c r="A96" s="34">
        <v>195</v>
      </c>
    </row>
    <row r="97" spans="1:1" x14ac:dyDescent="0.25">
      <c r="A97" s="34">
        <v>196</v>
      </c>
    </row>
    <row r="98" spans="1:1" x14ac:dyDescent="0.25">
      <c r="A98" s="5">
        <v>197</v>
      </c>
    </row>
    <row r="99" spans="1:1" x14ac:dyDescent="0.25">
      <c r="A99" s="34">
        <v>198</v>
      </c>
    </row>
    <row r="100" spans="1:1" x14ac:dyDescent="0.25">
      <c r="A100" s="34">
        <v>199</v>
      </c>
    </row>
    <row r="101" spans="1:1" x14ac:dyDescent="0.25">
      <c r="A101" s="5">
        <v>200</v>
      </c>
    </row>
    <row r="102" spans="1:1" x14ac:dyDescent="0.25">
      <c r="A102" s="34">
        <v>201</v>
      </c>
    </row>
    <row r="103" spans="1:1" x14ac:dyDescent="0.25">
      <c r="A103" s="34">
        <v>202</v>
      </c>
    </row>
    <row r="104" spans="1:1" x14ac:dyDescent="0.25">
      <c r="A104" s="34">
        <v>203</v>
      </c>
    </row>
    <row r="105" spans="1:1" x14ac:dyDescent="0.25">
      <c r="A105" s="34">
        <v>204</v>
      </c>
    </row>
    <row r="106" spans="1:1" x14ac:dyDescent="0.25">
      <c r="A106" s="34">
        <v>205</v>
      </c>
    </row>
    <row r="107" spans="1:1" x14ac:dyDescent="0.25">
      <c r="A107" s="34">
        <v>206</v>
      </c>
    </row>
    <row r="108" spans="1:1" x14ac:dyDescent="0.25">
      <c r="A108" s="5">
        <v>207</v>
      </c>
    </row>
    <row r="109" spans="1:1" x14ac:dyDescent="0.25">
      <c r="A109" s="5">
        <v>208</v>
      </c>
    </row>
    <row r="110" spans="1:1" x14ac:dyDescent="0.25">
      <c r="A110" s="5">
        <v>209</v>
      </c>
    </row>
    <row r="111" spans="1:1" x14ac:dyDescent="0.25">
      <c r="A111" s="5">
        <v>210</v>
      </c>
    </row>
    <row r="112" spans="1:1" x14ac:dyDescent="0.25">
      <c r="A112" s="5">
        <v>211</v>
      </c>
    </row>
    <row r="113" spans="1:1" x14ac:dyDescent="0.25">
      <c r="A113" s="5">
        <v>212</v>
      </c>
    </row>
    <row r="114" spans="1:1" x14ac:dyDescent="0.25">
      <c r="A114">
        <v>213</v>
      </c>
    </row>
    <row r="115" spans="1:1" x14ac:dyDescent="0.25">
      <c r="A115">
        <v>214</v>
      </c>
    </row>
    <row r="116" spans="1:1" x14ac:dyDescent="0.25">
      <c r="A116" s="5">
        <v>215</v>
      </c>
    </row>
    <row r="117" spans="1:1" x14ac:dyDescent="0.25">
      <c r="A117" s="5">
        <v>216</v>
      </c>
    </row>
    <row r="118" spans="1:1" x14ac:dyDescent="0.25">
      <c r="A118" s="5">
        <v>217</v>
      </c>
    </row>
    <row r="119" spans="1:1" x14ac:dyDescent="0.25">
      <c r="A119" s="5">
        <v>218</v>
      </c>
    </row>
    <row r="120" spans="1:1" x14ac:dyDescent="0.25">
      <c r="A120" s="5">
        <v>219</v>
      </c>
    </row>
    <row r="121" spans="1:1" x14ac:dyDescent="0.25">
      <c r="A121" s="5">
        <v>220</v>
      </c>
    </row>
    <row r="122" spans="1:1" x14ac:dyDescent="0.25">
      <c r="A122" s="5">
        <v>221</v>
      </c>
    </row>
    <row r="123" spans="1:1" x14ac:dyDescent="0.25">
      <c r="A123" s="5">
        <v>222</v>
      </c>
    </row>
    <row r="124" spans="1:1" x14ac:dyDescent="0.25">
      <c r="A124" s="5">
        <v>223</v>
      </c>
    </row>
    <row r="125" spans="1:1" x14ac:dyDescent="0.25">
      <c r="A125">
        <v>224</v>
      </c>
    </row>
    <row r="126" spans="1:1" x14ac:dyDescent="0.25">
      <c r="A126" s="34">
        <v>225</v>
      </c>
    </row>
    <row r="127" spans="1:1" x14ac:dyDescent="0.25">
      <c r="A127" s="34">
        <v>226</v>
      </c>
    </row>
    <row r="128" spans="1:1" x14ac:dyDescent="0.25">
      <c r="A128">
        <v>227</v>
      </c>
    </row>
    <row r="129" spans="1:1" x14ac:dyDescent="0.25">
      <c r="A129">
        <v>228</v>
      </c>
    </row>
    <row r="130" spans="1:1" x14ac:dyDescent="0.25">
      <c r="A130" s="34">
        <v>229</v>
      </c>
    </row>
    <row r="131" spans="1:1" x14ac:dyDescent="0.25">
      <c r="A131" s="5">
        <v>230</v>
      </c>
    </row>
    <row r="132" spans="1:1" x14ac:dyDescent="0.25">
      <c r="A132" s="5">
        <v>231</v>
      </c>
    </row>
    <row r="133" spans="1:1" x14ac:dyDescent="0.25">
      <c r="A133" s="5">
        <v>232</v>
      </c>
    </row>
    <row r="134" spans="1:1" x14ac:dyDescent="0.25">
      <c r="A134" s="5">
        <v>233</v>
      </c>
    </row>
    <row r="135" spans="1:1" x14ac:dyDescent="0.25">
      <c r="A135" s="5">
        <v>234</v>
      </c>
    </row>
    <row r="136" spans="1:1" x14ac:dyDescent="0.25">
      <c r="A136" s="5">
        <v>235</v>
      </c>
    </row>
    <row r="137" spans="1:1" x14ac:dyDescent="0.25">
      <c r="A137" s="5">
        <v>236</v>
      </c>
    </row>
    <row r="138" spans="1:1" x14ac:dyDescent="0.25">
      <c r="A138">
        <v>237</v>
      </c>
    </row>
    <row r="139" spans="1:1" x14ac:dyDescent="0.25">
      <c r="A139">
        <v>238</v>
      </c>
    </row>
    <row r="140" spans="1:1" x14ac:dyDescent="0.25">
      <c r="A140" s="5">
        <v>239</v>
      </c>
    </row>
    <row r="141" spans="1:1" x14ac:dyDescent="0.25">
      <c r="A141" s="5">
        <v>240</v>
      </c>
    </row>
    <row r="142" spans="1:1" x14ac:dyDescent="0.25">
      <c r="A142" s="5">
        <v>241</v>
      </c>
    </row>
    <row r="143" spans="1:1" x14ac:dyDescent="0.25">
      <c r="A143" s="5">
        <v>242</v>
      </c>
    </row>
    <row r="144" spans="1:1" x14ac:dyDescent="0.25">
      <c r="A144" s="5">
        <v>243</v>
      </c>
    </row>
    <row r="145" spans="1:1" x14ac:dyDescent="0.25">
      <c r="A145" s="5">
        <v>244</v>
      </c>
    </row>
    <row r="146" spans="1:1" x14ac:dyDescent="0.25">
      <c r="A146" s="5">
        <v>245</v>
      </c>
    </row>
    <row r="147" spans="1:1" x14ac:dyDescent="0.25">
      <c r="A147" s="5">
        <v>246</v>
      </c>
    </row>
    <row r="148" spans="1:1" x14ac:dyDescent="0.25">
      <c r="A148" s="5">
        <v>247</v>
      </c>
    </row>
    <row r="149" spans="1:1" x14ac:dyDescent="0.25">
      <c r="A149" s="5">
        <v>248</v>
      </c>
    </row>
    <row r="150" spans="1:1" x14ac:dyDescent="0.25">
      <c r="A150" s="5">
        <v>249</v>
      </c>
    </row>
    <row r="151" spans="1:1" x14ac:dyDescent="0.25">
      <c r="A151" s="34">
        <v>250</v>
      </c>
    </row>
    <row r="152" spans="1:1" x14ac:dyDescent="0.25">
      <c r="A152" s="5">
        <v>251</v>
      </c>
    </row>
    <row r="153" spans="1:1" x14ac:dyDescent="0.25">
      <c r="A153" s="5">
        <v>252</v>
      </c>
    </row>
    <row r="154" spans="1:1" x14ac:dyDescent="0.25">
      <c r="A154" s="5">
        <v>253</v>
      </c>
    </row>
    <row r="155" spans="1:1" x14ac:dyDescent="0.25">
      <c r="A155" s="5">
        <v>254</v>
      </c>
    </row>
    <row r="156" spans="1:1" x14ac:dyDescent="0.25">
      <c r="A156" s="5">
        <v>255</v>
      </c>
    </row>
    <row r="157" spans="1:1" x14ac:dyDescent="0.25">
      <c r="A157" s="5">
        <v>256</v>
      </c>
    </row>
    <row r="158" spans="1:1" x14ac:dyDescent="0.25">
      <c r="A158" s="5">
        <v>257</v>
      </c>
    </row>
    <row r="159" spans="1:1" x14ac:dyDescent="0.25">
      <c r="A159" s="5">
        <v>258</v>
      </c>
    </row>
    <row r="160" spans="1:1" x14ac:dyDescent="0.25">
      <c r="A160" s="34">
        <v>259</v>
      </c>
    </row>
    <row r="161" spans="1:1" x14ac:dyDescent="0.25">
      <c r="A161" s="5">
        <v>260</v>
      </c>
    </row>
    <row r="162" spans="1:1" x14ac:dyDescent="0.25">
      <c r="A162" s="5">
        <v>261</v>
      </c>
    </row>
    <row r="163" spans="1:1" x14ac:dyDescent="0.25">
      <c r="A163" s="5">
        <v>262</v>
      </c>
    </row>
    <row r="164" spans="1:1" x14ac:dyDescent="0.25">
      <c r="A164" s="5">
        <v>263</v>
      </c>
    </row>
    <row r="165" spans="1:1" x14ac:dyDescent="0.25">
      <c r="A165" s="5">
        <v>264</v>
      </c>
    </row>
    <row r="166" spans="1:1" x14ac:dyDescent="0.25">
      <c r="A166" s="5">
        <v>265</v>
      </c>
    </row>
    <row r="167" spans="1:1" x14ac:dyDescent="0.25">
      <c r="A167" s="5">
        <v>266</v>
      </c>
    </row>
    <row r="168" spans="1:1" x14ac:dyDescent="0.25">
      <c r="A168" s="5">
        <v>267</v>
      </c>
    </row>
    <row r="169" spans="1:1" x14ac:dyDescent="0.25">
      <c r="A169" s="5">
        <v>268</v>
      </c>
    </row>
    <row r="170" spans="1:1" x14ac:dyDescent="0.25">
      <c r="A170" s="5">
        <v>269</v>
      </c>
    </row>
    <row r="171" spans="1:1" x14ac:dyDescent="0.25">
      <c r="A171" s="5">
        <v>270</v>
      </c>
    </row>
    <row r="172" spans="1:1" x14ac:dyDescent="0.25">
      <c r="A172" s="5">
        <v>271</v>
      </c>
    </row>
    <row r="173" spans="1:1" x14ac:dyDescent="0.25">
      <c r="A173" s="5">
        <v>272</v>
      </c>
    </row>
    <row r="174" spans="1:1" x14ac:dyDescent="0.25">
      <c r="A174">
        <v>273</v>
      </c>
    </row>
    <row r="175" spans="1:1" x14ac:dyDescent="0.25">
      <c r="A175">
        <v>274</v>
      </c>
    </row>
    <row r="176" spans="1:1" x14ac:dyDescent="0.25">
      <c r="A176" s="5">
        <v>275</v>
      </c>
    </row>
    <row r="177" spans="1:1" x14ac:dyDescent="0.25">
      <c r="A177" s="5">
        <v>276</v>
      </c>
    </row>
    <row r="178" spans="1:1" x14ac:dyDescent="0.25">
      <c r="A178" s="5">
        <v>277</v>
      </c>
    </row>
    <row r="179" spans="1:1" x14ac:dyDescent="0.25">
      <c r="A179" s="5">
        <v>278</v>
      </c>
    </row>
    <row r="180" spans="1:1" x14ac:dyDescent="0.25">
      <c r="A180" s="5">
        <v>279</v>
      </c>
    </row>
    <row r="181" spans="1:1" x14ac:dyDescent="0.25">
      <c r="A181" s="5">
        <v>280</v>
      </c>
    </row>
    <row r="182" spans="1:1" x14ac:dyDescent="0.25">
      <c r="A182" s="5">
        <v>281</v>
      </c>
    </row>
    <row r="183" spans="1:1" x14ac:dyDescent="0.25">
      <c r="A183" s="5">
        <v>282</v>
      </c>
    </row>
    <row r="184" spans="1:1" x14ac:dyDescent="0.25">
      <c r="A184" s="5">
        <v>283</v>
      </c>
    </row>
    <row r="185" spans="1:1" x14ac:dyDescent="0.25">
      <c r="A185" s="5">
        <v>284</v>
      </c>
    </row>
    <row r="186" spans="1:1" x14ac:dyDescent="0.25">
      <c r="A186" s="34">
        <v>285</v>
      </c>
    </row>
    <row r="187" spans="1:1" x14ac:dyDescent="0.25">
      <c r="A187" s="5">
        <v>286</v>
      </c>
    </row>
    <row r="188" spans="1:1" x14ac:dyDescent="0.25">
      <c r="A188" s="5">
        <v>287</v>
      </c>
    </row>
    <row r="189" spans="1:1" x14ac:dyDescent="0.25">
      <c r="A189" s="5">
        <v>288</v>
      </c>
    </row>
    <row r="190" spans="1:1" x14ac:dyDescent="0.25">
      <c r="A190" s="5">
        <v>289</v>
      </c>
    </row>
    <row r="191" spans="1:1" x14ac:dyDescent="0.25">
      <c r="A191" s="5">
        <v>290</v>
      </c>
    </row>
    <row r="192" spans="1:1" x14ac:dyDescent="0.25">
      <c r="A192" s="5">
        <v>291</v>
      </c>
    </row>
    <row r="193" spans="1:1" x14ac:dyDescent="0.25">
      <c r="A193" s="5">
        <v>292</v>
      </c>
    </row>
    <row r="194" spans="1:1" x14ac:dyDescent="0.25">
      <c r="A194" s="5">
        <v>293</v>
      </c>
    </row>
    <row r="195" spans="1:1" x14ac:dyDescent="0.25">
      <c r="A195" s="5">
        <v>294</v>
      </c>
    </row>
    <row r="196" spans="1:1" x14ac:dyDescent="0.25">
      <c r="A196" s="5">
        <v>295</v>
      </c>
    </row>
    <row r="197" spans="1:1" x14ac:dyDescent="0.25">
      <c r="A197" s="5">
        <v>296</v>
      </c>
    </row>
    <row r="198" spans="1:1" x14ac:dyDescent="0.25">
      <c r="A198" s="34">
        <v>297</v>
      </c>
    </row>
    <row r="199" spans="1:1" x14ac:dyDescent="0.25">
      <c r="A199" s="5">
        <v>298</v>
      </c>
    </row>
    <row r="200" spans="1:1" x14ac:dyDescent="0.25">
      <c r="A200" s="5">
        <v>299</v>
      </c>
    </row>
    <row r="201" spans="1:1" x14ac:dyDescent="0.25">
      <c r="A201" s="5">
        <v>300</v>
      </c>
    </row>
    <row r="202" spans="1:1" x14ac:dyDescent="0.25">
      <c r="A202" s="5">
        <v>302</v>
      </c>
    </row>
    <row r="203" spans="1:1" x14ac:dyDescent="0.25">
      <c r="A203" s="5">
        <v>303</v>
      </c>
    </row>
    <row r="204" spans="1:1" x14ac:dyDescent="0.25">
      <c r="A204" s="5">
        <v>304</v>
      </c>
    </row>
    <row r="205" spans="1:1" x14ac:dyDescent="0.25">
      <c r="A205" s="5">
        <v>305</v>
      </c>
    </row>
    <row r="206" spans="1:1" x14ac:dyDescent="0.25">
      <c r="A206" s="5">
        <v>306</v>
      </c>
    </row>
    <row r="207" spans="1:1" x14ac:dyDescent="0.25">
      <c r="A207" s="5">
        <v>307</v>
      </c>
    </row>
    <row r="208" spans="1:1" x14ac:dyDescent="0.25">
      <c r="A208" s="5">
        <v>308</v>
      </c>
    </row>
    <row r="209" spans="1:1" x14ac:dyDescent="0.25">
      <c r="A209" s="5">
        <v>309</v>
      </c>
    </row>
    <row r="210" spans="1:1" x14ac:dyDescent="0.25">
      <c r="A210" s="5">
        <v>310</v>
      </c>
    </row>
    <row r="211" spans="1:1" x14ac:dyDescent="0.25">
      <c r="A211" s="5">
        <v>311</v>
      </c>
    </row>
    <row r="212" spans="1:1" x14ac:dyDescent="0.25">
      <c r="A212" s="34">
        <v>312</v>
      </c>
    </row>
    <row r="213" spans="1:1" x14ac:dyDescent="0.25">
      <c r="A213" s="5">
        <v>313</v>
      </c>
    </row>
    <row r="214" spans="1:1" x14ac:dyDescent="0.25">
      <c r="A214" s="5">
        <v>314</v>
      </c>
    </row>
    <row r="215" spans="1:1" x14ac:dyDescent="0.25">
      <c r="A215" s="5">
        <v>315</v>
      </c>
    </row>
    <row r="216" spans="1:1" x14ac:dyDescent="0.25">
      <c r="A216" s="5">
        <v>316</v>
      </c>
    </row>
    <row r="217" spans="1:1" x14ac:dyDescent="0.25">
      <c r="A217" s="5">
        <v>317</v>
      </c>
    </row>
    <row r="218" spans="1:1" x14ac:dyDescent="0.25">
      <c r="A218" s="5">
        <v>318</v>
      </c>
    </row>
    <row r="219" spans="1:1" x14ac:dyDescent="0.25">
      <c r="A219" s="5">
        <v>319</v>
      </c>
    </row>
    <row r="220" spans="1:1" x14ac:dyDescent="0.25">
      <c r="A220" s="5">
        <v>320</v>
      </c>
    </row>
    <row r="221" spans="1:1" x14ac:dyDescent="0.25">
      <c r="A221" s="5">
        <v>321</v>
      </c>
    </row>
    <row r="222" spans="1:1" x14ac:dyDescent="0.25">
      <c r="A222" s="5">
        <v>322</v>
      </c>
    </row>
    <row r="223" spans="1:1" x14ac:dyDescent="0.25">
      <c r="A223" s="5">
        <v>323</v>
      </c>
    </row>
    <row r="224" spans="1:1" x14ac:dyDescent="0.25">
      <c r="A224" s="5">
        <v>324</v>
      </c>
    </row>
    <row r="225" spans="1:1" x14ac:dyDescent="0.25">
      <c r="A225" s="5">
        <v>325</v>
      </c>
    </row>
    <row r="226" spans="1:1" x14ac:dyDescent="0.25">
      <c r="A226" s="5">
        <v>326</v>
      </c>
    </row>
    <row r="227" spans="1:1" x14ac:dyDescent="0.25">
      <c r="A227" s="5">
        <v>327</v>
      </c>
    </row>
    <row r="228" spans="1:1" x14ac:dyDescent="0.25">
      <c r="A228" s="5">
        <v>328</v>
      </c>
    </row>
    <row r="229" spans="1:1" x14ac:dyDescent="0.25">
      <c r="A229" s="5">
        <v>329</v>
      </c>
    </row>
    <row r="230" spans="1:1" x14ac:dyDescent="0.25">
      <c r="A230" s="5">
        <v>330</v>
      </c>
    </row>
    <row r="231" spans="1:1" x14ac:dyDescent="0.25">
      <c r="A231" s="5">
        <v>331</v>
      </c>
    </row>
    <row r="232" spans="1:1" x14ac:dyDescent="0.25">
      <c r="A232" s="5">
        <v>332</v>
      </c>
    </row>
    <row r="233" spans="1:1" x14ac:dyDescent="0.25">
      <c r="A233" s="5">
        <v>333</v>
      </c>
    </row>
    <row r="234" spans="1:1" x14ac:dyDescent="0.25">
      <c r="A234" s="5">
        <v>334</v>
      </c>
    </row>
    <row r="235" spans="1:1" x14ac:dyDescent="0.25">
      <c r="A235" s="5">
        <v>335</v>
      </c>
    </row>
    <row r="236" spans="1:1" x14ac:dyDescent="0.25">
      <c r="A236" s="5">
        <v>336</v>
      </c>
    </row>
    <row r="237" spans="1:1" x14ac:dyDescent="0.25">
      <c r="A237" s="5">
        <v>337</v>
      </c>
    </row>
    <row r="238" spans="1:1" x14ac:dyDescent="0.25">
      <c r="A238" s="5">
        <v>338</v>
      </c>
    </row>
    <row r="239" spans="1:1" x14ac:dyDescent="0.25">
      <c r="A239" s="5">
        <v>339</v>
      </c>
    </row>
    <row r="240" spans="1:1" x14ac:dyDescent="0.25">
      <c r="A240" s="5">
        <v>340</v>
      </c>
    </row>
    <row r="241" spans="1:1" x14ac:dyDescent="0.25">
      <c r="A241" s="5">
        <v>341</v>
      </c>
    </row>
    <row r="242" spans="1:1" x14ac:dyDescent="0.25">
      <c r="A242" s="5">
        <v>342</v>
      </c>
    </row>
    <row r="243" spans="1:1" x14ac:dyDescent="0.25">
      <c r="A243" s="5">
        <v>343</v>
      </c>
    </row>
    <row r="244" spans="1:1" x14ac:dyDescent="0.25">
      <c r="A244" s="5">
        <v>344</v>
      </c>
    </row>
    <row r="245" spans="1:1" x14ac:dyDescent="0.25">
      <c r="A245" s="5">
        <v>345</v>
      </c>
    </row>
    <row r="246" spans="1:1" x14ac:dyDescent="0.25">
      <c r="A246" s="5">
        <v>346</v>
      </c>
    </row>
    <row r="247" spans="1:1" x14ac:dyDescent="0.25">
      <c r="A247" s="5">
        <v>347</v>
      </c>
    </row>
    <row r="248" spans="1:1" x14ac:dyDescent="0.25">
      <c r="A248" s="5">
        <v>348</v>
      </c>
    </row>
    <row r="249" spans="1:1" x14ac:dyDescent="0.25">
      <c r="A249" s="34">
        <v>349</v>
      </c>
    </row>
    <row r="250" spans="1:1" x14ac:dyDescent="0.25">
      <c r="A250" s="5">
        <v>350</v>
      </c>
    </row>
    <row r="251" spans="1:1" x14ac:dyDescent="0.25">
      <c r="A251" s="5">
        <v>351</v>
      </c>
    </row>
    <row r="252" spans="1:1" x14ac:dyDescent="0.25">
      <c r="A252" s="5">
        <v>352</v>
      </c>
    </row>
    <row r="253" spans="1:1" x14ac:dyDescent="0.25">
      <c r="A253" s="5">
        <v>353</v>
      </c>
    </row>
    <row r="254" spans="1:1" x14ac:dyDescent="0.25">
      <c r="A254" s="5">
        <v>354</v>
      </c>
    </row>
    <row r="255" spans="1:1" x14ac:dyDescent="0.25">
      <c r="A255" s="5">
        <v>355</v>
      </c>
    </row>
    <row r="256" spans="1:1" x14ac:dyDescent="0.25">
      <c r="A256" s="5">
        <v>356</v>
      </c>
    </row>
    <row r="257" spans="1:1" x14ac:dyDescent="0.25">
      <c r="A257" s="5">
        <v>357</v>
      </c>
    </row>
    <row r="258" spans="1:1" x14ac:dyDescent="0.25">
      <c r="A258" s="5">
        <v>358</v>
      </c>
    </row>
    <row r="259" spans="1:1" x14ac:dyDescent="0.25">
      <c r="A259" s="5">
        <v>359</v>
      </c>
    </row>
    <row r="260" spans="1:1" x14ac:dyDescent="0.25">
      <c r="A260" s="5">
        <v>360</v>
      </c>
    </row>
    <row r="261" spans="1:1" x14ac:dyDescent="0.25">
      <c r="A261" s="5">
        <v>361</v>
      </c>
    </row>
    <row r="262" spans="1:1" x14ac:dyDescent="0.25">
      <c r="A262" s="5">
        <v>362</v>
      </c>
    </row>
    <row r="263" spans="1:1" x14ac:dyDescent="0.25">
      <c r="A263" s="5">
        <v>363</v>
      </c>
    </row>
    <row r="264" spans="1:1" x14ac:dyDescent="0.25">
      <c r="A264" s="5">
        <v>364</v>
      </c>
    </row>
    <row r="265" spans="1:1" x14ac:dyDescent="0.25">
      <c r="A265" s="5">
        <v>365</v>
      </c>
    </row>
    <row r="266" spans="1:1" x14ac:dyDescent="0.25">
      <c r="A266" s="5">
        <v>366</v>
      </c>
    </row>
    <row r="267" spans="1:1" x14ac:dyDescent="0.25">
      <c r="A267" s="5">
        <v>367</v>
      </c>
    </row>
    <row r="268" spans="1:1" x14ac:dyDescent="0.25">
      <c r="A268" s="5">
        <v>368</v>
      </c>
    </row>
    <row r="269" spans="1:1" x14ac:dyDescent="0.25">
      <c r="A269" s="34">
        <v>368</v>
      </c>
    </row>
    <row r="270" spans="1:1" x14ac:dyDescent="0.25">
      <c r="A270" s="5">
        <v>369</v>
      </c>
    </row>
    <row r="271" spans="1:1" x14ac:dyDescent="0.25">
      <c r="A271" s="5">
        <v>370</v>
      </c>
    </row>
    <row r="272" spans="1:1" x14ac:dyDescent="0.25">
      <c r="A272" s="5">
        <v>371</v>
      </c>
    </row>
    <row r="273" spans="1:1" x14ac:dyDescent="0.25">
      <c r="A273" s="5">
        <v>372</v>
      </c>
    </row>
    <row r="274" spans="1:1" x14ac:dyDescent="0.25">
      <c r="A274" s="5">
        <v>373</v>
      </c>
    </row>
    <row r="275" spans="1:1" x14ac:dyDescent="0.25">
      <c r="A275" s="34">
        <v>374</v>
      </c>
    </row>
    <row r="276" spans="1:1" x14ac:dyDescent="0.25">
      <c r="A276" s="5">
        <v>375</v>
      </c>
    </row>
    <row r="277" spans="1:1" x14ac:dyDescent="0.25">
      <c r="A277" s="5">
        <v>376</v>
      </c>
    </row>
    <row r="278" spans="1:1" x14ac:dyDescent="0.25">
      <c r="A278" s="5">
        <v>377</v>
      </c>
    </row>
    <row r="279" spans="1:1" x14ac:dyDescent="0.25">
      <c r="A279" s="5">
        <v>378</v>
      </c>
    </row>
    <row r="280" spans="1:1" x14ac:dyDescent="0.25">
      <c r="A280" s="5">
        <v>379</v>
      </c>
    </row>
    <row r="281" spans="1:1" x14ac:dyDescent="0.25">
      <c r="A281" s="5">
        <v>380</v>
      </c>
    </row>
    <row r="282" spans="1:1" x14ac:dyDescent="0.25">
      <c r="A282" s="5">
        <v>381</v>
      </c>
    </row>
    <row r="283" spans="1:1" x14ac:dyDescent="0.25">
      <c r="A283" s="5">
        <v>382</v>
      </c>
    </row>
    <row r="284" spans="1:1" x14ac:dyDescent="0.25">
      <c r="A284" s="34">
        <v>383</v>
      </c>
    </row>
    <row r="285" spans="1:1" x14ac:dyDescent="0.25">
      <c r="A285" s="5">
        <v>384</v>
      </c>
    </row>
    <row r="286" spans="1:1" x14ac:dyDescent="0.25">
      <c r="A286" s="34">
        <v>385</v>
      </c>
    </row>
    <row r="287" spans="1:1" x14ac:dyDescent="0.25">
      <c r="A287" s="5">
        <v>386</v>
      </c>
    </row>
    <row r="288" spans="1:1" x14ac:dyDescent="0.25">
      <c r="A288" s="34">
        <v>387</v>
      </c>
    </row>
    <row r="289" spans="1:1" x14ac:dyDescent="0.25">
      <c r="A289" s="5">
        <v>388</v>
      </c>
    </row>
    <row r="290" spans="1:1" x14ac:dyDescent="0.25">
      <c r="A290" s="5">
        <v>389</v>
      </c>
    </row>
    <row r="291" spans="1:1" x14ac:dyDescent="0.25">
      <c r="A291" s="5">
        <v>390</v>
      </c>
    </row>
    <row r="292" spans="1:1" x14ac:dyDescent="0.25">
      <c r="A292" s="5">
        <v>391</v>
      </c>
    </row>
    <row r="293" spans="1:1" x14ac:dyDescent="0.25">
      <c r="A293" s="5">
        <v>392</v>
      </c>
    </row>
    <row r="294" spans="1:1" x14ac:dyDescent="0.25">
      <c r="A294" s="5">
        <v>393</v>
      </c>
    </row>
    <row r="295" spans="1:1" x14ac:dyDescent="0.25">
      <c r="A295" s="5">
        <v>394</v>
      </c>
    </row>
    <row r="296" spans="1:1" x14ac:dyDescent="0.25">
      <c r="A296" s="5">
        <v>395</v>
      </c>
    </row>
    <row r="297" spans="1:1" x14ac:dyDescent="0.25">
      <c r="A297" s="5">
        <v>396</v>
      </c>
    </row>
    <row r="298" spans="1:1" x14ac:dyDescent="0.25">
      <c r="A298" s="5">
        <v>397</v>
      </c>
    </row>
    <row r="299" spans="1:1" x14ac:dyDescent="0.25">
      <c r="A299" s="5">
        <v>398</v>
      </c>
    </row>
    <row r="300" spans="1:1" x14ac:dyDescent="0.25">
      <c r="A300" s="5">
        <v>399</v>
      </c>
    </row>
    <row r="301" spans="1:1" x14ac:dyDescent="0.25">
      <c r="A301" s="5">
        <v>400</v>
      </c>
    </row>
    <row r="302" spans="1:1" x14ac:dyDescent="0.25">
      <c r="A302" s="5">
        <v>401</v>
      </c>
    </row>
    <row r="303" spans="1:1" x14ac:dyDescent="0.25">
      <c r="A303" s="5">
        <v>402</v>
      </c>
    </row>
    <row r="304" spans="1:1" x14ac:dyDescent="0.25">
      <c r="A304" s="5">
        <v>403</v>
      </c>
    </row>
    <row r="305" spans="1:1" x14ac:dyDescent="0.25">
      <c r="A305" s="5">
        <v>404</v>
      </c>
    </row>
    <row r="306" spans="1:1" x14ac:dyDescent="0.25">
      <c r="A306" s="5">
        <v>405</v>
      </c>
    </row>
    <row r="307" spans="1:1" x14ac:dyDescent="0.25">
      <c r="A307" s="5">
        <v>406</v>
      </c>
    </row>
    <row r="308" spans="1:1" x14ac:dyDescent="0.25">
      <c r="A308" s="5">
        <v>407</v>
      </c>
    </row>
    <row r="309" spans="1:1" x14ac:dyDescent="0.25">
      <c r="A309" s="5">
        <v>408</v>
      </c>
    </row>
    <row r="310" spans="1:1" x14ac:dyDescent="0.25">
      <c r="A310" s="5">
        <v>409</v>
      </c>
    </row>
    <row r="311" spans="1:1" x14ac:dyDescent="0.25">
      <c r="A311" s="5">
        <v>410</v>
      </c>
    </row>
    <row r="312" spans="1:1" x14ac:dyDescent="0.25">
      <c r="A312" s="5">
        <v>411</v>
      </c>
    </row>
    <row r="313" spans="1:1" x14ac:dyDescent="0.25">
      <c r="A313" s="5">
        <v>412</v>
      </c>
    </row>
    <row r="314" spans="1:1" x14ac:dyDescent="0.25">
      <c r="A314" s="5">
        <v>413</v>
      </c>
    </row>
    <row r="315" spans="1:1" x14ac:dyDescent="0.25">
      <c r="A315" s="5">
        <v>414</v>
      </c>
    </row>
    <row r="316" spans="1:1" x14ac:dyDescent="0.25">
      <c r="A316" s="5">
        <v>415</v>
      </c>
    </row>
    <row r="317" spans="1:1" x14ac:dyDescent="0.25">
      <c r="A317" s="5">
        <v>416</v>
      </c>
    </row>
    <row r="318" spans="1:1" x14ac:dyDescent="0.25">
      <c r="A318" s="5">
        <v>417</v>
      </c>
    </row>
    <row r="319" spans="1:1" x14ac:dyDescent="0.25">
      <c r="A319" s="5">
        <v>418</v>
      </c>
    </row>
    <row r="320" spans="1:1" x14ac:dyDescent="0.25">
      <c r="A320" s="5">
        <v>419</v>
      </c>
    </row>
    <row r="321" spans="1:1" x14ac:dyDescent="0.25">
      <c r="A321" s="5">
        <v>420</v>
      </c>
    </row>
    <row r="322" spans="1:1" x14ac:dyDescent="0.25">
      <c r="A322" s="5">
        <v>421</v>
      </c>
    </row>
    <row r="323" spans="1:1" x14ac:dyDescent="0.25">
      <c r="A323" s="5">
        <v>422</v>
      </c>
    </row>
    <row r="324" spans="1:1" x14ac:dyDescent="0.25">
      <c r="A324" s="34">
        <v>423</v>
      </c>
    </row>
    <row r="325" spans="1:1" x14ac:dyDescent="0.25">
      <c r="A325" s="5">
        <v>424</v>
      </c>
    </row>
    <row r="326" spans="1:1" x14ac:dyDescent="0.25">
      <c r="A326" s="5">
        <v>425</v>
      </c>
    </row>
    <row r="327" spans="1:1" x14ac:dyDescent="0.25">
      <c r="A327" s="5">
        <v>426</v>
      </c>
    </row>
    <row r="328" spans="1:1" x14ac:dyDescent="0.25">
      <c r="A328" s="5">
        <v>427</v>
      </c>
    </row>
    <row r="329" spans="1:1" x14ac:dyDescent="0.25">
      <c r="A329" s="5">
        <v>428</v>
      </c>
    </row>
    <row r="330" spans="1:1" x14ac:dyDescent="0.25">
      <c r="A330" s="5">
        <v>429</v>
      </c>
    </row>
    <row r="331" spans="1:1" x14ac:dyDescent="0.25">
      <c r="A331" s="5">
        <v>430</v>
      </c>
    </row>
    <row r="332" spans="1:1" x14ac:dyDescent="0.25">
      <c r="A332" s="5">
        <v>431</v>
      </c>
    </row>
    <row r="333" spans="1:1" x14ac:dyDescent="0.25">
      <c r="A333" s="5">
        <v>432</v>
      </c>
    </row>
    <row r="334" spans="1:1" x14ac:dyDescent="0.25">
      <c r="A334" s="5">
        <v>433</v>
      </c>
    </row>
    <row r="335" spans="1:1" x14ac:dyDescent="0.25">
      <c r="A335" s="5">
        <v>434</v>
      </c>
    </row>
    <row r="336" spans="1:1" x14ac:dyDescent="0.25">
      <c r="A336" s="5">
        <v>435</v>
      </c>
    </row>
    <row r="337" spans="1:1" x14ac:dyDescent="0.25">
      <c r="A337" s="5">
        <v>436</v>
      </c>
    </row>
    <row r="338" spans="1:1" x14ac:dyDescent="0.25">
      <c r="A338" s="5">
        <v>437</v>
      </c>
    </row>
    <row r="339" spans="1:1" x14ac:dyDescent="0.25">
      <c r="A339" s="5">
        <v>438</v>
      </c>
    </row>
    <row r="340" spans="1:1" x14ac:dyDescent="0.25">
      <c r="A340" s="5">
        <v>439</v>
      </c>
    </row>
    <row r="341" spans="1:1" x14ac:dyDescent="0.25">
      <c r="A341" s="5">
        <v>440</v>
      </c>
    </row>
    <row r="342" spans="1:1" x14ac:dyDescent="0.25">
      <c r="A342" s="34">
        <v>441</v>
      </c>
    </row>
    <row r="343" spans="1:1" x14ac:dyDescent="0.25">
      <c r="A343" s="34">
        <v>442</v>
      </c>
    </row>
    <row r="344" spans="1:1" x14ac:dyDescent="0.25">
      <c r="A344" s="5">
        <v>443</v>
      </c>
    </row>
    <row r="345" spans="1:1" x14ac:dyDescent="0.25">
      <c r="A345" s="5">
        <v>444</v>
      </c>
    </row>
    <row r="346" spans="1:1" x14ac:dyDescent="0.25">
      <c r="A346" s="5">
        <v>445</v>
      </c>
    </row>
    <row r="347" spans="1:1" x14ac:dyDescent="0.25">
      <c r="A347" s="5">
        <v>446</v>
      </c>
    </row>
    <row r="348" spans="1:1" x14ac:dyDescent="0.25">
      <c r="A348" s="5">
        <v>447</v>
      </c>
    </row>
    <row r="349" spans="1:1" x14ac:dyDescent="0.25">
      <c r="A349" s="34">
        <v>448</v>
      </c>
    </row>
    <row r="350" spans="1:1" x14ac:dyDescent="0.25">
      <c r="A350" s="5">
        <v>449</v>
      </c>
    </row>
    <row r="351" spans="1:1" x14ac:dyDescent="0.25">
      <c r="A351" s="5">
        <v>450</v>
      </c>
    </row>
    <row r="352" spans="1:1" x14ac:dyDescent="0.25">
      <c r="A352" s="34">
        <v>451</v>
      </c>
    </row>
    <row r="353" spans="1:1" x14ac:dyDescent="0.25">
      <c r="A353" s="5">
        <v>452</v>
      </c>
    </row>
    <row r="354" spans="1:1" x14ac:dyDescent="0.25">
      <c r="A354" s="5">
        <v>453</v>
      </c>
    </row>
    <row r="355" spans="1:1" x14ac:dyDescent="0.25">
      <c r="A355" s="5">
        <v>454</v>
      </c>
    </row>
    <row r="356" spans="1:1" x14ac:dyDescent="0.25">
      <c r="A356" s="5">
        <v>455</v>
      </c>
    </row>
    <row r="357" spans="1:1" x14ac:dyDescent="0.25">
      <c r="A357" s="5">
        <v>456</v>
      </c>
    </row>
    <row r="358" spans="1:1" x14ac:dyDescent="0.25">
      <c r="A358" s="5">
        <v>457</v>
      </c>
    </row>
    <row r="359" spans="1:1" x14ac:dyDescent="0.25">
      <c r="A359" s="5">
        <v>458</v>
      </c>
    </row>
    <row r="360" spans="1:1" x14ac:dyDescent="0.25">
      <c r="A360" s="5">
        <v>459</v>
      </c>
    </row>
    <row r="361" spans="1:1" x14ac:dyDescent="0.25">
      <c r="A361" s="5">
        <v>460</v>
      </c>
    </row>
    <row r="362" spans="1:1" x14ac:dyDescent="0.25">
      <c r="A362" s="5">
        <v>461</v>
      </c>
    </row>
    <row r="363" spans="1:1" x14ac:dyDescent="0.25">
      <c r="A363" s="34">
        <v>462</v>
      </c>
    </row>
    <row r="364" spans="1:1" x14ac:dyDescent="0.25">
      <c r="A364" s="5">
        <v>463</v>
      </c>
    </row>
    <row r="365" spans="1:1" x14ac:dyDescent="0.25">
      <c r="A365" s="34">
        <v>464</v>
      </c>
    </row>
    <row r="366" spans="1:1" x14ac:dyDescent="0.25">
      <c r="A366" s="34">
        <v>465</v>
      </c>
    </row>
    <row r="367" spans="1:1" x14ac:dyDescent="0.25">
      <c r="A367" s="34">
        <v>466</v>
      </c>
    </row>
    <row r="368" spans="1:1" x14ac:dyDescent="0.25">
      <c r="A368" s="5">
        <v>467</v>
      </c>
    </row>
    <row r="369" spans="1:1" x14ac:dyDescent="0.25">
      <c r="A369" s="5">
        <v>468</v>
      </c>
    </row>
    <row r="370" spans="1:1" x14ac:dyDescent="0.25">
      <c r="A370" s="5">
        <v>469</v>
      </c>
    </row>
    <row r="371" spans="1:1" x14ac:dyDescent="0.25">
      <c r="A371" s="5">
        <v>470</v>
      </c>
    </row>
    <row r="372" spans="1:1" x14ac:dyDescent="0.25">
      <c r="A372" s="5">
        <v>471</v>
      </c>
    </row>
    <row r="373" spans="1:1" x14ac:dyDescent="0.25">
      <c r="A373" s="5">
        <v>472</v>
      </c>
    </row>
    <row r="374" spans="1:1" x14ac:dyDescent="0.25">
      <c r="A374" s="5">
        <v>473</v>
      </c>
    </row>
    <row r="375" spans="1:1" x14ac:dyDescent="0.25">
      <c r="A375" s="34">
        <v>474</v>
      </c>
    </row>
    <row r="376" spans="1:1" x14ac:dyDescent="0.25">
      <c r="A376" s="34">
        <v>475</v>
      </c>
    </row>
    <row r="377" spans="1:1" x14ac:dyDescent="0.25">
      <c r="A377" s="5">
        <v>476</v>
      </c>
    </row>
    <row r="378" spans="1:1" x14ac:dyDescent="0.25">
      <c r="A378" s="5">
        <v>477</v>
      </c>
    </row>
    <row r="379" spans="1:1" x14ac:dyDescent="0.25">
      <c r="A379" s="5">
        <v>478</v>
      </c>
    </row>
    <row r="380" spans="1:1" x14ac:dyDescent="0.25">
      <c r="A380" s="34">
        <v>479</v>
      </c>
    </row>
    <row r="381" spans="1:1" x14ac:dyDescent="0.25">
      <c r="A381" s="34">
        <v>480</v>
      </c>
    </row>
    <row r="382" spans="1:1" x14ac:dyDescent="0.25">
      <c r="A382" s="5">
        <v>481</v>
      </c>
    </row>
    <row r="383" spans="1:1" x14ac:dyDescent="0.25">
      <c r="A383" s="5">
        <v>482</v>
      </c>
    </row>
    <row r="384" spans="1:1" x14ac:dyDescent="0.25">
      <c r="A384" s="34">
        <v>483</v>
      </c>
    </row>
    <row r="385" spans="1:1" x14ac:dyDescent="0.25">
      <c r="A385" s="34">
        <v>484</v>
      </c>
    </row>
    <row r="386" spans="1:1" x14ac:dyDescent="0.25">
      <c r="A386" s="5">
        <v>485</v>
      </c>
    </row>
    <row r="387" spans="1:1" x14ac:dyDescent="0.25">
      <c r="A387" s="5">
        <v>486</v>
      </c>
    </row>
    <row r="388" spans="1:1" x14ac:dyDescent="0.25">
      <c r="A388" s="5">
        <v>487</v>
      </c>
    </row>
    <row r="389" spans="1:1" x14ac:dyDescent="0.25">
      <c r="A389" s="5">
        <v>488</v>
      </c>
    </row>
    <row r="390" spans="1:1" x14ac:dyDescent="0.25">
      <c r="A390" s="34">
        <v>489</v>
      </c>
    </row>
    <row r="391" spans="1:1" x14ac:dyDescent="0.25">
      <c r="A391" s="5">
        <v>490</v>
      </c>
    </row>
    <row r="392" spans="1:1" x14ac:dyDescent="0.25">
      <c r="A392" s="5">
        <v>491</v>
      </c>
    </row>
    <row r="393" spans="1:1" x14ac:dyDescent="0.25">
      <c r="A393" s="5">
        <v>492</v>
      </c>
    </row>
    <row r="394" spans="1:1" x14ac:dyDescent="0.25">
      <c r="A394" s="5">
        <v>493</v>
      </c>
    </row>
    <row r="395" spans="1:1" x14ac:dyDescent="0.25">
      <c r="A395" s="5">
        <v>494</v>
      </c>
    </row>
    <row r="396" spans="1:1" x14ac:dyDescent="0.25">
      <c r="A396" s="5">
        <v>495</v>
      </c>
    </row>
    <row r="397" spans="1:1" x14ac:dyDescent="0.25">
      <c r="A397" s="5">
        <v>496</v>
      </c>
    </row>
    <row r="398" spans="1:1" x14ac:dyDescent="0.25">
      <c r="A398" s="5">
        <v>497</v>
      </c>
    </row>
    <row r="399" spans="1:1" x14ac:dyDescent="0.25">
      <c r="A399" s="5">
        <v>498</v>
      </c>
    </row>
    <row r="400" spans="1:1" x14ac:dyDescent="0.25">
      <c r="A400" s="5">
        <v>499</v>
      </c>
    </row>
    <row r="401" spans="1:1" x14ac:dyDescent="0.25">
      <c r="A401" s="5">
        <v>500</v>
      </c>
    </row>
  </sheetData>
  <sortState xmlns:xlrd2="http://schemas.microsoft.com/office/spreadsheetml/2017/richdata2" ref="A1:A401">
    <sortCondition ref="A296:A401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/>
  <dimension ref="A1:X583"/>
  <sheetViews>
    <sheetView workbookViewId="0"/>
  </sheetViews>
  <sheetFormatPr baseColWidth="10" defaultColWidth="10.7109375" defaultRowHeight="13.5" x14ac:dyDescent="0.25"/>
  <cols>
    <col min="1" max="1" width="6.5703125" style="18" bestFit="1" customWidth="1"/>
    <col min="2" max="2" width="34.140625" style="19" bestFit="1" customWidth="1"/>
    <col min="3" max="3" width="12.140625" style="19" bestFit="1" customWidth="1"/>
    <col min="4" max="4" width="10" style="19" bestFit="1" customWidth="1"/>
    <col min="5" max="5" width="8.140625" style="20" bestFit="1" customWidth="1"/>
    <col min="6" max="8" width="10.7109375" style="20"/>
    <col min="9" max="9" width="30.28515625" style="20" bestFit="1" customWidth="1"/>
    <col min="10" max="10" width="13" style="20" customWidth="1"/>
    <col min="11" max="12" width="10.7109375" style="20"/>
    <col min="13" max="13" width="36.5703125" style="20" bestFit="1" customWidth="1"/>
    <col min="14" max="14" width="10.7109375" style="20"/>
    <col min="15" max="15" width="30.7109375" style="20" bestFit="1" customWidth="1"/>
    <col min="16" max="18" width="10.7109375" style="20"/>
    <col min="19" max="19" width="34.140625" style="20" bestFit="1" customWidth="1"/>
    <col min="20" max="23" width="10.7109375" style="20"/>
    <col min="24" max="24" width="33.7109375" style="20" bestFit="1" customWidth="1"/>
    <col min="25" max="16384" width="10.7109375" style="20"/>
  </cols>
  <sheetData>
    <row r="1" spans="1:24" x14ac:dyDescent="0.25">
      <c r="A1" s="22" t="s">
        <v>89</v>
      </c>
      <c r="B1" s="18" t="s">
        <v>37</v>
      </c>
      <c r="C1" s="19" t="s">
        <v>86</v>
      </c>
      <c r="D1" s="19" t="s">
        <v>87</v>
      </c>
      <c r="E1" s="19" t="s">
        <v>88</v>
      </c>
      <c r="I1" s="20" t="s">
        <v>16</v>
      </c>
      <c r="J1" s="20" t="s">
        <v>106</v>
      </c>
    </row>
    <row r="2" spans="1:24" ht="15" x14ac:dyDescent="0.25">
      <c r="A2" s="22">
        <f>IF(B2&lt;&gt;"",SUBTOTAL(103,$B$2:B2),"")</f>
        <v>1</v>
      </c>
      <c r="B2" s="30" t="s">
        <v>40</v>
      </c>
      <c r="C2" s="19">
        <f>COUNTIF(Tabla4[CLUB],Hoja4!B2)</f>
        <v>0</v>
      </c>
      <c r="D2" s="19">
        <f>COUNTIF('INSCRIPCIONES NUEVOS'!$M$7:$M$233,Hoja4!B2)</f>
        <v>0</v>
      </c>
      <c r="E2" s="27">
        <f t="shared" ref="E2:E25" si="0">SUM(C2:D2)</f>
        <v>0</v>
      </c>
      <c r="I2" s="5" t="s">
        <v>70</v>
      </c>
      <c r="J2" s="20">
        <f>COUNTIF('INSCRIPCIONES NUEVOS'!$L$7:$L$233,Hoja4!I2)+COUNTIF(Tabla4[CATEGORIA],Tabla3[[#This Row],[CATEGORIA]])</f>
        <v>0</v>
      </c>
    </row>
    <row r="3" spans="1:24" ht="15" x14ac:dyDescent="0.25">
      <c r="A3" s="22">
        <f>IF(B3&lt;&gt;"",SUBTOTAL(103,$B$2:B3),"")</f>
        <v>2</v>
      </c>
      <c r="B3" s="31" t="s">
        <v>46</v>
      </c>
      <c r="C3" s="19">
        <f>COUNTIF(Tabla4[CLUB],Hoja4!B3)</f>
        <v>0</v>
      </c>
      <c r="D3" s="19">
        <f>COUNTIF('INSCRIPCIONES NUEVOS'!$M$7:$M$233,Hoja4!B3)</f>
        <v>0</v>
      </c>
      <c r="E3" s="27">
        <f t="shared" si="0"/>
        <v>0</v>
      </c>
      <c r="I3" s="5" t="s">
        <v>68</v>
      </c>
      <c r="J3" s="20">
        <f>COUNTIF('INSCRIPCIONES NUEVOS'!$L$7:$L$233,Hoja4!I3)+COUNTIF(Tabla4[CATEGORIA],Tabla3[[#This Row],[CATEGORIA]])</f>
        <v>0</v>
      </c>
    </row>
    <row r="4" spans="1:24" ht="15" x14ac:dyDescent="0.25">
      <c r="A4" s="22">
        <f>IF(B4&lt;&gt;"",SUBTOTAL(103,$B$2:B4),"")</f>
        <v>3</v>
      </c>
      <c r="B4" s="31" t="s">
        <v>82</v>
      </c>
      <c r="C4" s="19">
        <f>COUNTIF(Tabla4[CLUB],Hoja4!B4)</f>
        <v>0</v>
      </c>
      <c r="D4" s="19">
        <f>COUNTIF('INSCRIPCIONES NUEVOS'!$M$7:$M$233,Hoja4!B4)</f>
        <v>0</v>
      </c>
      <c r="E4" s="27">
        <f t="shared" si="0"/>
        <v>0</v>
      </c>
      <c r="I4" s="5" t="s">
        <v>98</v>
      </c>
      <c r="J4" s="20">
        <f>COUNTIF('INSCRIPCIONES NUEVOS'!$L$7:$L$233,Hoja4!I4)+COUNTIF(Tabla4[CATEGORIA],Tabla3[[#This Row],[CATEGORIA]])</f>
        <v>0</v>
      </c>
    </row>
    <row r="5" spans="1:24" ht="15.75" x14ac:dyDescent="0.25">
      <c r="A5" s="22">
        <f>IF(B5&lt;&gt;"",SUBTOTAL(103,$B$2:B5),"")</f>
        <v>4</v>
      </c>
      <c r="B5" s="31" t="s">
        <v>83</v>
      </c>
      <c r="C5" s="19">
        <f>COUNTIF(Tabla4[CLUB],Hoja4!B5)</f>
        <v>0</v>
      </c>
      <c r="D5" s="19">
        <f>COUNTIF('INSCRIPCIONES NUEVOS'!$M$7:$M$233,Hoja4!B5)</f>
        <v>0</v>
      </c>
      <c r="E5" s="27">
        <f t="shared" si="0"/>
        <v>0</v>
      </c>
      <c r="I5" s="5" t="s">
        <v>99</v>
      </c>
      <c r="J5" s="20">
        <f>COUNTIF('INSCRIPCIONES NUEVOS'!$L$7:$L$233,Hoja4!I5)+COUNTIF(Tabla4[CATEGORIA],Tabla3[[#This Row],[CATEGORIA]])</f>
        <v>0</v>
      </c>
      <c r="M5" s="28" t="s">
        <v>109</v>
      </c>
    </row>
    <row r="6" spans="1:24" ht="15.75" x14ac:dyDescent="0.25">
      <c r="A6" s="22">
        <f>IF(B6&lt;&gt;"",SUBTOTAL(103,$B$2:B6),"")</f>
        <v>5</v>
      </c>
      <c r="B6" s="31" t="s">
        <v>74</v>
      </c>
      <c r="C6" s="19">
        <f>COUNTIF(Tabla4[CLUB],Hoja4!B6)</f>
        <v>0</v>
      </c>
      <c r="D6" s="19">
        <f>COUNTIF('INSCRIPCIONES NUEVOS'!$M$7:$M$233,Hoja4!B6)</f>
        <v>0</v>
      </c>
      <c r="E6" s="27">
        <f>SUM(C6:D6)</f>
        <v>0</v>
      </c>
      <c r="I6" s="5" t="s">
        <v>95</v>
      </c>
      <c r="J6" s="20">
        <f>COUNTIF('INSCRIPCIONES NUEVOS'!$L$7:$L$233,Hoja4!I6)+COUNTIF(Tabla4[CATEGORIA],Tabla3[[#This Row],[CATEGORIA]])</f>
        <v>0</v>
      </c>
      <c r="M6" s="29" t="s">
        <v>109</v>
      </c>
    </row>
    <row r="7" spans="1:24" ht="15" x14ac:dyDescent="0.25">
      <c r="A7" s="22">
        <f>IF(B7&lt;&gt;"",SUBTOTAL(103,$B$2:B7),"")</f>
        <v>6</v>
      </c>
      <c r="B7" s="31" t="s">
        <v>111</v>
      </c>
      <c r="C7" s="19">
        <f>COUNTIF(Tabla4[CLUB],Hoja4!B7)</f>
        <v>0</v>
      </c>
      <c r="D7" s="19">
        <f>COUNTIF('INSCRIPCIONES NUEVOS'!$M$7:$M$233,Hoja4!B7)</f>
        <v>0</v>
      </c>
      <c r="E7" s="27">
        <f t="shared" si="0"/>
        <v>0</v>
      </c>
      <c r="I7" s="5" t="s">
        <v>96</v>
      </c>
      <c r="J7" s="20">
        <f>COUNTIF('INSCRIPCIONES NUEVOS'!$L$7:$L$233,Hoja4!I7)+COUNTIF(Tabla4[CATEGORIA],Tabla3[[#This Row],[CATEGORIA]])</f>
        <v>0</v>
      </c>
    </row>
    <row r="8" spans="1:24" ht="15" x14ac:dyDescent="0.25">
      <c r="A8" s="22">
        <f>IF(B8&lt;&gt;"",SUBTOTAL(103,$B$2:B8),"")</f>
        <v>7</v>
      </c>
      <c r="B8" s="31" t="s">
        <v>116</v>
      </c>
      <c r="C8" s="19">
        <f>COUNTIF(Tabla4[CLUB],Hoja4!B8)</f>
        <v>0</v>
      </c>
      <c r="D8" s="19">
        <f>COUNTIF('INSCRIPCIONES NUEVOS'!$M$7:$M$233,Hoja4!B8)</f>
        <v>0</v>
      </c>
      <c r="E8" s="27">
        <f t="shared" si="0"/>
        <v>0</v>
      </c>
      <c r="I8" s="5" t="s">
        <v>57</v>
      </c>
      <c r="J8" s="20">
        <f>COUNTIF('INSCRIPCIONES NUEVOS'!$L$7:$L$233,Hoja4!I8)+COUNTIF(Tabla4[CATEGORIA],Tabla3[[#This Row],[CATEGORIA]])</f>
        <v>0</v>
      </c>
      <c r="M8" s="30" t="s">
        <v>40</v>
      </c>
      <c r="O8" s="20" t="s">
        <v>40</v>
      </c>
      <c r="R8" s="20">
        <v>1</v>
      </c>
      <c r="S8" s="20" t="s">
        <v>40</v>
      </c>
      <c r="T8" s="20" t="s">
        <v>117</v>
      </c>
      <c r="X8" s="20" t="s">
        <v>40</v>
      </c>
    </row>
    <row r="9" spans="1:24" ht="15" x14ac:dyDescent="0.25">
      <c r="A9" s="22">
        <f>IF(B9&lt;&gt;"",SUBTOTAL(103,$B$2:B9),"")</f>
        <v>8</v>
      </c>
      <c r="B9" s="31" t="s">
        <v>75</v>
      </c>
      <c r="C9" s="19">
        <f>COUNTIF(Tabla4[CLUB],Hoja4!B9)</f>
        <v>0</v>
      </c>
      <c r="D9" s="19">
        <f>COUNTIF('INSCRIPCIONES NUEVOS'!$M$7:$M$233,Hoja4!B9)</f>
        <v>0</v>
      </c>
      <c r="E9" s="27">
        <f t="shared" si="0"/>
        <v>0</v>
      </c>
      <c r="I9" s="5" t="s">
        <v>58</v>
      </c>
      <c r="J9" s="20">
        <f>COUNTIF('INSCRIPCIONES NUEVOS'!$L$7:$L$233,Hoja4!I9)+COUNTIF(Tabla4[CATEGORIA],Tabla3[[#This Row],[CATEGORIA]])</f>
        <v>0</v>
      </c>
      <c r="M9" s="31" t="s">
        <v>46</v>
      </c>
      <c r="O9" s="20" t="s">
        <v>46</v>
      </c>
      <c r="R9" s="20">
        <v>2</v>
      </c>
      <c r="S9" s="20" t="s">
        <v>46</v>
      </c>
      <c r="T9" s="20" t="s">
        <v>118</v>
      </c>
      <c r="X9" s="20" t="s">
        <v>46</v>
      </c>
    </row>
    <row r="10" spans="1:24" ht="15" x14ac:dyDescent="0.25">
      <c r="A10" s="22">
        <f>IF(B10&lt;&gt;"",SUBTOTAL(103,$B$2:B10),"")</f>
        <v>9</v>
      </c>
      <c r="B10" s="31" t="s">
        <v>48</v>
      </c>
      <c r="C10" s="19">
        <f>COUNTIF(Tabla4[CLUB],Hoja4!B10)</f>
        <v>0</v>
      </c>
      <c r="D10" s="19">
        <f>COUNTIF('INSCRIPCIONES NUEVOS'!$M$7:$M$233,Hoja4!B10)</f>
        <v>0</v>
      </c>
      <c r="E10" s="27">
        <f t="shared" si="0"/>
        <v>0</v>
      </c>
      <c r="I10" s="5" t="s">
        <v>59</v>
      </c>
      <c r="J10" s="20">
        <f>COUNTIF('INSCRIPCIONES NUEVOS'!$L$7:$L$233,Hoja4!I10)+COUNTIF(Tabla4[CATEGORIA],Tabla3[[#This Row],[CATEGORIA]])</f>
        <v>0</v>
      </c>
      <c r="M10" s="31" t="s">
        <v>82</v>
      </c>
      <c r="O10" s="20" t="s">
        <v>82</v>
      </c>
      <c r="R10" s="20">
        <v>3</v>
      </c>
      <c r="S10" s="20" t="s">
        <v>82</v>
      </c>
      <c r="T10" s="20" t="s">
        <v>119</v>
      </c>
      <c r="X10" s="20" t="s">
        <v>82</v>
      </c>
    </row>
    <row r="11" spans="1:24" ht="15" x14ac:dyDescent="0.25">
      <c r="A11" s="22">
        <f>IF(B11&lt;&gt;"",SUBTOTAL(103,$B$2:B11),"")</f>
        <v>10</v>
      </c>
      <c r="B11" s="31" t="s">
        <v>104</v>
      </c>
      <c r="C11" s="19">
        <f>COUNTIF(Tabla4[CLUB],Hoja4!B11)</f>
        <v>0</v>
      </c>
      <c r="D11" s="19">
        <f>COUNTIF('INSCRIPCIONES NUEVOS'!$M$7:$M$233,Hoja4!B11)</f>
        <v>0</v>
      </c>
      <c r="E11" s="27">
        <f t="shared" si="0"/>
        <v>0</v>
      </c>
      <c r="I11" s="5" t="s">
        <v>60</v>
      </c>
      <c r="J11" s="20">
        <f>COUNTIF('INSCRIPCIONES NUEVOS'!$L$7:$L$233,Hoja4!I11)+COUNTIF(Tabla4[CATEGORIA],Tabla3[[#This Row],[CATEGORIA]])</f>
        <v>0</v>
      </c>
      <c r="M11" s="31" t="s">
        <v>83</v>
      </c>
      <c r="O11" s="20" t="s">
        <v>83</v>
      </c>
      <c r="R11" s="20">
        <v>4</v>
      </c>
      <c r="S11" s="20" t="s">
        <v>83</v>
      </c>
      <c r="T11" s="20" t="s">
        <v>120</v>
      </c>
      <c r="X11" s="20" t="s">
        <v>83</v>
      </c>
    </row>
    <row r="12" spans="1:24" ht="15" x14ac:dyDescent="0.25">
      <c r="A12" s="22">
        <f>IF(B12&lt;&gt;"",SUBTOTAL(103,$B$2:B12),"")</f>
        <v>11</v>
      </c>
      <c r="B12" s="31" t="s">
        <v>148</v>
      </c>
      <c r="C12" s="19">
        <f>COUNTIF(Tabla4[CLUB],Hoja4!B12)</f>
        <v>0</v>
      </c>
      <c r="D12" s="19">
        <f>COUNTIF('INSCRIPCIONES NUEVOS'!$M$7:$M$233,Hoja4!B12)</f>
        <v>0</v>
      </c>
      <c r="E12" s="27">
        <f t="shared" si="0"/>
        <v>0</v>
      </c>
      <c r="I12" s="5" t="s">
        <v>61</v>
      </c>
      <c r="J12" s="20">
        <f>COUNTIF('INSCRIPCIONES NUEVOS'!$L$7:$L$233,Hoja4!I12)+COUNTIF(Tabla4[CATEGORIA],Tabla3[[#This Row],[CATEGORIA]])</f>
        <v>0</v>
      </c>
      <c r="M12" s="31" t="s">
        <v>111</v>
      </c>
      <c r="P12" s="20" t="s">
        <v>116</v>
      </c>
      <c r="R12" s="20">
        <v>5</v>
      </c>
      <c r="S12" s="20" t="s">
        <v>74</v>
      </c>
      <c r="T12" s="20" t="s">
        <v>121</v>
      </c>
    </row>
    <row r="13" spans="1:24" ht="15" x14ac:dyDescent="0.25">
      <c r="A13" s="22">
        <f>IF(B13&lt;&gt;"",SUBTOTAL(103,$B$2:B13),"")</f>
        <v>12</v>
      </c>
      <c r="B13" s="31" t="s">
        <v>38</v>
      </c>
      <c r="C13" s="19">
        <f>COUNTIF(Tabla4[CLUB],Hoja4!B13)</f>
        <v>0</v>
      </c>
      <c r="D13" s="19">
        <f>COUNTIF('INSCRIPCIONES NUEVOS'!$M$7:$M$233,Hoja4!B13)</f>
        <v>0</v>
      </c>
      <c r="E13" s="27">
        <f t="shared" si="0"/>
        <v>0</v>
      </c>
      <c r="I13" s="5" t="s">
        <v>0</v>
      </c>
      <c r="J13" s="20">
        <f>COUNTIF('INSCRIPCIONES NUEVOS'!$L$7:$L$233,Hoja4!I13)+COUNTIF(Tabla4[CATEGORIA],Tabla3[[#This Row],[CATEGORIA]])</f>
        <v>0</v>
      </c>
      <c r="M13" s="31" t="s">
        <v>75</v>
      </c>
      <c r="O13" s="20" t="s">
        <v>111</v>
      </c>
      <c r="R13" s="20">
        <v>6</v>
      </c>
      <c r="S13" s="20" t="s">
        <v>111</v>
      </c>
      <c r="T13" s="20" t="s">
        <v>122</v>
      </c>
      <c r="X13" s="20" t="s">
        <v>111</v>
      </c>
    </row>
    <row r="14" spans="1:24" ht="15" x14ac:dyDescent="0.25">
      <c r="A14" s="22">
        <f>IF(B14&lt;&gt;"",SUBTOTAL(103,$B$2:B14),"")</f>
        <v>13</v>
      </c>
      <c r="B14" s="31" t="s">
        <v>42</v>
      </c>
      <c r="C14" s="19">
        <f>COUNTIF(Tabla4[CLUB],Hoja4!B14)</f>
        <v>0</v>
      </c>
      <c r="D14" s="19">
        <f>COUNTIF('INSCRIPCIONES NUEVOS'!$M$7:$M$233,Hoja4!B14)</f>
        <v>0</v>
      </c>
      <c r="E14" s="27">
        <f t="shared" si="0"/>
        <v>0</v>
      </c>
      <c r="I14" s="5" t="s">
        <v>1</v>
      </c>
      <c r="J14" s="20">
        <f>COUNTIF('INSCRIPCIONES NUEVOS'!$L$7:$L$233,Hoja4!I14)+COUNTIF(Tabla4[CATEGORIA],Tabla3[[#This Row],[CATEGORIA]])</f>
        <v>0</v>
      </c>
      <c r="M14" s="31" t="s">
        <v>48</v>
      </c>
      <c r="O14" s="20" t="s">
        <v>75</v>
      </c>
      <c r="R14" s="20">
        <v>31</v>
      </c>
      <c r="S14" s="20" t="s">
        <v>116</v>
      </c>
      <c r="T14" s="20" t="s">
        <v>147</v>
      </c>
      <c r="X14" s="20" t="s">
        <v>116</v>
      </c>
    </row>
    <row r="15" spans="1:24" ht="15" x14ac:dyDescent="0.25">
      <c r="A15" s="22">
        <f>IF(B15&lt;&gt;"",SUBTOTAL(103,$B$2:B15),"")</f>
        <v>14</v>
      </c>
      <c r="B15" s="31" t="s">
        <v>47</v>
      </c>
      <c r="C15" s="19">
        <f>COUNTIF(Tabla4[CLUB],Hoja4!B15)</f>
        <v>0</v>
      </c>
      <c r="D15" s="19">
        <f>COUNTIF('INSCRIPCIONES NUEVOS'!$M$7:$M$233,Hoja4!B15)</f>
        <v>0</v>
      </c>
      <c r="E15" s="27">
        <f t="shared" si="0"/>
        <v>0</v>
      </c>
      <c r="I15" s="5" t="s">
        <v>2</v>
      </c>
      <c r="J15" s="20">
        <f>COUNTIF('INSCRIPCIONES NUEVOS'!$L$7:$L$233,Hoja4!I15)+COUNTIF(Tabla4[CATEGORIA],Tabla3[[#This Row],[CATEGORIA]])</f>
        <v>0</v>
      </c>
      <c r="M15" s="31" t="s">
        <v>104</v>
      </c>
      <c r="O15" s="20" t="s">
        <v>48</v>
      </c>
      <c r="R15" s="20">
        <v>7</v>
      </c>
      <c r="S15" s="20" t="s">
        <v>75</v>
      </c>
      <c r="T15" s="20" t="s">
        <v>123</v>
      </c>
      <c r="X15" s="20" t="s">
        <v>75</v>
      </c>
    </row>
    <row r="16" spans="1:24" ht="15" x14ac:dyDescent="0.25">
      <c r="A16" s="22">
        <f>IF(B16&lt;&gt;"",SUBTOTAL(103,$B$2:B16),"")</f>
        <v>15</v>
      </c>
      <c r="B16" s="32" t="s">
        <v>71</v>
      </c>
      <c r="C16" s="19">
        <f>COUNTIF(Tabla4[CLUB],Hoja4!B16)</f>
        <v>0</v>
      </c>
      <c r="D16" s="19">
        <f>COUNTIF('INSCRIPCIONES NUEVOS'!$M$7:$M$233,Hoja4!B16)</f>
        <v>0</v>
      </c>
      <c r="E16" s="27">
        <f t="shared" si="0"/>
        <v>0</v>
      </c>
      <c r="I16" s="5" t="s">
        <v>3</v>
      </c>
      <c r="J16" s="20">
        <f>COUNTIF('INSCRIPCIONES NUEVOS'!$L$7:$L$233,Hoja4!I16)+COUNTIF(Tabla4[CATEGORIA],Tabla3[[#This Row],[CATEGORIA]])</f>
        <v>0</v>
      </c>
      <c r="M16" s="31" t="s">
        <v>105</v>
      </c>
      <c r="O16" s="5" t="s">
        <v>104</v>
      </c>
      <c r="R16" s="20">
        <v>8</v>
      </c>
      <c r="S16" s="20" t="s">
        <v>48</v>
      </c>
      <c r="T16" s="20" t="s">
        <v>124</v>
      </c>
      <c r="X16" s="20" t="s">
        <v>48</v>
      </c>
    </row>
    <row r="17" spans="1:24" ht="15" x14ac:dyDescent="0.25">
      <c r="A17" s="22">
        <f>IF(B17&lt;&gt;"",SUBTOTAL(103,$B$2:B17),"")</f>
        <v>16</v>
      </c>
      <c r="B17" s="31" t="s">
        <v>113</v>
      </c>
      <c r="C17" s="19">
        <f>COUNTIF(Tabla4[CLUB],Hoja4!B17)</f>
        <v>0</v>
      </c>
      <c r="D17" s="19">
        <f>COUNTIF('INSCRIPCIONES NUEVOS'!$M$7:$M$233,Hoja4!B17)</f>
        <v>0</v>
      </c>
      <c r="E17" s="27">
        <f t="shared" si="0"/>
        <v>0</v>
      </c>
      <c r="I17" s="5" t="s">
        <v>4</v>
      </c>
      <c r="J17" s="20">
        <f>COUNTIF('INSCRIPCIONES NUEVOS'!$L$7:$L$233,Hoja4!I17)+COUNTIF(Tabla4[CATEGORIA],Tabla3[[#This Row],[CATEGORIA]])</f>
        <v>0</v>
      </c>
      <c r="M17" s="31" t="s">
        <v>38</v>
      </c>
      <c r="O17" s="5" t="s">
        <v>105</v>
      </c>
      <c r="R17" s="20">
        <v>9</v>
      </c>
      <c r="S17" s="20" t="s">
        <v>104</v>
      </c>
      <c r="T17" s="20" t="s">
        <v>125</v>
      </c>
      <c r="X17" s="20" t="s">
        <v>104</v>
      </c>
    </row>
    <row r="18" spans="1:24" ht="15" x14ac:dyDescent="0.25">
      <c r="A18" s="22">
        <f>IF(B18&lt;&gt;"",SUBTOTAL(103,$B$2:B18),"")</f>
        <v>17</v>
      </c>
      <c r="B18" s="32" t="s">
        <v>79</v>
      </c>
      <c r="C18" s="19">
        <f>COUNTIF(Tabla4[CLUB],Hoja4!B18)</f>
        <v>0</v>
      </c>
      <c r="D18" s="19">
        <f>COUNTIF('INSCRIPCIONES NUEVOS'!$M$7:$M$233,Hoja4!B18)</f>
        <v>0</v>
      </c>
      <c r="E18" s="27">
        <f t="shared" si="0"/>
        <v>0</v>
      </c>
      <c r="I18" s="5" t="s">
        <v>80</v>
      </c>
      <c r="J18" s="20">
        <f>COUNTIF('INSCRIPCIONES NUEVOS'!$L$7:$L$233,Hoja4!I18)+COUNTIF(Tabla4[CATEGORIA],Tabla3[[#This Row],[CATEGORIA]])</f>
        <v>0</v>
      </c>
      <c r="M18" s="31" t="s">
        <v>42</v>
      </c>
      <c r="O18" s="20" t="s">
        <v>38</v>
      </c>
      <c r="R18" s="20">
        <v>10</v>
      </c>
      <c r="S18" s="20" t="s">
        <v>148</v>
      </c>
      <c r="T18" s="20" t="s">
        <v>149</v>
      </c>
    </row>
    <row r="19" spans="1:24" ht="15" x14ac:dyDescent="0.25">
      <c r="A19" s="22">
        <f>IF(B19&lt;&gt;"",SUBTOTAL(103,$B$2:B19),"")</f>
        <v>18</v>
      </c>
      <c r="B19" s="32" t="s">
        <v>108</v>
      </c>
      <c r="C19" s="19">
        <f>COUNTIF(Tabla4[CLUB],Hoja4!B19)</f>
        <v>0</v>
      </c>
      <c r="D19" s="19">
        <f>COUNTIF('INSCRIPCIONES NUEVOS'!$M$7:$M$233,Hoja4!B19)</f>
        <v>0</v>
      </c>
      <c r="E19" s="27">
        <f t="shared" si="0"/>
        <v>0</v>
      </c>
      <c r="I19" s="5" t="s">
        <v>94</v>
      </c>
      <c r="J19" s="20">
        <f>COUNTIF('INSCRIPCIONES NUEVOS'!$L$7:$L$233,Hoja4!I19)+COUNTIF(Tabla4[CATEGORIA],Tabla3[[#This Row],[CATEGORIA]])</f>
        <v>0</v>
      </c>
      <c r="M19" s="31" t="s">
        <v>47</v>
      </c>
      <c r="O19" s="20" t="s">
        <v>42</v>
      </c>
      <c r="R19" s="20">
        <v>11</v>
      </c>
      <c r="S19" s="20" t="s">
        <v>38</v>
      </c>
      <c r="T19" s="20" t="s">
        <v>126</v>
      </c>
      <c r="X19" s="20" t="s">
        <v>38</v>
      </c>
    </row>
    <row r="20" spans="1:24" ht="15" x14ac:dyDescent="0.25">
      <c r="A20" s="22">
        <f>IF(B20&lt;&gt;"",SUBTOTAL(103,$B$2:B20),"")</f>
        <v>19</v>
      </c>
      <c r="B20" s="31" t="s">
        <v>52</v>
      </c>
      <c r="C20" s="19">
        <f>COUNTIF(Tabla4[CLUB],Hoja4!B20)</f>
        <v>0</v>
      </c>
      <c r="D20" s="19">
        <f>COUNTIF('INSCRIPCIONES NUEVOS'!$M$7:$M$233,Hoja4!B20)</f>
        <v>0</v>
      </c>
      <c r="E20" s="27">
        <f t="shared" si="0"/>
        <v>0</v>
      </c>
      <c r="I20" s="5" t="s">
        <v>69</v>
      </c>
      <c r="J20" s="20">
        <f>COUNTIF('INSCRIPCIONES NUEVOS'!$L$7:$L$233,Hoja4!I20)+COUNTIF(Tabla4[CATEGORIA],Tabla3[[#This Row],[CATEGORIA]])</f>
        <v>0</v>
      </c>
      <c r="M20" s="31" t="s">
        <v>79</v>
      </c>
      <c r="O20" s="20" t="s">
        <v>47</v>
      </c>
      <c r="R20" s="20">
        <v>12</v>
      </c>
      <c r="S20" s="20" t="s">
        <v>42</v>
      </c>
      <c r="T20" s="20" t="s">
        <v>127</v>
      </c>
      <c r="X20" s="20" t="s">
        <v>42</v>
      </c>
    </row>
    <row r="21" spans="1:24" ht="15" x14ac:dyDescent="0.25">
      <c r="A21" s="22">
        <f>IF(B21&lt;&gt;"",SUBTOTAL(103,$B$2:B21),"")</f>
        <v>20</v>
      </c>
      <c r="B21" s="31" t="s">
        <v>115</v>
      </c>
      <c r="C21" s="19">
        <f>COUNTIF(Tabla4[CLUB],Hoja4!B21)</f>
        <v>0</v>
      </c>
      <c r="D21" s="19">
        <f>COUNTIF('INSCRIPCIONES NUEVOS'!$M$7:$M$233,Hoja4!B21)</f>
        <v>0</v>
      </c>
      <c r="E21" s="27">
        <f t="shared" si="0"/>
        <v>0</v>
      </c>
      <c r="I21" s="5" t="s">
        <v>73</v>
      </c>
      <c r="J21" s="20">
        <f>COUNTIF('INSCRIPCIONES NUEVOS'!$L$7:$L$233,Hoja4!I21)+COUNTIF(Tabla4[CATEGORIA],Tabla3[[#This Row],[CATEGORIA]])</f>
        <v>0</v>
      </c>
      <c r="M21" s="31" t="s">
        <v>108</v>
      </c>
      <c r="O21" s="20" t="s">
        <v>71</v>
      </c>
      <c r="R21" s="20">
        <v>13</v>
      </c>
      <c r="S21" s="20" t="s">
        <v>47</v>
      </c>
      <c r="T21" s="20" t="s">
        <v>128</v>
      </c>
      <c r="X21" s="20" t="s">
        <v>47</v>
      </c>
    </row>
    <row r="22" spans="1:24" ht="15" x14ac:dyDescent="0.25">
      <c r="A22" s="22">
        <f>IF(B22&lt;&gt;"",SUBTOTAL(103,$B$2:B22),"")</f>
        <v>21</v>
      </c>
      <c r="B22" s="31" t="s">
        <v>112</v>
      </c>
      <c r="C22" s="19">
        <f>COUNTIF(Tabla4[CLUB],Hoja4!B22)</f>
        <v>0</v>
      </c>
      <c r="D22" s="19">
        <f>COUNTIF('INSCRIPCIONES NUEVOS'!$M$7:$M$233,Hoja4!B22)</f>
        <v>0</v>
      </c>
      <c r="E22" s="27">
        <f t="shared" si="0"/>
        <v>0</v>
      </c>
      <c r="I22" s="5" t="s">
        <v>102</v>
      </c>
      <c r="J22" s="20">
        <f>COUNTIF('INSCRIPCIONES NUEVOS'!$L$7:$L$233,Hoja4!I22)+COUNTIF(Tabla4[CATEGORIA],Tabla3[[#This Row],[CATEGORIA]])</f>
        <v>0</v>
      </c>
      <c r="M22" s="31" t="s">
        <v>112</v>
      </c>
      <c r="R22" s="20">
        <v>15</v>
      </c>
      <c r="S22" s="20" t="s">
        <v>71</v>
      </c>
      <c r="T22" s="20" t="s">
        <v>129</v>
      </c>
      <c r="X22" s="20" t="s">
        <v>71</v>
      </c>
    </row>
    <row r="23" spans="1:24" ht="15" x14ac:dyDescent="0.25">
      <c r="A23" s="22">
        <f>IF(B23&lt;&gt;"",SUBTOTAL(103,$B$2:B23),"")</f>
        <v>22</v>
      </c>
      <c r="B23" s="31" t="s">
        <v>85</v>
      </c>
      <c r="C23" s="19">
        <f>COUNTIF(Tabla4[CLUB],Hoja4!B23)</f>
        <v>0</v>
      </c>
      <c r="D23" s="19">
        <f>COUNTIF('INSCRIPCIONES NUEVOS'!$M$7:$M$233,Hoja4!B23)</f>
        <v>0</v>
      </c>
      <c r="E23" s="27">
        <f t="shared" si="0"/>
        <v>0</v>
      </c>
      <c r="I23" s="5" t="s">
        <v>5</v>
      </c>
      <c r="J23" s="20">
        <f>COUNTIF('INSCRIPCIONES NUEVOS'!$L$7:$L$233,Hoja4!I23)+COUNTIF(Tabla4[CATEGORIA],Tabla3[[#This Row],[CATEGORIA]])</f>
        <v>0</v>
      </c>
      <c r="M23" s="31" t="s">
        <v>85</v>
      </c>
      <c r="O23" s="5" t="s">
        <v>113</v>
      </c>
      <c r="R23" s="20">
        <v>16</v>
      </c>
      <c r="S23" s="20" t="s">
        <v>78</v>
      </c>
      <c r="T23" s="20" t="s">
        <v>130</v>
      </c>
    </row>
    <row r="24" spans="1:24" ht="15" x14ac:dyDescent="0.25">
      <c r="A24" s="22">
        <f>IF(B24&lt;&gt;"",SUBTOTAL(103,$B$2:B24),"")</f>
        <v>23</v>
      </c>
      <c r="B24" s="31" t="s">
        <v>72</v>
      </c>
      <c r="C24" s="19">
        <f>COUNTIF(Tabla4[CLUB],Hoja4!B24)</f>
        <v>0</v>
      </c>
      <c r="D24" s="19">
        <f>COUNTIF('INSCRIPCIONES NUEVOS'!$M$7:$M$233,Hoja4!B24)</f>
        <v>0</v>
      </c>
      <c r="E24" s="27">
        <f t="shared" si="0"/>
        <v>0</v>
      </c>
      <c r="I24" s="5" t="s">
        <v>6</v>
      </c>
      <c r="J24" s="20">
        <f>COUNTIF('INSCRIPCIONES NUEVOS'!$L$7:$L$233,Hoja4!I24)+COUNTIF(Tabla4[CATEGORIA],Tabla3[[#This Row],[CATEGORIA]])</f>
        <v>0</v>
      </c>
      <c r="M24" s="31" t="s">
        <v>72</v>
      </c>
      <c r="O24" s="5"/>
      <c r="R24" s="20">
        <v>14</v>
      </c>
      <c r="S24" s="20" t="s">
        <v>113</v>
      </c>
      <c r="T24" s="20" t="s">
        <v>131</v>
      </c>
      <c r="X24" s="20" t="s">
        <v>113</v>
      </c>
    </row>
    <row r="25" spans="1:24" ht="15" x14ac:dyDescent="0.25">
      <c r="A25" s="22">
        <f>IF(B25&lt;&gt;"",SUBTOTAL(103,$B$2:B25),"")</f>
        <v>24</v>
      </c>
      <c r="B25" s="31" t="s">
        <v>65</v>
      </c>
      <c r="C25" s="19">
        <f>COUNTIF(Tabla4[CLUB],Hoja4!B25)</f>
        <v>0</v>
      </c>
      <c r="D25" s="19">
        <f>COUNTIF('INSCRIPCIONES NUEVOS'!$M$7:$M$233,Hoja4!B25)</f>
        <v>0</v>
      </c>
      <c r="E25" s="27">
        <f t="shared" si="0"/>
        <v>0</v>
      </c>
      <c r="I25" s="5" t="s">
        <v>7</v>
      </c>
      <c r="J25" s="20">
        <f>COUNTIF('INSCRIPCIONES NUEVOS'!$L$7:$L$233,Hoja4!I25)+COUNTIF(Tabla4[CATEGORIA],Tabla3[[#This Row],[CATEGORIA]])</f>
        <v>0</v>
      </c>
      <c r="M25" s="31" t="s">
        <v>65</v>
      </c>
      <c r="O25" s="5" t="s">
        <v>108</v>
      </c>
      <c r="R25" s="20">
        <v>17</v>
      </c>
      <c r="S25" s="20" t="s">
        <v>79</v>
      </c>
      <c r="T25" s="20" t="s">
        <v>132</v>
      </c>
      <c r="X25" s="20" t="s">
        <v>79</v>
      </c>
    </row>
    <row r="26" spans="1:24" ht="15" x14ac:dyDescent="0.25">
      <c r="A26" s="22">
        <f>IF(B26&lt;&gt;"",SUBTOTAL(103,$B$2:B26),"")</f>
        <v>25</v>
      </c>
      <c r="B26" s="31" t="s">
        <v>110</v>
      </c>
      <c r="C26" s="19">
        <f>COUNTIF(Tabla4[CLUB],Hoja4!B26)</f>
        <v>0</v>
      </c>
      <c r="D26" s="19">
        <f>COUNTIF('INSCRIPCIONES NUEVOS'!$M$7:$M$233,Hoja4!B26)</f>
        <v>0</v>
      </c>
      <c r="E26" s="27">
        <f t="shared" ref="E26:E31" si="1">SUM(C26:D26)</f>
        <v>0</v>
      </c>
      <c r="I26" s="5" t="s">
        <v>62</v>
      </c>
      <c r="J26" s="20">
        <f>COUNTIF('INSCRIPCIONES NUEVOS'!$L$7:$L$233,Hoja4!I26)+COUNTIF(Tabla4[CATEGORIA],Tabla3[[#This Row],[CATEGORIA]])</f>
        <v>0</v>
      </c>
      <c r="M26" s="31" t="s">
        <v>110</v>
      </c>
      <c r="O26" s="20" t="s">
        <v>52</v>
      </c>
      <c r="R26" s="20">
        <v>18</v>
      </c>
      <c r="S26" s="20" t="s">
        <v>108</v>
      </c>
      <c r="T26" s="20" t="s">
        <v>133</v>
      </c>
      <c r="X26" s="20" t="s">
        <v>108</v>
      </c>
    </row>
    <row r="27" spans="1:24" ht="15" x14ac:dyDescent="0.25">
      <c r="A27" s="22">
        <f>IF(B27&lt;&gt;"",SUBTOTAL(103,$B$2:B27),"")</f>
        <v>26</v>
      </c>
      <c r="B27" s="21" t="s">
        <v>76</v>
      </c>
      <c r="C27" s="19">
        <f>COUNTIF(Tabla4[CLUB],Hoja4!B27)</f>
        <v>0</v>
      </c>
      <c r="D27" s="19">
        <f>COUNTIF('INSCRIPCIONES NUEVOS'!$M$7:$M$233,Hoja4!B27)</f>
        <v>0</v>
      </c>
      <c r="E27" s="27">
        <f t="shared" si="1"/>
        <v>0</v>
      </c>
      <c r="I27" s="5" t="s">
        <v>63</v>
      </c>
      <c r="J27" s="20">
        <f>COUNTIF('INSCRIPCIONES NUEVOS'!$L$7:$L$233,Hoja4!I27)+COUNTIF(Tabla4[CATEGORIA],Tabla3[[#This Row],[CATEGORIA]])</f>
        <v>0</v>
      </c>
      <c r="M27" s="31" t="s">
        <v>76</v>
      </c>
      <c r="R27" s="20">
        <v>19</v>
      </c>
      <c r="S27" s="20" t="s">
        <v>52</v>
      </c>
      <c r="T27" s="20" t="s">
        <v>134</v>
      </c>
      <c r="X27" s="20" t="s">
        <v>52</v>
      </c>
    </row>
    <row r="28" spans="1:24" ht="15" x14ac:dyDescent="0.25">
      <c r="A28" s="36">
        <f>IF(B28&lt;&gt;"",SUBTOTAL(103,$B$2:B28),"")</f>
        <v>27</v>
      </c>
      <c r="B28" s="32" t="s">
        <v>50</v>
      </c>
      <c r="C28" s="19">
        <f>COUNTIF(Tabla4[CLUB],Hoja4!B28)</f>
        <v>0</v>
      </c>
      <c r="D28" s="19">
        <f>COUNTIF('INSCRIPCIONES NUEVOS'!$M$7:$M$233,Hoja4!B28)</f>
        <v>0</v>
      </c>
      <c r="E28" s="27">
        <f t="shared" si="1"/>
        <v>0</v>
      </c>
      <c r="I28" s="5" t="s">
        <v>8</v>
      </c>
      <c r="J28" s="20">
        <f>COUNTIF('INSCRIPCIONES NUEVOS'!$L$7:$L$233,Hoja4!I28)+COUNTIF(Tabla4[CATEGORIA],Tabla3[[#This Row],[CATEGORIA]])</f>
        <v>0</v>
      </c>
      <c r="M28" s="31" t="s">
        <v>50</v>
      </c>
      <c r="O28" s="5" t="s">
        <v>112</v>
      </c>
      <c r="R28" s="20">
        <v>31</v>
      </c>
      <c r="S28" s="20" t="s">
        <v>115</v>
      </c>
      <c r="T28" s="20" t="s">
        <v>135</v>
      </c>
      <c r="X28" s="20" t="s">
        <v>115</v>
      </c>
    </row>
    <row r="29" spans="1:24" ht="15" x14ac:dyDescent="0.25">
      <c r="A29" s="36">
        <f>IF(B29&lt;&gt;"",SUBTOTAL(103,$B$2:B29),"")</f>
        <v>28</v>
      </c>
      <c r="B29" s="32" t="s">
        <v>49</v>
      </c>
      <c r="C29" s="19">
        <f>COUNTIF(Tabla4[CLUB],Hoja4!B29)</f>
        <v>0</v>
      </c>
      <c r="D29" s="19">
        <f>COUNTIF('INSCRIPCIONES NUEVOS'!$M$7:$M$233,Hoja4!B29)</f>
        <v>0</v>
      </c>
      <c r="E29" s="27">
        <f t="shared" si="1"/>
        <v>0</v>
      </c>
      <c r="I29" s="5" t="s">
        <v>67</v>
      </c>
      <c r="J29" s="20">
        <f>COUNTIF('INSCRIPCIONES NUEVOS'!$L$7:$L$233,Hoja4!I29)+COUNTIF(Tabla4[CATEGORIA],Tabla3[[#This Row],[CATEGORIA]])</f>
        <v>0</v>
      </c>
      <c r="M29" s="31" t="s">
        <v>49</v>
      </c>
      <c r="O29" t="s">
        <v>85</v>
      </c>
      <c r="R29" s="20">
        <v>20</v>
      </c>
      <c r="S29" s="20" t="s">
        <v>112</v>
      </c>
      <c r="T29" s="20" t="s">
        <v>136</v>
      </c>
      <c r="X29" s="20" t="s">
        <v>112</v>
      </c>
    </row>
    <row r="30" spans="1:24" ht="15" x14ac:dyDescent="0.25">
      <c r="A30" s="36">
        <f>IF(B30&lt;&gt;"",SUBTOTAL(103,$B$2:B30),"")</f>
        <v>29</v>
      </c>
      <c r="B30" s="32" t="s">
        <v>41</v>
      </c>
      <c r="C30" s="19">
        <f>COUNTIF(Tabla4[CLUB],Hoja4!B30)</f>
        <v>0</v>
      </c>
      <c r="D30" s="19">
        <f>COUNTIF('INSCRIPCIONES NUEVOS'!$M$7:$M$233,Hoja4!B30)</f>
        <v>0</v>
      </c>
      <c r="E30" s="27">
        <f t="shared" si="1"/>
        <v>0</v>
      </c>
      <c r="I30" s="5" t="s">
        <v>9</v>
      </c>
      <c r="J30" s="20">
        <f>COUNTIF('INSCRIPCIONES NUEVOS'!$L$7:$L$233,Hoja4!I30)+COUNTIF(Tabla4[CATEGORIA],Tabla3[[#This Row],[CATEGORIA]])</f>
        <v>0</v>
      </c>
      <c r="M30" s="31" t="s">
        <v>41</v>
      </c>
      <c r="O30" t="s">
        <v>72</v>
      </c>
      <c r="R30" s="20">
        <v>21</v>
      </c>
      <c r="S30" s="20" t="s">
        <v>85</v>
      </c>
      <c r="T30" s="20" t="s">
        <v>137</v>
      </c>
      <c r="X30" s="20" t="s">
        <v>85</v>
      </c>
    </row>
    <row r="31" spans="1:24" ht="15" x14ac:dyDescent="0.25">
      <c r="A31" s="36">
        <f>IF(B31&lt;&gt;"",SUBTOTAL(103,$B$2:B31),"")</f>
        <v>30</v>
      </c>
      <c r="B31" s="32" t="s">
        <v>45</v>
      </c>
      <c r="C31" s="19">
        <f>COUNTIF(Tabla4[CLUB],Hoja4!B31)</f>
        <v>0</v>
      </c>
      <c r="D31" s="19">
        <f>COUNTIF('INSCRIPCIONES NUEVOS'!$M$7:$M$233,Hoja4!B31)</f>
        <v>0</v>
      </c>
      <c r="E31" s="27">
        <f t="shared" si="1"/>
        <v>0</v>
      </c>
      <c r="I31" s="5" t="s">
        <v>10</v>
      </c>
      <c r="J31" s="20">
        <f>COUNTIF('INSCRIPCIONES NUEVOS'!$L$7:$L$233,Hoja4!I31)+COUNTIF(Tabla4[CATEGORIA],Tabla3[[#This Row],[CATEGORIA]])</f>
        <v>0</v>
      </c>
      <c r="M31" s="31" t="s">
        <v>45</v>
      </c>
      <c r="O31" s="20" t="s">
        <v>65</v>
      </c>
      <c r="R31" s="20">
        <v>22</v>
      </c>
      <c r="S31" s="20" t="s">
        <v>72</v>
      </c>
      <c r="T31" s="20" t="s">
        <v>138</v>
      </c>
      <c r="X31" s="20" t="s">
        <v>72</v>
      </c>
    </row>
    <row r="32" spans="1:24" ht="15" x14ac:dyDescent="0.25">
      <c r="A32" s="19" t="s">
        <v>107</v>
      </c>
      <c r="B32" s="32"/>
      <c r="C32" s="19">
        <f>SUBTOTAL(109,Tabla7[ANTIGUOS])</f>
        <v>0</v>
      </c>
      <c r="D32" s="19">
        <f>SUBTOTAL(109,Tabla7[NUEVOS])</f>
        <v>0</v>
      </c>
      <c r="E32" s="27">
        <f>SUBTOTAL(109,Tabla7[TOTAL])</f>
        <v>0</v>
      </c>
      <c r="I32" s="5" t="s">
        <v>107</v>
      </c>
      <c r="J32" s="20">
        <f>SUBTOTAL(109,Tabla3[INSCRITOS])</f>
        <v>0</v>
      </c>
      <c r="R32" s="20">
        <v>23</v>
      </c>
      <c r="S32" s="20" t="s">
        <v>65</v>
      </c>
      <c r="T32" s="20" t="s">
        <v>139</v>
      </c>
      <c r="X32" s="20" t="s">
        <v>65</v>
      </c>
    </row>
    <row r="33" spans="1:24" ht="15" x14ac:dyDescent="0.25">
      <c r="C33" s="37"/>
      <c r="D33" s="37"/>
      <c r="E33" s="37"/>
      <c r="O33" s="20" t="s">
        <v>76</v>
      </c>
      <c r="R33" s="20">
        <v>24</v>
      </c>
      <c r="S33" s="20" t="s">
        <v>110</v>
      </c>
      <c r="T33" s="20" t="s">
        <v>140</v>
      </c>
    </row>
    <row r="34" spans="1:24" x14ac:dyDescent="0.25">
      <c r="R34" s="20">
        <v>25</v>
      </c>
      <c r="S34" s="20" t="s">
        <v>76</v>
      </c>
      <c r="T34" s="20" t="s">
        <v>141</v>
      </c>
      <c r="X34" s="20" t="s">
        <v>76</v>
      </c>
    </row>
    <row r="35" spans="1:24" x14ac:dyDescent="0.25">
      <c r="A35" s="20"/>
      <c r="O35" s="20" t="s">
        <v>50</v>
      </c>
      <c r="R35" s="20">
        <v>26</v>
      </c>
      <c r="S35" s="20" t="s">
        <v>77</v>
      </c>
      <c r="T35" s="20" t="s">
        <v>142</v>
      </c>
    </row>
    <row r="36" spans="1:24" ht="15" x14ac:dyDescent="0.25">
      <c r="A36" s="20"/>
      <c r="O36" t="s">
        <v>49</v>
      </c>
      <c r="R36" s="20">
        <v>27</v>
      </c>
      <c r="S36" s="20" t="s">
        <v>50</v>
      </c>
      <c r="T36" s="20" t="s">
        <v>143</v>
      </c>
      <c r="X36" s="20" t="s">
        <v>50</v>
      </c>
    </row>
    <row r="37" spans="1:24" ht="15" x14ac:dyDescent="0.25">
      <c r="A37" s="20"/>
      <c r="O37" s="5"/>
      <c r="R37" s="20">
        <v>28</v>
      </c>
      <c r="S37" s="20" t="s">
        <v>49</v>
      </c>
      <c r="T37" s="20" t="s">
        <v>144</v>
      </c>
      <c r="X37" s="20" t="s">
        <v>49</v>
      </c>
    </row>
    <row r="38" spans="1:24" x14ac:dyDescent="0.25">
      <c r="A38" s="20"/>
      <c r="O38" s="20" t="s">
        <v>45</v>
      </c>
      <c r="R38" s="20">
        <v>29</v>
      </c>
      <c r="S38" s="20" t="s">
        <v>41</v>
      </c>
      <c r="T38" s="20" t="s">
        <v>145</v>
      </c>
      <c r="X38" s="20" t="s">
        <v>41</v>
      </c>
    </row>
    <row r="39" spans="1:24" ht="15" x14ac:dyDescent="0.25">
      <c r="A39" s="20"/>
      <c r="O39"/>
      <c r="R39" s="20">
        <v>30</v>
      </c>
      <c r="S39" s="20" t="s">
        <v>45</v>
      </c>
      <c r="T39" s="20" t="s">
        <v>146</v>
      </c>
      <c r="X39" s="20" t="s">
        <v>45</v>
      </c>
    </row>
    <row r="40" spans="1:24" ht="15" x14ac:dyDescent="0.25">
      <c r="A40" s="20"/>
      <c r="O40"/>
      <c r="X40"/>
    </row>
    <row r="41" spans="1:24" ht="15" x14ac:dyDescent="0.25">
      <c r="A41" s="20"/>
      <c r="O41"/>
      <c r="X41"/>
    </row>
    <row r="42" spans="1:24" ht="15" x14ac:dyDescent="0.25">
      <c r="A42" s="20"/>
      <c r="O42"/>
      <c r="X42"/>
    </row>
    <row r="43" spans="1:24" ht="15" x14ac:dyDescent="0.25">
      <c r="A43" s="20"/>
      <c r="O43"/>
      <c r="X43"/>
    </row>
    <row r="44" spans="1:24" ht="15" x14ac:dyDescent="0.25">
      <c r="A44" s="20"/>
      <c r="O44"/>
      <c r="X44"/>
    </row>
    <row r="45" spans="1:24" ht="15" x14ac:dyDescent="0.25">
      <c r="A45" s="20"/>
      <c r="O45"/>
      <c r="X45"/>
    </row>
    <row r="46" spans="1:24" ht="15" x14ac:dyDescent="0.25">
      <c r="A46" s="20"/>
      <c r="O46"/>
      <c r="X46"/>
    </row>
    <row r="47" spans="1:24" ht="15" x14ac:dyDescent="0.25">
      <c r="A47" s="20"/>
      <c r="O47"/>
      <c r="X47"/>
    </row>
    <row r="48" spans="1:24" ht="15" x14ac:dyDescent="0.25">
      <c r="A48" s="20"/>
      <c r="O48"/>
      <c r="X48"/>
    </row>
    <row r="49" spans="1:24" ht="15" x14ac:dyDescent="0.25">
      <c r="A49" s="20"/>
      <c r="O49"/>
      <c r="X49"/>
    </row>
    <row r="50" spans="1:24" ht="15" x14ac:dyDescent="0.25">
      <c r="A50" s="20"/>
      <c r="O50"/>
      <c r="X50"/>
    </row>
    <row r="51" spans="1:24" ht="15" x14ac:dyDescent="0.25">
      <c r="A51" s="20"/>
      <c r="O51"/>
      <c r="X51"/>
    </row>
    <row r="52" spans="1:24" ht="15" x14ac:dyDescent="0.25">
      <c r="A52" s="20"/>
      <c r="O52"/>
      <c r="X52"/>
    </row>
    <row r="53" spans="1:24" ht="15" x14ac:dyDescent="0.25">
      <c r="A53" s="20"/>
      <c r="O53"/>
      <c r="X53"/>
    </row>
    <row r="54" spans="1:24" ht="15" x14ac:dyDescent="0.25">
      <c r="A54" s="20"/>
      <c r="O54"/>
      <c r="X54"/>
    </row>
    <row r="55" spans="1:24" ht="15" x14ac:dyDescent="0.25">
      <c r="A55" s="20"/>
      <c r="O55"/>
      <c r="X55"/>
    </row>
    <row r="56" spans="1:24" ht="15" x14ac:dyDescent="0.25">
      <c r="A56" s="20"/>
      <c r="O56" t="s">
        <v>109</v>
      </c>
      <c r="X56"/>
    </row>
    <row r="57" spans="1:24" ht="15" x14ac:dyDescent="0.25">
      <c r="A57" s="20"/>
      <c r="O57"/>
      <c r="X57"/>
    </row>
    <row r="58" spans="1:24" ht="15" x14ac:dyDescent="0.25">
      <c r="A58" s="20"/>
      <c r="O58"/>
      <c r="X58"/>
    </row>
    <row r="59" spans="1:24" ht="15" x14ac:dyDescent="0.25">
      <c r="A59" s="20"/>
      <c r="O59"/>
      <c r="X59"/>
    </row>
    <row r="60" spans="1:24" ht="15" x14ac:dyDescent="0.25">
      <c r="A60" s="20"/>
      <c r="O60"/>
      <c r="X60"/>
    </row>
    <row r="61" spans="1:24" ht="15" x14ac:dyDescent="0.25">
      <c r="A61" s="20"/>
      <c r="O61"/>
      <c r="X61"/>
    </row>
    <row r="62" spans="1:24" ht="15" x14ac:dyDescent="0.25">
      <c r="A62" s="20"/>
      <c r="O62"/>
      <c r="X62"/>
    </row>
    <row r="63" spans="1:24" ht="15" x14ac:dyDescent="0.25">
      <c r="A63" s="20"/>
      <c r="O63"/>
      <c r="X63"/>
    </row>
    <row r="64" spans="1:24" ht="15" x14ac:dyDescent="0.25">
      <c r="A64" s="20"/>
      <c r="O64"/>
      <c r="X64"/>
    </row>
    <row r="65" spans="1:24" ht="15" x14ac:dyDescent="0.25">
      <c r="A65" s="20"/>
      <c r="O65"/>
      <c r="X65"/>
    </row>
    <row r="66" spans="1:24" ht="15" x14ac:dyDescent="0.25">
      <c r="A66" s="20"/>
      <c r="O66"/>
      <c r="X66"/>
    </row>
    <row r="67" spans="1:24" ht="15" x14ac:dyDescent="0.25">
      <c r="A67" s="20"/>
      <c r="O67"/>
      <c r="X67"/>
    </row>
    <row r="68" spans="1:24" ht="15" x14ac:dyDescent="0.25">
      <c r="A68" s="20"/>
      <c r="O68"/>
      <c r="X68"/>
    </row>
    <row r="69" spans="1:24" ht="15" x14ac:dyDescent="0.25">
      <c r="A69" s="20"/>
      <c r="O69"/>
      <c r="X69"/>
    </row>
    <row r="70" spans="1:24" ht="15" x14ac:dyDescent="0.25">
      <c r="A70" s="20"/>
      <c r="O70"/>
      <c r="X70"/>
    </row>
    <row r="71" spans="1:24" ht="15" x14ac:dyDescent="0.25">
      <c r="A71" s="20"/>
      <c r="O71"/>
      <c r="X71"/>
    </row>
    <row r="72" spans="1:24" ht="15" x14ac:dyDescent="0.25">
      <c r="A72" s="20"/>
      <c r="O72"/>
      <c r="X72"/>
    </row>
    <row r="73" spans="1:24" ht="15" x14ac:dyDescent="0.25">
      <c r="A73" s="20"/>
      <c r="O73"/>
      <c r="X73"/>
    </row>
    <row r="74" spans="1:24" ht="15" x14ac:dyDescent="0.25">
      <c r="A74" s="20"/>
      <c r="O74"/>
      <c r="X74"/>
    </row>
    <row r="75" spans="1:24" ht="15" x14ac:dyDescent="0.25">
      <c r="A75" s="20"/>
      <c r="O75"/>
      <c r="X75"/>
    </row>
    <row r="76" spans="1:24" ht="15" x14ac:dyDescent="0.25">
      <c r="A76" s="20"/>
      <c r="O76"/>
      <c r="X76"/>
    </row>
    <row r="77" spans="1:24" ht="15" x14ac:dyDescent="0.25">
      <c r="A77" s="20"/>
      <c r="O77"/>
      <c r="X77"/>
    </row>
    <row r="78" spans="1:24" ht="15" x14ac:dyDescent="0.25">
      <c r="A78" s="20"/>
      <c r="O78"/>
      <c r="X78"/>
    </row>
    <row r="79" spans="1:24" ht="15" x14ac:dyDescent="0.25">
      <c r="A79" s="20"/>
      <c r="O79"/>
      <c r="X79"/>
    </row>
    <row r="80" spans="1:24" ht="15" x14ac:dyDescent="0.25">
      <c r="A80" s="20"/>
      <c r="O80"/>
      <c r="X80"/>
    </row>
    <row r="81" spans="1:24" ht="15" x14ac:dyDescent="0.25">
      <c r="A81" s="20"/>
      <c r="O81"/>
      <c r="X81"/>
    </row>
    <row r="82" spans="1:24" ht="15" x14ac:dyDescent="0.25">
      <c r="A82" s="20"/>
      <c r="O82"/>
      <c r="X82"/>
    </row>
    <row r="83" spans="1:24" ht="15" x14ac:dyDescent="0.25">
      <c r="A83" s="20"/>
      <c r="O83"/>
      <c r="X83"/>
    </row>
    <row r="84" spans="1:24" ht="15" x14ac:dyDescent="0.25">
      <c r="A84" s="20"/>
      <c r="O84"/>
      <c r="X84"/>
    </row>
    <row r="85" spans="1:24" ht="15" x14ac:dyDescent="0.25">
      <c r="A85" s="20"/>
      <c r="O85"/>
      <c r="X85"/>
    </row>
    <row r="86" spans="1:24" ht="15" x14ac:dyDescent="0.25">
      <c r="A86" s="20"/>
      <c r="O86"/>
      <c r="X86"/>
    </row>
    <row r="87" spans="1:24" ht="15" x14ac:dyDescent="0.25">
      <c r="A87" s="20"/>
      <c r="O87"/>
      <c r="X87"/>
    </row>
    <row r="88" spans="1:24" ht="15" x14ac:dyDescent="0.25">
      <c r="A88" s="20"/>
      <c r="O88"/>
      <c r="X88"/>
    </row>
    <row r="89" spans="1:24" ht="15" x14ac:dyDescent="0.25">
      <c r="A89" s="20"/>
      <c r="O89"/>
      <c r="X89"/>
    </row>
    <row r="90" spans="1:24" ht="15" x14ac:dyDescent="0.25">
      <c r="A90" s="20"/>
      <c r="O90"/>
      <c r="X90"/>
    </row>
    <row r="91" spans="1:24" ht="15" x14ac:dyDescent="0.25">
      <c r="A91" s="20"/>
      <c r="O91"/>
      <c r="X91"/>
    </row>
    <row r="92" spans="1:24" ht="15" x14ac:dyDescent="0.25">
      <c r="A92" s="20"/>
      <c r="O92"/>
      <c r="X92"/>
    </row>
    <row r="93" spans="1:24" ht="15" x14ac:dyDescent="0.25">
      <c r="A93" s="20"/>
      <c r="O93"/>
      <c r="X93"/>
    </row>
    <row r="94" spans="1:24" ht="15" x14ac:dyDescent="0.25">
      <c r="A94" s="20"/>
      <c r="O94"/>
      <c r="X94"/>
    </row>
    <row r="95" spans="1:24" ht="15" x14ac:dyDescent="0.25">
      <c r="A95" s="20"/>
      <c r="O95"/>
      <c r="X95"/>
    </row>
    <row r="96" spans="1:24" ht="15" x14ac:dyDescent="0.25">
      <c r="A96" s="20"/>
      <c r="O96"/>
      <c r="X96"/>
    </row>
    <row r="97" spans="1:24" ht="15" x14ac:dyDescent="0.25">
      <c r="A97" s="20"/>
      <c r="O97"/>
      <c r="X97"/>
    </row>
    <row r="98" spans="1:24" ht="15" x14ac:dyDescent="0.25">
      <c r="A98" s="20"/>
      <c r="O98"/>
      <c r="X98"/>
    </row>
    <row r="99" spans="1:24" ht="15" x14ac:dyDescent="0.25">
      <c r="A99" s="20"/>
      <c r="O99"/>
      <c r="X99"/>
    </row>
    <row r="100" spans="1:24" ht="15" x14ac:dyDescent="0.25">
      <c r="A100" s="20"/>
      <c r="O100"/>
      <c r="X100"/>
    </row>
    <row r="101" spans="1:24" ht="15" x14ac:dyDescent="0.25">
      <c r="A101" s="20"/>
      <c r="O101"/>
      <c r="X101"/>
    </row>
    <row r="102" spans="1:24" ht="15" x14ac:dyDescent="0.25">
      <c r="A102" s="20"/>
      <c r="O102"/>
      <c r="X102"/>
    </row>
    <row r="103" spans="1:24" ht="15" x14ac:dyDescent="0.25">
      <c r="A103" s="20"/>
      <c r="O103"/>
      <c r="X103"/>
    </row>
    <row r="104" spans="1:24" ht="15" x14ac:dyDescent="0.25">
      <c r="A104" s="20"/>
      <c r="O104"/>
      <c r="X104"/>
    </row>
    <row r="105" spans="1:24" ht="15" x14ac:dyDescent="0.25">
      <c r="A105" s="20"/>
      <c r="O105"/>
      <c r="X105"/>
    </row>
    <row r="106" spans="1:24" ht="15" x14ac:dyDescent="0.25">
      <c r="A106" s="20"/>
      <c r="O106"/>
      <c r="X106"/>
    </row>
    <row r="107" spans="1:24" ht="15" x14ac:dyDescent="0.25">
      <c r="A107" s="20"/>
      <c r="O107"/>
      <c r="X107"/>
    </row>
    <row r="108" spans="1:24" ht="15" x14ac:dyDescent="0.25">
      <c r="A108" s="20"/>
      <c r="O108"/>
      <c r="X108"/>
    </row>
    <row r="109" spans="1:24" ht="15" x14ac:dyDescent="0.25">
      <c r="A109" s="20"/>
      <c r="O109"/>
      <c r="X109"/>
    </row>
    <row r="110" spans="1:24" ht="15" x14ac:dyDescent="0.25">
      <c r="A110" s="20"/>
      <c r="O110"/>
      <c r="X110"/>
    </row>
    <row r="111" spans="1:24" ht="15" x14ac:dyDescent="0.25">
      <c r="A111" s="20"/>
      <c r="O111"/>
      <c r="X111"/>
    </row>
    <row r="112" spans="1:24" ht="15" x14ac:dyDescent="0.25">
      <c r="A112" s="20"/>
      <c r="O112"/>
      <c r="X112"/>
    </row>
    <row r="113" spans="1:24" ht="15" x14ac:dyDescent="0.25">
      <c r="A113" s="20"/>
      <c r="O113"/>
      <c r="X113"/>
    </row>
    <row r="114" spans="1:24" ht="15" x14ac:dyDescent="0.25">
      <c r="A114" s="20"/>
      <c r="O114"/>
      <c r="X114"/>
    </row>
    <row r="115" spans="1:24" ht="15" x14ac:dyDescent="0.25">
      <c r="A115" s="20"/>
      <c r="O115"/>
      <c r="X115"/>
    </row>
    <row r="116" spans="1:24" ht="15" x14ac:dyDescent="0.25">
      <c r="A116" s="20"/>
      <c r="O116"/>
      <c r="X116"/>
    </row>
    <row r="117" spans="1:24" ht="15" x14ac:dyDescent="0.25">
      <c r="A117" s="20"/>
      <c r="O117"/>
      <c r="X117"/>
    </row>
    <row r="118" spans="1:24" ht="15" x14ac:dyDescent="0.25">
      <c r="A118" s="20"/>
      <c r="O118"/>
      <c r="X118"/>
    </row>
    <row r="119" spans="1:24" ht="15" x14ac:dyDescent="0.25">
      <c r="A119" s="20"/>
      <c r="O119"/>
      <c r="X119"/>
    </row>
    <row r="120" spans="1:24" ht="15" x14ac:dyDescent="0.25">
      <c r="A120" s="20"/>
      <c r="O120"/>
      <c r="X120"/>
    </row>
    <row r="121" spans="1:24" ht="15" x14ac:dyDescent="0.25">
      <c r="A121" s="20"/>
      <c r="O121"/>
      <c r="X121"/>
    </row>
    <row r="122" spans="1:24" ht="15" x14ac:dyDescent="0.25">
      <c r="A122" s="20"/>
      <c r="O122"/>
      <c r="X122"/>
    </row>
    <row r="123" spans="1:24" ht="15" x14ac:dyDescent="0.25">
      <c r="A123" s="20"/>
      <c r="O123"/>
      <c r="X123"/>
    </row>
    <row r="124" spans="1:24" ht="15" x14ac:dyDescent="0.25">
      <c r="A124" s="20"/>
      <c r="O124"/>
      <c r="X124"/>
    </row>
    <row r="125" spans="1:24" ht="15" x14ac:dyDescent="0.25">
      <c r="A125" s="20"/>
      <c r="O125"/>
      <c r="X125"/>
    </row>
    <row r="126" spans="1:24" ht="15" x14ac:dyDescent="0.25">
      <c r="A126" s="20"/>
      <c r="O126"/>
      <c r="X126"/>
    </row>
    <row r="127" spans="1:24" ht="15" x14ac:dyDescent="0.25">
      <c r="A127" s="20"/>
      <c r="O127"/>
      <c r="X127"/>
    </row>
    <row r="128" spans="1:24" ht="15" x14ac:dyDescent="0.25">
      <c r="A128" s="20"/>
      <c r="O128"/>
      <c r="X128"/>
    </row>
    <row r="129" spans="1:24" ht="15" x14ac:dyDescent="0.25">
      <c r="A129" s="20"/>
      <c r="O129"/>
      <c r="X129"/>
    </row>
    <row r="130" spans="1:24" ht="15" x14ac:dyDescent="0.25">
      <c r="A130" s="20"/>
      <c r="O130"/>
      <c r="X130"/>
    </row>
    <row r="131" spans="1:24" ht="15" x14ac:dyDescent="0.25">
      <c r="A131" s="20"/>
      <c r="O131"/>
      <c r="X131"/>
    </row>
    <row r="132" spans="1:24" ht="15" x14ac:dyDescent="0.25">
      <c r="A132" s="20"/>
      <c r="O132"/>
      <c r="X132"/>
    </row>
    <row r="133" spans="1:24" ht="15" x14ac:dyDescent="0.25">
      <c r="A133" s="20"/>
      <c r="O133"/>
      <c r="X133"/>
    </row>
    <row r="134" spans="1:24" ht="15" x14ac:dyDescent="0.25">
      <c r="A134" s="20"/>
      <c r="O134"/>
      <c r="X134"/>
    </row>
    <row r="135" spans="1:24" ht="15" x14ac:dyDescent="0.25">
      <c r="A135" s="20"/>
      <c r="O135"/>
      <c r="X135"/>
    </row>
    <row r="136" spans="1:24" ht="15" x14ac:dyDescent="0.25">
      <c r="A136" s="20"/>
      <c r="O136"/>
      <c r="X136"/>
    </row>
    <row r="137" spans="1:24" ht="15" x14ac:dyDescent="0.25">
      <c r="A137" s="20"/>
      <c r="O137"/>
      <c r="X137"/>
    </row>
    <row r="138" spans="1:24" ht="15" x14ac:dyDescent="0.25">
      <c r="A138" s="20"/>
      <c r="O138"/>
      <c r="X138"/>
    </row>
    <row r="139" spans="1:24" ht="15" x14ac:dyDescent="0.25">
      <c r="A139" s="20"/>
      <c r="O139"/>
      <c r="X139"/>
    </row>
    <row r="140" spans="1:24" ht="15" x14ac:dyDescent="0.25">
      <c r="A140" s="20"/>
      <c r="O140"/>
      <c r="X140"/>
    </row>
    <row r="141" spans="1:24" ht="15" x14ac:dyDescent="0.25">
      <c r="A141" s="20"/>
      <c r="O141"/>
      <c r="X141"/>
    </row>
    <row r="142" spans="1:24" ht="15" x14ac:dyDescent="0.25">
      <c r="A142" s="20"/>
      <c r="O142"/>
      <c r="X142"/>
    </row>
    <row r="143" spans="1:24" ht="15" x14ac:dyDescent="0.25">
      <c r="A143" s="20"/>
      <c r="O143"/>
      <c r="X143"/>
    </row>
    <row r="144" spans="1:24" ht="15" x14ac:dyDescent="0.25">
      <c r="A144" s="20"/>
      <c r="O144"/>
      <c r="X144"/>
    </row>
    <row r="145" spans="1:24" ht="15" x14ac:dyDescent="0.25">
      <c r="A145" s="20"/>
      <c r="O145"/>
      <c r="X145"/>
    </row>
    <row r="146" spans="1:24" ht="15" x14ac:dyDescent="0.25">
      <c r="A146" s="20"/>
      <c r="O146"/>
      <c r="X146"/>
    </row>
    <row r="147" spans="1:24" ht="15" x14ac:dyDescent="0.25">
      <c r="A147" s="20"/>
      <c r="O147"/>
      <c r="X147"/>
    </row>
    <row r="148" spans="1:24" ht="15" x14ac:dyDescent="0.25">
      <c r="A148" s="20"/>
      <c r="O148"/>
      <c r="X148"/>
    </row>
    <row r="149" spans="1:24" ht="15" x14ac:dyDescent="0.25">
      <c r="A149" s="20"/>
      <c r="O149"/>
      <c r="X149"/>
    </row>
    <row r="150" spans="1:24" ht="15" x14ac:dyDescent="0.25">
      <c r="A150" s="20"/>
      <c r="O150"/>
      <c r="X150"/>
    </row>
    <row r="151" spans="1:24" ht="15" x14ac:dyDescent="0.25">
      <c r="A151" s="20"/>
      <c r="O151"/>
      <c r="X151"/>
    </row>
    <row r="152" spans="1:24" ht="15" x14ac:dyDescent="0.25">
      <c r="A152" s="20"/>
      <c r="O152"/>
      <c r="X152"/>
    </row>
    <row r="153" spans="1:24" ht="15" x14ac:dyDescent="0.25">
      <c r="A153" s="20"/>
      <c r="O153"/>
      <c r="X153"/>
    </row>
    <row r="154" spans="1:24" ht="15" x14ac:dyDescent="0.25">
      <c r="A154" s="20"/>
      <c r="O154"/>
      <c r="X154"/>
    </row>
    <row r="155" spans="1:24" ht="15" x14ac:dyDescent="0.25">
      <c r="A155" s="20"/>
      <c r="O155"/>
      <c r="X155"/>
    </row>
    <row r="156" spans="1:24" ht="15" x14ac:dyDescent="0.25">
      <c r="A156" s="20"/>
      <c r="O156"/>
      <c r="X156"/>
    </row>
    <row r="157" spans="1:24" ht="15" x14ac:dyDescent="0.25">
      <c r="A157" s="20"/>
      <c r="O157"/>
      <c r="X157"/>
    </row>
    <row r="158" spans="1:24" ht="15" x14ac:dyDescent="0.25">
      <c r="A158" s="20"/>
      <c r="O158"/>
      <c r="X158"/>
    </row>
    <row r="159" spans="1:24" ht="15" x14ac:dyDescent="0.25">
      <c r="A159" s="20"/>
      <c r="O159"/>
      <c r="X159"/>
    </row>
    <row r="160" spans="1:24" ht="15" x14ac:dyDescent="0.25">
      <c r="A160" s="20"/>
      <c r="O160"/>
      <c r="X160"/>
    </row>
    <row r="161" spans="1:24" ht="15" x14ac:dyDescent="0.25">
      <c r="A161" s="20"/>
      <c r="O161"/>
      <c r="X161"/>
    </row>
    <row r="162" spans="1:24" ht="15" x14ac:dyDescent="0.25">
      <c r="A162" s="20"/>
      <c r="O162"/>
      <c r="X162"/>
    </row>
    <row r="163" spans="1:24" ht="15" x14ac:dyDescent="0.25">
      <c r="A163" s="20"/>
      <c r="O163"/>
      <c r="X163"/>
    </row>
    <row r="164" spans="1:24" ht="15" x14ac:dyDescent="0.25">
      <c r="A164" s="20"/>
      <c r="O164"/>
      <c r="X164"/>
    </row>
    <row r="165" spans="1:24" ht="15" x14ac:dyDescent="0.25">
      <c r="A165" s="20"/>
      <c r="O165"/>
      <c r="X165"/>
    </row>
    <row r="166" spans="1:24" ht="15" x14ac:dyDescent="0.25">
      <c r="A166" s="20"/>
      <c r="O166"/>
      <c r="X166"/>
    </row>
    <row r="167" spans="1:24" ht="15" x14ac:dyDescent="0.25">
      <c r="A167" s="20"/>
      <c r="O167"/>
      <c r="X167"/>
    </row>
    <row r="168" spans="1:24" ht="15" x14ac:dyDescent="0.25">
      <c r="A168" s="20"/>
      <c r="O168"/>
      <c r="X168"/>
    </row>
    <row r="169" spans="1:24" ht="15" x14ac:dyDescent="0.25">
      <c r="A169" s="20"/>
      <c r="O169"/>
      <c r="X169"/>
    </row>
    <row r="170" spans="1:24" ht="15" x14ac:dyDescent="0.25">
      <c r="A170" s="20"/>
      <c r="O170"/>
      <c r="X170"/>
    </row>
    <row r="171" spans="1:24" ht="15" x14ac:dyDescent="0.25">
      <c r="A171" s="20"/>
      <c r="O171"/>
      <c r="X171"/>
    </row>
    <row r="172" spans="1:24" ht="15" x14ac:dyDescent="0.25">
      <c r="A172" s="20"/>
      <c r="O172"/>
      <c r="X172"/>
    </row>
    <row r="173" spans="1:24" ht="15" x14ac:dyDescent="0.25">
      <c r="A173" s="20"/>
      <c r="O173"/>
      <c r="X173"/>
    </row>
    <row r="174" spans="1:24" ht="15" x14ac:dyDescent="0.25">
      <c r="A174" s="20"/>
      <c r="O174"/>
      <c r="X174"/>
    </row>
    <row r="175" spans="1:24" ht="15" x14ac:dyDescent="0.25">
      <c r="A175" s="20"/>
      <c r="O175"/>
      <c r="X175"/>
    </row>
    <row r="176" spans="1:24" ht="15" x14ac:dyDescent="0.25">
      <c r="A176" s="20"/>
      <c r="O176"/>
      <c r="X176"/>
    </row>
    <row r="177" spans="1:24" ht="15" x14ac:dyDescent="0.25">
      <c r="A177" s="20"/>
      <c r="O177"/>
      <c r="X177"/>
    </row>
    <row r="178" spans="1:24" ht="15" x14ac:dyDescent="0.25">
      <c r="A178" s="20"/>
      <c r="O178"/>
      <c r="X178"/>
    </row>
    <row r="179" spans="1:24" ht="15" x14ac:dyDescent="0.25">
      <c r="A179" s="20"/>
      <c r="O179"/>
      <c r="X179"/>
    </row>
    <row r="180" spans="1:24" ht="15" x14ac:dyDescent="0.25">
      <c r="A180" s="20"/>
      <c r="O180"/>
      <c r="X180"/>
    </row>
    <row r="181" spans="1:24" ht="15" x14ac:dyDescent="0.25">
      <c r="A181" s="20"/>
      <c r="O181"/>
      <c r="X181"/>
    </row>
    <row r="182" spans="1:24" ht="15" x14ac:dyDescent="0.25">
      <c r="A182" s="20"/>
      <c r="O182"/>
      <c r="X182"/>
    </row>
    <row r="183" spans="1:24" ht="15" x14ac:dyDescent="0.25">
      <c r="A183" s="20"/>
      <c r="O183"/>
      <c r="X183"/>
    </row>
    <row r="184" spans="1:24" ht="15" x14ac:dyDescent="0.25">
      <c r="A184" s="20"/>
      <c r="O184"/>
      <c r="X184"/>
    </row>
    <row r="185" spans="1:24" ht="15" x14ac:dyDescent="0.25">
      <c r="A185" s="20"/>
      <c r="O185"/>
      <c r="X185"/>
    </row>
    <row r="186" spans="1:24" ht="15" x14ac:dyDescent="0.25">
      <c r="A186" s="20"/>
      <c r="O186"/>
      <c r="X186"/>
    </row>
    <row r="187" spans="1:24" ht="15" x14ac:dyDescent="0.25">
      <c r="A187" s="20"/>
      <c r="O187"/>
      <c r="X187"/>
    </row>
    <row r="188" spans="1:24" ht="15" x14ac:dyDescent="0.25">
      <c r="A188" s="20"/>
      <c r="O188"/>
      <c r="X188"/>
    </row>
    <row r="189" spans="1:24" ht="15" x14ac:dyDescent="0.25">
      <c r="A189" s="20"/>
      <c r="O189"/>
      <c r="X189"/>
    </row>
    <row r="190" spans="1:24" ht="15" x14ac:dyDescent="0.25">
      <c r="A190" s="20"/>
      <c r="O190"/>
      <c r="X190"/>
    </row>
    <row r="191" spans="1:24" ht="15" x14ac:dyDescent="0.25">
      <c r="A191" s="20"/>
      <c r="O191"/>
      <c r="X191"/>
    </row>
    <row r="192" spans="1:24" ht="15" x14ac:dyDescent="0.25">
      <c r="A192" s="20"/>
      <c r="O192"/>
      <c r="X192"/>
    </row>
    <row r="193" spans="1:24" ht="15" x14ac:dyDescent="0.25">
      <c r="A193" s="20"/>
      <c r="O193"/>
      <c r="X193"/>
    </row>
    <row r="194" spans="1:24" ht="15" x14ac:dyDescent="0.25">
      <c r="A194" s="20"/>
      <c r="O194"/>
      <c r="X194"/>
    </row>
    <row r="195" spans="1:24" ht="15" x14ac:dyDescent="0.25">
      <c r="A195" s="20"/>
      <c r="O195"/>
      <c r="X195"/>
    </row>
    <row r="196" spans="1:24" ht="15" x14ac:dyDescent="0.25">
      <c r="A196" s="20"/>
      <c r="O196"/>
      <c r="X196"/>
    </row>
    <row r="197" spans="1:24" ht="15" x14ac:dyDescent="0.25">
      <c r="A197" s="20"/>
      <c r="O197"/>
      <c r="X197"/>
    </row>
    <row r="198" spans="1:24" ht="15" x14ac:dyDescent="0.25">
      <c r="A198" s="20"/>
      <c r="O198"/>
      <c r="X198"/>
    </row>
    <row r="199" spans="1:24" ht="15" x14ac:dyDescent="0.25">
      <c r="A199" s="20"/>
      <c r="O199"/>
      <c r="X199"/>
    </row>
    <row r="200" spans="1:24" ht="15" x14ac:dyDescent="0.25">
      <c r="A200" s="20"/>
      <c r="O200"/>
      <c r="X200"/>
    </row>
    <row r="201" spans="1:24" ht="15" x14ac:dyDescent="0.25">
      <c r="A201" s="20"/>
      <c r="O201"/>
      <c r="X201"/>
    </row>
    <row r="202" spans="1:24" ht="15" x14ac:dyDescent="0.25">
      <c r="A202" s="20"/>
      <c r="O202"/>
      <c r="X202"/>
    </row>
    <row r="203" spans="1:24" ht="15" x14ac:dyDescent="0.25">
      <c r="A203" s="20"/>
      <c r="O203"/>
      <c r="X203"/>
    </row>
    <row r="204" spans="1:24" ht="15" x14ac:dyDescent="0.25">
      <c r="A204" s="20"/>
      <c r="O204"/>
      <c r="X204"/>
    </row>
    <row r="205" spans="1:24" ht="15" x14ac:dyDescent="0.25">
      <c r="A205" s="20"/>
      <c r="O205"/>
      <c r="X205"/>
    </row>
    <row r="206" spans="1:24" ht="15" x14ac:dyDescent="0.25">
      <c r="A206" s="20"/>
      <c r="O206"/>
      <c r="X206"/>
    </row>
    <row r="207" spans="1:24" ht="15" x14ac:dyDescent="0.25">
      <c r="A207" s="20"/>
      <c r="O207"/>
      <c r="X207"/>
    </row>
    <row r="208" spans="1:24" ht="15" x14ac:dyDescent="0.25">
      <c r="A208" s="20"/>
      <c r="O208"/>
      <c r="X208"/>
    </row>
    <row r="209" spans="1:24" ht="15" x14ac:dyDescent="0.25">
      <c r="A209" s="20"/>
      <c r="O209"/>
      <c r="X209"/>
    </row>
    <row r="210" spans="1:24" ht="15" x14ac:dyDescent="0.25">
      <c r="A210" s="20"/>
      <c r="O210"/>
      <c r="X210"/>
    </row>
    <row r="211" spans="1:24" ht="15" x14ac:dyDescent="0.25">
      <c r="A211" s="20"/>
      <c r="O211"/>
      <c r="X211"/>
    </row>
    <row r="212" spans="1:24" ht="15" x14ac:dyDescent="0.25">
      <c r="A212" s="20"/>
      <c r="O212"/>
      <c r="X212"/>
    </row>
    <row r="213" spans="1:24" ht="15" x14ac:dyDescent="0.25">
      <c r="A213" s="20"/>
      <c r="O213"/>
      <c r="X213"/>
    </row>
    <row r="214" spans="1:24" ht="15" x14ac:dyDescent="0.25">
      <c r="A214" s="20"/>
      <c r="O214"/>
      <c r="X214"/>
    </row>
    <row r="215" spans="1:24" ht="15" x14ac:dyDescent="0.25">
      <c r="A215" s="20"/>
      <c r="O215"/>
      <c r="X215"/>
    </row>
    <row r="216" spans="1:24" ht="15" x14ac:dyDescent="0.25">
      <c r="A216" s="20"/>
      <c r="O216"/>
      <c r="X216"/>
    </row>
    <row r="217" spans="1:24" ht="15" x14ac:dyDescent="0.25">
      <c r="A217" s="20"/>
      <c r="O217"/>
      <c r="X217"/>
    </row>
    <row r="218" spans="1:24" ht="15" x14ac:dyDescent="0.25">
      <c r="A218" s="20"/>
      <c r="O218"/>
      <c r="X218"/>
    </row>
    <row r="219" spans="1:24" ht="15" x14ac:dyDescent="0.25">
      <c r="A219" s="20"/>
      <c r="O219"/>
      <c r="X219"/>
    </row>
    <row r="220" spans="1:24" ht="15" x14ac:dyDescent="0.25">
      <c r="A220" s="20"/>
      <c r="O220"/>
      <c r="X220"/>
    </row>
    <row r="221" spans="1:24" ht="15" x14ac:dyDescent="0.25">
      <c r="A221" s="20"/>
      <c r="O221"/>
      <c r="X221"/>
    </row>
    <row r="222" spans="1:24" ht="15" x14ac:dyDescent="0.25">
      <c r="A222" s="20"/>
      <c r="O222"/>
      <c r="X222"/>
    </row>
    <row r="223" spans="1:24" ht="15" x14ac:dyDescent="0.25">
      <c r="A223" s="20"/>
      <c r="O223"/>
      <c r="X223"/>
    </row>
    <row r="224" spans="1:24" ht="15" x14ac:dyDescent="0.25">
      <c r="A224" s="20"/>
      <c r="O224"/>
      <c r="X224"/>
    </row>
    <row r="225" spans="1:24" ht="15" x14ac:dyDescent="0.25">
      <c r="A225" s="20"/>
      <c r="O225"/>
      <c r="X225"/>
    </row>
    <row r="226" spans="1:24" ht="15" x14ac:dyDescent="0.25">
      <c r="A226" s="20"/>
      <c r="O226"/>
      <c r="X226"/>
    </row>
    <row r="227" spans="1:24" ht="15" x14ac:dyDescent="0.25">
      <c r="A227" s="20"/>
      <c r="O227"/>
      <c r="X227"/>
    </row>
    <row r="228" spans="1:24" ht="15" x14ac:dyDescent="0.25">
      <c r="A228" s="20"/>
      <c r="O228"/>
      <c r="X228"/>
    </row>
    <row r="229" spans="1:24" ht="15" x14ac:dyDescent="0.25">
      <c r="A229" s="20"/>
      <c r="O229"/>
      <c r="X229"/>
    </row>
    <row r="230" spans="1:24" ht="15" x14ac:dyDescent="0.25">
      <c r="A230" s="20"/>
      <c r="O230"/>
      <c r="X230"/>
    </row>
    <row r="231" spans="1:24" ht="15" x14ac:dyDescent="0.25">
      <c r="A231" s="20"/>
      <c r="O231"/>
      <c r="X231"/>
    </row>
    <row r="232" spans="1:24" ht="15" x14ac:dyDescent="0.25">
      <c r="A232" s="20"/>
      <c r="O232"/>
      <c r="X232"/>
    </row>
    <row r="233" spans="1:24" ht="15" x14ac:dyDescent="0.25">
      <c r="A233" s="20"/>
      <c r="O233"/>
      <c r="X233"/>
    </row>
    <row r="234" spans="1:24" ht="15" x14ac:dyDescent="0.25">
      <c r="A234" s="20"/>
      <c r="O234"/>
      <c r="X234"/>
    </row>
    <row r="235" spans="1:24" ht="15" x14ac:dyDescent="0.25">
      <c r="A235" s="20"/>
      <c r="O235"/>
      <c r="X235"/>
    </row>
    <row r="236" spans="1:24" ht="15" x14ac:dyDescent="0.25">
      <c r="A236" s="20"/>
      <c r="O236"/>
      <c r="X236"/>
    </row>
    <row r="237" spans="1:24" ht="15" x14ac:dyDescent="0.25">
      <c r="A237" s="20"/>
      <c r="O237"/>
      <c r="X237"/>
    </row>
    <row r="238" spans="1:24" ht="15" x14ac:dyDescent="0.25">
      <c r="A238" s="20"/>
      <c r="O238"/>
      <c r="X238"/>
    </row>
    <row r="239" spans="1:24" ht="15" x14ac:dyDescent="0.25">
      <c r="A239" s="20"/>
      <c r="O239"/>
      <c r="X239"/>
    </row>
    <row r="240" spans="1:24" ht="15" x14ac:dyDescent="0.25">
      <c r="A240" s="20"/>
      <c r="O240"/>
      <c r="X240"/>
    </row>
    <row r="241" spans="1:24" ht="15" x14ac:dyDescent="0.25">
      <c r="A241" s="20"/>
      <c r="M241"/>
      <c r="X241"/>
    </row>
    <row r="242" spans="1:24" ht="15" x14ac:dyDescent="0.25">
      <c r="A242" s="20"/>
      <c r="M242"/>
      <c r="X242"/>
    </row>
    <row r="243" spans="1:24" ht="15" x14ac:dyDescent="0.25">
      <c r="A243" s="20"/>
      <c r="M243"/>
      <c r="O243"/>
      <c r="X243"/>
    </row>
    <row r="244" spans="1:24" ht="15" x14ac:dyDescent="0.25">
      <c r="A244" s="20"/>
      <c r="M244"/>
      <c r="O244"/>
      <c r="X244"/>
    </row>
    <row r="245" spans="1:24" ht="15" x14ac:dyDescent="0.25">
      <c r="A245" s="20"/>
      <c r="M245"/>
      <c r="O245"/>
      <c r="X245"/>
    </row>
    <row r="246" spans="1:24" ht="15" x14ac:dyDescent="0.25">
      <c r="A246" s="20"/>
      <c r="M246"/>
      <c r="O246"/>
      <c r="X246"/>
    </row>
    <row r="247" spans="1:24" ht="15" x14ac:dyDescent="0.25">
      <c r="A247" s="20"/>
      <c r="M247"/>
      <c r="O247"/>
      <c r="X247"/>
    </row>
    <row r="248" spans="1:24" ht="15" x14ac:dyDescent="0.25">
      <c r="A248" s="20"/>
      <c r="M248"/>
      <c r="O248"/>
      <c r="X248"/>
    </row>
    <row r="249" spans="1:24" ht="15" x14ac:dyDescent="0.25">
      <c r="A249" s="20"/>
      <c r="M249"/>
      <c r="O249"/>
      <c r="X249"/>
    </row>
    <row r="250" spans="1:24" ht="15" x14ac:dyDescent="0.25">
      <c r="A250" s="20"/>
      <c r="M250"/>
      <c r="O250"/>
      <c r="X250"/>
    </row>
    <row r="251" spans="1:24" ht="15" x14ac:dyDescent="0.25">
      <c r="A251" s="20"/>
      <c r="M251"/>
      <c r="O251"/>
      <c r="X251"/>
    </row>
    <row r="252" spans="1:24" ht="15" x14ac:dyDescent="0.25">
      <c r="A252" s="20"/>
      <c r="M252"/>
      <c r="O252"/>
      <c r="X252"/>
    </row>
    <row r="253" spans="1:24" ht="15" x14ac:dyDescent="0.25">
      <c r="A253" s="20"/>
      <c r="M253"/>
      <c r="O253"/>
      <c r="X253"/>
    </row>
    <row r="254" spans="1:24" ht="15" x14ac:dyDescent="0.25">
      <c r="A254" s="20"/>
      <c r="M254"/>
      <c r="O254"/>
      <c r="X254"/>
    </row>
    <row r="255" spans="1:24" ht="15" x14ac:dyDescent="0.25">
      <c r="A255" s="20"/>
      <c r="M255"/>
      <c r="O255"/>
      <c r="X255"/>
    </row>
    <row r="256" spans="1:24" ht="15" x14ac:dyDescent="0.25">
      <c r="A256" s="20"/>
      <c r="M256"/>
      <c r="O256"/>
      <c r="X256"/>
    </row>
    <row r="257" spans="1:24" ht="15" x14ac:dyDescent="0.25">
      <c r="A257" s="20"/>
      <c r="M257"/>
      <c r="O257"/>
      <c r="X257"/>
    </row>
    <row r="258" spans="1:24" ht="15" x14ac:dyDescent="0.25">
      <c r="A258" s="20"/>
      <c r="M258"/>
      <c r="O258"/>
      <c r="X258"/>
    </row>
    <row r="259" spans="1:24" ht="15" x14ac:dyDescent="0.25">
      <c r="A259" s="20"/>
      <c r="M259"/>
      <c r="O259"/>
      <c r="X259"/>
    </row>
    <row r="260" spans="1:24" ht="15" x14ac:dyDescent="0.25">
      <c r="A260" s="20"/>
      <c r="M260"/>
      <c r="O260"/>
      <c r="X260"/>
    </row>
    <row r="261" spans="1:24" ht="15" x14ac:dyDescent="0.25">
      <c r="A261" s="20"/>
      <c r="M261"/>
      <c r="O261"/>
      <c r="X261"/>
    </row>
    <row r="262" spans="1:24" ht="15" x14ac:dyDescent="0.25">
      <c r="A262" s="20"/>
      <c r="M262"/>
      <c r="O262"/>
      <c r="X262"/>
    </row>
    <row r="263" spans="1:24" ht="15" x14ac:dyDescent="0.25">
      <c r="A263" s="20"/>
      <c r="M263"/>
      <c r="O263"/>
      <c r="X263"/>
    </row>
    <row r="264" spans="1:24" ht="15" x14ac:dyDescent="0.25">
      <c r="A264" s="20"/>
      <c r="M264"/>
      <c r="O264"/>
      <c r="X264"/>
    </row>
    <row r="265" spans="1:24" ht="15" x14ac:dyDescent="0.25">
      <c r="A265" s="20"/>
      <c r="M265"/>
      <c r="O265"/>
      <c r="X265"/>
    </row>
    <row r="266" spans="1:24" ht="15" x14ac:dyDescent="0.25">
      <c r="A266" s="20"/>
      <c r="M266"/>
      <c r="O266"/>
      <c r="X266"/>
    </row>
    <row r="267" spans="1:24" ht="15" x14ac:dyDescent="0.25">
      <c r="A267" s="20"/>
      <c r="M267"/>
      <c r="O267"/>
      <c r="X267"/>
    </row>
    <row r="268" spans="1:24" ht="15" x14ac:dyDescent="0.25">
      <c r="A268" s="20"/>
      <c r="M268"/>
      <c r="O268"/>
      <c r="X268"/>
    </row>
    <row r="269" spans="1:24" ht="15" x14ac:dyDescent="0.25">
      <c r="A269" s="20"/>
      <c r="M269"/>
      <c r="O269"/>
      <c r="X269"/>
    </row>
    <row r="270" spans="1:24" ht="15" x14ac:dyDescent="0.25">
      <c r="A270" s="20"/>
      <c r="M270"/>
      <c r="O270"/>
      <c r="X270"/>
    </row>
    <row r="271" spans="1:24" ht="15" x14ac:dyDescent="0.25">
      <c r="A271" s="20"/>
      <c r="M271"/>
      <c r="O271"/>
      <c r="X271"/>
    </row>
    <row r="272" spans="1:24" ht="15" x14ac:dyDescent="0.25">
      <c r="A272" s="20"/>
      <c r="M272"/>
      <c r="O272"/>
      <c r="X272"/>
    </row>
    <row r="273" spans="1:24" ht="15" x14ac:dyDescent="0.25">
      <c r="A273" s="20"/>
      <c r="M273" s="31"/>
      <c r="O273"/>
      <c r="X273"/>
    </row>
    <row r="274" spans="1:24" ht="15" x14ac:dyDescent="0.25">
      <c r="A274" s="20"/>
      <c r="M274" s="31"/>
      <c r="O274"/>
      <c r="X274"/>
    </row>
    <row r="275" spans="1:24" ht="15" x14ac:dyDescent="0.25">
      <c r="A275" s="20"/>
      <c r="M275" s="31"/>
      <c r="O275"/>
      <c r="X275"/>
    </row>
    <row r="276" spans="1:24" ht="15" x14ac:dyDescent="0.25">
      <c r="A276" s="20"/>
      <c r="M276" s="31"/>
      <c r="O276"/>
      <c r="X276"/>
    </row>
    <row r="277" spans="1:24" ht="15" x14ac:dyDescent="0.25">
      <c r="A277" s="20"/>
      <c r="M277" s="31"/>
      <c r="O277"/>
      <c r="X277"/>
    </row>
    <row r="278" spans="1:24" ht="15" x14ac:dyDescent="0.25">
      <c r="A278" s="20"/>
      <c r="M278" s="31"/>
      <c r="O278"/>
      <c r="X278"/>
    </row>
    <row r="279" spans="1:24" ht="15" x14ac:dyDescent="0.25">
      <c r="A279" s="20"/>
      <c r="M279" s="31"/>
      <c r="O279"/>
      <c r="X279"/>
    </row>
    <row r="280" spans="1:24" ht="15" x14ac:dyDescent="0.25">
      <c r="A280" s="20"/>
      <c r="M280" s="31"/>
      <c r="O280"/>
      <c r="X280"/>
    </row>
    <row r="281" spans="1:24" ht="15" x14ac:dyDescent="0.25">
      <c r="A281" s="20"/>
      <c r="M281" s="31"/>
      <c r="O281"/>
      <c r="X281"/>
    </row>
    <row r="282" spans="1:24" ht="15" x14ac:dyDescent="0.25">
      <c r="A282" s="20"/>
      <c r="M282" s="31"/>
      <c r="O282"/>
      <c r="X282"/>
    </row>
    <row r="283" spans="1:24" ht="15" x14ac:dyDescent="0.25">
      <c r="A283" s="20"/>
      <c r="M283" s="31"/>
      <c r="O283"/>
      <c r="X283"/>
    </row>
    <row r="284" spans="1:24" ht="15" x14ac:dyDescent="0.25">
      <c r="A284" s="20"/>
      <c r="M284" s="31"/>
      <c r="O284"/>
      <c r="X284"/>
    </row>
    <row r="285" spans="1:24" ht="15" x14ac:dyDescent="0.25">
      <c r="A285" s="20"/>
      <c r="M285" s="31"/>
      <c r="O285"/>
      <c r="X285"/>
    </row>
    <row r="286" spans="1:24" ht="15" x14ac:dyDescent="0.25">
      <c r="A286" s="20"/>
      <c r="M286" s="31"/>
      <c r="O286"/>
      <c r="X286"/>
    </row>
    <row r="287" spans="1:24" ht="15" x14ac:dyDescent="0.25">
      <c r="A287" s="20"/>
      <c r="M287" s="31"/>
      <c r="O287"/>
      <c r="X287"/>
    </row>
    <row r="288" spans="1:24" ht="15" x14ac:dyDescent="0.25">
      <c r="A288" s="20"/>
      <c r="M288" s="31"/>
      <c r="O288"/>
      <c r="X288"/>
    </row>
    <row r="289" spans="1:24" ht="15" x14ac:dyDescent="0.25">
      <c r="A289" s="20"/>
      <c r="M289" s="31"/>
      <c r="O289"/>
      <c r="X289"/>
    </row>
    <row r="290" spans="1:24" ht="15" x14ac:dyDescent="0.25">
      <c r="A290" s="20"/>
      <c r="M290" s="31"/>
      <c r="O290"/>
      <c r="X290"/>
    </row>
    <row r="291" spans="1:24" ht="15" x14ac:dyDescent="0.25">
      <c r="A291" s="20"/>
      <c r="M291" s="31"/>
      <c r="O291"/>
      <c r="X291"/>
    </row>
    <row r="292" spans="1:24" ht="15" x14ac:dyDescent="0.25">
      <c r="A292" s="20"/>
      <c r="M292" s="31"/>
      <c r="O292"/>
      <c r="X292"/>
    </row>
    <row r="293" spans="1:24" ht="15" x14ac:dyDescent="0.25">
      <c r="A293" s="20"/>
      <c r="M293" s="31"/>
      <c r="O293"/>
      <c r="X293"/>
    </row>
    <row r="294" spans="1:24" ht="15" x14ac:dyDescent="0.25">
      <c r="A294" s="20"/>
      <c r="M294" s="31"/>
      <c r="O294"/>
      <c r="X294"/>
    </row>
    <row r="295" spans="1:24" ht="15" x14ac:dyDescent="0.25">
      <c r="A295" s="20"/>
      <c r="M295" s="31"/>
      <c r="O295"/>
      <c r="X295"/>
    </row>
    <row r="296" spans="1:24" ht="15" x14ac:dyDescent="0.25">
      <c r="A296" s="20"/>
      <c r="M296" s="31"/>
      <c r="O296"/>
      <c r="X296"/>
    </row>
    <row r="297" spans="1:24" ht="15" x14ac:dyDescent="0.25">
      <c r="A297" s="20"/>
      <c r="M297" s="31"/>
      <c r="O297"/>
      <c r="X297"/>
    </row>
    <row r="298" spans="1:24" ht="15" x14ac:dyDescent="0.25">
      <c r="A298" s="20"/>
      <c r="M298" s="31"/>
      <c r="O298"/>
      <c r="X298"/>
    </row>
    <row r="299" spans="1:24" ht="15" x14ac:dyDescent="0.25">
      <c r="A299" s="20"/>
      <c r="M299" s="31"/>
      <c r="O299"/>
      <c r="X299"/>
    </row>
    <row r="300" spans="1:24" ht="15" x14ac:dyDescent="0.25">
      <c r="A300" s="20"/>
      <c r="M300" s="31"/>
      <c r="O300"/>
      <c r="X300"/>
    </row>
    <row r="301" spans="1:24" ht="15" x14ac:dyDescent="0.25">
      <c r="A301" s="20"/>
      <c r="M301" s="31"/>
      <c r="O301"/>
      <c r="X301"/>
    </row>
    <row r="302" spans="1:24" ht="15" x14ac:dyDescent="0.25">
      <c r="A302" s="20"/>
      <c r="M302" s="31"/>
      <c r="O302"/>
      <c r="X302"/>
    </row>
    <row r="303" spans="1:24" ht="15" x14ac:dyDescent="0.25">
      <c r="A303" s="20"/>
      <c r="M303" s="31"/>
      <c r="O303"/>
      <c r="X303"/>
    </row>
    <row r="304" spans="1:24" ht="15" x14ac:dyDescent="0.25">
      <c r="A304" s="20"/>
      <c r="M304" s="31"/>
      <c r="O304"/>
      <c r="X304"/>
    </row>
    <row r="305" spans="1:24" ht="15" x14ac:dyDescent="0.25">
      <c r="A305" s="20"/>
      <c r="M305" s="31"/>
      <c r="O305"/>
      <c r="X305"/>
    </row>
    <row r="306" spans="1:24" ht="15" x14ac:dyDescent="0.25">
      <c r="A306" s="20"/>
      <c r="M306" s="31"/>
      <c r="O306"/>
      <c r="X306"/>
    </row>
    <row r="307" spans="1:24" ht="15" x14ac:dyDescent="0.25">
      <c r="A307" s="20"/>
      <c r="M307" s="31"/>
      <c r="O307"/>
      <c r="X307"/>
    </row>
    <row r="308" spans="1:24" ht="15" x14ac:dyDescent="0.25">
      <c r="A308" s="20"/>
      <c r="M308" s="31"/>
      <c r="O308"/>
      <c r="X308"/>
    </row>
    <row r="309" spans="1:24" ht="15" x14ac:dyDescent="0.25">
      <c r="A309" s="20"/>
      <c r="M309" s="31"/>
      <c r="O309"/>
      <c r="X309"/>
    </row>
    <row r="310" spans="1:24" ht="15" x14ac:dyDescent="0.25">
      <c r="A310" s="20"/>
      <c r="M310" s="31"/>
      <c r="O310"/>
      <c r="X310"/>
    </row>
    <row r="311" spans="1:24" ht="15" x14ac:dyDescent="0.25">
      <c r="A311" s="20"/>
      <c r="M311" s="31"/>
      <c r="O311"/>
      <c r="X311"/>
    </row>
    <row r="312" spans="1:24" ht="15" x14ac:dyDescent="0.25">
      <c r="A312" s="20"/>
      <c r="M312" s="31"/>
      <c r="O312"/>
    </row>
    <row r="313" spans="1:24" ht="15" x14ac:dyDescent="0.25">
      <c r="A313" s="20"/>
      <c r="M313" s="31"/>
      <c r="O313"/>
    </row>
    <row r="314" spans="1:24" ht="15" x14ac:dyDescent="0.25">
      <c r="A314" s="20"/>
      <c r="M314" s="31"/>
      <c r="O314"/>
    </row>
    <row r="315" spans="1:24" ht="15" x14ac:dyDescent="0.25">
      <c r="A315" s="20"/>
      <c r="M315" s="31"/>
      <c r="O315"/>
    </row>
    <row r="316" spans="1:24" ht="15" x14ac:dyDescent="0.25">
      <c r="A316" s="20"/>
      <c r="M316" s="31"/>
      <c r="O316"/>
    </row>
    <row r="317" spans="1:24" ht="15" x14ac:dyDescent="0.25">
      <c r="A317" s="20"/>
      <c r="M317" s="31"/>
      <c r="O317"/>
    </row>
    <row r="318" spans="1:24" ht="15" x14ac:dyDescent="0.25">
      <c r="A318" s="20"/>
      <c r="M318" s="31"/>
      <c r="O318"/>
    </row>
    <row r="319" spans="1:24" ht="15" x14ac:dyDescent="0.25">
      <c r="A319" s="20"/>
      <c r="M319" s="31"/>
      <c r="O319"/>
    </row>
    <row r="320" spans="1:24" ht="15" x14ac:dyDescent="0.25">
      <c r="A320" s="20"/>
      <c r="M320" s="31"/>
      <c r="O320"/>
    </row>
    <row r="321" spans="1:15" ht="15" x14ac:dyDescent="0.25">
      <c r="A321" s="20"/>
      <c r="M321" s="31"/>
      <c r="O321"/>
    </row>
    <row r="322" spans="1:15" ht="15" x14ac:dyDescent="0.25">
      <c r="A322" s="20"/>
      <c r="M322" s="31"/>
      <c r="O322"/>
    </row>
    <row r="323" spans="1:15" ht="15" x14ac:dyDescent="0.25">
      <c r="A323" s="20"/>
      <c r="M323" s="31"/>
      <c r="O323"/>
    </row>
    <row r="324" spans="1:15" ht="15" x14ac:dyDescent="0.25">
      <c r="A324" s="20"/>
      <c r="M324" s="31"/>
      <c r="O324"/>
    </row>
    <row r="325" spans="1:15" ht="15" x14ac:dyDescent="0.25">
      <c r="A325" s="20"/>
      <c r="M325" s="31"/>
      <c r="O325"/>
    </row>
    <row r="326" spans="1:15" ht="15" x14ac:dyDescent="0.25">
      <c r="A326" s="20"/>
      <c r="M326" s="31"/>
      <c r="O326"/>
    </row>
    <row r="327" spans="1:15" ht="15" x14ac:dyDescent="0.25">
      <c r="A327" s="20"/>
      <c r="M327" s="31"/>
      <c r="O327"/>
    </row>
    <row r="328" spans="1:15" ht="15" x14ac:dyDescent="0.25">
      <c r="A328" s="20"/>
      <c r="M328" s="31"/>
      <c r="O328"/>
    </row>
    <row r="329" spans="1:15" ht="15" x14ac:dyDescent="0.25">
      <c r="A329" s="20"/>
      <c r="M329" s="31"/>
      <c r="O329"/>
    </row>
    <row r="330" spans="1:15" ht="15" x14ac:dyDescent="0.25">
      <c r="A330" s="20"/>
      <c r="M330" s="31"/>
      <c r="O330"/>
    </row>
    <row r="331" spans="1:15" ht="15" x14ac:dyDescent="0.25">
      <c r="A331" s="20"/>
      <c r="M331" s="31"/>
      <c r="O331"/>
    </row>
    <row r="332" spans="1:15" ht="15" x14ac:dyDescent="0.25">
      <c r="A332" s="20"/>
      <c r="M332" s="31"/>
      <c r="O332"/>
    </row>
    <row r="333" spans="1:15" ht="15" x14ac:dyDescent="0.25">
      <c r="A333" s="20"/>
      <c r="M333" s="31"/>
      <c r="O333"/>
    </row>
    <row r="334" spans="1:15" ht="15" x14ac:dyDescent="0.25">
      <c r="A334" s="20"/>
      <c r="M334" s="31"/>
      <c r="O334"/>
    </row>
    <row r="335" spans="1:15" ht="15" x14ac:dyDescent="0.25">
      <c r="A335" s="20"/>
      <c r="M335" s="31"/>
      <c r="O335"/>
    </row>
    <row r="336" spans="1:15" ht="15" x14ac:dyDescent="0.25">
      <c r="A336" s="20"/>
      <c r="M336" s="31"/>
      <c r="O336"/>
    </row>
    <row r="337" spans="1:15" ht="15" x14ac:dyDescent="0.25">
      <c r="A337" s="20"/>
      <c r="M337" s="31"/>
      <c r="O337"/>
    </row>
    <row r="338" spans="1:15" ht="15" x14ac:dyDescent="0.25">
      <c r="M338" s="31"/>
      <c r="O338"/>
    </row>
    <row r="339" spans="1:15" ht="15" x14ac:dyDescent="0.25">
      <c r="M339" s="31"/>
      <c r="O339"/>
    </row>
    <row r="340" spans="1:15" ht="15" x14ac:dyDescent="0.25">
      <c r="M340" s="31"/>
      <c r="O340"/>
    </row>
    <row r="341" spans="1:15" ht="15" x14ac:dyDescent="0.25">
      <c r="M341" s="31"/>
      <c r="O341"/>
    </row>
    <row r="342" spans="1:15" ht="15" x14ac:dyDescent="0.25">
      <c r="M342" s="31"/>
      <c r="O342"/>
    </row>
    <row r="343" spans="1:15" ht="15" x14ac:dyDescent="0.25">
      <c r="M343" s="31"/>
      <c r="O343"/>
    </row>
    <row r="344" spans="1:15" ht="15" x14ac:dyDescent="0.25">
      <c r="M344" s="31"/>
      <c r="O344"/>
    </row>
    <row r="345" spans="1:15" ht="15" x14ac:dyDescent="0.25">
      <c r="M345" s="31"/>
      <c r="O345"/>
    </row>
    <row r="346" spans="1:15" ht="15" x14ac:dyDescent="0.25">
      <c r="M346" s="31"/>
      <c r="O346"/>
    </row>
    <row r="347" spans="1:15" ht="15" x14ac:dyDescent="0.25">
      <c r="M347" s="31"/>
      <c r="O347"/>
    </row>
    <row r="348" spans="1:15" ht="15" x14ac:dyDescent="0.25">
      <c r="M348" s="31"/>
      <c r="O348"/>
    </row>
    <row r="349" spans="1:15" ht="15" x14ac:dyDescent="0.25">
      <c r="M349" s="31"/>
      <c r="O349"/>
    </row>
    <row r="350" spans="1:15" ht="15" x14ac:dyDescent="0.25">
      <c r="M350" s="31"/>
      <c r="O350"/>
    </row>
    <row r="351" spans="1:15" ht="15" x14ac:dyDescent="0.25">
      <c r="M351" s="31"/>
      <c r="O351"/>
    </row>
    <row r="352" spans="1:15" ht="15" x14ac:dyDescent="0.25">
      <c r="M352" s="31"/>
      <c r="O352"/>
    </row>
    <row r="353" spans="13:15" ht="15" x14ac:dyDescent="0.25">
      <c r="M353" s="31"/>
      <c r="O353"/>
    </row>
    <row r="354" spans="13:15" ht="15" x14ac:dyDescent="0.25">
      <c r="M354" s="31"/>
      <c r="O354"/>
    </row>
    <row r="355" spans="13:15" ht="15" x14ac:dyDescent="0.25">
      <c r="M355" s="31"/>
      <c r="O355"/>
    </row>
    <row r="356" spans="13:15" ht="15" x14ac:dyDescent="0.25">
      <c r="M356" s="31"/>
      <c r="O356"/>
    </row>
    <row r="357" spans="13:15" ht="15" x14ac:dyDescent="0.25">
      <c r="M357" s="31"/>
      <c r="O357"/>
    </row>
    <row r="358" spans="13:15" ht="15" x14ac:dyDescent="0.25">
      <c r="M358" s="31"/>
      <c r="O358"/>
    </row>
    <row r="359" spans="13:15" ht="15" x14ac:dyDescent="0.25">
      <c r="M359" s="31"/>
      <c r="O359"/>
    </row>
    <row r="360" spans="13:15" ht="15" x14ac:dyDescent="0.25">
      <c r="M360" s="31"/>
      <c r="O360"/>
    </row>
    <row r="361" spans="13:15" ht="15" x14ac:dyDescent="0.25">
      <c r="M361" s="31"/>
      <c r="O361"/>
    </row>
    <row r="362" spans="13:15" ht="15" x14ac:dyDescent="0.25">
      <c r="M362" s="31"/>
      <c r="O362"/>
    </row>
    <row r="363" spans="13:15" ht="15" x14ac:dyDescent="0.25">
      <c r="M363" s="31"/>
      <c r="O363"/>
    </row>
    <row r="364" spans="13:15" ht="15" x14ac:dyDescent="0.25">
      <c r="M364" s="31"/>
      <c r="O364"/>
    </row>
    <row r="365" spans="13:15" ht="15" x14ac:dyDescent="0.25">
      <c r="M365" s="31"/>
      <c r="O365"/>
    </row>
    <row r="366" spans="13:15" ht="15" x14ac:dyDescent="0.25">
      <c r="M366" s="31"/>
      <c r="O366"/>
    </row>
    <row r="367" spans="13:15" ht="15" x14ac:dyDescent="0.25">
      <c r="M367" s="31"/>
      <c r="O367"/>
    </row>
    <row r="368" spans="13:15" ht="15" x14ac:dyDescent="0.25">
      <c r="M368" s="31"/>
      <c r="O368"/>
    </row>
    <row r="369" spans="13:15" ht="15" x14ac:dyDescent="0.25">
      <c r="M369" s="31"/>
      <c r="O369"/>
    </row>
    <row r="370" spans="13:15" ht="15" x14ac:dyDescent="0.25">
      <c r="M370" s="31"/>
      <c r="O370"/>
    </row>
    <row r="371" spans="13:15" ht="15" x14ac:dyDescent="0.25">
      <c r="M371" s="31"/>
      <c r="O371"/>
    </row>
    <row r="372" spans="13:15" ht="15" x14ac:dyDescent="0.25">
      <c r="M372" s="31"/>
      <c r="O372"/>
    </row>
    <row r="373" spans="13:15" ht="15" x14ac:dyDescent="0.25">
      <c r="M373" s="31"/>
      <c r="O373"/>
    </row>
    <row r="374" spans="13:15" ht="15" x14ac:dyDescent="0.25">
      <c r="M374" s="31"/>
      <c r="O374"/>
    </row>
    <row r="375" spans="13:15" ht="15" x14ac:dyDescent="0.25">
      <c r="M375" s="31"/>
      <c r="O375"/>
    </row>
    <row r="376" spans="13:15" ht="15" x14ac:dyDescent="0.25">
      <c r="M376" s="31"/>
      <c r="O376"/>
    </row>
    <row r="377" spans="13:15" ht="15" x14ac:dyDescent="0.25">
      <c r="M377" s="31"/>
      <c r="O377"/>
    </row>
    <row r="378" spans="13:15" ht="15" x14ac:dyDescent="0.25">
      <c r="M378" s="31"/>
      <c r="O378"/>
    </row>
    <row r="379" spans="13:15" ht="15" x14ac:dyDescent="0.25">
      <c r="M379" s="31"/>
      <c r="O379"/>
    </row>
    <row r="380" spans="13:15" ht="15" x14ac:dyDescent="0.25">
      <c r="M380" s="31"/>
      <c r="O380"/>
    </row>
    <row r="381" spans="13:15" ht="15" x14ac:dyDescent="0.25">
      <c r="M381" s="31"/>
      <c r="O381"/>
    </row>
    <row r="382" spans="13:15" ht="15" x14ac:dyDescent="0.25">
      <c r="M382" s="31"/>
      <c r="O382"/>
    </row>
    <row r="383" spans="13:15" ht="15" x14ac:dyDescent="0.25">
      <c r="M383" s="31"/>
      <c r="O383"/>
    </row>
    <row r="384" spans="13:15" ht="15" x14ac:dyDescent="0.25">
      <c r="M384" s="31"/>
      <c r="O384"/>
    </row>
    <row r="385" spans="13:15" ht="15" x14ac:dyDescent="0.25">
      <c r="M385" s="31"/>
      <c r="O385"/>
    </row>
    <row r="386" spans="13:15" ht="15" x14ac:dyDescent="0.25">
      <c r="M386" s="31"/>
      <c r="O386"/>
    </row>
    <row r="387" spans="13:15" ht="15" x14ac:dyDescent="0.25">
      <c r="M387" s="31"/>
      <c r="O387"/>
    </row>
    <row r="388" spans="13:15" ht="15" x14ac:dyDescent="0.25">
      <c r="M388" s="31"/>
      <c r="O388"/>
    </row>
    <row r="389" spans="13:15" ht="15" x14ac:dyDescent="0.25">
      <c r="M389" s="31"/>
      <c r="O389"/>
    </row>
    <row r="390" spans="13:15" ht="15" x14ac:dyDescent="0.25">
      <c r="M390" s="31"/>
      <c r="O390"/>
    </row>
    <row r="391" spans="13:15" ht="15" x14ac:dyDescent="0.25">
      <c r="M391" s="31"/>
      <c r="O391"/>
    </row>
    <row r="392" spans="13:15" ht="15" x14ac:dyDescent="0.25">
      <c r="M392" s="31"/>
      <c r="O392"/>
    </row>
    <row r="393" spans="13:15" ht="15" x14ac:dyDescent="0.25">
      <c r="M393" s="31"/>
      <c r="O393"/>
    </row>
    <row r="394" spans="13:15" ht="15" x14ac:dyDescent="0.25">
      <c r="M394" s="31"/>
      <c r="O394"/>
    </row>
    <row r="395" spans="13:15" ht="15" x14ac:dyDescent="0.25">
      <c r="M395" s="31"/>
      <c r="O395"/>
    </row>
    <row r="396" spans="13:15" ht="15" x14ac:dyDescent="0.25">
      <c r="M396" s="31"/>
      <c r="O396"/>
    </row>
    <row r="397" spans="13:15" ht="15" x14ac:dyDescent="0.25">
      <c r="M397" s="31"/>
      <c r="O397"/>
    </row>
    <row r="398" spans="13:15" ht="15" x14ac:dyDescent="0.25">
      <c r="M398" s="31"/>
      <c r="O398"/>
    </row>
    <row r="399" spans="13:15" ht="15" x14ac:dyDescent="0.25">
      <c r="M399" s="31"/>
      <c r="O399"/>
    </row>
    <row r="400" spans="13:15" ht="15" x14ac:dyDescent="0.25">
      <c r="M400" s="31"/>
      <c r="O400"/>
    </row>
    <row r="401" spans="13:15" ht="15" x14ac:dyDescent="0.25">
      <c r="M401" s="31"/>
      <c r="O401"/>
    </row>
    <row r="402" spans="13:15" ht="15" x14ac:dyDescent="0.25">
      <c r="M402" s="31"/>
      <c r="O402"/>
    </row>
    <row r="403" spans="13:15" ht="15" x14ac:dyDescent="0.25">
      <c r="M403" s="31"/>
      <c r="O403"/>
    </row>
    <row r="404" spans="13:15" ht="15" x14ac:dyDescent="0.25">
      <c r="M404" s="31"/>
      <c r="O404"/>
    </row>
    <row r="405" spans="13:15" ht="15" x14ac:dyDescent="0.25">
      <c r="M405" s="31"/>
      <c r="O405"/>
    </row>
    <row r="406" spans="13:15" ht="15" x14ac:dyDescent="0.25">
      <c r="M406" s="31"/>
      <c r="O406"/>
    </row>
    <row r="407" spans="13:15" ht="15" x14ac:dyDescent="0.25">
      <c r="M407" s="31"/>
      <c r="O407"/>
    </row>
    <row r="408" spans="13:15" ht="15" x14ac:dyDescent="0.25">
      <c r="M408" s="31"/>
      <c r="O408"/>
    </row>
    <row r="409" spans="13:15" ht="15" x14ac:dyDescent="0.25">
      <c r="M409" s="31"/>
      <c r="O409"/>
    </row>
    <row r="410" spans="13:15" ht="15" x14ac:dyDescent="0.25">
      <c r="M410" s="31"/>
      <c r="O410"/>
    </row>
    <row r="411" spans="13:15" ht="15" x14ac:dyDescent="0.25">
      <c r="M411" s="31"/>
      <c r="O411"/>
    </row>
    <row r="412" spans="13:15" ht="15" x14ac:dyDescent="0.25">
      <c r="M412" s="31"/>
      <c r="O412"/>
    </row>
    <row r="413" spans="13:15" ht="15" x14ac:dyDescent="0.25">
      <c r="M413" s="31"/>
      <c r="O413"/>
    </row>
    <row r="414" spans="13:15" ht="15" x14ac:dyDescent="0.25">
      <c r="M414" s="31"/>
      <c r="O414"/>
    </row>
    <row r="415" spans="13:15" ht="15" x14ac:dyDescent="0.25">
      <c r="M415" s="31"/>
      <c r="O415"/>
    </row>
    <row r="416" spans="13:15" ht="15" x14ac:dyDescent="0.25">
      <c r="M416" s="31"/>
      <c r="O416"/>
    </row>
    <row r="417" spans="13:15" ht="15" x14ac:dyDescent="0.25">
      <c r="M417" s="31"/>
      <c r="O417"/>
    </row>
    <row r="418" spans="13:15" ht="15" x14ac:dyDescent="0.25">
      <c r="M418" s="31"/>
      <c r="O418"/>
    </row>
    <row r="419" spans="13:15" ht="15" x14ac:dyDescent="0.25">
      <c r="M419" s="31"/>
      <c r="O419"/>
    </row>
    <row r="420" spans="13:15" ht="15" x14ac:dyDescent="0.25">
      <c r="M420" s="31"/>
      <c r="O420"/>
    </row>
    <row r="421" spans="13:15" ht="15" x14ac:dyDescent="0.25">
      <c r="M421" s="31"/>
      <c r="O421"/>
    </row>
    <row r="422" spans="13:15" ht="15" x14ac:dyDescent="0.25">
      <c r="M422" s="31"/>
      <c r="O422"/>
    </row>
    <row r="423" spans="13:15" ht="15" x14ac:dyDescent="0.25">
      <c r="M423" s="31"/>
      <c r="O423"/>
    </row>
    <row r="424" spans="13:15" ht="15" x14ac:dyDescent="0.25">
      <c r="M424" s="31"/>
      <c r="O424"/>
    </row>
    <row r="425" spans="13:15" ht="15" x14ac:dyDescent="0.25">
      <c r="M425" s="31"/>
      <c r="O425"/>
    </row>
    <row r="426" spans="13:15" ht="15" x14ac:dyDescent="0.25">
      <c r="M426" s="31"/>
      <c r="O426"/>
    </row>
    <row r="427" spans="13:15" ht="15" x14ac:dyDescent="0.25">
      <c r="M427" s="31"/>
      <c r="O427"/>
    </row>
    <row r="428" spans="13:15" ht="15" x14ac:dyDescent="0.25">
      <c r="M428" s="31"/>
      <c r="O428"/>
    </row>
    <row r="429" spans="13:15" ht="15" x14ac:dyDescent="0.25">
      <c r="M429" s="31"/>
      <c r="O429"/>
    </row>
    <row r="430" spans="13:15" ht="15" x14ac:dyDescent="0.25">
      <c r="M430" s="31"/>
      <c r="O430"/>
    </row>
    <row r="431" spans="13:15" ht="15" x14ac:dyDescent="0.25">
      <c r="M431" s="31"/>
      <c r="O431"/>
    </row>
    <row r="432" spans="13:15" ht="15" x14ac:dyDescent="0.25">
      <c r="M432" s="31"/>
      <c r="O432"/>
    </row>
    <row r="433" spans="13:15" ht="15" x14ac:dyDescent="0.25">
      <c r="M433" s="31"/>
      <c r="O433"/>
    </row>
    <row r="434" spans="13:15" ht="15" x14ac:dyDescent="0.25">
      <c r="M434" s="31"/>
      <c r="O434"/>
    </row>
    <row r="435" spans="13:15" ht="15" x14ac:dyDescent="0.25">
      <c r="M435" s="31"/>
      <c r="O435"/>
    </row>
    <row r="436" spans="13:15" ht="15" x14ac:dyDescent="0.25">
      <c r="M436" s="31"/>
      <c r="O436"/>
    </row>
    <row r="437" spans="13:15" ht="15" x14ac:dyDescent="0.25">
      <c r="M437" s="31"/>
      <c r="O437"/>
    </row>
    <row r="438" spans="13:15" ht="15" x14ac:dyDescent="0.25">
      <c r="M438" s="31"/>
      <c r="O438"/>
    </row>
    <row r="439" spans="13:15" ht="15" x14ac:dyDescent="0.25">
      <c r="M439" s="31"/>
      <c r="O439"/>
    </row>
    <row r="440" spans="13:15" ht="15" x14ac:dyDescent="0.25">
      <c r="M440" s="31"/>
      <c r="O440"/>
    </row>
    <row r="441" spans="13:15" ht="15" x14ac:dyDescent="0.25">
      <c r="M441" s="31"/>
      <c r="O441"/>
    </row>
    <row r="442" spans="13:15" ht="15" x14ac:dyDescent="0.25">
      <c r="M442" s="31"/>
      <c r="O442"/>
    </row>
    <row r="443" spans="13:15" ht="15" x14ac:dyDescent="0.25">
      <c r="M443" s="31"/>
      <c r="O443"/>
    </row>
    <row r="444" spans="13:15" ht="15" x14ac:dyDescent="0.25">
      <c r="M444" s="31"/>
      <c r="O444"/>
    </row>
    <row r="445" spans="13:15" ht="15" x14ac:dyDescent="0.25">
      <c r="M445" s="31"/>
      <c r="O445"/>
    </row>
    <row r="446" spans="13:15" ht="15" x14ac:dyDescent="0.25">
      <c r="M446" s="31"/>
      <c r="O446"/>
    </row>
    <row r="447" spans="13:15" ht="15" x14ac:dyDescent="0.25">
      <c r="M447" s="31"/>
      <c r="O447"/>
    </row>
    <row r="448" spans="13:15" ht="15" x14ac:dyDescent="0.25">
      <c r="M448" s="31"/>
      <c r="O448"/>
    </row>
    <row r="449" spans="13:15" ht="15" x14ac:dyDescent="0.25">
      <c r="M449" s="31"/>
      <c r="O449"/>
    </row>
    <row r="450" spans="13:15" ht="15" x14ac:dyDescent="0.25">
      <c r="M450" s="31"/>
      <c r="O450"/>
    </row>
    <row r="451" spans="13:15" ht="15" x14ac:dyDescent="0.25">
      <c r="M451" s="31"/>
      <c r="O451"/>
    </row>
    <row r="452" spans="13:15" ht="15" x14ac:dyDescent="0.25">
      <c r="M452" s="31"/>
      <c r="O452"/>
    </row>
    <row r="453" spans="13:15" ht="15" x14ac:dyDescent="0.25">
      <c r="M453" s="31"/>
      <c r="O453"/>
    </row>
    <row r="454" spans="13:15" ht="15" x14ac:dyDescent="0.25">
      <c r="M454" s="31"/>
      <c r="O454"/>
    </row>
    <row r="455" spans="13:15" ht="15" x14ac:dyDescent="0.25">
      <c r="M455" s="31"/>
      <c r="O455"/>
    </row>
    <row r="456" spans="13:15" ht="15" x14ac:dyDescent="0.25">
      <c r="M456" s="31"/>
      <c r="O456"/>
    </row>
    <row r="457" spans="13:15" ht="15" x14ac:dyDescent="0.25">
      <c r="M457" s="31"/>
      <c r="O457"/>
    </row>
    <row r="458" spans="13:15" ht="15" x14ac:dyDescent="0.25">
      <c r="M458" s="31"/>
      <c r="O458"/>
    </row>
    <row r="459" spans="13:15" ht="15" x14ac:dyDescent="0.25">
      <c r="M459" s="31"/>
      <c r="O459"/>
    </row>
    <row r="460" spans="13:15" ht="15" x14ac:dyDescent="0.25">
      <c r="M460" s="31"/>
      <c r="O460"/>
    </row>
    <row r="461" spans="13:15" ht="15" x14ac:dyDescent="0.25">
      <c r="M461" s="31"/>
      <c r="O461"/>
    </row>
    <row r="462" spans="13:15" ht="15" x14ac:dyDescent="0.25">
      <c r="M462" s="31"/>
      <c r="O462"/>
    </row>
    <row r="463" spans="13:15" ht="15" x14ac:dyDescent="0.25">
      <c r="M463" s="31"/>
      <c r="O463"/>
    </row>
    <row r="464" spans="13:15" ht="15" x14ac:dyDescent="0.25">
      <c r="M464" s="31"/>
      <c r="O464"/>
    </row>
    <row r="465" spans="13:15" ht="15" x14ac:dyDescent="0.25">
      <c r="M465" s="31"/>
      <c r="O465"/>
    </row>
    <row r="466" spans="13:15" ht="15" x14ac:dyDescent="0.25">
      <c r="M466" s="31"/>
      <c r="O466"/>
    </row>
    <row r="467" spans="13:15" ht="15" x14ac:dyDescent="0.25">
      <c r="M467" s="31"/>
      <c r="O467"/>
    </row>
    <row r="468" spans="13:15" ht="15" x14ac:dyDescent="0.25">
      <c r="M468" s="31"/>
      <c r="O468"/>
    </row>
    <row r="469" spans="13:15" ht="15" x14ac:dyDescent="0.25">
      <c r="M469" s="31"/>
      <c r="O469"/>
    </row>
    <row r="470" spans="13:15" ht="15" x14ac:dyDescent="0.25">
      <c r="M470" s="31"/>
      <c r="O470"/>
    </row>
    <row r="471" spans="13:15" ht="15" x14ac:dyDescent="0.25">
      <c r="M471" s="31"/>
      <c r="O471"/>
    </row>
    <row r="472" spans="13:15" ht="15" x14ac:dyDescent="0.25">
      <c r="M472" s="31"/>
      <c r="O472"/>
    </row>
    <row r="473" spans="13:15" ht="15" x14ac:dyDescent="0.25">
      <c r="M473" s="31"/>
      <c r="O473"/>
    </row>
    <row r="474" spans="13:15" ht="15" x14ac:dyDescent="0.25">
      <c r="M474" s="31"/>
      <c r="O474"/>
    </row>
    <row r="475" spans="13:15" ht="15" x14ac:dyDescent="0.25">
      <c r="M475" s="31"/>
      <c r="O475"/>
    </row>
    <row r="476" spans="13:15" ht="15" x14ac:dyDescent="0.25">
      <c r="M476" s="31"/>
      <c r="O476"/>
    </row>
    <row r="477" spans="13:15" ht="15" x14ac:dyDescent="0.25">
      <c r="M477" s="31"/>
      <c r="O477"/>
    </row>
    <row r="478" spans="13:15" ht="15" x14ac:dyDescent="0.25">
      <c r="M478" s="31"/>
      <c r="O478"/>
    </row>
    <row r="479" spans="13:15" ht="15" x14ac:dyDescent="0.25">
      <c r="M479" s="31"/>
      <c r="O479"/>
    </row>
    <row r="480" spans="13:15" ht="15" x14ac:dyDescent="0.25">
      <c r="M480" s="31"/>
      <c r="O480"/>
    </row>
    <row r="481" spans="13:15" ht="15" x14ac:dyDescent="0.25">
      <c r="M481" s="31"/>
      <c r="O481"/>
    </row>
    <row r="482" spans="13:15" ht="15" x14ac:dyDescent="0.25">
      <c r="M482" s="31"/>
      <c r="O482"/>
    </row>
    <row r="483" spans="13:15" ht="15" x14ac:dyDescent="0.25">
      <c r="M483" s="31"/>
      <c r="O483"/>
    </row>
    <row r="484" spans="13:15" ht="15" x14ac:dyDescent="0.25">
      <c r="M484" s="31"/>
      <c r="O484"/>
    </row>
    <row r="485" spans="13:15" ht="15" x14ac:dyDescent="0.25">
      <c r="M485" s="31"/>
      <c r="O485"/>
    </row>
    <row r="486" spans="13:15" ht="15" x14ac:dyDescent="0.25">
      <c r="M486" s="31"/>
      <c r="O486"/>
    </row>
    <row r="487" spans="13:15" ht="15" x14ac:dyDescent="0.25">
      <c r="M487" s="31"/>
      <c r="O487"/>
    </row>
    <row r="488" spans="13:15" ht="15" x14ac:dyDescent="0.25">
      <c r="M488" s="31"/>
      <c r="O488"/>
    </row>
    <row r="489" spans="13:15" ht="15" x14ac:dyDescent="0.25">
      <c r="M489" s="31"/>
      <c r="O489"/>
    </row>
    <row r="490" spans="13:15" ht="15" x14ac:dyDescent="0.25">
      <c r="M490" s="31"/>
      <c r="O490"/>
    </row>
    <row r="491" spans="13:15" ht="15" x14ac:dyDescent="0.25">
      <c r="M491" s="31"/>
      <c r="O491"/>
    </row>
    <row r="492" spans="13:15" ht="15" x14ac:dyDescent="0.25">
      <c r="M492" s="31"/>
      <c r="O492"/>
    </row>
    <row r="493" spans="13:15" ht="15" x14ac:dyDescent="0.25">
      <c r="M493" s="31"/>
      <c r="O493"/>
    </row>
    <row r="494" spans="13:15" ht="15" x14ac:dyDescent="0.25">
      <c r="M494" s="31"/>
      <c r="O494"/>
    </row>
    <row r="495" spans="13:15" ht="15" x14ac:dyDescent="0.25">
      <c r="M495" s="31"/>
      <c r="O495"/>
    </row>
    <row r="496" spans="13:15" ht="15" x14ac:dyDescent="0.25">
      <c r="M496" s="31"/>
      <c r="O496"/>
    </row>
    <row r="497" spans="13:15" ht="15" x14ac:dyDescent="0.25">
      <c r="M497" s="31"/>
      <c r="O497"/>
    </row>
    <row r="498" spans="13:15" ht="15" x14ac:dyDescent="0.25">
      <c r="M498" s="31"/>
      <c r="O498"/>
    </row>
    <row r="499" spans="13:15" ht="15" x14ac:dyDescent="0.25">
      <c r="M499" s="31"/>
      <c r="O499"/>
    </row>
    <row r="500" spans="13:15" ht="15" x14ac:dyDescent="0.25">
      <c r="M500" s="31"/>
      <c r="O500"/>
    </row>
    <row r="501" spans="13:15" ht="15" x14ac:dyDescent="0.25">
      <c r="M501" s="31"/>
      <c r="O501"/>
    </row>
    <row r="502" spans="13:15" ht="15" x14ac:dyDescent="0.25">
      <c r="M502" s="31"/>
      <c r="O502"/>
    </row>
    <row r="503" spans="13:15" ht="15" x14ac:dyDescent="0.25">
      <c r="M503" s="31"/>
      <c r="O503"/>
    </row>
    <row r="504" spans="13:15" ht="15" x14ac:dyDescent="0.25">
      <c r="M504" s="31"/>
      <c r="O504"/>
    </row>
    <row r="505" spans="13:15" ht="15" x14ac:dyDescent="0.25">
      <c r="M505" s="31"/>
      <c r="O505"/>
    </row>
    <row r="506" spans="13:15" ht="15" x14ac:dyDescent="0.25">
      <c r="M506" s="31"/>
      <c r="O506"/>
    </row>
    <row r="507" spans="13:15" ht="15" x14ac:dyDescent="0.25">
      <c r="M507" s="31"/>
      <c r="O507"/>
    </row>
    <row r="508" spans="13:15" ht="15" x14ac:dyDescent="0.25">
      <c r="M508" s="31"/>
      <c r="O508"/>
    </row>
    <row r="509" spans="13:15" ht="15" x14ac:dyDescent="0.25">
      <c r="M509" s="31"/>
      <c r="O509"/>
    </row>
    <row r="510" spans="13:15" ht="15" x14ac:dyDescent="0.25">
      <c r="M510" s="31"/>
      <c r="O510"/>
    </row>
    <row r="511" spans="13:15" ht="15" x14ac:dyDescent="0.25">
      <c r="M511" s="31"/>
      <c r="O511"/>
    </row>
    <row r="512" spans="13:15" ht="15" x14ac:dyDescent="0.25">
      <c r="M512" s="31"/>
      <c r="O512"/>
    </row>
    <row r="513" spans="13:15" ht="15" x14ac:dyDescent="0.25">
      <c r="M513" s="31"/>
      <c r="O513"/>
    </row>
    <row r="514" spans="13:15" ht="15" x14ac:dyDescent="0.25">
      <c r="M514" s="31"/>
      <c r="O514"/>
    </row>
    <row r="515" spans="13:15" ht="15" x14ac:dyDescent="0.25">
      <c r="M515" s="31"/>
      <c r="O515"/>
    </row>
    <row r="516" spans="13:15" ht="15" x14ac:dyDescent="0.25">
      <c r="M516" s="31"/>
      <c r="O516"/>
    </row>
    <row r="517" spans="13:15" ht="15" x14ac:dyDescent="0.25">
      <c r="M517" s="31"/>
      <c r="O517"/>
    </row>
    <row r="518" spans="13:15" ht="15" x14ac:dyDescent="0.25">
      <c r="M518" s="31"/>
      <c r="O518"/>
    </row>
    <row r="519" spans="13:15" ht="15" x14ac:dyDescent="0.25">
      <c r="M519" s="31"/>
      <c r="O519"/>
    </row>
    <row r="520" spans="13:15" ht="15" x14ac:dyDescent="0.25">
      <c r="M520" s="31"/>
      <c r="O520"/>
    </row>
    <row r="521" spans="13:15" ht="15" x14ac:dyDescent="0.25">
      <c r="M521" s="31"/>
      <c r="O521"/>
    </row>
    <row r="522" spans="13:15" ht="15" x14ac:dyDescent="0.25">
      <c r="M522" s="31"/>
      <c r="O522"/>
    </row>
    <row r="523" spans="13:15" ht="15" x14ac:dyDescent="0.25">
      <c r="M523" s="31"/>
      <c r="O523"/>
    </row>
    <row r="524" spans="13:15" ht="15" x14ac:dyDescent="0.25">
      <c r="M524" s="31"/>
      <c r="O524"/>
    </row>
    <row r="525" spans="13:15" ht="15" x14ac:dyDescent="0.25">
      <c r="M525" s="31"/>
      <c r="O525"/>
    </row>
    <row r="526" spans="13:15" ht="15" x14ac:dyDescent="0.25">
      <c r="M526" s="31"/>
      <c r="O526"/>
    </row>
    <row r="527" spans="13:15" ht="15" x14ac:dyDescent="0.25">
      <c r="M527" s="31"/>
      <c r="O527"/>
    </row>
    <row r="528" spans="13:15" ht="15" x14ac:dyDescent="0.25">
      <c r="M528" s="31"/>
      <c r="O528"/>
    </row>
    <row r="529" spans="13:15" ht="15" x14ac:dyDescent="0.25">
      <c r="M529" s="31"/>
      <c r="O529"/>
    </row>
    <row r="530" spans="13:15" ht="15" x14ac:dyDescent="0.25">
      <c r="M530" s="31"/>
      <c r="O530"/>
    </row>
    <row r="531" spans="13:15" ht="15" x14ac:dyDescent="0.25">
      <c r="M531" s="31"/>
      <c r="O531"/>
    </row>
    <row r="532" spans="13:15" ht="15" x14ac:dyDescent="0.25">
      <c r="M532" s="31"/>
      <c r="O532"/>
    </row>
    <row r="533" spans="13:15" ht="15" x14ac:dyDescent="0.25">
      <c r="M533" s="31"/>
      <c r="O533"/>
    </row>
    <row r="534" spans="13:15" ht="15" x14ac:dyDescent="0.25">
      <c r="M534" s="31"/>
      <c r="O534"/>
    </row>
    <row r="535" spans="13:15" ht="15" x14ac:dyDescent="0.25">
      <c r="M535" s="31"/>
      <c r="O535"/>
    </row>
    <row r="536" spans="13:15" ht="15" x14ac:dyDescent="0.25">
      <c r="M536" s="31"/>
      <c r="O536"/>
    </row>
    <row r="537" spans="13:15" ht="15" x14ac:dyDescent="0.25">
      <c r="M537" s="31"/>
      <c r="O537"/>
    </row>
    <row r="538" spans="13:15" ht="15" x14ac:dyDescent="0.25">
      <c r="M538" s="31"/>
      <c r="O538"/>
    </row>
    <row r="539" spans="13:15" ht="15" x14ac:dyDescent="0.25">
      <c r="M539" s="31"/>
      <c r="O539"/>
    </row>
    <row r="540" spans="13:15" ht="15" x14ac:dyDescent="0.25">
      <c r="M540" s="31"/>
      <c r="O540"/>
    </row>
    <row r="541" spans="13:15" ht="15" x14ac:dyDescent="0.25">
      <c r="M541" s="31"/>
      <c r="O541"/>
    </row>
    <row r="542" spans="13:15" ht="15" x14ac:dyDescent="0.25">
      <c r="M542" s="31"/>
      <c r="O542"/>
    </row>
    <row r="543" spans="13:15" ht="15" x14ac:dyDescent="0.25">
      <c r="M543" s="31"/>
      <c r="O543"/>
    </row>
    <row r="544" spans="13:15" ht="15" x14ac:dyDescent="0.25">
      <c r="M544" s="31"/>
      <c r="O544"/>
    </row>
    <row r="545" spans="13:15" ht="15" x14ac:dyDescent="0.25">
      <c r="M545" s="31"/>
      <c r="O545"/>
    </row>
    <row r="546" spans="13:15" ht="15" x14ac:dyDescent="0.25">
      <c r="M546" s="31"/>
      <c r="O546"/>
    </row>
    <row r="547" spans="13:15" ht="15" x14ac:dyDescent="0.25">
      <c r="M547" s="31"/>
      <c r="O547"/>
    </row>
    <row r="548" spans="13:15" ht="15" x14ac:dyDescent="0.25">
      <c r="M548" s="31"/>
      <c r="O548"/>
    </row>
    <row r="549" spans="13:15" ht="15" x14ac:dyDescent="0.25">
      <c r="M549" s="31"/>
      <c r="O549"/>
    </row>
    <row r="550" spans="13:15" ht="15" x14ac:dyDescent="0.25">
      <c r="M550" s="31"/>
      <c r="O550"/>
    </row>
    <row r="551" spans="13:15" ht="15" x14ac:dyDescent="0.25">
      <c r="M551" s="31"/>
      <c r="O551"/>
    </row>
    <row r="552" spans="13:15" ht="15" x14ac:dyDescent="0.25">
      <c r="M552" s="31"/>
      <c r="O552"/>
    </row>
    <row r="553" spans="13:15" ht="15" x14ac:dyDescent="0.25">
      <c r="M553" s="31"/>
      <c r="O553"/>
    </row>
    <row r="554" spans="13:15" ht="15" x14ac:dyDescent="0.25">
      <c r="M554" s="31"/>
      <c r="O554"/>
    </row>
    <row r="555" spans="13:15" ht="15" x14ac:dyDescent="0.25">
      <c r="M555" s="31"/>
      <c r="O555"/>
    </row>
    <row r="556" spans="13:15" ht="15" x14ac:dyDescent="0.25">
      <c r="M556" s="31"/>
      <c r="O556"/>
    </row>
    <row r="557" spans="13:15" ht="15" x14ac:dyDescent="0.25">
      <c r="M557" s="31"/>
      <c r="O557"/>
    </row>
    <row r="558" spans="13:15" ht="15" x14ac:dyDescent="0.25">
      <c r="M558" s="31"/>
      <c r="O558"/>
    </row>
    <row r="559" spans="13:15" ht="15" x14ac:dyDescent="0.25">
      <c r="M559" s="31"/>
      <c r="O559"/>
    </row>
    <row r="560" spans="13:15" ht="15" x14ac:dyDescent="0.25">
      <c r="M560" s="31"/>
      <c r="O560"/>
    </row>
    <row r="561" spans="13:15" ht="15" x14ac:dyDescent="0.25">
      <c r="M561" s="31"/>
      <c r="O561"/>
    </row>
    <row r="562" spans="13:15" ht="15" x14ac:dyDescent="0.25">
      <c r="M562" s="31"/>
      <c r="O562"/>
    </row>
    <row r="563" spans="13:15" ht="15" x14ac:dyDescent="0.25">
      <c r="M563" s="31"/>
      <c r="O563"/>
    </row>
    <row r="564" spans="13:15" ht="15" x14ac:dyDescent="0.25">
      <c r="M564" s="31"/>
      <c r="O564"/>
    </row>
    <row r="565" spans="13:15" ht="15" x14ac:dyDescent="0.25">
      <c r="M565" s="31"/>
      <c r="O565"/>
    </row>
    <row r="566" spans="13:15" ht="15" x14ac:dyDescent="0.25">
      <c r="M566" s="31"/>
      <c r="O566"/>
    </row>
    <row r="567" spans="13:15" ht="15" x14ac:dyDescent="0.25">
      <c r="M567" s="31"/>
      <c r="O567"/>
    </row>
    <row r="568" spans="13:15" ht="15" x14ac:dyDescent="0.25">
      <c r="M568" s="31"/>
      <c r="O568"/>
    </row>
    <row r="569" spans="13:15" ht="15" x14ac:dyDescent="0.25">
      <c r="M569" s="31"/>
      <c r="O569"/>
    </row>
    <row r="570" spans="13:15" ht="15" x14ac:dyDescent="0.25">
      <c r="M570" s="31"/>
      <c r="O570"/>
    </row>
    <row r="571" spans="13:15" ht="15" x14ac:dyDescent="0.25">
      <c r="M571" s="31"/>
      <c r="O571"/>
    </row>
    <row r="572" spans="13:15" ht="15" x14ac:dyDescent="0.25">
      <c r="M572" s="31"/>
      <c r="O572"/>
    </row>
    <row r="573" spans="13:15" ht="15" x14ac:dyDescent="0.25">
      <c r="M573" s="31"/>
      <c r="O573"/>
    </row>
    <row r="574" spans="13:15" ht="15" x14ac:dyDescent="0.25">
      <c r="M574" s="31"/>
      <c r="O574"/>
    </row>
    <row r="575" spans="13:15" ht="15" x14ac:dyDescent="0.25">
      <c r="M575" s="31"/>
      <c r="O575"/>
    </row>
    <row r="576" spans="13:15" ht="15" x14ac:dyDescent="0.25">
      <c r="M576" s="31"/>
      <c r="O576"/>
    </row>
    <row r="577" spans="13:15" ht="15" x14ac:dyDescent="0.25">
      <c r="M577" s="31"/>
      <c r="O577"/>
    </row>
    <row r="578" spans="13:15" ht="15" x14ac:dyDescent="0.25">
      <c r="M578"/>
      <c r="O578"/>
    </row>
    <row r="579" spans="13:15" ht="15" x14ac:dyDescent="0.25">
      <c r="M579"/>
      <c r="O579"/>
    </row>
    <row r="580" spans="13:15" ht="15" x14ac:dyDescent="0.25">
      <c r="M580"/>
      <c r="O580"/>
    </row>
    <row r="581" spans="13:15" ht="15" x14ac:dyDescent="0.25">
      <c r="O581"/>
    </row>
    <row r="582" spans="13:15" ht="15" x14ac:dyDescent="0.25">
      <c r="O582"/>
    </row>
    <row r="583" spans="13:15" ht="15" x14ac:dyDescent="0.25">
      <c r="O583"/>
    </row>
  </sheetData>
  <sortState xmlns:xlrd2="http://schemas.microsoft.com/office/spreadsheetml/2017/richdata2" ref="R8:T39">
    <sortCondition ref="S30:S39"/>
  </sortState>
  <printOptions horizontalCentered="1"/>
  <pageMargins left="0.70866141732283472" right="0.70866141732283472" top="0.74803149606299213" bottom="0.74803149606299213" header="0.31496062992125984" footer="0.31496062992125984"/>
  <pageSetup orientation="portrait" r:id="rId1"/>
  <tableParts count="2">
    <tablePart r:id="rId2"/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>
    <pageSetUpPr fitToPage="1"/>
  </sheetPr>
  <dimension ref="A1:T439"/>
  <sheetViews>
    <sheetView showGridLines="0" zoomScale="60" zoomScaleNormal="6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C1" sqref="C1:O1"/>
    </sheetView>
  </sheetViews>
  <sheetFormatPr baseColWidth="10" defaultColWidth="26.85546875" defaultRowHeight="15" x14ac:dyDescent="0.25"/>
  <cols>
    <col min="1" max="1" width="6" customWidth="1"/>
    <col min="2" max="2" width="14.42578125" style="79" customWidth="1"/>
    <col min="3" max="3" width="24.42578125" bestFit="1" customWidth="1"/>
    <col min="4" max="4" width="26.140625" customWidth="1"/>
    <col min="5" max="5" width="32" style="130" customWidth="1"/>
    <col min="6" max="6" width="9" style="82" hidden="1" customWidth="1"/>
    <col min="7" max="7" width="18.140625" style="81" customWidth="1"/>
    <col min="8" max="8" width="16" bestFit="1" customWidth="1"/>
    <col min="9" max="9" width="26" customWidth="1"/>
    <col min="10" max="10" width="6.85546875" hidden="1" customWidth="1"/>
    <col min="11" max="11" width="10.42578125" hidden="1" customWidth="1"/>
    <col min="12" max="12" width="36.7109375" bestFit="1" customWidth="1"/>
    <col min="13" max="13" width="39.85546875" bestFit="1" customWidth="1"/>
    <col min="14" max="14" width="26.28515625" customWidth="1"/>
    <col min="15" max="15" width="29.85546875" customWidth="1"/>
    <col min="16" max="16" width="15" bestFit="1" customWidth="1"/>
    <col min="17" max="17" width="24" bestFit="1" customWidth="1"/>
    <col min="18" max="18" width="26.140625" bestFit="1" customWidth="1"/>
    <col min="19" max="19" width="39.85546875" bestFit="1" customWidth="1"/>
  </cols>
  <sheetData>
    <row r="1" spans="1:19" ht="35.25" x14ac:dyDescent="0.25">
      <c r="C1" s="198" t="str">
        <f>INSCRIPCIONES!A1</f>
        <v>SUPER COPA CARIBE ROUND 4</v>
      </c>
      <c r="D1" s="198"/>
      <c r="E1" s="198"/>
      <c r="F1" s="198"/>
      <c r="G1" s="198"/>
      <c r="H1" s="198"/>
      <c r="I1" s="198"/>
      <c r="J1" s="198"/>
      <c r="K1" s="198"/>
      <c r="L1" s="198"/>
      <c r="M1" s="198"/>
      <c r="N1" s="198"/>
      <c r="O1" s="198"/>
    </row>
    <row r="2" spans="1:19" ht="15.75" x14ac:dyDescent="0.25">
      <c r="C2" s="23" t="s">
        <v>56</v>
      </c>
      <c r="D2" s="195"/>
      <c r="E2" s="195"/>
      <c r="F2" s="195"/>
      <c r="G2" s="195"/>
      <c r="H2" s="195"/>
      <c r="I2" s="195"/>
      <c r="J2" s="6"/>
      <c r="K2" s="6"/>
      <c r="L2" s="6"/>
      <c r="M2" s="6"/>
      <c r="N2" s="6"/>
      <c r="O2" s="6"/>
    </row>
    <row r="3" spans="1:19" ht="15.75" x14ac:dyDescent="0.25">
      <c r="C3" s="23" t="s">
        <v>54</v>
      </c>
      <c r="D3" s="196"/>
      <c r="E3" s="196"/>
      <c r="F3" s="196"/>
      <c r="G3" s="196"/>
      <c r="H3" s="196"/>
      <c r="I3" s="196"/>
      <c r="J3" s="6"/>
      <c r="K3" s="6"/>
      <c r="L3" s="6"/>
      <c r="M3" s="40">
        <f>COUNTIF('INSCRIPCIONES NUEVOS'!$L$7:$L$233,"ST*")+COUNTIF('INSCRIPCIONES NUEVOS'!$L$7:$L$233,"MI*")</f>
        <v>0</v>
      </c>
      <c r="N3" s="6"/>
      <c r="O3" s="6"/>
    </row>
    <row r="4" spans="1:19" ht="15.75" x14ac:dyDescent="0.25">
      <c r="C4" s="23" t="s">
        <v>55</v>
      </c>
      <c r="D4" s="78"/>
      <c r="E4" s="128" t="s">
        <v>162</v>
      </c>
      <c r="F4" s="55"/>
      <c r="G4" s="199">
        <v>46187</v>
      </c>
      <c r="H4" s="199"/>
      <c r="I4" s="199"/>
      <c r="J4" s="58"/>
      <c r="K4" s="58"/>
      <c r="L4" s="58"/>
      <c r="M4" s="40">
        <f>SUBTOTAL(103,'INSCRIPCIONES NUEVOS'!$D$7:$D$233)-M3</f>
        <v>0</v>
      </c>
      <c r="N4" s="6"/>
      <c r="O4" s="6"/>
    </row>
    <row r="5" spans="1:19" s="5" customFormat="1" ht="15.75" x14ac:dyDescent="0.25">
      <c r="B5" s="79"/>
      <c r="C5" s="7"/>
      <c r="D5" s="8"/>
      <c r="E5" s="129"/>
      <c r="F5" s="8"/>
      <c r="G5" s="80"/>
      <c r="H5" s="8"/>
      <c r="I5" s="8"/>
      <c r="J5" s="6"/>
      <c r="K5" s="6"/>
      <c r="L5" s="6"/>
      <c r="M5" s="40">
        <f>SUM(M3:M4)</f>
        <v>0</v>
      </c>
      <c r="N5" s="6"/>
      <c r="O5" s="6"/>
    </row>
    <row r="6" spans="1:19" s="9" customFormat="1" ht="47.25" x14ac:dyDescent="0.25">
      <c r="A6" s="212" t="s">
        <v>51</v>
      </c>
      <c r="B6" s="213" t="s">
        <v>66</v>
      </c>
      <c r="C6" s="212" t="s">
        <v>31</v>
      </c>
      <c r="D6" s="212" t="s">
        <v>32</v>
      </c>
      <c r="E6" s="212" t="s">
        <v>90</v>
      </c>
      <c r="F6" s="212" t="s">
        <v>44</v>
      </c>
      <c r="G6" s="214" t="s">
        <v>919</v>
      </c>
      <c r="H6" s="212" t="s">
        <v>20</v>
      </c>
      <c r="I6" s="212" t="s">
        <v>33</v>
      </c>
      <c r="J6" s="213" t="s">
        <v>34</v>
      </c>
      <c r="K6" s="212" t="s">
        <v>35</v>
      </c>
      <c r="L6" s="212" t="s">
        <v>16</v>
      </c>
      <c r="M6" s="213" t="s">
        <v>37</v>
      </c>
      <c r="N6" s="213" t="s">
        <v>36</v>
      </c>
      <c r="O6" s="212" t="s">
        <v>43</v>
      </c>
    </row>
    <row r="7" spans="1:19" ht="26.25" x14ac:dyDescent="0.25">
      <c r="A7" s="160" t="str">
        <f>IF(C7&lt;&gt;"",SUBTOTAL(103,$C$7:C7),"")</f>
        <v/>
      </c>
      <c r="B7" s="163"/>
      <c r="C7" s="164"/>
      <c r="D7" s="164"/>
      <c r="E7" s="165"/>
      <c r="F7" s="165"/>
      <c r="G7" s="166"/>
      <c r="H7" s="161" t="str">
        <f ca="1">IF('INSCRIPCIONES NUEVOS'!$G7="","",YEAR(NOW())-YEAR(G7))</f>
        <v/>
      </c>
      <c r="I7" s="176"/>
      <c r="J7" s="118" t="str">
        <f t="shared" ref="J7:J39" si="0">IFERROR(VLOOKUP(I7,NIVELES,2,0),"")</f>
        <v/>
      </c>
      <c r="K7" s="115" t="str">
        <f t="shared" ref="K7:K39" si="1">YEAR(G7)&amp;J7</f>
        <v>1900</v>
      </c>
      <c r="L7" s="162" t="str">
        <f t="shared" ref="L7:L39" si="2">IFERROR(VLOOKUP(K7,CATEGORIAS,2,0),"")</f>
        <v/>
      </c>
      <c r="M7" s="178"/>
      <c r="N7" s="117" t="str">
        <f>_xlfn.IFNA(VLOOKUP('INSCRIPCIONES NUEVOS'!$I7,VALORES,3,0),"")</f>
        <v/>
      </c>
      <c r="O7" s="181"/>
      <c r="Q7" s="5" t="str">
        <f>TRIM(UPPER('INSCRIPCIONES NUEVOS'!$C7))</f>
        <v/>
      </c>
      <c r="R7" s="82" t="str">
        <f>TRIM(UPPER('INSCRIPCIONES NUEVOS'!$D7))</f>
        <v/>
      </c>
      <c r="S7" t="str">
        <f>UPPER(TRIM('INSCRIPCIONES NUEVOS'!$M7))</f>
        <v/>
      </c>
    </row>
    <row r="8" spans="1:19" ht="26.25" x14ac:dyDescent="0.25">
      <c r="A8" s="160" t="str">
        <f>IF(C8&lt;&gt;"",SUBTOTAL(103,$C$7:C8),"")</f>
        <v/>
      </c>
      <c r="B8" s="167"/>
      <c r="C8" s="168"/>
      <c r="D8" s="168"/>
      <c r="E8" s="169"/>
      <c r="F8" s="169"/>
      <c r="G8" s="170"/>
      <c r="H8" s="113" t="str">
        <f ca="1">IF('INSCRIPCIONES NUEVOS'!$G8="","",YEAR(NOW())-YEAR(G8))</f>
        <v/>
      </c>
      <c r="I8" s="176"/>
      <c r="J8" s="118" t="str">
        <f t="shared" si="0"/>
        <v/>
      </c>
      <c r="K8" s="115" t="str">
        <f t="shared" si="1"/>
        <v>1900</v>
      </c>
      <c r="L8" s="116" t="str">
        <f t="shared" si="2"/>
        <v/>
      </c>
      <c r="M8" s="179"/>
      <c r="N8" s="117" t="str">
        <f>_xlfn.IFNA(VLOOKUP('INSCRIPCIONES NUEVOS'!$I8,VALORES,3,0),"")</f>
        <v/>
      </c>
      <c r="O8" s="182"/>
      <c r="P8" s="5"/>
      <c r="Q8" s="82" t="str">
        <f>TRIM(UPPER('INSCRIPCIONES NUEVOS'!$C8))</f>
        <v/>
      </c>
      <c r="R8" s="82" t="str">
        <f>TRIM(UPPER('INSCRIPCIONES NUEVOS'!$D8))</f>
        <v/>
      </c>
      <c r="S8" s="44" t="str">
        <f>UPPER(TRIM('INSCRIPCIONES NUEVOS'!$M8))</f>
        <v/>
      </c>
    </row>
    <row r="9" spans="1:19" ht="26.25" x14ac:dyDescent="0.25">
      <c r="A9" s="160" t="str">
        <f>IF(C9&lt;&gt;"",SUBTOTAL(103,$C$7:C9),"")</f>
        <v/>
      </c>
      <c r="B9" s="167"/>
      <c r="C9" s="168"/>
      <c r="D9" s="168"/>
      <c r="E9" s="169"/>
      <c r="F9" s="169"/>
      <c r="G9" s="170"/>
      <c r="H9" s="113" t="str">
        <f ca="1">IF('INSCRIPCIONES NUEVOS'!$G9="","",YEAR(NOW())-YEAR(G9))</f>
        <v/>
      </c>
      <c r="I9" s="176"/>
      <c r="J9" s="114" t="str">
        <f t="shared" si="0"/>
        <v/>
      </c>
      <c r="K9" s="115" t="str">
        <f t="shared" si="1"/>
        <v>1900</v>
      </c>
      <c r="L9" s="116" t="str">
        <f t="shared" si="2"/>
        <v/>
      </c>
      <c r="M9" s="179"/>
      <c r="N9" s="117" t="str">
        <f>_xlfn.IFNA(VLOOKUP('INSCRIPCIONES NUEVOS'!$I9,VALORES,3,0),"")</f>
        <v/>
      </c>
      <c r="O9" s="182"/>
      <c r="P9" s="5"/>
      <c r="Q9" s="82" t="str">
        <f>TRIM(UPPER('INSCRIPCIONES NUEVOS'!$C9))</f>
        <v/>
      </c>
      <c r="R9" s="82" t="str">
        <f>TRIM(UPPER('INSCRIPCIONES NUEVOS'!$D9))</f>
        <v/>
      </c>
      <c r="S9" s="44" t="str">
        <f>UPPER(TRIM('INSCRIPCIONES NUEVOS'!$M9))</f>
        <v/>
      </c>
    </row>
    <row r="10" spans="1:19" ht="26.25" x14ac:dyDescent="0.25">
      <c r="A10" s="160" t="str">
        <f>IF(C10&lt;&gt;"",SUBTOTAL(103,$C$7:C10),"")</f>
        <v/>
      </c>
      <c r="B10" s="167"/>
      <c r="C10" s="168"/>
      <c r="D10" s="168"/>
      <c r="E10" s="169"/>
      <c r="F10" s="169"/>
      <c r="G10" s="170"/>
      <c r="H10" s="113" t="str">
        <f ca="1">IF('INSCRIPCIONES NUEVOS'!$G10="","",YEAR(NOW())-YEAR(G10))</f>
        <v/>
      </c>
      <c r="I10" s="176"/>
      <c r="J10" s="114" t="str">
        <f t="shared" si="0"/>
        <v/>
      </c>
      <c r="K10" s="115" t="str">
        <f t="shared" si="1"/>
        <v>1900</v>
      </c>
      <c r="L10" s="116" t="str">
        <f t="shared" si="2"/>
        <v/>
      </c>
      <c r="M10" s="179"/>
      <c r="N10" s="117" t="str">
        <f>_xlfn.IFNA(VLOOKUP('INSCRIPCIONES NUEVOS'!$I10,VALORES,3,0),"")</f>
        <v/>
      </c>
      <c r="O10" s="182"/>
      <c r="P10" s="5"/>
      <c r="Q10" s="82" t="str">
        <f>TRIM(UPPER('INSCRIPCIONES NUEVOS'!$C10))</f>
        <v/>
      </c>
      <c r="R10" s="82" t="str">
        <f>TRIM(UPPER('INSCRIPCIONES NUEVOS'!$D10))</f>
        <v/>
      </c>
      <c r="S10" s="44" t="str">
        <f>UPPER(TRIM('INSCRIPCIONES NUEVOS'!$M10))</f>
        <v/>
      </c>
    </row>
    <row r="11" spans="1:19" ht="26.25" x14ac:dyDescent="0.25">
      <c r="A11" s="160" t="str">
        <f>IF(C11&lt;&gt;"",SUBTOTAL(103,$C$7:C11),"")</f>
        <v/>
      </c>
      <c r="B11" s="167"/>
      <c r="C11" s="168"/>
      <c r="D11" s="168"/>
      <c r="E11" s="169"/>
      <c r="F11" s="169"/>
      <c r="G11" s="170"/>
      <c r="H11" s="113" t="str">
        <f ca="1">IF('INSCRIPCIONES NUEVOS'!$G11="","",YEAR(NOW())-YEAR(G11))</f>
        <v/>
      </c>
      <c r="I11" s="176"/>
      <c r="J11" s="114" t="str">
        <f t="shared" si="0"/>
        <v/>
      </c>
      <c r="K11" s="115" t="str">
        <f t="shared" si="1"/>
        <v>1900</v>
      </c>
      <c r="L11" s="116" t="str">
        <f t="shared" si="2"/>
        <v/>
      </c>
      <c r="M11" s="179"/>
      <c r="N11" s="117" t="str">
        <f>_xlfn.IFNA(VLOOKUP('INSCRIPCIONES NUEVOS'!$I11,VALORES,3,0),"")</f>
        <v/>
      </c>
      <c r="O11" s="182"/>
      <c r="P11" s="5"/>
      <c r="Q11" s="82" t="str">
        <f>TRIM(UPPER('INSCRIPCIONES NUEVOS'!$C11))</f>
        <v/>
      </c>
      <c r="R11" s="82" t="str">
        <f>TRIM(UPPER('INSCRIPCIONES NUEVOS'!$D11))</f>
        <v/>
      </c>
      <c r="S11" s="44" t="str">
        <f>UPPER(TRIM('INSCRIPCIONES NUEVOS'!$M11))</f>
        <v/>
      </c>
    </row>
    <row r="12" spans="1:19" ht="26.25" x14ac:dyDescent="0.25">
      <c r="A12" s="160" t="str">
        <f>IF(C12&lt;&gt;"",SUBTOTAL(103,$C$7:C12),"")</f>
        <v/>
      </c>
      <c r="B12" s="167"/>
      <c r="C12" s="168"/>
      <c r="D12" s="168"/>
      <c r="E12" s="169"/>
      <c r="F12" s="169"/>
      <c r="G12" s="170"/>
      <c r="H12" s="113" t="str">
        <f ca="1">IF('INSCRIPCIONES NUEVOS'!$G12="","",YEAR(NOW())-YEAR(G12))</f>
        <v/>
      </c>
      <c r="I12" s="176"/>
      <c r="J12" s="114" t="str">
        <f t="shared" si="0"/>
        <v/>
      </c>
      <c r="K12" s="115" t="str">
        <f t="shared" si="1"/>
        <v>1900</v>
      </c>
      <c r="L12" s="116" t="str">
        <f t="shared" si="2"/>
        <v/>
      </c>
      <c r="M12" s="179"/>
      <c r="N12" s="117" t="str">
        <f>_xlfn.IFNA(VLOOKUP('INSCRIPCIONES NUEVOS'!$I12,VALORES,3,0),"")</f>
        <v/>
      </c>
      <c r="O12" s="182"/>
      <c r="P12" s="5"/>
      <c r="Q12" s="82" t="str">
        <f>TRIM(UPPER('INSCRIPCIONES NUEVOS'!$C12))</f>
        <v/>
      </c>
      <c r="R12" s="82" t="str">
        <f>TRIM(UPPER('INSCRIPCIONES NUEVOS'!$D12))</f>
        <v/>
      </c>
      <c r="S12" s="44" t="str">
        <f>UPPER(TRIM('INSCRIPCIONES NUEVOS'!$M12))</f>
        <v/>
      </c>
    </row>
    <row r="13" spans="1:19" ht="26.25" x14ac:dyDescent="0.25">
      <c r="A13" s="160" t="str">
        <f>IF(C13&lt;&gt;"",SUBTOTAL(103,$C$7:C13),"")</f>
        <v/>
      </c>
      <c r="B13" s="167"/>
      <c r="C13" s="168"/>
      <c r="D13" s="168"/>
      <c r="E13" s="169"/>
      <c r="F13" s="169"/>
      <c r="G13" s="170"/>
      <c r="H13" s="113" t="str">
        <f ca="1">IF('INSCRIPCIONES NUEVOS'!$G13="","",YEAR(NOW())-YEAR(G13))</f>
        <v/>
      </c>
      <c r="I13" s="176"/>
      <c r="J13" s="114" t="str">
        <f t="shared" si="0"/>
        <v/>
      </c>
      <c r="K13" s="115" t="str">
        <f t="shared" si="1"/>
        <v>1900</v>
      </c>
      <c r="L13" s="116" t="str">
        <f t="shared" si="2"/>
        <v/>
      </c>
      <c r="M13" s="179"/>
      <c r="N13" s="117" t="str">
        <f>_xlfn.IFNA(VLOOKUP('INSCRIPCIONES NUEVOS'!$I13,VALORES,3,0),"")</f>
        <v/>
      </c>
      <c r="O13" s="182"/>
      <c r="P13" s="5"/>
      <c r="Q13" s="82" t="str">
        <f>TRIM(UPPER('INSCRIPCIONES NUEVOS'!$C13))</f>
        <v/>
      </c>
      <c r="R13" s="82" t="str">
        <f>TRIM(UPPER('INSCRIPCIONES NUEVOS'!$D13))</f>
        <v/>
      </c>
      <c r="S13" s="44" t="str">
        <f>UPPER(TRIM('INSCRIPCIONES NUEVOS'!$M13))</f>
        <v/>
      </c>
    </row>
    <row r="14" spans="1:19" ht="26.25" x14ac:dyDescent="0.25">
      <c r="A14" s="160" t="str">
        <f>IF(C14&lt;&gt;"",SUBTOTAL(103,$C$7:C14),"")</f>
        <v/>
      </c>
      <c r="B14" s="167"/>
      <c r="C14" s="168"/>
      <c r="D14" s="168"/>
      <c r="E14" s="169"/>
      <c r="F14" s="169"/>
      <c r="G14" s="170"/>
      <c r="H14" s="113" t="str">
        <f ca="1">IF('INSCRIPCIONES NUEVOS'!$G14="","",YEAR(NOW())-YEAR(G14))</f>
        <v/>
      </c>
      <c r="I14" s="176"/>
      <c r="J14" s="118" t="str">
        <f t="shared" si="0"/>
        <v/>
      </c>
      <c r="K14" s="115" t="str">
        <f t="shared" si="1"/>
        <v>1900</v>
      </c>
      <c r="L14" s="116" t="str">
        <f t="shared" si="2"/>
        <v/>
      </c>
      <c r="M14" s="179"/>
      <c r="N14" s="117" t="str">
        <f>_xlfn.IFNA(VLOOKUP('INSCRIPCIONES NUEVOS'!$I14,VALORES,3,0),"")</f>
        <v/>
      </c>
      <c r="O14" s="182"/>
      <c r="P14" s="5"/>
      <c r="Q14" s="82" t="str">
        <f>TRIM(UPPER('INSCRIPCIONES NUEVOS'!$C14))</f>
        <v/>
      </c>
      <c r="R14" s="82" t="str">
        <f>TRIM(UPPER('INSCRIPCIONES NUEVOS'!$D14))</f>
        <v/>
      </c>
      <c r="S14" s="44" t="str">
        <f>UPPER(TRIM('INSCRIPCIONES NUEVOS'!$M14))</f>
        <v/>
      </c>
    </row>
    <row r="15" spans="1:19" ht="26.25" x14ac:dyDescent="0.25">
      <c r="A15" s="160" t="str">
        <f>IF(C15&lt;&gt;"",SUBTOTAL(103,$C$7:C15),"")</f>
        <v/>
      </c>
      <c r="B15" s="167"/>
      <c r="C15" s="168"/>
      <c r="D15" s="168"/>
      <c r="E15" s="169"/>
      <c r="F15" s="169"/>
      <c r="G15" s="170"/>
      <c r="H15" s="113" t="str">
        <f ca="1">IF('INSCRIPCIONES NUEVOS'!$G15="","",YEAR(NOW())-YEAR(G15))</f>
        <v/>
      </c>
      <c r="I15" s="176"/>
      <c r="J15" s="114" t="str">
        <f t="shared" si="0"/>
        <v/>
      </c>
      <c r="K15" s="115" t="str">
        <f t="shared" si="1"/>
        <v>1900</v>
      </c>
      <c r="L15" s="116" t="str">
        <f t="shared" si="2"/>
        <v/>
      </c>
      <c r="M15" s="179"/>
      <c r="N15" s="117" t="str">
        <f>_xlfn.IFNA(VLOOKUP('INSCRIPCIONES NUEVOS'!$I15,VALORES,3,0),"")</f>
        <v/>
      </c>
      <c r="O15" s="182"/>
      <c r="P15" s="5"/>
      <c r="Q15" s="82" t="str">
        <f>TRIM(UPPER('INSCRIPCIONES NUEVOS'!$C15))</f>
        <v/>
      </c>
      <c r="R15" s="82" t="str">
        <f>TRIM(UPPER('INSCRIPCIONES NUEVOS'!$D15))</f>
        <v/>
      </c>
      <c r="S15" s="44" t="str">
        <f>UPPER(TRIM('INSCRIPCIONES NUEVOS'!$M15))</f>
        <v/>
      </c>
    </row>
    <row r="16" spans="1:19" ht="26.25" x14ac:dyDescent="0.25">
      <c r="A16" s="160" t="str">
        <f>IF(C16&lt;&gt;"",SUBTOTAL(103,$C$7:C16),"")</f>
        <v/>
      </c>
      <c r="B16" s="167"/>
      <c r="C16" s="168"/>
      <c r="D16" s="168"/>
      <c r="E16" s="169"/>
      <c r="F16" s="169"/>
      <c r="G16" s="170"/>
      <c r="H16" s="113" t="str">
        <f ca="1">IF('INSCRIPCIONES NUEVOS'!$G16="","",YEAR(NOW())-YEAR(G16))</f>
        <v/>
      </c>
      <c r="I16" s="176"/>
      <c r="J16" s="114" t="str">
        <f t="shared" si="0"/>
        <v/>
      </c>
      <c r="K16" s="115" t="str">
        <f t="shared" si="1"/>
        <v>1900</v>
      </c>
      <c r="L16" s="116" t="str">
        <f t="shared" si="2"/>
        <v/>
      </c>
      <c r="M16" s="179"/>
      <c r="N16" s="117" t="str">
        <f>_xlfn.IFNA(VLOOKUP('INSCRIPCIONES NUEVOS'!$I16,VALORES,3,0),"")</f>
        <v/>
      </c>
      <c r="O16" s="182"/>
      <c r="P16" s="5"/>
      <c r="Q16" s="82" t="str">
        <f>TRIM(UPPER('INSCRIPCIONES NUEVOS'!$C16))</f>
        <v/>
      </c>
      <c r="R16" s="82" t="str">
        <f>TRIM(UPPER('INSCRIPCIONES NUEVOS'!$D16))</f>
        <v/>
      </c>
      <c r="S16" s="44" t="str">
        <f>UPPER(TRIM('INSCRIPCIONES NUEVOS'!$M16))</f>
        <v/>
      </c>
    </row>
    <row r="17" spans="1:19" ht="26.25" x14ac:dyDescent="0.25">
      <c r="A17" s="160" t="str">
        <f>IF(C17&lt;&gt;"",SUBTOTAL(103,$C$7:C17),"")</f>
        <v/>
      </c>
      <c r="B17" s="167"/>
      <c r="C17" s="168"/>
      <c r="D17" s="168"/>
      <c r="E17" s="169"/>
      <c r="F17" s="169"/>
      <c r="G17" s="170"/>
      <c r="H17" s="113" t="str">
        <f ca="1">IF('INSCRIPCIONES NUEVOS'!$G17="","",YEAR(NOW())-YEAR(G17))</f>
        <v/>
      </c>
      <c r="I17" s="176"/>
      <c r="J17" s="114" t="str">
        <f t="shared" si="0"/>
        <v/>
      </c>
      <c r="K17" s="115" t="str">
        <f t="shared" si="1"/>
        <v>1900</v>
      </c>
      <c r="L17" s="116" t="str">
        <f t="shared" si="2"/>
        <v/>
      </c>
      <c r="M17" s="179"/>
      <c r="N17" s="117" t="str">
        <f>_xlfn.IFNA(VLOOKUP('INSCRIPCIONES NUEVOS'!$I17,VALORES,3,0),"")</f>
        <v/>
      </c>
      <c r="O17" s="182"/>
      <c r="P17" s="5"/>
      <c r="Q17" s="82" t="str">
        <f>TRIM(UPPER('INSCRIPCIONES NUEVOS'!$C17))</f>
        <v/>
      </c>
      <c r="R17" s="82" t="str">
        <f>TRIM(UPPER('INSCRIPCIONES NUEVOS'!$D17))</f>
        <v/>
      </c>
      <c r="S17" s="44" t="str">
        <f>UPPER(TRIM('INSCRIPCIONES NUEVOS'!$M17))</f>
        <v/>
      </c>
    </row>
    <row r="18" spans="1:19" ht="26.25" x14ac:dyDescent="0.25">
      <c r="A18" s="160" t="str">
        <f>IF(C18&lt;&gt;"",SUBTOTAL(103,$C$7:C18),"")</f>
        <v/>
      </c>
      <c r="B18" s="167"/>
      <c r="C18" s="168"/>
      <c r="D18" s="168"/>
      <c r="E18" s="169"/>
      <c r="F18" s="169"/>
      <c r="G18" s="170"/>
      <c r="H18" s="113" t="str">
        <f ca="1">IF('INSCRIPCIONES NUEVOS'!$G18="","",YEAR(NOW())-YEAR(G18))</f>
        <v/>
      </c>
      <c r="I18" s="176"/>
      <c r="J18" s="114" t="str">
        <f t="shared" si="0"/>
        <v/>
      </c>
      <c r="K18" s="115" t="str">
        <f t="shared" si="1"/>
        <v>1900</v>
      </c>
      <c r="L18" s="116" t="str">
        <f t="shared" si="2"/>
        <v/>
      </c>
      <c r="M18" s="179"/>
      <c r="N18" s="117" t="str">
        <f>_xlfn.IFNA(VLOOKUP('INSCRIPCIONES NUEVOS'!$I18,VALORES,3,0),"")</f>
        <v/>
      </c>
      <c r="O18" s="182"/>
      <c r="P18" s="5"/>
      <c r="Q18" s="82" t="str">
        <f>TRIM(UPPER('INSCRIPCIONES NUEVOS'!$C18))</f>
        <v/>
      </c>
      <c r="R18" s="82" t="str">
        <f>TRIM(UPPER('INSCRIPCIONES NUEVOS'!$D18))</f>
        <v/>
      </c>
      <c r="S18" s="44" t="str">
        <f>UPPER(TRIM('INSCRIPCIONES NUEVOS'!$M18))</f>
        <v/>
      </c>
    </row>
    <row r="19" spans="1:19" ht="26.25" x14ac:dyDescent="0.25">
      <c r="A19" s="160" t="str">
        <f>IF(C19&lt;&gt;"",SUBTOTAL(103,$C$7:C19),"")</f>
        <v/>
      </c>
      <c r="B19" s="167"/>
      <c r="C19" s="168"/>
      <c r="D19" s="168"/>
      <c r="E19" s="169"/>
      <c r="F19" s="169"/>
      <c r="G19" s="170"/>
      <c r="H19" s="113" t="str">
        <f ca="1">IF('INSCRIPCIONES NUEVOS'!$G19="","",YEAR(NOW())-YEAR(G19))</f>
        <v/>
      </c>
      <c r="I19" s="176"/>
      <c r="J19" s="114" t="str">
        <f t="shared" si="0"/>
        <v/>
      </c>
      <c r="K19" s="115" t="str">
        <f t="shared" si="1"/>
        <v>1900</v>
      </c>
      <c r="L19" s="116" t="str">
        <f t="shared" si="2"/>
        <v/>
      </c>
      <c r="M19" s="179"/>
      <c r="N19" s="117" t="str">
        <f>_xlfn.IFNA(VLOOKUP('INSCRIPCIONES NUEVOS'!$I19,VALORES,3,0),"")</f>
        <v/>
      </c>
      <c r="O19" s="182"/>
      <c r="P19" s="5"/>
      <c r="Q19" s="82" t="str">
        <f>TRIM(UPPER('INSCRIPCIONES NUEVOS'!$C19))</f>
        <v/>
      </c>
      <c r="R19" s="82" t="str">
        <f>TRIM(UPPER('INSCRIPCIONES NUEVOS'!$D19))</f>
        <v/>
      </c>
      <c r="S19" s="44" t="str">
        <f>UPPER(TRIM('INSCRIPCIONES NUEVOS'!$M19))</f>
        <v/>
      </c>
    </row>
    <row r="20" spans="1:19" ht="26.25" x14ac:dyDescent="0.25">
      <c r="A20" s="160" t="str">
        <f>IF(C20&lt;&gt;"",SUBTOTAL(103,$C$7:C20),"")</f>
        <v/>
      </c>
      <c r="B20" s="167"/>
      <c r="C20" s="168"/>
      <c r="D20" s="168"/>
      <c r="E20" s="169"/>
      <c r="F20" s="169"/>
      <c r="G20" s="170"/>
      <c r="H20" s="113" t="str">
        <f ca="1">IF('INSCRIPCIONES NUEVOS'!$G20="","",YEAR(NOW())-YEAR(G20))</f>
        <v/>
      </c>
      <c r="I20" s="176"/>
      <c r="J20" s="114" t="str">
        <f t="shared" si="0"/>
        <v/>
      </c>
      <c r="K20" s="115" t="str">
        <f t="shared" si="1"/>
        <v>1900</v>
      </c>
      <c r="L20" s="116" t="str">
        <f t="shared" si="2"/>
        <v/>
      </c>
      <c r="M20" s="179"/>
      <c r="N20" s="117" t="str">
        <f>_xlfn.IFNA(VLOOKUP('INSCRIPCIONES NUEVOS'!$I20,VALORES,3,0),"")</f>
        <v/>
      </c>
      <c r="O20" s="182"/>
      <c r="P20" s="5"/>
      <c r="Q20" s="82" t="str">
        <f>TRIM(UPPER('INSCRIPCIONES NUEVOS'!$C20))</f>
        <v/>
      </c>
      <c r="R20" s="82" t="str">
        <f>TRIM(UPPER('INSCRIPCIONES NUEVOS'!$D20))</f>
        <v/>
      </c>
      <c r="S20" s="44" t="str">
        <f>UPPER(TRIM('INSCRIPCIONES NUEVOS'!$M20))</f>
        <v/>
      </c>
    </row>
    <row r="21" spans="1:19" ht="26.25" x14ac:dyDescent="0.25">
      <c r="A21" s="160" t="str">
        <f>IF(C21&lt;&gt;"",SUBTOTAL(103,$C$7:C21),"")</f>
        <v/>
      </c>
      <c r="B21" s="167"/>
      <c r="C21" s="168"/>
      <c r="D21" s="168"/>
      <c r="E21" s="169"/>
      <c r="F21" s="169"/>
      <c r="G21" s="170"/>
      <c r="H21" s="113" t="str">
        <f ca="1">IF('INSCRIPCIONES NUEVOS'!$G21="","",YEAR(NOW())-YEAR(G21))</f>
        <v/>
      </c>
      <c r="I21" s="176"/>
      <c r="J21" s="114" t="str">
        <f t="shared" si="0"/>
        <v/>
      </c>
      <c r="K21" s="115" t="str">
        <f t="shared" si="1"/>
        <v>1900</v>
      </c>
      <c r="L21" s="116" t="str">
        <f t="shared" si="2"/>
        <v/>
      </c>
      <c r="M21" s="179"/>
      <c r="N21" s="117" t="str">
        <f>_xlfn.IFNA(VLOOKUP('INSCRIPCIONES NUEVOS'!$I21,VALORES,3,0),"")</f>
        <v/>
      </c>
      <c r="O21" s="182"/>
      <c r="P21" s="5"/>
      <c r="Q21" s="82" t="str">
        <f>TRIM(UPPER('INSCRIPCIONES NUEVOS'!$C21))</f>
        <v/>
      </c>
      <c r="R21" s="82" t="str">
        <f>TRIM(UPPER('INSCRIPCIONES NUEVOS'!$D21))</f>
        <v/>
      </c>
      <c r="S21" s="44" t="str">
        <f>UPPER(TRIM('INSCRIPCIONES NUEVOS'!$M21))</f>
        <v/>
      </c>
    </row>
    <row r="22" spans="1:19" ht="26.25" x14ac:dyDescent="0.25">
      <c r="A22" s="160" t="str">
        <f>IF(C22&lt;&gt;"",SUBTOTAL(103,$C$7:C22),"")</f>
        <v/>
      </c>
      <c r="B22" s="167"/>
      <c r="C22" s="168"/>
      <c r="D22" s="168"/>
      <c r="E22" s="169"/>
      <c r="F22" s="169"/>
      <c r="G22" s="170"/>
      <c r="H22" s="113" t="str">
        <f ca="1">IF('INSCRIPCIONES NUEVOS'!$G22="","",YEAR(NOW())-YEAR(G22))</f>
        <v/>
      </c>
      <c r="I22" s="176"/>
      <c r="J22" s="118" t="str">
        <f t="shared" si="0"/>
        <v/>
      </c>
      <c r="K22" s="115" t="str">
        <f t="shared" si="1"/>
        <v>1900</v>
      </c>
      <c r="L22" s="116" t="str">
        <f t="shared" si="2"/>
        <v/>
      </c>
      <c r="M22" s="179"/>
      <c r="N22" s="117" t="str">
        <f>_xlfn.IFNA(VLOOKUP('INSCRIPCIONES NUEVOS'!$I22,VALORES,3,0),"")</f>
        <v/>
      </c>
      <c r="O22" s="182"/>
      <c r="P22" s="5"/>
      <c r="Q22" s="82" t="str">
        <f>TRIM(UPPER('INSCRIPCIONES NUEVOS'!$C22))</f>
        <v/>
      </c>
      <c r="R22" s="82" t="str">
        <f>TRIM(UPPER('INSCRIPCIONES NUEVOS'!$D22))</f>
        <v/>
      </c>
      <c r="S22" s="44" t="str">
        <f>UPPER(TRIM('INSCRIPCIONES NUEVOS'!$M22))</f>
        <v/>
      </c>
    </row>
    <row r="23" spans="1:19" ht="26.25" x14ac:dyDescent="0.25">
      <c r="A23" s="160" t="str">
        <f>IF(C23&lt;&gt;"",SUBTOTAL(103,$C$7:C23),"")</f>
        <v/>
      </c>
      <c r="B23" s="167"/>
      <c r="C23" s="168"/>
      <c r="D23" s="168"/>
      <c r="E23" s="169"/>
      <c r="F23" s="169"/>
      <c r="G23" s="170"/>
      <c r="H23" s="113" t="str">
        <f ca="1">IF('INSCRIPCIONES NUEVOS'!$G23="","",YEAR(NOW())-YEAR(G23))</f>
        <v/>
      </c>
      <c r="I23" s="176"/>
      <c r="J23" s="114" t="str">
        <f t="shared" si="0"/>
        <v/>
      </c>
      <c r="K23" s="17" t="str">
        <f t="shared" si="1"/>
        <v>1900</v>
      </c>
      <c r="L23" s="116" t="str">
        <f t="shared" si="2"/>
        <v/>
      </c>
      <c r="M23" s="179"/>
      <c r="N23" s="117" t="str">
        <f>_xlfn.IFNA(VLOOKUP('INSCRIPCIONES NUEVOS'!$I23,VALORES,3,0),"")</f>
        <v/>
      </c>
      <c r="O23" s="182"/>
      <c r="P23" s="5"/>
      <c r="Q23" s="82" t="str">
        <f>TRIM(UPPER('INSCRIPCIONES NUEVOS'!$C23))</f>
        <v/>
      </c>
      <c r="R23" s="82" t="str">
        <f>TRIM(UPPER('INSCRIPCIONES NUEVOS'!$D23))</f>
        <v/>
      </c>
      <c r="S23" s="44" t="str">
        <f>UPPER(TRIM('INSCRIPCIONES NUEVOS'!$M23))</f>
        <v/>
      </c>
    </row>
    <row r="24" spans="1:19" ht="26.25" x14ac:dyDescent="0.25">
      <c r="A24" s="160" t="str">
        <f>IF(C24&lt;&gt;"",SUBTOTAL(103,$C$7:C24),"")</f>
        <v/>
      </c>
      <c r="B24" s="167"/>
      <c r="C24" s="168"/>
      <c r="D24" s="168"/>
      <c r="E24" s="169"/>
      <c r="F24" s="169"/>
      <c r="G24" s="170"/>
      <c r="H24" s="113" t="str">
        <f ca="1">IF('INSCRIPCIONES NUEVOS'!$G24="","",YEAR(NOW())-YEAR(G24))</f>
        <v/>
      </c>
      <c r="I24" s="176"/>
      <c r="J24" s="114" t="str">
        <f t="shared" si="0"/>
        <v/>
      </c>
      <c r="K24" s="115" t="str">
        <f t="shared" si="1"/>
        <v>1900</v>
      </c>
      <c r="L24" s="116" t="str">
        <f t="shared" si="2"/>
        <v/>
      </c>
      <c r="M24" s="179"/>
      <c r="N24" s="117" t="str">
        <f>_xlfn.IFNA(VLOOKUP('INSCRIPCIONES NUEVOS'!$I24,VALORES,3,0),"")</f>
        <v/>
      </c>
      <c r="O24" s="182"/>
      <c r="P24" s="5"/>
      <c r="Q24" s="82" t="str">
        <f>TRIM(UPPER('INSCRIPCIONES NUEVOS'!$C24))</f>
        <v/>
      </c>
      <c r="R24" s="82" t="str">
        <f>TRIM(UPPER('INSCRIPCIONES NUEVOS'!$D24))</f>
        <v/>
      </c>
      <c r="S24" s="44" t="str">
        <f>UPPER(TRIM('INSCRIPCIONES NUEVOS'!$M24))</f>
        <v/>
      </c>
    </row>
    <row r="25" spans="1:19" ht="26.25" x14ac:dyDescent="0.25">
      <c r="A25" s="160" t="str">
        <f>IF(C25&lt;&gt;"",SUBTOTAL(103,$C$7:C25),"")</f>
        <v/>
      </c>
      <c r="B25" s="167"/>
      <c r="C25" s="168"/>
      <c r="D25" s="168"/>
      <c r="E25" s="169"/>
      <c r="F25" s="169"/>
      <c r="G25" s="170"/>
      <c r="H25" s="113" t="str">
        <f ca="1">IF('INSCRIPCIONES NUEVOS'!$G25="","",YEAR(NOW())-YEAR(G25))</f>
        <v/>
      </c>
      <c r="I25" s="176"/>
      <c r="J25" s="114" t="str">
        <f t="shared" si="0"/>
        <v/>
      </c>
      <c r="K25" s="115" t="str">
        <f t="shared" si="1"/>
        <v>1900</v>
      </c>
      <c r="L25" s="116" t="str">
        <f t="shared" si="2"/>
        <v/>
      </c>
      <c r="M25" s="179"/>
      <c r="N25" s="117" t="str">
        <f>_xlfn.IFNA(VLOOKUP('INSCRIPCIONES NUEVOS'!$I25,VALORES,3,0),"")</f>
        <v/>
      </c>
      <c r="O25" s="182"/>
      <c r="P25" s="5"/>
      <c r="Q25" s="82" t="str">
        <f>TRIM(UPPER('INSCRIPCIONES NUEVOS'!$C25))</f>
        <v/>
      </c>
      <c r="R25" s="82" t="str">
        <f>TRIM(UPPER('INSCRIPCIONES NUEVOS'!$D25))</f>
        <v/>
      </c>
      <c r="S25" s="44" t="str">
        <f>UPPER(TRIM('INSCRIPCIONES NUEVOS'!$M25))</f>
        <v/>
      </c>
    </row>
    <row r="26" spans="1:19" ht="26.25" x14ac:dyDescent="0.25">
      <c r="A26" s="160" t="str">
        <f>IF(C26&lt;&gt;"",SUBTOTAL(103,$C$7:C26),"")</f>
        <v/>
      </c>
      <c r="B26" s="167"/>
      <c r="C26" s="168"/>
      <c r="D26" s="168"/>
      <c r="E26" s="169"/>
      <c r="F26" s="169"/>
      <c r="G26" s="170"/>
      <c r="H26" s="113" t="str">
        <f ca="1">IF('INSCRIPCIONES NUEVOS'!$G26="","",YEAR(NOW())-YEAR(G26))</f>
        <v/>
      </c>
      <c r="I26" s="176"/>
      <c r="J26" s="114" t="str">
        <f t="shared" si="0"/>
        <v/>
      </c>
      <c r="K26" s="115" t="str">
        <f t="shared" si="1"/>
        <v>1900</v>
      </c>
      <c r="L26" s="116" t="str">
        <f t="shared" si="2"/>
        <v/>
      </c>
      <c r="M26" s="179"/>
      <c r="N26" s="117" t="str">
        <f>_xlfn.IFNA(VLOOKUP('INSCRIPCIONES NUEVOS'!$I26,VALORES,3,0),"")</f>
        <v/>
      </c>
      <c r="O26" s="182"/>
      <c r="P26" s="5"/>
      <c r="Q26" s="82" t="str">
        <f>TRIM(UPPER('INSCRIPCIONES NUEVOS'!$C26))</f>
        <v/>
      </c>
      <c r="R26" s="82" t="str">
        <f>TRIM(UPPER('INSCRIPCIONES NUEVOS'!$D26))</f>
        <v/>
      </c>
      <c r="S26" s="44" t="str">
        <f>UPPER(TRIM('INSCRIPCIONES NUEVOS'!$M26))</f>
        <v/>
      </c>
    </row>
    <row r="27" spans="1:19" ht="26.25" x14ac:dyDescent="0.25">
      <c r="A27" s="160" t="str">
        <f>IF(C27&lt;&gt;"",SUBTOTAL(103,$C$7:C27),"")</f>
        <v/>
      </c>
      <c r="B27" s="167"/>
      <c r="C27" s="168"/>
      <c r="D27" s="168"/>
      <c r="E27" s="169"/>
      <c r="F27" s="169"/>
      <c r="G27" s="170"/>
      <c r="H27" s="113" t="str">
        <f ca="1">IF('INSCRIPCIONES NUEVOS'!$G27="","",YEAR(NOW())-YEAR(G27))</f>
        <v/>
      </c>
      <c r="I27" s="176"/>
      <c r="J27" s="114" t="str">
        <f t="shared" si="0"/>
        <v/>
      </c>
      <c r="K27" s="115" t="str">
        <f t="shared" si="1"/>
        <v>1900</v>
      </c>
      <c r="L27" s="116" t="str">
        <f t="shared" si="2"/>
        <v/>
      </c>
      <c r="M27" s="179"/>
      <c r="N27" s="117" t="str">
        <f>_xlfn.IFNA(VLOOKUP('INSCRIPCIONES NUEVOS'!$I27,VALORES,3,0),"")</f>
        <v/>
      </c>
      <c r="O27" s="182"/>
      <c r="P27" s="5"/>
      <c r="Q27" s="82" t="str">
        <f>TRIM(UPPER('INSCRIPCIONES NUEVOS'!$C27))</f>
        <v/>
      </c>
      <c r="R27" s="82" t="str">
        <f>TRIM(UPPER('INSCRIPCIONES NUEVOS'!$D27))</f>
        <v/>
      </c>
      <c r="S27" s="44" t="str">
        <f>UPPER(TRIM('INSCRIPCIONES NUEVOS'!$M27))</f>
        <v/>
      </c>
    </row>
    <row r="28" spans="1:19" ht="26.25" x14ac:dyDescent="0.25">
      <c r="A28" s="160" t="str">
        <f>IF(C28&lt;&gt;"",SUBTOTAL(103,$C$7:C28),"")</f>
        <v/>
      </c>
      <c r="B28" s="167"/>
      <c r="C28" s="168"/>
      <c r="D28" s="168"/>
      <c r="E28" s="169"/>
      <c r="F28" s="169"/>
      <c r="G28" s="170"/>
      <c r="H28" s="113" t="str">
        <f ca="1">IF('INSCRIPCIONES NUEVOS'!$G28="","",YEAR(NOW())-YEAR(G28))</f>
        <v/>
      </c>
      <c r="I28" s="176"/>
      <c r="J28" s="114" t="str">
        <f t="shared" si="0"/>
        <v/>
      </c>
      <c r="K28" s="115" t="str">
        <f t="shared" si="1"/>
        <v>1900</v>
      </c>
      <c r="L28" s="116" t="str">
        <f t="shared" si="2"/>
        <v/>
      </c>
      <c r="M28" s="179"/>
      <c r="N28" s="117" t="str">
        <f>_xlfn.IFNA(VLOOKUP('INSCRIPCIONES NUEVOS'!$I28,VALORES,3,0),"")</f>
        <v/>
      </c>
      <c r="O28" s="182"/>
      <c r="P28" s="5"/>
      <c r="Q28" s="82" t="str">
        <f>TRIM(UPPER('INSCRIPCIONES NUEVOS'!$C28))</f>
        <v/>
      </c>
      <c r="R28" s="82" t="str">
        <f>TRIM(UPPER('INSCRIPCIONES NUEVOS'!$D28))</f>
        <v/>
      </c>
      <c r="S28" s="44" t="str">
        <f>UPPER(TRIM('INSCRIPCIONES NUEVOS'!$M28))</f>
        <v/>
      </c>
    </row>
    <row r="29" spans="1:19" ht="26.25" x14ac:dyDescent="0.25">
      <c r="A29" s="160" t="str">
        <f>IF(C29&lt;&gt;"",SUBTOTAL(103,$C$7:C29),"")</f>
        <v/>
      </c>
      <c r="B29" s="167"/>
      <c r="C29" s="168"/>
      <c r="D29" s="168"/>
      <c r="E29" s="169"/>
      <c r="F29" s="169"/>
      <c r="G29" s="170"/>
      <c r="H29" s="113" t="str">
        <f ca="1">IF('INSCRIPCIONES NUEVOS'!$G29="","",YEAR(NOW())-YEAR(G29))</f>
        <v/>
      </c>
      <c r="I29" s="176"/>
      <c r="J29" s="114" t="str">
        <f t="shared" si="0"/>
        <v/>
      </c>
      <c r="K29" s="115" t="str">
        <f t="shared" si="1"/>
        <v>1900</v>
      </c>
      <c r="L29" s="116" t="str">
        <f t="shared" si="2"/>
        <v/>
      </c>
      <c r="M29" s="179"/>
      <c r="N29" s="117" t="str">
        <f>_xlfn.IFNA(VLOOKUP('INSCRIPCIONES NUEVOS'!$I29,VALORES,3,0),"")</f>
        <v/>
      </c>
      <c r="O29" s="182"/>
      <c r="P29" s="5"/>
      <c r="Q29" s="82" t="str">
        <f>TRIM(UPPER('INSCRIPCIONES NUEVOS'!$C29))</f>
        <v/>
      </c>
      <c r="R29" s="82" t="str">
        <f>TRIM(UPPER('INSCRIPCIONES NUEVOS'!$D29))</f>
        <v/>
      </c>
      <c r="S29" s="44" t="str">
        <f>UPPER(TRIM('INSCRIPCIONES NUEVOS'!$M29))</f>
        <v/>
      </c>
    </row>
    <row r="30" spans="1:19" ht="26.25" x14ac:dyDescent="0.25">
      <c r="A30" s="160" t="str">
        <f>IF(C30&lt;&gt;"",SUBTOTAL(103,$C$7:C30),"")</f>
        <v/>
      </c>
      <c r="B30" s="167"/>
      <c r="C30" s="168"/>
      <c r="D30" s="168"/>
      <c r="E30" s="169"/>
      <c r="F30" s="169"/>
      <c r="G30" s="170"/>
      <c r="H30" s="113" t="str">
        <f ca="1">IF('INSCRIPCIONES NUEVOS'!$G30="","",YEAR(NOW())-YEAR(G30))</f>
        <v/>
      </c>
      <c r="I30" s="176"/>
      <c r="J30" s="114" t="str">
        <f t="shared" si="0"/>
        <v/>
      </c>
      <c r="K30" s="115" t="str">
        <f t="shared" si="1"/>
        <v>1900</v>
      </c>
      <c r="L30" s="116" t="str">
        <f t="shared" si="2"/>
        <v/>
      </c>
      <c r="M30" s="179"/>
      <c r="N30" s="117" t="str">
        <f>_xlfn.IFNA(VLOOKUP('INSCRIPCIONES NUEVOS'!$I30,VALORES,3,0),"")</f>
        <v/>
      </c>
      <c r="O30" s="182"/>
      <c r="P30" s="5"/>
      <c r="Q30" s="82" t="str">
        <f>TRIM(UPPER('INSCRIPCIONES NUEVOS'!$C30))</f>
        <v/>
      </c>
      <c r="R30" s="82" t="str">
        <f>TRIM(UPPER('INSCRIPCIONES NUEVOS'!$D30))</f>
        <v/>
      </c>
      <c r="S30" s="44" t="str">
        <f>UPPER(TRIM('INSCRIPCIONES NUEVOS'!$M30))</f>
        <v/>
      </c>
    </row>
    <row r="31" spans="1:19" ht="26.25" x14ac:dyDescent="0.25">
      <c r="A31" s="160" t="str">
        <f>IF(C31&lt;&gt;"",SUBTOTAL(103,$C$7:C31),"")</f>
        <v/>
      </c>
      <c r="B31" s="167"/>
      <c r="C31" s="168"/>
      <c r="D31" s="168"/>
      <c r="E31" s="169"/>
      <c r="F31" s="169"/>
      <c r="G31" s="170"/>
      <c r="H31" s="113" t="str">
        <f ca="1">IF('INSCRIPCIONES NUEVOS'!$G31="","",YEAR(NOW())-YEAR(G31))</f>
        <v/>
      </c>
      <c r="I31" s="176"/>
      <c r="J31" s="114" t="str">
        <f t="shared" si="0"/>
        <v/>
      </c>
      <c r="K31" s="115" t="str">
        <f t="shared" si="1"/>
        <v>1900</v>
      </c>
      <c r="L31" s="116" t="str">
        <f t="shared" si="2"/>
        <v/>
      </c>
      <c r="M31" s="179"/>
      <c r="N31" s="117" t="str">
        <f>_xlfn.IFNA(VLOOKUP('INSCRIPCIONES NUEVOS'!$I31,VALORES,3,0),"")</f>
        <v/>
      </c>
      <c r="O31" s="182"/>
      <c r="P31" s="5"/>
      <c r="Q31" s="82" t="str">
        <f>TRIM(UPPER('INSCRIPCIONES NUEVOS'!$C31))</f>
        <v/>
      </c>
      <c r="R31" s="82" t="str">
        <f>TRIM(UPPER('INSCRIPCIONES NUEVOS'!$D31))</f>
        <v/>
      </c>
      <c r="S31" s="44" t="str">
        <f>UPPER(TRIM('INSCRIPCIONES NUEVOS'!$M31))</f>
        <v/>
      </c>
    </row>
    <row r="32" spans="1:19" ht="26.25" x14ac:dyDescent="0.25">
      <c r="A32" s="160" t="str">
        <f>IF(C32&lt;&gt;"",SUBTOTAL(103,$C$7:C32),"")</f>
        <v/>
      </c>
      <c r="B32" s="167"/>
      <c r="C32" s="168"/>
      <c r="D32" s="168"/>
      <c r="E32" s="169"/>
      <c r="F32" s="169"/>
      <c r="G32" s="170"/>
      <c r="H32" s="113" t="str">
        <f ca="1">IF('INSCRIPCIONES NUEVOS'!$G32="","",YEAR(NOW())-YEAR(G32))</f>
        <v/>
      </c>
      <c r="I32" s="176"/>
      <c r="J32" s="114" t="str">
        <f t="shared" si="0"/>
        <v/>
      </c>
      <c r="K32" s="115" t="str">
        <f t="shared" si="1"/>
        <v>1900</v>
      </c>
      <c r="L32" s="116" t="str">
        <f t="shared" si="2"/>
        <v/>
      </c>
      <c r="M32" s="179"/>
      <c r="N32" s="117" t="str">
        <f>_xlfn.IFNA(VLOOKUP('INSCRIPCIONES NUEVOS'!$I32,VALORES,3,0),"")</f>
        <v/>
      </c>
      <c r="O32" s="182"/>
      <c r="P32" s="5"/>
      <c r="Q32" s="82" t="str">
        <f>TRIM(UPPER('INSCRIPCIONES NUEVOS'!$C32))</f>
        <v/>
      </c>
      <c r="R32" s="82" t="str">
        <f>TRIM(UPPER('INSCRIPCIONES NUEVOS'!$D32))</f>
        <v/>
      </c>
      <c r="S32" s="44" t="str">
        <f>UPPER(TRIM('INSCRIPCIONES NUEVOS'!$M32))</f>
        <v/>
      </c>
    </row>
    <row r="33" spans="1:19" ht="26.25" x14ac:dyDescent="0.25">
      <c r="A33" s="160" t="str">
        <f>IF(C33&lt;&gt;"",SUBTOTAL(103,$C$7:C33),"")</f>
        <v/>
      </c>
      <c r="B33" s="167"/>
      <c r="C33" s="168"/>
      <c r="D33" s="168"/>
      <c r="E33" s="169"/>
      <c r="F33" s="169"/>
      <c r="G33" s="170"/>
      <c r="H33" s="113" t="str">
        <f ca="1">IF('INSCRIPCIONES NUEVOS'!$G33="","",YEAR(NOW())-YEAR(G33))</f>
        <v/>
      </c>
      <c r="I33" s="176"/>
      <c r="J33" s="114" t="str">
        <f t="shared" si="0"/>
        <v/>
      </c>
      <c r="K33" s="115" t="str">
        <f t="shared" si="1"/>
        <v>1900</v>
      </c>
      <c r="L33" s="116" t="str">
        <f t="shared" si="2"/>
        <v/>
      </c>
      <c r="M33" s="179"/>
      <c r="N33" s="117" t="str">
        <f>_xlfn.IFNA(VLOOKUP('INSCRIPCIONES NUEVOS'!$I33,VALORES,3,0),"")</f>
        <v/>
      </c>
      <c r="O33" s="182"/>
      <c r="P33" s="5"/>
      <c r="Q33" s="82" t="str">
        <f>TRIM(UPPER('INSCRIPCIONES NUEVOS'!$C33))</f>
        <v/>
      </c>
      <c r="R33" s="82" t="str">
        <f>TRIM(UPPER('INSCRIPCIONES NUEVOS'!$D33))</f>
        <v/>
      </c>
      <c r="S33" s="44" t="str">
        <f>UPPER(TRIM('INSCRIPCIONES NUEVOS'!$M33))</f>
        <v/>
      </c>
    </row>
    <row r="34" spans="1:19" ht="26.25" x14ac:dyDescent="0.25">
      <c r="A34" s="160" t="str">
        <f>IF(C34&lt;&gt;"",SUBTOTAL(103,$C$7:C34),"")</f>
        <v/>
      </c>
      <c r="B34" s="167"/>
      <c r="C34" s="168"/>
      <c r="D34" s="168"/>
      <c r="E34" s="169"/>
      <c r="F34" s="169"/>
      <c r="G34" s="170"/>
      <c r="H34" s="113" t="str">
        <f ca="1">IF('INSCRIPCIONES NUEVOS'!$G34="","",YEAR(NOW())-YEAR(G34))</f>
        <v/>
      </c>
      <c r="I34" s="176"/>
      <c r="J34" s="114" t="str">
        <f t="shared" si="0"/>
        <v/>
      </c>
      <c r="K34" s="115" t="str">
        <f t="shared" si="1"/>
        <v>1900</v>
      </c>
      <c r="L34" s="116" t="str">
        <f t="shared" si="2"/>
        <v/>
      </c>
      <c r="M34" s="179"/>
      <c r="N34" s="117" t="str">
        <f>_xlfn.IFNA(VLOOKUP('INSCRIPCIONES NUEVOS'!$I34,VALORES,3,0),"")</f>
        <v/>
      </c>
      <c r="O34" s="182"/>
      <c r="P34" s="5"/>
      <c r="Q34" s="82" t="str">
        <f>TRIM(UPPER('INSCRIPCIONES NUEVOS'!$C34))</f>
        <v/>
      </c>
      <c r="R34" s="82" t="str">
        <f>TRIM(UPPER('INSCRIPCIONES NUEVOS'!$D34))</f>
        <v/>
      </c>
      <c r="S34" s="44" t="str">
        <f>UPPER(TRIM('INSCRIPCIONES NUEVOS'!$M34))</f>
        <v/>
      </c>
    </row>
    <row r="35" spans="1:19" ht="26.25" x14ac:dyDescent="0.25">
      <c r="A35" s="160" t="str">
        <f>IF(C35&lt;&gt;"",SUBTOTAL(103,$C$7:C35),"")</f>
        <v/>
      </c>
      <c r="B35" s="167"/>
      <c r="C35" s="168"/>
      <c r="D35" s="168"/>
      <c r="E35" s="169"/>
      <c r="F35" s="169"/>
      <c r="G35" s="170"/>
      <c r="H35" s="113" t="str">
        <f ca="1">IF('INSCRIPCIONES NUEVOS'!$G35="","",YEAR(NOW())-YEAR(G35))</f>
        <v/>
      </c>
      <c r="I35" s="176"/>
      <c r="J35" s="114" t="str">
        <f t="shared" si="0"/>
        <v/>
      </c>
      <c r="K35" s="115" t="str">
        <f t="shared" si="1"/>
        <v>1900</v>
      </c>
      <c r="L35" s="116" t="str">
        <f t="shared" si="2"/>
        <v/>
      </c>
      <c r="M35" s="179"/>
      <c r="N35" s="117" t="str">
        <f>_xlfn.IFNA(VLOOKUP('INSCRIPCIONES NUEVOS'!$I35,VALORES,3,0),"")</f>
        <v/>
      </c>
      <c r="O35" s="182"/>
      <c r="P35" s="5"/>
      <c r="Q35" s="82" t="str">
        <f>TRIM(UPPER('INSCRIPCIONES NUEVOS'!$C35))</f>
        <v/>
      </c>
      <c r="R35" s="82" t="str">
        <f>TRIM(UPPER('INSCRIPCIONES NUEVOS'!$D35))</f>
        <v/>
      </c>
      <c r="S35" s="44" t="str">
        <f>UPPER(TRIM('INSCRIPCIONES NUEVOS'!$M35))</f>
        <v/>
      </c>
    </row>
    <row r="36" spans="1:19" ht="26.25" x14ac:dyDescent="0.25">
      <c r="A36" s="160" t="str">
        <f>IF(C36&lt;&gt;"",SUBTOTAL(103,$C$7:C36),"")</f>
        <v/>
      </c>
      <c r="B36" s="167"/>
      <c r="C36" s="168"/>
      <c r="D36" s="168"/>
      <c r="E36" s="169"/>
      <c r="F36" s="169"/>
      <c r="G36" s="170"/>
      <c r="H36" s="113" t="str">
        <f ca="1">IF('INSCRIPCIONES NUEVOS'!$G36="","",YEAR(NOW())-YEAR(G36))</f>
        <v/>
      </c>
      <c r="I36" s="176"/>
      <c r="J36" s="114" t="str">
        <f t="shared" si="0"/>
        <v/>
      </c>
      <c r="K36" s="17" t="str">
        <f t="shared" si="1"/>
        <v>1900</v>
      </c>
      <c r="L36" s="116" t="str">
        <f t="shared" si="2"/>
        <v/>
      </c>
      <c r="M36" s="179"/>
      <c r="N36" s="117" t="str">
        <f>_xlfn.IFNA(VLOOKUP('INSCRIPCIONES NUEVOS'!$I36,VALORES,3,0),"")</f>
        <v/>
      </c>
      <c r="O36" s="182"/>
      <c r="P36" s="5"/>
      <c r="Q36" s="82" t="str">
        <f>TRIM(UPPER('INSCRIPCIONES NUEVOS'!$C36))</f>
        <v/>
      </c>
      <c r="R36" s="82" t="str">
        <f>TRIM(UPPER('INSCRIPCIONES NUEVOS'!$D36))</f>
        <v/>
      </c>
      <c r="S36" s="44" t="str">
        <f>UPPER(TRIM('INSCRIPCIONES NUEVOS'!$M36))</f>
        <v/>
      </c>
    </row>
    <row r="37" spans="1:19" ht="26.25" x14ac:dyDescent="0.25">
      <c r="A37" s="160" t="str">
        <f>IF(C37&lt;&gt;"",SUBTOTAL(103,$C$7:C37),"")</f>
        <v/>
      </c>
      <c r="B37" s="167"/>
      <c r="C37" s="168"/>
      <c r="D37" s="168"/>
      <c r="E37" s="169"/>
      <c r="F37" s="169"/>
      <c r="G37" s="170"/>
      <c r="H37" s="113" t="str">
        <f ca="1">IF('INSCRIPCIONES NUEVOS'!$G37="","",YEAR(NOW())-YEAR(G37))</f>
        <v/>
      </c>
      <c r="I37" s="176"/>
      <c r="J37" s="118" t="str">
        <f t="shared" si="0"/>
        <v/>
      </c>
      <c r="K37" s="115" t="str">
        <f t="shared" si="1"/>
        <v>1900</v>
      </c>
      <c r="L37" s="116" t="str">
        <f t="shared" si="2"/>
        <v/>
      </c>
      <c r="M37" s="179"/>
      <c r="N37" s="117" t="str">
        <f>_xlfn.IFNA(VLOOKUP('INSCRIPCIONES NUEVOS'!$I37,VALORES,3,0),"")</f>
        <v/>
      </c>
      <c r="O37" s="182"/>
      <c r="P37" s="5"/>
      <c r="Q37" s="82" t="str">
        <f>TRIM(UPPER('INSCRIPCIONES NUEVOS'!$C37))</f>
        <v/>
      </c>
      <c r="R37" s="82" t="str">
        <f>TRIM(UPPER('INSCRIPCIONES NUEVOS'!$D37))</f>
        <v/>
      </c>
      <c r="S37" s="44" t="str">
        <f>UPPER(TRIM('INSCRIPCIONES NUEVOS'!$M37))</f>
        <v/>
      </c>
    </row>
    <row r="38" spans="1:19" ht="26.25" x14ac:dyDescent="0.25">
      <c r="A38" s="160" t="str">
        <f>IF(C38&lt;&gt;"",SUBTOTAL(103,$C$7:C38),"")</f>
        <v/>
      </c>
      <c r="B38" s="167"/>
      <c r="C38" s="168"/>
      <c r="D38" s="168"/>
      <c r="E38" s="169"/>
      <c r="F38" s="169"/>
      <c r="G38" s="170"/>
      <c r="H38" s="113" t="str">
        <f ca="1">IF('INSCRIPCIONES NUEVOS'!$G38="","",YEAR(NOW())-YEAR(G38))</f>
        <v/>
      </c>
      <c r="I38" s="176"/>
      <c r="J38" s="114" t="str">
        <f t="shared" si="0"/>
        <v/>
      </c>
      <c r="K38" s="115" t="str">
        <f t="shared" si="1"/>
        <v>1900</v>
      </c>
      <c r="L38" s="116" t="str">
        <f t="shared" si="2"/>
        <v/>
      </c>
      <c r="M38" s="179"/>
      <c r="N38" s="117" t="str">
        <f>_xlfn.IFNA(VLOOKUP('INSCRIPCIONES NUEVOS'!$I38,VALORES,3,0),"")</f>
        <v/>
      </c>
      <c r="O38" s="182"/>
      <c r="P38" s="5"/>
      <c r="Q38" s="82" t="str">
        <f>TRIM(UPPER('INSCRIPCIONES NUEVOS'!$C38))</f>
        <v/>
      </c>
      <c r="R38" s="82" t="str">
        <f>TRIM(UPPER('INSCRIPCIONES NUEVOS'!$D38))</f>
        <v/>
      </c>
      <c r="S38" s="44" t="str">
        <f>UPPER(TRIM('INSCRIPCIONES NUEVOS'!$M38))</f>
        <v/>
      </c>
    </row>
    <row r="39" spans="1:19" ht="26.25" x14ac:dyDescent="0.25">
      <c r="A39" s="160" t="str">
        <f>IF(C39&lt;&gt;"",SUBTOTAL(103,$C$7:C39),"")</f>
        <v/>
      </c>
      <c r="B39" s="167"/>
      <c r="C39" s="168"/>
      <c r="D39" s="168"/>
      <c r="E39" s="169"/>
      <c r="F39" s="169"/>
      <c r="G39" s="170"/>
      <c r="H39" s="113" t="str">
        <f ca="1">IF('INSCRIPCIONES NUEVOS'!$G39="","",YEAR(NOW())-YEAR(G39))</f>
        <v/>
      </c>
      <c r="I39" s="176"/>
      <c r="J39" s="114" t="str">
        <f t="shared" si="0"/>
        <v/>
      </c>
      <c r="K39" s="115" t="str">
        <f t="shared" si="1"/>
        <v>1900</v>
      </c>
      <c r="L39" s="116" t="str">
        <f t="shared" si="2"/>
        <v/>
      </c>
      <c r="M39" s="179"/>
      <c r="N39" s="117" t="str">
        <f>_xlfn.IFNA(VLOOKUP('INSCRIPCIONES NUEVOS'!$I39,VALORES,3,0),"")</f>
        <v/>
      </c>
      <c r="O39" s="182"/>
      <c r="P39" s="5"/>
      <c r="Q39" s="82" t="str">
        <f>TRIM(UPPER('INSCRIPCIONES NUEVOS'!$C39))</f>
        <v/>
      </c>
      <c r="R39" s="82" t="str">
        <f>TRIM(UPPER('INSCRIPCIONES NUEVOS'!$D39))</f>
        <v/>
      </c>
      <c r="S39" s="44" t="str">
        <f>UPPER(TRIM('INSCRIPCIONES NUEVOS'!$M39))</f>
        <v/>
      </c>
    </row>
    <row r="40" spans="1:19" ht="26.25" x14ac:dyDescent="0.25">
      <c r="A40" s="160" t="str">
        <f>IF(C40&lt;&gt;"",SUBTOTAL(103,$C$7:C40),"")</f>
        <v/>
      </c>
      <c r="B40" s="167"/>
      <c r="C40" s="168"/>
      <c r="D40" s="168"/>
      <c r="E40" s="169"/>
      <c r="F40" s="169"/>
      <c r="G40" s="170"/>
      <c r="H40" s="113" t="str">
        <f ca="1">IF('INSCRIPCIONES NUEVOS'!$G40="","",YEAR(NOW())-YEAR(G40))</f>
        <v/>
      </c>
      <c r="I40" s="176"/>
      <c r="J40" s="114" t="str">
        <f t="shared" ref="J40:J54" si="3">IFERROR(VLOOKUP(I40,NIVELES,2,0),"")</f>
        <v/>
      </c>
      <c r="K40" s="115" t="str">
        <f t="shared" ref="K40:K54" si="4">YEAR(G40)&amp;J40</f>
        <v>1900</v>
      </c>
      <c r="L40" s="116" t="str">
        <f t="shared" ref="L40:L54" si="5">IFERROR(VLOOKUP(K40,CATEGORIAS,2,0),"")</f>
        <v/>
      </c>
      <c r="M40" s="179"/>
      <c r="N40" s="117" t="str">
        <f>_xlfn.IFNA(VLOOKUP('INSCRIPCIONES NUEVOS'!$I40,VALORES,3,0),"")</f>
        <v/>
      </c>
      <c r="O40" s="182"/>
      <c r="P40" s="5"/>
      <c r="Q40" s="82" t="str">
        <f>TRIM(UPPER('INSCRIPCIONES NUEVOS'!$C40))</f>
        <v/>
      </c>
      <c r="R40" s="82" t="str">
        <f>TRIM(UPPER('INSCRIPCIONES NUEVOS'!$D40))</f>
        <v/>
      </c>
      <c r="S40" s="44" t="str">
        <f>UPPER(TRIM('INSCRIPCIONES NUEVOS'!$M40))</f>
        <v/>
      </c>
    </row>
    <row r="41" spans="1:19" ht="26.25" x14ac:dyDescent="0.25">
      <c r="A41" s="160" t="str">
        <f>IF(C41&lt;&gt;"",SUBTOTAL(103,$C$7:C41),"")</f>
        <v/>
      </c>
      <c r="B41" s="167"/>
      <c r="C41" s="168"/>
      <c r="D41" s="168"/>
      <c r="E41" s="169"/>
      <c r="F41" s="169"/>
      <c r="G41" s="170"/>
      <c r="H41" s="113" t="str">
        <f ca="1">IF('INSCRIPCIONES NUEVOS'!$G41="","",YEAR(NOW())-YEAR(G41))</f>
        <v/>
      </c>
      <c r="I41" s="176"/>
      <c r="J41" s="114" t="str">
        <f t="shared" si="3"/>
        <v/>
      </c>
      <c r="K41" s="17" t="str">
        <f t="shared" si="4"/>
        <v>1900</v>
      </c>
      <c r="L41" s="116" t="str">
        <f t="shared" si="5"/>
        <v/>
      </c>
      <c r="M41" s="179"/>
      <c r="N41" s="117" t="str">
        <f>_xlfn.IFNA(VLOOKUP('INSCRIPCIONES NUEVOS'!$I41,VALORES,3,0),"")</f>
        <v/>
      </c>
      <c r="O41" s="182"/>
      <c r="P41" s="5"/>
      <c r="Q41" s="82" t="str">
        <f>TRIM(UPPER('INSCRIPCIONES NUEVOS'!$C41))</f>
        <v/>
      </c>
      <c r="R41" s="82" t="str">
        <f>TRIM(UPPER('INSCRIPCIONES NUEVOS'!$D41))</f>
        <v/>
      </c>
      <c r="S41" s="44" t="str">
        <f>UPPER(TRIM('INSCRIPCIONES NUEVOS'!$M41))</f>
        <v/>
      </c>
    </row>
    <row r="42" spans="1:19" ht="26.25" x14ac:dyDescent="0.25">
      <c r="A42" s="160" t="str">
        <f>IF(C42&lt;&gt;"",SUBTOTAL(103,$C$7:C42),"")</f>
        <v/>
      </c>
      <c r="B42" s="167"/>
      <c r="C42" s="168"/>
      <c r="D42" s="168"/>
      <c r="E42" s="169"/>
      <c r="F42" s="169"/>
      <c r="G42" s="170"/>
      <c r="H42" s="113" t="str">
        <f ca="1">IF('INSCRIPCIONES NUEVOS'!$G42="","",YEAR(NOW())-YEAR(G42))</f>
        <v/>
      </c>
      <c r="I42" s="176"/>
      <c r="J42" s="114" t="str">
        <f t="shared" si="3"/>
        <v/>
      </c>
      <c r="K42" s="115" t="str">
        <f t="shared" si="4"/>
        <v>1900</v>
      </c>
      <c r="L42" s="116" t="str">
        <f t="shared" si="5"/>
        <v/>
      </c>
      <c r="M42" s="179"/>
      <c r="N42" s="117" t="str">
        <f>_xlfn.IFNA(VLOOKUP('INSCRIPCIONES NUEVOS'!$I42,VALORES,3,0),"")</f>
        <v/>
      </c>
      <c r="O42" s="182"/>
      <c r="P42" s="5"/>
      <c r="Q42" s="82" t="str">
        <f>TRIM(UPPER('INSCRIPCIONES NUEVOS'!$C42))</f>
        <v/>
      </c>
      <c r="R42" s="82" t="str">
        <f>TRIM(UPPER('INSCRIPCIONES NUEVOS'!$D42))</f>
        <v/>
      </c>
      <c r="S42" s="44" t="str">
        <f>UPPER(TRIM('INSCRIPCIONES NUEVOS'!$M42))</f>
        <v/>
      </c>
    </row>
    <row r="43" spans="1:19" ht="26.25" x14ac:dyDescent="0.25">
      <c r="A43" s="160" t="str">
        <f>IF(C43&lt;&gt;"",SUBTOTAL(103,$C$7:C43),"")</f>
        <v/>
      </c>
      <c r="B43" s="167"/>
      <c r="C43" s="168"/>
      <c r="D43" s="168"/>
      <c r="E43" s="169"/>
      <c r="F43" s="169"/>
      <c r="G43" s="170"/>
      <c r="H43" s="113" t="str">
        <f ca="1">IF('INSCRIPCIONES NUEVOS'!$G43="","",YEAR(NOW())-YEAR(G43))</f>
        <v/>
      </c>
      <c r="I43" s="176"/>
      <c r="J43" s="114" t="str">
        <f t="shared" si="3"/>
        <v/>
      </c>
      <c r="K43" s="115" t="str">
        <f t="shared" si="4"/>
        <v>1900</v>
      </c>
      <c r="L43" s="116" t="str">
        <f t="shared" si="5"/>
        <v/>
      </c>
      <c r="M43" s="179"/>
      <c r="N43" s="117" t="str">
        <f>_xlfn.IFNA(VLOOKUP('INSCRIPCIONES NUEVOS'!$I43,VALORES,3,0),"")</f>
        <v/>
      </c>
      <c r="O43" s="182"/>
      <c r="P43" s="5"/>
      <c r="Q43" s="82" t="str">
        <f>TRIM(UPPER('INSCRIPCIONES NUEVOS'!$C43))</f>
        <v/>
      </c>
      <c r="R43" s="82" t="str">
        <f>TRIM(UPPER('INSCRIPCIONES NUEVOS'!$D43))</f>
        <v/>
      </c>
      <c r="S43" s="44" t="str">
        <f>UPPER(TRIM('INSCRIPCIONES NUEVOS'!$M43))</f>
        <v/>
      </c>
    </row>
    <row r="44" spans="1:19" ht="26.25" x14ac:dyDescent="0.25">
      <c r="A44" s="160" t="str">
        <f>IF(C44&lt;&gt;"",SUBTOTAL(103,$C$7:C44),"")</f>
        <v/>
      </c>
      <c r="B44" s="167"/>
      <c r="C44" s="168"/>
      <c r="D44" s="168"/>
      <c r="E44" s="169"/>
      <c r="F44" s="169"/>
      <c r="G44" s="170"/>
      <c r="H44" s="113" t="str">
        <f ca="1">IF('INSCRIPCIONES NUEVOS'!$G44="","",YEAR(NOW())-YEAR(G44))</f>
        <v/>
      </c>
      <c r="I44" s="176"/>
      <c r="J44" s="114" t="str">
        <f t="shared" si="3"/>
        <v/>
      </c>
      <c r="K44" s="115" t="str">
        <f t="shared" si="4"/>
        <v>1900</v>
      </c>
      <c r="L44" s="116" t="str">
        <f t="shared" si="5"/>
        <v/>
      </c>
      <c r="M44" s="179"/>
      <c r="N44" s="117" t="str">
        <f>_xlfn.IFNA(VLOOKUP('INSCRIPCIONES NUEVOS'!$I44,VALORES,3,0),"")</f>
        <v/>
      </c>
      <c r="O44" s="182"/>
      <c r="P44" s="5"/>
      <c r="Q44" s="82" t="str">
        <f>TRIM(UPPER('INSCRIPCIONES NUEVOS'!$C44))</f>
        <v/>
      </c>
      <c r="R44" s="82" t="str">
        <f>TRIM(UPPER('INSCRIPCIONES NUEVOS'!$D44))</f>
        <v/>
      </c>
      <c r="S44" s="44" t="str">
        <f>UPPER(TRIM('INSCRIPCIONES NUEVOS'!$M44))</f>
        <v/>
      </c>
    </row>
    <row r="45" spans="1:19" ht="26.25" x14ac:dyDescent="0.25">
      <c r="A45" s="160" t="str">
        <f>IF(C45&lt;&gt;"",SUBTOTAL(103,$C$7:C45),"")</f>
        <v/>
      </c>
      <c r="B45" s="167"/>
      <c r="C45" s="168"/>
      <c r="D45" s="168"/>
      <c r="E45" s="169"/>
      <c r="F45" s="169"/>
      <c r="G45" s="170"/>
      <c r="H45" s="113" t="str">
        <f ca="1">IF('INSCRIPCIONES NUEVOS'!$G45="","",YEAR(NOW())-YEAR(G45))</f>
        <v/>
      </c>
      <c r="I45" s="176"/>
      <c r="J45" s="114" t="str">
        <f t="shared" si="3"/>
        <v/>
      </c>
      <c r="K45" s="115" t="str">
        <f t="shared" si="4"/>
        <v>1900</v>
      </c>
      <c r="L45" s="116" t="str">
        <f t="shared" si="5"/>
        <v/>
      </c>
      <c r="M45" s="179"/>
      <c r="N45" s="117" t="str">
        <f>_xlfn.IFNA(VLOOKUP('INSCRIPCIONES NUEVOS'!$I45,VALORES,3,0),"")</f>
        <v/>
      </c>
      <c r="O45" s="182"/>
      <c r="P45" s="5"/>
      <c r="Q45" s="82" t="str">
        <f>TRIM(UPPER('INSCRIPCIONES NUEVOS'!$C45))</f>
        <v/>
      </c>
      <c r="R45" s="82" t="str">
        <f>TRIM(UPPER('INSCRIPCIONES NUEVOS'!$D45))</f>
        <v/>
      </c>
      <c r="S45" s="44" t="str">
        <f>UPPER(TRIM('INSCRIPCIONES NUEVOS'!$M45))</f>
        <v/>
      </c>
    </row>
    <row r="46" spans="1:19" ht="26.25" x14ac:dyDescent="0.25">
      <c r="A46" s="160" t="str">
        <f>IF(C46&lt;&gt;"",SUBTOTAL(103,$C$7:C46),"")</f>
        <v/>
      </c>
      <c r="B46" s="167"/>
      <c r="C46" s="168"/>
      <c r="D46" s="168"/>
      <c r="E46" s="169"/>
      <c r="F46" s="169"/>
      <c r="G46" s="170"/>
      <c r="H46" s="113" t="str">
        <f ca="1">IF('INSCRIPCIONES NUEVOS'!$G46="","",YEAR(NOW())-YEAR(G46))</f>
        <v/>
      </c>
      <c r="I46" s="176"/>
      <c r="J46" s="114" t="str">
        <f t="shared" si="3"/>
        <v/>
      </c>
      <c r="K46" s="115" t="str">
        <f t="shared" si="4"/>
        <v>1900</v>
      </c>
      <c r="L46" s="116" t="str">
        <f t="shared" si="5"/>
        <v/>
      </c>
      <c r="M46" s="179"/>
      <c r="N46" s="117" t="str">
        <f>_xlfn.IFNA(VLOOKUP('INSCRIPCIONES NUEVOS'!$I46,VALORES,3,0),"")</f>
        <v/>
      </c>
      <c r="O46" s="182"/>
      <c r="P46" s="5"/>
      <c r="Q46" s="82" t="str">
        <f>TRIM(UPPER('INSCRIPCIONES NUEVOS'!$C46))</f>
        <v/>
      </c>
      <c r="R46" s="82" t="str">
        <f>TRIM(UPPER('INSCRIPCIONES NUEVOS'!$D46))</f>
        <v/>
      </c>
      <c r="S46" s="44" t="str">
        <f>UPPER(TRIM('INSCRIPCIONES NUEVOS'!$M46))</f>
        <v/>
      </c>
    </row>
    <row r="47" spans="1:19" ht="26.25" x14ac:dyDescent="0.25">
      <c r="A47" s="160" t="str">
        <f>IF(C47&lt;&gt;"",SUBTOTAL(103,$C$7:C47),"")</f>
        <v/>
      </c>
      <c r="B47" s="167"/>
      <c r="C47" s="168"/>
      <c r="D47" s="168"/>
      <c r="E47" s="169"/>
      <c r="F47" s="169"/>
      <c r="G47" s="170"/>
      <c r="H47" s="113" t="str">
        <f ca="1">IF('INSCRIPCIONES NUEVOS'!$G47="","",YEAR(NOW())-YEAR(G47))</f>
        <v/>
      </c>
      <c r="I47" s="176"/>
      <c r="J47" s="114" t="str">
        <f t="shared" si="3"/>
        <v/>
      </c>
      <c r="K47" s="115" t="str">
        <f t="shared" si="4"/>
        <v>1900</v>
      </c>
      <c r="L47" s="116" t="str">
        <f t="shared" si="5"/>
        <v/>
      </c>
      <c r="M47" s="179"/>
      <c r="N47" s="117" t="str">
        <f>_xlfn.IFNA(VLOOKUP('INSCRIPCIONES NUEVOS'!$I47,VALORES,3,0),"")</f>
        <v/>
      </c>
      <c r="O47" s="182"/>
      <c r="P47" s="5"/>
      <c r="Q47" s="82" t="str">
        <f>TRIM(UPPER('INSCRIPCIONES NUEVOS'!$C47))</f>
        <v/>
      </c>
      <c r="R47" s="82" t="str">
        <f>TRIM(UPPER('INSCRIPCIONES NUEVOS'!$D47))</f>
        <v/>
      </c>
      <c r="S47" s="44" t="str">
        <f>UPPER(TRIM('INSCRIPCIONES NUEVOS'!$M47))</f>
        <v/>
      </c>
    </row>
    <row r="48" spans="1:19" ht="26.25" x14ac:dyDescent="0.25">
      <c r="A48" s="160" t="str">
        <f>IF(C48&lt;&gt;"",SUBTOTAL(103,$C$7:C48),"")</f>
        <v/>
      </c>
      <c r="B48" s="167"/>
      <c r="C48" s="168"/>
      <c r="D48" s="168"/>
      <c r="E48" s="169"/>
      <c r="F48" s="169"/>
      <c r="G48" s="170"/>
      <c r="H48" s="113" t="str">
        <f ca="1">IF('INSCRIPCIONES NUEVOS'!$G48="","",YEAR(NOW())-YEAR(G48))</f>
        <v/>
      </c>
      <c r="I48" s="176"/>
      <c r="J48" s="114" t="str">
        <f t="shared" si="3"/>
        <v/>
      </c>
      <c r="K48" s="17" t="str">
        <f t="shared" si="4"/>
        <v>1900</v>
      </c>
      <c r="L48" s="116" t="str">
        <f t="shared" si="5"/>
        <v/>
      </c>
      <c r="M48" s="179"/>
      <c r="N48" s="117" t="str">
        <f>_xlfn.IFNA(VLOOKUP('INSCRIPCIONES NUEVOS'!$I48,VALORES,3,0),"")</f>
        <v/>
      </c>
      <c r="O48" s="182"/>
      <c r="P48" s="5"/>
      <c r="Q48" s="82" t="str">
        <f>TRIM(UPPER('INSCRIPCIONES NUEVOS'!$C48))</f>
        <v/>
      </c>
      <c r="R48" s="82" t="str">
        <f>TRIM(UPPER('INSCRIPCIONES NUEVOS'!$D48))</f>
        <v/>
      </c>
      <c r="S48" s="44" t="str">
        <f>UPPER(TRIM('INSCRIPCIONES NUEVOS'!$M48))</f>
        <v/>
      </c>
    </row>
    <row r="49" spans="1:19" ht="26.25" x14ac:dyDescent="0.25">
      <c r="A49" s="160" t="str">
        <f>IF(C49&lt;&gt;"",SUBTOTAL(103,$C$7:C49),"")</f>
        <v/>
      </c>
      <c r="B49" s="167"/>
      <c r="C49" s="168"/>
      <c r="D49" s="168"/>
      <c r="E49" s="169"/>
      <c r="F49" s="169"/>
      <c r="G49" s="170"/>
      <c r="H49" s="113" t="str">
        <f ca="1">IF('INSCRIPCIONES NUEVOS'!$G49="","",YEAR(NOW())-YEAR(G49))</f>
        <v/>
      </c>
      <c r="I49" s="176"/>
      <c r="J49" s="114" t="str">
        <f t="shared" si="3"/>
        <v/>
      </c>
      <c r="K49" s="115" t="str">
        <f t="shared" si="4"/>
        <v>1900</v>
      </c>
      <c r="L49" s="116" t="str">
        <f t="shared" si="5"/>
        <v/>
      </c>
      <c r="M49" s="179"/>
      <c r="N49" s="117" t="str">
        <f>_xlfn.IFNA(VLOOKUP('INSCRIPCIONES NUEVOS'!$I49,VALORES,3,0),"")</f>
        <v/>
      </c>
      <c r="O49" s="182"/>
      <c r="P49" s="5"/>
      <c r="Q49" s="82" t="str">
        <f>TRIM(UPPER('INSCRIPCIONES NUEVOS'!$C49))</f>
        <v/>
      </c>
      <c r="R49" s="82" t="str">
        <f>TRIM(UPPER('INSCRIPCIONES NUEVOS'!$D49))</f>
        <v/>
      </c>
      <c r="S49" s="44" t="str">
        <f>UPPER(TRIM('INSCRIPCIONES NUEVOS'!$M49))</f>
        <v/>
      </c>
    </row>
    <row r="50" spans="1:19" ht="26.25" x14ac:dyDescent="0.25">
      <c r="A50" s="160" t="str">
        <f>IF(C50&lt;&gt;"",SUBTOTAL(103,$C$7:C50),"")</f>
        <v/>
      </c>
      <c r="B50" s="167"/>
      <c r="C50" s="168"/>
      <c r="D50" s="168"/>
      <c r="E50" s="169"/>
      <c r="F50" s="169"/>
      <c r="G50" s="170"/>
      <c r="H50" s="113" t="str">
        <f ca="1">IF('INSCRIPCIONES NUEVOS'!$G50="","",YEAR(NOW())-YEAR(G50))</f>
        <v/>
      </c>
      <c r="I50" s="176"/>
      <c r="J50" s="114" t="str">
        <f t="shared" si="3"/>
        <v/>
      </c>
      <c r="K50" s="115" t="str">
        <f t="shared" si="4"/>
        <v>1900</v>
      </c>
      <c r="L50" s="116" t="str">
        <f t="shared" si="5"/>
        <v/>
      </c>
      <c r="M50" s="179"/>
      <c r="N50" s="117" t="str">
        <f>_xlfn.IFNA(VLOOKUP('INSCRIPCIONES NUEVOS'!$I50,VALORES,3,0),"")</f>
        <v/>
      </c>
      <c r="O50" s="182"/>
      <c r="P50" s="5"/>
      <c r="Q50" s="82" t="str">
        <f>TRIM(UPPER('INSCRIPCIONES NUEVOS'!$C50))</f>
        <v/>
      </c>
      <c r="R50" s="82" t="str">
        <f>TRIM(UPPER('INSCRIPCIONES NUEVOS'!$D50))</f>
        <v/>
      </c>
      <c r="S50" s="44" t="str">
        <f>UPPER(TRIM('INSCRIPCIONES NUEVOS'!$M50))</f>
        <v/>
      </c>
    </row>
    <row r="51" spans="1:19" ht="26.25" x14ac:dyDescent="0.25">
      <c r="A51" s="160" t="str">
        <f>IF(C51&lt;&gt;"",SUBTOTAL(103,$C$7:C51),"")</f>
        <v/>
      </c>
      <c r="B51" s="167"/>
      <c r="C51" s="168"/>
      <c r="D51" s="168"/>
      <c r="E51" s="169"/>
      <c r="F51" s="169"/>
      <c r="G51" s="170"/>
      <c r="H51" s="113" t="str">
        <f ca="1">IF('INSCRIPCIONES NUEVOS'!$G51="","",YEAR(NOW())-YEAR(G51))</f>
        <v/>
      </c>
      <c r="I51" s="176"/>
      <c r="J51" s="114" t="str">
        <f t="shared" si="3"/>
        <v/>
      </c>
      <c r="K51" s="115" t="str">
        <f t="shared" si="4"/>
        <v>1900</v>
      </c>
      <c r="L51" s="116" t="str">
        <f t="shared" si="5"/>
        <v/>
      </c>
      <c r="M51" s="179"/>
      <c r="N51" s="117" t="str">
        <f>_xlfn.IFNA(VLOOKUP('INSCRIPCIONES NUEVOS'!$I51,VALORES,3,0),"")</f>
        <v/>
      </c>
      <c r="O51" s="182"/>
      <c r="P51" s="5"/>
      <c r="Q51" s="82" t="str">
        <f>TRIM(UPPER('INSCRIPCIONES NUEVOS'!$C51))</f>
        <v/>
      </c>
      <c r="R51" s="82" t="str">
        <f>TRIM(UPPER('INSCRIPCIONES NUEVOS'!$D51))</f>
        <v/>
      </c>
      <c r="S51" s="44" t="str">
        <f>UPPER(TRIM('INSCRIPCIONES NUEVOS'!$M51))</f>
        <v/>
      </c>
    </row>
    <row r="52" spans="1:19" ht="26.25" x14ac:dyDescent="0.25">
      <c r="A52" s="160" t="str">
        <f>IF(C52&lt;&gt;"",SUBTOTAL(103,$C$7:C52),"")</f>
        <v/>
      </c>
      <c r="B52" s="167"/>
      <c r="C52" s="168"/>
      <c r="D52" s="168"/>
      <c r="E52" s="169"/>
      <c r="F52" s="169"/>
      <c r="G52" s="170"/>
      <c r="H52" s="113" t="str">
        <f ca="1">IF('INSCRIPCIONES NUEVOS'!$G52="","",YEAR(NOW())-YEAR(G52))</f>
        <v/>
      </c>
      <c r="I52" s="176"/>
      <c r="J52" s="114" t="str">
        <f t="shared" si="3"/>
        <v/>
      </c>
      <c r="K52" s="115" t="str">
        <f t="shared" si="4"/>
        <v>1900</v>
      </c>
      <c r="L52" s="116" t="str">
        <f t="shared" si="5"/>
        <v/>
      </c>
      <c r="M52" s="179"/>
      <c r="N52" s="117" t="str">
        <f>_xlfn.IFNA(VLOOKUP('INSCRIPCIONES NUEVOS'!$I52,VALORES,3,0),"")</f>
        <v/>
      </c>
      <c r="O52" s="182"/>
      <c r="P52" s="5"/>
      <c r="Q52" s="82" t="str">
        <f>TRIM(UPPER('INSCRIPCIONES NUEVOS'!$C52))</f>
        <v/>
      </c>
      <c r="R52" s="82" t="str">
        <f>TRIM(UPPER('INSCRIPCIONES NUEVOS'!$D52))</f>
        <v/>
      </c>
      <c r="S52" s="44" t="str">
        <f>UPPER(TRIM('INSCRIPCIONES NUEVOS'!$M52))</f>
        <v/>
      </c>
    </row>
    <row r="53" spans="1:19" ht="26.25" x14ac:dyDescent="0.25">
      <c r="A53" s="160" t="str">
        <f>IF(C53&lt;&gt;"",SUBTOTAL(103,$C$7:C53),"")</f>
        <v/>
      </c>
      <c r="B53" s="167"/>
      <c r="C53" s="168"/>
      <c r="D53" s="168"/>
      <c r="E53" s="169"/>
      <c r="F53" s="169"/>
      <c r="G53" s="170"/>
      <c r="H53" s="113" t="str">
        <f ca="1">IF('INSCRIPCIONES NUEVOS'!$G53="","",YEAR(NOW())-YEAR(G53))</f>
        <v/>
      </c>
      <c r="I53" s="176"/>
      <c r="J53" s="114" t="str">
        <f t="shared" si="3"/>
        <v/>
      </c>
      <c r="K53" s="115" t="str">
        <f t="shared" si="4"/>
        <v>1900</v>
      </c>
      <c r="L53" s="116" t="str">
        <f t="shared" si="5"/>
        <v/>
      </c>
      <c r="M53" s="179"/>
      <c r="N53" s="117" t="str">
        <f>_xlfn.IFNA(VLOOKUP('INSCRIPCIONES NUEVOS'!$I53,VALORES,3,0),"")</f>
        <v/>
      </c>
      <c r="O53" s="182"/>
      <c r="P53" s="5"/>
      <c r="Q53" s="82" t="str">
        <f>TRIM(UPPER('INSCRIPCIONES NUEVOS'!$C53))</f>
        <v/>
      </c>
      <c r="R53" s="82" t="str">
        <f>TRIM(UPPER('INSCRIPCIONES NUEVOS'!$D53))</f>
        <v/>
      </c>
      <c r="S53" s="44" t="str">
        <f>UPPER(TRIM('INSCRIPCIONES NUEVOS'!$M53))</f>
        <v/>
      </c>
    </row>
    <row r="54" spans="1:19" ht="26.25" x14ac:dyDescent="0.25">
      <c r="A54" s="160" t="str">
        <f>IF(C54&lt;&gt;"",SUBTOTAL(103,$C$7:C54),"")</f>
        <v/>
      </c>
      <c r="B54" s="167"/>
      <c r="C54" s="168"/>
      <c r="D54" s="168"/>
      <c r="E54" s="169"/>
      <c r="F54" s="169"/>
      <c r="G54" s="170"/>
      <c r="H54" s="113" t="str">
        <f ca="1">IF('INSCRIPCIONES NUEVOS'!$G54="","",YEAR(NOW())-YEAR(G54))</f>
        <v/>
      </c>
      <c r="I54" s="176"/>
      <c r="J54" s="114" t="str">
        <f t="shared" si="3"/>
        <v/>
      </c>
      <c r="K54" s="115" t="str">
        <f t="shared" si="4"/>
        <v>1900</v>
      </c>
      <c r="L54" s="116" t="str">
        <f t="shared" si="5"/>
        <v/>
      </c>
      <c r="M54" s="179"/>
      <c r="N54" s="117" t="str">
        <f>_xlfn.IFNA(VLOOKUP('INSCRIPCIONES NUEVOS'!$I54,VALORES,3,0),"")</f>
        <v/>
      </c>
      <c r="O54" s="182"/>
      <c r="P54" s="5"/>
      <c r="Q54" s="82" t="str">
        <f>TRIM(UPPER('INSCRIPCIONES NUEVOS'!$C54))</f>
        <v/>
      </c>
      <c r="R54" s="82" t="str">
        <f>TRIM(UPPER('INSCRIPCIONES NUEVOS'!$D54))</f>
        <v/>
      </c>
      <c r="S54" s="44" t="str">
        <f>UPPER(TRIM('INSCRIPCIONES NUEVOS'!$M54))</f>
        <v/>
      </c>
    </row>
    <row r="55" spans="1:19" ht="26.25" x14ac:dyDescent="0.25">
      <c r="A55" s="160" t="str">
        <f>IF(C55&lt;&gt;"",SUBTOTAL(103,$C$7:C55),"")</f>
        <v/>
      </c>
      <c r="B55" s="167"/>
      <c r="C55" s="168"/>
      <c r="D55" s="168"/>
      <c r="E55" s="169"/>
      <c r="F55" s="169"/>
      <c r="G55" s="170"/>
      <c r="H55" s="113" t="str">
        <f ca="1">IF('INSCRIPCIONES NUEVOS'!$G55="","",YEAR(NOW())-YEAR(G55))</f>
        <v/>
      </c>
      <c r="I55" s="176"/>
      <c r="J55" s="114" t="str">
        <f t="shared" ref="J55:J56" si="6">IFERROR(VLOOKUP(I55,NIVELES,2,0),"")</f>
        <v/>
      </c>
      <c r="K55" s="115" t="str">
        <f t="shared" ref="K55:K56" si="7">YEAR(G55)&amp;J55</f>
        <v>1900</v>
      </c>
      <c r="L55" s="116" t="str">
        <f t="shared" ref="L55:L118" si="8">IFERROR(VLOOKUP(K55,CATEGORIAS,2,0),"")</f>
        <v/>
      </c>
      <c r="M55" s="179"/>
      <c r="N55" s="117" t="str">
        <f>_xlfn.IFNA(VLOOKUP('INSCRIPCIONES NUEVOS'!$I55,VALORES,3,0),"")</f>
        <v/>
      </c>
      <c r="O55" s="182"/>
      <c r="P55" s="5"/>
      <c r="Q55" s="82" t="str">
        <f>TRIM(UPPER('INSCRIPCIONES NUEVOS'!$C55))</f>
        <v/>
      </c>
      <c r="R55" s="82" t="str">
        <f>TRIM(UPPER('INSCRIPCIONES NUEVOS'!$D55))</f>
        <v/>
      </c>
      <c r="S55" s="44" t="str">
        <f>UPPER(TRIM('INSCRIPCIONES NUEVOS'!$M55))</f>
        <v/>
      </c>
    </row>
    <row r="56" spans="1:19" ht="26.25" x14ac:dyDescent="0.25">
      <c r="A56" s="160" t="str">
        <f>IF(C56&lt;&gt;"",SUBTOTAL(103,$C$7:C56),"")</f>
        <v/>
      </c>
      <c r="B56" s="167"/>
      <c r="C56" s="168"/>
      <c r="D56" s="168"/>
      <c r="E56" s="169"/>
      <c r="F56" s="169"/>
      <c r="G56" s="170"/>
      <c r="H56" s="113" t="str">
        <f ca="1">IF('INSCRIPCIONES NUEVOS'!$G56="","",YEAR(NOW())-YEAR(G56))</f>
        <v/>
      </c>
      <c r="I56" s="176"/>
      <c r="J56" s="114" t="str">
        <f t="shared" si="6"/>
        <v/>
      </c>
      <c r="K56" s="115" t="str">
        <f t="shared" si="7"/>
        <v>1900</v>
      </c>
      <c r="L56" s="116" t="str">
        <f t="shared" si="8"/>
        <v/>
      </c>
      <c r="M56" s="179"/>
      <c r="N56" s="117" t="str">
        <f>_xlfn.IFNA(VLOOKUP('INSCRIPCIONES NUEVOS'!$I56,VALORES,3,0),"")</f>
        <v/>
      </c>
      <c r="O56" s="182"/>
      <c r="P56" s="5"/>
      <c r="Q56" s="82" t="str">
        <f>TRIM(UPPER('INSCRIPCIONES NUEVOS'!$C56))</f>
        <v/>
      </c>
      <c r="R56" s="82" t="str">
        <f>TRIM(UPPER('INSCRIPCIONES NUEVOS'!$D56))</f>
        <v/>
      </c>
      <c r="S56" s="44" t="str">
        <f>UPPER(TRIM('INSCRIPCIONES NUEVOS'!$M56))</f>
        <v/>
      </c>
    </row>
    <row r="57" spans="1:19" ht="26.25" x14ac:dyDescent="0.25">
      <c r="A57" s="160" t="str">
        <f>IF(C57&lt;&gt;"",SUBTOTAL(103,$C$7:C57),"")</f>
        <v/>
      </c>
      <c r="B57" s="167"/>
      <c r="C57" s="168"/>
      <c r="D57" s="168"/>
      <c r="E57" s="169"/>
      <c r="F57" s="169"/>
      <c r="G57" s="170"/>
      <c r="H57" s="113" t="str">
        <f ca="1">IF('INSCRIPCIONES NUEVOS'!$G57="","",YEAR(NOW())-YEAR(G57))</f>
        <v/>
      </c>
      <c r="I57" s="176"/>
      <c r="J57" s="114" t="str">
        <f t="shared" ref="J57:J115" si="9">IFERROR(VLOOKUP(I57,NIVELES,2,0),"")</f>
        <v/>
      </c>
      <c r="K57" s="115" t="str">
        <f t="shared" ref="K57:K115" si="10">YEAR(G57)&amp;J57</f>
        <v>1900</v>
      </c>
      <c r="L57" s="116" t="str">
        <f t="shared" si="8"/>
        <v/>
      </c>
      <c r="M57" s="179"/>
      <c r="N57" s="117" t="str">
        <f>_xlfn.IFNA(VLOOKUP('INSCRIPCIONES NUEVOS'!$I57,VALORES,3,0),"")</f>
        <v/>
      </c>
      <c r="O57" s="182"/>
      <c r="P57" s="5"/>
      <c r="Q57" s="82" t="str">
        <f>TRIM(UPPER('INSCRIPCIONES NUEVOS'!$C57))</f>
        <v/>
      </c>
      <c r="R57" s="82" t="str">
        <f>TRIM(UPPER('INSCRIPCIONES NUEVOS'!$D57))</f>
        <v/>
      </c>
      <c r="S57" s="44" t="str">
        <f>UPPER(TRIM('INSCRIPCIONES NUEVOS'!$M57))</f>
        <v/>
      </c>
    </row>
    <row r="58" spans="1:19" ht="26.25" x14ac:dyDescent="0.25">
      <c r="A58" s="160" t="str">
        <f>IF(C58&lt;&gt;"",SUBTOTAL(103,$C$7:C58),"")</f>
        <v/>
      </c>
      <c r="B58" s="167"/>
      <c r="C58" s="168"/>
      <c r="D58" s="168"/>
      <c r="E58" s="169"/>
      <c r="F58" s="169"/>
      <c r="G58" s="169"/>
      <c r="H58" s="113" t="str">
        <f ca="1">IF('INSCRIPCIONES NUEVOS'!$G58="","",YEAR(NOW())-YEAR(G58))</f>
        <v/>
      </c>
      <c r="I58" s="176"/>
      <c r="J58" s="114" t="str">
        <f t="shared" si="9"/>
        <v/>
      </c>
      <c r="K58" s="115" t="str">
        <f t="shared" si="10"/>
        <v>1900</v>
      </c>
      <c r="L58" s="116" t="str">
        <f t="shared" si="8"/>
        <v/>
      </c>
      <c r="M58" s="179"/>
      <c r="N58" s="117" t="str">
        <f>_xlfn.IFNA(VLOOKUP('INSCRIPCIONES NUEVOS'!$I58,VALORES,3,0),"")</f>
        <v/>
      </c>
      <c r="O58" s="182"/>
      <c r="P58" s="5"/>
      <c r="Q58" s="82" t="str">
        <f>TRIM(UPPER('INSCRIPCIONES NUEVOS'!$C58))</f>
        <v/>
      </c>
      <c r="R58" s="82" t="str">
        <f>TRIM(UPPER('INSCRIPCIONES NUEVOS'!$D58))</f>
        <v/>
      </c>
      <c r="S58" s="44" t="str">
        <f>UPPER(TRIM('INSCRIPCIONES NUEVOS'!$M58))</f>
        <v/>
      </c>
    </row>
    <row r="59" spans="1:19" ht="26.25" x14ac:dyDescent="0.25">
      <c r="A59" s="160" t="str">
        <f>IF(C59&lt;&gt;"",SUBTOTAL(103,$C$7:C59),"")</f>
        <v/>
      </c>
      <c r="B59" s="167"/>
      <c r="C59" s="168"/>
      <c r="D59" s="168"/>
      <c r="E59" s="169"/>
      <c r="F59" s="169"/>
      <c r="G59" s="170"/>
      <c r="H59" s="113" t="str">
        <f ca="1">IF('INSCRIPCIONES NUEVOS'!$G59="","",YEAR(NOW())-YEAR(G59))</f>
        <v/>
      </c>
      <c r="I59" s="176"/>
      <c r="J59" s="114" t="str">
        <f t="shared" si="9"/>
        <v/>
      </c>
      <c r="K59" s="115" t="str">
        <f t="shared" si="10"/>
        <v>1900</v>
      </c>
      <c r="L59" s="116" t="str">
        <f t="shared" si="8"/>
        <v/>
      </c>
      <c r="M59" s="179"/>
      <c r="N59" s="117" t="str">
        <f>_xlfn.IFNA(VLOOKUP('INSCRIPCIONES NUEVOS'!$I59,VALORES,3,0),"")</f>
        <v/>
      </c>
      <c r="O59" s="182"/>
      <c r="P59" s="5"/>
      <c r="Q59" s="82" t="str">
        <f>TRIM(UPPER('INSCRIPCIONES NUEVOS'!$C59))</f>
        <v/>
      </c>
      <c r="R59" s="82" t="str">
        <f>TRIM(UPPER('INSCRIPCIONES NUEVOS'!$D59))</f>
        <v/>
      </c>
      <c r="S59" s="44" t="str">
        <f>UPPER(TRIM('INSCRIPCIONES NUEVOS'!$M59))</f>
        <v/>
      </c>
    </row>
    <row r="60" spans="1:19" ht="26.25" x14ac:dyDescent="0.25">
      <c r="A60" s="160" t="str">
        <f>IF(C60&lt;&gt;"",SUBTOTAL(103,$C$7:C60),"")</f>
        <v/>
      </c>
      <c r="B60" s="167"/>
      <c r="C60" s="168"/>
      <c r="D60" s="168"/>
      <c r="E60" s="169"/>
      <c r="F60" s="169"/>
      <c r="G60" s="170"/>
      <c r="H60" s="113" t="str">
        <f ca="1">IF('INSCRIPCIONES NUEVOS'!$G60="","",YEAR(NOW())-YEAR(G60))</f>
        <v/>
      </c>
      <c r="I60" s="176"/>
      <c r="J60" s="114" t="str">
        <f t="shared" si="9"/>
        <v/>
      </c>
      <c r="K60" s="115" t="str">
        <f t="shared" si="10"/>
        <v>1900</v>
      </c>
      <c r="L60" s="116" t="str">
        <f t="shared" si="8"/>
        <v/>
      </c>
      <c r="M60" s="179"/>
      <c r="N60" s="117" t="str">
        <f>_xlfn.IFNA(VLOOKUP('INSCRIPCIONES NUEVOS'!$I60,VALORES,3,0),"")</f>
        <v/>
      </c>
      <c r="O60" s="182"/>
      <c r="P60" s="5"/>
      <c r="Q60" s="82" t="str">
        <f>TRIM(UPPER('INSCRIPCIONES NUEVOS'!$C60))</f>
        <v/>
      </c>
      <c r="R60" s="82" t="str">
        <f>TRIM(UPPER('INSCRIPCIONES NUEVOS'!$D60))</f>
        <v/>
      </c>
      <c r="S60" s="44" t="str">
        <f>UPPER(TRIM('INSCRIPCIONES NUEVOS'!$M60))</f>
        <v/>
      </c>
    </row>
    <row r="61" spans="1:19" ht="26.25" x14ac:dyDescent="0.25">
      <c r="A61" s="160" t="str">
        <f>IF(C61&lt;&gt;"",SUBTOTAL(103,$C$7:C61),"")</f>
        <v/>
      </c>
      <c r="B61" s="167"/>
      <c r="C61" s="168"/>
      <c r="D61" s="168"/>
      <c r="E61" s="169"/>
      <c r="F61" s="169"/>
      <c r="G61" s="170"/>
      <c r="H61" s="113" t="str">
        <f ca="1">IF('INSCRIPCIONES NUEVOS'!$G61="","",YEAR(NOW())-YEAR(G61))</f>
        <v/>
      </c>
      <c r="I61" s="176"/>
      <c r="J61" s="114" t="str">
        <f t="shared" si="9"/>
        <v/>
      </c>
      <c r="K61" s="115" t="str">
        <f t="shared" si="10"/>
        <v>1900</v>
      </c>
      <c r="L61" s="116" t="str">
        <f t="shared" si="8"/>
        <v/>
      </c>
      <c r="M61" s="179"/>
      <c r="N61" s="117" t="str">
        <f>_xlfn.IFNA(VLOOKUP('INSCRIPCIONES NUEVOS'!$I61,VALORES,3,0),"")</f>
        <v/>
      </c>
      <c r="O61" s="182"/>
      <c r="P61" s="5"/>
      <c r="Q61" s="82" t="str">
        <f>TRIM(UPPER('INSCRIPCIONES NUEVOS'!$C61))</f>
        <v/>
      </c>
      <c r="R61" s="82" t="str">
        <f>TRIM(UPPER('INSCRIPCIONES NUEVOS'!$D61))</f>
        <v/>
      </c>
      <c r="S61" s="44" t="str">
        <f>UPPER(TRIM('INSCRIPCIONES NUEVOS'!$M61))</f>
        <v/>
      </c>
    </row>
    <row r="62" spans="1:19" ht="26.25" x14ac:dyDescent="0.25">
      <c r="A62" s="160" t="str">
        <f>IF(C62&lt;&gt;"",SUBTOTAL(103,$C$7:C62),"")</f>
        <v/>
      </c>
      <c r="B62" s="167"/>
      <c r="C62" s="168"/>
      <c r="D62" s="168"/>
      <c r="E62" s="169"/>
      <c r="F62" s="169"/>
      <c r="G62" s="170"/>
      <c r="H62" s="113" t="str">
        <f ca="1">IF('INSCRIPCIONES NUEVOS'!$G62="","",YEAR(NOW())-YEAR(G62))</f>
        <v/>
      </c>
      <c r="I62" s="176"/>
      <c r="J62" s="114" t="str">
        <f t="shared" si="9"/>
        <v/>
      </c>
      <c r="K62" s="115" t="str">
        <f t="shared" si="10"/>
        <v>1900</v>
      </c>
      <c r="L62" s="116" t="str">
        <f t="shared" si="8"/>
        <v/>
      </c>
      <c r="M62" s="179"/>
      <c r="N62" s="117" t="str">
        <f>_xlfn.IFNA(VLOOKUP('INSCRIPCIONES NUEVOS'!$I62,VALORES,3,0),"")</f>
        <v/>
      </c>
      <c r="O62" s="182"/>
      <c r="P62" s="5"/>
      <c r="Q62" s="82" t="str">
        <f>TRIM(UPPER('INSCRIPCIONES NUEVOS'!$C62))</f>
        <v/>
      </c>
      <c r="R62" s="82" t="str">
        <f>TRIM(UPPER('INSCRIPCIONES NUEVOS'!$D62))</f>
        <v/>
      </c>
      <c r="S62" s="44" t="str">
        <f>UPPER(TRIM('INSCRIPCIONES NUEVOS'!$M62))</f>
        <v/>
      </c>
    </row>
    <row r="63" spans="1:19" ht="26.25" x14ac:dyDescent="0.25">
      <c r="A63" s="160" t="str">
        <f>IF(C63&lt;&gt;"",SUBTOTAL(103,$C$7:C63),"")</f>
        <v/>
      </c>
      <c r="B63" s="167"/>
      <c r="C63" s="168"/>
      <c r="D63" s="168"/>
      <c r="E63" s="169"/>
      <c r="F63" s="169"/>
      <c r="G63" s="170"/>
      <c r="H63" s="113" t="str">
        <f ca="1">IF('INSCRIPCIONES NUEVOS'!$G63="","",YEAR(NOW())-YEAR(G63))</f>
        <v/>
      </c>
      <c r="I63" s="176"/>
      <c r="J63" s="114" t="str">
        <f t="shared" si="9"/>
        <v/>
      </c>
      <c r="K63" s="115" t="str">
        <f t="shared" si="10"/>
        <v>1900</v>
      </c>
      <c r="L63" s="116" t="str">
        <f t="shared" si="8"/>
        <v/>
      </c>
      <c r="M63" s="179"/>
      <c r="N63" s="117" t="str">
        <f>_xlfn.IFNA(VLOOKUP('INSCRIPCIONES NUEVOS'!$I63,VALORES,3,0),"")</f>
        <v/>
      </c>
      <c r="O63" s="182"/>
      <c r="P63" s="5"/>
      <c r="Q63" s="82" t="str">
        <f>TRIM(UPPER('INSCRIPCIONES NUEVOS'!$C63))</f>
        <v/>
      </c>
      <c r="R63" s="82" t="str">
        <f>TRIM(UPPER('INSCRIPCIONES NUEVOS'!$D63))</f>
        <v/>
      </c>
      <c r="S63" s="44" t="str">
        <f>UPPER(TRIM('INSCRIPCIONES NUEVOS'!$M63))</f>
        <v/>
      </c>
    </row>
    <row r="64" spans="1:19" ht="26.25" x14ac:dyDescent="0.25">
      <c r="A64" s="160" t="str">
        <f>IF(C64&lt;&gt;"",SUBTOTAL(103,$C$7:C64),"")</f>
        <v/>
      </c>
      <c r="B64" s="167"/>
      <c r="C64" s="168"/>
      <c r="D64" s="168"/>
      <c r="E64" s="169"/>
      <c r="F64" s="169"/>
      <c r="G64" s="170"/>
      <c r="H64" s="113" t="str">
        <f ca="1">IF('INSCRIPCIONES NUEVOS'!$G64="","",YEAR(NOW())-YEAR(G64))</f>
        <v/>
      </c>
      <c r="I64" s="176"/>
      <c r="J64" s="114" t="str">
        <f t="shared" si="9"/>
        <v/>
      </c>
      <c r="K64" s="115" t="str">
        <f t="shared" si="10"/>
        <v>1900</v>
      </c>
      <c r="L64" s="116" t="str">
        <f t="shared" si="8"/>
        <v/>
      </c>
      <c r="M64" s="179"/>
      <c r="N64" s="117" t="str">
        <f>_xlfn.IFNA(VLOOKUP('INSCRIPCIONES NUEVOS'!$I64,VALORES,3,0),"")</f>
        <v/>
      </c>
      <c r="O64" s="182"/>
      <c r="P64" s="5"/>
      <c r="Q64" s="82" t="str">
        <f>TRIM(UPPER('INSCRIPCIONES NUEVOS'!$C64))</f>
        <v/>
      </c>
      <c r="R64" s="82" t="str">
        <f>TRIM(UPPER('INSCRIPCIONES NUEVOS'!$D64))</f>
        <v/>
      </c>
      <c r="S64" s="44" t="str">
        <f>UPPER(TRIM('INSCRIPCIONES NUEVOS'!$M64))</f>
        <v/>
      </c>
    </row>
    <row r="65" spans="1:19" ht="26.25" x14ac:dyDescent="0.25">
      <c r="A65" s="160" t="str">
        <f>IF(C65&lt;&gt;"",SUBTOTAL(103,$C$7:C65),"")</f>
        <v/>
      </c>
      <c r="B65" s="167"/>
      <c r="C65" s="168"/>
      <c r="D65" s="168"/>
      <c r="E65" s="169"/>
      <c r="F65" s="169"/>
      <c r="G65" s="170"/>
      <c r="H65" s="113" t="str">
        <f ca="1">IF('INSCRIPCIONES NUEVOS'!$G65="","",YEAR(NOW())-YEAR(G65))</f>
        <v/>
      </c>
      <c r="I65" s="176"/>
      <c r="J65" s="114" t="str">
        <f t="shared" si="9"/>
        <v/>
      </c>
      <c r="K65" s="115" t="str">
        <f t="shared" si="10"/>
        <v>1900</v>
      </c>
      <c r="L65" s="116" t="str">
        <f t="shared" si="8"/>
        <v/>
      </c>
      <c r="M65" s="179"/>
      <c r="N65" s="117" t="str">
        <f>_xlfn.IFNA(VLOOKUP('INSCRIPCIONES NUEVOS'!$I65,VALORES,3,0),"")</f>
        <v/>
      </c>
      <c r="O65" s="182"/>
      <c r="P65" s="5"/>
      <c r="Q65" s="82" t="str">
        <f>TRIM(UPPER('INSCRIPCIONES NUEVOS'!$C65))</f>
        <v/>
      </c>
      <c r="R65" s="82" t="str">
        <f>TRIM(UPPER('INSCRIPCIONES NUEVOS'!$D65))</f>
        <v/>
      </c>
      <c r="S65" s="44" t="str">
        <f>UPPER(TRIM('INSCRIPCIONES NUEVOS'!$M65))</f>
        <v/>
      </c>
    </row>
    <row r="66" spans="1:19" ht="26.25" x14ac:dyDescent="0.25">
      <c r="A66" s="160" t="str">
        <f>IF(C66&lt;&gt;"",SUBTOTAL(103,$C$7:C66),"")</f>
        <v/>
      </c>
      <c r="B66" s="167"/>
      <c r="C66" s="168"/>
      <c r="D66" s="168"/>
      <c r="E66" s="169"/>
      <c r="F66" s="169"/>
      <c r="G66" s="170"/>
      <c r="H66" s="113" t="str">
        <f ca="1">IF('INSCRIPCIONES NUEVOS'!$G66="","",YEAR(NOW())-YEAR(G66))</f>
        <v/>
      </c>
      <c r="I66" s="176"/>
      <c r="J66" s="114" t="str">
        <f t="shared" si="9"/>
        <v/>
      </c>
      <c r="K66" s="17" t="str">
        <f t="shared" si="10"/>
        <v>1900</v>
      </c>
      <c r="L66" s="116" t="str">
        <f t="shared" si="8"/>
        <v/>
      </c>
      <c r="M66" s="179"/>
      <c r="N66" s="117" t="str">
        <f>_xlfn.IFNA(VLOOKUP('INSCRIPCIONES NUEVOS'!$I66,VALORES,3,0),"")</f>
        <v/>
      </c>
      <c r="O66" s="182"/>
      <c r="P66" s="5"/>
      <c r="Q66" s="82" t="str">
        <f>TRIM(UPPER('INSCRIPCIONES NUEVOS'!$C66))</f>
        <v/>
      </c>
      <c r="R66" s="82" t="str">
        <f>TRIM(UPPER('INSCRIPCIONES NUEVOS'!$D66))</f>
        <v/>
      </c>
      <c r="S66" s="44" t="str">
        <f>UPPER(TRIM('INSCRIPCIONES NUEVOS'!$M66))</f>
        <v/>
      </c>
    </row>
    <row r="67" spans="1:19" ht="26.25" x14ac:dyDescent="0.25">
      <c r="A67" s="160" t="str">
        <f>IF(C67&lt;&gt;"",SUBTOTAL(103,$C$7:C67),"")</f>
        <v/>
      </c>
      <c r="B67" s="167"/>
      <c r="C67" s="168"/>
      <c r="D67" s="168"/>
      <c r="E67" s="169"/>
      <c r="F67" s="169"/>
      <c r="G67" s="170"/>
      <c r="H67" s="113" t="str">
        <f ca="1">IF('INSCRIPCIONES NUEVOS'!$G67="","",YEAR(NOW())-YEAR(G67))</f>
        <v/>
      </c>
      <c r="I67" s="176"/>
      <c r="J67" s="114" t="str">
        <f t="shared" si="9"/>
        <v/>
      </c>
      <c r="K67" s="115" t="str">
        <f t="shared" si="10"/>
        <v>1900</v>
      </c>
      <c r="L67" s="116" t="str">
        <f t="shared" si="8"/>
        <v/>
      </c>
      <c r="M67" s="179"/>
      <c r="N67" s="117" t="str">
        <f>_xlfn.IFNA(VLOOKUP('INSCRIPCIONES NUEVOS'!$I67,VALORES,3,0),"")</f>
        <v/>
      </c>
      <c r="O67" s="182"/>
      <c r="P67" s="5"/>
      <c r="Q67" s="82" t="str">
        <f>TRIM(UPPER('INSCRIPCIONES NUEVOS'!$C67))</f>
        <v/>
      </c>
      <c r="R67" s="82" t="str">
        <f>TRIM(UPPER('INSCRIPCIONES NUEVOS'!$D67))</f>
        <v/>
      </c>
      <c r="S67" s="44" t="str">
        <f>UPPER(TRIM('INSCRIPCIONES NUEVOS'!$M67))</f>
        <v/>
      </c>
    </row>
    <row r="68" spans="1:19" ht="26.25" x14ac:dyDescent="0.25">
      <c r="A68" s="160" t="str">
        <f>IF(C68&lt;&gt;"",SUBTOTAL(103,$C$7:C68),"")</f>
        <v/>
      </c>
      <c r="B68" s="167"/>
      <c r="C68" s="168"/>
      <c r="D68" s="168"/>
      <c r="E68" s="169"/>
      <c r="F68" s="169"/>
      <c r="G68" s="170"/>
      <c r="H68" s="113" t="str">
        <f ca="1">IF('INSCRIPCIONES NUEVOS'!$G68="","",YEAR(NOW())-YEAR(G68))</f>
        <v/>
      </c>
      <c r="I68" s="176"/>
      <c r="J68" s="114" t="str">
        <f t="shared" si="9"/>
        <v/>
      </c>
      <c r="K68" s="115" t="str">
        <f t="shared" si="10"/>
        <v>1900</v>
      </c>
      <c r="L68" s="116" t="str">
        <f t="shared" si="8"/>
        <v/>
      </c>
      <c r="M68" s="179"/>
      <c r="N68" s="117" t="str">
        <f>_xlfn.IFNA(VLOOKUP('INSCRIPCIONES NUEVOS'!$I68,VALORES,3,0),"")</f>
        <v/>
      </c>
      <c r="O68" s="182"/>
      <c r="P68" s="5"/>
      <c r="Q68" s="82" t="str">
        <f>TRIM(UPPER('INSCRIPCIONES NUEVOS'!$C68))</f>
        <v/>
      </c>
      <c r="R68" s="82" t="str">
        <f>TRIM(UPPER('INSCRIPCIONES NUEVOS'!$D68))</f>
        <v/>
      </c>
      <c r="S68" s="44" t="str">
        <f>UPPER(TRIM('INSCRIPCIONES NUEVOS'!$M68))</f>
        <v/>
      </c>
    </row>
    <row r="69" spans="1:19" ht="26.25" x14ac:dyDescent="0.25">
      <c r="A69" s="160" t="str">
        <f>IF(C69&lt;&gt;"",SUBTOTAL(103,$C$7:C69),"")</f>
        <v/>
      </c>
      <c r="B69" s="167"/>
      <c r="C69" s="168"/>
      <c r="D69" s="168"/>
      <c r="E69" s="169"/>
      <c r="F69" s="169"/>
      <c r="G69" s="170"/>
      <c r="H69" s="113" t="str">
        <f ca="1">IF('INSCRIPCIONES NUEVOS'!$G69="","",YEAR(NOW())-YEAR(G69))</f>
        <v/>
      </c>
      <c r="I69" s="176"/>
      <c r="J69" s="118" t="str">
        <f t="shared" si="9"/>
        <v/>
      </c>
      <c r="K69" s="115" t="str">
        <f t="shared" si="10"/>
        <v>1900</v>
      </c>
      <c r="L69" s="116" t="str">
        <f t="shared" si="8"/>
        <v/>
      </c>
      <c r="M69" s="179"/>
      <c r="N69" s="117" t="str">
        <f>_xlfn.IFNA(VLOOKUP('INSCRIPCIONES NUEVOS'!$I69,VALORES,3,0),"")</f>
        <v/>
      </c>
      <c r="O69" s="182"/>
      <c r="P69" s="5"/>
      <c r="Q69" s="82" t="str">
        <f>TRIM(UPPER('INSCRIPCIONES NUEVOS'!$C69))</f>
        <v/>
      </c>
      <c r="R69" s="82" t="str">
        <f>TRIM(UPPER('INSCRIPCIONES NUEVOS'!$D69))</f>
        <v/>
      </c>
      <c r="S69" s="44" t="str">
        <f>UPPER(TRIM('INSCRIPCIONES NUEVOS'!$M69))</f>
        <v/>
      </c>
    </row>
    <row r="70" spans="1:19" ht="26.25" x14ac:dyDescent="0.25">
      <c r="A70" s="160" t="str">
        <f>IF(C70&lt;&gt;"",SUBTOTAL(103,$C$7:C70),"")</f>
        <v/>
      </c>
      <c r="B70" s="167"/>
      <c r="C70" s="168"/>
      <c r="D70" s="168"/>
      <c r="E70" s="169"/>
      <c r="F70" s="169"/>
      <c r="G70" s="170"/>
      <c r="H70" s="113" t="str">
        <f ca="1">IF('INSCRIPCIONES NUEVOS'!$G70="","",YEAR(NOW())-YEAR(G70))</f>
        <v/>
      </c>
      <c r="I70" s="176"/>
      <c r="J70" s="118" t="str">
        <f t="shared" si="9"/>
        <v/>
      </c>
      <c r="K70" s="115" t="str">
        <f t="shared" si="10"/>
        <v>1900</v>
      </c>
      <c r="L70" s="116" t="str">
        <f t="shared" si="8"/>
        <v/>
      </c>
      <c r="M70" s="179"/>
      <c r="N70" s="117" t="str">
        <f>_xlfn.IFNA(VLOOKUP('INSCRIPCIONES NUEVOS'!$I70,VALORES,3,0),"")</f>
        <v/>
      </c>
      <c r="O70" s="182"/>
      <c r="P70" s="5"/>
      <c r="Q70" s="82" t="str">
        <f>TRIM(UPPER('INSCRIPCIONES NUEVOS'!$C70))</f>
        <v/>
      </c>
      <c r="R70" s="82" t="str">
        <f>TRIM(UPPER('INSCRIPCIONES NUEVOS'!$D70))</f>
        <v/>
      </c>
      <c r="S70" s="44" t="str">
        <f>UPPER(TRIM('INSCRIPCIONES NUEVOS'!$M70))</f>
        <v/>
      </c>
    </row>
    <row r="71" spans="1:19" ht="26.25" x14ac:dyDescent="0.25">
      <c r="A71" s="160" t="str">
        <f>IF(C71&lt;&gt;"",SUBTOTAL(103,$C$7:C71),"")</f>
        <v/>
      </c>
      <c r="B71" s="167"/>
      <c r="C71" s="168"/>
      <c r="D71" s="168"/>
      <c r="E71" s="169"/>
      <c r="F71" s="169"/>
      <c r="G71" s="170"/>
      <c r="H71" s="113" t="str">
        <f ca="1">IF('INSCRIPCIONES NUEVOS'!$G71="","",YEAR(NOW())-YEAR(G71))</f>
        <v/>
      </c>
      <c r="I71" s="176"/>
      <c r="J71" s="114" t="str">
        <f t="shared" si="9"/>
        <v/>
      </c>
      <c r="K71" s="115" t="str">
        <f t="shared" si="10"/>
        <v>1900</v>
      </c>
      <c r="L71" s="116" t="str">
        <f t="shared" si="8"/>
        <v/>
      </c>
      <c r="M71" s="179"/>
      <c r="N71" s="117" t="str">
        <f>_xlfn.IFNA(VLOOKUP('INSCRIPCIONES NUEVOS'!$I71,VALORES,3,0),"")</f>
        <v/>
      </c>
      <c r="O71" s="182"/>
      <c r="P71" s="5"/>
      <c r="Q71" s="82" t="str">
        <f>TRIM(UPPER('INSCRIPCIONES NUEVOS'!$C71))</f>
        <v/>
      </c>
      <c r="R71" s="82" t="str">
        <f>TRIM(UPPER('INSCRIPCIONES NUEVOS'!$D71))</f>
        <v/>
      </c>
      <c r="S71" s="44" t="str">
        <f>UPPER(TRIM('INSCRIPCIONES NUEVOS'!$M71))</f>
        <v/>
      </c>
    </row>
    <row r="72" spans="1:19" ht="26.25" x14ac:dyDescent="0.25">
      <c r="A72" s="160" t="str">
        <f>IF(C72&lt;&gt;"",SUBTOTAL(103,$C$7:C72),"")</f>
        <v/>
      </c>
      <c r="B72" s="167"/>
      <c r="C72" s="168"/>
      <c r="D72" s="168"/>
      <c r="E72" s="169"/>
      <c r="F72" s="169"/>
      <c r="G72" s="170"/>
      <c r="H72" s="113" t="str">
        <f ca="1">IF('INSCRIPCIONES NUEVOS'!$G72="","",YEAR(NOW())-YEAR(G72))</f>
        <v/>
      </c>
      <c r="I72" s="176"/>
      <c r="J72" s="114" t="str">
        <f t="shared" si="9"/>
        <v/>
      </c>
      <c r="K72" s="115" t="str">
        <f t="shared" si="10"/>
        <v>1900</v>
      </c>
      <c r="L72" s="116" t="str">
        <f t="shared" si="8"/>
        <v/>
      </c>
      <c r="M72" s="179"/>
      <c r="N72" s="117" t="str">
        <f>_xlfn.IFNA(VLOOKUP('INSCRIPCIONES NUEVOS'!$I72,VALORES,3,0),"")</f>
        <v/>
      </c>
      <c r="O72" s="182"/>
      <c r="P72" s="5"/>
      <c r="Q72" s="82" t="str">
        <f>TRIM(UPPER('INSCRIPCIONES NUEVOS'!$C72))</f>
        <v/>
      </c>
      <c r="R72" s="82" t="str">
        <f>TRIM(UPPER('INSCRIPCIONES NUEVOS'!$D72))</f>
        <v/>
      </c>
      <c r="S72" s="44" t="str">
        <f>UPPER(TRIM('INSCRIPCIONES NUEVOS'!$M72))</f>
        <v/>
      </c>
    </row>
    <row r="73" spans="1:19" ht="26.25" x14ac:dyDescent="0.25">
      <c r="A73" s="160" t="str">
        <f>IF(C73&lt;&gt;"",SUBTOTAL(103,$C$7:C73),"")</f>
        <v/>
      </c>
      <c r="B73" s="167"/>
      <c r="C73" s="168"/>
      <c r="D73" s="168"/>
      <c r="E73" s="169"/>
      <c r="F73" s="169"/>
      <c r="G73" s="170"/>
      <c r="H73" s="113" t="str">
        <f ca="1">IF('INSCRIPCIONES NUEVOS'!$G73="","",YEAR(NOW())-YEAR(G73))</f>
        <v/>
      </c>
      <c r="I73" s="176"/>
      <c r="J73" s="114" t="str">
        <f t="shared" si="9"/>
        <v/>
      </c>
      <c r="K73" s="115" t="str">
        <f t="shared" si="10"/>
        <v>1900</v>
      </c>
      <c r="L73" s="116" t="str">
        <f t="shared" si="8"/>
        <v/>
      </c>
      <c r="M73" s="179"/>
      <c r="N73" s="117" t="str">
        <f>_xlfn.IFNA(VLOOKUP('INSCRIPCIONES NUEVOS'!$I73,VALORES,3,0),"")</f>
        <v/>
      </c>
      <c r="O73" s="182"/>
      <c r="P73" s="5"/>
      <c r="Q73" s="82" t="str">
        <f>TRIM(UPPER('INSCRIPCIONES NUEVOS'!$C73))</f>
        <v/>
      </c>
      <c r="R73" s="82" t="str">
        <f>TRIM(UPPER('INSCRIPCIONES NUEVOS'!$D73))</f>
        <v/>
      </c>
      <c r="S73" s="44" t="str">
        <f>UPPER(TRIM('INSCRIPCIONES NUEVOS'!$M73))</f>
        <v/>
      </c>
    </row>
    <row r="74" spans="1:19" ht="26.25" x14ac:dyDescent="0.25">
      <c r="A74" s="160" t="str">
        <f>IF(C74&lt;&gt;"",SUBTOTAL(103,$C$7:C74),"")</f>
        <v/>
      </c>
      <c r="B74" s="167"/>
      <c r="C74" s="168"/>
      <c r="D74" s="168"/>
      <c r="E74" s="169"/>
      <c r="F74" s="169"/>
      <c r="G74" s="170"/>
      <c r="H74" s="113" t="str">
        <f ca="1">IF('INSCRIPCIONES NUEVOS'!$G74="","",YEAR(NOW())-YEAR(G74))</f>
        <v/>
      </c>
      <c r="I74" s="176"/>
      <c r="J74" s="114" t="str">
        <f t="shared" si="9"/>
        <v/>
      </c>
      <c r="K74" s="115" t="str">
        <f t="shared" si="10"/>
        <v>1900</v>
      </c>
      <c r="L74" s="116" t="str">
        <f t="shared" si="8"/>
        <v/>
      </c>
      <c r="M74" s="179"/>
      <c r="N74" s="117" t="str">
        <f>_xlfn.IFNA(VLOOKUP('INSCRIPCIONES NUEVOS'!$I74,VALORES,3,0),"")</f>
        <v/>
      </c>
      <c r="O74" s="182"/>
      <c r="P74" s="5"/>
      <c r="Q74" s="82" t="str">
        <f>TRIM(UPPER('INSCRIPCIONES NUEVOS'!$C74))</f>
        <v/>
      </c>
      <c r="R74" s="82" t="str">
        <f>TRIM(UPPER('INSCRIPCIONES NUEVOS'!$D74))</f>
        <v/>
      </c>
      <c r="S74" s="44" t="str">
        <f>UPPER(TRIM('INSCRIPCIONES NUEVOS'!$M74))</f>
        <v/>
      </c>
    </row>
    <row r="75" spans="1:19" ht="26.25" x14ac:dyDescent="0.25">
      <c r="A75" s="160" t="str">
        <f>IF(C75&lt;&gt;"",SUBTOTAL(103,$C$7:C75),"")</f>
        <v/>
      </c>
      <c r="B75" s="167"/>
      <c r="C75" s="168"/>
      <c r="D75" s="168"/>
      <c r="E75" s="169"/>
      <c r="F75" s="169"/>
      <c r="G75" s="170"/>
      <c r="H75" s="113" t="str">
        <f ca="1">IF('INSCRIPCIONES NUEVOS'!$G75="","",YEAR(NOW())-YEAR(G75))</f>
        <v/>
      </c>
      <c r="I75" s="176"/>
      <c r="J75" s="114" t="str">
        <f t="shared" si="9"/>
        <v/>
      </c>
      <c r="K75" s="115" t="str">
        <f t="shared" si="10"/>
        <v>1900</v>
      </c>
      <c r="L75" s="116" t="str">
        <f t="shared" si="8"/>
        <v/>
      </c>
      <c r="M75" s="179"/>
      <c r="N75" s="117" t="str">
        <f>_xlfn.IFNA(VLOOKUP('INSCRIPCIONES NUEVOS'!$I75,VALORES,3,0),"")</f>
        <v/>
      </c>
      <c r="O75" s="182"/>
      <c r="P75" s="5"/>
      <c r="Q75" s="82" t="str">
        <f>TRIM(UPPER('INSCRIPCIONES NUEVOS'!$C75))</f>
        <v/>
      </c>
      <c r="R75" s="82" t="str">
        <f>TRIM(UPPER('INSCRIPCIONES NUEVOS'!$D75))</f>
        <v/>
      </c>
      <c r="S75" s="44" t="str">
        <f>UPPER(TRIM('INSCRIPCIONES NUEVOS'!$M75))</f>
        <v/>
      </c>
    </row>
    <row r="76" spans="1:19" ht="26.25" x14ac:dyDescent="0.25">
      <c r="A76" s="160" t="str">
        <f>IF(C76&lt;&gt;"",SUBTOTAL(103,$C$7:C76),"")</f>
        <v/>
      </c>
      <c r="B76" s="167"/>
      <c r="C76" s="168"/>
      <c r="D76" s="168"/>
      <c r="E76" s="169"/>
      <c r="F76" s="169"/>
      <c r="G76" s="170"/>
      <c r="H76" s="113" t="str">
        <f ca="1">IF('INSCRIPCIONES NUEVOS'!$G76="","",YEAR(NOW())-YEAR(G76))</f>
        <v/>
      </c>
      <c r="I76" s="176"/>
      <c r="J76" s="114" t="str">
        <f t="shared" si="9"/>
        <v/>
      </c>
      <c r="K76" s="115" t="str">
        <f t="shared" si="10"/>
        <v>1900</v>
      </c>
      <c r="L76" s="116" t="str">
        <f t="shared" si="8"/>
        <v/>
      </c>
      <c r="M76" s="179"/>
      <c r="N76" s="117" t="str">
        <f>_xlfn.IFNA(VLOOKUP('INSCRIPCIONES NUEVOS'!$I76,VALORES,3,0),"")</f>
        <v/>
      </c>
      <c r="O76" s="182"/>
      <c r="P76" s="5"/>
      <c r="Q76" s="82" t="str">
        <f>TRIM(UPPER('INSCRIPCIONES NUEVOS'!$C76))</f>
        <v/>
      </c>
      <c r="R76" s="82" t="str">
        <f>TRIM(UPPER('INSCRIPCIONES NUEVOS'!$D76))</f>
        <v/>
      </c>
      <c r="S76" s="44" t="str">
        <f>UPPER(TRIM('INSCRIPCIONES NUEVOS'!$M76))</f>
        <v/>
      </c>
    </row>
    <row r="77" spans="1:19" ht="26.25" x14ac:dyDescent="0.25">
      <c r="A77" s="160" t="str">
        <f>IF(C77&lt;&gt;"",SUBTOTAL(103,$C$7:C77),"")</f>
        <v/>
      </c>
      <c r="B77" s="167"/>
      <c r="C77" s="168"/>
      <c r="D77" s="168"/>
      <c r="E77" s="169"/>
      <c r="F77" s="169"/>
      <c r="G77" s="170"/>
      <c r="H77" s="113" t="str">
        <f ca="1">IF('INSCRIPCIONES NUEVOS'!$G77="","",YEAR(NOW())-YEAR(G77))</f>
        <v/>
      </c>
      <c r="I77" s="176"/>
      <c r="J77" s="114" t="str">
        <f t="shared" si="9"/>
        <v/>
      </c>
      <c r="K77" s="17" t="str">
        <f t="shared" si="10"/>
        <v>1900</v>
      </c>
      <c r="L77" s="116" t="str">
        <f t="shared" si="8"/>
        <v/>
      </c>
      <c r="M77" s="179"/>
      <c r="N77" s="117" t="str">
        <f>_xlfn.IFNA(VLOOKUP('INSCRIPCIONES NUEVOS'!$I77,VALORES,3,0),"")</f>
        <v/>
      </c>
      <c r="O77" s="182"/>
      <c r="P77" s="5"/>
      <c r="Q77" s="82" t="str">
        <f>TRIM(UPPER('INSCRIPCIONES NUEVOS'!$C77))</f>
        <v/>
      </c>
      <c r="R77" s="82" t="str">
        <f>TRIM(UPPER('INSCRIPCIONES NUEVOS'!$D77))</f>
        <v/>
      </c>
      <c r="S77" s="44" t="str">
        <f>UPPER(TRIM('INSCRIPCIONES NUEVOS'!$M77))</f>
        <v/>
      </c>
    </row>
    <row r="78" spans="1:19" ht="26.25" x14ac:dyDescent="0.25">
      <c r="A78" s="160" t="str">
        <f>IF(C78&lt;&gt;"",SUBTOTAL(103,$C$7:C78),"")</f>
        <v/>
      </c>
      <c r="B78" s="167"/>
      <c r="C78" s="168"/>
      <c r="D78" s="168"/>
      <c r="E78" s="169"/>
      <c r="F78" s="169"/>
      <c r="G78" s="170"/>
      <c r="H78" s="113" t="str">
        <f ca="1">IF('INSCRIPCIONES NUEVOS'!$G78="","",YEAR(NOW())-YEAR(G78))</f>
        <v/>
      </c>
      <c r="I78" s="176"/>
      <c r="J78" s="114" t="str">
        <f t="shared" si="9"/>
        <v/>
      </c>
      <c r="K78" s="17" t="str">
        <f t="shared" si="10"/>
        <v>1900</v>
      </c>
      <c r="L78" s="116" t="str">
        <f t="shared" si="8"/>
        <v/>
      </c>
      <c r="M78" s="179"/>
      <c r="N78" s="117" t="str">
        <f>_xlfn.IFNA(VLOOKUP('INSCRIPCIONES NUEVOS'!$I78,VALORES,3,0),"")</f>
        <v/>
      </c>
      <c r="O78" s="182"/>
      <c r="P78" s="5"/>
      <c r="Q78" s="82" t="str">
        <f>TRIM(UPPER('INSCRIPCIONES NUEVOS'!$C78))</f>
        <v/>
      </c>
      <c r="R78" s="82" t="str">
        <f>TRIM(UPPER('INSCRIPCIONES NUEVOS'!$D78))</f>
        <v/>
      </c>
      <c r="S78" s="44" t="str">
        <f>UPPER(TRIM('INSCRIPCIONES NUEVOS'!$M78))</f>
        <v/>
      </c>
    </row>
    <row r="79" spans="1:19" ht="26.25" x14ac:dyDescent="0.25">
      <c r="A79" s="160" t="str">
        <f>IF(C79&lt;&gt;"",SUBTOTAL(103,$C$7:C79),"")</f>
        <v/>
      </c>
      <c r="B79" s="167"/>
      <c r="C79" s="168"/>
      <c r="D79" s="168"/>
      <c r="E79" s="169"/>
      <c r="F79" s="169"/>
      <c r="G79" s="170"/>
      <c r="H79" s="113" t="str">
        <f ca="1">IF('INSCRIPCIONES NUEVOS'!$G79="","",YEAR(NOW())-YEAR(G79))</f>
        <v/>
      </c>
      <c r="I79" s="176"/>
      <c r="J79" s="114" t="str">
        <f t="shared" si="9"/>
        <v/>
      </c>
      <c r="K79" s="17" t="str">
        <f t="shared" si="10"/>
        <v>1900</v>
      </c>
      <c r="L79" s="116" t="str">
        <f t="shared" si="8"/>
        <v/>
      </c>
      <c r="M79" s="179"/>
      <c r="N79" s="117" t="str">
        <f>_xlfn.IFNA(VLOOKUP('INSCRIPCIONES NUEVOS'!$I79,VALORES,3,0),"")</f>
        <v/>
      </c>
      <c r="O79" s="182"/>
      <c r="P79" s="5"/>
      <c r="Q79" s="82" t="str">
        <f>TRIM(UPPER('INSCRIPCIONES NUEVOS'!$C79))</f>
        <v/>
      </c>
      <c r="R79" s="82" t="str">
        <f>TRIM(UPPER('INSCRIPCIONES NUEVOS'!$D79))</f>
        <v/>
      </c>
      <c r="S79" s="44" t="str">
        <f>UPPER(TRIM('INSCRIPCIONES NUEVOS'!$M79))</f>
        <v/>
      </c>
    </row>
    <row r="80" spans="1:19" ht="26.25" x14ac:dyDescent="0.25">
      <c r="A80" s="160" t="str">
        <f>IF(C80&lt;&gt;"",SUBTOTAL(103,$C$7:C80),"")</f>
        <v/>
      </c>
      <c r="B80" s="167"/>
      <c r="C80" s="168"/>
      <c r="D80" s="168"/>
      <c r="E80" s="169"/>
      <c r="F80" s="169"/>
      <c r="G80" s="170"/>
      <c r="H80" s="113" t="str">
        <f ca="1">IF('INSCRIPCIONES NUEVOS'!$G80="","",YEAR(NOW())-YEAR(G80))</f>
        <v/>
      </c>
      <c r="I80" s="176"/>
      <c r="J80" s="114" t="str">
        <f t="shared" si="9"/>
        <v/>
      </c>
      <c r="K80" s="17" t="str">
        <f t="shared" si="10"/>
        <v>1900</v>
      </c>
      <c r="L80" s="116" t="str">
        <f t="shared" si="8"/>
        <v/>
      </c>
      <c r="M80" s="179"/>
      <c r="N80" s="117" t="str">
        <f>_xlfn.IFNA(VLOOKUP('INSCRIPCIONES NUEVOS'!$I80,VALORES,3,0),"")</f>
        <v/>
      </c>
      <c r="O80" s="182"/>
      <c r="P80" s="5"/>
      <c r="Q80" s="82" t="str">
        <f>TRIM(UPPER('INSCRIPCIONES NUEVOS'!$C80))</f>
        <v/>
      </c>
      <c r="R80" s="82" t="str">
        <f>TRIM(UPPER('INSCRIPCIONES NUEVOS'!$D80))</f>
        <v/>
      </c>
      <c r="S80" s="44" t="str">
        <f>UPPER(TRIM('INSCRIPCIONES NUEVOS'!$M80))</f>
        <v/>
      </c>
    </row>
    <row r="81" spans="1:19" ht="26.25" x14ac:dyDescent="0.25">
      <c r="A81" s="160" t="str">
        <f>IF(C81&lt;&gt;"",SUBTOTAL(103,$C$7:C81),"")</f>
        <v/>
      </c>
      <c r="B81" s="167"/>
      <c r="C81" s="168"/>
      <c r="D81" s="168"/>
      <c r="E81" s="169"/>
      <c r="F81" s="169"/>
      <c r="G81" s="170"/>
      <c r="H81" s="113" t="str">
        <f ca="1">IF('INSCRIPCIONES NUEVOS'!$G81="","",YEAR(NOW())-YEAR(G81))</f>
        <v/>
      </c>
      <c r="I81" s="176"/>
      <c r="J81" s="114" t="str">
        <f t="shared" si="9"/>
        <v/>
      </c>
      <c r="K81" s="115" t="str">
        <f t="shared" si="10"/>
        <v>1900</v>
      </c>
      <c r="L81" s="116" t="str">
        <f t="shared" si="8"/>
        <v/>
      </c>
      <c r="M81" s="179"/>
      <c r="N81" s="117" t="str">
        <f>_xlfn.IFNA(VLOOKUP('INSCRIPCIONES NUEVOS'!$I81,VALORES,3,0),"")</f>
        <v/>
      </c>
      <c r="O81" s="182"/>
      <c r="P81" s="5"/>
      <c r="Q81" s="82" t="str">
        <f>TRIM(UPPER('INSCRIPCIONES NUEVOS'!$C81))</f>
        <v/>
      </c>
      <c r="R81" s="82" t="str">
        <f>TRIM(UPPER('INSCRIPCIONES NUEVOS'!$D81))</f>
        <v/>
      </c>
      <c r="S81" s="44" t="str">
        <f>UPPER(TRIM('INSCRIPCIONES NUEVOS'!$M81))</f>
        <v/>
      </c>
    </row>
    <row r="82" spans="1:19" ht="26.25" x14ac:dyDescent="0.25">
      <c r="A82" s="160" t="str">
        <f>IF(C82&lt;&gt;"",SUBTOTAL(103,$C$7:C82),"")</f>
        <v/>
      </c>
      <c r="B82" s="167"/>
      <c r="C82" s="168"/>
      <c r="D82" s="168"/>
      <c r="E82" s="169"/>
      <c r="F82" s="169"/>
      <c r="G82" s="170"/>
      <c r="H82" s="113" t="str">
        <f ca="1">IF('INSCRIPCIONES NUEVOS'!$G82="","",YEAR(NOW())-YEAR(G82))</f>
        <v/>
      </c>
      <c r="I82" s="176"/>
      <c r="J82" s="114" t="str">
        <f t="shared" si="9"/>
        <v/>
      </c>
      <c r="K82" s="115" t="str">
        <f t="shared" si="10"/>
        <v>1900</v>
      </c>
      <c r="L82" s="116" t="str">
        <f t="shared" si="8"/>
        <v/>
      </c>
      <c r="M82" s="179"/>
      <c r="N82" s="117" t="str">
        <f>_xlfn.IFNA(VLOOKUP('INSCRIPCIONES NUEVOS'!$I82,VALORES,3,0),"")</f>
        <v/>
      </c>
      <c r="O82" s="182"/>
      <c r="P82" s="5"/>
      <c r="Q82" s="82" t="str">
        <f>TRIM(UPPER('INSCRIPCIONES NUEVOS'!$C82))</f>
        <v/>
      </c>
      <c r="R82" s="82" t="str">
        <f>TRIM(UPPER('INSCRIPCIONES NUEVOS'!$D82))</f>
        <v/>
      </c>
      <c r="S82" s="44" t="str">
        <f>UPPER(TRIM('INSCRIPCIONES NUEVOS'!$M82))</f>
        <v/>
      </c>
    </row>
    <row r="83" spans="1:19" ht="26.25" x14ac:dyDescent="0.25">
      <c r="A83" s="160" t="str">
        <f>IF(C83&lt;&gt;"",SUBTOTAL(103,$C$7:C83),"")</f>
        <v/>
      </c>
      <c r="B83" s="167"/>
      <c r="C83" s="168"/>
      <c r="D83" s="168"/>
      <c r="E83" s="169"/>
      <c r="F83" s="169"/>
      <c r="G83" s="170"/>
      <c r="H83" s="113" t="str">
        <f ca="1">IF('INSCRIPCIONES NUEVOS'!$G83="","",YEAR(NOW())-YEAR(G83))</f>
        <v/>
      </c>
      <c r="I83" s="176"/>
      <c r="J83" s="114" t="str">
        <f t="shared" si="9"/>
        <v/>
      </c>
      <c r="K83" s="115" t="str">
        <f t="shared" si="10"/>
        <v>1900</v>
      </c>
      <c r="L83" s="116" t="str">
        <f t="shared" si="8"/>
        <v/>
      </c>
      <c r="M83" s="179"/>
      <c r="N83" s="117" t="str">
        <f>_xlfn.IFNA(VLOOKUP('INSCRIPCIONES NUEVOS'!$I83,VALORES,3,0),"")</f>
        <v/>
      </c>
      <c r="O83" s="182"/>
      <c r="P83" s="5"/>
      <c r="Q83" s="82" t="str">
        <f>TRIM(UPPER('INSCRIPCIONES NUEVOS'!$C83))</f>
        <v/>
      </c>
      <c r="R83" s="82" t="str">
        <f>TRIM(UPPER('INSCRIPCIONES NUEVOS'!$D83))</f>
        <v/>
      </c>
      <c r="S83" s="44" t="str">
        <f>UPPER(TRIM('INSCRIPCIONES NUEVOS'!$M83))</f>
        <v/>
      </c>
    </row>
    <row r="84" spans="1:19" ht="26.25" x14ac:dyDescent="0.25">
      <c r="A84" s="160" t="str">
        <f>IF(C84&lt;&gt;"",SUBTOTAL(103,$C$7:C84),"")</f>
        <v/>
      </c>
      <c r="B84" s="167"/>
      <c r="C84" s="168"/>
      <c r="D84" s="168"/>
      <c r="E84" s="169"/>
      <c r="F84" s="169"/>
      <c r="G84" s="170"/>
      <c r="H84" s="113" t="str">
        <f ca="1">IF('INSCRIPCIONES NUEVOS'!$G84="","",YEAR(NOW())-YEAR(G84))</f>
        <v/>
      </c>
      <c r="I84" s="176"/>
      <c r="J84" s="114" t="str">
        <f t="shared" si="9"/>
        <v/>
      </c>
      <c r="K84" s="115" t="str">
        <f t="shared" si="10"/>
        <v>1900</v>
      </c>
      <c r="L84" s="116" t="str">
        <f t="shared" si="8"/>
        <v/>
      </c>
      <c r="M84" s="179"/>
      <c r="N84" s="117" t="str">
        <f>_xlfn.IFNA(VLOOKUP('INSCRIPCIONES NUEVOS'!$I84,VALORES,3,0),"")</f>
        <v/>
      </c>
      <c r="O84" s="182"/>
      <c r="P84" s="5"/>
      <c r="Q84" s="82" t="str">
        <f>TRIM(UPPER('INSCRIPCIONES NUEVOS'!$C84))</f>
        <v/>
      </c>
      <c r="R84" s="82" t="str">
        <f>TRIM(UPPER('INSCRIPCIONES NUEVOS'!$D84))</f>
        <v/>
      </c>
      <c r="S84" s="44" t="str">
        <f>UPPER(TRIM('INSCRIPCIONES NUEVOS'!$M84))</f>
        <v/>
      </c>
    </row>
    <row r="85" spans="1:19" ht="26.25" x14ac:dyDescent="0.25">
      <c r="A85" s="160" t="str">
        <f>IF(C85&lt;&gt;"",SUBTOTAL(103,$C$7:C85),"")</f>
        <v/>
      </c>
      <c r="B85" s="167"/>
      <c r="C85" s="168"/>
      <c r="D85" s="168"/>
      <c r="E85" s="169"/>
      <c r="F85" s="169"/>
      <c r="G85" s="170"/>
      <c r="H85" s="113" t="str">
        <f ca="1">IF('INSCRIPCIONES NUEVOS'!$G85="","",YEAR(NOW())-YEAR(G85))</f>
        <v/>
      </c>
      <c r="I85" s="176"/>
      <c r="J85" s="114" t="str">
        <f t="shared" si="9"/>
        <v/>
      </c>
      <c r="K85" s="115" t="str">
        <f t="shared" si="10"/>
        <v>1900</v>
      </c>
      <c r="L85" s="116" t="str">
        <f t="shared" si="8"/>
        <v/>
      </c>
      <c r="M85" s="179"/>
      <c r="N85" s="117" t="str">
        <f>_xlfn.IFNA(VLOOKUP('INSCRIPCIONES NUEVOS'!$I85,VALORES,3,0),"")</f>
        <v/>
      </c>
      <c r="O85" s="182"/>
      <c r="P85" s="5"/>
      <c r="Q85" s="82" t="str">
        <f>TRIM(UPPER('INSCRIPCIONES NUEVOS'!$C85))</f>
        <v/>
      </c>
      <c r="R85" s="82" t="str">
        <f>TRIM(UPPER('INSCRIPCIONES NUEVOS'!$D85))</f>
        <v/>
      </c>
      <c r="S85" s="44" t="str">
        <f>UPPER(TRIM('INSCRIPCIONES NUEVOS'!$M85))</f>
        <v/>
      </c>
    </row>
    <row r="86" spans="1:19" ht="26.25" x14ac:dyDescent="0.25">
      <c r="A86" s="160" t="str">
        <f>IF(C86&lt;&gt;"",SUBTOTAL(103,$C$7:C86),"")</f>
        <v/>
      </c>
      <c r="B86" s="167"/>
      <c r="C86" s="168"/>
      <c r="D86" s="168"/>
      <c r="E86" s="169"/>
      <c r="F86" s="169"/>
      <c r="G86" s="170"/>
      <c r="H86" s="113" t="str">
        <f ca="1">IF('INSCRIPCIONES NUEVOS'!$G86="","",YEAR(NOW())-YEAR(G86))</f>
        <v/>
      </c>
      <c r="I86" s="176"/>
      <c r="J86" s="114" t="str">
        <f t="shared" si="9"/>
        <v/>
      </c>
      <c r="K86" s="115" t="str">
        <f t="shared" si="10"/>
        <v>1900</v>
      </c>
      <c r="L86" s="116" t="str">
        <f t="shared" si="8"/>
        <v/>
      </c>
      <c r="M86" s="179"/>
      <c r="N86" s="117" t="str">
        <f>_xlfn.IFNA(VLOOKUP('INSCRIPCIONES NUEVOS'!$I86,VALORES,3,0),"")</f>
        <v/>
      </c>
      <c r="O86" s="182"/>
      <c r="P86" s="5"/>
      <c r="Q86" s="82" t="str">
        <f>TRIM(UPPER('INSCRIPCIONES NUEVOS'!$C86))</f>
        <v/>
      </c>
      <c r="R86" s="82" t="str">
        <f>TRIM(UPPER('INSCRIPCIONES NUEVOS'!$D86))</f>
        <v/>
      </c>
      <c r="S86" s="44" t="str">
        <f>UPPER(TRIM('INSCRIPCIONES NUEVOS'!$M86))</f>
        <v/>
      </c>
    </row>
    <row r="87" spans="1:19" ht="26.25" x14ac:dyDescent="0.25">
      <c r="A87" s="160" t="str">
        <f>IF(C87&lt;&gt;"",SUBTOTAL(103,$C$7:C87),"")</f>
        <v/>
      </c>
      <c r="B87" s="167"/>
      <c r="C87" s="168"/>
      <c r="D87" s="168"/>
      <c r="E87" s="169"/>
      <c r="F87" s="169"/>
      <c r="G87" s="170"/>
      <c r="H87" s="113" t="str">
        <f ca="1">IF('INSCRIPCIONES NUEVOS'!$G87="","",YEAR(NOW())-YEAR(G87))</f>
        <v/>
      </c>
      <c r="I87" s="176"/>
      <c r="J87" s="114" t="str">
        <f t="shared" si="9"/>
        <v/>
      </c>
      <c r="K87" s="115" t="str">
        <f t="shared" si="10"/>
        <v>1900</v>
      </c>
      <c r="L87" s="116" t="str">
        <f t="shared" si="8"/>
        <v/>
      </c>
      <c r="M87" s="179"/>
      <c r="N87" s="117" t="str">
        <f>_xlfn.IFNA(VLOOKUP('INSCRIPCIONES NUEVOS'!$I87,VALORES,3,0),"")</f>
        <v/>
      </c>
      <c r="O87" s="182"/>
      <c r="P87" s="5"/>
      <c r="Q87" s="82" t="str">
        <f>TRIM(UPPER('INSCRIPCIONES NUEVOS'!$C87))</f>
        <v/>
      </c>
      <c r="R87" s="82" t="str">
        <f>TRIM(UPPER('INSCRIPCIONES NUEVOS'!$D87))</f>
        <v/>
      </c>
      <c r="S87" s="44" t="str">
        <f>UPPER(TRIM('INSCRIPCIONES NUEVOS'!$M87))</f>
        <v/>
      </c>
    </row>
    <row r="88" spans="1:19" ht="26.25" x14ac:dyDescent="0.25">
      <c r="A88" s="160" t="str">
        <f>IF(C88&lt;&gt;"",SUBTOTAL(103,$C$7:C88),"")</f>
        <v/>
      </c>
      <c r="B88" s="167"/>
      <c r="C88" s="168"/>
      <c r="D88" s="168"/>
      <c r="E88" s="169"/>
      <c r="F88" s="169"/>
      <c r="G88" s="170"/>
      <c r="H88" s="113" t="str">
        <f ca="1">IF('INSCRIPCIONES NUEVOS'!$G88="","",YEAR(NOW())-YEAR(G88))</f>
        <v/>
      </c>
      <c r="I88" s="176"/>
      <c r="J88" s="114" t="str">
        <f t="shared" si="9"/>
        <v/>
      </c>
      <c r="K88" s="115" t="str">
        <f t="shared" si="10"/>
        <v>1900</v>
      </c>
      <c r="L88" s="116" t="str">
        <f t="shared" si="8"/>
        <v/>
      </c>
      <c r="M88" s="179"/>
      <c r="N88" s="117" t="str">
        <f>_xlfn.IFNA(VLOOKUP('INSCRIPCIONES NUEVOS'!$I88,VALORES,3,0),"")</f>
        <v/>
      </c>
      <c r="O88" s="182"/>
      <c r="P88" s="5"/>
      <c r="Q88" s="82" t="str">
        <f>TRIM(UPPER('INSCRIPCIONES NUEVOS'!$C88))</f>
        <v/>
      </c>
      <c r="R88" s="82" t="str">
        <f>TRIM(UPPER('INSCRIPCIONES NUEVOS'!$D88))</f>
        <v/>
      </c>
      <c r="S88" s="44" t="str">
        <f>UPPER(TRIM('INSCRIPCIONES NUEVOS'!$M88))</f>
        <v/>
      </c>
    </row>
    <row r="89" spans="1:19" ht="26.25" x14ac:dyDescent="0.25">
      <c r="A89" s="160" t="str">
        <f>IF(C89&lt;&gt;"",SUBTOTAL(103,$C$7:C89),"")</f>
        <v/>
      </c>
      <c r="B89" s="167"/>
      <c r="C89" s="168"/>
      <c r="D89" s="168"/>
      <c r="E89" s="169"/>
      <c r="F89" s="169"/>
      <c r="G89" s="170"/>
      <c r="H89" s="113" t="str">
        <f ca="1">IF('INSCRIPCIONES NUEVOS'!$G89="","",YEAR(NOW())-YEAR(G89))</f>
        <v/>
      </c>
      <c r="I89" s="176"/>
      <c r="J89" s="114" t="str">
        <f t="shared" si="9"/>
        <v/>
      </c>
      <c r="K89" s="115" t="str">
        <f t="shared" si="10"/>
        <v>1900</v>
      </c>
      <c r="L89" s="116" t="str">
        <f t="shared" si="8"/>
        <v/>
      </c>
      <c r="M89" s="179"/>
      <c r="N89" s="117" t="str">
        <f>_xlfn.IFNA(VLOOKUP('INSCRIPCIONES NUEVOS'!$I89,VALORES,3,0),"")</f>
        <v/>
      </c>
      <c r="O89" s="182"/>
      <c r="P89" s="5"/>
      <c r="Q89" s="82" t="str">
        <f>TRIM(UPPER('INSCRIPCIONES NUEVOS'!$C89))</f>
        <v/>
      </c>
      <c r="R89" s="82" t="str">
        <f>TRIM(UPPER('INSCRIPCIONES NUEVOS'!$D89))</f>
        <v/>
      </c>
      <c r="S89" s="44" t="str">
        <f>UPPER(TRIM('INSCRIPCIONES NUEVOS'!$M89))</f>
        <v/>
      </c>
    </row>
    <row r="90" spans="1:19" ht="26.25" x14ac:dyDescent="0.25">
      <c r="A90" s="160" t="str">
        <f>IF(C90&lt;&gt;"",SUBTOTAL(103,$C$7:C90),"")</f>
        <v/>
      </c>
      <c r="B90" s="167"/>
      <c r="C90" s="168"/>
      <c r="D90" s="168"/>
      <c r="E90" s="169"/>
      <c r="F90" s="169"/>
      <c r="G90" s="170"/>
      <c r="H90" s="113" t="str">
        <f ca="1">IF('INSCRIPCIONES NUEVOS'!$G90="","",YEAR(NOW())-YEAR(G90))</f>
        <v/>
      </c>
      <c r="I90" s="176"/>
      <c r="J90" s="114" t="str">
        <f t="shared" si="9"/>
        <v/>
      </c>
      <c r="K90" s="115" t="str">
        <f t="shared" si="10"/>
        <v>1900</v>
      </c>
      <c r="L90" s="116" t="str">
        <f t="shared" si="8"/>
        <v/>
      </c>
      <c r="M90" s="179"/>
      <c r="N90" s="117" t="str">
        <f>_xlfn.IFNA(VLOOKUP('INSCRIPCIONES NUEVOS'!$I90,VALORES,3,0),"")</f>
        <v/>
      </c>
      <c r="O90" s="182"/>
      <c r="P90" s="5"/>
      <c r="Q90" s="82" t="str">
        <f>TRIM(UPPER('INSCRIPCIONES NUEVOS'!$C90))</f>
        <v/>
      </c>
      <c r="R90" s="82" t="str">
        <f>TRIM(UPPER('INSCRIPCIONES NUEVOS'!$D90))</f>
        <v/>
      </c>
      <c r="S90" s="44" t="str">
        <f>UPPER(TRIM('INSCRIPCIONES NUEVOS'!$M90))</f>
        <v/>
      </c>
    </row>
    <row r="91" spans="1:19" ht="26.25" x14ac:dyDescent="0.25">
      <c r="A91" s="160" t="str">
        <f>IF(C91&lt;&gt;"",SUBTOTAL(103,$C$7:C91),"")</f>
        <v/>
      </c>
      <c r="B91" s="167"/>
      <c r="C91" s="168"/>
      <c r="D91" s="168"/>
      <c r="E91" s="169"/>
      <c r="F91" s="169"/>
      <c r="G91" s="170"/>
      <c r="H91" s="113" t="str">
        <f ca="1">IF('INSCRIPCIONES NUEVOS'!$G91="","",YEAR(NOW())-YEAR(G91))</f>
        <v/>
      </c>
      <c r="I91" s="176"/>
      <c r="J91" s="114" t="str">
        <f t="shared" si="9"/>
        <v/>
      </c>
      <c r="K91" s="115" t="str">
        <f t="shared" si="10"/>
        <v>1900</v>
      </c>
      <c r="L91" s="116" t="str">
        <f t="shared" si="8"/>
        <v/>
      </c>
      <c r="M91" s="179"/>
      <c r="N91" s="117" t="str">
        <f>_xlfn.IFNA(VLOOKUP('INSCRIPCIONES NUEVOS'!$I91,VALORES,3,0),"")</f>
        <v/>
      </c>
      <c r="O91" s="182"/>
      <c r="P91" s="82"/>
      <c r="Q91" s="82" t="str">
        <f>TRIM(UPPER('INSCRIPCIONES NUEVOS'!$C91))</f>
        <v/>
      </c>
      <c r="R91" s="82" t="str">
        <f>TRIM(UPPER('INSCRIPCIONES NUEVOS'!$D91))</f>
        <v/>
      </c>
      <c r="S91" s="44" t="str">
        <f>UPPER(TRIM('INSCRIPCIONES NUEVOS'!$M91))</f>
        <v/>
      </c>
    </row>
    <row r="92" spans="1:19" ht="26.25" x14ac:dyDescent="0.25">
      <c r="A92" s="160" t="str">
        <f>IF(C92&lt;&gt;"",SUBTOTAL(103,$C$7:C92),"")</f>
        <v/>
      </c>
      <c r="B92" s="167"/>
      <c r="C92" s="168"/>
      <c r="D92" s="168"/>
      <c r="E92" s="169"/>
      <c r="F92" s="169"/>
      <c r="G92" s="170"/>
      <c r="H92" s="113" t="str">
        <f ca="1">IF('INSCRIPCIONES NUEVOS'!$G92="","",YEAR(NOW())-YEAR(G92))</f>
        <v/>
      </c>
      <c r="I92" s="176"/>
      <c r="J92" s="114" t="str">
        <f t="shared" si="9"/>
        <v/>
      </c>
      <c r="K92" s="115" t="str">
        <f t="shared" si="10"/>
        <v>1900</v>
      </c>
      <c r="L92" s="116" t="str">
        <f t="shared" si="8"/>
        <v/>
      </c>
      <c r="M92" s="179"/>
      <c r="N92" s="117" t="str">
        <f>_xlfn.IFNA(VLOOKUP('INSCRIPCIONES NUEVOS'!$I92,VALORES,3,0),"")</f>
        <v/>
      </c>
      <c r="O92" s="182"/>
      <c r="P92" s="5"/>
      <c r="Q92" s="82" t="str">
        <f>TRIM(UPPER('INSCRIPCIONES NUEVOS'!$C92))</f>
        <v/>
      </c>
      <c r="R92" s="82" t="str">
        <f>TRIM(UPPER('INSCRIPCIONES NUEVOS'!$D92))</f>
        <v/>
      </c>
      <c r="S92" s="44" t="str">
        <f>UPPER(TRIM('INSCRIPCIONES NUEVOS'!$M92))</f>
        <v/>
      </c>
    </row>
    <row r="93" spans="1:19" ht="26.25" x14ac:dyDescent="0.25">
      <c r="A93" s="160" t="str">
        <f>IF(C93&lt;&gt;"",SUBTOTAL(103,$C$7:C93),"")</f>
        <v/>
      </c>
      <c r="B93" s="171"/>
      <c r="C93" s="168"/>
      <c r="D93" s="168"/>
      <c r="E93" s="169"/>
      <c r="F93" s="169"/>
      <c r="G93" s="170"/>
      <c r="H93" s="113" t="str">
        <f ca="1">IF('INSCRIPCIONES NUEVOS'!$G93="","",YEAR(NOW())-YEAR(G93))</f>
        <v/>
      </c>
      <c r="I93" s="176"/>
      <c r="J93" s="114" t="str">
        <f t="shared" si="9"/>
        <v/>
      </c>
      <c r="K93" s="17" t="str">
        <f t="shared" si="10"/>
        <v>1900</v>
      </c>
      <c r="L93" s="116" t="str">
        <f t="shared" si="8"/>
        <v/>
      </c>
      <c r="M93" s="179"/>
      <c r="N93" s="117" t="str">
        <f>_xlfn.IFNA(VLOOKUP('INSCRIPCIONES NUEVOS'!$I93,VALORES,3,0),"")</f>
        <v/>
      </c>
      <c r="O93" s="182"/>
      <c r="P93" s="5"/>
      <c r="Q93" s="82" t="str">
        <f>TRIM(UPPER('INSCRIPCIONES NUEVOS'!$C93))</f>
        <v/>
      </c>
      <c r="R93" s="82" t="str">
        <f>TRIM(UPPER('INSCRIPCIONES NUEVOS'!$D93))</f>
        <v/>
      </c>
      <c r="S93" s="44" t="str">
        <f>UPPER(TRIM('INSCRIPCIONES NUEVOS'!$M93))</f>
        <v/>
      </c>
    </row>
    <row r="94" spans="1:19" ht="26.25" x14ac:dyDescent="0.25">
      <c r="A94" s="160" t="str">
        <f>IF(C94&lt;&gt;"",SUBTOTAL(103,$C$7:C94),"")</f>
        <v/>
      </c>
      <c r="B94" s="167"/>
      <c r="C94" s="168"/>
      <c r="D94" s="168"/>
      <c r="E94" s="169"/>
      <c r="F94" s="169"/>
      <c r="G94" s="170"/>
      <c r="H94" s="113" t="str">
        <f ca="1">IF('INSCRIPCIONES NUEVOS'!$G94="","",YEAR(NOW())-YEAR(G94))</f>
        <v/>
      </c>
      <c r="I94" s="176"/>
      <c r="J94" s="114" t="str">
        <f t="shared" si="9"/>
        <v/>
      </c>
      <c r="K94" s="17" t="str">
        <f t="shared" si="10"/>
        <v>1900</v>
      </c>
      <c r="L94" s="116" t="str">
        <f t="shared" si="8"/>
        <v/>
      </c>
      <c r="M94" s="179"/>
      <c r="N94" s="117" t="str">
        <f>_xlfn.IFNA(VLOOKUP('INSCRIPCIONES NUEVOS'!$I94,VALORES,3,0),"")</f>
        <v/>
      </c>
      <c r="O94" s="182"/>
      <c r="P94" s="5"/>
      <c r="Q94" s="82" t="str">
        <f>TRIM(UPPER('INSCRIPCIONES NUEVOS'!$C94))</f>
        <v/>
      </c>
      <c r="R94" s="82" t="str">
        <f>TRIM(UPPER('INSCRIPCIONES NUEVOS'!$D94))</f>
        <v/>
      </c>
      <c r="S94" s="44" t="str">
        <f>UPPER(TRIM('INSCRIPCIONES NUEVOS'!$M94))</f>
        <v/>
      </c>
    </row>
    <row r="95" spans="1:19" ht="26.25" x14ac:dyDescent="0.25">
      <c r="A95" s="160" t="str">
        <f>IF(C95&lt;&gt;"",SUBTOTAL(103,$C$7:C95),"")</f>
        <v/>
      </c>
      <c r="B95" s="167"/>
      <c r="C95" s="168"/>
      <c r="D95" s="168"/>
      <c r="E95" s="169"/>
      <c r="F95" s="169"/>
      <c r="G95" s="170"/>
      <c r="H95" s="113" t="str">
        <f ca="1">IF('INSCRIPCIONES NUEVOS'!$G95="","",YEAR(NOW())-YEAR(G95))</f>
        <v/>
      </c>
      <c r="I95" s="176"/>
      <c r="J95" s="114" t="str">
        <f t="shared" si="9"/>
        <v/>
      </c>
      <c r="K95" s="17" t="str">
        <f t="shared" si="10"/>
        <v>1900</v>
      </c>
      <c r="L95" s="116" t="str">
        <f t="shared" si="8"/>
        <v/>
      </c>
      <c r="M95" s="179"/>
      <c r="N95" s="117" t="str">
        <f>_xlfn.IFNA(VLOOKUP('INSCRIPCIONES NUEVOS'!$I95,VALORES,3,0),"")</f>
        <v/>
      </c>
      <c r="O95" s="182"/>
      <c r="P95" s="5"/>
      <c r="Q95" s="82" t="str">
        <f>TRIM(UPPER('INSCRIPCIONES NUEVOS'!$C95))</f>
        <v/>
      </c>
      <c r="R95" s="82" t="str">
        <f>TRIM(UPPER('INSCRIPCIONES NUEVOS'!$D95))</f>
        <v/>
      </c>
      <c r="S95" s="44" t="str">
        <f>UPPER(TRIM('INSCRIPCIONES NUEVOS'!$M95))</f>
        <v/>
      </c>
    </row>
    <row r="96" spans="1:19" ht="26.25" x14ac:dyDescent="0.25">
      <c r="A96" s="160" t="str">
        <f>IF(C96&lt;&gt;"",SUBTOTAL(103,$C$7:C96),"")</f>
        <v/>
      </c>
      <c r="B96" s="167"/>
      <c r="C96" s="168"/>
      <c r="D96" s="168"/>
      <c r="E96" s="169"/>
      <c r="F96" s="169"/>
      <c r="G96" s="170"/>
      <c r="H96" s="113" t="str">
        <f ca="1">IF('INSCRIPCIONES NUEVOS'!$G96="","",YEAR(NOW())-YEAR(G96))</f>
        <v/>
      </c>
      <c r="I96" s="176"/>
      <c r="J96" s="114" t="str">
        <f t="shared" si="9"/>
        <v/>
      </c>
      <c r="K96" s="115" t="str">
        <f t="shared" si="10"/>
        <v>1900</v>
      </c>
      <c r="L96" s="116" t="str">
        <f t="shared" si="8"/>
        <v/>
      </c>
      <c r="M96" s="179"/>
      <c r="N96" s="117" t="str">
        <f>_xlfn.IFNA(VLOOKUP('INSCRIPCIONES NUEVOS'!$I96,VALORES,3,0),"")</f>
        <v/>
      </c>
      <c r="O96" s="182"/>
      <c r="P96" s="5"/>
      <c r="Q96" s="82" t="str">
        <f>TRIM(UPPER('INSCRIPCIONES NUEVOS'!$C96))</f>
        <v/>
      </c>
      <c r="R96" s="82" t="str">
        <f>TRIM(UPPER('INSCRIPCIONES NUEVOS'!$D96))</f>
        <v/>
      </c>
      <c r="S96" s="44" t="str">
        <f>UPPER(TRIM('INSCRIPCIONES NUEVOS'!$M96))</f>
        <v/>
      </c>
    </row>
    <row r="97" spans="1:19" ht="26.25" x14ac:dyDescent="0.25">
      <c r="A97" s="160" t="str">
        <f>IF(C97&lt;&gt;"",SUBTOTAL(103,$C$7:C97),"")</f>
        <v/>
      </c>
      <c r="B97" s="167"/>
      <c r="C97" s="168"/>
      <c r="D97" s="168"/>
      <c r="E97" s="169"/>
      <c r="F97" s="169"/>
      <c r="G97" s="170"/>
      <c r="H97" s="113" t="str">
        <f ca="1">IF('INSCRIPCIONES NUEVOS'!$G97="","",YEAR(NOW())-YEAR(G97))</f>
        <v/>
      </c>
      <c r="I97" s="176"/>
      <c r="J97" s="114" t="str">
        <f t="shared" si="9"/>
        <v/>
      </c>
      <c r="K97" s="17" t="str">
        <f t="shared" si="10"/>
        <v>1900</v>
      </c>
      <c r="L97" s="116" t="str">
        <f t="shared" si="8"/>
        <v/>
      </c>
      <c r="M97" s="179"/>
      <c r="N97" s="117" t="str">
        <f>_xlfn.IFNA(VLOOKUP('INSCRIPCIONES NUEVOS'!$I97,VALORES,3,0),"")</f>
        <v/>
      </c>
      <c r="O97" s="182"/>
      <c r="P97" s="5"/>
      <c r="Q97" s="82" t="str">
        <f>TRIM(UPPER('INSCRIPCIONES NUEVOS'!$C97))</f>
        <v/>
      </c>
      <c r="R97" s="82" t="str">
        <f>TRIM(UPPER('INSCRIPCIONES NUEVOS'!$D97))</f>
        <v/>
      </c>
      <c r="S97" s="44" t="str">
        <f>UPPER(TRIM('INSCRIPCIONES NUEVOS'!$M97))</f>
        <v/>
      </c>
    </row>
    <row r="98" spans="1:19" ht="26.25" x14ac:dyDescent="0.25">
      <c r="A98" s="160" t="str">
        <f>IF(C98&lt;&gt;"",SUBTOTAL(103,$C$7:C98),"")</f>
        <v/>
      </c>
      <c r="B98" s="167"/>
      <c r="C98" s="168"/>
      <c r="D98" s="168"/>
      <c r="E98" s="169"/>
      <c r="F98" s="169"/>
      <c r="G98" s="170"/>
      <c r="H98" s="113" t="str">
        <f ca="1">IF('INSCRIPCIONES NUEVOS'!$G98="","",YEAR(NOW())-YEAR(G98))</f>
        <v/>
      </c>
      <c r="I98" s="176"/>
      <c r="J98" s="114" t="str">
        <f t="shared" si="9"/>
        <v/>
      </c>
      <c r="K98" s="17" t="str">
        <f t="shared" si="10"/>
        <v>1900</v>
      </c>
      <c r="L98" s="116" t="str">
        <f t="shared" si="8"/>
        <v/>
      </c>
      <c r="M98" s="179"/>
      <c r="N98" s="117" t="str">
        <f>_xlfn.IFNA(VLOOKUP('INSCRIPCIONES NUEVOS'!$I98,VALORES,3,0),"")</f>
        <v/>
      </c>
      <c r="O98" s="182"/>
      <c r="P98" s="5"/>
      <c r="Q98" s="82" t="str">
        <f>TRIM(UPPER('INSCRIPCIONES NUEVOS'!$C98))</f>
        <v/>
      </c>
      <c r="R98" s="82" t="str">
        <f>TRIM(UPPER('INSCRIPCIONES NUEVOS'!$D98))</f>
        <v/>
      </c>
      <c r="S98" s="44" t="str">
        <f>UPPER(TRIM('INSCRIPCIONES NUEVOS'!$M98))</f>
        <v/>
      </c>
    </row>
    <row r="99" spans="1:19" ht="26.25" x14ac:dyDescent="0.25">
      <c r="A99" s="160" t="str">
        <f>IF(C99&lt;&gt;"",SUBTOTAL(103,$C$7:C99),"")</f>
        <v/>
      </c>
      <c r="B99" s="167"/>
      <c r="C99" s="168"/>
      <c r="D99" s="168"/>
      <c r="E99" s="169"/>
      <c r="F99" s="169"/>
      <c r="G99" s="170"/>
      <c r="H99" s="113" t="str">
        <f ca="1">IF('INSCRIPCIONES NUEVOS'!$G99="","",YEAR(NOW())-YEAR(G99))</f>
        <v/>
      </c>
      <c r="I99" s="176"/>
      <c r="J99" s="114" t="str">
        <f t="shared" si="9"/>
        <v/>
      </c>
      <c r="K99" s="17" t="str">
        <f t="shared" si="10"/>
        <v>1900</v>
      </c>
      <c r="L99" s="116" t="str">
        <f t="shared" si="8"/>
        <v/>
      </c>
      <c r="M99" s="179"/>
      <c r="N99" s="117" t="str">
        <f>_xlfn.IFNA(VLOOKUP('INSCRIPCIONES NUEVOS'!$I99,VALORES,3,0),"")</f>
        <v/>
      </c>
      <c r="O99" s="182"/>
      <c r="P99" s="5"/>
      <c r="Q99" s="82" t="str">
        <f>TRIM(UPPER('INSCRIPCIONES NUEVOS'!$C99))</f>
        <v/>
      </c>
      <c r="R99" s="82" t="str">
        <f>TRIM(UPPER('INSCRIPCIONES NUEVOS'!$D99))</f>
        <v/>
      </c>
      <c r="S99" s="44" t="str">
        <f>UPPER(TRIM('INSCRIPCIONES NUEVOS'!$M99))</f>
        <v/>
      </c>
    </row>
    <row r="100" spans="1:19" ht="26.25" x14ac:dyDescent="0.25">
      <c r="A100" s="160" t="str">
        <f>IF(C100&lt;&gt;"",SUBTOTAL(103,$C$7:C100),"")</f>
        <v/>
      </c>
      <c r="B100" s="167"/>
      <c r="C100" s="168"/>
      <c r="D100" s="168"/>
      <c r="E100" s="169"/>
      <c r="F100" s="169"/>
      <c r="G100" s="170"/>
      <c r="H100" s="113" t="str">
        <f ca="1">IF('INSCRIPCIONES NUEVOS'!$G100="","",YEAR(NOW())-YEAR(G100))</f>
        <v/>
      </c>
      <c r="I100" s="176"/>
      <c r="J100" s="114" t="str">
        <f t="shared" si="9"/>
        <v/>
      </c>
      <c r="K100" s="17" t="str">
        <f t="shared" si="10"/>
        <v>1900</v>
      </c>
      <c r="L100" s="116" t="str">
        <f t="shared" si="8"/>
        <v/>
      </c>
      <c r="M100" s="179"/>
      <c r="N100" s="117" t="str">
        <f>_xlfn.IFNA(VLOOKUP('INSCRIPCIONES NUEVOS'!$I100,VALORES,3,0),"")</f>
        <v/>
      </c>
      <c r="O100" s="182"/>
      <c r="P100" s="5"/>
      <c r="Q100" s="82" t="str">
        <f>TRIM(UPPER('INSCRIPCIONES NUEVOS'!$C100))</f>
        <v/>
      </c>
      <c r="R100" s="82" t="str">
        <f>TRIM(UPPER('INSCRIPCIONES NUEVOS'!$D100))</f>
        <v/>
      </c>
      <c r="S100" s="44" t="str">
        <f>UPPER(TRIM('INSCRIPCIONES NUEVOS'!$M100))</f>
        <v/>
      </c>
    </row>
    <row r="101" spans="1:19" ht="26.25" x14ac:dyDescent="0.25">
      <c r="A101" s="160" t="str">
        <f>IF(C101&lt;&gt;"",SUBTOTAL(103,$C$7:C101),"")</f>
        <v/>
      </c>
      <c r="B101" s="167"/>
      <c r="C101" s="168"/>
      <c r="D101" s="168"/>
      <c r="E101" s="169"/>
      <c r="F101" s="169"/>
      <c r="G101" s="170"/>
      <c r="H101" s="113" t="str">
        <f ca="1">IF('INSCRIPCIONES NUEVOS'!$G101="","",YEAR(NOW())-YEAR(G101))</f>
        <v/>
      </c>
      <c r="I101" s="176"/>
      <c r="J101" s="114" t="str">
        <f t="shared" si="9"/>
        <v/>
      </c>
      <c r="K101" s="17" t="str">
        <f t="shared" si="10"/>
        <v>1900</v>
      </c>
      <c r="L101" s="116" t="str">
        <f t="shared" si="8"/>
        <v/>
      </c>
      <c r="M101" s="179"/>
      <c r="N101" s="117" t="str">
        <f>_xlfn.IFNA(VLOOKUP('INSCRIPCIONES NUEVOS'!$I101,VALORES,3,0),"")</f>
        <v/>
      </c>
      <c r="O101" s="182"/>
      <c r="P101" s="5"/>
      <c r="Q101" s="82" t="str">
        <f>TRIM(UPPER('INSCRIPCIONES NUEVOS'!$C101))</f>
        <v/>
      </c>
      <c r="R101" s="82" t="str">
        <f>TRIM(UPPER('INSCRIPCIONES NUEVOS'!$D101))</f>
        <v/>
      </c>
      <c r="S101" s="44" t="str">
        <f>UPPER(TRIM('INSCRIPCIONES NUEVOS'!$M101))</f>
        <v/>
      </c>
    </row>
    <row r="102" spans="1:19" ht="26.25" x14ac:dyDescent="0.25">
      <c r="A102" s="160" t="str">
        <f>IF(C102&lt;&gt;"",SUBTOTAL(103,$C$7:C102),"")</f>
        <v/>
      </c>
      <c r="B102" s="167"/>
      <c r="C102" s="168"/>
      <c r="D102" s="168"/>
      <c r="E102" s="169"/>
      <c r="F102" s="169"/>
      <c r="G102" s="170"/>
      <c r="H102" s="113" t="str">
        <f ca="1">IF('INSCRIPCIONES NUEVOS'!$G102="","",YEAR(NOW())-YEAR(G102))</f>
        <v/>
      </c>
      <c r="I102" s="176"/>
      <c r="J102" s="114" t="str">
        <f t="shared" si="9"/>
        <v/>
      </c>
      <c r="K102" s="17" t="str">
        <f t="shared" si="10"/>
        <v>1900</v>
      </c>
      <c r="L102" s="116" t="str">
        <f t="shared" si="8"/>
        <v/>
      </c>
      <c r="M102" s="179"/>
      <c r="N102" s="117" t="str">
        <f>_xlfn.IFNA(VLOOKUP('INSCRIPCIONES NUEVOS'!$I102,VALORES,3,0),"")</f>
        <v/>
      </c>
      <c r="O102" s="182"/>
      <c r="P102" s="5"/>
      <c r="Q102" s="82" t="str">
        <f>TRIM(UPPER('INSCRIPCIONES NUEVOS'!$C102))</f>
        <v/>
      </c>
      <c r="R102" s="82" t="str">
        <f>TRIM(UPPER('INSCRIPCIONES NUEVOS'!$D102))</f>
        <v/>
      </c>
      <c r="S102" s="44" t="str">
        <f>UPPER(TRIM('INSCRIPCIONES NUEVOS'!$M102))</f>
        <v/>
      </c>
    </row>
    <row r="103" spans="1:19" ht="26.25" x14ac:dyDescent="0.25">
      <c r="A103" s="160" t="str">
        <f>IF(C103&lt;&gt;"",SUBTOTAL(103,$C$7:C103),"")</f>
        <v/>
      </c>
      <c r="B103" s="167"/>
      <c r="C103" s="168"/>
      <c r="D103" s="168"/>
      <c r="E103" s="169"/>
      <c r="F103" s="169"/>
      <c r="G103" s="170"/>
      <c r="H103" s="113" t="str">
        <f ca="1">IF('INSCRIPCIONES NUEVOS'!$G103="","",YEAR(NOW())-YEAR(G103))</f>
        <v/>
      </c>
      <c r="I103" s="176"/>
      <c r="J103" s="114" t="str">
        <f t="shared" si="9"/>
        <v/>
      </c>
      <c r="K103" s="115" t="str">
        <f t="shared" si="10"/>
        <v>1900</v>
      </c>
      <c r="L103" s="116" t="str">
        <f t="shared" si="8"/>
        <v/>
      </c>
      <c r="M103" s="179"/>
      <c r="N103" s="117" t="str">
        <f>_xlfn.IFNA(VLOOKUP('INSCRIPCIONES NUEVOS'!$I103,VALORES,3,0),"")</f>
        <v/>
      </c>
      <c r="O103" s="182"/>
      <c r="P103" s="5"/>
      <c r="Q103" s="82" t="str">
        <f>TRIM(UPPER('INSCRIPCIONES NUEVOS'!$C103))</f>
        <v/>
      </c>
      <c r="R103" s="82" t="str">
        <f>TRIM(UPPER('INSCRIPCIONES NUEVOS'!$D103))</f>
        <v/>
      </c>
      <c r="S103" s="44" t="str">
        <f>UPPER(TRIM('INSCRIPCIONES NUEVOS'!$M103))</f>
        <v/>
      </c>
    </row>
    <row r="104" spans="1:19" ht="26.25" x14ac:dyDescent="0.25">
      <c r="A104" s="160" t="str">
        <f>IF(C104&lt;&gt;"",SUBTOTAL(103,$C$7:C104),"")</f>
        <v/>
      </c>
      <c r="B104" s="167"/>
      <c r="C104" s="168"/>
      <c r="D104" s="168"/>
      <c r="E104" s="169"/>
      <c r="F104" s="169"/>
      <c r="G104" s="170"/>
      <c r="H104" s="113" t="str">
        <f ca="1">IF('INSCRIPCIONES NUEVOS'!$G104="","",YEAR(NOW())-YEAR(G104))</f>
        <v/>
      </c>
      <c r="I104" s="176"/>
      <c r="J104" s="114" t="str">
        <f t="shared" si="9"/>
        <v/>
      </c>
      <c r="K104" s="115" t="str">
        <f t="shared" si="10"/>
        <v>1900</v>
      </c>
      <c r="L104" s="116" t="str">
        <f t="shared" si="8"/>
        <v/>
      </c>
      <c r="M104" s="179"/>
      <c r="N104" s="117" t="str">
        <f>_xlfn.IFNA(VLOOKUP('INSCRIPCIONES NUEVOS'!$I104,VALORES,3,0),"")</f>
        <v/>
      </c>
      <c r="O104" s="182"/>
      <c r="P104" s="5"/>
      <c r="Q104" s="82" t="str">
        <f>TRIM(UPPER('INSCRIPCIONES NUEVOS'!$C104))</f>
        <v/>
      </c>
      <c r="R104" s="82" t="str">
        <f>TRIM(UPPER('INSCRIPCIONES NUEVOS'!$D104))</f>
        <v/>
      </c>
      <c r="S104" s="44" t="str">
        <f>UPPER(TRIM('INSCRIPCIONES NUEVOS'!$M104))</f>
        <v/>
      </c>
    </row>
    <row r="105" spans="1:19" ht="26.25" x14ac:dyDescent="0.25">
      <c r="A105" s="160" t="str">
        <f>IF(C105&lt;&gt;"",SUBTOTAL(103,$C$7:C105),"")</f>
        <v/>
      </c>
      <c r="B105" s="167"/>
      <c r="C105" s="168"/>
      <c r="D105" s="168"/>
      <c r="E105" s="169"/>
      <c r="F105" s="169"/>
      <c r="G105" s="170"/>
      <c r="H105" s="113" t="str">
        <f ca="1">IF('INSCRIPCIONES NUEVOS'!$G105="","",YEAR(NOW())-YEAR(G105))</f>
        <v/>
      </c>
      <c r="I105" s="176"/>
      <c r="J105" s="114" t="str">
        <f t="shared" si="9"/>
        <v/>
      </c>
      <c r="K105" s="17" t="str">
        <f t="shared" si="10"/>
        <v>1900</v>
      </c>
      <c r="L105" s="116" t="str">
        <f t="shared" si="8"/>
        <v/>
      </c>
      <c r="M105" s="179"/>
      <c r="N105" s="117" t="str">
        <f>_xlfn.IFNA(VLOOKUP('INSCRIPCIONES NUEVOS'!$I105,VALORES,3,0),"")</f>
        <v/>
      </c>
      <c r="O105" s="182"/>
      <c r="P105" s="5"/>
      <c r="Q105" s="82" t="str">
        <f>TRIM(UPPER('INSCRIPCIONES NUEVOS'!$C105))</f>
        <v/>
      </c>
      <c r="R105" s="82" t="str">
        <f>TRIM(UPPER('INSCRIPCIONES NUEVOS'!$D105))</f>
        <v/>
      </c>
      <c r="S105" s="44" t="str">
        <f>UPPER(TRIM('INSCRIPCIONES NUEVOS'!$M105))</f>
        <v/>
      </c>
    </row>
    <row r="106" spans="1:19" ht="26.25" x14ac:dyDescent="0.25">
      <c r="A106" s="160" t="str">
        <f>IF(C106&lt;&gt;"",SUBTOTAL(103,$C$7:C106),"")</f>
        <v/>
      </c>
      <c r="B106" s="167"/>
      <c r="C106" s="168"/>
      <c r="D106" s="168"/>
      <c r="E106" s="169"/>
      <c r="F106" s="169"/>
      <c r="G106" s="170"/>
      <c r="H106" s="113" t="str">
        <f ca="1">IF('INSCRIPCIONES NUEVOS'!$G106="","",YEAR(NOW())-YEAR(G106))</f>
        <v/>
      </c>
      <c r="I106" s="176"/>
      <c r="J106" s="114" t="str">
        <f t="shared" si="9"/>
        <v/>
      </c>
      <c r="K106" s="115" t="str">
        <f t="shared" si="10"/>
        <v>1900</v>
      </c>
      <c r="L106" s="116" t="str">
        <f t="shared" si="8"/>
        <v/>
      </c>
      <c r="M106" s="179"/>
      <c r="N106" s="117" t="str">
        <f>_xlfn.IFNA(VLOOKUP('INSCRIPCIONES NUEVOS'!$I106,VALORES,3,0),"")</f>
        <v/>
      </c>
      <c r="O106" s="182"/>
      <c r="P106" s="5"/>
      <c r="Q106" s="82" t="str">
        <f>TRIM(UPPER('INSCRIPCIONES NUEVOS'!$C106))</f>
        <v/>
      </c>
      <c r="R106" s="82" t="str">
        <f>TRIM(UPPER('INSCRIPCIONES NUEVOS'!$D106))</f>
        <v/>
      </c>
      <c r="S106" s="44" t="str">
        <f>UPPER(TRIM('INSCRIPCIONES NUEVOS'!$M106))</f>
        <v/>
      </c>
    </row>
    <row r="107" spans="1:19" ht="26.25" x14ac:dyDescent="0.25">
      <c r="A107" s="160" t="str">
        <f>IF(C107&lt;&gt;"",SUBTOTAL(103,$C$7:C107),"")</f>
        <v/>
      </c>
      <c r="B107" s="167"/>
      <c r="C107" s="168"/>
      <c r="D107" s="168"/>
      <c r="E107" s="169"/>
      <c r="F107" s="169"/>
      <c r="G107" s="170"/>
      <c r="H107" s="113" t="str">
        <f ca="1">IF('INSCRIPCIONES NUEVOS'!$G107="","",YEAR(NOW())-YEAR(G107))</f>
        <v/>
      </c>
      <c r="I107" s="176"/>
      <c r="J107" s="114" t="str">
        <f t="shared" si="9"/>
        <v/>
      </c>
      <c r="K107" s="115" t="str">
        <f t="shared" si="10"/>
        <v>1900</v>
      </c>
      <c r="L107" s="116" t="str">
        <f t="shared" si="8"/>
        <v/>
      </c>
      <c r="M107" s="179"/>
      <c r="N107" s="117" t="str">
        <f>_xlfn.IFNA(VLOOKUP('INSCRIPCIONES NUEVOS'!$I107,VALORES,3,0),"")</f>
        <v/>
      </c>
      <c r="O107" s="182"/>
      <c r="P107" s="5"/>
      <c r="Q107" s="82" t="str">
        <f>TRIM(UPPER('INSCRIPCIONES NUEVOS'!$C107))</f>
        <v/>
      </c>
      <c r="R107" s="82" t="str">
        <f>TRIM(UPPER('INSCRIPCIONES NUEVOS'!$D107))</f>
        <v/>
      </c>
      <c r="S107" s="44" t="str">
        <f>UPPER(TRIM('INSCRIPCIONES NUEVOS'!$M107))</f>
        <v/>
      </c>
    </row>
    <row r="108" spans="1:19" ht="26.25" x14ac:dyDescent="0.25">
      <c r="A108" s="160" t="str">
        <f>IF(C108&lt;&gt;"",SUBTOTAL(103,$C$7:C108),"")</f>
        <v/>
      </c>
      <c r="B108" s="167"/>
      <c r="C108" s="168"/>
      <c r="D108" s="168"/>
      <c r="E108" s="169"/>
      <c r="F108" s="169"/>
      <c r="G108" s="170"/>
      <c r="H108" s="113" t="str">
        <f ca="1">IF('INSCRIPCIONES NUEVOS'!$G108="","",YEAR(NOW())-YEAR(G108))</f>
        <v/>
      </c>
      <c r="I108" s="176"/>
      <c r="J108" s="114" t="str">
        <f t="shared" si="9"/>
        <v/>
      </c>
      <c r="K108" s="115" t="str">
        <f t="shared" si="10"/>
        <v>1900</v>
      </c>
      <c r="L108" s="116" t="str">
        <f t="shared" si="8"/>
        <v/>
      </c>
      <c r="M108" s="179"/>
      <c r="N108" s="117" t="str">
        <f>_xlfn.IFNA(VLOOKUP('INSCRIPCIONES NUEVOS'!$I108,VALORES,3,0),"")</f>
        <v/>
      </c>
      <c r="O108" s="182"/>
      <c r="P108" s="5"/>
      <c r="Q108" s="82" t="str">
        <f>TRIM(UPPER('INSCRIPCIONES NUEVOS'!$C108))</f>
        <v/>
      </c>
      <c r="R108" s="82" t="str">
        <f>TRIM(UPPER('INSCRIPCIONES NUEVOS'!$D108))</f>
        <v/>
      </c>
      <c r="S108" s="44" t="str">
        <f>UPPER(TRIM('INSCRIPCIONES NUEVOS'!$M108))</f>
        <v/>
      </c>
    </row>
    <row r="109" spans="1:19" ht="26.25" x14ac:dyDescent="0.25">
      <c r="A109" s="160" t="str">
        <f>IF(C109&lt;&gt;"",SUBTOTAL(103,$C$7:C109),"")</f>
        <v/>
      </c>
      <c r="B109" s="167"/>
      <c r="C109" s="168"/>
      <c r="D109" s="168"/>
      <c r="E109" s="169"/>
      <c r="F109" s="169"/>
      <c r="G109" s="170"/>
      <c r="H109" s="113" t="str">
        <f ca="1">IF('INSCRIPCIONES NUEVOS'!$G109="","",YEAR(NOW())-YEAR(G109))</f>
        <v/>
      </c>
      <c r="I109" s="176"/>
      <c r="J109" s="114" t="str">
        <f t="shared" si="9"/>
        <v/>
      </c>
      <c r="K109" s="115" t="str">
        <f t="shared" si="10"/>
        <v>1900</v>
      </c>
      <c r="L109" s="116" t="str">
        <f t="shared" si="8"/>
        <v/>
      </c>
      <c r="M109" s="179"/>
      <c r="N109" s="117" t="str">
        <f>_xlfn.IFNA(VLOOKUP('INSCRIPCIONES NUEVOS'!$I109,VALORES,3,0),"")</f>
        <v/>
      </c>
      <c r="O109" s="182"/>
      <c r="P109" s="5"/>
      <c r="Q109" s="82" t="str">
        <f>TRIM(UPPER('INSCRIPCIONES NUEVOS'!$C109))</f>
        <v/>
      </c>
      <c r="R109" s="82" t="str">
        <f>TRIM(UPPER('INSCRIPCIONES NUEVOS'!$D109))</f>
        <v/>
      </c>
      <c r="S109" s="44" t="str">
        <f>UPPER(TRIM('INSCRIPCIONES NUEVOS'!$M109))</f>
        <v/>
      </c>
    </row>
    <row r="110" spans="1:19" ht="26.25" x14ac:dyDescent="0.25">
      <c r="A110" s="160" t="str">
        <f>IF(C110&lt;&gt;"",SUBTOTAL(103,$C$7:C110),"")</f>
        <v/>
      </c>
      <c r="B110" s="167"/>
      <c r="C110" s="168"/>
      <c r="D110" s="168"/>
      <c r="E110" s="169"/>
      <c r="F110" s="169"/>
      <c r="G110" s="170"/>
      <c r="H110" s="113" t="str">
        <f ca="1">IF('INSCRIPCIONES NUEVOS'!$G110="","",YEAR(NOW())-YEAR(G110))</f>
        <v/>
      </c>
      <c r="I110" s="176"/>
      <c r="J110" s="114" t="str">
        <f t="shared" si="9"/>
        <v/>
      </c>
      <c r="K110" s="115" t="str">
        <f t="shared" si="10"/>
        <v>1900</v>
      </c>
      <c r="L110" s="116" t="str">
        <f t="shared" si="8"/>
        <v/>
      </c>
      <c r="M110" s="179"/>
      <c r="N110" s="117" t="str">
        <f>_xlfn.IFNA(VLOOKUP('INSCRIPCIONES NUEVOS'!$I110,VALORES,3,0),"")</f>
        <v/>
      </c>
      <c r="O110" s="182"/>
      <c r="P110" s="5"/>
      <c r="Q110" s="82" t="str">
        <f>TRIM(UPPER('INSCRIPCIONES NUEVOS'!$C110))</f>
        <v/>
      </c>
      <c r="R110" s="82" t="str">
        <f>TRIM(UPPER('INSCRIPCIONES NUEVOS'!$D110))</f>
        <v/>
      </c>
      <c r="S110" s="44" t="str">
        <f>UPPER(TRIM('INSCRIPCIONES NUEVOS'!$M110))</f>
        <v/>
      </c>
    </row>
    <row r="111" spans="1:19" ht="26.25" x14ac:dyDescent="0.25">
      <c r="A111" s="160" t="str">
        <f>IF(C111&lt;&gt;"",SUBTOTAL(103,$C$7:C111),"")</f>
        <v/>
      </c>
      <c r="B111" s="167"/>
      <c r="C111" s="168"/>
      <c r="D111" s="168"/>
      <c r="E111" s="169"/>
      <c r="F111" s="169"/>
      <c r="G111" s="170"/>
      <c r="H111" s="113" t="str">
        <f ca="1">IF('INSCRIPCIONES NUEVOS'!$G111="","",YEAR(NOW())-YEAR(G111))</f>
        <v/>
      </c>
      <c r="I111" s="176"/>
      <c r="J111" s="114" t="str">
        <f t="shared" si="9"/>
        <v/>
      </c>
      <c r="K111" s="115" t="str">
        <f t="shared" si="10"/>
        <v>1900</v>
      </c>
      <c r="L111" s="116" t="str">
        <f t="shared" si="8"/>
        <v/>
      </c>
      <c r="M111" s="179"/>
      <c r="N111" s="117" t="str">
        <f>_xlfn.IFNA(VLOOKUP('INSCRIPCIONES NUEVOS'!$I111,VALORES,3,0),"")</f>
        <v/>
      </c>
      <c r="O111" s="182"/>
      <c r="P111" s="5"/>
      <c r="Q111" s="82" t="str">
        <f>TRIM(UPPER('INSCRIPCIONES NUEVOS'!$C111))</f>
        <v/>
      </c>
      <c r="R111" s="82" t="str">
        <f>TRIM(UPPER('INSCRIPCIONES NUEVOS'!$D111))</f>
        <v/>
      </c>
      <c r="S111" s="44" t="str">
        <f>UPPER(TRIM('INSCRIPCIONES NUEVOS'!$M111))</f>
        <v/>
      </c>
    </row>
    <row r="112" spans="1:19" ht="26.25" x14ac:dyDescent="0.25">
      <c r="A112" s="160" t="str">
        <f>IF(C112&lt;&gt;"",SUBTOTAL(103,$C$7:C112),"")</f>
        <v/>
      </c>
      <c r="B112" s="167"/>
      <c r="C112" s="168"/>
      <c r="D112" s="168"/>
      <c r="E112" s="169"/>
      <c r="F112" s="169"/>
      <c r="G112" s="170"/>
      <c r="H112" s="113" t="str">
        <f ca="1">IF('INSCRIPCIONES NUEVOS'!$G112="","",YEAR(NOW())-YEAR(G112))</f>
        <v/>
      </c>
      <c r="I112" s="176"/>
      <c r="J112" s="114" t="str">
        <f t="shared" si="9"/>
        <v/>
      </c>
      <c r="K112" s="115" t="str">
        <f t="shared" si="10"/>
        <v>1900</v>
      </c>
      <c r="L112" s="116" t="str">
        <f t="shared" si="8"/>
        <v/>
      </c>
      <c r="M112" s="179"/>
      <c r="N112" s="117" t="str">
        <f>_xlfn.IFNA(VLOOKUP('INSCRIPCIONES NUEVOS'!$I112,VALORES,3,0),"")</f>
        <v/>
      </c>
      <c r="O112" s="182"/>
      <c r="P112" s="5"/>
      <c r="Q112" s="82" t="str">
        <f>TRIM(UPPER('INSCRIPCIONES NUEVOS'!$C112))</f>
        <v/>
      </c>
      <c r="R112" s="82" t="str">
        <f>TRIM(UPPER('INSCRIPCIONES NUEVOS'!$D112))</f>
        <v/>
      </c>
      <c r="S112" s="44" t="str">
        <f>UPPER(TRIM('INSCRIPCIONES NUEVOS'!$M112))</f>
        <v/>
      </c>
    </row>
    <row r="113" spans="1:19" ht="26.25" x14ac:dyDescent="0.25">
      <c r="A113" s="160" t="str">
        <f>IF(C113&lt;&gt;"",SUBTOTAL(103,$C$7:C113),"")</f>
        <v/>
      </c>
      <c r="B113" s="167"/>
      <c r="C113" s="168"/>
      <c r="D113" s="168"/>
      <c r="E113" s="169"/>
      <c r="F113" s="169"/>
      <c r="G113" s="170"/>
      <c r="H113" s="113" t="str">
        <f ca="1">IF('INSCRIPCIONES NUEVOS'!$G113="","",YEAR(NOW())-YEAR(G113))</f>
        <v/>
      </c>
      <c r="I113" s="176"/>
      <c r="J113" s="114" t="str">
        <f t="shared" si="9"/>
        <v/>
      </c>
      <c r="K113" s="115" t="str">
        <f t="shared" si="10"/>
        <v>1900</v>
      </c>
      <c r="L113" s="116" t="str">
        <f t="shared" si="8"/>
        <v/>
      </c>
      <c r="M113" s="179"/>
      <c r="N113" s="117" t="str">
        <f>_xlfn.IFNA(VLOOKUP('INSCRIPCIONES NUEVOS'!$I113,VALORES,3,0),"")</f>
        <v/>
      </c>
      <c r="O113" s="182"/>
      <c r="P113" s="5"/>
      <c r="Q113" s="82" t="str">
        <f>TRIM(UPPER('INSCRIPCIONES NUEVOS'!$C113))</f>
        <v/>
      </c>
      <c r="R113" s="82" t="str">
        <f>TRIM(UPPER('INSCRIPCIONES NUEVOS'!$D113))</f>
        <v/>
      </c>
      <c r="S113" s="44" t="str">
        <f>UPPER(TRIM('INSCRIPCIONES NUEVOS'!$M113))</f>
        <v/>
      </c>
    </row>
    <row r="114" spans="1:19" ht="26.25" x14ac:dyDescent="0.25">
      <c r="A114" s="160" t="str">
        <f>IF(C114&lt;&gt;"",SUBTOTAL(103,$C$7:C114),"")</f>
        <v/>
      </c>
      <c r="B114" s="167"/>
      <c r="C114" s="168"/>
      <c r="D114" s="168"/>
      <c r="E114" s="169"/>
      <c r="F114" s="169"/>
      <c r="G114" s="170"/>
      <c r="H114" s="113" t="str">
        <f ca="1">IF('INSCRIPCIONES NUEVOS'!$G114="","",YEAR(NOW())-YEAR(G114))</f>
        <v/>
      </c>
      <c r="I114" s="176"/>
      <c r="J114" s="114" t="str">
        <f t="shared" si="9"/>
        <v/>
      </c>
      <c r="K114" s="115" t="str">
        <f t="shared" si="10"/>
        <v>1900</v>
      </c>
      <c r="L114" s="116" t="str">
        <f t="shared" si="8"/>
        <v/>
      </c>
      <c r="M114" s="179"/>
      <c r="N114" s="117" t="str">
        <f>_xlfn.IFNA(VLOOKUP('INSCRIPCIONES NUEVOS'!$I114,VALORES,3,0),"")</f>
        <v/>
      </c>
      <c r="O114" s="182"/>
      <c r="P114" s="5"/>
      <c r="Q114" s="82" t="str">
        <f>TRIM(UPPER('INSCRIPCIONES NUEVOS'!$C114))</f>
        <v/>
      </c>
      <c r="R114" s="82" t="str">
        <f>TRIM(UPPER('INSCRIPCIONES NUEVOS'!$D114))</f>
        <v/>
      </c>
      <c r="S114" s="44" t="str">
        <f>UPPER(TRIM('INSCRIPCIONES NUEVOS'!$M114))</f>
        <v/>
      </c>
    </row>
    <row r="115" spans="1:19" ht="26.25" x14ac:dyDescent="0.25">
      <c r="A115" s="160" t="str">
        <f>IF(C115&lt;&gt;"",SUBTOTAL(103,$C$7:C115),"")</f>
        <v/>
      </c>
      <c r="B115" s="167"/>
      <c r="C115" s="168"/>
      <c r="D115" s="168"/>
      <c r="E115" s="169"/>
      <c r="F115" s="169"/>
      <c r="G115" s="170"/>
      <c r="H115" s="113" t="str">
        <f ca="1">IF('INSCRIPCIONES NUEVOS'!$G115="","",YEAR(NOW())-YEAR(G115))</f>
        <v/>
      </c>
      <c r="I115" s="176"/>
      <c r="J115" s="114" t="str">
        <f t="shared" si="9"/>
        <v/>
      </c>
      <c r="K115" s="115" t="str">
        <f t="shared" si="10"/>
        <v>1900</v>
      </c>
      <c r="L115" s="116" t="str">
        <f t="shared" si="8"/>
        <v/>
      </c>
      <c r="M115" s="179"/>
      <c r="N115" s="117" t="str">
        <f>_xlfn.IFNA(VLOOKUP('INSCRIPCIONES NUEVOS'!$I115,VALORES,3,0),"")</f>
        <v/>
      </c>
      <c r="O115" s="182"/>
      <c r="P115" s="5"/>
      <c r="Q115" s="82" t="str">
        <f>TRIM(UPPER('INSCRIPCIONES NUEVOS'!$C115))</f>
        <v/>
      </c>
      <c r="R115" s="82" t="str">
        <f>TRIM(UPPER('INSCRIPCIONES NUEVOS'!$D115))</f>
        <v/>
      </c>
      <c r="S115" s="44" t="str">
        <f>UPPER(TRIM('INSCRIPCIONES NUEVOS'!$M115))</f>
        <v/>
      </c>
    </row>
    <row r="116" spans="1:19" ht="26.25" x14ac:dyDescent="0.25">
      <c r="A116" s="160" t="str">
        <f>IF(C116&lt;&gt;"",SUBTOTAL(103,$C$7:C116),"")</f>
        <v/>
      </c>
      <c r="B116" s="167"/>
      <c r="C116" s="168"/>
      <c r="D116" s="168"/>
      <c r="E116" s="169"/>
      <c r="F116" s="169"/>
      <c r="G116" s="170"/>
      <c r="H116" s="113" t="str">
        <f ca="1">IF('INSCRIPCIONES NUEVOS'!$G116="","",YEAR(NOW())-YEAR(G116))</f>
        <v/>
      </c>
      <c r="I116" s="176"/>
      <c r="J116" s="114" t="str">
        <f t="shared" ref="J116:J179" si="11">IFERROR(VLOOKUP(I116,NIVELES,2,0),"")</f>
        <v/>
      </c>
      <c r="K116" s="115" t="str">
        <f t="shared" ref="K116:K179" si="12">YEAR(G116)&amp;J116</f>
        <v>1900</v>
      </c>
      <c r="L116" s="116" t="str">
        <f t="shared" si="8"/>
        <v/>
      </c>
      <c r="M116" s="179"/>
      <c r="N116" s="117" t="str">
        <f>_xlfn.IFNA(VLOOKUP('INSCRIPCIONES NUEVOS'!$I116,VALORES,3,0),"")</f>
        <v/>
      </c>
      <c r="O116" s="182"/>
      <c r="P116" s="5"/>
      <c r="Q116" s="82" t="str">
        <f>TRIM(UPPER('INSCRIPCIONES NUEVOS'!$C116))</f>
        <v/>
      </c>
      <c r="R116" s="82" t="str">
        <f>TRIM(UPPER('INSCRIPCIONES NUEVOS'!$D116))</f>
        <v/>
      </c>
      <c r="S116" s="44" t="str">
        <f>UPPER(TRIM('INSCRIPCIONES NUEVOS'!$M116))</f>
        <v/>
      </c>
    </row>
    <row r="117" spans="1:19" ht="26.25" x14ac:dyDescent="0.25">
      <c r="A117" s="160" t="str">
        <f>IF(C117&lt;&gt;"",SUBTOTAL(103,$C$7:C117),"")</f>
        <v/>
      </c>
      <c r="B117" s="167"/>
      <c r="C117" s="168"/>
      <c r="D117" s="168"/>
      <c r="E117" s="169"/>
      <c r="F117" s="169"/>
      <c r="G117" s="170"/>
      <c r="H117" s="113" t="str">
        <f ca="1">IF('INSCRIPCIONES NUEVOS'!$G117="","",YEAR(NOW())-YEAR(G117))</f>
        <v/>
      </c>
      <c r="I117" s="176"/>
      <c r="J117" s="114" t="str">
        <f t="shared" si="11"/>
        <v/>
      </c>
      <c r="K117" s="115" t="str">
        <f t="shared" si="12"/>
        <v>1900</v>
      </c>
      <c r="L117" s="116" t="str">
        <f t="shared" si="8"/>
        <v/>
      </c>
      <c r="M117" s="179"/>
      <c r="N117" s="117" t="str">
        <f>_xlfn.IFNA(VLOOKUP('INSCRIPCIONES NUEVOS'!$I117,VALORES,3,0),"")</f>
        <v/>
      </c>
      <c r="O117" s="182"/>
      <c r="P117" s="5"/>
      <c r="Q117" s="82" t="str">
        <f>TRIM(UPPER('INSCRIPCIONES NUEVOS'!$C117))</f>
        <v/>
      </c>
      <c r="R117" s="82" t="str">
        <f>TRIM(UPPER('INSCRIPCIONES NUEVOS'!$D117))</f>
        <v/>
      </c>
      <c r="S117" s="44" t="str">
        <f>UPPER(TRIM('INSCRIPCIONES NUEVOS'!$M117))</f>
        <v/>
      </c>
    </row>
    <row r="118" spans="1:19" ht="26.25" x14ac:dyDescent="0.25">
      <c r="A118" s="160" t="str">
        <f>IF(C118&lt;&gt;"",SUBTOTAL(103,$C$7:C118),"")</f>
        <v/>
      </c>
      <c r="B118" s="167"/>
      <c r="C118" s="168"/>
      <c r="D118" s="168"/>
      <c r="E118" s="169"/>
      <c r="F118" s="169"/>
      <c r="G118" s="170"/>
      <c r="H118" s="113" t="str">
        <f ca="1">IF('INSCRIPCIONES NUEVOS'!$G118="","",YEAR(NOW())-YEAR(G118))</f>
        <v/>
      </c>
      <c r="I118" s="176"/>
      <c r="J118" s="114" t="str">
        <f t="shared" si="11"/>
        <v/>
      </c>
      <c r="K118" s="17" t="str">
        <f t="shared" si="12"/>
        <v>1900</v>
      </c>
      <c r="L118" s="116" t="str">
        <f t="shared" si="8"/>
        <v/>
      </c>
      <c r="M118" s="179"/>
      <c r="N118" s="117" t="str">
        <f>_xlfn.IFNA(VLOOKUP('INSCRIPCIONES NUEVOS'!$I118,VALORES,3,0),"")</f>
        <v/>
      </c>
      <c r="O118" s="182"/>
      <c r="P118" s="5"/>
      <c r="Q118" s="82" t="str">
        <f>TRIM(UPPER('INSCRIPCIONES NUEVOS'!$C118))</f>
        <v/>
      </c>
      <c r="R118" s="82" t="str">
        <f>TRIM(UPPER('INSCRIPCIONES NUEVOS'!$D118))</f>
        <v/>
      </c>
      <c r="S118" s="44" t="str">
        <f>UPPER(TRIM('INSCRIPCIONES NUEVOS'!$M118))</f>
        <v/>
      </c>
    </row>
    <row r="119" spans="1:19" ht="26.25" x14ac:dyDescent="0.25">
      <c r="A119" s="160" t="str">
        <f>IF(C119&lt;&gt;"",SUBTOTAL(103,$C$7:C119),"")</f>
        <v/>
      </c>
      <c r="B119" s="167"/>
      <c r="C119" s="168"/>
      <c r="D119" s="168"/>
      <c r="E119" s="169"/>
      <c r="F119" s="169"/>
      <c r="G119" s="170"/>
      <c r="H119" s="113" t="str">
        <f ca="1">IF('INSCRIPCIONES NUEVOS'!$G119="","",YEAR(NOW())-YEAR(G119))</f>
        <v/>
      </c>
      <c r="I119" s="176"/>
      <c r="J119" s="114" t="str">
        <f t="shared" si="11"/>
        <v/>
      </c>
      <c r="K119" s="17" t="str">
        <f t="shared" si="12"/>
        <v>1900</v>
      </c>
      <c r="L119" s="116" t="str">
        <f t="shared" ref="L119:L182" si="13">IFERROR(VLOOKUP(K119,CATEGORIAS,2,0),"")</f>
        <v/>
      </c>
      <c r="M119" s="179"/>
      <c r="N119" s="117" t="str">
        <f>_xlfn.IFNA(VLOOKUP('INSCRIPCIONES NUEVOS'!$I119,VALORES,3,0),"")</f>
        <v/>
      </c>
      <c r="O119" s="182"/>
      <c r="P119" s="5"/>
      <c r="Q119" s="82" t="str">
        <f>TRIM(UPPER('INSCRIPCIONES NUEVOS'!$C119))</f>
        <v/>
      </c>
      <c r="R119" s="82" t="str">
        <f>TRIM(UPPER('INSCRIPCIONES NUEVOS'!$D119))</f>
        <v/>
      </c>
      <c r="S119" s="44" t="str">
        <f>UPPER(TRIM('INSCRIPCIONES NUEVOS'!$M119))</f>
        <v/>
      </c>
    </row>
    <row r="120" spans="1:19" ht="26.25" x14ac:dyDescent="0.25">
      <c r="A120" s="160" t="str">
        <f>IF(C120&lt;&gt;"",SUBTOTAL(103,$C$7:C120),"")</f>
        <v/>
      </c>
      <c r="B120" s="167"/>
      <c r="C120" s="168"/>
      <c r="D120" s="168"/>
      <c r="E120" s="169"/>
      <c r="F120" s="169"/>
      <c r="G120" s="170"/>
      <c r="H120" s="113" t="str">
        <f ca="1">IF('INSCRIPCIONES NUEVOS'!$G120="","",YEAR(NOW())-YEAR(G120))</f>
        <v/>
      </c>
      <c r="I120" s="176"/>
      <c r="J120" s="114" t="str">
        <f t="shared" si="11"/>
        <v/>
      </c>
      <c r="K120" s="115" t="str">
        <f t="shared" si="12"/>
        <v>1900</v>
      </c>
      <c r="L120" s="116" t="str">
        <f t="shared" si="13"/>
        <v/>
      </c>
      <c r="M120" s="179"/>
      <c r="N120" s="117" t="str">
        <f>_xlfn.IFNA(VLOOKUP('INSCRIPCIONES NUEVOS'!$I120,VALORES,3,0),"")</f>
        <v/>
      </c>
      <c r="O120" s="182"/>
      <c r="P120" s="5"/>
      <c r="Q120" s="82" t="str">
        <f>TRIM(UPPER('INSCRIPCIONES NUEVOS'!$C120))</f>
        <v/>
      </c>
      <c r="R120" s="82" t="str">
        <f>TRIM(UPPER('INSCRIPCIONES NUEVOS'!$D120))</f>
        <v/>
      </c>
      <c r="S120" s="44" t="str">
        <f>UPPER(TRIM('INSCRIPCIONES NUEVOS'!$M120))</f>
        <v/>
      </c>
    </row>
    <row r="121" spans="1:19" ht="26.25" x14ac:dyDescent="0.25">
      <c r="A121" s="160" t="str">
        <f>IF(C121&lt;&gt;"",SUBTOTAL(103,$C$7:C121),"")</f>
        <v/>
      </c>
      <c r="B121" s="167"/>
      <c r="C121" s="168"/>
      <c r="D121" s="168"/>
      <c r="E121" s="169"/>
      <c r="F121" s="169"/>
      <c r="G121" s="170"/>
      <c r="H121" s="113" t="str">
        <f ca="1">IF('INSCRIPCIONES NUEVOS'!$G121="","",YEAR(NOW())-YEAR(G121))</f>
        <v/>
      </c>
      <c r="I121" s="176"/>
      <c r="J121" s="114" t="str">
        <f t="shared" si="11"/>
        <v/>
      </c>
      <c r="K121" s="115" t="str">
        <f t="shared" si="12"/>
        <v>1900</v>
      </c>
      <c r="L121" s="116" t="str">
        <f t="shared" si="13"/>
        <v/>
      </c>
      <c r="M121" s="179"/>
      <c r="N121" s="117" t="str">
        <f>_xlfn.IFNA(VLOOKUP('INSCRIPCIONES NUEVOS'!$I121,VALORES,3,0),"")</f>
        <v/>
      </c>
      <c r="O121" s="182"/>
      <c r="P121" s="5"/>
      <c r="Q121" s="82" t="str">
        <f>TRIM(UPPER('INSCRIPCIONES NUEVOS'!$C121))</f>
        <v/>
      </c>
      <c r="R121" s="82" t="str">
        <f>TRIM(UPPER('INSCRIPCIONES NUEVOS'!$D121))</f>
        <v/>
      </c>
      <c r="S121" s="44" t="str">
        <f>UPPER(TRIM('INSCRIPCIONES NUEVOS'!$M121))</f>
        <v/>
      </c>
    </row>
    <row r="122" spans="1:19" ht="26.25" x14ac:dyDescent="0.25">
      <c r="A122" s="160" t="str">
        <f>IF(C122&lt;&gt;"",SUBTOTAL(103,$C$7:C122),"")</f>
        <v/>
      </c>
      <c r="B122" s="167"/>
      <c r="C122" s="168"/>
      <c r="D122" s="168"/>
      <c r="E122" s="169"/>
      <c r="F122" s="169"/>
      <c r="G122" s="170"/>
      <c r="H122" s="113" t="str">
        <f ca="1">IF('INSCRIPCIONES NUEVOS'!$G122="","",YEAR(NOW())-YEAR(G122))</f>
        <v/>
      </c>
      <c r="I122" s="176"/>
      <c r="J122" s="114" t="str">
        <f t="shared" si="11"/>
        <v/>
      </c>
      <c r="K122" s="115" t="str">
        <f t="shared" si="12"/>
        <v>1900</v>
      </c>
      <c r="L122" s="116" t="str">
        <f t="shared" si="13"/>
        <v/>
      </c>
      <c r="M122" s="179"/>
      <c r="N122" s="117" t="str">
        <f>_xlfn.IFNA(VLOOKUP('INSCRIPCIONES NUEVOS'!$I122,VALORES,3,0),"")</f>
        <v/>
      </c>
      <c r="O122" s="182"/>
      <c r="P122" s="5"/>
      <c r="Q122" s="82" t="str">
        <f>TRIM(UPPER('INSCRIPCIONES NUEVOS'!$C122))</f>
        <v/>
      </c>
      <c r="R122" s="82" t="str">
        <f>TRIM(UPPER('INSCRIPCIONES NUEVOS'!$D122))</f>
        <v/>
      </c>
      <c r="S122" s="44" t="str">
        <f>UPPER(TRIM('INSCRIPCIONES NUEVOS'!$M122))</f>
        <v/>
      </c>
    </row>
    <row r="123" spans="1:19" ht="26.25" x14ac:dyDescent="0.25">
      <c r="A123" s="160" t="str">
        <f>IF(C123&lt;&gt;"",SUBTOTAL(103,$C$7:C123),"")</f>
        <v/>
      </c>
      <c r="B123" s="167"/>
      <c r="C123" s="168"/>
      <c r="D123" s="168"/>
      <c r="E123" s="169"/>
      <c r="F123" s="169"/>
      <c r="G123" s="170"/>
      <c r="H123" s="113" t="str">
        <f ca="1">IF('INSCRIPCIONES NUEVOS'!$G123="","",YEAR(NOW())-YEAR(G123))</f>
        <v/>
      </c>
      <c r="I123" s="176"/>
      <c r="J123" s="114" t="str">
        <f t="shared" si="11"/>
        <v/>
      </c>
      <c r="K123" s="115" t="str">
        <f t="shared" si="12"/>
        <v>1900</v>
      </c>
      <c r="L123" s="116" t="str">
        <f t="shared" si="13"/>
        <v/>
      </c>
      <c r="M123" s="179"/>
      <c r="N123" s="117" t="str">
        <f>_xlfn.IFNA(VLOOKUP('INSCRIPCIONES NUEVOS'!$I123,VALORES,3,0),"")</f>
        <v/>
      </c>
      <c r="O123" s="182"/>
      <c r="P123" s="5"/>
      <c r="Q123" s="82" t="str">
        <f>TRIM(UPPER('INSCRIPCIONES NUEVOS'!$C123))</f>
        <v/>
      </c>
      <c r="R123" s="82" t="str">
        <f>TRIM(UPPER('INSCRIPCIONES NUEVOS'!$D123))</f>
        <v/>
      </c>
      <c r="S123" s="44" t="str">
        <f>UPPER(TRIM('INSCRIPCIONES NUEVOS'!$M123))</f>
        <v/>
      </c>
    </row>
    <row r="124" spans="1:19" ht="26.25" x14ac:dyDescent="0.25">
      <c r="A124" s="160" t="str">
        <f>IF(C124&lt;&gt;"",SUBTOTAL(103,$C$7:C124),"")</f>
        <v/>
      </c>
      <c r="B124" s="167"/>
      <c r="C124" s="168"/>
      <c r="D124" s="168"/>
      <c r="E124" s="169"/>
      <c r="F124" s="169"/>
      <c r="G124" s="170"/>
      <c r="H124" s="113" t="str">
        <f ca="1">IF('INSCRIPCIONES NUEVOS'!$G124="","",YEAR(NOW())-YEAR(G124))</f>
        <v/>
      </c>
      <c r="I124" s="176"/>
      <c r="J124" s="114" t="str">
        <f t="shared" si="11"/>
        <v/>
      </c>
      <c r="K124" s="17" t="str">
        <f t="shared" si="12"/>
        <v>1900</v>
      </c>
      <c r="L124" s="116" t="str">
        <f t="shared" si="13"/>
        <v/>
      </c>
      <c r="M124" s="179"/>
      <c r="N124" s="117" t="str">
        <f>_xlfn.IFNA(VLOOKUP('INSCRIPCIONES NUEVOS'!$I124,VALORES,3,0),"")</f>
        <v/>
      </c>
      <c r="O124" s="182"/>
      <c r="P124" s="5"/>
      <c r="Q124" s="82" t="str">
        <f>TRIM(UPPER('INSCRIPCIONES NUEVOS'!$C124))</f>
        <v/>
      </c>
      <c r="R124" s="82" t="str">
        <f>TRIM(UPPER('INSCRIPCIONES NUEVOS'!$D124))</f>
        <v/>
      </c>
      <c r="S124" s="44" t="str">
        <f>UPPER(TRIM('INSCRIPCIONES NUEVOS'!$M124))</f>
        <v/>
      </c>
    </row>
    <row r="125" spans="1:19" ht="26.25" x14ac:dyDescent="0.25">
      <c r="A125" s="160" t="str">
        <f>IF(C125&lt;&gt;"",SUBTOTAL(103,$C$7:C125),"")</f>
        <v/>
      </c>
      <c r="B125" s="167"/>
      <c r="C125" s="168"/>
      <c r="D125" s="168"/>
      <c r="E125" s="169"/>
      <c r="F125" s="169"/>
      <c r="G125" s="170"/>
      <c r="H125" s="113" t="str">
        <f ca="1">IF('INSCRIPCIONES NUEVOS'!$G125="","",YEAR(NOW())-YEAR(G125))</f>
        <v/>
      </c>
      <c r="I125" s="176"/>
      <c r="J125" s="114" t="str">
        <f t="shared" si="11"/>
        <v/>
      </c>
      <c r="K125" s="17" t="str">
        <f t="shared" si="12"/>
        <v>1900</v>
      </c>
      <c r="L125" s="116" t="str">
        <f t="shared" si="13"/>
        <v/>
      </c>
      <c r="M125" s="179"/>
      <c r="N125" s="117" t="str">
        <f>_xlfn.IFNA(VLOOKUP('INSCRIPCIONES NUEVOS'!$I125,VALORES,3,0),"")</f>
        <v/>
      </c>
      <c r="O125" s="182"/>
      <c r="P125" s="5"/>
      <c r="Q125" s="82" t="str">
        <f>TRIM(UPPER('INSCRIPCIONES NUEVOS'!$C125))</f>
        <v/>
      </c>
      <c r="R125" s="82" t="str">
        <f>TRIM(UPPER('INSCRIPCIONES NUEVOS'!$D125))</f>
        <v/>
      </c>
      <c r="S125" s="44" t="str">
        <f>UPPER(TRIM('INSCRIPCIONES NUEVOS'!$M125))</f>
        <v/>
      </c>
    </row>
    <row r="126" spans="1:19" ht="26.25" x14ac:dyDescent="0.25">
      <c r="A126" s="160" t="str">
        <f>IF(C126&lt;&gt;"",SUBTOTAL(103,$C$7:C126),"")</f>
        <v/>
      </c>
      <c r="B126" s="167"/>
      <c r="C126" s="168"/>
      <c r="D126" s="168"/>
      <c r="E126" s="169"/>
      <c r="F126" s="169"/>
      <c r="G126" s="170"/>
      <c r="H126" s="113" t="str">
        <f ca="1">IF('INSCRIPCIONES NUEVOS'!$G126="","",YEAR(NOW())-YEAR(G126))</f>
        <v/>
      </c>
      <c r="I126" s="176"/>
      <c r="J126" s="118" t="str">
        <f t="shared" si="11"/>
        <v/>
      </c>
      <c r="K126" s="115" t="str">
        <f t="shared" si="12"/>
        <v>1900</v>
      </c>
      <c r="L126" s="116" t="str">
        <f t="shared" si="13"/>
        <v/>
      </c>
      <c r="M126" s="179"/>
      <c r="N126" s="117" t="str">
        <f>_xlfn.IFNA(VLOOKUP('INSCRIPCIONES NUEVOS'!$I126,VALORES,3,0),"")</f>
        <v/>
      </c>
      <c r="O126" s="182"/>
      <c r="P126" s="5"/>
      <c r="Q126" s="82" t="str">
        <f>TRIM(UPPER('INSCRIPCIONES NUEVOS'!$C126))</f>
        <v/>
      </c>
      <c r="R126" s="82" t="str">
        <f>TRIM(UPPER('INSCRIPCIONES NUEVOS'!$D126))</f>
        <v/>
      </c>
      <c r="S126" s="44" t="str">
        <f>UPPER(TRIM('INSCRIPCIONES NUEVOS'!$M126))</f>
        <v/>
      </c>
    </row>
    <row r="127" spans="1:19" ht="26.25" x14ac:dyDescent="0.25">
      <c r="A127" s="160" t="str">
        <f>IF(C127&lt;&gt;"",SUBTOTAL(103,$C$7:C127),"")</f>
        <v/>
      </c>
      <c r="B127" s="167"/>
      <c r="C127" s="168"/>
      <c r="D127" s="168"/>
      <c r="E127" s="169"/>
      <c r="F127" s="169"/>
      <c r="G127" s="170"/>
      <c r="H127" s="113" t="str">
        <f ca="1">IF('INSCRIPCIONES NUEVOS'!$G127="","",YEAR(NOW())-YEAR(G127))</f>
        <v/>
      </c>
      <c r="I127" s="176"/>
      <c r="J127" s="114" t="str">
        <f t="shared" si="11"/>
        <v/>
      </c>
      <c r="K127" s="115" t="str">
        <f t="shared" si="12"/>
        <v>1900</v>
      </c>
      <c r="L127" s="116" t="str">
        <f t="shared" si="13"/>
        <v/>
      </c>
      <c r="M127" s="179"/>
      <c r="N127" s="117" t="str">
        <f>_xlfn.IFNA(VLOOKUP('INSCRIPCIONES NUEVOS'!$I127,VALORES,3,0),"")</f>
        <v/>
      </c>
      <c r="O127" s="182"/>
      <c r="P127" s="5"/>
      <c r="Q127" s="82" t="str">
        <f>TRIM(UPPER('INSCRIPCIONES NUEVOS'!$C127))</f>
        <v/>
      </c>
      <c r="R127" s="82" t="str">
        <f>TRIM(UPPER('INSCRIPCIONES NUEVOS'!$D127))</f>
        <v/>
      </c>
      <c r="S127" s="44" t="str">
        <f>UPPER(TRIM('INSCRIPCIONES NUEVOS'!$M127))</f>
        <v/>
      </c>
    </row>
    <row r="128" spans="1:19" ht="26.25" x14ac:dyDescent="0.25">
      <c r="A128" s="160" t="str">
        <f>IF(C128&lt;&gt;"",SUBTOTAL(103,$C$7:C128),"")</f>
        <v/>
      </c>
      <c r="B128" s="167"/>
      <c r="C128" s="168"/>
      <c r="D128" s="168"/>
      <c r="E128" s="169"/>
      <c r="F128" s="169"/>
      <c r="G128" s="170"/>
      <c r="H128" s="113" t="str">
        <f ca="1">IF('INSCRIPCIONES NUEVOS'!$G128="","",YEAR(NOW())-YEAR(G128))</f>
        <v/>
      </c>
      <c r="I128" s="176"/>
      <c r="J128" s="114" t="str">
        <f t="shared" si="11"/>
        <v/>
      </c>
      <c r="K128" s="115" t="str">
        <f t="shared" si="12"/>
        <v>1900</v>
      </c>
      <c r="L128" s="116" t="str">
        <f t="shared" si="13"/>
        <v/>
      </c>
      <c r="M128" s="179"/>
      <c r="N128" s="117" t="str">
        <f>_xlfn.IFNA(VLOOKUP('INSCRIPCIONES NUEVOS'!$I128,VALORES,3,0),"")</f>
        <v/>
      </c>
      <c r="O128" s="182"/>
      <c r="P128" s="74"/>
      <c r="Q128" s="82" t="str">
        <f>TRIM(UPPER('INSCRIPCIONES NUEVOS'!$C128))</f>
        <v/>
      </c>
      <c r="R128" s="82" t="str">
        <f>TRIM(UPPER('INSCRIPCIONES NUEVOS'!$D128))</f>
        <v/>
      </c>
      <c r="S128" s="44" t="str">
        <f>UPPER(TRIM('INSCRIPCIONES NUEVOS'!$M128))</f>
        <v/>
      </c>
    </row>
    <row r="129" spans="1:20" ht="26.25" x14ac:dyDescent="0.25">
      <c r="A129" s="160" t="str">
        <f>IF(C129&lt;&gt;"",SUBTOTAL(103,$C$7:C129),"")</f>
        <v/>
      </c>
      <c r="B129" s="167"/>
      <c r="C129" s="168"/>
      <c r="D129" s="168"/>
      <c r="E129" s="169"/>
      <c r="F129" s="169"/>
      <c r="G129" s="170"/>
      <c r="H129" s="113" t="str">
        <f ca="1">IF('INSCRIPCIONES NUEVOS'!$G129="","",YEAR(NOW())-YEAR(G129))</f>
        <v/>
      </c>
      <c r="I129" s="176"/>
      <c r="J129" s="114" t="str">
        <f t="shared" si="11"/>
        <v/>
      </c>
      <c r="K129" s="115" t="str">
        <f t="shared" si="12"/>
        <v>1900</v>
      </c>
      <c r="L129" s="116" t="str">
        <f t="shared" si="13"/>
        <v/>
      </c>
      <c r="M129" s="179"/>
      <c r="N129" s="117" t="str">
        <f>_xlfn.IFNA(VLOOKUP('INSCRIPCIONES NUEVOS'!$I129,VALORES,3,0),"")</f>
        <v/>
      </c>
      <c r="O129" s="182"/>
      <c r="P129" s="5"/>
      <c r="Q129" s="82" t="str">
        <f>TRIM(UPPER('INSCRIPCIONES NUEVOS'!$C129))</f>
        <v/>
      </c>
      <c r="R129" s="82" t="str">
        <f>TRIM(UPPER('INSCRIPCIONES NUEVOS'!$D129))</f>
        <v/>
      </c>
      <c r="S129" s="44" t="str">
        <f>UPPER(TRIM('INSCRIPCIONES NUEVOS'!$M129))</f>
        <v/>
      </c>
    </row>
    <row r="130" spans="1:20" ht="26.25" x14ac:dyDescent="0.25">
      <c r="A130" s="160" t="str">
        <f>IF(C130&lt;&gt;"",SUBTOTAL(103,$C$7:C130),"")</f>
        <v/>
      </c>
      <c r="B130" s="167"/>
      <c r="C130" s="168"/>
      <c r="D130" s="168"/>
      <c r="E130" s="169"/>
      <c r="F130" s="169"/>
      <c r="G130" s="170"/>
      <c r="H130" s="113" t="str">
        <f ca="1">IF('INSCRIPCIONES NUEVOS'!$G130="","",YEAR(NOW())-YEAR(G130))</f>
        <v/>
      </c>
      <c r="I130" s="176"/>
      <c r="J130" s="114" t="str">
        <f t="shared" si="11"/>
        <v/>
      </c>
      <c r="K130" s="115" t="str">
        <f t="shared" si="12"/>
        <v>1900</v>
      </c>
      <c r="L130" s="116" t="str">
        <f t="shared" si="13"/>
        <v/>
      </c>
      <c r="M130" s="179"/>
      <c r="N130" s="117" t="str">
        <f>_xlfn.IFNA(VLOOKUP('INSCRIPCIONES NUEVOS'!$I130,VALORES,3,0),"")</f>
        <v/>
      </c>
      <c r="O130" s="182"/>
      <c r="P130" s="44"/>
      <c r="Q130" s="82" t="str">
        <f>TRIM(UPPER('INSCRIPCIONES NUEVOS'!$C130))</f>
        <v/>
      </c>
      <c r="R130" s="82" t="str">
        <f>TRIM(UPPER('INSCRIPCIONES NUEVOS'!$D130))</f>
        <v/>
      </c>
      <c r="S130" s="44" t="str">
        <f>UPPER(TRIM('INSCRIPCIONES NUEVOS'!$M130))</f>
        <v/>
      </c>
      <c r="T130" s="5"/>
    </row>
    <row r="131" spans="1:20" ht="26.25" x14ac:dyDescent="0.25">
      <c r="A131" s="160" t="str">
        <f>IF(C131&lt;&gt;"",SUBTOTAL(103,$C$7:C131),"")</f>
        <v/>
      </c>
      <c r="B131" s="167"/>
      <c r="C131" s="168"/>
      <c r="D131" s="168"/>
      <c r="E131" s="169"/>
      <c r="F131" s="169"/>
      <c r="G131" s="170"/>
      <c r="H131" s="113" t="str">
        <f ca="1">IF('INSCRIPCIONES NUEVOS'!$G131="","",YEAR(NOW())-YEAR(G131))</f>
        <v/>
      </c>
      <c r="I131" s="176"/>
      <c r="J131" s="114" t="str">
        <f t="shared" si="11"/>
        <v/>
      </c>
      <c r="K131" s="115" t="str">
        <f t="shared" si="12"/>
        <v>1900</v>
      </c>
      <c r="L131" s="116" t="str">
        <f t="shared" si="13"/>
        <v/>
      </c>
      <c r="M131" s="179"/>
      <c r="N131" s="117" t="str">
        <f>_xlfn.IFNA(VLOOKUP('INSCRIPCIONES NUEVOS'!$I131,VALORES,3,0),"")</f>
        <v/>
      </c>
      <c r="O131" s="182"/>
      <c r="P131" s="44"/>
      <c r="Q131" s="82" t="str">
        <f>TRIM(UPPER('INSCRIPCIONES NUEVOS'!$C131))</f>
        <v/>
      </c>
      <c r="R131" s="82" t="str">
        <f>TRIM(UPPER('INSCRIPCIONES NUEVOS'!$D131))</f>
        <v/>
      </c>
      <c r="S131" s="44" t="str">
        <f>UPPER(TRIM('INSCRIPCIONES NUEVOS'!$M131))</f>
        <v/>
      </c>
      <c r="T131" s="5"/>
    </row>
    <row r="132" spans="1:20" ht="26.25" x14ac:dyDescent="0.25">
      <c r="A132" s="160" t="str">
        <f>IF(C132&lt;&gt;"",SUBTOTAL(103,$C$7:C132),"")</f>
        <v/>
      </c>
      <c r="B132" s="167"/>
      <c r="C132" s="168"/>
      <c r="D132" s="168"/>
      <c r="E132" s="169"/>
      <c r="F132" s="169"/>
      <c r="G132" s="170"/>
      <c r="H132" s="113" t="str">
        <f ca="1">IF('INSCRIPCIONES NUEVOS'!$G132="","",YEAR(NOW())-YEAR(G132))</f>
        <v/>
      </c>
      <c r="I132" s="176"/>
      <c r="J132" s="114" t="str">
        <f t="shared" si="11"/>
        <v/>
      </c>
      <c r="K132" s="115" t="str">
        <f t="shared" si="12"/>
        <v>1900</v>
      </c>
      <c r="L132" s="116" t="str">
        <f t="shared" si="13"/>
        <v/>
      </c>
      <c r="M132" s="179"/>
      <c r="N132" s="117" t="str">
        <f>_xlfn.IFNA(VLOOKUP('INSCRIPCIONES NUEVOS'!$I132,VALORES,3,0),"")</f>
        <v/>
      </c>
      <c r="O132" s="182"/>
      <c r="P132" s="44"/>
      <c r="Q132" s="82" t="str">
        <f>TRIM(UPPER('INSCRIPCIONES NUEVOS'!$C132))</f>
        <v/>
      </c>
      <c r="R132" s="82" t="str">
        <f>TRIM(UPPER('INSCRIPCIONES NUEVOS'!$D132))</f>
        <v/>
      </c>
      <c r="S132" s="44" t="str">
        <f>UPPER(TRIM('INSCRIPCIONES NUEVOS'!$M132))</f>
        <v/>
      </c>
      <c r="T132" s="5"/>
    </row>
    <row r="133" spans="1:20" ht="26.25" x14ac:dyDescent="0.25">
      <c r="A133" s="160" t="str">
        <f>IF(C133&lt;&gt;"",SUBTOTAL(103,$C$7:C133),"")</f>
        <v/>
      </c>
      <c r="B133" s="167"/>
      <c r="C133" s="168"/>
      <c r="D133" s="168"/>
      <c r="E133" s="169"/>
      <c r="F133" s="169"/>
      <c r="G133" s="170"/>
      <c r="H133" s="113" t="str">
        <f ca="1">IF('INSCRIPCIONES NUEVOS'!$G133="","",YEAR(NOW())-YEAR(G133))</f>
        <v/>
      </c>
      <c r="I133" s="176"/>
      <c r="J133" s="114" t="str">
        <f t="shared" si="11"/>
        <v/>
      </c>
      <c r="K133" s="115" t="str">
        <f t="shared" si="12"/>
        <v>1900</v>
      </c>
      <c r="L133" s="116" t="str">
        <f t="shared" si="13"/>
        <v/>
      </c>
      <c r="M133" s="179"/>
      <c r="N133" s="117" t="str">
        <f>_xlfn.IFNA(VLOOKUP('INSCRIPCIONES NUEVOS'!$I133,VALORES,3,0),"")</f>
        <v/>
      </c>
      <c r="O133" s="182"/>
      <c r="P133" s="44"/>
      <c r="Q133" s="82" t="str">
        <f>TRIM(UPPER('INSCRIPCIONES NUEVOS'!$C133))</f>
        <v/>
      </c>
      <c r="R133" s="82" t="str">
        <f>TRIM(UPPER('INSCRIPCIONES NUEVOS'!$D133))</f>
        <v/>
      </c>
      <c r="S133" s="44" t="str">
        <f>UPPER(TRIM('INSCRIPCIONES NUEVOS'!$M133))</f>
        <v/>
      </c>
      <c r="T133" s="5"/>
    </row>
    <row r="134" spans="1:20" ht="26.25" x14ac:dyDescent="0.25">
      <c r="A134" s="160" t="str">
        <f>IF(C134&lt;&gt;"",SUBTOTAL(103,$C$7:C134),"")</f>
        <v/>
      </c>
      <c r="B134" s="167"/>
      <c r="C134" s="168"/>
      <c r="D134" s="168"/>
      <c r="E134" s="169"/>
      <c r="F134" s="169"/>
      <c r="G134" s="170"/>
      <c r="H134" s="113" t="str">
        <f ca="1">IF('INSCRIPCIONES NUEVOS'!$G134="","",YEAR(NOW())-YEAR(G134))</f>
        <v/>
      </c>
      <c r="I134" s="176"/>
      <c r="J134" s="114" t="str">
        <f t="shared" si="11"/>
        <v/>
      </c>
      <c r="K134" s="115" t="str">
        <f t="shared" si="12"/>
        <v>1900</v>
      </c>
      <c r="L134" s="116" t="str">
        <f t="shared" si="13"/>
        <v/>
      </c>
      <c r="M134" s="179"/>
      <c r="N134" s="117" t="str">
        <f>_xlfn.IFNA(VLOOKUP('INSCRIPCIONES NUEVOS'!$I134,VALORES,3,0),"")</f>
        <v/>
      </c>
      <c r="O134" s="182"/>
      <c r="P134" s="44"/>
      <c r="Q134" s="82" t="str">
        <f>TRIM(UPPER('INSCRIPCIONES NUEVOS'!$C134))</f>
        <v/>
      </c>
      <c r="R134" s="82" t="str">
        <f>TRIM(UPPER('INSCRIPCIONES NUEVOS'!$D134))</f>
        <v/>
      </c>
      <c r="S134" s="44" t="str">
        <f>UPPER(TRIM('INSCRIPCIONES NUEVOS'!$M134))</f>
        <v/>
      </c>
      <c r="T134" s="5"/>
    </row>
    <row r="135" spans="1:20" ht="26.25" x14ac:dyDescent="0.25">
      <c r="A135" s="160" t="str">
        <f>IF(C135&lt;&gt;"",SUBTOTAL(103,$C$7:C135),"")</f>
        <v/>
      </c>
      <c r="B135" s="167"/>
      <c r="C135" s="168"/>
      <c r="D135" s="168"/>
      <c r="E135" s="169"/>
      <c r="F135" s="169"/>
      <c r="G135" s="170"/>
      <c r="H135" s="113" t="str">
        <f ca="1">IF('INSCRIPCIONES NUEVOS'!$G135="","",YEAR(NOW())-YEAR(G135))</f>
        <v/>
      </c>
      <c r="I135" s="176"/>
      <c r="J135" s="114" t="str">
        <f t="shared" si="11"/>
        <v/>
      </c>
      <c r="K135" s="115" t="str">
        <f t="shared" si="12"/>
        <v>1900</v>
      </c>
      <c r="L135" s="116" t="str">
        <f t="shared" si="13"/>
        <v/>
      </c>
      <c r="M135" s="179"/>
      <c r="N135" s="117" t="str">
        <f>_xlfn.IFNA(VLOOKUP('INSCRIPCIONES NUEVOS'!$I135,VALORES,3,0),"")</f>
        <v/>
      </c>
      <c r="O135" s="182"/>
      <c r="P135" s="44"/>
      <c r="Q135" s="82" t="str">
        <f>TRIM(UPPER('INSCRIPCIONES NUEVOS'!$C135))</f>
        <v/>
      </c>
      <c r="R135" s="82" t="str">
        <f>TRIM(UPPER('INSCRIPCIONES NUEVOS'!$D135))</f>
        <v/>
      </c>
      <c r="S135" s="44" t="str">
        <f>UPPER(TRIM('INSCRIPCIONES NUEVOS'!$M135))</f>
        <v/>
      </c>
      <c r="T135" s="5"/>
    </row>
    <row r="136" spans="1:20" ht="26.25" x14ac:dyDescent="0.25">
      <c r="A136" s="160" t="str">
        <f>IF(C136&lt;&gt;"",SUBTOTAL(103,$C$7:C136),"")</f>
        <v/>
      </c>
      <c r="B136" s="167"/>
      <c r="C136" s="168"/>
      <c r="D136" s="168"/>
      <c r="E136" s="169"/>
      <c r="F136" s="169"/>
      <c r="G136" s="170"/>
      <c r="H136" s="113" t="str">
        <f ca="1">IF('INSCRIPCIONES NUEVOS'!$G136="","",YEAR(NOW())-YEAR(G136))</f>
        <v/>
      </c>
      <c r="I136" s="176"/>
      <c r="J136" s="114" t="str">
        <f t="shared" si="11"/>
        <v/>
      </c>
      <c r="K136" s="115" t="str">
        <f t="shared" si="12"/>
        <v>1900</v>
      </c>
      <c r="L136" s="116" t="str">
        <f t="shared" si="13"/>
        <v/>
      </c>
      <c r="M136" s="179"/>
      <c r="N136" s="117" t="str">
        <f>_xlfn.IFNA(VLOOKUP('INSCRIPCIONES NUEVOS'!$I136,VALORES,3,0),"")</f>
        <v/>
      </c>
      <c r="O136" s="182"/>
      <c r="P136" s="44"/>
      <c r="Q136" s="82" t="str">
        <f>TRIM(UPPER('INSCRIPCIONES NUEVOS'!$C136))</f>
        <v/>
      </c>
      <c r="R136" s="82" t="str">
        <f>TRIM(UPPER('INSCRIPCIONES NUEVOS'!$D136))</f>
        <v/>
      </c>
      <c r="S136" s="44" t="str">
        <f>UPPER(TRIM('INSCRIPCIONES NUEVOS'!$M136))</f>
        <v/>
      </c>
      <c r="T136" s="5"/>
    </row>
    <row r="137" spans="1:20" ht="26.25" x14ac:dyDescent="0.25">
      <c r="A137" s="160" t="str">
        <f>IF(C137&lt;&gt;"",SUBTOTAL(103,$C$7:C137),"")</f>
        <v/>
      </c>
      <c r="B137" s="167"/>
      <c r="C137" s="168"/>
      <c r="D137" s="168"/>
      <c r="E137" s="169"/>
      <c r="F137" s="169"/>
      <c r="G137" s="170"/>
      <c r="H137" s="113" t="str">
        <f ca="1">IF('INSCRIPCIONES NUEVOS'!$G137="","",YEAR(NOW())-YEAR(G137))</f>
        <v/>
      </c>
      <c r="I137" s="176"/>
      <c r="J137" s="114" t="str">
        <f t="shared" si="11"/>
        <v/>
      </c>
      <c r="K137" s="115" t="str">
        <f t="shared" si="12"/>
        <v>1900</v>
      </c>
      <c r="L137" s="116" t="str">
        <f t="shared" si="13"/>
        <v/>
      </c>
      <c r="M137" s="179"/>
      <c r="N137" s="117" t="str">
        <f>_xlfn.IFNA(VLOOKUP('INSCRIPCIONES NUEVOS'!$I137,VALORES,3,0),"")</f>
        <v/>
      </c>
      <c r="O137" s="182"/>
      <c r="P137" s="44"/>
      <c r="Q137" s="82" t="str">
        <f>TRIM(UPPER('INSCRIPCIONES NUEVOS'!$C137))</f>
        <v/>
      </c>
      <c r="R137" s="82" t="str">
        <f>TRIM(UPPER('INSCRIPCIONES NUEVOS'!$D137))</f>
        <v/>
      </c>
      <c r="S137" s="44" t="str">
        <f>UPPER(TRIM('INSCRIPCIONES NUEVOS'!$M137))</f>
        <v/>
      </c>
      <c r="T137" s="5"/>
    </row>
    <row r="138" spans="1:20" ht="26.25" x14ac:dyDescent="0.25">
      <c r="A138" s="160" t="str">
        <f>IF(C138&lt;&gt;"",SUBTOTAL(103,$C$7:C138),"")</f>
        <v/>
      </c>
      <c r="B138" s="167"/>
      <c r="C138" s="168"/>
      <c r="D138" s="168"/>
      <c r="E138" s="169"/>
      <c r="F138" s="169"/>
      <c r="G138" s="170"/>
      <c r="H138" s="113" t="str">
        <f ca="1">IF('INSCRIPCIONES NUEVOS'!$G138="","",YEAR(NOW())-YEAR(G138))</f>
        <v/>
      </c>
      <c r="I138" s="176"/>
      <c r="J138" s="118" t="str">
        <f t="shared" si="11"/>
        <v/>
      </c>
      <c r="K138" s="115" t="str">
        <f t="shared" si="12"/>
        <v>1900</v>
      </c>
      <c r="L138" s="116" t="str">
        <f t="shared" si="13"/>
        <v/>
      </c>
      <c r="M138" s="179"/>
      <c r="N138" s="117" t="str">
        <f>_xlfn.IFNA(VLOOKUP('INSCRIPCIONES NUEVOS'!$I138,VALORES,3,0),"")</f>
        <v/>
      </c>
      <c r="O138" s="182"/>
      <c r="P138" s="44"/>
      <c r="Q138" s="82" t="str">
        <f>TRIM(UPPER('INSCRIPCIONES NUEVOS'!$C138))</f>
        <v/>
      </c>
      <c r="R138" s="82" t="str">
        <f>TRIM(UPPER('INSCRIPCIONES NUEVOS'!$D138))</f>
        <v/>
      </c>
      <c r="S138" s="44" t="str">
        <f>UPPER(TRIM('INSCRIPCIONES NUEVOS'!$M138))</f>
        <v/>
      </c>
      <c r="T138" s="5"/>
    </row>
    <row r="139" spans="1:20" ht="26.25" x14ac:dyDescent="0.25">
      <c r="A139" s="160" t="str">
        <f>IF(C139&lt;&gt;"",SUBTOTAL(103,$C$7:C139),"")</f>
        <v/>
      </c>
      <c r="B139" s="167"/>
      <c r="C139" s="168"/>
      <c r="D139" s="168"/>
      <c r="E139" s="169"/>
      <c r="F139" s="169"/>
      <c r="G139" s="170"/>
      <c r="H139" s="113" t="str">
        <f ca="1">IF('INSCRIPCIONES NUEVOS'!$G139="","",YEAR(NOW())-YEAR(G139))</f>
        <v/>
      </c>
      <c r="I139" s="176"/>
      <c r="J139" s="114" t="str">
        <f t="shared" si="11"/>
        <v/>
      </c>
      <c r="K139" s="115" t="str">
        <f t="shared" si="12"/>
        <v>1900</v>
      </c>
      <c r="L139" s="116" t="str">
        <f t="shared" si="13"/>
        <v/>
      </c>
      <c r="M139" s="179"/>
      <c r="N139" s="117" t="str">
        <f>_xlfn.IFNA(VLOOKUP('INSCRIPCIONES NUEVOS'!$I139,VALORES,3,0),"")</f>
        <v/>
      </c>
      <c r="O139" s="182"/>
      <c r="P139" s="44"/>
      <c r="Q139" s="82" t="str">
        <f>TRIM(UPPER('INSCRIPCIONES NUEVOS'!$C139))</f>
        <v/>
      </c>
      <c r="R139" s="82" t="str">
        <f>TRIM(UPPER('INSCRIPCIONES NUEVOS'!$D139))</f>
        <v/>
      </c>
      <c r="S139" s="44" t="str">
        <f>UPPER(TRIM('INSCRIPCIONES NUEVOS'!$M139))</f>
        <v/>
      </c>
    </row>
    <row r="140" spans="1:20" ht="26.25" x14ac:dyDescent="0.25">
      <c r="A140" s="160" t="str">
        <f>IF(C140&lt;&gt;"",SUBTOTAL(103,$C$7:C140),"")</f>
        <v/>
      </c>
      <c r="B140" s="167"/>
      <c r="C140" s="168"/>
      <c r="D140" s="168"/>
      <c r="E140" s="169"/>
      <c r="F140" s="169"/>
      <c r="G140" s="170"/>
      <c r="H140" s="113" t="str">
        <f ca="1">IF('INSCRIPCIONES NUEVOS'!$G140="","",YEAR(NOW())-YEAR(G140))</f>
        <v/>
      </c>
      <c r="I140" s="176"/>
      <c r="J140" s="114" t="str">
        <f t="shared" si="11"/>
        <v/>
      </c>
      <c r="K140" s="115" t="str">
        <f t="shared" si="12"/>
        <v>1900</v>
      </c>
      <c r="L140" s="116" t="str">
        <f t="shared" si="13"/>
        <v/>
      </c>
      <c r="M140" s="179"/>
      <c r="N140" s="117" t="str">
        <f>_xlfn.IFNA(VLOOKUP('INSCRIPCIONES NUEVOS'!$I140,VALORES,3,0),"")</f>
        <v/>
      </c>
      <c r="O140" s="182"/>
      <c r="P140" s="44"/>
      <c r="Q140" s="82" t="str">
        <f>TRIM(UPPER('INSCRIPCIONES NUEVOS'!$C140))</f>
        <v/>
      </c>
      <c r="R140" s="82" t="str">
        <f>TRIM(UPPER('INSCRIPCIONES NUEVOS'!$D140))</f>
        <v/>
      </c>
      <c r="S140" s="44" t="str">
        <f>UPPER(TRIM('INSCRIPCIONES NUEVOS'!$M140))</f>
        <v/>
      </c>
    </row>
    <row r="141" spans="1:20" ht="26.25" x14ac:dyDescent="0.25">
      <c r="A141" s="160" t="str">
        <f>IF(C141&lt;&gt;"",SUBTOTAL(103,$C$7:C141),"")</f>
        <v/>
      </c>
      <c r="B141" s="167"/>
      <c r="C141" s="168"/>
      <c r="D141" s="168"/>
      <c r="E141" s="169"/>
      <c r="F141" s="169"/>
      <c r="G141" s="170"/>
      <c r="H141" s="113" t="str">
        <f ca="1">IF('INSCRIPCIONES NUEVOS'!$G141="","",YEAR(NOW())-YEAR(G141))</f>
        <v/>
      </c>
      <c r="I141" s="176"/>
      <c r="J141" s="114" t="str">
        <f t="shared" si="11"/>
        <v/>
      </c>
      <c r="K141" s="115" t="str">
        <f t="shared" si="12"/>
        <v>1900</v>
      </c>
      <c r="L141" s="116" t="str">
        <f t="shared" si="13"/>
        <v/>
      </c>
      <c r="M141" s="179"/>
      <c r="N141" s="117" t="str">
        <f>_xlfn.IFNA(VLOOKUP('INSCRIPCIONES NUEVOS'!$I141,VALORES,3,0),"")</f>
        <v/>
      </c>
      <c r="O141" s="182"/>
      <c r="P141" s="44"/>
      <c r="Q141" s="82" t="str">
        <f>TRIM(UPPER('INSCRIPCIONES NUEVOS'!$C141))</f>
        <v/>
      </c>
      <c r="R141" s="82" t="str">
        <f>TRIM(UPPER('INSCRIPCIONES NUEVOS'!$D141))</f>
        <v/>
      </c>
      <c r="S141" s="44" t="str">
        <f>UPPER(TRIM('INSCRIPCIONES NUEVOS'!$M141))</f>
        <v/>
      </c>
    </row>
    <row r="142" spans="1:20" ht="26.25" x14ac:dyDescent="0.25">
      <c r="A142" s="160" t="str">
        <f>IF(C142&lt;&gt;"",SUBTOTAL(103,$C$7:C142),"")</f>
        <v/>
      </c>
      <c r="B142" s="167"/>
      <c r="C142" s="168"/>
      <c r="D142" s="168"/>
      <c r="E142" s="169"/>
      <c r="F142" s="169"/>
      <c r="G142" s="170"/>
      <c r="H142" s="113" t="str">
        <f ca="1">IF('INSCRIPCIONES NUEVOS'!$G142="","",YEAR(NOW())-YEAR(G142))</f>
        <v/>
      </c>
      <c r="I142" s="176"/>
      <c r="J142" s="114" t="str">
        <f t="shared" si="11"/>
        <v/>
      </c>
      <c r="K142" s="115" t="str">
        <f t="shared" si="12"/>
        <v>1900</v>
      </c>
      <c r="L142" s="116" t="str">
        <f t="shared" si="13"/>
        <v/>
      </c>
      <c r="M142" s="179"/>
      <c r="N142" s="117" t="str">
        <f>_xlfn.IFNA(VLOOKUP('INSCRIPCIONES NUEVOS'!$I142,VALORES,3,0),"")</f>
        <v/>
      </c>
      <c r="O142" s="182"/>
      <c r="P142" s="44"/>
      <c r="Q142" s="82" t="str">
        <f>TRIM(UPPER('INSCRIPCIONES NUEVOS'!$C142))</f>
        <v/>
      </c>
      <c r="R142" s="82" t="str">
        <f>TRIM(UPPER('INSCRIPCIONES NUEVOS'!$D142))</f>
        <v/>
      </c>
      <c r="S142" s="44" t="str">
        <f>UPPER(TRIM('INSCRIPCIONES NUEVOS'!$M142))</f>
        <v/>
      </c>
    </row>
    <row r="143" spans="1:20" ht="26.25" x14ac:dyDescent="0.25">
      <c r="A143" s="160" t="str">
        <f>IF(C143&lt;&gt;"",SUBTOTAL(103,$C$7:C143),"")</f>
        <v/>
      </c>
      <c r="B143" s="167"/>
      <c r="C143" s="168"/>
      <c r="D143" s="168"/>
      <c r="E143" s="169"/>
      <c r="F143" s="169"/>
      <c r="G143" s="170"/>
      <c r="H143" s="113" t="str">
        <f ca="1">IF('INSCRIPCIONES NUEVOS'!$G143="","",YEAR(NOW())-YEAR(G143))</f>
        <v/>
      </c>
      <c r="I143" s="176"/>
      <c r="J143" s="114" t="str">
        <f t="shared" si="11"/>
        <v/>
      </c>
      <c r="K143" s="115" t="str">
        <f t="shared" si="12"/>
        <v>1900</v>
      </c>
      <c r="L143" s="116" t="str">
        <f t="shared" si="13"/>
        <v/>
      </c>
      <c r="M143" s="179"/>
      <c r="N143" s="117" t="str">
        <f>_xlfn.IFNA(VLOOKUP('INSCRIPCIONES NUEVOS'!$I143,VALORES,3,0),"")</f>
        <v/>
      </c>
      <c r="O143" s="182"/>
      <c r="P143" s="44"/>
      <c r="Q143" s="82" t="str">
        <f>TRIM(UPPER('INSCRIPCIONES NUEVOS'!$C143))</f>
        <v/>
      </c>
      <c r="R143" s="82" t="str">
        <f>TRIM(UPPER('INSCRIPCIONES NUEVOS'!$D143))</f>
        <v/>
      </c>
      <c r="S143" s="44" t="str">
        <f>UPPER(TRIM('INSCRIPCIONES NUEVOS'!$M143))</f>
        <v/>
      </c>
    </row>
    <row r="144" spans="1:20" ht="26.25" x14ac:dyDescent="0.25">
      <c r="A144" s="160" t="str">
        <f>IF(C144&lt;&gt;"",SUBTOTAL(103,$C$7:C144),"")</f>
        <v/>
      </c>
      <c r="B144" s="167"/>
      <c r="C144" s="168"/>
      <c r="D144" s="168"/>
      <c r="E144" s="169"/>
      <c r="F144" s="169"/>
      <c r="G144" s="170"/>
      <c r="H144" s="113" t="str">
        <f ca="1">IF('INSCRIPCIONES NUEVOS'!$G144="","",YEAR(NOW())-YEAR(G144))</f>
        <v/>
      </c>
      <c r="I144" s="176"/>
      <c r="J144" s="114" t="str">
        <f t="shared" si="11"/>
        <v/>
      </c>
      <c r="K144" s="115" t="str">
        <f t="shared" si="12"/>
        <v>1900</v>
      </c>
      <c r="L144" s="116" t="str">
        <f t="shared" si="13"/>
        <v/>
      </c>
      <c r="M144" s="179"/>
      <c r="N144" s="117" t="str">
        <f>_xlfn.IFNA(VLOOKUP('INSCRIPCIONES NUEVOS'!$I144,VALORES,3,0),"")</f>
        <v/>
      </c>
      <c r="O144" s="182"/>
      <c r="P144" s="44"/>
      <c r="Q144" s="82" t="str">
        <f>TRIM(UPPER('INSCRIPCIONES NUEVOS'!$C144))</f>
        <v/>
      </c>
      <c r="R144" s="82" t="str">
        <f>TRIM(UPPER('INSCRIPCIONES NUEVOS'!$D144))</f>
        <v/>
      </c>
      <c r="S144" s="44" t="str">
        <f>UPPER(TRIM('INSCRIPCIONES NUEVOS'!$M144))</f>
        <v/>
      </c>
    </row>
    <row r="145" spans="1:19" ht="26.25" x14ac:dyDescent="0.25">
      <c r="A145" s="160" t="str">
        <f>IF(C145&lt;&gt;"",SUBTOTAL(103,$C$7:C145),"")</f>
        <v/>
      </c>
      <c r="B145" s="167"/>
      <c r="C145" s="168"/>
      <c r="D145" s="168"/>
      <c r="E145" s="169"/>
      <c r="F145" s="169"/>
      <c r="G145" s="170"/>
      <c r="H145" s="113" t="str">
        <f ca="1">IF('INSCRIPCIONES NUEVOS'!$G145="","",YEAR(NOW())-YEAR(G145))</f>
        <v/>
      </c>
      <c r="I145" s="176"/>
      <c r="J145" s="114" t="str">
        <f t="shared" si="11"/>
        <v/>
      </c>
      <c r="K145" s="115" t="str">
        <f t="shared" si="12"/>
        <v>1900</v>
      </c>
      <c r="L145" s="116" t="str">
        <f t="shared" si="13"/>
        <v/>
      </c>
      <c r="M145" s="179"/>
      <c r="N145" s="117" t="str">
        <f>_xlfn.IFNA(VLOOKUP('INSCRIPCIONES NUEVOS'!$I145,VALORES,3,0),"")</f>
        <v/>
      </c>
      <c r="O145" s="182"/>
      <c r="P145" s="44"/>
      <c r="Q145" s="82" t="str">
        <f>TRIM(UPPER('INSCRIPCIONES NUEVOS'!$C145))</f>
        <v/>
      </c>
      <c r="R145" s="82" t="str">
        <f>TRIM(UPPER('INSCRIPCIONES NUEVOS'!$D145))</f>
        <v/>
      </c>
      <c r="S145" s="44" t="str">
        <f>UPPER(TRIM('INSCRIPCIONES NUEVOS'!$M145))</f>
        <v/>
      </c>
    </row>
    <row r="146" spans="1:19" ht="26.25" x14ac:dyDescent="0.25">
      <c r="A146" s="160" t="str">
        <f>IF(C146&lt;&gt;"",SUBTOTAL(103,$C$7:C146),"")</f>
        <v/>
      </c>
      <c r="B146" s="167"/>
      <c r="C146" s="168"/>
      <c r="D146" s="168"/>
      <c r="E146" s="169"/>
      <c r="F146" s="169"/>
      <c r="G146" s="170"/>
      <c r="H146" s="113" t="str">
        <f ca="1">IF('INSCRIPCIONES NUEVOS'!$G146="","",YEAR(NOW())-YEAR(G146))</f>
        <v/>
      </c>
      <c r="I146" s="176"/>
      <c r="J146" s="114" t="str">
        <f t="shared" si="11"/>
        <v/>
      </c>
      <c r="K146" s="115" t="str">
        <f t="shared" si="12"/>
        <v>1900</v>
      </c>
      <c r="L146" s="116" t="str">
        <f t="shared" si="13"/>
        <v/>
      </c>
      <c r="M146" s="179"/>
      <c r="N146" s="117" t="str">
        <f>_xlfn.IFNA(VLOOKUP('INSCRIPCIONES NUEVOS'!$I146,VALORES,3,0),"")</f>
        <v/>
      </c>
      <c r="O146" s="182"/>
      <c r="P146" s="44"/>
      <c r="Q146" s="82" t="str">
        <f>TRIM(UPPER('INSCRIPCIONES NUEVOS'!$C146))</f>
        <v/>
      </c>
      <c r="R146" s="82" t="str">
        <f>TRIM(UPPER('INSCRIPCIONES NUEVOS'!$D146))</f>
        <v/>
      </c>
      <c r="S146" s="44" t="str">
        <f>UPPER(TRIM('INSCRIPCIONES NUEVOS'!$M146))</f>
        <v/>
      </c>
    </row>
    <row r="147" spans="1:19" ht="26.25" x14ac:dyDescent="0.25">
      <c r="A147" s="160" t="str">
        <f>IF(C147&lt;&gt;"",SUBTOTAL(103,$C$7:C147),"")</f>
        <v/>
      </c>
      <c r="B147" s="167"/>
      <c r="C147" s="168"/>
      <c r="D147" s="168"/>
      <c r="E147" s="169"/>
      <c r="F147" s="169"/>
      <c r="G147" s="170"/>
      <c r="H147" s="113" t="str">
        <f ca="1">IF('INSCRIPCIONES NUEVOS'!$G147="","",YEAR(NOW())-YEAR(G147))</f>
        <v/>
      </c>
      <c r="I147" s="176"/>
      <c r="J147" s="114" t="str">
        <f t="shared" si="11"/>
        <v/>
      </c>
      <c r="K147" s="115" t="str">
        <f t="shared" si="12"/>
        <v>1900</v>
      </c>
      <c r="L147" s="116" t="str">
        <f t="shared" si="13"/>
        <v/>
      </c>
      <c r="M147" s="179"/>
      <c r="N147" s="117" t="str">
        <f>_xlfn.IFNA(VLOOKUP('INSCRIPCIONES NUEVOS'!$I147,VALORES,3,0),"")</f>
        <v/>
      </c>
      <c r="O147" s="182"/>
      <c r="P147" s="44"/>
      <c r="Q147" s="82" t="str">
        <f>TRIM(UPPER('INSCRIPCIONES NUEVOS'!$C147))</f>
        <v/>
      </c>
      <c r="R147" s="82" t="str">
        <f>TRIM(UPPER('INSCRIPCIONES NUEVOS'!$D147))</f>
        <v/>
      </c>
      <c r="S147" s="44" t="str">
        <f>UPPER(TRIM('INSCRIPCIONES NUEVOS'!$M147))</f>
        <v/>
      </c>
    </row>
    <row r="148" spans="1:19" ht="26.25" x14ac:dyDescent="0.25">
      <c r="A148" s="160" t="str">
        <f>IF(C148&lt;&gt;"",SUBTOTAL(103,$C$7:C148),"")</f>
        <v/>
      </c>
      <c r="B148" s="167"/>
      <c r="C148" s="168"/>
      <c r="D148" s="168"/>
      <c r="E148" s="169"/>
      <c r="F148" s="169"/>
      <c r="G148" s="170"/>
      <c r="H148" s="113" t="str">
        <f ca="1">IF('INSCRIPCIONES NUEVOS'!$G148="","",YEAR(NOW())-YEAR(G148))</f>
        <v/>
      </c>
      <c r="I148" s="176"/>
      <c r="J148" s="114" t="str">
        <f t="shared" si="11"/>
        <v/>
      </c>
      <c r="K148" s="17" t="str">
        <f t="shared" si="12"/>
        <v>1900</v>
      </c>
      <c r="L148" s="116" t="str">
        <f t="shared" si="13"/>
        <v/>
      </c>
      <c r="M148" s="179"/>
      <c r="N148" s="117" t="str">
        <f>_xlfn.IFNA(VLOOKUP('INSCRIPCIONES NUEVOS'!$I148,VALORES,3,0),"")</f>
        <v/>
      </c>
      <c r="O148" s="182"/>
      <c r="P148" s="44"/>
      <c r="Q148" s="82" t="str">
        <f>TRIM(UPPER('INSCRIPCIONES NUEVOS'!$C148))</f>
        <v/>
      </c>
      <c r="R148" s="82" t="str">
        <f>TRIM(UPPER('INSCRIPCIONES NUEVOS'!$D148))</f>
        <v/>
      </c>
      <c r="S148" s="44" t="str">
        <f>UPPER(TRIM('INSCRIPCIONES NUEVOS'!$M148))</f>
        <v/>
      </c>
    </row>
    <row r="149" spans="1:19" ht="26.25" x14ac:dyDescent="0.25">
      <c r="A149" s="160" t="str">
        <f>IF(C149&lt;&gt;"",SUBTOTAL(103,$C$7:C149),"")</f>
        <v/>
      </c>
      <c r="B149" s="167"/>
      <c r="C149" s="168"/>
      <c r="D149" s="168"/>
      <c r="E149" s="169"/>
      <c r="F149" s="169"/>
      <c r="G149" s="170"/>
      <c r="H149" s="113" t="str">
        <f ca="1">IF('INSCRIPCIONES NUEVOS'!$G149="","",YEAR(NOW())-YEAR(G149))</f>
        <v/>
      </c>
      <c r="I149" s="176"/>
      <c r="J149" s="114" t="str">
        <f t="shared" si="11"/>
        <v/>
      </c>
      <c r="K149" s="17" t="str">
        <f t="shared" si="12"/>
        <v>1900</v>
      </c>
      <c r="L149" s="116" t="str">
        <f t="shared" si="13"/>
        <v/>
      </c>
      <c r="M149" s="179"/>
      <c r="N149" s="117" t="str">
        <f>_xlfn.IFNA(VLOOKUP('INSCRIPCIONES NUEVOS'!$I149,VALORES,3,0),"")</f>
        <v/>
      </c>
      <c r="O149" s="182"/>
      <c r="P149" s="44"/>
      <c r="Q149" s="82" t="str">
        <f>TRIM(UPPER('INSCRIPCIONES NUEVOS'!$C149))</f>
        <v/>
      </c>
      <c r="R149" s="82" t="str">
        <f>TRIM(UPPER('INSCRIPCIONES NUEVOS'!$D149))</f>
        <v/>
      </c>
      <c r="S149" s="44" t="str">
        <f>UPPER(TRIM('INSCRIPCIONES NUEVOS'!$M149))</f>
        <v/>
      </c>
    </row>
    <row r="150" spans="1:19" ht="26.25" x14ac:dyDescent="0.25">
      <c r="A150" s="160" t="str">
        <f>IF(C150&lt;&gt;"",SUBTOTAL(103,$C$7:C150),"")</f>
        <v/>
      </c>
      <c r="B150" s="167"/>
      <c r="C150" s="168"/>
      <c r="D150" s="168"/>
      <c r="E150" s="169"/>
      <c r="F150" s="169"/>
      <c r="G150" s="170"/>
      <c r="H150" s="113" t="str">
        <f ca="1">IF('INSCRIPCIONES NUEVOS'!$G150="","",YEAR(NOW())-YEAR(G150))</f>
        <v/>
      </c>
      <c r="I150" s="176"/>
      <c r="J150" s="114" t="str">
        <f t="shared" si="11"/>
        <v/>
      </c>
      <c r="K150" s="17" t="str">
        <f t="shared" si="12"/>
        <v>1900</v>
      </c>
      <c r="L150" s="116" t="str">
        <f t="shared" si="13"/>
        <v/>
      </c>
      <c r="M150" s="179"/>
      <c r="N150" s="117" t="str">
        <f>_xlfn.IFNA(VLOOKUP('INSCRIPCIONES NUEVOS'!$I150,VALORES,3,0),"")</f>
        <v/>
      </c>
      <c r="O150" s="182"/>
      <c r="P150" s="44"/>
      <c r="Q150" s="82" t="str">
        <f>TRIM(UPPER('INSCRIPCIONES NUEVOS'!$C150))</f>
        <v/>
      </c>
      <c r="R150" s="82" t="str">
        <f>TRIM(UPPER('INSCRIPCIONES NUEVOS'!$D150))</f>
        <v/>
      </c>
      <c r="S150" s="44" t="str">
        <f>UPPER(TRIM('INSCRIPCIONES NUEVOS'!$M150))</f>
        <v/>
      </c>
    </row>
    <row r="151" spans="1:19" ht="26.25" x14ac:dyDescent="0.25">
      <c r="A151" s="160" t="str">
        <f>IF(C151&lt;&gt;"",SUBTOTAL(103,$C$7:C151),"")</f>
        <v/>
      </c>
      <c r="B151" s="167"/>
      <c r="C151" s="168"/>
      <c r="D151" s="168"/>
      <c r="E151" s="169"/>
      <c r="F151" s="169"/>
      <c r="G151" s="170"/>
      <c r="H151" s="113" t="str">
        <f ca="1">IF('INSCRIPCIONES NUEVOS'!$G151="","",YEAR(NOW())-YEAR(G151))</f>
        <v/>
      </c>
      <c r="I151" s="176"/>
      <c r="J151" s="114" t="str">
        <f t="shared" si="11"/>
        <v/>
      </c>
      <c r="K151" s="17" t="str">
        <f t="shared" si="12"/>
        <v>1900</v>
      </c>
      <c r="L151" s="116" t="str">
        <f t="shared" si="13"/>
        <v/>
      </c>
      <c r="M151" s="179"/>
      <c r="N151" s="117" t="str">
        <f>_xlfn.IFNA(VLOOKUP('INSCRIPCIONES NUEVOS'!$I151,VALORES,3,0),"")</f>
        <v/>
      </c>
      <c r="O151" s="182"/>
      <c r="P151" s="44"/>
      <c r="Q151" s="82" t="str">
        <f>TRIM(UPPER('INSCRIPCIONES NUEVOS'!$C151))</f>
        <v/>
      </c>
      <c r="R151" s="82" t="str">
        <f>TRIM(UPPER('INSCRIPCIONES NUEVOS'!$D151))</f>
        <v/>
      </c>
      <c r="S151" s="44" t="str">
        <f>UPPER(TRIM('INSCRIPCIONES NUEVOS'!$M151))</f>
        <v/>
      </c>
    </row>
    <row r="152" spans="1:19" ht="26.25" x14ac:dyDescent="0.25">
      <c r="A152" s="160" t="str">
        <f>IF(C152&lt;&gt;"",SUBTOTAL(103,$C$7:C152),"")</f>
        <v/>
      </c>
      <c r="B152" s="167"/>
      <c r="C152" s="168"/>
      <c r="D152" s="168"/>
      <c r="E152" s="169"/>
      <c r="F152" s="169"/>
      <c r="G152" s="170"/>
      <c r="H152" s="113" t="str">
        <f ca="1">IF('INSCRIPCIONES NUEVOS'!$G152="","",YEAR(NOW())-YEAR(G152))</f>
        <v/>
      </c>
      <c r="I152" s="176"/>
      <c r="J152" s="114" t="str">
        <f t="shared" si="11"/>
        <v/>
      </c>
      <c r="K152" s="17" t="str">
        <f t="shared" si="12"/>
        <v>1900</v>
      </c>
      <c r="L152" s="116" t="str">
        <f t="shared" si="13"/>
        <v/>
      </c>
      <c r="M152" s="179"/>
      <c r="N152" s="117" t="str">
        <f>_xlfn.IFNA(VLOOKUP('INSCRIPCIONES NUEVOS'!$I152,VALORES,3,0),"")</f>
        <v/>
      </c>
      <c r="O152" s="182"/>
      <c r="P152" s="44"/>
      <c r="Q152" s="82" t="str">
        <f>TRIM(UPPER('INSCRIPCIONES NUEVOS'!$C152))</f>
        <v/>
      </c>
      <c r="R152" s="82" t="str">
        <f>TRIM(UPPER('INSCRIPCIONES NUEVOS'!$D152))</f>
        <v/>
      </c>
      <c r="S152" s="44" t="str">
        <f>UPPER(TRIM('INSCRIPCIONES NUEVOS'!$M152))</f>
        <v/>
      </c>
    </row>
    <row r="153" spans="1:19" ht="26.25" x14ac:dyDescent="0.25">
      <c r="A153" s="160" t="str">
        <f>IF(C153&lt;&gt;"",SUBTOTAL(103,$C$7:C153),"")</f>
        <v/>
      </c>
      <c r="B153" s="167"/>
      <c r="C153" s="168"/>
      <c r="D153" s="168"/>
      <c r="E153" s="169"/>
      <c r="F153" s="169"/>
      <c r="G153" s="170"/>
      <c r="H153" s="113" t="str">
        <f ca="1">IF('INSCRIPCIONES NUEVOS'!$G153="","",YEAR(NOW())-YEAR(G153))</f>
        <v/>
      </c>
      <c r="I153" s="176"/>
      <c r="J153" s="114" t="str">
        <f t="shared" si="11"/>
        <v/>
      </c>
      <c r="K153" s="17" t="str">
        <f t="shared" si="12"/>
        <v>1900</v>
      </c>
      <c r="L153" s="116" t="str">
        <f t="shared" si="13"/>
        <v/>
      </c>
      <c r="M153" s="179"/>
      <c r="N153" s="117" t="str">
        <f>_xlfn.IFNA(VLOOKUP('INSCRIPCIONES NUEVOS'!$I153,VALORES,3,0),"")</f>
        <v/>
      </c>
      <c r="O153" s="182"/>
      <c r="P153" s="44"/>
      <c r="Q153" s="82" t="str">
        <f>TRIM(UPPER('INSCRIPCIONES NUEVOS'!$C153))</f>
        <v/>
      </c>
      <c r="R153" s="82" t="str">
        <f>TRIM(UPPER('INSCRIPCIONES NUEVOS'!$D153))</f>
        <v/>
      </c>
      <c r="S153" s="44" t="str">
        <f>UPPER(TRIM('INSCRIPCIONES NUEVOS'!$M153))</f>
        <v/>
      </c>
    </row>
    <row r="154" spans="1:19" ht="26.25" x14ac:dyDescent="0.25">
      <c r="A154" s="160" t="str">
        <f>IF(C154&lt;&gt;"",SUBTOTAL(103,$C$7:C154),"")</f>
        <v/>
      </c>
      <c r="B154" s="167"/>
      <c r="C154" s="168"/>
      <c r="D154" s="168"/>
      <c r="E154" s="169"/>
      <c r="F154" s="169"/>
      <c r="G154" s="170"/>
      <c r="H154" s="113" t="str">
        <f ca="1">IF('INSCRIPCIONES NUEVOS'!$G154="","",YEAR(NOW())-YEAR(G154))</f>
        <v/>
      </c>
      <c r="I154" s="176"/>
      <c r="J154" s="114" t="str">
        <f t="shared" si="11"/>
        <v/>
      </c>
      <c r="K154" s="17" t="str">
        <f t="shared" si="12"/>
        <v>1900</v>
      </c>
      <c r="L154" s="116" t="str">
        <f t="shared" si="13"/>
        <v/>
      </c>
      <c r="M154" s="179"/>
      <c r="N154" s="117" t="str">
        <f>_xlfn.IFNA(VLOOKUP('INSCRIPCIONES NUEVOS'!$I154,VALORES,3,0),"")</f>
        <v/>
      </c>
      <c r="O154" s="182"/>
      <c r="P154" s="44"/>
      <c r="Q154" s="82" t="str">
        <f>TRIM(UPPER('INSCRIPCIONES NUEVOS'!$C154))</f>
        <v/>
      </c>
      <c r="R154" s="82" t="str">
        <f>TRIM(UPPER('INSCRIPCIONES NUEVOS'!$D154))</f>
        <v/>
      </c>
      <c r="S154" s="44" t="str">
        <f>UPPER(TRIM('INSCRIPCIONES NUEVOS'!$M154))</f>
        <v/>
      </c>
    </row>
    <row r="155" spans="1:19" ht="26.25" x14ac:dyDescent="0.25">
      <c r="A155" s="160" t="str">
        <f>IF(C155&lt;&gt;"",SUBTOTAL(103,$C$7:C155),"")</f>
        <v/>
      </c>
      <c r="B155" s="167"/>
      <c r="C155" s="168"/>
      <c r="D155" s="168"/>
      <c r="E155" s="169"/>
      <c r="F155" s="169"/>
      <c r="G155" s="170"/>
      <c r="H155" s="113" t="str">
        <f ca="1">IF('INSCRIPCIONES NUEVOS'!$G155="","",YEAR(NOW())-YEAR(G155))</f>
        <v/>
      </c>
      <c r="I155" s="176"/>
      <c r="J155" s="114" t="str">
        <f t="shared" si="11"/>
        <v/>
      </c>
      <c r="K155" s="17" t="str">
        <f t="shared" si="12"/>
        <v>1900</v>
      </c>
      <c r="L155" s="116" t="str">
        <f t="shared" si="13"/>
        <v/>
      </c>
      <c r="M155" s="179"/>
      <c r="N155" s="117" t="str">
        <f>_xlfn.IFNA(VLOOKUP('INSCRIPCIONES NUEVOS'!$I155,VALORES,3,0),"")</f>
        <v/>
      </c>
      <c r="O155" s="182"/>
      <c r="P155" s="44"/>
      <c r="Q155" s="82" t="str">
        <f>TRIM(UPPER('INSCRIPCIONES NUEVOS'!$C155))</f>
        <v/>
      </c>
      <c r="R155" s="82" t="str">
        <f>TRIM(UPPER('INSCRIPCIONES NUEVOS'!$D155))</f>
        <v/>
      </c>
      <c r="S155" s="44" t="str">
        <f>UPPER(TRIM('INSCRIPCIONES NUEVOS'!$M155))</f>
        <v/>
      </c>
    </row>
    <row r="156" spans="1:19" ht="26.25" x14ac:dyDescent="0.25">
      <c r="A156" s="160" t="str">
        <f>IF(C156&lt;&gt;"",SUBTOTAL(103,$C$7:C156),"")</f>
        <v/>
      </c>
      <c r="B156" s="167"/>
      <c r="C156" s="168"/>
      <c r="D156" s="168"/>
      <c r="E156" s="169"/>
      <c r="F156" s="169"/>
      <c r="G156" s="170"/>
      <c r="H156" s="113" t="str">
        <f ca="1">IF('INSCRIPCIONES NUEVOS'!$G156="","",YEAR(NOW())-YEAR(G156))</f>
        <v/>
      </c>
      <c r="I156" s="176"/>
      <c r="J156" s="114" t="str">
        <f t="shared" si="11"/>
        <v/>
      </c>
      <c r="K156" s="17" t="str">
        <f t="shared" si="12"/>
        <v>1900</v>
      </c>
      <c r="L156" s="116" t="str">
        <f t="shared" si="13"/>
        <v/>
      </c>
      <c r="M156" s="179"/>
      <c r="N156" s="117" t="str">
        <f>_xlfn.IFNA(VLOOKUP('INSCRIPCIONES NUEVOS'!$I156,VALORES,3,0),"")</f>
        <v/>
      </c>
      <c r="O156" s="182"/>
      <c r="P156" s="44"/>
      <c r="Q156" s="82" t="str">
        <f>TRIM(UPPER('INSCRIPCIONES NUEVOS'!$C156))</f>
        <v/>
      </c>
      <c r="R156" s="82" t="str">
        <f>TRIM(UPPER('INSCRIPCIONES NUEVOS'!$D156))</f>
        <v/>
      </c>
      <c r="S156" s="44" t="str">
        <f>UPPER(TRIM('INSCRIPCIONES NUEVOS'!$M156))</f>
        <v/>
      </c>
    </row>
    <row r="157" spans="1:19" ht="26.25" x14ac:dyDescent="0.25">
      <c r="A157" s="160" t="str">
        <f>IF(C157&lt;&gt;"",SUBTOTAL(103,$C$7:C157),"")</f>
        <v/>
      </c>
      <c r="B157" s="167"/>
      <c r="C157" s="168"/>
      <c r="D157" s="168"/>
      <c r="E157" s="169"/>
      <c r="F157" s="169"/>
      <c r="G157" s="170"/>
      <c r="H157" s="113" t="str">
        <f ca="1">IF('INSCRIPCIONES NUEVOS'!$G157="","",YEAR(NOW())-YEAR(G157))</f>
        <v/>
      </c>
      <c r="I157" s="176"/>
      <c r="J157" s="114" t="str">
        <f t="shared" si="11"/>
        <v/>
      </c>
      <c r="K157" s="17" t="str">
        <f t="shared" si="12"/>
        <v>1900</v>
      </c>
      <c r="L157" s="116" t="str">
        <f t="shared" si="13"/>
        <v/>
      </c>
      <c r="M157" s="179"/>
      <c r="N157" s="117" t="str">
        <f>_xlfn.IFNA(VLOOKUP('INSCRIPCIONES NUEVOS'!$I157,VALORES,3,0),"")</f>
        <v/>
      </c>
      <c r="O157" s="182"/>
      <c r="P157" s="44"/>
      <c r="Q157" s="82" t="str">
        <f>TRIM(UPPER('INSCRIPCIONES NUEVOS'!$C157))</f>
        <v/>
      </c>
      <c r="R157" s="82" t="str">
        <f>TRIM(UPPER('INSCRIPCIONES NUEVOS'!$D157))</f>
        <v/>
      </c>
      <c r="S157" s="44" t="str">
        <f>UPPER(TRIM('INSCRIPCIONES NUEVOS'!$M157))</f>
        <v/>
      </c>
    </row>
    <row r="158" spans="1:19" ht="26.25" x14ac:dyDescent="0.25">
      <c r="A158" s="160" t="str">
        <f>IF(C158&lt;&gt;"",SUBTOTAL(103,$C$7:C158),"")</f>
        <v/>
      </c>
      <c r="B158" s="167"/>
      <c r="C158" s="168"/>
      <c r="D158" s="168"/>
      <c r="E158" s="169"/>
      <c r="F158" s="169"/>
      <c r="G158" s="170"/>
      <c r="H158" s="113" t="str">
        <f ca="1">IF('INSCRIPCIONES NUEVOS'!$G158="","",YEAR(NOW())-YEAR(G158))</f>
        <v/>
      </c>
      <c r="I158" s="176"/>
      <c r="J158" s="114" t="str">
        <f t="shared" si="11"/>
        <v/>
      </c>
      <c r="K158" s="17" t="str">
        <f t="shared" si="12"/>
        <v>1900</v>
      </c>
      <c r="L158" s="116" t="str">
        <f t="shared" si="13"/>
        <v/>
      </c>
      <c r="M158" s="179"/>
      <c r="N158" s="117" t="str">
        <f>_xlfn.IFNA(VLOOKUP('INSCRIPCIONES NUEVOS'!$I158,VALORES,3,0),"")</f>
        <v/>
      </c>
      <c r="O158" s="182"/>
      <c r="P158" s="44"/>
      <c r="Q158" s="82" t="str">
        <f>TRIM(UPPER('INSCRIPCIONES NUEVOS'!$C158))</f>
        <v/>
      </c>
      <c r="R158" s="82" t="str">
        <f>TRIM(UPPER('INSCRIPCIONES NUEVOS'!$D158))</f>
        <v/>
      </c>
      <c r="S158" s="44" t="str">
        <f>UPPER(TRIM('INSCRIPCIONES NUEVOS'!$M158))</f>
        <v/>
      </c>
    </row>
    <row r="159" spans="1:19" ht="26.25" x14ac:dyDescent="0.25">
      <c r="A159" s="160" t="str">
        <f>IF(C159&lt;&gt;"",SUBTOTAL(103,$C$7:C159),"")</f>
        <v/>
      </c>
      <c r="B159" s="167"/>
      <c r="C159" s="168"/>
      <c r="D159" s="168"/>
      <c r="E159" s="169"/>
      <c r="F159" s="169"/>
      <c r="G159" s="170"/>
      <c r="H159" s="113" t="str">
        <f ca="1">IF('INSCRIPCIONES NUEVOS'!$G159="","",YEAR(NOW())-YEAR(G159))</f>
        <v/>
      </c>
      <c r="I159" s="176"/>
      <c r="J159" s="114" t="str">
        <f t="shared" si="11"/>
        <v/>
      </c>
      <c r="K159" s="17" t="str">
        <f t="shared" si="12"/>
        <v>1900</v>
      </c>
      <c r="L159" s="116" t="str">
        <f t="shared" si="13"/>
        <v/>
      </c>
      <c r="M159" s="179"/>
      <c r="N159" s="117" t="str">
        <f>_xlfn.IFNA(VLOOKUP('INSCRIPCIONES NUEVOS'!$I159,VALORES,3,0),"")</f>
        <v/>
      </c>
      <c r="O159" s="182"/>
      <c r="P159" s="44"/>
      <c r="Q159" s="82" t="str">
        <f>TRIM(UPPER('INSCRIPCIONES NUEVOS'!$C159))</f>
        <v/>
      </c>
      <c r="R159" s="82" t="str">
        <f>TRIM(UPPER('INSCRIPCIONES NUEVOS'!$D159))</f>
        <v/>
      </c>
      <c r="S159" s="44" t="str">
        <f>UPPER(TRIM('INSCRIPCIONES NUEVOS'!$M159))</f>
        <v/>
      </c>
    </row>
    <row r="160" spans="1:19" ht="26.25" x14ac:dyDescent="0.25">
      <c r="A160" s="160" t="str">
        <f>IF(C160&lt;&gt;"",SUBTOTAL(103,$C$7:C160),"")</f>
        <v/>
      </c>
      <c r="B160" s="167"/>
      <c r="C160" s="168"/>
      <c r="D160" s="168"/>
      <c r="E160" s="169"/>
      <c r="F160" s="169"/>
      <c r="G160" s="170"/>
      <c r="H160" s="113" t="str">
        <f ca="1">IF('INSCRIPCIONES NUEVOS'!$G160="","",YEAR(NOW())-YEAR(G160))</f>
        <v/>
      </c>
      <c r="I160" s="176"/>
      <c r="J160" s="114" t="str">
        <f t="shared" si="11"/>
        <v/>
      </c>
      <c r="K160" s="17" t="str">
        <f t="shared" si="12"/>
        <v>1900</v>
      </c>
      <c r="L160" s="116" t="str">
        <f t="shared" si="13"/>
        <v/>
      </c>
      <c r="M160" s="179"/>
      <c r="N160" s="117" t="str">
        <f>_xlfn.IFNA(VLOOKUP('INSCRIPCIONES NUEVOS'!$I160,VALORES,3,0),"")</f>
        <v/>
      </c>
      <c r="O160" s="182"/>
      <c r="P160" s="44"/>
      <c r="Q160" s="82" t="str">
        <f>TRIM(UPPER('INSCRIPCIONES NUEVOS'!$C160))</f>
        <v/>
      </c>
      <c r="R160" s="82" t="str">
        <f>TRIM(UPPER('INSCRIPCIONES NUEVOS'!$D160))</f>
        <v/>
      </c>
      <c r="S160" s="44" t="str">
        <f>UPPER(TRIM('INSCRIPCIONES NUEVOS'!$M160))</f>
        <v/>
      </c>
    </row>
    <row r="161" spans="1:19" ht="26.25" x14ac:dyDescent="0.25">
      <c r="A161" s="160" t="str">
        <f>IF(C161&lt;&gt;"",SUBTOTAL(103,$C$7:C161),"")</f>
        <v/>
      </c>
      <c r="B161" s="167"/>
      <c r="C161" s="168"/>
      <c r="D161" s="168"/>
      <c r="E161" s="169"/>
      <c r="F161" s="169"/>
      <c r="G161" s="170"/>
      <c r="H161" s="113" t="str">
        <f ca="1">IF('INSCRIPCIONES NUEVOS'!$G161="","",YEAR(NOW())-YEAR(G161))</f>
        <v/>
      </c>
      <c r="I161" s="176"/>
      <c r="J161" s="114" t="str">
        <f t="shared" si="11"/>
        <v/>
      </c>
      <c r="K161" s="17" t="str">
        <f t="shared" si="12"/>
        <v>1900</v>
      </c>
      <c r="L161" s="116" t="str">
        <f t="shared" si="13"/>
        <v/>
      </c>
      <c r="M161" s="179"/>
      <c r="N161" s="117" t="str">
        <f>_xlfn.IFNA(VLOOKUP('INSCRIPCIONES NUEVOS'!$I161,VALORES,3,0),"")</f>
        <v/>
      </c>
      <c r="O161" s="182"/>
      <c r="P161" s="44"/>
      <c r="Q161" s="82" t="str">
        <f>TRIM(UPPER('INSCRIPCIONES NUEVOS'!$C161))</f>
        <v/>
      </c>
      <c r="R161" s="82" t="str">
        <f>TRIM(UPPER('INSCRIPCIONES NUEVOS'!$D161))</f>
        <v/>
      </c>
      <c r="S161" s="44" t="str">
        <f>UPPER(TRIM('INSCRIPCIONES NUEVOS'!$M161))</f>
        <v/>
      </c>
    </row>
    <row r="162" spans="1:19" ht="26.25" x14ac:dyDescent="0.25">
      <c r="A162" s="160" t="str">
        <f>IF(C162&lt;&gt;"",SUBTOTAL(103,$C$7:C162),"")</f>
        <v/>
      </c>
      <c r="B162" s="167"/>
      <c r="C162" s="168"/>
      <c r="D162" s="168"/>
      <c r="E162" s="169"/>
      <c r="F162" s="169"/>
      <c r="G162" s="170"/>
      <c r="H162" s="113" t="str">
        <f ca="1">IF('INSCRIPCIONES NUEVOS'!$G162="","",YEAR(NOW())-YEAR(G162))</f>
        <v/>
      </c>
      <c r="I162" s="176"/>
      <c r="J162" s="114" t="str">
        <f t="shared" si="11"/>
        <v/>
      </c>
      <c r="K162" s="17" t="str">
        <f t="shared" si="12"/>
        <v>1900</v>
      </c>
      <c r="L162" s="116" t="str">
        <f t="shared" si="13"/>
        <v/>
      </c>
      <c r="M162" s="179"/>
      <c r="N162" s="117" t="str">
        <f>_xlfn.IFNA(VLOOKUP('INSCRIPCIONES NUEVOS'!$I162,VALORES,3,0),"")</f>
        <v/>
      </c>
      <c r="O162" s="182"/>
      <c r="P162" s="44"/>
      <c r="Q162" s="82" t="str">
        <f>TRIM(UPPER('INSCRIPCIONES NUEVOS'!$C162))</f>
        <v/>
      </c>
      <c r="R162" s="82" t="str">
        <f>TRIM(UPPER('INSCRIPCIONES NUEVOS'!$D162))</f>
        <v/>
      </c>
      <c r="S162" s="44" t="str">
        <f>UPPER(TRIM('INSCRIPCIONES NUEVOS'!$M162))</f>
        <v/>
      </c>
    </row>
    <row r="163" spans="1:19" ht="26.25" x14ac:dyDescent="0.25">
      <c r="A163" s="160" t="str">
        <f>IF(C163&lt;&gt;"",SUBTOTAL(103,$C$7:C163),"")</f>
        <v/>
      </c>
      <c r="B163" s="167"/>
      <c r="C163" s="168"/>
      <c r="D163" s="168"/>
      <c r="E163" s="169"/>
      <c r="F163" s="169"/>
      <c r="G163" s="170"/>
      <c r="H163" s="113" t="str">
        <f ca="1">IF('INSCRIPCIONES NUEVOS'!$G163="","",YEAR(NOW())-YEAR(G163))</f>
        <v/>
      </c>
      <c r="I163" s="176"/>
      <c r="J163" s="114" t="str">
        <f t="shared" si="11"/>
        <v/>
      </c>
      <c r="K163" s="17" t="str">
        <f t="shared" si="12"/>
        <v>1900</v>
      </c>
      <c r="L163" s="116" t="str">
        <f t="shared" si="13"/>
        <v/>
      </c>
      <c r="M163" s="179"/>
      <c r="N163" s="117" t="str">
        <f>_xlfn.IFNA(VLOOKUP('INSCRIPCIONES NUEVOS'!$I163,VALORES,3,0),"")</f>
        <v/>
      </c>
      <c r="O163" s="182"/>
      <c r="P163" s="44"/>
      <c r="Q163" s="82" t="str">
        <f>TRIM(UPPER('INSCRIPCIONES NUEVOS'!$C163))</f>
        <v/>
      </c>
      <c r="R163" s="82" t="str">
        <f>TRIM(UPPER('INSCRIPCIONES NUEVOS'!$D163))</f>
        <v/>
      </c>
      <c r="S163" s="44" t="str">
        <f>UPPER(TRIM('INSCRIPCIONES NUEVOS'!$M163))</f>
        <v/>
      </c>
    </row>
    <row r="164" spans="1:19" ht="26.25" x14ac:dyDescent="0.25">
      <c r="A164" s="160" t="str">
        <f>IF(C164&lt;&gt;"",SUBTOTAL(103,$C$7:C164),"")</f>
        <v/>
      </c>
      <c r="B164" s="171"/>
      <c r="C164" s="168"/>
      <c r="D164" s="168"/>
      <c r="E164" s="169"/>
      <c r="F164" s="169"/>
      <c r="G164" s="170"/>
      <c r="H164" s="113" t="str">
        <f ca="1">IF('INSCRIPCIONES NUEVOS'!$G164="","",YEAR(NOW())-YEAR(G164))</f>
        <v/>
      </c>
      <c r="I164" s="176"/>
      <c r="J164" s="114" t="str">
        <f t="shared" si="11"/>
        <v/>
      </c>
      <c r="K164" s="17" t="str">
        <f t="shared" si="12"/>
        <v>1900</v>
      </c>
      <c r="L164" s="116" t="str">
        <f t="shared" si="13"/>
        <v/>
      </c>
      <c r="M164" s="179"/>
      <c r="N164" s="117" t="str">
        <f>_xlfn.IFNA(VLOOKUP('INSCRIPCIONES NUEVOS'!$I164,VALORES,3,0),"")</f>
        <v/>
      </c>
      <c r="O164" s="182"/>
      <c r="P164" s="44"/>
      <c r="Q164" s="82" t="str">
        <f>TRIM(UPPER('INSCRIPCIONES NUEVOS'!$C164))</f>
        <v/>
      </c>
      <c r="R164" s="82" t="str">
        <f>TRIM(UPPER('INSCRIPCIONES NUEVOS'!$D164))</f>
        <v/>
      </c>
      <c r="S164" s="44" t="str">
        <f>UPPER(TRIM('INSCRIPCIONES NUEVOS'!$M164))</f>
        <v/>
      </c>
    </row>
    <row r="165" spans="1:19" ht="26.25" x14ac:dyDescent="0.25">
      <c r="A165" s="160" t="str">
        <f>IF(C165&lt;&gt;"",SUBTOTAL(103,$C$7:C165),"")</f>
        <v/>
      </c>
      <c r="B165" s="171"/>
      <c r="C165" s="168"/>
      <c r="D165" s="168"/>
      <c r="E165" s="169"/>
      <c r="F165" s="169"/>
      <c r="G165" s="170"/>
      <c r="H165" s="113" t="str">
        <f ca="1">IF('INSCRIPCIONES NUEVOS'!$G165="","",YEAR(NOW())-YEAR(G165))</f>
        <v/>
      </c>
      <c r="I165" s="176"/>
      <c r="J165" s="114" t="str">
        <f t="shared" si="11"/>
        <v/>
      </c>
      <c r="K165" s="17" t="str">
        <f t="shared" si="12"/>
        <v>1900</v>
      </c>
      <c r="L165" s="116" t="str">
        <f t="shared" si="13"/>
        <v/>
      </c>
      <c r="M165" s="179"/>
      <c r="N165" s="117" t="str">
        <f>_xlfn.IFNA(VLOOKUP('INSCRIPCIONES NUEVOS'!$I165,VALORES,3,0),"")</f>
        <v/>
      </c>
      <c r="O165" s="182"/>
      <c r="P165" s="44"/>
      <c r="Q165" s="82" t="str">
        <f>TRIM(UPPER('INSCRIPCIONES NUEVOS'!$C165))</f>
        <v/>
      </c>
      <c r="R165" s="82" t="str">
        <f>TRIM(UPPER('INSCRIPCIONES NUEVOS'!$D165))</f>
        <v/>
      </c>
      <c r="S165" s="44" t="str">
        <f>UPPER(TRIM('INSCRIPCIONES NUEVOS'!$M165))</f>
        <v/>
      </c>
    </row>
    <row r="166" spans="1:19" ht="26.25" x14ac:dyDescent="0.25">
      <c r="A166" s="160" t="str">
        <f>IF(C166&lt;&gt;"",SUBTOTAL(103,$C$7:C166),"")</f>
        <v/>
      </c>
      <c r="B166" s="171"/>
      <c r="C166" s="168"/>
      <c r="D166" s="168"/>
      <c r="E166" s="169"/>
      <c r="F166" s="169"/>
      <c r="G166" s="170"/>
      <c r="H166" s="113" t="str">
        <f ca="1">IF('INSCRIPCIONES NUEVOS'!$G166="","",YEAR(NOW())-YEAR(G166))</f>
        <v/>
      </c>
      <c r="I166" s="176"/>
      <c r="J166" s="114" t="str">
        <f t="shared" si="11"/>
        <v/>
      </c>
      <c r="K166" s="17" t="str">
        <f t="shared" si="12"/>
        <v>1900</v>
      </c>
      <c r="L166" s="116" t="str">
        <f t="shared" si="13"/>
        <v/>
      </c>
      <c r="M166" s="179"/>
      <c r="N166" s="117" t="str">
        <f>_xlfn.IFNA(VLOOKUP('INSCRIPCIONES NUEVOS'!$I166,VALORES,3,0),"")</f>
        <v/>
      </c>
      <c r="O166" s="182"/>
      <c r="P166" s="44"/>
      <c r="Q166" s="82" t="str">
        <f>TRIM(UPPER('INSCRIPCIONES NUEVOS'!$C166))</f>
        <v/>
      </c>
      <c r="R166" s="82" t="str">
        <f>TRIM(UPPER('INSCRIPCIONES NUEVOS'!$D166))</f>
        <v/>
      </c>
      <c r="S166" s="44" t="str">
        <f>UPPER(TRIM('INSCRIPCIONES NUEVOS'!$M166))</f>
        <v/>
      </c>
    </row>
    <row r="167" spans="1:19" ht="26.25" x14ac:dyDescent="0.25">
      <c r="A167" s="160" t="str">
        <f>IF(C167&lt;&gt;"",SUBTOTAL(103,$C$7:C167),"")</f>
        <v/>
      </c>
      <c r="B167" s="171"/>
      <c r="C167" s="168"/>
      <c r="D167" s="168"/>
      <c r="E167" s="169"/>
      <c r="F167" s="169"/>
      <c r="G167" s="170"/>
      <c r="H167" s="113" t="str">
        <f ca="1">IF('INSCRIPCIONES NUEVOS'!$G167="","",YEAR(NOW())-YEAR(G167))</f>
        <v/>
      </c>
      <c r="I167" s="176"/>
      <c r="J167" s="114" t="str">
        <f t="shared" si="11"/>
        <v/>
      </c>
      <c r="K167" s="17" t="str">
        <f t="shared" si="12"/>
        <v>1900</v>
      </c>
      <c r="L167" s="116" t="str">
        <f t="shared" si="13"/>
        <v/>
      </c>
      <c r="M167" s="179"/>
      <c r="N167" s="117" t="str">
        <f>_xlfn.IFNA(VLOOKUP('INSCRIPCIONES NUEVOS'!$I167,VALORES,3,0),"")</f>
        <v/>
      </c>
      <c r="O167" s="182"/>
      <c r="P167" s="44"/>
      <c r="Q167" s="82" t="str">
        <f>TRIM(UPPER('INSCRIPCIONES NUEVOS'!$C167))</f>
        <v/>
      </c>
      <c r="R167" s="82" t="str">
        <f>TRIM(UPPER('INSCRIPCIONES NUEVOS'!$D167))</f>
        <v/>
      </c>
      <c r="S167" s="44" t="str">
        <f>UPPER(TRIM('INSCRIPCIONES NUEVOS'!$M167))</f>
        <v/>
      </c>
    </row>
    <row r="168" spans="1:19" ht="26.25" x14ac:dyDescent="0.25">
      <c r="A168" s="160" t="str">
        <f>IF(C168&lt;&gt;"",SUBTOTAL(103,$C$7:C168),"")</f>
        <v/>
      </c>
      <c r="B168" s="171"/>
      <c r="C168" s="168"/>
      <c r="D168" s="168"/>
      <c r="E168" s="169"/>
      <c r="F168" s="169"/>
      <c r="G168" s="170"/>
      <c r="H168" s="113" t="str">
        <f ca="1">IF('INSCRIPCIONES NUEVOS'!$G168="","",YEAR(NOW())-YEAR(G168))</f>
        <v/>
      </c>
      <c r="I168" s="176"/>
      <c r="J168" s="114" t="str">
        <f t="shared" si="11"/>
        <v/>
      </c>
      <c r="K168" s="17" t="str">
        <f t="shared" si="12"/>
        <v>1900</v>
      </c>
      <c r="L168" s="116" t="str">
        <f t="shared" si="13"/>
        <v/>
      </c>
      <c r="M168" s="179"/>
      <c r="N168" s="117" t="str">
        <f>_xlfn.IFNA(VLOOKUP('INSCRIPCIONES NUEVOS'!$I168,VALORES,3,0),"")</f>
        <v/>
      </c>
      <c r="O168" s="182"/>
      <c r="P168" s="44"/>
      <c r="Q168" s="82" t="str">
        <f>TRIM(UPPER('INSCRIPCIONES NUEVOS'!$C168))</f>
        <v/>
      </c>
      <c r="R168" s="82" t="str">
        <f>TRIM(UPPER('INSCRIPCIONES NUEVOS'!$D168))</f>
        <v/>
      </c>
      <c r="S168" s="44" t="str">
        <f>UPPER(TRIM('INSCRIPCIONES NUEVOS'!$M168))</f>
        <v/>
      </c>
    </row>
    <row r="169" spans="1:19" ht="26.25" x14ac:dyDescent="0.25">
      <c r="A169" s="160" t="str">
        <f>IF(C169&lt;&gt;"",SUBTOTAL(103,$C$7:C169),"")</f>
        <v/>
      </c>
      <c r="B169" s="171"/>
      <c r="C169" s="168"/>
      <c r="D169" s="168"/>
      <c r="E169" s="169"/>
      <c r="F169" s="169"/>
      <c r="G169" s="170"/>
      <c r="H169" s="113" t="str">
        <f ca="1">IF('INSCRIPCIONES NUEVOS'!$G169="","",YEAR(NOW())-YEAR(G169))</f>
        <v/>
      </c>
      <c r="I169" s="176"/>
      <c r="J169" s="114" t="str">
        <f t="shared" si="11"/>
        <v/>
      </c>
      <c r="K169" s="17" t="str">
        <f t="shared" si="12"/>
        <v>1900</v>
      </c>
      <c r="L169" s="116" t="str">
        <f t="shared" si="13"/>
        <v/>
      </c>
      <c r="M169" s="179"/>
      <c r="N169" s="117" t="str">
        <f>_xlfn.IFNA(VLOOKUP('INSCRIPCIONES NUEVOS'!$I169,VALORES,3,0),"")</f>
        <v/>
      </c>
      <c r="O169" s="182"/>
      <c r="P169" s="44"/>
      <c r="Q169" s="82" t="str">
        <f>TRIM(UPPER('INSCRIPCIONES NUEVOS'!$C169))</f>
        <v/>
      </c>
      <c r="R169" s="82" t="str">
        <f>TRIM(UPPER('INSCRIPCIONES NUEVOS'!$D169))</f>
        <v/>
      </c>
      <c r="S169" s="44" t="str">
        <f>UPPER(TRIM('INSCRIPCIONES NUEVOS'!$M169))</f>
        <v/>
      </c>
    </row>
    <row r="170" spans="1:19" ht="26.25" x14ac:dyDescent="0.25">
      <c r="A170" s="160" t="str">
        <f>IF(C170&lt;&gt;"",SUBTOTAL(103,$C$7:C170),"")</f>
        <v/>
      </c>
      <c r="B170" s="171"/>
      <c r="C170" s="168"/>
      <c r="D170" s="168"/>
      <c r="E170" s="169"/>
      <c r="F170" s="169"/>
      <c r="G170" s="170"/>
      <c r="H170" s="113" t="str">
        <f ca="1">IF('INSCRIPCIONES NUEVOS'!$G170="","",YEAR(NOW())-YEAR(G170))</f>
        <v/>
      </c>
      <c r="I170" s="176"/>
      <c r="J170" s="114" t="str">
        <f t="shared" si="11"/>
        <v/>
      </c>
      <c r="K170" s="17" t="str">
        <f t="shared" si="12"/>
        <v>1900</v>
      </c>
      <c r="L170" s="116" t="str">
        <f t="shared" si="13"/>
        <v/>
      </c>
      <c r="M170" s="179"/>
      <c r="N170" s="117" t="str">
        <f>_xlfn.IFNA(VLOOKUP('INSCRIPCIONES NUEVOS'!$I170,VALORES,3,0),"")</f>
        <v/>
      </c>
      <c r="O170" s="182"/>
      <c r="P170" s="44"/>
      <c r="Q170" s="82" t="str">
        <f>TRIM(UPPER('INSCRIPCIONES NUEVOS'!$C170))</f>
        <v/>
      </c>
      <c r="R170" s="82" t="str">
        <f>TRIM(UPPER('INSCRIPCIONES NUEVOS'!$D170))</f>
        <v/>
      </c>
      <c r="S170" s="44" t="str">
        <f>UPPER(TRIM('INSCRIPCIONES NUEVOS'!$M170))</f>
        <v/>
      </c>
    </row>
    <row r="171" spans="1:19" ht="26.25" x14ac:dyDescent="0.25">
      <c r="A171" s="160" t="str">
        <f>IF(C171&lt;&gt;"",SUBTOTAL(103,$C$7:C171),"")</f>
        <v/>
      </c>
      <c r="B171" s="171"/>
      <c r="C171" s="168"/>
      <c r="D171" s="168"/>
      <c r="E171" s="169"/>
      <c r="F171" s="169"/>
      <c r="G171" s="170"/>
      <c r="H171" s="113" t="str">
        <f ca="1">IF('INSCRIPCIONES NUEVOS'!$G171="","",YEAR(NOW())-YEAR(G171))</f>
        <v/>
      </c>
      <c r="I171" s="176"/>
      <c r="J171" s="114" t="str">
        <f t="shared" si="11"/>
        <v/>
      </c>
      <c r="K171" s="17" t="str">
        <f t="shared" si="12"/>
        <v>1900</v>
      </c>
      <c r="L171" s="116" t="str">
        <f t="shared" si="13"/>
        <v/>
      </c>
      <c r="M171" s="179"/>
      <c r="N171" s="117" t="str">
        <f>_xlfn.IFNA(VLOOKUP('INSCRIPCIONES NUEVOS'!$I171,VALORES,3,0),"")</f>
        <v/>
      </c>
      <c r="O171" s="182"/>
      <c r="P171" s="44"/>
      <c r="Q171" s="82" t="str">
        <f>TRIM(UPPER('INSCRIPCIONES NUEVOS'!$C171))</f>
        <v/>
      </c>
      <c r="R171" s="82" t="str">
        <f>TRIM(UPPER('INSCRIPCIONES NUEVOS'!$D171))</f>
        <v/>
      </c>
      <c r="S171" s="44" t="str">
        <f>UPPER(TRIM('INSCRIPCIONES NUEVOS'!$M171))</f>
        <v/>
      </c>
    </row>
    <row r="172" spans="1:19" ht="26.25" x14ac:dyDescent="0.25">
      <c r="A172" s="160" t="str">
        <f>IF(C172&lt;&gt;"",SUBTOTAL(103,$C$7:C172),"")</f>
        <v/>
      </c>
      <c r="B172" s="171"/>
      <c r="C172" s="168"/>
      <c r="D172" s="168"/>
      <c r="E172" s="169"/>
      <c r="F172" s="169"/>
      <c r="G172" s="170"/>
      <c r="H172" s="113" t="str">
        <f ca="1">IF('INSCRIPCIONES NUEVOS'!$G172="","",YEAR(NOW())-YEAR(G172))</f>
        <v/>
      </c>
      <c r="I172" s="176"/>
      <c r="J172" s="114" t="str">
        <f t="shared" si="11"/>
        <v/>
      </c>
      <c r="K172" s="17" t="str">
        <f t="shared" si="12"/>
        <v>1900</v>
      </c>
      <c r="L172" s="116" t="str">
        <f t="shared" si="13"/>
        <v/>
      </c>
      <c r="M172" s="179"/>
      <c r="N172" s="117" t="str">
        <f>_xlfn.IFNA(VLOOKUP('INSCRIPCIONES NUEVOS'!$I172,VALORES,3,0),"")</f>
        <v/>
      </c>
      <c r="O172" s="182"/>
      <c r="P172" s="44"/>
      <c r="Q172" s="82" t="str">
        <f>TRIM(UPPER('INSCRIPCIONES NUEVOS'!$C172))</f>
        <v/>
      </c>
      <c r="R172" s="82" t="str">
        <f>TRIM(UPPER('INSCRIPCIONES NUEVOS'!$D172))</f>
        <v/>
      </c>
      <c r="S172" s="44" t="str">
        <f>UPPER(TRIM('INSCRIPCIONES NUEVOS'!$M172))</f>
        <v/>
      </c>
    </row>
    <row r="173" spans="1:19" ht="26.25" x14ac:dyDescent="0.25">
      <c r="A173" s="160" t="str">
        <f>IF(C173&lt;&gt;"",SUBTOTAL(103,$C$7:C173),"")</f>
        <v/>
      </c>
      <c r="B173" s="171"/>
      <c r="C173" s="168"/>
      <c r="D173" s="168"/>
      <c r="E173" s="169"/>
      <c r="F173" s="169"/>
      <c r="G173" s="170"/>
      <c r="H173" s="113" t="str">
        <f ca="1">IF('INSCRIPCIONES NUEVOS'!$G173="","",YEAR(NOW())-YEAR(G173))</f>
        <v/>
      </c>
      <c r="I173" s="176"/>
      <c r="J173" s="114" t="str">
        <f t="shared" si="11"/>
        <v/>
      </c>
      <c r="K173" s="17" t="str">
        <f t="shared" si="12"/>
        <v>1900</v>
      </c>
      <c r="L173" s="116" t="str">
        <f t="shared" si="13"/>
        <v/>
      </c>
      <c r="M173" s="179"/>
      <c r="N173" s="117" t="str">
        <f>_xlfn.IFNA(VLOOKUP('INSCRIPCIONES NUEVOS'!$I173,VALORES,3,0),"")</f>
        <v/>
      </c>
      <c r="O173" s="182"/>
      <c r="P173" s="44"/>
      <c r="Q173" s="82" t="str">
        <f>TRIM(UPPER('INSCRIPCIONES NUEVOS'!$C173))</f>
        <v/>
      </c>
      <c r="R173" s="82" t="str">
        <f>TRIM(UPPER('INSCRIPCIONES NUEVOS'!$D173))</f>
        <v/>
      </c>
      <c r="S173" s="44" t="str">
        <f>UPPER(TRIM('INSCRIPCIONES NUEVOS'!$M173))</f>
        <v/>
      </c>
    </row>
    <row r="174" spans="1:19" ht="26.25" x14ac:dyDescent="0.25">
      <c r="A174" s="160" t="str">
        <f>IF(C174&lt;&gt;"",SUBTOTAL(103,$C$7:C174),"")</f>
        <v/>
      </c>
      <c r="B174" s="171"/>
      <c r="C174" s="168"/>
      <c r="D174" s="168"/>
      <c r="E174" s="169"/>
      <c r="F174" s="169"/>
      <c r="G174" s="170"/>
      <c r="H174" s="113" t="str">
        <f ca="1">IF('INSCRIPCIONES NUEVOS'!$G174="","",YEAR(NOW())-YEAR(G174))</f>
        <v/>
      </c>
      <c r="I174" s="176"/>
      <c r="J174" s="114" t="str">
        <f t="shared" si="11"/>
        <v/>
      </c>
      <c r="K174" s="17" t="str">
        <f t="shared" si="12"/>
        <v>1900</v>
      </c>
      <c r="L174" s="116" t="str">
        <f t="shared" si="13"/>
        <v/>
      </c>
      <c r="M174" s="179"/>
      <c r="N174" s="117" t="str">
        <f>_xlfn.IFNA(VLOOKUP('INSCRIPCIONES NUEVOS'!$I174,VALORES,3,0),"")</f>
        <v/>
      </c>
      <c r="O174" s="182"/>
      <c r="P174" s="44"/>
      <c r="Q174" s="82" t="str">
        <f>TRIM(UPPER('INSCRIPCIONES NUEVOS'!$C174))</f>
        <v/>
      </c>
      <c r="R174" s="82" t="str">
        <f>TRIM(UPPER('INSCRIPCIONES NUEVOS'!$D174))</f>
        <v/>
      </c>
      <c r="S174" s="44" t="str">
        <f>UPPER(TRIM('INSCRIPCIONES NUEVOS'!$M174))</f>
        <v/>
      </c>
    </row>
    <row r="175" spans="1:19" ht="26.25" x14ac:dyDescent="0.25">
      <c r="A175" s="160" t="str">
        <f>IF(C175&lt;&gt;"",SUBTOTAL(103,$C$7:C175),"")</f>
        <v/>
      </c>
      <c r="B175" s="171"/>
      <c r="C175" s="168"/>
      <c r="D175" s="168"/>
      <c r="E175" s="169"/>
      <c r="F175" s="169"/>
      <c r="G175" s="170"/>
      <c r="H175" s="113" t="str">
        <f ca="1">IF('INSCRIPCIONES NUEVOS'!$G175="","",YEAR(NOW())-YEAR(G175))</f>
        <v/>
      </c>
      <c r="I175" s="176"/>
      <c r="J175" s="114" t="str">
        <f t="shared" si="11"/>
        <v/>
      </c>
      <c r="K175" s="17" t="str">
        <f t="shared" si="12"/>
        <v>1900</v>
      </c>
      <c r="L175" s="116" t="str">
        <f t="shared" si="13"/>
        <v/>
      </c>
      <c r="M175" s="179"/>
      <c r="N175" s="117" t="str">
        <f>_xlfn.IFNA(VLOOKUP('INSCRIPCIONES NUEVOS'!$I175,VALORES,3,0),"")</f>
        <v/>
      </c>
      <c r="O175" s="182"/>
      <c r="P175" s="44"/>
      <c r="Q175" s="82" t="str">
        <f>TRIM(UPPER('INSCRIPCIONES NUEVOS'!$C175))</f>
        <v/>
      </c>
      <c r="R175" s="82" t="str">
        <f>TRIM(UPPER('INSCRIPCIONES NUEVOS'!$D175))</f>
        <v/>
      </c>
      <c r="S175" s="44" t="str">
        <f>UPPER(TRIM('INSCRIPCIONES NUEVOS'!$M175))</f>
        <v/>
      </c>
    </row>
    <row r="176" spans="1:19" ht="26.25" x14ac:dyDescent="0.25">
      <c r="A176" s="160" t="str">
        <f>IF(C176&lt;&gt;"",SUBTOTAL(103,$C$7:C176),"")</f>
        <v/>
      </c>
      <c r="B176" s="171"/>
      <c r="C176" s="168"/>
      <c r="D176" s="168"/>
      <c r="E176" s="169"/>
      <c r="F176" s="169"/>
      <c r="G176" s="170"/>
      <c r="H176" s="113" t="str">
        <f ca="1">IF('INSCRIPCIONES NUEVOS'!$G176="","",YEAR(NOW())-YEAR(G176))</f>
        <v/>
      </c>
      <c r="I176" s="176"/>
      <c r="J176" s="114" t="str">
        <f t="shared" si="11"/>
        <v/>
      </c>
      <c r="K176" s="17" t="str">
        <f t="shared" si="12"/>
        <v>1900</v>
      </c>
      <c r="L176" s="116" t="str">
        <f t="shared" si="13"/>
        <v/>
      </c>
      <c r="M176" s="179"/>
      <c r="N176" s="117" t="str">
        <f>_xlfn.IFNA(VLOOKUP('INSCRIPCIONES NUEVOS'!$I176,VALORES,3,0),"")</f>
        <v/>
      </c>
      <c r="O176" s="182"/>
      <c r="P176" s="44"/>
      <c r="Q176" s="82" t="str">
        <f>TRIM(UPPER('INSCRIPCIONES NUEVOS'!$C176))</f>
        <v/>
      </c>
      <c r="R176" s="82" t="str">
        <f>TRIM(UPPER('INSCRIPCIONES NUEVOS'!$D176))</f>
        <v/>
      </c>
      <c r="S176" s="44" t="str">
        <f>UPPER(TRIM('INSCRIPCIONES NUEVOS'!$M176))</f>
        <v/>
      </c>
    </row>
    <row r="177" spans="1:19" ht="26.25" x14ac:dyDescent="0.25">
      <c r="A177" s="160" t="str">
        <f>IF(C177&lt;&gt;"",SUBTOTAL(103,$C$7:C177),"")</f>
        <v/>
      </c>
      <c r="B177" s="171"/>
      <c r="C177" s="168"/>
      <c r="D177" s="168"/>
      <c r="E177" s="169"/>
      <c r="F177" s="169"/>
      <c r="G177" s="170"/>
      <c r="H177" s="113" t="str">
        <f ca="1">IF('INSCRIPCIONES NUEVOS'!$G177="","",YEAR(NOW())-YEAR(G177))</f>
        <v/>
      </c>
      <c r="I177" s="176"/>
      <c r="J177" s="114" t="str">
        <f t="shared" si="11"/>
        <v/>
      </c>
      <c r="K177" s="17" t="str">
        <f t="shared" si="12"/>
        <v>1900</v>
      </c>
      <c r="L177" s="116" t="str">
        <f t="shared" si="13"/>
        <v/>
      </c>
      <c r="M177" s="179"/>
      <c r="N177" s="117" t="str">
        <f>_xlfn.IFNA(VLOOKUP('INSCRIPCIONES NUEVOS'!$I177,VALORES,3,0),"")</f>
        <v/>
      </c>
      <c r="O177" s="182"/>
      <c r="P177" s="44"/>
      <c r="Q177" s="82" t="str">
        <f>TRIM(UPPER('INSCRIPCIONES NUEVOS'!$C177))</f>
        <v/>
      </c>
      <c r="R177" s="82" t="str">
        <f>TRIM(UPPER('INSCRIPCIONES NUEVOS'!$D177))</f>
        <v/>
      </c>
      <c r="S177" s="44" t="str">
        <f>UPPER(TRIM('INSCRIPCIONES NUEVOS'!$M177))</f>
        <v/>
      </c>
    </row>
    <row r="178" spans="1:19" ht="26.25" x14ac:dyDescent="0.25">
      <c r="A178" s="160" t="str">
        <f>IF(C178&lt;&gt;"",SUBTOTAL(103,$C$7:C178),"")</f>
        <v/>
      </c>
      <c r="B178" s="171"/>
      <c r="C178" s="168"/>
      <c r="D178" s="168"/>
      <c r="E178" s="169"/>
      <c r="F178" s="169"/>
      <c r="G178" s="170"/>
      <c r="H178" s="113" t="str">
        <f ca="1">IF('INSCRIPCIONES NUEVOS'!$G178="","",YEAR(NOW())-YEAR(G178))</f>
        <v/>
      </c>
      <c r="I178" s="176"/>
      <c r="J178" s="114" t="str">
        <f t="shared" si="11"/>
        <v/>
      </c>
      <c r="K178" s="17" t="str">
        <f t="shared" si="12"/>
        <v>1900</v>
      </c>
      <c r="L178" s="116" t="str">
        <f t="shared" si="13"/>
        <v/>
      </c>
      <c r="M178" s="179"/>
      <c r="N178" s="117" t="str">
        <f>_xlfn.IFNA(VLOOKUP('INSCRIPCIONES NUEVOS'!$I178,VALORES,3,0),"")</f>
        <v/>
      </c>
      <c r="O178" s="182"/>
      <c r="P178" s="44"/>
      <c r="Q178" s="82" t="str">
        <f>TRIM(UPPER('INSCRIPCIONES NUEVOS'!$C178))</f>
        <v/>
      </c>
      <c r="R178" s="82" t="str">
        <f>TRIM(UPPER('INSCRIPCIONES NUEVOS'!$D178))</f>
        <v/>
      </c>
      <c r="S178" s="44" t="str">
        <f>UPPER(TRIM('INSCRIPCIONES NUEVOS'!$M178))</f>
        <v/>
      </c>
    </row>
    <row r="179" spans="1:19" ht="26.25" x14ac:dyDescent="0.25">
      <c r="A179" s="160" t="str">
        <f>IF(C179&lt;&gt;"",SUBTOTAL(103,$C$7:C179),"")</f>
        <v/>
      </c>
      <c r="B179" s="171"/>
      <c r="C179" s="168"/>
      <c r="D179" s="168"/>
      <c r="E179" s="169"/>
      <c r="F179" s="169"/>
      <c r="G179" s="170"/>
      <c r="H179" s="113" t="str">
        <f ca="1">IF('INSCRIPCIONES NUEVOS'!$G179="","",YEAR(NOW())-YEAR(G179))</f>
        <v/>
      </c>
      <c r="I179" s="176"/>
      <c r="J179" s="114" t="str">
        <f t="shared" si="11"/>
        <v/>
      </c>
      <c r="K179" s="17" t="str">
        <f t="shared" si="12"/>
        <v>1900</v>
      </c>
      <c r="L179" s="116" t="str">
        <f t="shared" si="13"/>
        <v/>
      </c>
      <c r="M179" s="179"/>
      <c r="N179" s="117" t="str">
        <f>_xlfn.IFNA(VLOOKUP('INSCRIPCIONES NUEVOS'!$I179,VALORES,3,0),"")</f>
        <v/>
      </c>
      <c r="O179" s="182"/>
      <c r="P179" s="44"/>
      <c r="Q179" s="82" t="str">
        <f>TRIM(UPPER('INSCRIPCIONES NUEVOS'!$C179))</f>
        <v/>
      </c>
      <c r="R179" s="82" t="str">
        <f>TRIM(UPPER('INSCRIPCIONES NUEVOS'!$D179))</f>
        <v/>
      </c>
      <c r="S179" s="44" t="str">
        <f>UPPER(TRIM('INSCRIPCIONES NUEVOS'!$M179))</f>
        <v/>
      </c>
    </row>
    <row r="180" spans="1:19" ht="26.25" x14ac:dyDescent="0.25">
      <c r="A180" s="160" t="str">
        <f>IF(C180&lt;&gt;"",SUBTOTAL(103,$C$7:C180),"")</f>
        <v/>
      </c>
      <c r="B180" s="171"/>
      <c r="C180" s="168"/>
      <c r="D180" s="168"/>
      <c r="E180" s="169"/>
      <c r="F180" s="169"/>
      <c r="G180" s="170"/>
      <c r="H180" s="113" t="str">
        <f ca="1">IF('INSCRIPCIONES NUEVOS'!$G180="","",YEAR(NOW())-YEAR(G180))</f>
        <v/>
      </c>
      <c r="I180" s="176"/>
      <c r="J180" s="114" t="str">
        <f t="shared" ref="J180:J233" si="14">IFERROR(VLOOKUP(I180,NIVELES,2,0),"")</f>
        <v/>
      </c>
      <c r="K180" s="17" t="str">
        <f t="shared" ref="K180:K233" si="15">YEAR(G180)&amp;J180</f>
        <v>1900</v>
      </c>
      <c r="L180" s="116" t="str">
        <f t="shared" si="13"/>
        <v/>
      </c>
      <c r="M180" s="179"/>
      <c r="N180" s="117" t="str">
        <f>_xlfn.IFNA(VLOOKUP('INSCRIPCIONES NUEVOS'!$I180,VALORES,3,0),"")</f>
        <v/>
      </c>
      <c r="O180" s="182"/>
      <c r="P180" s="44"/>
      <c r="Q180" s="82" t="str">
        <f>TRIM(UPPER('INSCRIPCIONES NUEVOS'!$C180))</f>
        <v/>
      </c>
      <c r="R180" s="82" t="str">
        <f>TRIM(UPPER('INSCRIPCIONES NUEVOS'!$D180))</f>
        <v/>
      </c>
      <c r="S180" s="44" t="str">
        <f>UPPER(TRIM('INSCRIPCIONES NUEVOS'!$M180))</f>
        <v/>
      </c>
    </row>
    <row r="181" spans="1:19" ht="26.25" x14ac:dyDescent="0.25">
      <c r="A181" s="160" t="str">
        <f>IF(C181&lt;&gt;"",SUBTOTAL(103,$C$7:C181),"")</f>
        <v/>
      </c>
      <c r="B181" s="171"/>
      <c r="C181" s="168"/>
      <c r="D181" s="168"/>
      <c r="E181" s="169"/>
      <c r="F181" s="169"/>
      <c r="G181" s="170"/>
      <c r="H181" s="113" t="str">
        <f ca="1">IF('INSCRIPCIONES NUEVOS'!$G181="","",YEAR(NOW())-YEAR(G181))</f>
        <v/>
      </c>
      <c r="I181" s="176"/>
      <c r="J181" s="114" t="str">
        <f t="shared" si="14"/>
        <v/>
      </c>
      <c r="K181" s="17" t="str">
        <f t="shared" si="15"/>
        <v>1900</v>
      </c>
      <c r="L181" s="116" t="str">
        <f t="shared" si="13"/>
        <v/>
      </c>
      <c r="M181" s="179"/>
      <c r="N181" s="117" t="str">
        <f>_xlfn.IFNA(VLOOKUP('INSCRIPCIONES NUEVOS'!$I181,VALORES,3,0),"")</f>
        <v/>
      </c>
      <c r="O181" s="182"/>
      <c r="P181" s="44"/>
      <c r="Q181" s="82" t="str">
        <f>TRIM(UPPER('INSCRIPCIONES NUEVOS'!$C181))</f>
        <v/>
      </c>
      <c r="R181" s="82" t="str">
        <f>TRIM(UPPER('INSCRIPCIONES NUEVOS'!$D181))</f>
        <v/>
      </c>
      <c r="S181" s="44" t="str">
        <f>UPPER(TRIM('INSCRIPCIONES NUEVOS'!$M181))</f>
        <v/>
      </c>
    </row>
    <row r="182" spans="1:19" ht="26.25" x14ac:dyDescent="0.25">
      <c r="A182" s="160" t="str">
        <f>IF(C182&lt;&gt;"",SUBTOTAL(103,$C$7:C182),"")</f>
        <v/>
      </c>
      <c r="B182" s="171"/>
      <c r="C182" s="168"/>
      <c r="D182" s="168"/>
      <c r="E182" s="169"/>
      <c r="F182" s="169"/>
      <c r="G182" s="170"/>
      <c r="H182" s="113" t="str">
        <f ca="1">IF('INSCRIPCIONES NUEVOS'!$G182="","",YEAR(NOW())-YEAR(G182))</f>
        <v/>
      </c>
      <c r="I182" s="176"/>
      <c r="J182" s="114" t="str">
        <f t="shared" si="14"/>
        <v/>
      </c>
      <c r="K182" s="17" t="str">
        <f t="shared" si="15"/>
        <v>1900</v>
      </c>
      <c r="L182" s="116" t="str">
        <f t="shared" si="13"/>
        <v/>
      </c>
      <c r="M182" s="179"/>
      <c r="N182" s="117" t="str">
        <f>_xlfn.IFNA(VLOOKUP('INSCRIPCIONES NUEVOS'!$I182,VALORES,3,0),"")</f>
        <v/>
      </c>
      <c r="O182" s="182"/>
      <c r="P182" s="44"/>
      <c r="Q182" s="82" t="str">
        <f>TRIM(UPPER('INSCRIPCIONES NUEVOS'!$C182))</f>
        <v/>
      </c>
      <c r="R182" s="82" t="str">
        <f>TRIM(UPPER('INSCRIPCIONES NUEVOS'!$D182))</f>
        <v/>
      </c>
      <c r="S182" s="44" t="str">
        <f>UPPER(TRIM('INSCRIPCIONES NUEVOS'!$M182))</f>
        <v/>
      </c>
    </row>
    <row r="183" spans="1:19" ht="26.25" x14ac:dyDescent="0.25">
      <c r="A183" s="160" t="str">
        <f>IF(C183&lt;&gt;"",SUBTOTAL(103,$C$7:C183),"")</f>
        <v/>
      </c>
      <c r="B183" s="171"/>
      <c r="C183" s="168"/>
      <c r="D183" s="168"/>
      <c r="E183" s="169"/>
      <c r="F183" s="169"/>
      <c r="G183" s="170"/>
      <c r="H183" s="113" t="str">
        <f ca="1">IF('INSCRIPCIONES NUEVOS'!$G183="","",YEAR(NOW())-YEAR(G183))</f>
        <v/>
      </c>
      <c r="I183" s="176"/>
      <c r="J183" s="114" t="str">
        <f t="shared" si="14"/>
        <v/>
      </c>
      <c r="K183" s="17" t="str">
        <f t="shared" si="15"/>
        <v>1900</v>
      </c>
      <c r="L183" s="116" t="str">
        <f t="shared" ref="L183:L233" si="16">IFERROR(VLOOKUP(K183,CATEGORIAS,2,0),"")</f>
        <v/>
      </c>
      <c r="M183" s="179"/>
      <c r="N183" s="117" t="str">
        <f>_xlfn.IFNA(VLOOKUP('INSCRIPCIONES NUEVOS'!$I183,VALORES,3,0),"")</f>
        <v/>
      </c>
      <c r="O183" s="182"/>
      <c r="P183" s="44"/>
      <c r="Q183" s="82" t="str">
        <f>TRIM(UPPER('INSCRIPCIONES NUEVOS'!$C183))</f>
        <v/>
      </c>
      <c r="R183" s="82" t="str">
        <f>TRIM(UPPER('INSCRIPCIONES NUEVOS'!$D183))</f>
        <v/>
      </c>
      <c r="S183" s="44" t="str">
        <f>UPPER(TRIM('INSCRIPCIONES NUEVOS'!$M183))</f>
        <v/>
      </c>
    </row>
    <row r="184" spans="1:19" ht="26.25" x14ac:dyDescent="0.25">
      <c r="A184" s="160" t="str">
        <f>IF(C184&lt;&gt;"",SUBTOTAL(103,$C$7:C184),"")</f>
        <v/>
      </c>
      <c r="B184" s="171"/>
      <c r="C184" s="168"/>
      <c r="D184" s="168"/>
      <c r="E184" s="169"/>
      <c r="F184" s="169"/>
      <c r="G184" s="170"/>
      <c r="H184" s="113" t="str">
        <f ca="1">IF('INSCRIPCIONES NUEVOS'!$G184="","",YEAR(NOW())-YEAR(G184))</f>
        <v/>
      </c>
      <c r="I184" s="176"/>
      <c r="J184" s="114" t="str">
        <f t="shared" si="14"/>
        <v/>
      </c>
      <c r="K184" s="17" t="str">
        <f t="shared" si="15"/>
        <v>1900</v>
      </c>
      <c r="L184" s="116" t="str">
        <f t="shared" si="16"/>
        <v/>
      </c>
      <c r="M184" s="179"/>
      <c r="N184" s="117" t="str">
        <f>_xlfn.IFNA(VLOOKUP('INSCRIPCIONES NUEVOS'!$I184,VALORES,3,0),"")</f>
        <v/>
      </c>
      <c r="O184" s="182"/>
      <c r="P184" s="44"/>
      <c r="Q184" s="82" t="str">
        <f>TRIM(UPPER('INSCRIPCIONES NUEVOS'!$C184))</f>
        <v/>
      </c>
      <c r="R184" s="82" t="str">
        <f>TRIM(UPPER('INSCRIPCIONES NUEVOS'!$D184))</f>
        <v/>
      </c>
      <c r="S184" s="44" t="str">
        <f>UPPER(TRIM('INSCRIPCIONES NUEVOS'!$M184))</f>
        <v/>
      </c>
    </row>
    <row r="185" spans="1:19" ht="26.25" x14ac:dyDescent="0.25">
      <c r="A185" s="160" t="str">
        <f>IF(C185&lt;&gt;"",SUBTOTAL(103,$C$7:C185),"")</f>
        <v/>
      </c>
      <c r="B185" s="171"/>
      <c r="C185" s="168"/>
      <c r="D185" s="168"/>
      <c r="E185" s="169"/>
      <c r="F185" s="169"/>
      <c r="G185" s="170"/>
      <c r="H185" s="113" t="str">
        <f ca="1">IF('INSCRIPCIONES NUEVOS'!$G185="","",YEAR(NOW())-YEAR(G185))</f>
        <v/>
      </c>
      <c r="I185" s="176"/>
      <c r="J185" s="114" t="str">
        <f t="shared" si="14"/>
        <v/>
      </c>
      <c r="K185" s="17" t="str">
        <f t="shared" si="15"/>
        <v>1900</v>
      </c>
      <c r="L185" s="116" t="str">
        <f t="shared" si="16"/>
        <v/>
      </c>
      <c r="M185" s="179"/>
      <c r="N185" s="117" t="str">
        <f>_xlfn.IFNA(VLOOKUP('INSCRIPCIONES NUEVOS'!$I185,VALORES,3,0),"")</f>
        <v/>
      </c>
      <c r="O185" s="182"/>
      <c r="P185" s="44"/>
      <c r="Q185" s="82" t="str">
        <f>TRIM(UPPER('INSCRIPCIONES NUEVOS'!$C185))</f>
        <v/>
      </c>
      <c r="R185" s="82" t="str">
        <f>TRIM(UPPER('INSCRIPCIONES NUEVOS'!$D185))</f>
        <v/>
      </c>
      <c r="S185" s="44" t="str">
        <f>UPPER(TRIM('INSCRIPCIONES NUEVOS'!$M185))</f>
        <v/>
      </c>
    </row>
    <row r="186" spans="1:19" ht="26.25" x14ac:dyDescent="0.25">
      <c r="A186" s="160" t="str">
        <f>IF(C186&lt;&gt;"",SUBTOTAL(103,$C$7:C186),"")</f>
        <v/>
      </c>
      <c r="B186" s="171"/>
      <c r="C186" s="168"/>
      <c r="D186" s="168"/>
      <c r="E186" s="169"/>
      <c r="F186" s="169"/>
      <c r="G186" s="170"/>
      <c r="H186" s="113" t="str">
        <f ca="1">IF('INSCRIPCIONES NUEVOS'!$G186="","",YEAR(NOW())-YEAR(G186))</f>
        <v/>
      </c>
      <c r="I186" s="176"/>
      <c r="J186" s="114" t="str">
        <f t="shared" si="14"/>
        <v/>
      </c>
      <c r="K186" s="17" t="str">
        <f t="shared" si="15"/>
        <v>1900</v>
      </c>
      <c r="L186" s="116" t="str">
        <f t="shared" si="16"/>
        <v/>
      </c>
      <c r="M186" s="179"/>
      <c r="N186" s="117" t="str">
        <f>_xlfn.IFNA(VLOOKUP('INSCRIPCIONES NUEVOS'!$I186,VALORES,3,0),"")</f>
        <v/>
      </c>
      <c r="O186" s="182"/>
      <c r="P186" s="44"/>
      <c r="Q186" s="82" t="str">
        <f>TRIM(UPPER('INSCRIPCIONES NUEVOS'!$C186))</f>
        <v/>
      </c>
      <c r="R186" s="82" t="str">
        <f>TRIM(UPPER('INSCRIPCIONES NUEVOS'!$D186))</f>
        <v/>
      </c>
      <c r="S186" s="44" t="str">
        <f>UPPER(TRIM('INSCRIPCIONES NUEVOS'!$M186))</f>
        <v/>
      </c>
    </row>
    <row r="187" spans="1:19" ht="26.25" x14ac:dyDescent="0.25">
      <c r="A187" s="160" t="str">
        <f>IF(C187&lt;&gt;"",SUBTOTAL(103,$C$7:C187),"")</f>
        <v/>
      </c>
      <c r="B187" s="171"/>
      <c r="C187" s="168"/>
      <c r="D187" s="168"/>
      <c r="E187" s="169"/>
      <c r="F187" s="169"/>
      <c r="G187" s="170"/>
      <c r="H187" s="113" t="str">
        <f ca="1">IF('INSCRIPCIONES NUEVOS'!$G187="","",YEAR(NOW())-YEAR(G187))</f>
        <v/>
      </c>
      <c r="I187" s="176"/>
      <c r="J187" s="114" t="str">
        <f t="shared" si="14"/>
        <v/>
      </c>
      <c r="K187" s="17" t="str">
        <f t="shared" si="15"/>
        <v>1900</v>
      </c>
      <c r="L187" s="116" t="str">
        <f t="shared" si="16"/>
        <v/>
      </c>
      <c r="M187" s="179"/>
      <c r="N187" s="117" t="str">
        <f>_xlfn.IFNA(VLOOKUP('INSCRIPCIONES NUEVOS'!$I187,VALORES,3,0),"")</f>
        <v/>
      </c>
      <c r="O187" s="182"/>
      <c r="P187" s="44"/>
      <c r="Q187" s="82" t="str">
        <f>TRIM(UPPER('INSCRIPCIONES NUEVOS'!$C187))</f>
        <v/>
      </c>
      <c r="R187" s="82" t="str">
        <f>TRIM(UPPER('INSCRIPCIONES NUEVOS'!$D187))</f>
        <v/>
      </c>
      <c r="S187" s="44" t="str">
        <f>UPPER(TRIM('INSCRIPCIONES NUEVOS'!$M187))</f>
        <v/>
      </c>
    </row>
    <row r="188" spans="1:19" ht="26.25" x14ac:dyDescent="0.25">
      <c r="A188" s="160" t="str">
        <f>IF(C188&lt;&gt;"",SUBTOTAL(103,$C$7:C188),"")</f>
        <v/>
      </c>
      <c r="B188" s="171"/>
      <c r="C188" s="168"/>
      <c r="D188" s="168"/>
      <c r="E188" s="169"/>
      <c r="F188" s="169"/>
      <c r="G188" s="170"/>
      <c r="H188" s="113" t="str">
        <f ca="1">IF('INSCRIPCIONES NUEVOS'!$G188="","",YEAR(NOW())-YEAR(G188))</f>
        <v/>
      </c>
      <c r="I188" s="176"/>
      <c r="J188" s="114" t="str">
        <f t="shared" si="14"/>
        <v/>
      </c>
      <c r="K188" s="17" t="str">
        <f t="shared" si="15"/>
        <v>1900</v>
      </c>
      <c r="L188" s="116" t="str">
        <f t="shared" si="16"/>
        <v/>
      </c>
      <c r="M188" s="179"/>
      <c r="N188" s="117" t="str">
        <f>_xlfn.IFNA(VLOOKUP('INSCRIPCIONES NUEVOS'!$I188,VALORES,3,0),"")</f>
        <v/>
      </c>
      <c r="O188" s="182"/>
      <c r="P188" s="44"/>
      <c r="Q188" s="82" t="str">
        <f>TRIM(UPPER('INSCRIPCIONES NUEVOS'!$C188))</f>
        <v/>
      </c>
      <c r="R188" s="82" t="str">
        <f>TRIM(UPPER('INSCRIPCIONES NUEVOS'!$D188))</f>
        <v/>
      </c>
      <c r="S188" s="44" t="str">
        <f>UPPER(TRIM('INSCRIPCIONES NUEVOS'!$M188))</f>
        <v/>
      </c>
    </row>
    <row r="189" spans="1:19" ht="26.25" x14ac:dyDescent="0.25">
      <c r="A189" s="160" t="str">
        <f>IF(C189&lt;&gt;"",SUBTOTAL(103,$C$7:C189),"")</f>
        <v/>
      </c>
      <c r="B189" s="171"/>
      <c r="C189" s="168"/>
      <c r="D189" s="168"/>
      <c r="E189" s="169"/>
      <c r="F189" s="169"/>
      <c r="G189" s="170"/>
      <c r="H189" s="113" t="str">
        <f ca="1">IF('INSCRIPCIONES NUEVOS'!$G189="","",YEAR(NOW())-YEAR(G189))</f>
        <v/>
      </c>
      <c r="I189" s="176"/>
      <c r="J189" s="114" t="str">
        <f t="shared" si="14"/>
        <v/>
      </c>
      <c r="K189" s="17" t="str">
        <f t="shared" si="15"/>
        <v>1900</v>
      </c>
      <c r="L189" s="116" t="str">
        <f t="shared" si="16"/>
        <v/>
      </c>
      <c r="M189" s="179"/>
      <c r="N189" s="117" t="str">
        <f>_xlfn.IFNA(VLOOKUP('INSCRIPCIONES NUEVOS'!$I189,VALORES,3,0),"")</f>
        <v/>
      </c>
      <c r="O189" s="182"/>
      <c r="P189" s="44"/>
      <c r="Q189" s="82" t="str">
        <f>TRIM(UPPER('INSCRIPCIONES NUEVOS'!$C189))</f>
        <v/>
      </c>
      <c r="R189" s="82" t="str">
        <f>TRIM(UPPER('INSCRIPCIONES NUEVOS'!$D189))</f>
        <v/>
      </c>
      <c r="S189" s="44" t="str">
        <f>UPPER(TRIM('INSCRIPCIONES NUEVOS'!$M189))</f>
        <v/>
      </c>
    </row>
    <row r="190" spans="1:19" ht="26.25" x14ac:dyDescent="0.25">
      <c r="A190" s="160" t="str">
        <f>IF(C190&lt;&gt;"",SUBTOTAL(103,$C$7:C190),"")</f>
        <v/>
      </c>
      <c r="B190" s="171"/>
      <c r="C190" s="168"/>
      <c r="D190" s="168"/>
      <c r="E190" s="169"/>
      <c r="F190" s="169"/>
      <c r="G190" s="170"/>
      <c r="H190" s="113" t="str">
        <f ca="1">IF('INSCRIPCIONES NUEVOS'!$G190="","",YEAR(NOW())-YEAR(G190))</f>
        <v/>
      </c>
      <c r="I190" s="176"/>
      <c r="J190" s="114" t="str">
        <f t="shared" si="14"/>
        <v/>
      </c>
      <c r="K190" s="17" t="str">
        <f t="shared" si="15"/>
        <v>1900</v>
      </c>
      <c r="L190" s="116" t="str">
        <f t="shared" si="16"/>
        <v/>
      </c>
      <c r="M190" s="179"/>
      <c r="N190" s="117" t="str">
        <f>_xlfn.IFNA(VLOOKUP('INSCRIPCIONES NUEVOS'!$I190,VALORES,3,0),"")</f>
        <v/>
      </c>
      <c r="O190" s="182"/>
      <c r="P190" s="44"/>
      <c r="Q190" s="82" t="str">
        <f>TRIM(UPPER('INSCRIPCIONES NUEVOS'!$C190))</f>
        <v/>
      </c>
      <c r="R190" s="82" t="str">
        <f>TRIM(UPPER('INSCRIPCIONES NUEVOS'!$D190))</f>
        <v/>
      </c>
      <c r="S190" s="44" t="str">
        <f>UPPER(TRIM('INSCRIPCIONES NUEVOS'!$M190))</f>
        <v/>
      </c>
    </row>
    <row r="191" spans="1:19" ht="26.25" x14ac:dyDescent="0.25">
      <c r="A191" s="160" t="str">
        <f>IF(C191&lt;&gt;"",SUBTOTAL(103,$C$7:C191),"")</f>
        <v/>
      </c>
      <c r="B191" s="171"/>
      <c r="C191" s="168"/>
      <c r="D191" s="168"/>
      <c r="E191" s="169"/>
      <c r="F191" s="169"/>
      <c r="G191" s="170"/>
      <c r="H191" s="113" t="str">
        <f ca="1">IF('INSCRIPCIONES NUEVOS'!$G191="","",YEAR(NOW())-YEAR(G191))</f>
        <v/>
      </c>
      <c r="I191" s="176"/>
      <c r="J191" s="114" t="str">
        <f t="shared" si="14"/>
        <v/>
      </c>
      <c r="K191" s="17" t="str">
        <f t="shared" si="15"/>
        <v>1900</v>
      </c>
      <c r="L191" s="116" t="str">
        <f t="shared" si="16"/>
        <v/>
      </c>
      <c r="M191" s="179"/>
      <c r="N191" s="117" t="str">
        <f>_xlfn.IFNA(VLOOKUP('INSCRIPCIONES NUEVOS'!$I191,VALORES,3,0),"")</f>
        <v/>
      </c>
      <c r="O191" s="182"/>
      <c r="P191" s="44"/>
      <c r="Q191" s="82" t="str">
        <f>TRIM(UPPER('INSCRIPCIONES NUEVOS'!$C191))</f>
        <v/>
      </c>
      <c r="R191" s="82" t="str">
        <f>TRIM(UPPER('INSCRIPCIONES NUEVOS'!$D191))</f>
        <v/>
      </c>
      <c r="S191" s="44" t="str">
        <f>UPPER(TRIM('INSCRIPCIONES NUEVOS'!$M191))</f>
        <v/>
      </c>
    </row>
    <row r="192" spans="1:19" ht="26.25" x14ac:dyDescent="0.25">
      <c r="A192" s="160" t="str">
        <f>IF(C192&lt;&gt;"",SUBTOTAL(103,$C$7:C192),"")</f>
        <v/>
      </c>
      <c r="B192" s="171"/>
      <c r="C192" s="168"/>
      <c r="D192" s="168"/>
      <c r="E192" s="169"/>
      <c r="F192" s="169"/>
      <c r="G192" s="170"/>
      <c r="H192" s="113" t="str">
        <f ca="1">IF('INSCRIPCIONES NUEVOS'!$G192="","",YEAR(NOW())-YEAR(G192))</f>
        <v/>
      </c>
      <c r="I192" s="176"/>
      <c r="J192" s="114" t="str">
        <f t="shared" si="14"/>
        <v/>
      </c>
      <c r="K192" s="17" t="str">
        <f t="shared" si="15"/>
        <v>1900</v>
      </c>
      <c r="L192" s="116" t="str">
        <f t="shared" si="16"/>
        <v/>
      </c>
      <c r="M192" s="179"/>
      <c r="N192" s="117" t="str">
        <f>_xlfn.IFNA(VLOOKUP('INSCRIPCIONES NUEVOS'!$I192,VALORES,3,0),"")</f>
        <v/>
      </c>
      <c r="O192" s="182"/>
      <c r="P192" s="44"/>
      <c r="Q192" s="82" t="str">
        <f>TRIM(UPPER('INSCRIPCIONES NUEVOS'!$C192))</f>
        <v/>
      </c>
      <c r="R192" s="82" t="str">
        <f>TRIM(UPPER('INSCRIPCIONES NUEVOS'!$D192))</f>
        <v/>
      </c>
      <c r="S192" s="44" t="str">
        <f>UPPER(TRIM('INSCRIPCIONES NUEVOS'!$M192))</f>
        <v/>
      </c>
    </row>
    <row r="193" spans="1:19" ht="26.25" x14ac:dyDescent="0.25">
      <c r="A193" s="160" t="str">
        <f>IF(C193&lt;&gt;"",SUBTOTAL(103,$C$7:C193),"")</f>
        <v/>
      </c>
      <c r="B193" s="171"/>
      <c r="C193" s="168"/>
      <c r="D193" s="168"/>
      <c r="E193" s="169"/>
      <c r="F193" s="169"/>
      <c r="G193" s="170"/>
      <c r="H193" s="113" t="str">
        <f ca="1">IF('INSCRIPCIONES NUEVOS'!$G193="","",YEAR(NOW())-YEAR(G193))</f>
        <v/>
      </c>
      <c r="I193" s="176"/>
      <c r="J193" s="114" t="str">
        <f t="shared" si="14"/>
        <v/>
      </c>
      <c r="K193" s="17" t="str">
        <f t="shared" si="15"/>
        <v>1900</v>
      </c>
      <c r="L193" s="116" t="str">
        <f t="shared" si="16"/>
        <v/>
      </c>
      <c r="M193" s="179"/>
      <c r="N193" s="117" t="str">
        <f>_xlfn.IFNA(VLOOKUP('INSCRIPCIONES NUEVOS'!$I193,VALORES,3,0),"")</f>
        <v/>
      </c>
      <c r="O193" s="182"/>
      <c r="P193" s="44"/>
      <c r="Q193" s="82" t="str">
        <f>TRIM(UPPER('INSCRIPCIONES NUEVOS'!$C193))</f>
        <v/>
      </c>
      <c r="R193" s="82" t="str">
        <f>TRIM(UPPER('INSCRIPCIONES NUEVOS'!$D193))</f>
        <v/>
      </c>
      <c r="S193" s="44" t="str">
        <f>UPPER(TRIM('INSCRIPCIONES NUEVOS'!$M193))</f>
        <v/>
      </c>
    </row>
    <row r="194" spans="1:19" ht="26.25" x14ac:dyDescent="0.25">
      <c r="A194" s="160" t="str">
        <f>IF(C194&lt;&gt;"",SUBTOTAL(103,$C$7:C194),"")</f>
        <v/>
      </c>
      <c r="B194" s="171"/>
      <c r="C194" s="168"/>
      <c r="D194" s="168"/>
      <c r="E194" s="169"/>
      <c r="F194" s="169"/>
      <c r="G194" s="170"/>
      <c r="H194" s="113" t="str">
        <f ca="1">IF('INSCRIPCIONES NUEVOS'!$G194="","",YEAR(NOW())-YEAR(G194))</f>
        <v/>
      </c>
      <c r="I194" s="176"/>
      <c r="J194" s="114" t="str">
        <f t="shared" si="14"/>
        <v/>
      </c>
      <c r="K194" s="17" t="str">
        <f t="shared" si="15"/>
        <v>1900</v>
      </c>
      <c r="L194" s="116" t="str">
        <f t="shared" si="16"/>
        <v/>
      </c>
      <c r="M194" s="179"/>
      <c r="N194" s="117" t="str">
        <f>_xlfn.IFNA(VLOOKUP('INSCRIPCIONES NUEVOS'!$I194,VALORES,3,0),"")</f>
        <v/>
      </c>
      <c r="O194" s="182"/>
      <c r="P194" s="44"/>
      <c r="Q194" s="82" t="str">
        <f>TRIM(UPPER('INSCRIPCIONES NUEVOS'!$C194))</f>
        <v/>
      </c>
      <c r="R194" s="82" t="str">
        <f>TRIM(UPPER('INSCRIPCIONES NUEVOS'!$D194))</f>
        <v/>
      </c>
      <c r="S194" s="44" t="str">
        <f>UPPER(TRIM('INSCRIPCIONES NUEVOS'!$M194))</f>
        <v/>
      </c>
    </row>
    <row r="195" spans="1:19" ht="26.25" x14ac:dyDescent="0.25">
      <c r="A195" s="160" t="str">
        <f>IF(C195&lt;&gt;"",SUBTOTAL(103,$C$7:C195),"")</f>
        <v/>
      </c>
      <c r="B195" s="171"/>
      <c r="C195" s="168"/>
      <c r="D195" s="168"/>
      <c r="E195" s="169"/>
      <c r="F195" s="169"/>
      <c r="G195" s="170"/>
      <c r="H195" s="113" t="str">
        <f ca="1">IF('INSCRIPCIONES NUEVOS'!$G195="","",YEAR(NOW())-YEAR(G195))</f>
        <v/>
      </c>
      <c r="I195" s="176"/>
      <c r="J195" s="114" t="str">
        <f t="shared" si="14"/>
        <v/>
      </c>
      <c r="K195" s="17" t="str">
        <f t="shared" si="15"/>
        <v>1900</v>
      </c>
      <c r="L195" s="116" t="str">
        <f t="shared" si="16"/>
        <v/>
      </c>
      <c r="M195" s="179"/>
      <c r="N195" s="117" t="str">
        <f>_xlfn.IFNA(VLOOKUP('INSCRIPCIONES NUEVOS'!$I195,VALORES,3,0),"")</f>
        <v/>
      </c>
      <c r="O195" s="182"/>
      <c r="P195" s="44"/>
      <c r="Q195" s="82" t="str">
        <f>TRIM(UPPER('INSCRIPCIONES NUEVOS'!$C195))</f>
        <v/>
      </c>
      <c r="R195" s="82" t="str">
        <f>TRIM(UPPER('INSCRIPCIONES NUEVOS'!$D195))</f>
        <v/>
      </c>
      <c r="S195" s="44" t="str">
        <f>UPPER(TRIM('INSCRIPCIONES NUEVOS'!$M195))</f>
        <v/>
      </c>
    </row>
    <row r="196" spans="1:19" ht="26.25" x14ac:dyDescent="0.25">
      <c r="A196" s="160" t="str">
        <f>IF(C196&lt;&gt;"",SUBTOTAL(103,$C$7:C196),"")</f>
        <v/>
      </c>
      <c r="B196" s="171"/>
      <c r="C196" s="168"/>
      <c r="D196" s="168"/>
      <c r="E196" s="169"/>
      <c r="F196" s="169"/>
      <c r="G196" s="170"/>
      <c r="H196" s="113" t="str">
        <f ca="1">IF('INSCRIPCIONES NUEVOS'!$G196="","",YEAR(NOW())-YEAR(G196))</f>
        <v/>
      </c>
      <c r="I196" s="176"/>
      <c r="J196" s="114" t="str">
        <f t="shared" si="14"/>
        <v/>
      </c>
      <c r="K196" s="17" t="str">
        <f t="shared" si="15"/>
        <v>1900</v>
      </c>
      <c r="L196" s="116" t="str">
        <f t="shared" si="16"/>
        <v/>
      </c>
      <c r="M196" s="179"/>
      <c r="N196" s="117" t="str">
        <f>_xlfn.IFNA(VLOOKUP('INSCRIPCIONES NUEVOS'!$I196,VALORES,3,0),"")</f>
        <v/>
      </c>
      <c r="O196" s="182"/>
      <c r="P196" s="44"/>
      <c r="Q196" s="82" t="str">
        <f>TRIM(UPPER('INSCRIPCIONES NUEVOS'!$C196))</f>
        <v/>
      </c>
      <c r="R196" s="82" t="str">
        <f>TRIM(UPPER('INSCRIPCIONES NUEVOS'!$D196))</f>
        <v/>
      </c>
      <c r="S196" s="44" t="str">
        <f>UPPER(TRIM('INSCRIPCIONES NUEVOS'!$M196))</f>
        <v/>
      </c>
    </row>
    <row r="197" spans="1:19" ht="26.25" x14ac:dyDescent="0.25">
      <c r="A197" s="160" t="str">
        <f>IF(C197&lt;&gt;"",SUBTOTAL(103,$C$7:C197),"")</f>
        <v/>
      </c>
      <c r="B197" s="171"/>
      <c r="C197" s="168"/>
      <c r="D197" s="168"/>
      <c r="E197" s="169"/>
      <c r="F197" s="169"/>
      <c r="G197" s="170"/>
      <c r="H197" s="113" t="str">
        <f ca="1">IF('INSCRIPCIONES NUEVOS'!$G197="","",YEAR(NOW())-YEAR(G197))</f>
        <v/>
      </c>
      <c r="I197" s="176"/>
      <c r="J197" s="114" t="str">
        <f t="shared" si="14"/>
        <v/>
      </c>
      <c r="K197" s="17" t="str">
        <f t="shared" si="15"/>
        <v>1900</v>
      </c>
      <c r="L197" s="116" t="str">
        <f t="shared" si="16"/>
        <v/>
      </c>
      <c r="M197" s="179"/>
      <c r="N197" s="117" t="str">
        <f>_xlfn.IFNA(VLOOKUP('INSCRIPCIONES NUEVOS'!$I197,VALORES,3,0),"")</f>
        <v/>
      </c>
      <c r="O197" s="182"/>
      <c r="P197" s="44"/>
      <c r="Q197" s="82" t="str">
        <f>TRIM(UPPER('INSCRIPCIONES NUEVOS'!$C197))</f>
        <v/>
      </c>
      <c r="R197" s="82" t="str">
        <f>TRIM(UPPER('INSCRIPCIONES NUEVOS'!$D197))</f>
        <v/>
      </c>
      <c r="S197" s="44" t="str">
        <f>UPPER(TRIM('INSCRIPCIONES NUEVOS'!$M197))</f>
        <v/>
      </c>
    </row>
    <row r="198" spans="1:19" ht="26.25" x14ac:dyDescent="0.25">
      <c r="A198" s="160" t="str">
        <f>IF(C198&lt;&gt;"",SUBTOTAL(103,$C$7:C198),"")</f>
        <v/>
      </c>
      <c r="B198" s="171"/>
      <c r="C198" s="168"/>
      <c r="D198" s="168"/>
      <c r="E198" s="169"/>
      <c r="F198" s="169"/>
      <c r="G198" s="170"/>
      <c r="H198" s="113" t="str">
        <f ca="1">IF('INSCRIPCIONES NUEVOS'!$G198="","",YEAR(NOW())-YEAR(G198))</f>
        <v/>
      </c>
      <c r="I198" s="176"/>
      <c r="J198" s="114" t="str">
        <f t="shared" si="14"/>
        <v/>
      </c>
      <c r="K198" s="17" t="str">
        <f t="shared" si="15"/>
        <v>1900</v>
      </c>
      <c r="L198" s="116" t="str">
        <f t="shared" si="16"/>
        <v/>
      </c>
      <c r="M198" s="179"/>
      <c r="N198" s="117" t="str">
        <f>_xlfn.IFNA(VLOOKUP('INSCRIPCIONES NUEVOS'!$I198,VALORES,3,0),"")</f>
        <v/>
      </c>
      <c r="O198" s="182"/>
      <c r="P198" s="44"/>
      <c r="Q198" s="82" t="str">
        <f>TRIM(UPPER('INSCRIPCIONES NUEVOS'!$C198))</f>
        <v/>
      </c>
      <c r="R198" s="82" t="str">
        <f>TRIM(UPPER('INSCRIPCIONES NUEVOS'!$D198))</f>
        <v/>
      </c>
      <c r="S198" s="44" t="str">
        <f>UPPER(TRIM('INSCRIPCIONES NUEVOS'!$M198))</f>
        <v/>
      </c>
    </row>
    <row r="199" spans="1:19" ht="26.25" x14ac:dyDescent="0.25">
      <c r="A199" s="160" t="str">
        <f>IF(C199&lt;&gt;"",SUBTOTAL(103,$C$7:C199),"")</f>
        <v/>
      </c>
      <c r="B199" s="171"/>
      <c r="C199" s="168"/>
      <c r="D199" s="168"/>
      <c r="E199" s="169"/>
      <c r="F199" s="169"/>
      <c r="G199" s="170"/>
      <c r="H199" s="113" t="str">
        <f ca="1">IF('INSCRIPCIONES NUEVOS'!$G199="","",YEAR(NOW())-YEAR(G199))</f>
        <v/>
      </c>
      <c r="I199" s="176"/>
      <c r="J199" s="114" t="str">
        <f t="shared" si="14"/>
        <v/>
      </c>
      <c r="K199" s="17" t="str">
        <f t="shared" si="15"/>
        <v>1900</v>
      </c>
      <c r="L199" s="116" t="str">
        <f t="shared" si="16"/>
        <v/>
      </c>
      <c r="M199" s="179"/>
      <c r="N199" s="117" t="str">
        <f>_xlfn.IFNA(VLOOKUP('INSCRIPCIONES NUEVOS'!$I199,VALORES,3,0),"")</f>
        <v/>
      </c>
      <c r="O199" s="182"/>
      <c r="P199" s="44"/>
      <c r="Q199" s="82" t="str">
        <f>TRIM(UPPER('INSCRIPCIONES NUEVOS'!$C199))</f>
        <v/>
      </c>
      <c r="R199" s="82" t="str">
        <f>TRIM(UPPER('INSCRIPCIONES NUEVOS'!$D199))</f>
        <v/>
      </c>
      <c r="S199" s="44" t="str">
        <f>UPPER(TRIM('INSCRIPCIONES NUEVOS'!$M199))</f>
        <v/>
      </c>
    </row>
    <row r="200" spans="1:19" ht="26.25" x14ac:dyDescent="0.25">
      <c r="A200" s="160" t="str">
        <f>IF(C200&lt;&gt;"",SUBTOTAL(103,$C$7:C200),"")</f>
        <v/>
      </c>
      <c r="B200" s="171"/>
      <c r="C200" s="168"/>
      <c r="D200" s="168"/>
      <c r="E200" s="169"/>
      <c r="F200" s="169"/>
      <c r="G200" s="170"/>
      <c r="H200" s="113" t="str">
        <f ca="1">IF('INSCRIPCIONES NUEVOS'!$G200="","",YEAR(NOW())-YEAR(G200))</f>
        <v/>
      </c>
      <c r="I200" s="176"/>
      <c r="J200" s="114" t="str">
        <f t="shared" si="14"/>
        <v/>
      </c>
      <c r="K200" s="17" t="str">
        <f t="shared" si="15"/>
        <v>1900</v>
      </c>
      <c r="L200" s="116" t="str">
        <f t="shared" si="16"/>
        <v/>
      </c>
      <c r="M200" s="179"/>
      <c r="N200" s="117" t="str">
        <f>_xlfn.IFNA(VLOOKUP('INSCRIPCIONES NUEVOS'!$I200,VALORES,3,0),"")</f>
        <v/>
      </c>
      <c r="O200" s="182"/>
      <c r="P200" s="44"/>
      <c r="Q200" s="82" t="str">
        <f>TRIM(UPPER('INSCRIPCIONES NUEVOS'!$C200))</f>
        <v/>
      </c>
      <c r="R200" s="82" t="str">
        <f>TRIM(UPPER('INSCRIPCIONES NUEVOS'!$D200))</f>
        <v/>
      </c>
      <c r="S200" s="44" t="str">
        <f>UPPER(TRIM('INSCRIPCIONES NUEVOS'!$M200))</f>
        <v/>
      </c>
    </row>
    <row r="201" spans="1:19" ht="26.25" x14ac:dyDescent="0.25">
      <c r="A201" s="160" t="str">
        <f>IF(C201&lt;&gt;"",SUBTOTAL(103,$C$7:C201),"")</f>
        <v/>
      </c>
      <c r="B201" s="171"/>
      <c r="C201" s="168"/>
      <c r="D201" s="168"/>
      <c r="E201" s="169"/>
      <c r="F201" s="169"/>
      <c r="G201" s="170"/>
      <c r="H201" s="113" t="str">
        <f ca="1">IF('INSCRIPCIONES NUEVOS'!$G201="","",YEAR(NOW())-YEAR(G201))</f>
        <v/>
      </c>
      <c r="I201" s="176"/>
      <c r="J201" s="114" t="str">
        <f t="shared" si="14"/>
        <v/>
      </c>
      <c r="K201" s="17" t="str">
        <f t="shared" si="15"/>
        <v>1900</v>
      </c>
      <c r="L201" s="116" t="str">
        <f t="shared" si="16"/>
        <v/>
      </c>
      <c r="M201" s="179"/>
      <c r="N201" s="117" t="str">
        <f>_xlfn.IFNA(VLOOKUP('INSCRIPCIONES NUEVOS'!$I201,VALORES,3,0),"")</f>
        <v/>
      </c>
      <c r="O201" s="182"/>
      <c r="P201" s="44"/>
      <c r="Q201" s="82" t="str">
        <f>TRIM(UPPER('INSCRIPCIONES NUEVOS'!$C201))</f>
        <v/>
      </c>
      <c r="R201" s="82" t="str">
        <f>TRIM(UPPER('INSCRIPCIONES NUEVOS'!$D201))</f>
        <v/>
      </c>
      <c r="S201" s="44" t="str">
        <f>UPPER(TRIM('INSCRIPCIONES NUEVOS'!$M201))</f>
        <v/>
      </c>
    </row>
    <row r="202" spans="1:19" ht="26.25" x14ac:dyDescent="0.25">
      <c r="A202" s="160" t="str">
        <f>IF(C202&lt;&gt;"",SUBTOTAL(103,$C$7:C202),"")</f>
        <v/>
      </c>
      <c r="B202" s="171"/>
      <c r="C202" s="168"/>
      <c r="D202" s="168"/>
      <c r="E202" s="169"/>
      <c r="F202" s="169"/>
      <c r="G202" s="170"/>
      <c r="H202" s="113" t="str">
        <f ca="1">IF('INSCRIPCIONES NUEVOS'!$G202="","",YEAR(NOW())-YEAR(G202))</f>
        <v/>
      </c>
      <c r="I202" s="176"/>
      <c r="J202" s="114" t="str">
        <f t="shared" si="14"/>
        <v/>
      </c>
      <c r="K202" s="17" t="str">
        <f t="shared" si="15"/>
        <v>1900</v>
      </c>
      <c r="L202" s="116" t="str">
        <f t="shared" si="16"/>
        <v/>
      </c>
      <c r="M202" s="179"/>
      <c r="N202" s="117" t="str">
        <f>_xlfn.IFNA(VLOOKUP('INSCRIPCIONES NUEVOS'!$I202,VALORES,3,0),"")</f>
        <v/>
      </c>
      <c r="O202" s="182"/>
      <c r="P202" s="44"/>
      <c r="Q202" s="82" t="str">
        <f>TRIM(UPPER('INSCRIPCIONES NUEVOS'!$C202))</f>
        <v/>
      </c>
      <c r="R202" s="82" t="str">
        <f>TRIM(UPPER('INSCRIPCIONES NUEVOS'!$D202))</f>
        <v/>
      </c>
      <c r="S202" s="44" t="str">
        <f>UPPER(TRIM('INSCRIPCIONES NUEVOS'!$M202))</f>
        <v/>
      </c>
    </row>
    <row r="203" spans="1:19" ht="26.25" x14ac:dyDescent="0.25">
      <c r="A203" s="160" t="str">
        <f>IF(C203&lt;&gt;"",SUBTOTAL(103,$C$7:C203),"")</f>
        <v/>
      </c>
      <c r="B203" s="171"/>
      <c r="C203" s="168"/>
      <c r="D203" s="168"/>
      <c r="E203" s="169"/>
      <c r="F203" s="169"/>
      <c r="G203" s="170"/>
      <c r="H203" s="113" t="str">
        <f ca="1">IF('INSCRIPCIONES NUEVOS'!$G203="","",YEAR(NOW())-YEAR(G203))</f>
        <v/>
      </c>
      <c r="I203" s="176"/>
      <c r="J203" s="114" t="str">
        <f t="shared" si="14"/>
        <v/>
      </c>
      <c r="K203" s="17" t="str">
        <f t="shared" si="15"/>
        <v>1900</v>
      </c>
      <c r="L203" s="116" t="str">
        <f t="shared" si="16"/>
        <v/>
      </c>
      <c r="M203" s="179"/>
      <c r="N203" s="117" t="str">
        <f>_xlfn.IFNA(VLOOKUP('INSCRIPCIONES NUEVOS'!$I203,VALORES,3,0),"")</f>
        <v/>
      </c>
      <c r="O203" s="182"/>
      <c r="P203" s="44"/>
      <c r="Q203" s="82" t="str">
        <f>TRIM(UPPER('INSCRIPCIONES NUEVOS'!$C203))</f>
        <v/>
      </c>
      <c r="R203" s="82" t="str">
        <f>TRIM(UPPER('INSCRIPCIONES NUEVOS'!$D203))</f>
        <v/>
      </c>
      <c r="S203" s="44" t="str">
        <f>UPPER(TRIM('INSCRIPCIONES NUEVOS'!$M203))</f>
        <v/>
      </c>
    </row>
    <row r="204" spans="1:19" ht="26.25" x14ac:dyDescent="0.25">
      <c r="A204" s="160" t="str">
        <f>IF(C204&lt;&gt;"",SUBTOTAL(103,$C$7:C204),"")</f>
        <v/>
      </c>
      <c r="B204" s="171"/>
      <c r="C204" s="168"/>
      <c r="D204" s="168"/>
      <c r="E204" s="169"/>
      <c r="F204" s="169"/>
      <c r="G204" s="170"/>
      <c r="H204" s="113" t="str">
        <f ca="1">IF('INSCRIPCIONES NUEVOS'!$G204="","",YEAR(NOW())-YEAR(G204))</f>
        <v/>
      </c>
      <c r="I204" s="176"/>
      <c r="J204" s="114" t="str">
        <f t="shared" si="14"/>
        <v/>
      </c>
      <c r="K204" s="17" t="str">
        <f t="shared" si="15"/>
        <v>1900</v>
      </c>
      <c r="L204" s="116" t="str">
        <f t="shared" si="16"/>
        <v/>
      </c>
      <c r="M204" s="179"/>
      <c r="N204" s="117" t="str">
        <f>_xlfn.IFNA(VLOOKUP('INSCRIPCIONES NUEVOS'!$I204,VALORES,3,0),"")</f>
        <v/>
      </c>
      <c r="O204" s="182"/>
      <c r="P204" s="44"/>
      <c r="Q204" s="82" t="str">
        <f>TRIM(UPPER('INSCRIPCIONES NUEVOS'!$C204))</f>
        <v/>
      </c>
      <c r="R204" s="82" t="str">
        <f>TRIM(UPPER('INSCRIPCIONES NUEVOS'!$D204))</f>
        <v/>
      </c>
      <c r="S204" s="44" t="str">
        <f>UPPER(TRIM('INSCRIPCIONES NUEVOS'!$M204))</f>
        <v/>
      </c>
    </row>
    <row r="205" spans="1:19" ht="26.25" x14ac:dyDescent="0.25">
      <c r="A205" s="160" t="str">
        <f>IF(C205&lt;&gt;"",SUBTOTAL(103,$C$7:C205),"")</f>
        <v/>
      </c>
      <c r="B205" s="171"/>
      <c r="C205" s="168"/>
      <c r="D205" s="168"/>
      <c r="E205" s="169"/>
      <c r="F205" s="169"/>
      <c r="G205" s="170"/>
      <c r="H205" s="113" t="str">
        <f ca="1">IF('INSCRIPCIONES NUEVOS'!$G205="","",YEAR(NOW())-YEAR(G205))</f>
        <v/>
      </c>
      <c r="I205" s="176"/>
      <c r="J205" s="114" t="str">
        <f t="shared" si="14"/>
        <v/>
      </c>
      <c r="K205" s="17" t="str">
        <f t="shared" si="15"/>
        <v>1900</v>
      </c>
      <c r="L205" s="116" t="str">
        <f t="shared" si="16"/>
        <v/>
      </c>
      <c r="M205" s="179"/>
      <c r="N205" s="117" t="str">
        <f>_xlfn.IFNA(VLOOKUP('INSCRIPCIONES NUEVOS'!$I205,VALORES,3,0),"")</f>
        <v/>
      </c>
      <c r="O205" s="182"/>
      <c r="P205" s="44"/>
      <c r="Q205" s="82" t="str">
        <f>TRIM(UPPER('INSCRIPCIONES NUEVOS'!$C205))</f>
        <v/>
      </c>
      <c r="R205" s="82" t="str">
        <f>TRIM(UPPER('INSCRIPCIONES NUEVOS'!$D205))</f>
        <v/>
      </c>
      <c r="S205" s="44" t="str">
        <f>UPPER(TRIM('INSCRIPCIONES NUEVOS'!$M205))</f>
        <v/>
      </c>
    </row>
    <row r="206" spans="1:19" ht="26.25" x14ac:dyDescent="0.25">
      <c r="A206" s="160" t="str">
        <f>IF(C206&lt;&gt;"",SUBTOTAL(103,$C$7:C206),"")</f>
        <v/>
      </c>
      <c r="B206" s="171"/>
      <c r="C206" s="168"/>
      <c r="D206" s="168"/>
      <c r="E206" s="169"/>
      <c r="F206" s="169"/>
      <c r="G206" s="170"/>
      <c r="H206" s="113" t="str">
        <f ca="1">IF('INSCRIPCIONES NUEVOS'!$G206="","",YEAR(NOW())-YEAR(G206))</f>
        <v/>
      </c>
      <c r="I206" s="176"/>
      <c r="J206" s="114" t="str">
        <f t="shared" si="14"/>
        <v/>
      </c>
      <c r="K206" s="17" t="str">
        <f t="shared" si="15"/>
        <v>1900</v>
      </c>
      <c r="L206" s="116" t="str">
        <f t="shared" si="16"/>
        <v/>
      </c>
      <c r="M206" s="179"/>
      <c r="N206" s="117" t="str">
        <f>_xlfn.IFNA(VLOOKUP('INSCRIPCIONES NUEVOS'!$I206,VALORES,3,0),"")</f>
        <v/>
      </c>
      <c r="O206" s="182"/>
      <c r="P206" s="44"/>
      <c r="Q206" s="82" t="str">
        <f>TRIM(UPPER('INSCRIPCIONES NUEVOS'!$C206))</f>
        <v/>
      </c>
      <c r="R206" s="82" t="str">
        <f>TRIM(UPPER('INSCRIPCIONES NUEVOS'!$D206))</f>
        <v/>
      </c>
      <c r="S206" s="44" t="str">
        <f>UPPER(TRIM('INSCRIPCIONES NUEVOS'!$M206))</f>
        <v/>
      </c>
    </row>
    <row r="207" spans="1:19" ht="26.25" x14ac:dyDescent="0.25">
      <c r="A207" s="160" t="str">
        <f>IF(C207&lt;&gt;"",SUBTOTAL(103,$C$7:C207),"")</f>
        <v/>
      </c>
      <c r="B207" s="171"/>
      <c r="C207" s="168"/>
      <c r="D207" s="168"/>
      <c r="E207" s="169"/>
      <c r="F207" s="169"/>
      <c r="G207" s="170"/>
      <c r="H207" s="113" t="str">
        <f ca="1">IF('INSCRIPCIONES NUEVOS'!$G207="","",YEAR(NOW())-YEAR(G207))</f>
        <v/>
      </c>
      <c r="I207" s="176"/>
      <c r="J207" s="114" t="str">
        <f t="shared" si="14"/>
        <v/>
      </c>
      <c r="K207" s="17" t="str">
        <f t="shared" si="15"/>
        <v>1900</v>
      </c>
      <c r="L207" s="116" t="str">
        <f t="shared" si="16"/>
        <v/>
      </c>
      <c r="M207" s="179"/>
      <c r="N207" s="117" t="str">
        <f>_xlfn.IFNA(VLOOKUP('INSCRIPCIONES NUEVOS'!$I207,VALORES,3,0),"")</f>
        <v/>
      </c>
      <c r="O207" s="182"/>
      <c r="P207" s="44"/>
      <c r="Q207" s="82" t="str">
        <f>TRIM(UPPER('INSCRIPCIONES NUEVOS'!$C207))</f>
        <v/>
      </c>
      <c r="R207" s="82" t="str">
        <f>TRIM(UPPER('INSCRIPCIONES NUEVOS'!$D207))</f>
        <v/>
      </c>
      <c r="S207" s="44" t="str">
        <f>UPPER(TRIM('INSCRIPCIONES NUEVOS'!$M207))</f>
        <v/>
      </c>
    </row>
    <row r="208" spans="1:19" ht="26.25" x14ac:dyDescent="0.25">
      <c r="A208" s="160" t="str">
        <f>IF(C208&lt;&gt;"",SUBTOTAL(103,$C$7:C208),"")</f>
        <v/>
      </c>
      <c r="B208" s="171"/>
      <c r="C208" s="168"/>
      <c r="D208" s="168"/>
      <c r="E208" s="169"/>
      <c r="F208" s="169"/>
      <c r="G208" s="170"/>
      <c r="H208" s="113" t="str">
        <f ca="1">IF('INSCRIPCIONES NUEVOS'!$G208="","",YEAR(NOW())-YEAR(G208))</f>
        <v/>
      </c>
      <c r="I208" s="176"/>
      <c r="J208" s="114" t="str">
        <f t="shared" si="14"/>
        <v/>
      </c>
      <c r="K208" s="17" t="str">
        <f t="shared" si="15"/>
        <v>1900</v>
      </c>
      <c r="L208" s="116" t="str">
        <f t="shared" si="16"/>
        <v/>
      </c>
      <c r="M208" s="179"/>
      <c r="N208" s="117" t="str">
        <f>_xlfn.IFNA(VLOOKUP('INSCRIPCIONES NUEVOS'!$I208,VALORES,3,0),"")</f>
        <v/>
      </c>
      <c r="O208" s="182"/>
      <c r="P208" s="44"/>
      <c r="Q208" s="82" t="str">
        <f>TRIM(UPPER('INSCRIPCIONES NUEVOS'!$C208))</f>
        <v/>
      </c>
      <c r="R208" s="82" t="str">
        <f>TRIM(UPPER('INSCRIPCIONES NUEVOS'!$D208))</f>
        <v/>
      </c>
      <c r="S208" s="44" t="str">
        <f>UPPER(TRIM('INSCRIPCIONES NUEVOS'!$M208))</f>
        <v/>
      </c>
    </row>
    <row r="209" spans="1:19" ht="26.25" x14ac:dyDescent="0.25">
      <c r="A209" s="160" t="str">
        <f>IF(C209&lt;&gt;"",SUBTOTAL(103,$C$7:C209),"")</f>
        <v/>
      </c>
      <c r="B209" s="171"/>
      <c r="C209" s="168"/>
      <c r="D209" s="168"/>
      <c r="E209" s="169"/>
      <c r="F209" s="169"/>
      <c r="G209" s="170"/>
      <c r="H209" s="113" t="str">
        <f ca="1">IF('INSCRIPCIONES NUEVOS'!$G209="","",YEAR(NOW())-YEAR(G209))</f>
        <v/>
      </c>
      <c r="I209" s="176"/>
      <c r="J209" s="114" t="str">
        <f t="shared" si="14"/>
        <v/>
      </c>
      <c r="K209" s="17" t="str">
        <f t="shared" si="15"/>
        <v>1900</v>
      </c>
      <c r="L209" s="116" t="str">
        <f t="shared" si="16"/>
        <v/>
      </c>
      <c r="M209" s="179"/>
      <c r="N209" s="117" t="str">
        <f>_xlfn.IFNA(VLOOKUP('INSCRIPCIONES NUEVOS'!$I209,VALORES,3,0),"")</f>
        <v/>
      </c>
      <c r="O209" s="182"/>
      <c r="P209" s="44"/>
      <c r="Q209" s="82" t="str">
        <f>TRIM(UPPER('INSCRIPCIONES NUEVOS'!$C209))</f>
        <v/>
      </c>
      <c r="R209" s="82" t="str">
        <f>TRIM(UPPER('INSCRIPCIONES NUEVOS'!$D209))</f>
        <v/>
      </c>
      <c r="S209" s="44" t="str">
        <f>UPPER(TRIM('INSCRIPCIONES NUEVOS'!$M209))</f>
        <v/>
      </c>
    </row>
    <row r="210" spans="1:19" ht="26.25" x14ac:dyDescent="0.25">
      <c r="A210" s="160" t="str">
        <f>IF(C210&lt;&gt;"",SUBTOTAL(103,$C$7:C210),"")</f>
        <v/>
      </c>
      <c r="B210" s="171"/>
      <c r="C210" s="168"/>
      <c r="D210" s="168"/>
      <c r="E210" s="169"/>
      <c r="F210" s="169"/>
      <c r="G210" s="170"/>
      <c r="H210" s="113" t="str">
        <f ca="1">IF('INSCRIPCIONES NUEVOS'!$G210="","",YEAR(NOW())-YEAR(G210))</f>
        <v/>
      </c>
      <c r="I210" s="176"/>
      <c r="J210" s="114" t="str">
        <f t="shared" si="14"/>
        <v/>
      </c>
      <c r="K210" s="17" t="str">
        <f t="shared" si="15"/>
        <v>1900</v>
      </c>
      <c r="L210" s="116" t="str">
        <f t="shared" si="16"/>
        <v/>
      </c>
      <c r="M210" s="179"/>
      <c r="N210" s="117" t="str">
        <f>_xlfn.IFNA(VLOOKUP('INSCRIPCIONES NUEVOS'!$I210,VALORES,3,0),"")</f>
        <v/>
      </c>
      <c r="O210" s="182"/>
      <c r="P210" s="44"/>
      <c r="Q210" s="82" t="str">
        <f>TRIM(UPPER('INSCRIPCIONES NUEVOS'!$C210))</f>
        <v/>
      </c>
      <c r="R210" s="82" t="str">
        <f>TRIM(UPPER('INSCRIPCIONES NUEVOS'!$D210))</f>
        <v/>
      </c>
      <c r="S210" s="44" t="str">
        <f>UPPER(TRIM('INSCRIPCIONES NUEVOS'!$M210))</f>
        <v/>
      </c>
    </row>
    <row r="211" spans="1:19" ht="26.25" x14ac:dyDescent="0.25">
      <c r="A211" s="160" t="str">
        <f>IF(C211&lt;&gt;"",SUBTOTAL(103,$C$7:C211),"")</f>
        <v/>
      </c>
      <c r="B211" s="171"/>
      <c r="C211" s="168"/>
      <c r="D211" s="168"/>
      <c r="E211" s="169"/>
      <c r="F211" s="169"/>
      <c r="G211" s="170"/>
      <c r="H211" s="113" t="str">
        <f ca="1">IF('INSCRIPCIONES NUEVOS'!$G211="","",YEAR(NOW())-YEAR(G211))</f>
        <v/>
      </c>
      <c r="I211" s="176"/>
      <c r="J211" s="114" t="str">
        <f t="shared" si="14"/>
        <v/>
      </c>
      <c r="K211" s="17" t="str">
        <f t="shared" si="15"/>
        <v>1900</v>
      </c>
      <c r="L211" s="116" t="str">
        <f t="shared" si="16"/>
        <v/>
      </c>
      <c r="M211" s="179"/>
      <c r="N211" s="117" t="str">
        <f>_xlfn.IFNA(VLOOKUP('INSCRIPCIONES NUEVOS'!$I211,VALORES,3,0),"")</f>
        <v/>
      </c>
      <c r="O211" s="182"/>
      <c r="P211" s="44"/>
      <c r="Q211" s="82" t="str">
        <f>TRIM(UPPER('INSCRIPCIONES NUEVOS'!$C211))</f>
        <v/>
      </c>
      <c r="R211" s="82" t="str">
        <f>TRIM(UPPER('INSCRIPCIONES NUEVOS'!$D211))</f>
        <v/>
      </c>
      <c r="S211" s="44" t="str">
        <f>UPPER(TRIM('INSCRIPCIONES NUEVOS'!$M211))</f>
        <v/>
      </c>
    </row>
    <row r="212" spans="1:19" ht="26.25" x14ac:dyDescent="0.25">
      <c r="A212" s="160" t="str">
        <f>IF(C212&lt;&gt;"",SUBTOTAL(103,$C$7:C212),"")</f>
        <v/>
      </c>
      <c r="B212" s="171"/>
      <c r="C212" s="168"/>
      <c r="D212" s="168"/>
      <c r="E212" s="169"/>
      <c r="F212" s="169"/>
      <c r="G212" s="170"/>
      <c r="H212" s="113" t="str">
        <f ca="1">IF('INSCRIPCIONES NUEVOS'!$G212="","",YEAR(NOW())-YEAR(G212))</f>
        <v/>
      </c>
      <c r="I212" s="176"/>
      <c r="J212" s="114" t="str">
        <f t="shared" si="14"/>
        <v/>
      </c>
      <c r="K212" s="17" t="str">
        <f t="shared" si="15"/>
        <v>1900</v>
      </c>
      <c r="L212" s="116" t="str">
        <f t="shared" si="16"/>
        <v/>
      </c>
      <c r="M212" s="179"/>
      <c r="N212" s="117" t="str">
        <f>_xlfn.IFNA(VLOOKUP('INSCRIPCIONES NUEVOS'!$I212,VALORES,3,0),"")</f>
        <v/>
      </c>
      <c r="O212" s="182"/>
      <c r="P212" s="44"/>
      <c r="Q212" s="82" t="str">
        <f>TRIM(UPPER('INSCRIPCIONES NUEVOS'!$C212))</f>
        <v/>
      </c>
      <c r="R212" s="82" t="str">
        <f>TRIM(UPPER('INSCRIPCIONES NUEVOS'!$D212))</f>
        <v/>
      </c>
      <c r="S212" s="44" t="str">
        <f>UPPER(TRIM('INSCRIPCIONES NUEVOS'!$M212))</f>
        <v/>
      </c>
    </row>
    <row r="213" spans="1:19" ht="26.25" x14ac:dyDescent="0.25">
      <c r="A213" s="160" t="str">
        <f>IF(C213&lt;&gt;"",SUBTOTAL(103,$C$7:C213),"")</f>
        <v/>
      </c>
      <c r="B213" s="171"/>
      <c r="C213" s="168"/>
      <c r="D213" s="168"/>
      <c r="E213" s="169"/>
      <c r="F213" s="169"/>
      <c r="G213" s="170"/>
      <c r="H213" s="113" t="str">
        <f ca="1">IF('INSCRIPCIONES NUEVOS'!$G213="","",YEAR(NOW())-YEAR(G213))</f>
        <v/>
      </c>
      <c r="I213" s="176"/>
      <c r="J213" s="114" t="str">
        <f t="shared" si="14"/>
        <v/>
      </c>
      <c r="K213" s="17" t="str">
        <f t="shared" si="15"/>
        <v>1900</v>
      </c>
      <c r="L213" s="116" t="str">
        <f t="shared" si="16"/>
        <v/>
      </c>
      <c r="M213" s="179"/>
      <c r="N213" s="117" t="str">
        <f>_xlfn.IFNA(VLOOKUP('INSCRIPCIONES NUEVOS'!$I213,VALORES,3,0),"")</f>
        <v/>
      </c>
      <c r="O213" s="182"/>
      <c r="P213" s="44"/>
      <c r="Q213" s="82" t="str">
        <f>TRIM(UPPER('INSCRIPCIONES NUEVOS'!$C213))</f>
        <v/>
      </c>
      <c r="R213" s="82" t="str">
        <f>TRIM(UPPER('INSCRIPCIONES NUEVOS'!$D213))</f>
        <v/>
      </c>
      <c r="S213" s="44" t="str">
        <f>UPPER(TRIM('INSCRIPCIONES NUEVOS'!$M213))</f>
        <v/>
      </c>
    </row>
    <row r="214" spans="1:19" ht="26.25" x14ac:dyDescent="0.25">
      <c r="A214" s="160" t="str">
        <f>IF(C214&lt;&gt;"",SUBTOTAL(103,$C$7:C214),"")</f>
        <v/>
      </c>
      <c r="B214" s="171"/>
      <c r="C214" s="168"/>
      <c r="D214" s="168"/>
      <c r="E214" s="169"/>
      <c r="F214" s="169"/>
      <c r="G214" s="170"/>
      <c r="H214" s="113" t="str">
        <f ca="1">IF('INSCRIPCIONES NUEVOS'!$G214="","",YEAR(NOW())-YEAR(G214))</f>
        <v/>
      </c>
      <c r="I214" s="176"/>
      <c r="J214" s="114" t="str">
        <f t="shared" si="14"/>
        <v/>
      </c>
      <c r="K214" s="17" t="str">
        <f t="shared" si="15"/>
        <v>1900</v>
      </c>
      <c r="L214" s="116" t="str">
        <f t="shared" si="16"/>
        <v/>
      </c>
      <c r="M214" s="179"/>
      <c r="N214" s="117" t="str">
        <f>_xlfn.IFNA(VLOOKUP('INSCRIPCIONES NUEVOS'!$I214,VALORES,3,0),"")</f>
        <v/>
      </c>
      <c r="O214" s="182"/>
      <c r="P214" s="44"/>
      <c r="Q214" s="82" t="str">
        <f>TRIM(UPPER('INSCRIPCIONES NUEVOS'!$C214))</f>
        <v/>
      </c>
      <c r="R214" s="82" t="str">
        <f>TRIM(UPPER('INSCRIPCIONES NUEVOS'!$D214))</f>
        <v/>
      </c>
      <c r="S214" s="44" t="str">
        <f>UPPER(TRIM('INSCRIPCIONES NUEVOS'!$M214))</f>
        <v/>
      </c>
    </row>
    <row r="215" spans="1:19" ht="26.25" x14ac:dyDescent="0.25">
      <c r="A215" s="160" t="str">
        <f>IF(C215&lt;&gt;"",SUBTOTAL(103,$C$7:C215),"")</f>
        <v/>
      </c>
      <c r="B215" s="171"/>
      <c r="C215" s="168"/>
      <c r="D215" s="168"/>
      <c r="E215" s="169"/>
      <c r="F215" s="169"/>
      <c r="G215" s="170"/>
      <c r="H215" s="113" t="str">
        <f ca="1">IF('INSCRIPCIONES NUEVOS'!$G215="","",YEAR(NOW())-YEAR(G215))</f>
        <v/>
      </c>
      <c r="I215" s="176"/>
      <c r="J215" s="114" t="str">
        <f t="shared" si="14"/>
        <v/>
      </c>
      <c r="K215" s="17" t="str">
        <f t="shared" si="15"/>
        <v>1900</v>
      </c>
      <c r="L215" s="116" t="str">
        <f t="shared" si="16"/>
        <v/>
      </c>
      <c r="M215" s="179"/>
      <c r="N215" s="117" t="str">
        <f>_xlfn.IFNA(VLOOKUP('INSCRIPCIONES NUEVOS'!$I215,VALORES,3,0),"")</f>
        <v/>
      </c>
      <c r="O215" s="182"/>
      <c r="P215" s="44"/>
      <c r="Q215" s="82" t="str">
        <f>TRIM(UPPER('INSCRIPCIONES NUEVOS'!$C215))</f>
        <v/>
      </c>
      <c r="R215" s="82" t="str">
        <f>TRIM(UPPER('INSCRIPCIONES NUEVOS'!$D215))</f>
        <v/>
      </c>
      <c r="S215" s="44" t="str">
        <f>UPPER(TRIM('INSCRIPCIONES NUEVOS'!$M215))</f>
        <v/>
      </c>
    </row>
    <row r="216" spans="1:19" ht="26.25" x14ac:dyDescent="0.25">
      <c r="A216" s="160" t="str">
        <f>IF(C216&lt;&gt;"",SUBTOTAL(103,$C$7:C216),"")</f>
        <v/>
      </c>
      <c r="B216" s="171"/>
      <c r="C216" s="168"/>
      <c r="D216" s="168"/>
      <c r="E216" s="169"/>
      <c r="F216" s="169"/>
      <c r="G216" s="170"/>
      <c r="H216" s="113" t="str">
        <f ca="1">IF('INSCRIPCIONES NUEVOS'!$G216="","",YEAR(NOW())-YEAR(G216))</f>
        <v/>
      </c>
      <c r="I216" s="176"/>
      <c r="J216" s="114" t="str">
        <f t="shared" si="14"/>
        <v/>
      </c>
      <c r="K216" s="17" t="str">
        <f t="shared" si="15"/>
        <v>1900</v>
      </c>
      <c r="L216" s="116" t="str">
        <f t="shared" si="16"/>
        <v/>
      </c>
      <c r="M216" s="179"/>
      <c r="N216" s="117" t="str">
        <f>_xlfn.IFNA(VLOOKUP('INSCRIPCIONES NUEVOS'!$I216,VALORES,3,0),"")</f>
        <v/>
      </c>
      <c r="O216" s="182"/>
      <c r="P216" s="44"/>
      <c r="Q216" s="82" t="str">
        <f>TRIM(UPPER('INSCRIPCIONES NUEVOS'!$C216))</f>
        <v/>
      </c>
      <c r="R216" s="82" t="str">
        <f>TRIM(UPPER('INSCRIPCIONES NUEVOS'!$D216))</f>
        <v/>
      </c>
      <c r="S216" s="44" t="str">
        <f>UPPER(TRIM('INSCRIPCIONES NUEVOS'!$M216))</f>
        <v/>
      </c>
    </row>
    <row r="217" spans="1:19" ht="26.25" x14ac:dyDescent="0.25">
      <c r="A217" s="160" t="str">
        <f>IF(C217&lt;&gt;"",SUBTOTAL(103,$C$7:C217),"")</f>
        <v/>
      </c>
      <c r="B217" s="171"/>
      <c r="C217" s="168"/>
      <c r="D217" s="168"/>
      <c r="E217" s="169"/>
      <c r="F217" s="169"/>
      <c r="G217" s="170"/>
      <c r="H217" s="113" t="str">
        <f ca="1">IF('INSCRIPCIONES NUEVOS'!$G217="","",YEAR(NOW())-YEAR(G217))</f>
        <v/>
      </c>
      <c r="I217" s="176"/>
      <c r="J217" s="114" t="str">
        <f t="shared" si="14"/>
        <v/>
      </c>
      <c r="K217" s="17" t="str">
        <f t="shared" si="15"/>
        <v>1900</v>
      </c>
      <c r="L217" s="116" t="str">
        <f t="shared" si="16"/>
        <v/>
      </c>
      <c r="M217" s="179"/>
      <c r="N217" s="117" t="str">
        <f>_xlfn.IFNA(VLOOKUP('INSCRIPCIONES NUEVOS'!$I217,VALORES,3,0),"")</f>
        <v/>
      </c>
      <c r="O217" s="182"/>
      <c r="P217" s="44"/>
      <c r="Q217" s="82" t="str">
        <f>TRIM(UPPER('INSCRIPCIONES NUEVOS'!$C217))</f>
        <v/>
      </c>
      <c r="R217" s="82" t="str">
        <f>TRIM(UPPER('INSCRIPCIONES NUEVOS'!$D217))</f>
        <v/>
      </c>
      <c r="S217" s="44" t="str">
        <f>UPPER(TRIM('INSCRIPCIONES NUEVOS'!$M217))</f>
        <v/>
      </c>
    </row>
    <row r="218" spans="1:19" ht="26.25" x14ac:dyDescent="0.25">
      <c r="A218" s="160" t="str">
        <f>IF(C218&lt;&gt;"",SUBTOTAL(103,$C$7:C218),"")</f>
        <v/>
      </c>
      <c r="B218" s="171"/>
      <c r="C218" s="168"/>
      <c r="D218" s="168"/>
      <c r="E218" s="169"/>
      <c r="F218" s="169"/>
      <c r="G218" s="170"/>
      <c r="H218" s="113" t="str">
        <f ca="1">IF('INSCRIPCIONES NUEVOS'!$G218="","",YEAR(NOW())-YEAR(G218))</f>
        <v/>
      </c>
      <c r="I218" s="176"/>
      <c r="J218" s="114" t="str">
        <f t="shared" si="14"/>
        <v/>
      </c>
      <c r="K218" s="17" t="str">
        <f t="shared" si="15"/>
        <v>1900</v>
      </c>
      <c r="L218" s="116" t="str">
        <f t="shared" si="16"/>
        <v/>
      </c>
      <c r="M218" s="179"/>
      <c r="N218" s="117" t="str">
        <f>_xlfn.IFNA(VLOOKUP('INSCRIPCIONES NUEVOS'!$I218,VALORES,3,0),"")</f>
        <v/>
      </c>
      <c r="O218" s="182"/>
      <c r="P218" s="44"/>
      <c r="Q218" s="82" t="str">
        <f>TRIM(UPPER('INSCRIPCIONES NUEVOS'!$C218))</f>
        <v/>
      </c>
      <c r="R218" s="82" t="str">
        <f>TRIM(UPPER('INSCRIPCIONES NUEVOS'!$D218))</f>
        <v/>
      </c>
      <c r="S218" s="44" t="str">
        <f>UPPER(TRIM('INSCRIPCIONES NUEVOS'!$M218))</f>
        <v/>
      </c>
    </row>
    <row r="219" spans="1:19" ht="26.25" x14ac:dyDescent="0.25">
      <c r="A219" s="160" t="str">
        <f>IF(C219&lt;&gt;"",SUBTOTAL(103,$C$7:C219),"")</f>
        <v/>
      </c>
      <c r="B219" s="171"/>
      <c r="C219" s="168"/>
      <c r="D219" s="168"/>
      <c r="E219" s="169"/>
      <c r="F219" s="169"/>
      <c r="G219" s="170"/>
      <c r="H219" s="113" t="str">
        <f ca="1">IF('INSCRIPCIONES NUEVOS'!$G219="","",YEAR(NOW())-YEAR(G219))</f>
        <v/>
      </c>
      <c r="I219" s="176"/>
      <c r="J219" s="114" t="str">
        <f t="shared" si="14"/>
        <v/>
      </c>
      <c r="K219" s="17" t="str">
        <f t="shared" si="15"/>
        <v>1900</v>
      </c>
      <c r="L219" s="116" t="str">
        <f t="shared" si="16"/>
        <v/>
      </c>
      <c r="M219" s="179"/>
      <c r="N219" s="117" t="str">
        <f>_xlfn.IFNA(VLOOKUP('INSCRIPCIONES NUEVOS'!$I219,VALORES,3,0),"")</f>
        <v/>
      </c>
      <c r="O219" s="182"/>
      <c r="P219" s="44"/>
      <c r="Q219" s="82" t="str">
        <f>TRIM(UPPER('INSCRIPCIONES NUEVOS'!$C219))</f>
        <v/>
      </c>
      <c r="R219" s="82" t="str">
        <f>TRIM(UPPER('INSCRIPCIONES NUEVOS'!$D219))</f>
        <v/>
      </c>
      <c r="S219" s="44" t="str">
        <f>UPPER(TRIM('INSCRIPCIONES NUEVOS'!$M219))</f>
        <v/>
      </c>
    </row>
    <row r="220" spans="1:19" ht="26.25" x14ac:dyDescent="0.25">
      <c r="A220" s="160" t="str">
        <f>IF(C220&lt;&gt;"",SUBTOTAL(103,$C$7:C220),"")</f>
        <v/>
      </c>
      <c r="B220" s="171"/>
      <c r="C220" s="168"/>
      <c r="D220" s="168"/>
      <c r="E220" s="169"/>
      <c r="F220" s="169"/>
      <c r="G220" s="170"/>
      <c r="H220" s="113" t="str">
        <f ca="1">IF('INSCRIPCIONES NUEVOS'!$G220="","",YEAR(NOW())-YEAR(G220))</f>
        <v/>
      </c>
      <c r="I220" s="176"/>
      <c r="J220" s="114" t="str">
        <f t="shared" si="14"/>
        <v/>
      </c>
      <c r="K220" s="17" t="str">
        <f t="shared" si="15"/>
        <v>1900</v>
      </c>
      <c r="L220" s="116" t="str">
        <f t="shared" si="16"/>
        <v/>
      </c>
      <c r="M220" s="179"/>
      <c r="N220" s="117" t="str">
        <f>_xlfn.IFNA(VLOOKUP('INSCRIPCIONES NUEVOS'!$I220,VALORES,3,0),"")</f>
        <v/>
      </c>
      <c r="O220" s="182"/>
      <c r="P220" s="44"/>
      <c r="Q220" s="82" t="str">
        <f>TRIM(UPPER('INSCRIPCIONES NUEVOS'!$C220))</f>
        <v/>
      </c>
      <c r="R220" s="82" t="str">
        <f>TRIM(UPPER('INSCRIPCIONES NUEVOS'!$D220))</f>
        <v/>
      </c>
      <c r="S220" s="44" t="str">
        <f>UPPER(TRIM('INSCRIPCIONES NUEVOS'!$M220))</f>
        <v/>
      </c>
    </row>
    <row r="221" spans="1:19" ht="26.25" x14ac:dyDescent="0.25">
      <c r="A221" s="160" t="str">
        <f>IF(C221&lt;&gt;"",SUBTOTAL(103,$C$7:C221),"")</f>
        <v/>
      </c>
      <c r="B221" s="171"/>
      <c r="C221" s="168"/>
      <c r="D221" s="168"/>
      <c r="E221" s="169"/>
      <c r="F221" s="169"/>
      <c r="G221" s="170"/>
      <c r="H221" s="113" t="str">
        <f ca="1">IF('INSCRIPCIONES NUEVOS'!$G221="","",YEAR(NOW())-YEAR(G221))</f>
        <v/>
      </c>
      <c r="I221" s="176"/>
      <c r="J221" s="114" t="str">
        <f t="shared" si="14"/>
        <v/>
      </c>
      <c r="K221" s="17" t="str">
        <f t="shared" si="15"/>
        <v>1900</v>
      </c>
      <c r="L221" s="116" t="str">
        <f t="shared" si="16"/>
        <v/>
      </c>
      <c r="M221" s="179"/>
      <c r="N221" s="117" t="str">
        <f>_xlfn.IFNA(VLOOKUP('INSCRIPCIONES NUEVOS'!$I221,VALORES,3,0),"")</f>
        <v/>
      </c>
      <c r="O221" s="182"/>
      <c r="P221" s="44"/>
      <c r="Q221" s="82" t="str">
        <f>TRIM(UPPER('INSCRIPCIONES NUEVOS'!$C221))</f>
        <v/>
      </c>
      <c r="R221" s="82" t="str">
        <f>TRIM(UPPER('INSCRIPCIONES NUEVOS'!$D221))</f>
        <v/>
      </c>
      <c r="S221" s="44" t="str">
        <f>UPPER(TRIM('INSCRIPCIONES NUEVOS'!$M221))</f>
        <v/>
      </c>
    </row>
    <row r="222" spans="1:19" ht="26.25" x14ac:dyDescent="0.25">
      <c r="A222" s="160" t="str">
        <f>IF(C222&lt;&gt;"",SUBTOTAL(103,$C$7:C222),"")</f>
        <v/>
      </c>
      <c r="B222" s="171"/>
      <c r="C222" s="168"/>
      <c r="D222" s="168"/>
      <c r="E222" s="169"/>
      <c r="F222" s="169"/>
      <c r="G222" s="170"/>
      <c r="H222" s="113" t="str">
        <f ca="1">IF('INSCRIPCIONES NUEVOS'!$G222="","",YEAR(NOW())-YEAR(G222))</f>
        <v/>
      </c>
      <c r="I222" s="176"/>
      <c r="J222" s="114" t="str">
        <f t="shared" si="14"/>
        <v/>
      </c>
      <c r="K222" s="17" t="str">
        <f t="shared" si="15"/>
        <v>1900</v>
      </c>
      <c r="L222" s="116" t="str">
        <f t="shared" si="16"/>
        <v/>
      </c>
      <c r="M222" s="179"/>
      <c r="N222" s="117" t="str">
        <f>_xlfn.IFNA(VLOOKUP('INSCRIPCIONES NUEVOS'!$I222,VALORES,3,0),"")</f>
        <v/>
      </c>
      <c r="O222" s="182"/>
      <c r="P222" s="44"/>
      <c r="Q222" s="82" t="str">
        <f>TRIM(UPPER('INSCRIPCIONES NUEVOS'!$C222))</f>
        <v/>
      </c>
      <c r="R222" s="82" t="str">
        <f>TRIM(UPPER('INSCRIPCIONES NUEVOS'!$D222))</f>
        <v/>
      </c>
      <c r="S222" s="44" t="str">
        <f>UPPER(TRIM('INSCRIPCIONES NUEVOS'!$M222))</f>
        <v/>
      </c>
    </row>
    <row r="223" spans="1:19" ht="26.25" x14ac:dyDescent="0.25">
      <c r="A223" s="160" t="str">
        <f>IF(C223&lt;&gt;"",SUBTOTAL(103,$C$7:C223),"")</f>
        <v/>
      </c>
      <c r="B223" s="171"/>
      <c r="C223" s="168"/>
      <c r="D223" s="168"/>
      <c r="E223" s="169"/>
      <c r="F223" s="169"/>
      <c r="G223" s="170"/>
      <c r="H223" s="113" t="str">
        <f ca="1">IF('INSCRIPCIONES NUEVOS'!$G223="","",YEAR(NOW())-YEAR(G223))</f>
        <v/>
      </c>
      <c r="I223" s="176"/>
      <c r="J223" s="114" t="str">
        <f t="shared" si="14"/>
        <v/>
      </c>
      <c r="K223" s="17" t="str">
        <f t="shared" si="15"/>
        <v>1900</v>
      </c>
      <c r="L223" s="116" t="str">
        <f t="shared" si="16"/>
        <v/>
      </c>
      <c r="M223" s="179"/>
      <c r="N223" s="117" t="str">
        <f>_xlfn.IFNA(VLOOKUP('INSCRIPCIONES NUEVOS'!$I223,VALORES,3,0),"")</f>
        <v/>
      </c>
      <c r="O223" s="182"/>
      <c r="P223" s="44"/>
      <c r="Q223" s="82" t="str">
        <f>TRIM(UPPER('INSCRIPCIONES NUEVOS'!$C223))</f>
        <v/>
      </c>
      <c r="R223" s="82" t="str">
        <f>TRIM(UPPER('INSCRIPCIONES NUEVOS'!$D223))</f>
        <v/>
      </c>
      <c r="S223" s="44" t="str">
        <f>UPPER(TRIM('INSCRIPCIONES NUEVOS'!$M223))</f>
        <v/>
      </c>
    </row>
    <row r="224" spans="1:19" ht="26.25" x14ac:dyDescent="0.25">
      <c r="A224" s="160" t="str">
        <f>IF(C224&lt;&gt;"",SUBTOTAL(103,$C$7:C224),"")</f>
        <v/>
      </c>
      <c r="B224" s="171"/>
      <c r="C224" s="168"/>
      <c r="D224" s="168"/>
      <c r="E224" s="169"/>
      <c r="F224" s="169"/>
      <c r="G224" s="170"/>
      <c r="H224" s="113" t="str">
        <f ca="1">IF('INSCRIPCIONES NUEVOS'!$G224="","",YEAR(NOW())-YEAR(G224))</f>
        <v/>
      </c>
      <c r="I224" s="176"/>
      <c r="J224" s="114" t="str">
        <f t="shared" si="14"/>
        <v/>
      </c>
      <c r="K224" s="17" t="str">
        <f t="shared" si="15"/>
        <v>1900</v>
      </c>
      <c r="L224" s="116" t="str">
        <f t="shared" si="16"/>
        <v/>
      </c>
      <c r="M224" s="179"/>
      <c r="N224" s="117" t="str">
        <f>_xlfn.IFNA(VLOOKUP('INSCRIPCIONES NUEVOS'!$I224,VALORES,3,0),"")</f>
        <v/>
      </c>
      <c r="O224" s="182"/>
      <c r="P224" s="44"/>
      <c r="Q224" s="82" t="str">
        <f>TRIM(UPPER('INSCRIPCIONES NUEVOS'!$C224))</f>
        <v/>
      </c>
      <c r="R224" s="82" t="str">
        <f>TRIM(UPPER('INSCRIPCIONES NUEVOS'!$D224))</f>
        <v/>
      </c>
      <c r="S224" s="44" t="str">
        <f>UPPER(TRIM('INSCRIPCIONES NUEVOS'!$M224))</f>
        <v/>
      </c>
    </row>
    <row r="225" spans="1:19" ht="26.25" x14ac:dyDescent="0.25">
      <c r="A225" s="160" t="str">
        <f>IF(C225&lt;&gt;"",SUBTOTAL(103,$C$7:C225),"")</f>
        <v/>
      </c>
      <c r="B225" s="171"/>
      <c r="C225" s="168"/>
      <c r="D225" s="168"/>
      <c r="E225" s="169"/>
      <c r="F225" s="169"/>
      <c r="G225" s="170"/>
      <c r="H225" s="113" t="str">
        <f ca="1">IF('INSCRIPCIONES NUEVOS'!$G225="","",YEAR(NOW())-YEAR(G225))</f>
        <v/>
      </c>
      <c r="I225" s="176"/>
      <c r="J225" s="114" t="str">
        <f t="shared" si="14"/>
        <v/>
      </c>
      <c r="K225" s="17" t="str">
        <f t="shared" si="15"/>
        <v>1900</v>
      </c>
      <c r="L225" s="116" t="str">
        <f t="shared" si="16"/>
        <v/>
      </c>
      <c r="M225" s="179"/>
      <c r="N225" s="117" t="str">
        <f>_xlfn.IFNA(VLOOKUP('INSCRIPCIONES NUEVOS'!$I225,VALORES,3,0),"")</f>
        <v/>
      </c>
      <c r="O225" s="182"/>
      <c r="P225" s="44"/>
      <c r="Q225" s="82" t="str">
        <f>TRIM(UPPER('INSCRIPCIONES NUEVOS'!$C225))</f>
        <v/>
      </c>
      <c r="R225" s="82" t="str">
        <f>TRIM(UPPER('INSCRIPCIONES NUEVOS'!$D225))</f>
        <v/>
      </c>
      <c r="S225" s="44" t="str">
        <f>UPPER(TRIM('INSCRIPCIONES NUEVOS'!$M225))</f>
        <v/>
      </c>
    </row>
    <row r="226" spans="1:19" ht="26.25" x14ac:dyDescent="0.25">
      <c r="A226" s="160" t="str">
        <f>IF(C226&lt;&gt;"",SUBTOTAL(103,$C$7:C226),"")</f>
        <v/>
      </c>
      <c r="B226" s="171"/>
      <c r="C226" s="168"/>
      <c r="D226" s="168"/>
      <c r="E226" s="169"/>
      <c r="F226" s="169"/>
      <c r="G226" s="170"/>
      <c r="H226" s="113" t="str">
        <f ca="1">IF('INSCRIPCIONES NUEVOS'!$G226="","",YEAR(NOW())-YEAR(G226))</f>
        <v/>
      </c>
      <c r="I226" s="176"/>
      <c r="J226" s="114" t="str">
        <f t="shared" si="14"/>
        <v/>
      </c>
      <c r="K226" s="17" t="str">
        <f t="shared" si="15"/>
        <v>1900</v>
      </c>
      <c r="L226" s="116" t="str">
        <f t="shared" si="16"/>
        <v/>
      </c>
      <c r="M226" s="179"/>
      <c r="N226" s="117" t="str">
        <f>_xlfn.IFNA(VLOOKUP('INSCRIPCIONES NUEVOS'!$I226,VALORES,3,0),"")</f>
        <v/>
      </c>
      <c r="O226" s="182"/>
      <c r="P226" s="44"/>
      <c r="Q226" s="82" t="str">
        <f>TRIM(UPPER('INSCRIPCIONES NUEVOS'!$C226))</f>
        <v/>
      </c>
      <c r="R226" s="82" t="str">
        <f>TRIM(UPPER('INSCRIPCIONES NUEVOS'!$D226))</f>
        <v/>
      </c>
      <c r="S226" s="44" t="str">
        <f>UPPER(TRIM('INSCRIPCIONES NUEVOS'!$M226))</f>
        <v/>
      </c>
    </row>
    <row r="227" spans="1:19" ht="26.25" x14ac:dyDescent="0.25">
      <c r="A227" s="160" t="str">
        <f>IF(C227&lt;&gt;"",SUBTOTAL(103,$C$7:C227),"")</f>
        <v/>
      </c>
      <c r="B227" s="171"/>
      <c r="C227" s="168"/>
      <c r="D227" s="168"/>
      <c r="E227" s="169"/>
      <c r="F227" s="169"/>
      <c r="G227" s="170"/>
      <c r="H227" s="113" t="str">
        <f ca="1">IF('INSCRIPCIONES NUEVOS'!$G227="","",YEAR(NOW())-YEAR(G227))</f>
        <v/>
      </c>
      <c r="I227" s="176"/>
      <c r="J227" s="114" t="str">
        <f t="shared" si="14"/>
        <v/>
      </c>
      <c r="K227" s="17" t="str">
        <f t="shared" si="15"/>
        <v>1900</v>
      </c>
      <c r="L227" s="116" t="str">
        <f t="shared" si="16"/>
        <v/>
      </c>
      <c r="M227" s="179"/>
      <c r="N227" s="117" t="str">
        <f>_xlfn.IFNA(VLOOKUP('INSCRIPCIONES NUEVOS'!$I227,VALORES,3,0),"")</f>
        <v/>
      </c>
      <c r="O227" s="182"/>
      <c r="P227" s="44"/>
      <c r="Q227" s="82" t="str">
        <f>TRIM(UPPER('INSCRIPCIONES NUEVOS'!$C227))</f>
        <v/>
      </c>
      <c r="R227" s="82" t="str">
        <f>TRIM(UPPER('INSCRIPCIONES NUEVOS'!$D227))</f>
        <v/>
      </c>
      <c r="S227" s="44" t="str">
        <f>UPPER(TRIM('INSCRIPCIONES NUEVOS'!$M227))</f>
        <v/>
      </c>
    </row>
    <row r="228" spans="1:19" ht="26.25" x14ac:dyDescent="0.25">
      <c r="A228" s="160" t="str">
        <f>IF(C228&lt;&gt;"",SUBTOTAL(103,$C$7:C228),"")</f>
        <v/>
      </c>
      <c r="B228" s="171"/>
      <c r="C228" s="168"/>
      <c r="D228" s="168"/>
      <c r="E228" s="169"/>
      <c r="F228" s="169"/>
      <c r="G228" s="170"/>
      <c r="H228" s="113" t="str">
        <f ca="1">IF('INSCRIPCIONES NUEVOS'!$G228="","",YEAR(NOW())-YEAR(G228))</f>
        <v/>
      </c>
      <c r="I228" s="176"/>
      <c r="J228" s="114" t="str">
        <f t="shared" si="14"/>
        <v/>
      </c>
      <c r="K228" s="17" t="str">
        <f t="shared" si="15"/>
        <v>1900</v>
      </c>
      <c r="L228" s="116" t="str">
        <f t="shared" si="16"/>
        <v/>
      </c>
      <c r="M228" s="179"/>
      <c r="N228" s="117" t="str">
        <f>_xlfn.IFNA(VLOOKUP('INSCRIPCIONES NUEVOS'!$I228,VALORES,3,0),"")</f>
        <v/>
      </c>
      <c r="O228" s="182"/>
      <c r="P228" s="44"/>
      <c r="Q228" s="82" t="str">
        <f>TRIM(UPPER('INSCRIPCIONES NUEVOS'!$C228))</f>
        <v/>
      </c>
      <c r="R228" s="82" t="str">
        <f>TRIM(UPPER('INSCRIPCIONES NUEVOS'!$D228))</f>
        <v/>
      </c>
      <c r="S228" s="44" t="str">
        <f>UPPER(TRIM('INSCRIPCIONES NUEVOS'!$M228))</f>
        <v/>
      </c>
    </row>
    <row r="229" spans="1:19" ht="26.25" x14ac:dyDescent="0.25">
      <c r="A229" s="160" t="str">
        <f>IF(C229&lt;&gt;"",SUBTOTAL(103,$C$7:C229),"")</f>
        <v/>
      </c>
      <c r="B229" s="171"/>
      <c r="C229" s="168"/>
      <c r="D229" s="168"/>
      <c r="E229" s="169"/>
      <c r="F229" s="169"/>
      <c r="G229" s="170"/>
      <c r="H229" s="113" t="str">
        <f ca="1">IF('INSCRIPCIONES NUEVOS'!$G229="","",YEAR(NOW())-YEAR(G229))</f>
        <v/>
      </c>
      <c r="I229" s="176"/>
      <c r="J229" s="114" t="str">
        <f t="shared" si="14"/>
        <v/>
      </c>
      <c r="K229" s="17" t="str">
        <f t="shared" si="15"/>
        <v>1900</v>
      </c>
      <c r="L229" s="116" t="str">
        <f t="shared" si="16"/>
        <v/>
      </c>
      <c r="M229" s="179"/>
      <c r="N229" s="117" t="str">
        <f>_xlfn.IFNA(VLOOKUP('INSCRIPCIONES NUEVOS'!$I229,VALORES,3,0),"")</f>
        <v/>
      </c>
      <c r="O229" s="182"/>
      <c r="P229" s="44"/>
      <c r="Q229" s="82" t="str">
        <f>TRIM(UPPER('INSCRIPCIONES NUEVOS'!$C229))</f>
        <v/>
      </c>
      <c r="R229" s="82" t="str">
        <f>TRIM(UPPER('INSCRIPCIONES NUEVOS'!$D229))</f>
        <v/>
      </c>
      <c r="S229" s="44" t="str">
        <f>UPPER(TRIM('INSCRIPCIONES NUEVOS'!$M229))</f>
        <v/>
      </c>
    </row>
    <row r="230" spans="1:19" ht="26.25" x14ac:dyDescent="0.25">
      <c r="A230" s="160" t="str">
        <f>IF(C230&lt;&gt;"",SUBTOTAL(103,$C$7:C230),"")</f>
        <v/>
      </c>
      <c r="B230" s="171"/>
      <c r="C230" s="168"/>
      <c r="D230" s="168"/>
      <c r="E230" s="169"/>
      <c r="F230" s="169"/>
      <c r="G230" s="170"/>
      <c r="H230" s="113" t="str">
        <f ca="1">IF('INSCRIPCIONES NUEVOS'!$G230="","",YEAR(NOW())-YEAR(G230))</f>
        <v/>
      </c>
      <c r="I230" s="176"/>
      <c r="J230" s="114" t="str">
        <f t="shared" si="14"/>
        <v/>
      </c>
      <c r="K230" s="17" t="str">
        <f t="shared" si="15"/>
        <v>1900</v>
      </c>
      <c r="L230" s="116" t="str">
        <f t="shared" si="16"/>
        <v/>
      </c>
      <c r="M230" s="179"/>
      <c r="N230" s="117" t="str">
        <f>_xlfn.IFNA(VLOOKUP('INSCRIPCIONES NUEVOS'!$I230,VALORES,3,0),"")</f>
        <v/>
      </c>
      <c r="O230" s="182"/>
      <c r="P230" s="44"/>
      <c r="Q230" s="82" t="str">
        <f>TRIM(UPPER('INSCRIPCIONES NUEVOS'!$C230))</f>
        <v/>
      </c>
      <c r="R230" s="82" t="str">
        <f>TRIM(UPPER('INSCRIPCIONES NUEVOS'!$D230))</f>
        <v/>
      </c>
      <c r="S230" s="44" t="str">
        <f>UPPER(TRIM('INSCRIPCIONES NUEVOS'!$M230))</f>
        <v/>
      </c>
    </row>
    <row r="231" spans="1:19" ht="26.25" x14ac:dyDescent="0.25">
      <c r="A231" s="160" t="str">
        <f>IF(C231&lt;&gt;"",SUBTOTAL(103,$C$7:C231),"")</f>
        <v/>
      </c>
      <c r="B231" s="171"/>
      <c r="C231" s="168"/>
      <c r="D231" s="168"/>
      <c r="E231" s="169"/>
      <c r="F231" s="169"/>
      <c r="G231" s="170"/>
      <c r="H231" s="113" t="str">
        <f ca="1">IF('INSCRIPCIONES NUEVOS'!$G231="","",YEAR(NOW())-YEAR(G231))</f>
        <v/>
      </c>
      <c r="I231" s="176"/>
      <c r="J231" s="114" t="str">
        <f t="shared" si="14"/>
        <v/>
      </c>
      <c r="K231" s="17" t="str">
        <f t="shared" si="15"/>
        <v>1900</v>
      </c>
      <c r="L231" s="116" t="str">
        <f t="shared" si="16"/>
        <v/>
      </c>
      <c r="M231" s="179"/>
      <c r="N231" s="117" t="str">
        <f>_xlfn.IFNA(VLOOKUP('INSCRIPCIONES NUEVOS'!$I231,VALORES,3,0),"")</f>
        <v/>
      </c>
      <c r="O231" s="182"/>
      <c r="P231" s="44"/>
      <c r="Q231" s="82" t="str">
        <f>TRIM(UPPER('INSCRIPCIONES NUEVOS'!$C231))</f>
        <v/>
      </c>
      <c r="R231" s="82" t="str">
        <f>TRIM(UPPER('INSCRIPCIONES NUEVOS'!$D231))</f>
        <v/>
      </c>
      <c r="S231" s="44" t="str">
        <f>UPPER(TRIM('INSCRIPCIONES NUEVOS'!$M231))</f>
        <v/>
      </c>
    </row>
    <row r="232" spans="1:19" ht="26.25" x14ac:dyDescent="0.25">
      <c r="A232" s="160" t="str">
        <f>IF(C232&lt;&gt;"",SUBTOTAL(103,$C$7:C232),"")</f>
        <v/>
      </c>
      <c r="B232" s="171"/>
      <c r="C232" s="168"/>
      <c r="D232" s="168"/>
      <c r="E232" s="169"/>
      <c r="F232" s="169"/>
      <c r="G232" s="170"/>
      <c r="H232" s="113" t="str">
        <f ca="1">IF('INSCRIPCIONES NUEVOS'!$G232="","",YEAR(NOW())-YEAR(G232))</f>
        <v/>
      </c>
      <c r="I232" s="176"/>
      <c r="J232" s="114" t="str">
        <f t="shared" si="14"/>
        <v/>
      </c>
      <c r="K232" s="17" t="str">
        <f t="shared" si="15"/>
        <v>1900</v>
      </c>
      <c r="L232" s="116" t="str">
        <f t="shared" si="16"/>
        <v/>
      </c>
      <c r="M232" s="179"/>
      <c r="N232" s="117" t="str">
        <f>_xlfn.IFNA(VLOOKUP('INSCRIPCIONES NUEVOS'!$I232,VALORES,3,0),"")</f>
        <v/>
      </c>
      <c r="O232" s="182"/>
      <c r="P232" s="44"/>
      <c r="Q232" s="82" t="str">
        <f>TRIM(UPPER('INSCRIPCIONES NUEVOS'!$C232))</f>
        <v/>
      </c>
      <c r="R232" s="82" t="str">
        <f>TRIM(UPPER('INSCRIPCIONES NUEVOS'!$D232))</f>
        <v/>
      </c>
      <c r="S232" s="44" t="str">
        <f>UPPER(TRIM('INSCRIPCIONES NUEVOS'!$M232))</f>
        <v/>
      </c>
    </row>
    <row r="233" spans="1:19" ht="26.25" x14ac:dyDescent="0.25">
      <c r="A233" s="160" t="str">
        <f>IF(C233&lt;&gt;"",SUBTOTAL(103,$C$7:C233),"")</f>
        <v/>
      </c>
      <c r="B233" s="172"/>
      <c r="C233" s="173"/>
      <c r="D233" s="173"/>
      <c r="E233" s="174"/>
      <c r="F233" s="174"/>
      <c r="G233" s="175"/>
      <c r="H233" s="119" t="str">
        <f ca="1">IF('INSCRIPCIONES NUEVOS'!$G233="","",YEAR(NOW())-YEAR(G233))</f>
        <v/>
      </c>
      <c r="I233" s="177"/>
      <c r="J233" s="120" t="str">
        <f t="shared" si="14"/>
        <v/>
      </c>
      <c r="K233" s="121" t="str">
        <f t="shared" si="15"/>
        <v>1900</v>
      </c>
      <c r="L233" s="159" t="str">
        <f t="shared" si="16"/>
        <v/>
      </c>
      <c r="M233" s="180"/>
      <c r="N233" s="117" t="str">
        <f>_xlfn.IFNA(VLOOKUP('INSCRIPCIONES NUEVOS'!$I233,VALORES,3,0),"")</f>
        <v/>
      </c>
      <c r="O233" s="183"/>
      <c r="P233" s="44"/>
      <c r="Q233" s="82" t="str">
        <f>TRIM(UPPER('INSCRIPCIONES NUEVOS'!$C233))</f>
        <v/>
      </c>
      <c r="R233" s="82" t="str">
        <f>TRIM(UPPER('INSCRIPCIONES NUEVOS'!$D233))</f>
        <v/>
      </c>
      <c r="S233" s="44" t="str">
        <f>UPPER(TRIM('INSCRIPCIONES NUEVOS'!$M233))</f>
        <v/>
      </c>
    </row>
    <row r="234" spans="1:19" x14ac:dyDescent="0.25">
      <c r="P234" s="44"/>
      <c r="Q234" s="82" t="e">
        <f>TRIM(UPPER('INSCRIPCIONES NUEVOS'!$A7:$O233))</f>
        <v>#VALUE!</v>
      </c>
      <c r="R234" s="82" t="e">
        <f>TRIM(UPPER('INSCRIPCIONES NUEVOS'!$A7:$O233))</f>
        <v>#VALUE!</v>
      </c>
      <c r="S234" s="44" t="e">
        <f>UPPER(TRIM('INSCRIPCIONES NUEVOS'!$A7:$O233))</f>
        <v>#VALUE!</v>
      </c>
    </row>
    <row r="235" spans="1:19" x14ac:dyDescent="0.25">
      <c r="P235" s="44"/>
      <c r="Q235" s="82" t="e">
        <f>TRIM(UPPER('INSCRIPCIONES NUEVOS'!$A7:$O233))</f>
        <v>#VALUE!</v>
      </c>
      <c r="R235" s="82" t="e">
        <f>TRIM(UPPER('INSCRIPCIONES NUEVOS'!$A7:$O233))</f>
        <v>#VALUE!</v>
      </c>
      <c r="S235" s="44" t="e">
        <f>UPPER(TRIM('INSCRIPCIONES NUEVOS'!$A7:$O233))</f>
        <v>#VALUE!</v>
      </c>
    </row>
    <row r="236" spans="1:19" x14ac:dyDescent="0.25">
      <c r="P236" s="44"/>
      <c r="Q236" s="82" t="e">
        <f>TRIM(UPPER('INSCRIPCIONES NUEVOS'!$A7:$O233))</f>
        <v>#VALUE!</v>
      </c>
      <c r="R236" s="82" t="e">
        <f>TRIM(UPPER('INSCRIPCIONES NUEVOS'!$A7:$O233))</f>
        <v>#VALUE!</v>
      </c>
      <c r="S236" s="44" t="e">
        <f>UPPER(TRIM('INSCRIPCIONES NUEVOS'!$A7:$O233))</f>
        <v>#VALUE!</v>
      </c>
    </row>
    <row r="237" spans="1:19" x14ac:dyDescent="0.25">
      <c r="P237" s="44"/>
      <c r="Q237" s="82" t="e">
        <f>TRIM(UPPER('INSCRIPCIONES NUEVOS'!$A7:$O233))</f>
        <v>#VALUE!</v>
      </c>
      <c r="R237" s="82" t="e">
        <f>TRIM(UPPER('INSCRIPCIONES NUEVOS'!$A7:$O233))</f>
        <v>#VALUE!</v>
      </c>
      <c r="S237" s="44" t="e">
        <f>UPPER(TRIM('INSCRIPCIONES NUEVOS'!$A7:$O233))</f>
        <v>#VALUE!</v>
      </c>
    </row>
    <row r="238" spans="1:19" x14ac:dyDescent="0.25">
      <c r="P238" s="44"/>
      <c r="Q238" s="82" t="e">
        <f>TRIM(UPPER('INSCRIPCIONES NUEVOS'!$A7:$O233))</f>
        <v>#VALUE!</v>
      </c>
      <c r="R238" s="82" t="e">
        <f>TRIM(UPPER('INSCRIPCIONES NUEVOS'!$A7:$O233))</f>
        <v>#VALUE!</v>
      </c>
      <c r="S238" s="44" t="e">
        <f>UPPER(TRIM('INSCRIPCIONES NUEVOS'!$A7:$O233))</f>
        <v>#VALUE!</v>
      </c>
    </row>
    <row r="239" spans="1:19" x14ac:dyDescent="0.25">
      <c r="P239" s="44"/>
      <c r="Q239" s="82" t="e">
        <f>TRIM(UPPER('INSCRIPCIONES NUEVOS'!$A7:$O233))</f>
        <v>#VALUE!</v>
      </c>
      <c r="R239" s="82" t="e">
        <f>TRIM(UPPER('INSCRIPCIONES NUEVOS'!$A7:$O233))</f>
        <v>#VALUE!</v>
      </c>
      <c r="S239" s="44" t="e">
        <f>UPPER(TRIM('INSCRIPCIONES NUEVOS'!$A7:$O233))</f>
        <v>#VALUE!</v>
      </c>
    </row>
    <row r="240" spans="1:19" x14ac:dyDescent="0.25">
      <c r="P240" s="44"/>
      <c r="Q240" s="82" t="e">
        <f>TRIM(UPPER('INSCRIPCIONES NUEVOS'!$A7:$O233))</f>
        <v>#VALUE!</v>
      </c>
      <c r="R240" s="82" t="e">
        <f>TRIM(UPPER('INSCRIPCIONES NUEVOS'!$A7:$O233))</f>
        <v>#VALUE!</v>
      </c>
      <c r="S240" s="44" t="e">
        <f>UPPER(TRIM('INSCRIPCIONES NUEVOS'!$A7:$O233))</f>
        <v>#VALUE!</v>
      </c>
    </row>
    <row r="241" spans="16:19" x14ac:dyDescent="0.25">
      <c r="P241" s="44"/>
      <c r="Q241" s="82" t="e">
        <f>TRIM(UPPER('INSCRIPCIONES NUEVOS'!$A7:$O233))</f>
        <v>#VALUE!</v>
      </c>
      <c r="R241" s="82" t="e">
        <f>TRIM(UPPER('INSCRIPCIONES NUEVOS'!$A7:$O233))</f>
        <v>#VALUE!</v>
      </c>
      <c r="S241" s="44" t="e">
        <f>UPPER(TRIM('INSCRIPCIONES NUEVOS'!$A7:$O233))</f>
        <v>#VALUE!</v>
      </c>
    </row>
    <row r="242" spans="16:19" x14ac:dyDescent="0.25">
      <c r="P242" s="44"/>
      <c r="Q242" s="82" t="e">
        <f>TRIM(UPPER('INSCRIPCIONES NUEVOS'!$A7:$O233))</f>
        <v>#VALUE!</v>
      </c>
      <c r="R242" s="82" t="e">
        <f>TRIM(UPPER('INSCRIPCIONES NUEVOS'!$A7:$O233))</f>
        <v>#VALUE!</v>
      </c>
      <c r="S242" s="44" t="e">
        <f>UPPER(TRIM('INSCRIPCIONES NUEVOS'!$A7:$O233))</f>
        <v>#VALUE!</v>
      </c>
    </row>
    <row r="243" spans="16:19" x14ac:dyDescent="0.25">
      <c r="P243" s="44"/>
      <c r="Q243" s="82" t="e">
        <f>TRIM(UPPER('INSCRIPCIONES NUEVOS'!$A7:$O233))</f>
        <v>#VALUE!</v>
      </c>
      <c r="R243" s="82" t="e">
        <f>TRIM(UPPER('INSCRIPCIONES NUEVOS'!$A7:$O233))</f>
        <v>#VALUE!</v>
      </c>
      <c r="S243" s="44" t="e">
        <f>UPPER(TRIM('INSCRIPCIONES NUEVOS'!$A7:$O233))</f>
        <v>#VALUE!</v>
      </c>
    </row>
    <row r="244" spans="16:19" x14ac:dyDescent="0.25">
      <c r="P244" s="44"/>
      <c r="Q244" s="82" t="e">
        <f>TRIM(UPPER('INSCRIPCIONES NUEVOS'!$A7:$O233))</f>
        <v>#VALUE!</v>
      </c>
      <c r="R244" s="82" t="e">
        <f>TRIM(UPPER('INSCRIPCIONES NUEVOS'!$A7:$O233))</f>
        <v>#VALUE!</v>
      </c>
      <c r="S244" s="44" t="e">
        <f>UPPER(TRIM('INSCRIPCIONES NUEVOS'!$A7:$O233))</f>
        <v>#VALUE!</v>
      </c>
    </row>
    <row r="245" spans="16:19" x14ac:dyDescent="0.25">
      <c r="P245" s="44"/>
      <c r="Q245" s="82" t="e">
        <f>TRIM(UPPER('INSCRIPCIONES NUEVOS'!$A7:$O233))</f>
        <v>#VALUE!</v>
      </c>
      <c r="R245" s="82" t="e">
        <f>TRIM(UPPER('INSCRIPCIONES NUEVOS'!$A7:$O233))</f>
        <v>#VALUE!</v>
      </c>
      <c r="S245" s="44" t="e">
        <f>UPPER(TRIM('INSCRIPCIONES NUEVOS'!$A7:$O233))</f>
        <v>#VALUE!</v>
      </c>
    </row>
    <row r="246" spans="16:19" x14ac:dyDescent="0.25">
      <c r="P246" s="44"/>
      <c r="Q246" s="82" t="e">
        <f>TRIM(UPPER('INSCRIPCIONES NUEVOS'!$A7:$O233))</f>
        <v>#VALUE!</v>
      </c>
      <c r="R246" s="82" t="e">
        <f>TRIM(UPPER('INSCRIPCIONES NUEVOS'!$A7:$O233))</f>
        <v>#VALUE!</v>
      </c>
      <c r="S246" s="44" t="e">
        <f>UPPER(TRIM('INSCRIPCIONES NUEVOS'!$A7:$O233))</f>
        <v>#VALUE!</v>
      </c>
    </row>
    <row r="247" spans="16:19" x14ac:dyDescent="0.25">
      <c r="P247" s="44"/>
      <c r="Q247" s="82" t="e">
        <f>TRIM(UPPER('INSCRIPCIONES NUEVOS'!$A7:$O233))</f>
        <v>#VALUE!</v>
      </c>
      <c r="R247" s="82" t="e">
        <f>TRIM(UPPER('INSCRIPCIONES NUEVOS'!$A7:$O233))</f>
        <v>#VALUE!</v>
      </c>
      <c r="S247" s="44" t="e">
        <f>UPPER(TRIM('INSCRIPCIONES NUEVOS'!$A7:$O233))</f>
        <v>#VALUE!</v>
      </c>
    </row>
    <row r="248" spans="16:19" x14ac:dyDescent="0.25">
      <c r="P248" s="44"/>
      <c r="Q248" s="82" t="e">
        <f>TRIM(UPPER('INSCRIPCIONES NUEVOS'!$A7:$O233))</f>
        <v>#VALUE!</v>
      </c>
      <c r="R248" s="82" t="e">
        <f>TRIM(UPPER('INSCRIPCIONES NUEVOS'!$A7:$O233))</f>
        <v>#VALUE!</v>
      </c>
      <c r="S248" s="44" t="e">
        <f>UPPER(TRIM('INSCRIPCIONES NUEVOS'!$A7:$O233))</f>
        <v>#VALUE!</v>
      </c>
    </row>
    <row r="249" spans="16:19" x14ac:dyDescent="0.25">
      <c r="P249" s="44"/>
      <c r="Q249" s="82" t="e">
        <f>TRIM(UPPER('INSCRIPCIONES NUEVOS'!$A7:$O233))</f>
        <v>#VALUE!</v>
      </c>
      <c r="R249" s="82" t="e">
        <f>TRIM(UPPER('INSCRIPCIONES NUEVOS'!$A7:$O233))</f>
        <v>#VALUE!</v>
      </c>
      <c r="S249" s="44" t="e">
        <f>UPPER(TRIM('INSCRIPCIONES NUEVOS'!$A7:$O233))</f>
        <v>#VALUE!</v>
      </c>
    </row>
    <row r="250" spans="16:19" x14ac:dyDescent="0.25">
      <c r="P250" s="44"/>
      <c r="Q250" s="82" t="e">
        <f>TRIM(UPPER('INSCRIPCIONES NUEVOS'!$A7:$O233))</f>
        <v>#VALUE!</v>
      </c>
      <c r="R250" s="82" t="e">
        <f>TRIM(UPPER('INSCRIPCIONES NUEVOS'!$A7:$O233))</f>
        <v>#VALUE!</v>
      </c>
      <c r="S250" s="44" t="e">
        <f>UPPER(TRIM('INSCRIPCIONES NUEVOS'!$A7:$O233))</f>
        <v>#VALUE!</v>
      </c>
    </row>
    <row r="251" spans="16:19" x14ac:dyDescent="0.25">
      <c r="P251" s="44"/>
      <c r="Q251" s="82" t="e">
        <f>TRIM(UPPER('INSCRIPCIONES NUEVOS'!$A7:$O233))</f>
        <v>#VALUE!</v>
      </c>
      <c r="R251" s="82" t="e">
        <f>TRIM(UPPER('INSCRIPCIONES NUEVOS'!$A7:$O233))</f>
        <v>#VALUE!</v>
      </c>
      <c r="S251" s="44" t="e">
        <f>UPPER(TRIM('INSCRIPCIONES NUEVOS'!$A7:$O233))</f>
        <v>#VALUE!</v>
      </c>
    </row>
    <row r="252" spans="16:19" x14ac:dyDescent="0.25">
      <c r="P252" s="44"/>
      <c r="Q252" s="82" t="e">
        <f>TRIM(UPPER('INSCRIPCIONES NUEVOS'!$A7:$O233))</f>
        <v>#VALUE!</v>
      </c>
      <c r="R252" s="82" t="e">
        <f>TRIM(UPPER('INSCRIPCIONES NUEVOS'!$A7:$O233))</f>
        <v>#VALUE!</v>
      </c>
      <c r="S252" s="44" t="e">
        <f>UPPER(TRIM('INSCRIPCIONES NUEVOS'!$A7:$O233))</f>
        <v>#VALUE!</v>
      </c>
    </row>
    <row r="253" spans="16:19" x14ac:dyDescent="0.25">
      <c r="P253" s="44"/>
      <c r="Q253" s="82" t="e">
        <f>TRIM(UPPER('INSCRIPCIONES NUEVOS'!$A7:$O233))</f>
        <v>#VALUE!</v>
      </c>
      <c r="R253" s="82" t="e">
        <f>TRIM(UPPER('INSCRIPCIONES NUEVOS'!$A7:$O233))</f>
        <v>#VALUE!</v>
      </c>
      <c r="S253" s="44" t="e">
        <f>UPPER(TRIM('INSCRIPCIONES NUEVOS'!$A7:$O233))</f>
        <v>#VALUE!</v>
      </c>
    </row>
    <row r="254" spans="16:19" x14ac:dyDescent="0.25">
      <c r="P254" s="44"/>
      <c r="Q254" s="82" t="e">
        <f>TRIM(UPPER('INSCRIPCIONES NUEVOS'!$A7:$O233))</f>
        <v>#VALUE!</v>
      </c>
      <c r="R254" s="82" t="e">
        <f>TRIM(UPPER('INSCRIPCIONES NUEVOS'!$A7:$O233))</f>
        <v>#VALUE!</v>
      </c>
      <c r="S254" s="44" t="e">
        <f>UPPER(TRIM('INSCRIPCIONES NUEVOS'!$A7:$O233))</f>
        <v>#VALUE!</v>
      </c>
    </row>
    <row r="255" spans="16:19" x14ac:dyDescent="0.25">
      <c r="P255" s="44"/>
      <c r="Q255" s="82" t="e">
        <f>TRIM(UPPER('INSCRIPCIONES NUEVOS'!$A7:$O233))</f>
        <v>#VALUE!</v>
      </c>
      <c r="R255" s="82" t="e">
        <f>TRIM(UPPER('INSCRIPCIONES NUEVOS'!$A7:$O233))</f>
        <v>#VALUE!</v>
      </c>
      <c r="S255" s="44" t="e">
        <f>UPPER(TRIM('INSCRIPCIONES NUEVOS'!$A7:$O233))</f>
        <v>#VALUE!</v>
      </c>
    </row>
    <row r="256" spans="16:19" x14ac:dyDescent="0.25">
      <c r="P256" s="44"/>
      <c r="Q256" s="82" t="e">
        <f>TRIM(UPPER('INSCRIPCIONES NUEVOS'!$A7:$O233))</f>
        <v>#VALUE!</v>
      </c>
      <c r="R256" s="82" t="e">
        <f>TRIM(UPPER('INSCRIPCIONES NUEVOS'!$A7:$O233))</f>
        <v>#VALUE!</v>
      </c>
      <c r="S256" s="44" t="e">
        <f>UPPER(TRIM('INSCRIPCIONES NUEVOS'!$A7:$O233))</f>
        <v>#VALUE!</v>
      </c>
    </row>
    <row r="257" spans="16:19" x14ac:dyDescent="0.25">
      <c r="P257" s="44"/>
      <c r="Q257" s="82" t="e">
        <f>TRIM(UPPER('INSCRIPCIONES NUEVOS'!$A7:$O233))</f>
        <v>#VALUE!</v>
      </c>
      <c r="R257" s="82" t="e">
        <f>TRIM(UPPER('INSCRIPCIONES NUEVOS'!$A7:$O233))</f>
        <v>#VALUE!</v>
      </c>
      <c r="S257" s="44" t="e">
        <f>UPPER(TRIM('INSCRIPCIONES NUEVOS'!$A7:$O233))</f>
        <v>#VALUE!</v>
      </c>
    </row>
    <row r="258" spans="16:19" x14ac:dyDescent="0.25">
      <c r="P258" s="44"/>
      <c r="Q258" s="82" t="e">
        <f>TRIM(UPPER('INSCRIPCIONES NUEVOS'!$A7:$O233))</f>
        <v>#VALUE!</v>
      </c>
      <c r="R258" s="82" t="e">
        <f>TRIM(UPPER('INSCRIPCIONES NUEVOS'!$A7:$O233))</f>
        <v>#VALUE!</v>
      </c>
      <c r="S258" s="44" t="e">
        <f>UPPER(TRIM('INSCRIPCIONES NUEVOS'!$A7:$O233))</f>
        <v>#VALUE!</v>
      </c>
    </row>
    <row r="259" spans="16:19" x14ac:dyDescent="0.25">
      <c r="P259" s="44"/>
      <c r="Q259" s="82" t="e">
        <f>TRIM(UPPER('INSCRIPCIONES NUEVOS'!$A7:$O233))</f>
        <v>#VALUE!</v>
      </c>
      <c r="R259" s="82" t="e">
        <f>TRIM(UPPER('INSCRIPCIONES NUEVOS'!$A7:$O233))</f>
        <v>#VALUE!</v>
      </c>
      <c r="S259" s="44" t="e">
        <f>UPPER(TRIM('INSCRIPCIONES NUEVOS'!$A7:$O233))</f>
        <v>#VALUE!</v>
      </c>
    </row>
    <row r="260" spans="16:19" x14ac:dyDescent="0.25">
      <c r="P260" s="44"/>
      <c r="Q260" s="82" t="e">
        <f>TRIM(UPPER('INSCRIPCIONES NUEVOS'!$A7:$O233))</f>
        <v>#VALUE!</v>
      </c>
      <c r="R260" s="82" t="e">
        <f>TRIM(UPPER('INSCRIPCIONES NUEVOS'!$A7:$O233))</f>
        <v>#VALUE!</v>
      </c>
      <c r="S260" s="44" t="e">
        <f>UPPER(TRIM('INSCRIPCIONES NUEVOS'!$A7:$O233))</f>
        <v>#VALUE!</v>
      </c>
    </row>
    <row r="261" spans="16:19" x14ac:dyDescent="0.25">
      <c r="P261" s="44"/>
      <c r="Q261" s="82" t="e">
        <f>TRIM(UPPER('INSCRIPCIONES NUEVOS'!$A7:$O233))</f>
        <v>#VALUE!</v>
      </c>
      <c r="R261" s="82" t="e">
        <f>TRIM(UPPER('INSCRIPCIONES NUEVOS'!$A7:$O233))</f>
        <v>#VALUE!</v>
      </c>
      <c r="S261" s="44" t="e">
        <f>UPPER(TRIM('INSCRIPCIONES NUEVOS'!$A7:$O233))</f>
        <v>#VALUE!</v>
      </c>
    </row>
    <row r="262" spans="16:19" x14ac:dyDescent="0.25">
      <c r="P262" s="44"/>
      <c r="Q262" s="82" t="e">
        <f>TRIM(UPPER('INSCRIPCIONES NUEVOS'!$A7:$O233))</f>
        <v>#VALUE!</v>
      </c>
      <c r="R262" s="82" t="e">
        <f>TRIM(UPPER('INSCRIPCIONES NUEVOS'!$A7:$O233))</f>
        <v>#VALUE!</v>
      </c>
      <c r="S262" s="44" t="e">
        <f>UPPER(TRIM('INSCRIPCIONES NUEVOS'!$A7:$O233))</f>
        <v>#VALUE!</v>
      </c>
    </row>
    <row r="263" spans="16:19" x14ac:dyDescent="0.25">
      <c r="P263" s="44"/>
      <c r="Q263" s="82" t="e">
        <f>TRIM(UPPER('INSCRIPCIONES NUEVOS'!$A7:$O233))</f>
        <v>#VALUE!</v>
      </c>
      <c r="R263" s="82" t="e">
        <f>TRIM(UPPER('INSCRIPCIONES NUEVOS'!$A7:$O233))</f>
        <v>#VALUE!</v>
      </c>
      <c r="S263" s="44" t="e">
        <f>UPPER(TRIM('INSCRIPCIONES NUEVOS'!$A7:$O233))</f>
        <v>#VALUE!</v>
      </c>
    </row>
    <row r="264" spans="16:19" x14ac:dyDescent="0.25">
      <c r="P264" s="44"/>
      <c r="Q264" s="82" t="e">
        <f>TRIM(UPPER('INSCRIPCIONES NUEVOS'!$A7:$O233))</f>
        <v>#VALUE!</v>
      </c>
      <c r="R264" s="82" t="e">
        <f>TRIM(UPPER('INSCRIPCIONES NUEVOS'!$A7:$O233))</f>
        <v>#VALUE!</v>
      </c>
      <c r="S264" s="44" t="e">
        <f>UPPER(TRIM('INSCRIPCIONES NUEVOS'!$A7:$O233))</f>
        <v>#VALUE!</v>
      </c>
    </row>
    <row r="265" spans="16:19" x14ac:dyDescent="0.25">
      <c r="P265" s="44"/>
      <c r="Q265" s="82" t="e">
        <f>TRIM(UPPER('INSCRIPCIONES NUEVOS'!$A7:$O233))</f>
        <v>#VALUE!</v>
      </c>
      <c r="R265" s="82" t="e">
        <f>TRIM(UPPER('INSCRIPCIONES NUEVOS'!$A7:$O233))</f>
        <v>#VALUE!</v>
      </c>
      <c r="S265" s="44" t="e">
        <f>UPPER(TRIM('INSCRIPCIONES NUEVOS'!$A7:$O233))</f>
        <v>#VALUE!</v>
      </c>
    </row>
    <row r="266" spans="16:19" x14ac:dyDescent="0.25">
      <c r="P266" s="44"/>
      <c r="Q266" s="82" t="e">
        <f>TRIM(UPPER('INSCRIPCIONES NUEVOS'!$A7:$O233))</f>
        <v>#VALUE!</v>
      </c>
      <c r="R266" s="82" t="e">
        <f>TRIM(UPPER('INSCRIPCIONES NUEVOS'!$A7:$O233))</f>
        <v>#VALUE!</v>
      </c>
      <c r="S266" s="44" t="e">
        <f>UPPER(TRIM('INSCRIPCIONES NUEVOS'!$A7:$O233))</f>
        <v>#VALUE!</v>
      </c>
    </row>
    <row r="267" spans="16:19" x14ac:dyDescent="0.25">
      <c r="P267" s="44"/>
      <c r="Q267" s="82" t="e">
        <f>TRIM(UPPER('INSCRIPCIONES NUEVOS'!$A7:$O233))</f>
        <v>#VALUE!</v>
      </c>
      <c r="R267" s="82" t="e">
        <f>TRIM(UPPER('INSCRIPCIONES NUEVOS'!$A7:$O233))</f>
        <v>#VALUE!</v>
      </c>
      <c r="S267" s="44" t="e">
        <f>UPPER(TRIM('INSCRIPCIONES NUEVOS'!$A7:$O233))</f>
        <v>#VALUE!</v>
      </c>
    </row>
    <row r="268" spans="16:19" x14ac:dyDescent="0.25">
      <c r="P268" s="44"/>
      <c r="Q268" s="82" t="e">
        <f>TRIM(UPPER('INSCRIPCIONES NUEVOS'!$A7:$O233))</f>
        <v>#VALUE!</v>
      </c>
      <c r="R268" s="82" t="e">
        <f>TRIM(UPPER('INSCRIPCIONES NUEVOS'!$A7:$O233))</f>
        <v>#VALUE!</v>
      </c>
      <c r="S268" s="44" t="e">
        <f>UPPER(TRIM('INSCRIPCIONES NUEVOS'!$A7:$O233))</f>
        <v>#VALUE!</v>
      </c>
    </row>
    <row r="269" spans="16:19" x14ac:dyDescent="0.25">
      <c r="P269" s="44"/>
      <c r="Q269" s="82" t="e">
        <f>TRIM(UPPER('INSCRIPCIONES NUEVOS'!$A7:$O233))</f>
        <v>#VALUE!</v>
      </c>
      <c r="R269" s="82" t="e">
        <f>TRIM(UPPER('INSCRIPCIONES NUEVOS'!$A7:$O233))</f>
        <v>#VALUE!</v>
      </c>
      <c r="S269" s="44" t="e">
        <f>UPPER(TRIM('INSCRIPCIONES NUEVOS'!$A7:$O233))</f>
        <v>#VALUE!</v>
      </c>
    </row>
    <row r="270" spans="16:19" x14ac:dyDescent="0.25">
      <c r="P270" s="44"/>
      <c r="Q270" s="82" t="e">
        <f>TRIM(UPPER('INSCRIPCIONES NUEVOS'!$A7:$O233))</f>
        <v>#VALUE!</v>
      </c>
      <c r="R270" s="82" t="e">
        <f>TRIM(UPPER('INSCRIPCIONES NUEVOS'!$A7:$O233))</f>
        <v>#VALUE!</v>
      </c>
      <c r="S270" s="44" t="e">
        <f>UPPER(TRIM('INSCRIPCIONES NUEVOS'!$A7:$O233))</f>
        <v>#VALUE!</v>
      </c>
    </row>
    <row r="271" spans="16:19" x14ac:dyDescent="0.25">
      <c r="P271" s="44"/>
      <c r="Q271" s="82" t="e">
        <f>TRIM(UPPER('INSCRIPCIONES NUEVOS'!$A7:$O233))</f>
        <v>#VALUE!</v>
      </c>
      <c r="R271" s="82" t="e">
        <f>TRIM(UPPER('INSCRIPCIONES NUEVOS'!$A7:$O233))</f>
        <v>#VALUE!</v>
      </c>
      <c r="S271" s="44" t="e">
        <f>UPPER(TRIM('INSCRIPCIONES NUEVOS'!$A7:$O233))</f>
        <v>#VALUE!</v>
      </c>
    </row>
    <row r="272" spans="16:19" x14ac:dyDescent="0.25">
      <c r="P272" s="44"/>
      <c r="Q272" s="82" t="e">
        <f>TRIM(UPPER('INSCRIPCIONES NUEVOS'!$A7:$O233))</f>
        <v>#VALUE!</v>
      </c>
      <c r="R272" s="82" t="e">
        <f>TRIM(UPPER('INSCRIPCIONES NUEVOS'!$A7:$O233))</f>
        <v>#VALUE!</v>
      </c>
      <c r="S272" s="44" t="e">
        <f>UPPER(TRIM('INSCRIPCIONES NUEVOS'!$A7:$O233))</f>
        <v>#VALUE!</v>
      </c>
    </row>
    <row r="273" spans="16:19" x14ac:dyDescent="0.25">
      <c r="P273" s="44"/>
      <c r="Q273" s="82" t="e">
        <f>TRIM(UPPER('INSCRIPCIONES NUEVOS'!$A7:$O233))</f>
        <v>#VALUE!</v>
      </c>
      <c r="R273" s="82" t="e">
        <f>TRIM(UPPER('INSCRIPCIONES NUEVOS'!$A7:$O233))</f>
        <v>#VALUE!</v>
      </c>
      <c r="S273" s="44" t="e">
        <f>UPPER(TRIM('INSCRIPCIONES NUEVOS'!$A7:$O233))</f>
        <v>#VALUE!</v>
      </c>
    </row>
    <row r="274" spans="16:19" x14ac:dyDescent="0.25">
      <c r="P274" s="44"/>
      <c r="Q274" s="82" t="e">
        <f>TRIM(UPPER('INSCRIPCIONES NUEVOS'!$A7:$O233))</f>
        <v>#VALUE!</v>
      </c>
      <c r="R274" s="82" t="e">
        <f>TRIM(UPPER('INSCRIPCIONES NUEVOS'!$A7:$O233))</f>
        <v>#VALUE!</v>
      </c>
      <c r="S274" s="44" t="e">
        <f>UPPER(TRIM('INSCRIPCIONES NUEVOS'!$A7:$O233))</f>
        <v>#VALUE!</v>
      </c>
    </row>
    <row r="275" spans="16:19" x14ac:dyDescent="0.25">
      <c r="P275" s="44"/>
      <c r="Q275" s="82" t="e">
        <f>TRIM(UPPER('INSCRIPCIONES NUEVOS'!$A7:$O233))</f>
        <v>#VALUE!</v>
      </c>
      <c r="R275" s="82" t="e">
        <f>TRIM(UPPER('INSCRIPCIONES NUEVOS'!$A7:$O233))</f>
        <v>#VALUE!</v>
      </c>
      <c r="S275" s="44" t="e">
        <f>UPPER(TRIM('INSCRIPCIONES NUEVOS'!$A7:$O233))</f>
        <v>#VALUE!</v>
      </c>
    </row>
    <row r="276" spans="16:19" x14ac:dyDescent="0.25">
      <c r="P276" s="44"/>
      <c r="Q276" s="82" t="e">
        <f>TRIM(UPPER('INSCRIPCIONES NUEVOS'!$A7:$O233))</f>
        <v>#VALUE!</v>
      </c>
      <c r="R276" s="82" t="e">
        <f>TRIM(UPPER('INSCRIPCIONES NUEVOS'!$A7:$O233))</f>
        <v>#VALUE!</v>
      </c>
      <c r="S276" s="44" t="e">
        <f>UPPER(TRIM('INSCRIPCIONES NUEVOS'!$A7:$O233))</f>
        <v>#VALUE!</v>
      </c>
    </row>
    <row r="277" spans="16:19" x14ac:dyDescent="0.25">
      <c r="P277" s="44"/>
      <c r="Q277" s="82" t="e">
        <f>TRIM(UPPER('INSCRIPCIONES NUEVOS'!$A7:$O233))</f>
        <v>#VALUE!</v>
      </c>
      <c r="R277" s="82" t="e">
        <f>TRIM(UPPER('INSCRIPCIONES NUEVOS'!$A7:$O233))</f>
        <v>#VALUE!</v>
      </c>
      <c r="S277" s="44" t="e">
        <f>UPPER(TRIM('INSCRIPCIONES NUEVOS'!$A7:$O233))</f>
        <v>#VALUE!</v>
      </c>
    </row>
    <row r="278" spans="16:19" x14ac:dyDescent="0.25">
      <c r="P278" s="44"/>
      <c r="Q278" s="82" t="e">
        <f>TRIM(UPPER('INSCRIPCIONES NUEVOS'!$A7:$O233))</f>
        <v>#VALUE!</v>
      </c>
      <c r="R278" s="82" t="e">
        <f>TRIM(UPPER('INSCRIPCIONES NUEVOS'!$A7:$O233))</f>
        <v>#VALUE!</v>
      </c>
      <c r="S278" s="44" t="e">
        <f>UPPER(TRIM('INSCRIPCIONES NUEVOS'!$A7:$O233))</f>
        <v>#VALUE!</v>
      </c>
    </row>
    <row r="279" spans="16:19" x14ac:dyDescent="0.25">
      <c r="P279" s="44"/>
      <c r="Q279" s="82" t="e">
        <f>TRIM(UPPER('INSCRIPCIONES NUEVOS'!$A7:$O233))</f>
        <v>#VALUE!</v>
      </c>
      <c r="R279" s="82" t="e">
        <f>TRIM(UPPER('INSCRIPCIONES NUEVOS'!$A7:$O233))</f>
        <v>#VALUE!</v>
      </c>
      <c r="S279" s="44" t="e">
        <f>UPPER(TRIM('INSCRIPCIONES NUEVOS'!$A7:$O233))</f>
        <v>#VALUE!</v>
      </c>
    </row>
    <row r="280" spans="16:19" x14ac:dyDescent="0.25">
      <c r="P280" s="44"/>
      <c r="Q280" s="82" t="e">
        <f>TRIM(UPPER('INSCRIPCIONES NUEVOS'!$A7:$O233))</f>
        <v>#VALUE!</v>
      </c>
      <c r="R280" s="82" t="e">
        <f>TRIM(UPPER('INSCRIPCIONES NUEVOS'!$A7:$O233))</f>
        <v>#VALUE!</v>
      </c>
      <c r="S280" s="44" t="e">
        <f>UPPER(TRIM('INSCRIPCIONES NUEVOS'!$A7:$O233))</f>
        <v>#VALUE!</v>
      </c>
    </row>
    <row r="281" spans="16:19" x14ac:dyDescent="0.25">
      <c r="P281" s="44"/>
      <c r="Q281" s="82" t="e">
        <f>TRIM(UPPER('INSCRIPCIONES NUEVOS'!$A7:$O233))</f>
        <v>#VALUE!</v>
      </c>
      <c r="R281" s="82" t="e">
        <f>TRIM(UPPER('INSCRIPCIONES NUEVOS'!$A7:$O233))</f>
        <v>#VALUE!</v>
      </c>
      <c r="S281" s="44" t="e">
        <f>UPPER(TRIM('INSCRIPCIONES NUEVOS'!$A7:$O233))</f>
        <v>#VALUE!</v>
      </c>
    </row>
    <row r="282" spans="16:19" x14ac:dyDescent="0.25">
      <c r="P282" s="44"/>
      <c r="Q282" s="82" t="e">
        <f>TRIM(UPPER('INSCRIPCIONES NUEVOS'!$A7:$O233))</f>
        <v>#VALUE!</v>
      </c>
      <c r="R282" s="82" t="e">
        <f>TRIM(UPPER('INSCRIPCIONES NUEVOS'!$A7:$O233))</f>
        <v>#VALUE!</v>
      </c>
      <c r="S282" s="44" t="e">
        <f>UPPER(TRIM('INSCRIPCIONES NUEVOS'!$A7:$O233))</f>
        <v>#VALUE!</v>
      </c>
    </row>
    <row r="283" spans="16:19" x14ac:dyDescent="0.25">
      <c r="P283" s="44"/>
      <c r="Q283" s="82" t="e">
        <f>TRIM(UPPER('INSCRIPCIONES NUEVOS'!$A7:$O233))</f>
        <v>#VALUE!</v>
      </c>
      <c r="R283" s="82" t="e">
        <f>TRIM(UPPER('INSCRIPCIONES NUEVOS'!$A7:$O233))</f>
        <v>#VALUE!</v>
      </c>
      <c r="S283" s="44" t="e">
        <f>UPPER(TRIM('INSCRIPCIONES NUEVOS'!$A7:$O233))</f>
        <v>#VALUE!</v>
      </c>
    </row>
    <row r="284" spans="16:19" x14ac:dyDescent="0.25">
      <c r="P284" s="44"/>
      <c r="Q284" s="82" t="e">
        <f>TRIM(UPPER('INSCRIPCIONES NUEVOS'!$A7:$O233))</f>
        <v>#VALUE!</v>
      </c>
      <c r="R284" s="82" t="e">
        <f>TRIM(UPPER('INSCRIPCIONES NUEVOS'!$A7:$O233))</f>
        <v>#VALUE!</v>
      </c>
      <c r="S284" s="44" t="e">
        <f>UPPER(TRIM('INSCRIPCIONES NUEVOS'!$A7:$O233))</f>
        <v>#VALUE!</v>
      </c>
    </row>
    <row r="285" spans="16:19" x14ac:dyDescent="0.25">
      <c r="P285" s="44"/>
      <c r="Q285" s="82" t="e">
        <f>TRIM(UPPER('INSCRIPCIONES NUEVOS'!$A7:$O233))</f>
        <v>#VALUE!</v>
      </c>
      <c r="R285" s="82" t="e">
        <f>TRIM(UPPER('INSCRIPCIONES NUEVOS'!$A7:$O233))</f>
        <v>#VALUE!</v>
      </c>
      <c r="S285" s="44" t="e">
        <f>UPPER(TRIM('INSCRIPCIONES NUEVOS'!$A7:$O233))</f>
        <v>#VALUE!</v>
      </c>
    </row>
    <row r="286" spans="16:19" x14ac:dyDescent="0.25">
      <c r="P286" s="44"/>
      <c r="Q286" s="82" t="e">
        <f>TRIM(UPPER('INSCRIPCIONES NUEVOS'!$A7:$O233))</f>
        <v>#VALUE!</v>
      </c>
      <c r="R286" s="82" t="e">
        <f>TRIM(UPPER('INSCRIPCIONES NUEVOS'!$A7:$O233))</f>
        <v>#VALUE!</v>
      </c>
      <c r="S286" s="44" t="e">
        <f>UPPER(TRIM('INSCRIPCIONES NUEVOS'!$A7:$O233))</f>
        <v>#VALUE!</v>
      </c>
    </row>
    <row r="287" spans="16:19" x14ac:dyDescent="0.25">
      <c r="P287" s="44"/>
      <c r="Q287" s="82" t="e">
        <f>TRIM(UPPER('INSCRIPCIONES NUEVOS'!$A7:$O233))</f>
        <v>#VALUE!</v>
      </c>
      <c r="R287" s="82" t="e">
        <f>TRIM(UPPER('INSCRIPCIONES NUEVOS'!$A7:$O233))</f>
        <v>#VALUE!</v>
      </c>
      <c r="S287" s="44" t="e">
        <f>UPPER(TRIM('INSCRIPCIONES NUEVOS'!$A7:$O233))</f>
        <v>#VALUE!</v>
      </c>
    </row>
    <row r="288" spans="16:19" x14ac:dyDescent="0.25">
      <c r="P288" s="44"/>
      <c r="Q288" s="82" t="e">
        <f>TRIM(UPPER('INSCRIPCIONES NUEVOS'!$A7:$O233))</f>
        <v>#VALUE!</v>
      </c>
      <c r="R288" s="82" t="e">
        <f>TRIM(UPPER('INSCRIPCIONES NUEVOS'!$A7:$O233))</f>
        <v>#VALUE!</v>
      </c>
      <c r="S288" s="44" t="e">
        <f>UPPER(TRIM('INSCRIPCIONES NUEVOS'!$A7:$O233))</f>
        <v>#VALUE!</v>
      </c>
    </row>
    <row r="289" spans="16:19" x14ac:dyDescent="0.25">
      <c r="P289" s="44"/>
      <c r="Q289" s="82" t="e">
        <f>TRIM(UPPER('INSCRIPCIONES NUEVOS'!$A7:$O233))</f>
        <v>#VALUE!</v>
      </c>
      <c r="R289" s="82" t="e">
        <f>TRIM(UPPER('INSCRIPCIONES NUEVOS'!$A7:$O233))</f>
        <v>#VALUE!</v>
      </c>
      <c r="S289" s="44" t="e">
        <f>UPPER(TRIM('INSCRIPCIONES NUEVOS'!$A7:$O233))</f>
        <v>#VALUE!</v>
      </c>
    </row>
    <row r="290" spans="16:19" x14ac:dyDescent="0.25">
      <c r="P290" s="44"/>
      <c r="Q290" s="82" t="e">
        <f>TRIM(UPPER('INSCRIPCIONES NUEVOS'!$A7:$O233))</f>
        <v>#VALUE!</v>
      </c>
      <c r="R290" s="82" t="e">
        <f>TRIM(UPPER('INSCRIPCIONES NUEVOS'!$A7:$O233))</f>
        <v>#VALUE!</v>
      </c>
      <c r="S290" s="44" t="e">
        <f>UPPER(TRIM('INSCRIPCIONES NUEVOS'!$A7:$O233))</f>
        <v>#VALUE!</v>
      </c>
    </row>
    <row r="291" spans="16:19" x14ac:dyDescent="0.25">
      <c r="P291" s="44"/>
      <c r="Q291" s="82" t="e">
        <f>TRIM(UPPER('INSCRIPCIONES NUEVOS'!$A7:$O233))</f>
        <v>#VALUE!</v>
      </c>
      <c r="R291" s="82" t="e">
        <f>TRIM(UPPER('INSCRIPCIONES NUEVOS'!$A7:$O233))</f>
        <v>#VALUE!</v>
      </c>
      <c r="S291" s="44" t="e">
        <f>UPPER(TRIM('INSCRIPCIONES NUEVOS'!$A7:$O233))</f>
        <v>#VALUE!</v>
      </c>
    </row>
    <row r="292" spans="16:19" x14ac:dyDescent="0.25">
      <c r="P292" s="44"/>
      <c r="Q292" s="82" t="e">
        <f>TRIM(UPPER('INSCRIPCIONES NUEVOS'!$A7:$O233))</f>
        <v>#VALUE!</v>
      </c>
      <c r="R292" s="82" t="e">
        <f>TRIM(UPPER('INSCRIPCIONES NUEVOS'!$A7:$O233))</f>
        <v>#VALUE!</v>
      </c>
      <c r="S292" s="44" t="e">
        <f>UPPER(TRIM('INSCRIPCIONES NUEVOS'!$A7:$O233))</f>
        <v>#VALUE!</v>
      </c>
    </row>
    <row r="293" spans="16:19" x14ac:dyDescent="0.25">
      <c r="P293" s="44"/>
      <c r="Q293" s="82" t="e">
        <f>TRIM(UPPER('INSCRIPCIONES NUEVOS'!$A7:$O233))</f>
        <v>#VALUE!</v>
      </c>
      <c r="R293" s="82" t="e">
        <f>TRIM(UPPER('INSCRIPCIONES NUEVOS'!$A7:$O233))</f>
        <v>#VALUE!</v>
      </c>
      <c r="S293" s="44" t="e">
        <f>UPPER(TRIM('INSCRIPCIONES NUEVOS'!$A7:$O233))</f>
        <v>#VALUE!</v>
      </c>
    </row>
    <row r="294" spans="16:19" x14ac:dyDescent="0.25">
      <c r="P294" s="44"/>
      <c r="Q294" s="82" t="e">
        <f>TRIM(UPPER('INSCRIPCIONES NUEVOS'!$A7:$O233))</f>
        <v>#VALUE!</v>
      </c>
      <c r="R294" s="82" t="e">
        <f>TRIM(UPPER('INSCRIPCIONES NUEVOS'!$A7:$O233))</f>
        <v>#VALUE!</v>
      </c>
      <c r="S294" s="44" t="e">
        <f>UPPER(TRIM('INSCRIPCIONES NUEVOS'!$A7:$O233))</f>
        <v>#VALUE!</v>
      </c>
    </row>
    <row r="295" spans="16:19" x14ac:dyDescent="0.25">
      <c r="P295" s="44"/>
      <c r="Q295" s="82" t="e">
        <f>TRIM(UPPER('INSCRIPCIONES NUEVOS'!$A7:$O233))</f>
        <v>#VALUE!</v>
      </c>
      <c r="R295" s="82" t="e">
        <f>TRIM(UPPER('INSCRIPCIONES NUEVOS'!$A7:$O233))</f>
        <v>#VALUE!</v>
      </c>
      <c r="S295" s="44" t="e">
        <f>UPPER(TRIM('INSCRIPCIONES NUEVOS'!$A7:$O233))</f>
        <v>#VALUE!</v>
      </c>
    </row>
    <row r="296" spans="16:19" x14ac:dyDescent="0.25">
      <c r="P296" s="44"/>
      <c r="Q296" s="82" t="e">
        <f>TRIM(UPPER('INSCRIPCIONES NUEVOS'!$A7:$O233))</f>
        <v>#VALUE!</v>
      </c>
      <c r="R296" s="82" t="e">
        <f>TRIM(UPPER('INSCRIPCIONES NUEVOS'!$A7:$O233))</f>
        <v>#VALUE!</v>
      </c>
      <c r="S296" s="44" t="e">
        <f>UPPER(TRIM('INSCRIPCIONES NUEVOS'!$A7:$O233))</f>
        <v>#VALUE!</v>
      </c>
    </row>
    <row r="297" spans="16:19" x14ac:dyDescent="0.25">
      <c r="P297" s="44"/>
      <c r="Q297" s="82" t="e">
        <f>TRIM(UPPER('INSCRIPCIONES NUEVOS'!$A7:$O233))</f>
        <v>#VALUE!</v>
      </c>
      <c r="R297" s="82" t="e">
        <f>TRIM(UPPER('INSCRIPCIONES NUEVOS'!$A7:$O233))</f>
        <v>#VALUE!</v>
      </c>
      <c r="S297" s="44" t="e">
        <f>UPPER(TRIM('INSCRIPCIONES NUEVOS'!$A7:$O233))</f>
        <v>#VALUE!</v>
      </c>
    </row>
    <row r="298" spans="16:19" x14ac:dyDescent="0.25">
      <c r="P298" s="44"/>
      <c r="Q298" s="82" t="e">
        <f>TRIM(UPPER('INSCRIPCIONES NUEVOS'!$A7:$O233))</f>
        <v>#VALUE!</v>
      </c>
      <c r="R298" s="82" t="e">
        <f>TRIM(UPPER('INSCRIPCIONES NUEVOS'!$A7:$O233))</f>
        <v>#VALUE!</v>
      </c>
      <c r="S298" s="44" t="e">
        <f>UPPER(TRIM('INSCRIPCIONES NUEVOS'!$A7:$O233))</f>
        <v>#VALUE!</v>
      </c>
    </row>
    <row r="299" spans="16:19" x14ac:dyDescent="0.25">
      <c r="P299" s="74"/>
      <c r="Q299" s="82" t="e">
        <f>TRIM(UPPER('INSCRIPCIONES NUEVOS'!$A7:$O233))</f>
        <v>#VALUE!</v>
      </c>
      <c r="R299" s="82" t="e">
        <f>TRIM(UPPER('INSCRIPCIONES NUEVOS'!$A7:$O233))</f>
        <v>#VALUE!</v>
      </c>
      <c r="S299" s="74" t="e">
        <f>UPPER(TRIM('INSCRIPCIONES NUEVOS'!$A7:$O233))</f>
        <v>#VALUE!</v>
      </c>
    </row>
    <row r="300" spans="16:19" x14ac:dyDescent="0.25">
      <c r="P300" s="74"/>
      <c r="Q300" s="82" t="e">
        <f>TRIM(UPPER('INSCRIPCIONES NUEVOS'!$A7:$O233))</f>
        <v>#VALUE!</v>
      </c>
      <c r="R300" s="82" t="e">
        <f>TRIM(UPPER('INSCRIPCIONES NUEVOS'!$A7:$O233))</f>
        <v>#VALUE!</v>
      </c>
      <c r="S300" s="74" t="e">
        <f>UPPER(TRIM('INSCRIPCIONES NUEVOS'!$A7:$O233))</f>
        <v>#VALUE!</v>
      </c>
    </row>
    <row r="301" spans="16:19" x14ac:dyDescent="0.25">
      <c r="P301" s="74"/>
      <c r="Q301" s="82" t="e">
        <f>TRIM(UPPER('INSCRIPCIONES NUEVOS'!$A7:$O233))</f>
        <v>#VALUE!</v>
      </c>
      <c r="R301" s="82" t="e">
        <f>TRIM(UPPER('INSCRIPCIONES NUEVOS'!$A7:$O233))</f>
        <v>#VALUE!</v>
      </c>
      <c r="S301" s="74" t="e">
        <f>UPPER(TRIM('INSCRIPCIONES NUEVOS'!$A7:$O233))</f>
        <v>#VALUE!</v>
      </c>
    </row>
    <row r="302" spans="16:19" x14ac:dyDescent="0.25">
      <c r="P302" s="74"/>
      <c r="Q302" s="82" t="e">
        <f>TRIM(UPPER('INSCRIPCIONES NUEVOS'!$A7:$O233))</f>
        <v>#VALUE!</v>
      </c>
      <c r="R302" s="82" t="e">
        <f>TRIM(UPPER('INSCRIPCIONES NUEVOS'!$A7:$O233))</f>
        <v>#VALUE!</v>
      </c>
      <c r="S302" s="74" t="e">
        <f>UPPER(TRIM('INSCRIPCIONES NUEVOS'!$A7:$O233))</f>
        <v>#VALUE!</v>
      </c>
    </row>
    <row r="303" spans="16:19" x14ac:dyDescent="0.25">
      <c r="P303" s="74"/>
      <c r="Q303" s="82" t="e">
        <f>TRIM(UPPER('INSCRIPCIONES NUEVOS'!$A7:$O233))</f>
        <v>#VALUE!</v>
      </c>
      <c r="R303" s="82" t="e">
        <f>TRIM(UPPER('INSCRIPCIONES NUEVOS'!$A7:$O233))</f>
        <v>#VALUE!</v>
      </c>
      <c r="S303" s="74" t="e">
        <f>UPPER(TRIM('INSCRIPCIONES NUEVOS'!$A7:$O233))</f>
        <v>#VALUE!</v>
      </c>
    </row>
    <row r="304" spans="16:19" x14ac:dyDescent="0.25">
      <c r="P304" s="74"/>
      <c r="Q304" s="82" t="e">
        <f>TRIM(UPPER('INSCRIPCIONES NUEVOS'!$A7:$O233))</f>
        <v>#VALUE!</v>
      </c>
      <c r="R304" s="82" t="e">
        <f>TRIM(UPPER('INSCRIPCIONES NUEVOS'!$A7:$O233))</f>
        <v>#VALUE!</v>
      </c>
      <c r="S304" s="74" t="e">
        <f>UPPER(TRIM('INSCRIPCIONES NUEVOS'!$A7:$O233))</f>
        <v>#VALUE!</v>
      </c>
    </row>
    <row r="305" spans="16:19" x14ac:dyDescent="0.25">
      <c r="P305" s="74"/>
      <c r="Q305" s="82" t="e">
        <f>TRIM(UPPER('INSCRIPCIONES NUEVOS'!$A7:$O233))</f>
        <v>#VALUE!</v>
      </c>
      <c r="R305" s="82" t="e">
        <f>TRIM(UPPER('INSCRIPCIONES NUEVOS'!$A7:$O233))</f>
        <v>#VALUE!</v>
      </c>
      <c r="S305" s="74" t="e">
        <f>UPPER(TRIM('INSCRIPCIONES NUEVOS'!$A7:$O233))</f>
        <v>#VALUE!</v>
      </c>
    </row>
    <row r="306" spans="16:19" x14ac:dyDescent="0.25">
      <c r="P306" s="74"/>
      <c r="Q306" s="82" t="e">
        <f>TRIM(UPPER('INSCRIPCIONES NUEVOS'!$A7:$O233))</f>
        <v>#VALUE!</v>
      </c>
      <c r="R306" s="82" t="e">
        <f>TRIM(UPPER('INSCRIPCIONES NUEVOS'!$A7:$O233))</f>
        <v>#VALUE!</v>
      </c>
      <c r="S306" s="74" t="e">
        <f>UPPER(TRIM('INSCRIPCIONES NUEVOS'!$A7:$O233))</f>
        <v>#VALUE!</v>
      </c>
    </row>
    <row r="307" spans="16:19" x14ac:dyDescent="0.25">
      <c r="P307" s="74"/>
      <c r="Q307" s="82" t="e">
        <f>TRIM(UPPER('INSCRIPCIONES NUEVOS'!$A7:$O233))</f>
        <v>#VALUE!</v>
      </c>
      <c r="R307" s="82" t="e">
        <f>TRIM(UPPER('INSCRIPCIONES NUEVOS'!$A7:$O233))</f>
        <v>#VALUE!</v>
      </c>
      <c r="S307" s="74" t="e">
        <f>UPPER(TRIM('INSCRIPCIONES NUEVOS'!$A7:$O233))</f>
        <v>#VALUE!</v>
      </c>
    </row>
    <row r="308" spans="16:19" x14ac:dyDescent="0.25">
      <c r="P308" s="74"/>
      <c r="Q308" s="82" t="e">
        <f>TRIM(UPPER('INSCRIPCIONES NUEVOS'!$A7:$O233))</f>
        <v>#VALUE!</v>
      </c>
      <c r="R308" s="82" t="e">
        <f>TRIM(UPPER('INSCRIPCIONES NUEVOS'!$A7:$O233))</f>
        <v>#VALUE!</v>
      </c>
      <c r="S308" s="74" t="e">
        <f>UPPER(TRIM('INSCRIPCIONES NUEVOS'!$A7:$O233))</f>
        <v>#VALUE!</v>
      </c>
    </row>
    <row r="309" spans="16:19" x14ac:dyDescent="0.25">
      <c r="P309" s="74"/>
      <c r="Q309" s="82" t="e">
        <f>TRIM(UPPER('INSCRIPCIONES NUEVOS'!$A7:$O233))</f>
        <v>#VALUE!</v>
      </c>
      <c r="R309" s="82" t="e">
        <f>TRIM(UPPER('INSCRIPCIONES NUEVOS'!$A7:$O233))</f>
        <v>#VALUE!</v>
      </c>
      <c r="S309" s="74" t="e">
        <f>UPPER(TRIM('INSCRIPCIONES NUEVOS'!$A7:$O233))</f>
        <v>#VALUE!</v>
      </c>
    </row>
    <row r="310" spans="16:19" x14ac:dyDescent="0.25">
      <c r="P310" s="74"/>
      <c r="Q310" s="82" t="e">
        <f>TRIM(UPPER('INSCRIPCIONES NUEVOS'!$A7:$O233))</f>
        <v>#VALUE!</v>
      </c>
      <c r="R310" s="82" t="e">
        <f>TRIM(UPPER('INSCRIPCIONES NUEVOS'!$A7:$O233))</f>
        <v>#VALUE!</v>
      </c>
      <c r="S310" s="74" t="e">
        <f>UPPER(TRIM('INSCRIPCIONES NUEVOS'!$A7:$O233))</f>
        <v>#VALUE!</v>
      </c>
    </row>
    <row r="311" spans="16:19" x14ac:dyDescent="0.25">
      <c r="P311" s="74"/>
      <c r="Q311" s="82" t="e">
        <f>TRIM(UPPER('INSCRIPCIONES NUEVOS'!$A7:$O233))</f>
        <v>#VALUE!</v>
      </c>
      <c r="R311" s="82" t="e">
        <f>TRIM(UPPER('INSCRIPCIONES NUEVOS'!$A7:$O233))</f>
        <v>#VALUE!</v>
      </c>
      <c r="S311" s="74" t="e">
        <f>UPPER(TRIM('INSCRIPCIONES NUEVOS'!$A7:$O233))</f>
        <v>#VALUE!</v>
      </c>
    </row>
    <row r="312" spans="16:19" x14ac:dyDescent="0.25">
      <c r="P312" s="74"/>
      <c r="Q312" s="82" t="e">
        <f>TRIM(UPPER('INSCRIPCIONES NUEVOS'!$A7:$O233))</f>
        <v>#VALUE!</v>
      </c>
      <c r="R312" s="82" t="e">
        <f>TRIM(UPPER('INSCRIPCIONES NUEVOS'!$A7:$O233))</f>
        <v>#VALUE!</v>
      </c>
      <c r="S312" s="74" t="e">
        <f>UPPER(TRIM('INSCRIPCIONES NUEVOS'!$A7:$O233))</f>
        <v>#VALUE!</v>
      </c>
    </row>
    <row r="313" spans="16:19" x14ac:dyDescent="0.25">
      <c r="P313" s="74"/>
      <c r="Q313" s="82" t="e">
        <f>TRIM(UPPER('INSCRIPCIONES NUEVOS'!$A7:$O233))</f>
        <v>#VALUE!</v>
      </c>
      <c r="R313" s="82" t="e">
        <f>TRIM(UPPER('INSCRIPCIONES NUEVOS'!$A7:$O233))</f>
        <v>#VALUE!</v>
      </c>
      <c r="S313" s="74" t="e">
        <f>UPPER(TRIM('INSCRIPCIONES NUEVOS'!$A7:$O233))</f>
        <v>#VALUE!</v>
      </c>
    </row>
    <row r="314" spans="16:19" x14ac:dyDescent="0.25">
      <c r="P314" s="74"/>
      <c r="Q314" s="82" t="e">
        <f>TRIM(UPPER('INSCRIPCIONES NUEVOS'!$A7:$O233))</f>
        <v>#VALUE!</v>
      </c>
      <c r="R314" s="82" t="e">
        <f>TRIM(UPPER('INSCRIPCIONES NUEVOS'!$A7:$O233))</f>
        <v>#VALUE!</v>
      </c>
      <c r="S314" s="74" t="e">
        <f>UPPER(TRIM('INSCRIPCIONES NUEVOS'!$A7:$O233))</f>
        <v>#VALUE!</v>
      </c>
    </row>
    <row r="315" spans="16:19" x14ac:dyDescent="0.25">
      <c r="P315" s="74"/>
      <c r="Q315" s="82" t="e">
        <f>TRIM(UPPER('INSCRIPCIONES NUEVOS'!$A7:$O233))</f>
        <v>#VALUE!</v>
      </c>
      <c r="R315" s="82" t="e">
        <f>TRIM(UPPER('INSCRIPCIONES NUEVOS'!$A7:$O233))</f>
        <v>#VALUE!</v>
      </c>
      <c r="S315" s="74" t="e">
        <f>UPPER(TRIM('INSCRIPCIONES NUEVOS'!$A7:$O233))</f>
        <v>#VALUE!</v>
      </c>
    </row>
    <row r="316" spans="16:19" x14ac:dyDescent="0.25">
      <c r="P316" s="74"/>
      <c r="Q316" s="82" t="e">
        <f>TRIM(UPPER('INSCRIPCIONES NUEVOS'!$A7:$O233))</f>
        <v>#VALUE!</v>
      </c>
      <c r="R316" s="82" t="e">
        <f>TRIM(UPPER('INSCRIPCIONES NUEVOS'!$A7:$O233))</f>
        <v>#VALUE!</v>
      </c>
      <c r="S316" s="74" t="e">
        <f>UPPER(TRIM('INSCRIPCIONES NUEVOS'!$A7:$O233))</f>
        <v>#VALUE!</v>
      </c>
    </row>
    <row r="317" spans="16:19" x14ac:dyDescent="0.25">
      <c r="P317" s="74"/>
      <c r="Q317" s="82" t="e">
        <f>TRIM(UPPER('INSCRIPCIONES NUEVOS'!$A7:$O233))</f>
        <v>#VALUE!</v>
      </c>
      <c r="R317" s="82" t="e">
        <f>TRIM(UPPER('INSCRIPCIONES NUEVOS'!$A7:$O233))</f>
        <v>#VALUE!</v>
      </c>
      <c r="S317" s="74" t="e">
        <f>UPPER(TRIM('INSCRIPCIONES NUEVOS'!$A7:$O233))</f>
        <v>#VALUE!</v>
      </c>
    </row>
    <row r="318" spans="16:19" x14ac:dyDescent="0.25">
      <c r="P318" s="74"/>
      <c r="Q318" s="82" t="e">
        <f>TRIM(UPPER('INSCRIPCIONES NUEVOS'!$A7:$O233))</f>
        <v>#VALUE!</v>
      </c>
      <c r="R318" s="82" t="e">
        <f>TRIM(UPPER('INSCRIPCIONES NUEVOS'!$A7:$O233))</f>
        <v>#VALUE!</v>
      </c>
      <c r="S318" s="74" t="e">
        <f>UPPER(TRIM('INSCRIPCIONES NUEVOS'!$A7:$O233))</f>
        <v>#VALUE!</v>
      </c>
    </row>
    <row r="319" spans="16:19" x14ac:dyDescent="0.25">
      <c r="P319" s="74"/>
      <c r="Q319" s="82" t="e">
        <f>TRIM(UPPER('INSCRIPCIONES NUEVOS'!$A7:$O233))</f>
        <v>#VALUE!</v>
      </c>
      <c r="R319" s="82" t="e">
        <f>TRIM(UPPER('INSCRIPCIONES NUEVOS'!$A7:$O233))</f>
        <v>#VALUE!</v>
      </c>
      <c r="S319" s="74" t="e">
        <f>UPPER(TRIM('INSCRIPCIONES NUEVOS'!$A7:$O233))</f>
        <v>#VALUE!</v>
      </c>
    </row>
    <row r="320" spans="16:19" x14ac:dyDescent="0.25">
      <c r="P320" s="74"/>
      <c r="Q320" s="82" t="e">
        <f>TRIM(UPPER('INSCRIPCIONES NUEVOS'!$A7:$O233))</f>
        <v>#VALUE!</v>
      </c>
      <c r="R320" s="82" t="e">
        <f>TRIM(UPPER('INSCRIPCIONES NUEVOS'!$A7:$O233))</f>
        <v>#VALUE!</v>
      </c>
      <c r="S320" s="74" t="e">
        <f>UPPER(TRIM('INSCRIPCIONES NUEVOS'!$A7:$O233))</f>
        <v>#VALUE!</v>
      </c>
    </row>
    <row r="321" spans="16:19" x14ac:dyDescent="0.25">
      <c r="P321" s="74"/>
      <c r="Q321" s="82" t="e">
        <f>TRIM(UPPER('INSCRIPCIONES NUEVOS'!$A7:$O233))</f>
        <v>#VALUE!</v>
      </c>
      <c r="R321" s="82" t="e">
        <f>TRIM(UPPER('INSCRIPCIONES NUEVOS'!$A7:$O233))</f>
        <v>#VALUE!</v>
      </c>
      <c r="S321" s="74" t="e">
        <f>UPPER(TRIM('INSCRIPCIONES NUEVOS'!$A7:$O233))</f>
        <v>#VALUE!</v>
      </c>
    </row>
    <row r="322" spans="16:19" x14ac:dyDescent="0.25">
      <c r="P322" s="74"/>
      <c r="Q322" s="82" t="e">
        <f>TRIM(UPPER('INSCRIPCIONES NUEVOS'!$A7:$O233))</f>
        <v>#VALUE!</v>
      </c>
      <c r="R322" s="82" t="e">
        <f>TRIM(UPPER('INSCRIPCIONES NUEVOS'!$A7:$O233))</f>
        <v>#VALUE!</v>
      </c>
      <c r="S322" s="74" t="e">
        <f>UPPER(TRIM('INSCRIPCIONES NUEVOS'!$A7:$O233))</f>
        <v>#VALUE!</v>
      </c>
    </row>
    <row r="323" spans="16:19" x14ac:dyDescent="0.25">
      <c r="P323" s="74"/>
      <c r="Q323" s="82" t="e">
        <f>TRIM(UPPER('INSCRIPCIONES NUEVOS'!$A7:$O233))</f>
        <v>#VALUE!</v>
      </c>
      <c r="R323" s="82" t="e">
        <f>TRIM(UPPER('INSCRIPCIONES NUEVOS'!$A7:$O233))</f>
        <v>#VALUE!</v>
      </c>
      <c r="S323" s="74" t="e">
        <f>UPPER(TRIM('INSCRIPCIONES NUEVOS'!$A7:$O233))</f>
        <v>#VALUE!</v>
      </c>
    </row>
    <row r="324" spans="16:19" x14ac:dyDescent="0.25">
      <c r="P324" s="74"/>
      <c r="Q324" s="82" t="e">
        <f>TRIM(UPPER('INSCRIPCIONES NUEVOS'!$A7:$O233))</f>
        <v>#VALUE!</v>
      </c>
      <c r="R324" s="82" t="e">
        <f>TRIM(UPPER('INSCRIPCIONES NUEVOS'!$A7:$O233))</f>
        <v>#VALUE!</v>
      </c>
      <c r="S324" s="74" t="e">
        <f>UPPER(TRIM('INSCRIPCIONES NUEVOS'!$A7:$O233))</f>
        <v>#VALUE!</v>
      </c>
    </row>
    <row r="325" spans="16:19" x14ac:dyDescent="0.25">
      <c r="P325" s="74"/>
      <c r="Q325" s="82" t="e">
        <f>TRIM(UPPER('INSCRIPCIONES NUEVOS'!$A7:$O233))</f>
        <v>#VALUE!</v>
      </c>
      <c r="R325" s="82" t="e">
        <f>TRIM(UPPER('INSCRIPCIONES NUEVOS'!$A7:$O233))</f>
        <v>#VALUE!</v>
      </c>
      <c r="S325" s="74" t="e">
        <f>UPPER(TRIM('INSCRIPCIONES NUEVOS'!$A7:$O233))</f>
        <v>#VALUE!</v>
      </c>
    </row>
    <row r="326" spans="16:19" x14ac:dyDescent="0.25">
      <c r="P326" s="74"/>
      <c r="Q326" s="82" t="e">
        <f>TRIM(UPPER('INSCRIPCIONES NUEVOS'!$A7:$O233))</f>
        <v>#VALUE!</v>
      </c>
      <c r="R326" s="82" t="e">
        <f>TRIM(UPPER('INSCRIPCIONES NUEVOS'!$A7:$O233))</f>
        <v>#VALUE!</v>
      </c>
      <c r="S326" s="74" t="e">
        <f>UPPER(TRIM('INSCRIPCIONES NUEVOS'!$A7:$O233))</f>
        <v>#VALUE!</v>
      </c>
    </row>
    <row r="327" spans="16:19" x14ac:dyDescent="0.25">
      <c r="P327" s="74"/>
      <c r="Q327" s="82" t="e">
        <f>TRIM(UPPER('INSCRIPCIONES NUEVOS'!$A7:$O233))</f>
        <v>#VALUE!</v>
      </c>
      <c r="R327" s="82" t="e">
        <f>TRIM(UPPER('INSCRIPCIONES NUEVOS'!$A7:$O233))</f>
        <v>#VALUE!</v>
      </c>
      <c r="S327" s="74" t="e">
        <f>UPPER(TRIM('INSCRIPCIONES NUEVOS'!$A7:$O233))</f>
        <v>#VALUE!</v>
      </c>
    </row>
    <row r="328" spans="16:19" x14ac:dyDescent="0.25">
      <c r="P328" s="74"/>
      <c r="Q328" s="82" t="e">
        <f>TRIM(UPPER('INSCRIPCIONES NUEVOS'!$A7:$O233))</f>
        <v>#VALUE!</v>
      </c>
      <c r="R328" s="82" t="e">
        <f>TRIM(UPPER('INSCRIPCIONES NUEVOS'!$A7:$O233))</f>
        <v>#VALUE!</v>
      </c>
      <c r="S328" s="74" t="e">
        <f>UPPER(TRIM('INSCRIPCIONES NUEVOS'!$A7:$O233))</f>
        <v>#VALUE!</v>
      </c>
    </row>
    <row r="329" spans="16:19" x14ac:dyDescent="0.25">
      <c r="P329" s="74"/>
      <c r="Q329" s="82" t="e">
        <f>TRIM(UPPER('INSCRIPCIONES NUEVOS'!$A7:$O233))</f>
        <v>#VALUE!</v>
      </c>
      <c r="R329" s="82" t="e">
        <f>TRIM(UPPER('INSCRIPCIONES NUEVOS'!$A7:$O233))</f>
        <v>#VALUE!</v>
      </c>
      <c r="S329" s="74" t="e">
        <f>UPPER(TRIM('INSCRIPCIONES NUEVOS'!$A7:$O233))</f>
        <v>#VALUE!</v>
      </c>
    </row>
    <row r="330" spans="16:19" x14ac:dyDescent="0.25">
      <c r="P330" s="74"/>
      <c r="Q330" s="82" t="e">
        <f>TRIM(UPPER('INSCRIPCIONES NUEVOS'!$A7:$O233))</f>
        <v>#VALUE!</v>
      </c>
      <c r="R330" s="82" t="e">
        <f>TRIM(UPPER('INSCRIPCIONES NUEVOS'!$A7:$O233))</f>
        <v>#VALUE!</v>
      </c>
      <c r="S330" s="74" t="e">
        <f>UPPER(TRIM('INSCRIPCIONES NUEVOS'!$A7:$O233))</f>
        <v>#VALUE!</v>
      </c>
    </row>
    <row r="331" spans="16:19" x14ac:dyDescent="0.25">
      <c r="P331" s="74"/>
      <c r="Q331" s="82" t="e">
        <f>TRIM(UPPER('INSCRIPCIONES NUEVOS'!$A7:$O233))</f>
        <v>#VALUE!</v>
      </c>
      <c r="R331" s="82" t="e">
        <f>TRIM(UPPER('INSCRIPCIONES NUEVOS'!$A7:$O233))</f>
        <v>#VALUE!</v>
      </c>
      <c r="S331" s="74" t="e">
        <f>UPPER(TRIM('INSCRIPCIONES NUEVOS'!$A7:$O233))</f>
        <v>#VALUE!</v>
      </c>
    </row>
    <row r="332" spans="16:19" x14ac:dyDescent="0.25">
      <c r="P332" s="74"/>
      <c r="Q332" s="82" t="e">
        <f>TRIM(UPPER('INSCRIPCIONES NUEVOS'!$A7:$O233))</f>
        <v>#VALUE!</v>
      </c>
      <c r="R332" s="82" t="e">
        <f>TRIM(UPPER('INSCRIPCIONES NUEVOS'!$A7:$O233))</f>
        <v>#VALUE!</v>
      </c>
      <c r="S332" s="74" t="e">
        <f>UPPER(TRIM('INSCRIPCIONES NUEVOS'!$A7:$O233))</f>
        <v>#VALUE!</v>
      </c>
    </row>
    <row r="333" spans="16:19" x14ac:dyDescent="0.25">
      <c r="P333" s="74"/>
      <c r="Q333" s="82" t="e">
        <f>TRIM(UPPER('INSCRIPCIONES NUEVOS'!$A7:$O233))</f>
        <v>#VALUE!</v>
      </c>
      <c r="R333" s="82" t="e">
        <f>TRIM(UPPER('INSCRIPCIONES NUEVOS'!$A7:$O233))</f>
        <v>#VALUE!</v>
      </c>
      <c r="S333" s="74" t="e">
        <f>UPPER(TRIM('INSCRIPCIONES NUEVOS'!$A7:$O233))</f>
        <v>#VALUE!</v>
      </c>
    </row>
    <row r="334" spans="16:19" x14ac:dyDescent="0.25">
      <c r="P334" s="74"/>
      <c r="Q334" s="82" t="e">
        <f>TRIM(UPPER('INSCRIPCIONES NUEVOS'!$A7:$O233))</f>
        <v>#VALUE!</v>
      </c>
      <c r="R334" s="82" t="e">
        <f>TRIM(UPPER('INSCRIPCIONES NUEVOS'!$A7:$O233))</f>
        <v>#VALUE!</v>
      </c>
      <c r="S334" s="74" t="e">
        <f>UPPER(TRIM('INSCRIPCIONES NUEVOS'!$A7:$O233))</f>
        <v>#VALUE!</v>
      </c>
    </row>
    <row r="335" spans="16:19" x14ac:dyDescent="0.25">
      <c r="P335" s="74"/>
      <c r="Q335" s="82" t="e">
        <f>TRIM(UPPER('INSCRIPCIONES NUEVOS'!$A7:$O233))</f>
        <v>#VALUE!</v>
      </c>
      <c r="R335" s="82" t="e">
        <f>TRIM(UPPER('INSCRIPCIONES NUEVOS'!$A7:$O233))</f>
        <v>#VALUE!</v>
      </c>
      <c r="S335" s="74" t="e">
        <f>UPPER(TRIM('INSCRIPCIONES NUEVOS'!$A7:$O233))</f>
        <v>#VALUE!</v>
      </c>
    </row>
    <row r="336" spans="16:19" x14ac:dyDescent="0.25">
      <c r="P336" s="74"/>
      <c r="Q336" s="82" t="e">
        <f>TRIM(UPPER('INSCRIPCIONES NUEVOS'!$A7:$O233))</f>
        <v>#VALUE!</v>
      </c>
      <c r="R336" s="82" t="e">
        <f>TRIM(UPPER('INSCRIPCIONES NUEVOS'!$A7:$O233))</f>
        <v>#VALUE!</v>
      </c>
      <c r="S336" s="74" t="e">
        <f>UPPER(TRIM('INSCRIPCIONES NUEVOS'!$A7:$O233))</f>
        <v>#VALUE!</v>
      </c>
    </row>
    <row r="337" spans="16:19" x14ac:dyDescent="0.25">
      <c r="P337" s="74"/>
      <c r="Q337" s="82" t="e">
        <f>TRIM(UPPER('INSCRIPCIONES NUEVOS'!$A7:$O233))</f>
        <v>#VALUE!</v>
      </c>
      <c r="R337" s="82" t="e">
        <f>TRIM(UPPER('INSCRIPCIONES NUEVOS'!$A7:$O233))</f>
        <v>#VALUE!</v>
      </c>
      <c r="S337" s="74" t="e">
        <f>UPPER(TRIM('INSCRIPCIONES NUEVOS'!$A7:$O233))</f>
        <v>#VALUE!</v>
      </c>
    </row>
    <row r="338" spans="16:19" x14ac:dyDescent="0.25">
      <c r="P338" s="74"/>
      <c r="Q338" s="82" t="e">
        <f>TRIM(UPPER('INSCRIPCIONES NUEVOS'!$A7:$O233))</f>
        <v>#VALUE!</v>
      </c>
      <c r="R338" s="82" t="e">
        <f>TRIM(UPPER('INSCRIPCIONES NUEVOS'!$A7:$O233))</f>
        <v>#VALUE!</v>
      </c>
      <c r="S338" s="74" t="e">
        <f>UPPER(TRIM('INSCRIPCIONES NUEVOS'!$A7:$O233))</f>
        <v>#VALUE!</v>
      </c>
    </row>
    <row r="339" spans="16:19" x14ac:dyDescent="0.25">
      <c r="P339" s="74"/>
      <c r="Q339" s="82" t="e">
        <f>TRIM(UPPER('INSCRIPCIONES NUEVOS'!$A7:$O233))</f>
        <v>#VALUE!</v>
      </c>
      <c r="R339" s="82" t="e">
        <f>TRIM(UPPER('INSCRIPCIONES NUEVOS'!$A7:$O233))</f>
        <v>#VALUE!</v>
      </c>
      <c r="S339" s="74" t="e">
        <f>UPPER(TRIM('INSCRIPCIONES NUEVOS'!$A7:$O233))</f>
        <v>#VALUE!</v>
      </c>
    </row>
    <row r="340" spans="16:19" x14ac:dyDescent="0.25">
      <c r="P340" s="74"/>
      <c r="Q340" s="82" t="e">
        <f>TRIM(UPPER('INSCRIPCIONES NUEVOS'!$A7:$O233))</f>
        <v>#VALUE!</v>
      </c>
      <c r="R340" s="82" t="e">
        <f>TRIM(UPPER('INSCRIPCIONES NUEVOS'!$A7:$O233))</f>
        <v>#VALUE!</v>
      </c>
      <c r="S340" s="74" t="e">
        <f>UPPER(TRIM('INSCRIPCIONES NUEVOS'!$A7:$O233))</f>
        <v>#VALUE!</v>
      </c>
    </row>
    <row r="341" spans="16:19" x14ac:dyDescent="0.25">
      <c r="P341" s="74"/>
      <c r="Q341" s="82" t="e">
        <f>TRIM(UPPER('INSCRIPCIONES NUEVOS'!$A7:$O233))</f>
        <v>#VALUE!</v>
      </c>
      <c r="R341" s="82" t="e">
        <f>TRIM(UPPER('INSCRIPCIONES NUEVOS'!$A7:$O233))</f>
        <v>#VALUE!</v>
      </c>
      <c r="S341" s="74" t="e">
        <f>UPPER(TRIM('INSCRIPCIONES NUEVOS'!$A7:$O233))</f>
        <v>#VALUE!</v>
      </c>
    </row>
    <row r="342" spans="16:19" x14ac:dyDescent="0.25">
      <c r="P342" s="74"/>
      <c r="Q342" s="82" t="e">
        <f>TRIM(UPPER('INSCRIPCIONES NUEVOS'!$A7:$O233))</f>
        <v>#VALUE!</v>
      </c>
      <c r="R342" s="82" t="e">
        <f>TRIM(UPPER('INSCRIPCIONES NUEVOS'!$A7:$O233))</f>
        <v>#VALUE!</v>
      </c>
      <c r="S342" s="74" t="e">
        <f>UPPER(TRIM('INSCRIPCIONES NUEVOS'!$A7:$O233))</f>
        <v>#VALUE!</v>
      </c>
    </row>
    <row r="343" spans="16:19" x14ac:dyDescent="0.25">
      <c r="P343" s="74"/>
      <c r="Q343" s="82" t="e">
        <f>TRIM(UPPER('INSCRIPCIONES NUEVOS'!$A7:$O233))</f>
        <v>#VALUE!</v>
      </c>
      <c r="R343" s="82" t="e">
        <f>TRIM(UPPER('INSCRIPCIONES NUEVOS'!$A7:$O233))</f>
        <v>#VALUE!</v>
      </c>
      <c r="S343" s="74" t="e">
        <f>UPPER(TRIM('INSCRIPCIONES NUEVOS'!$A7:$O233))</f>
        <v>#VALUE!</v>
      </c>
    </row>
    <row r="344" spans="16:19" x14ac:dyDescent="0.25">
      <c r="P344" s="74"/>
      <c r="Q344" s="82" t="e">
        <f>TRIM(UPPER('INSCRIPCIONES NUEVOS'!$A7:$O233))</f>
        <v>#VALUE!</v>
      </c>
      <c r="R344" s="82" t="e">
        <f>TRIM(UPPER('INSCRIPCIONES NUEVOS'!$A7:$O233))</f>
        <v>#VALUE!</v>
      </c>
      <c r="S344" s="74" t="e">
        <f>UPPER(TRIM('INSCRIPCIONES NUEVOS'!$A7:$O233))</f>
        <v>#VALUE!</v>
      </c>
    </row>
    <row r="345" spans="16:19" x14ac:dyDescent="0.25">
      <c r="P345" s="74"/>
      <c r="Q345" s="82" t="e">
        <f>TRIM(UPPER('INSCRIPCIONES NUEVOS'!$A7:$O233))</f>
        <v>#VALUE!</v>
      </c>
      <c r="R345" s="82" t="e">
        <f>TRIM(UPPER('INSCRIPCIONES NUEVOS'!$A7:$O233))</f>
        <v>#VALUE!</v>
      </c>
      <c r="S345" s="74" t="e">
        <f>UPPER(TRIM('INSCRIPCIONES NUEVOS'!$A7:$O233))</f>
        <v>#VALUE!</v>
      </c>
    </row>
    <row r="346" spans="16:19" x14ac:dyDescent="0.25">
      <c r="P346" s="74"/>
      <c r="Q346" s="82" t="e">
        <f>TRIM(UPPER('INSCRIPCIONES NUEVOS'!$A7:$O233))</f>
        <v>#VALUE!</v>
      </c>
      <c r="R346" s="82" t="e">
        <f>TRIM(UPPER('INSCRIPCIONES NUEVOS'!$A7:$O233))</f>
        <v>#VALUE!</v>
      </c>
      <c r="S346" s="74" t="e">
        <f>UPPER(TRIM('INSCRIPCIONES NUEVOS'!$A7:$O233))</f>
        <v>#VALUE!</v>
      </c>
    </row>
    <row r="347" spans="16:19" x14ac:dyDescent="0.25">
      <c r="P347" s="74"/>
      <c r="Q347" s="82" t="e">
        <f>TRIM(UPPER('INSCRIPCIONES NUEVOS'!$A7:$O233))</f>
        <v>#VALUE!</v>
      </c>
      <c r="R347" s="82" t="e">
        <f>TRIM(UPPER('INSCRIPCIONES NUEVOS'!$A7:$O233))</f>
        <v>#VALUE!</v>
      </c>
      <c r="S347" s="74" t="e">
        <f>UPPER(TRIM('INSCRIPCIONES NUEVOS'!$A7:$O233))</f>
        <v>#VALUE!</v>
      </c>
    </row>
    <row r="348" spans="16:19" x14ac:dyDescent="0.25">
      <c r="P348" s="74"/>
      <c r="Q348" s="82" t="e">
        <f>TRIM(UPPER('INSCRIPCIONES NUEVOS'!$A7:$O233))</f>
        <v>#VALUE!</v>
      </c>
      <c r="R348" s="82" t="e">
        <f>TRIM(UPPER('INSCRIPCIONES NUEVOS'!$A7:$O233))</f>
        <v>#VALUE!</v>
      </c>
      <c r="S348" s="74" t="e">
        <f>UPPER(TRIM('INSCRIPCIONES NUEVOS'!$A7:$O233))</f>
        <v>#VALUE!</v>
      </c>
    </row>
    <row r="349" spans="16:19" x14ac:dyDescent="0.25">
      <c r="P349" s="74"/>
      <c r="Q349" s="82" t="e">
        <f>TRIM(UPPER('INSCRIPCIONES NUEVOS'!$A7:$O233))</f>
        <v>#VALUE!</v>
      </c>
      <c r="R349" s="82" t="e">
        <f>TRIM(UPPER('INSCRIPCIONES NUEVOS'!$A7:$O233))</f>
        <v>#VALUE!</v>
      </c>
      <c r="S349" s="74" t="e">
        <f>UPPER(TRIM('INSCRIPCIONES NUEVOS'!$A7:$O233))</f>
        <v>#VALUE!</v>
      </c>
    </row>
    <row r="350" spans="16:19" x14ac:dyDescent="0.25">
      <c r="P350" s="74"/>
      <c r="Q350" s="82" t="e">
        <f>TRIM(UPPER('INSCRIPCIONES NUEVOS'!$A7:$O233))</f>
        <v>#VALUE!</v>
      </c>
      <c r="R350" s="82" t="e">
        <f>TRIM(UPPER('INSCRIPCIONES NUEVOS'!$A7:$O233))</f>
        <v>#VALUE!</v>
      </c>
      <c r="S350" s="74" t="e">
        <f>UPPER(TRIM('INSCRIPCIONES NUEVOS'!$A7:$O233))</f>
        <v>#VALUE!</v>
      </c>
    </row>
    <row r="351" spans="16:19" x14ac:dyDescent="0.25">
      <c r="P351" s="74"/>
      <c r="Q351" s="82" t="e">
        <f>TRIM(UPPER('INSCRIPCIONES NUEVOS'!$A7:$O233))</f>
        <v>#VALUE!</v>
      </c>
      <c r="R351" s="82" t="e">
        <f>TRIM(UPPER('INSCRIPCIONES NUEVOS'!$A7:$O233))</f>
        <v>#VALUE!</v>
      </c>
      <c r="S351" s="74" t="e">
        <f>UPPER(TRIM('INSCRIPCIONES NUEVOS'!$A7:$O233))</f>
        <v>#VALUE!</v>
      </c>
    </row>
    <row r="352" spans="16:19" x14ac:dyDescent="0.25">
      <c r="P352" s="74"/>
      <c r="Q352" s="82" t="e">
        <f>TRIM(UPPER('INSCRIPCIONES NUEVOS'!$A7:$O233))</f>
        <v>#VALUE!</v>
      </c>
      <c r="R352" s="82" t="e">
        <f>TRIM(UPPER('INSCRIPCIONES NUEVOS'!$A7:$O233))</f>
        <v>#VALUE!</v>
      </c>
      <c r="S352" s="74" t="e">
        <f>UPPER(TRIM('INSCRIPCIONES NUEVOS'!$A7:$O233))</f>
        <v>#VALUE!</v>
      </c>
    </row>
    <row r="353" spans="16:19" x14ac:dyDescent="0.25">
      <c r="P353" s="74"/>
      <c r="Q353" s="82" t="e">
        <f>TRIM(UPPER('INSCRIPCIONES NUEVOS'!$A7:$O233))</f>
        <v>#VALUE!</v>
      </c>
      <c r="R353" s="82" t="e">
        <f>TRIM(UPPER('INSCRIPCIONES NUEVOS'!$A7:$O233))</f>
        <v>#VALUE!</v>
      </c>
      <c r="S353" s="74" t="e">
        <f>UPPER(TRIM('INSCRIPCIONES NUEVOS'!$A7:$O233))</f>
        <v>#VALUE!</v>
      </c>
    </row>
    <row r="354" spans="16:19" x14ac:dyDescent="0.25">
      <c r="P354" s="74"/>
      <c r="Q354" s="82" t="e">
        <f>TRIM(UPPER('INSCRIPCIONES NUEVOS'!$A7:$O233))</f>
        <v>#VALUE!</v>
      </c>
      <c r="R354" s="82" t="e">
        <f>TRIM(UPPER('INSCRIPCIONES NUEVOS'!$A7:$O233))</f>
        <v>#VALUE!</v>
      </c>
      <c r="S354" s="74" t="e">
        <f>UPPER(TRIM('INSCRIPCIONES NUEVOS'!$A7:$O233))</f>
        <v>#VALUE!</v>
      </c>
    </row>
    <row r="355" spans="16:19" x14ac:dyDescent="0.25">
      <c r="P355" s="74"/>
      <c r="Q355" s="82" t="e">
        <f>TRIM(UPPER('INSCRIPCIONES NUEVOS'!$A7:$O233))</f>
        <v>#VALUE!</v>
      </c>
      <c r="R355" s="82" t="e">
        <f>TRIM(UPPER('INSCRIPCIONES NUEVOS'!$A7:$O233))</f>
        <v>#VALUE!</v>
      </c>
      <c r="S355" s="74" t="e">
        <f>UPPER(TRIM('INSCRIPCIONES NUEVOS'!$A7:$O233))</f>
        <v>#VALUE!</v>
      </c>
    </row>
    <row r="356" spans="16:19" x14ac:dyDescent="0.25">
      <c r="P356" s="74"/>
      <c r="Q356" s="82" t="e">
        <f>TRIM(UPPER('INSCRIPCIONES NUEVOS'!$A7:$O233))</f>
        <v>#VALUE!</v>
      </c>
      <c r="R356" s="82" t="e">
        <f>TRIM(UPPER('INSCRIPCIONES NUEVOS'!$A7:$O233))</f>
        <v>#VALUE!</v>
      </c>
      <c r="S356" s="74" t="e">
        <f>UPPER(TRIM('INSCRIPCIONES NUEVOS'!$A7:$O233))</f>
        <v>#VALUE!</v>
      </c>
    </row>
    <row r="357" spans="16:19" x14ac:dyDescent="0.25">
      <c r="P357" s="74"/>
      <c r="Q357" s="82" t="e">
        <f>TRIM(UPPER('INSCRIPCIONES NUEVOS'!$A7:$O233))</f>
        <v>#VALUE!</v>
      </c>
      <c r="R357" s="82" t="e">
        <f>TRIM(UPPER('INSCRIPCIONES NUEVOS'!$A7:$O233))</f>
        <v>#VALUE!</v>
      </c>
      <c r="S357" s="74" t="e">
        <f>UPPER(TRIM('INSCRIPCIONES NUEVOS'!$A7:$O233))</f>
        <v>#VALUE!</v>
      </c>
    </row>
    <row r="358" spans="16:19" x14ac:dyDescent="0.25">
      <c r="P358" s="74"/>
      <c r="Q358" s="82" t="e">
        <f>TRIM(UPPER('INSCRIPCIONES NUEVOS'!$A7:$O233))</f>
        <v>#VALUE!</v>
      </c>
      <c r="R358" s="82" t="e">
        <f>TRIM(UPPER('INSCRIPCIONES NUEVOS'!$A7:$O233))</f>
        <v>#VALUE!</v>
      </c>
      <c r="S358" s="74" t="e">
        <f>UPPER(TRIM('INSCRIPCIONES NUEVOS'!$A7:$O233))</f>
        <v>#VALUE!</v>
      </c>
    </row>
    <row r="359" spans="16:19" x14ac:dyDescent="0.25">
      <c r="P359" s="74"/>
      <c r="Q359" s="82" t="e">
        <f>TRIM(UPPER('INSCRIPCIONES NUEVOS'!$A7:$O233))</f>
        <v>#VALUE!</v>
      </c>
      <c r="R359" s="82" t="e">
        <f>TRIM(UPPER('INSCRIPCIONES NUEVOS'!$A7:$O233))</f>
        <v>#VALUE!</v>
      </c>
      <c r="S359" s="74" t="e">
        <f>UPPER(TRIM('INSCRIPCIONES NUEVOS'!$A7:$O233))</f>
        <v>#VALUE!</v>
      </c>
    </row>
    <row r="360" spans="16:19" x14ac:dyDescent="0.25">
      <c r="P360" s="74"/>
      <c r="Q360" s="82" t="e">
        <f>TRIM(UPPER('INSCRIPCIONES NUEVOS'!$A7:$O233))</f>
        <v>#VALUE!</v>
      </c>
      <c r="R360" s="82" t="e">
        <f>TRIM(UPPER('INSCRIPCIONES NUEVOS'!$A7:$O233))</f>
        <v>#VALUE!</v>
      </c>
      <c r="S360" s="74" t="e">
        <f>UPPER(TRIM('INSCRIPCIONES NUEVOS'!$A7:$O233))</f>
        <v>#VALUE!</v>
      </c>
    </row>
    <row r="361" spans="16:19" x14ac:dyDescent="0.25">
      <c r="P361" s="74"/>
      <c r="Q361" s="82" t="e">
        <f>TRIM(UPPER('INSCRIPCIONES NUEVOS'!$A7:$O233))</f>
        <v>#VALUE!</v>
      </c>
      <c r="R361" s="82" t="e">
        <f>TRIM(UPPER('INSCRIPCIONES NUEVOS'!$A7:$O233))</f>
        <v>#VALUE!</v>
      </c>
      <c r="S361" s="74" t="e">
        <f>UPPER(TRIM('INSCRIPCIONES NUEVOS'!$A7:$O233))</f>
        <v>#VALUE!</v>
      </c>
    </row>
    <row r="362" spans="16:19" x14ac:dyDescent="0.25">
      <c r="P362" s="74"/>
      <c r="Q362" s="82" t="e">
        <f>TRIM(UPPER('INSCRIPCIONES NUEVOS'!$A7:$O233))</f>
        <v>#VALUE!</v>
      </c>
      <c r="R362" s="82" t="e">
        <f>TRIM(UPPER('INSCRIPCIONES NUEVOS'!$A7:$O233))</f>
        <v>#VALUE!</v>
      </c>
      <c r="S362" s="74" t="e">
        <f>UPPER(TRIM('INSCRIPCIONES NUEVOS'!$A7:$O233))</f>
        <v>#VALUE!</v>
      </c>
    </row>
    <row r="363" spans="16:19" x14ac:dyDescent="0.25">
      <c r="P363" s="74"/>
      <c r="Q363" s="82" t="e">
        <f>TRIM(UPPER('INSCRIPCIONES NUEVOS'!$A7:$O233))</f>
        <v>#VALUE!</v>
      </c>
      <c r="R363" s="82" t="e">
        <f>TRIM(UPPER('INSCRIPCIONES NUEVOS'!$A7:$O233))</f>
        <v>#VALUE!</v>
      </c>
      <c r="S363" s="74" t="e">
        <f>UPPER(TRIM('INSCRIPCIONES NUEVOS'!$A7:$O233))</f>
        <v>#VALUE!</v>
      </c>
    </row>
    <row r="364" spans="16:19" x14ac:dyDescent="0.25">
      <c r="P364" s="74"/>
      <c r="Q364" s="82" t="e">
        <f>TRIM(UPPER('INSCRIPCIONES NUEVOS'!$A7:$O233))</f>
        <v>#VALUE!</v>
      </c>
      <c r="R364" s="82" t="e">
        <f>TRIM(UPPER('INSCRIPCIONES NUEVOS'!$A7:$O233))</f>
        <v>#VALUE!</v>
      </c>
      <c r="S364" s="74" t="e">
        <f>UPPER(TRIM('INSCRIPCIONES NUEVOS'!$A7:$O233))</f>
        <v>#VALUE!</v>
      </c>
    </row>
    <row r="365" spans="16:19" x14ac:dyDescent="0.25">
      <c r="P365" s="74"/>
      <c r="Q365" s="82" t="e">
        <f>TRIM(UPPER('INSCRIPCIONES NUEVOS'!$A7:$O233))</f>
        <v>#VALUE!</v>
      </c>
      <c r="R365" s="82" t="e">
        <f>TRIM(UPPER('INSCRIPCIONES NUEVOS'!$A7:$O233))</f>
        <v>#VALUE!</v>
      </c>
      <c r="S365" s="74" t="e">
        <f>UPPER(TRIM('INSCRIPCIONES NUEVOS'!$A7:$O233))</f>
        <v>#VALUE!</v>
      </c>
    </row>
    <row r="366" spans="16:19" x14ac:dyDescent="0.25">
      <c r="P366" s="74"/>
      <c r="Q366" s="82" t="e">
        <f>TRIM(UPPER('INSCRIPCIONES NUEVOS'!$A7:$O233))</f>
        <v>#VALUE!</v>
      </c>
      <c r="R366" s="82" t="e">
        <f>TRIM(UPPER('INSCRIPCIONES NUEVOS'!$A7:$O233))</f>
        <v>#VALUE!</v>
      </c>
      <c r="S366" s="74" t="e">
        <f>UPPER(TRIM('INSCRIPCIONES NUEVOS'!$A7:$O233))</f>
        <v>#VALUE!</v>
      </c>
    </row>
    <row r="367" spans="16:19" x14ac:dyDescent="0.25">
      <c r="P367" s="74"/>
      <c r="Q367" s="82" t="e">
        <f>TRIM(UPPER('INSCRIPCIONES NUEVOS'!$A7:$O233))</f>
        <v>#VALUE!</v>
      </c>
      <c r="R367" s="82" t="e">
        <f>TRIM(UPPER('INSCRIPCIONES NUEVOS'!$A7:$O233))</f>
        <v>#VALUE!</v>
      </c>
      <c r="S367" s="74" t="e">
        <f>UPPER(TRIM('INSCRIPCIONES NUEVOS'!$A7:$O233))</f>
        <v>#VALUE!</v>
      </c>
    </row>
    <row r="368" spans="16:19" x14ac:dyDescent="0.25">
      <c r="P368" s="74"/>
      <c r="Q368" s="82" t="e">
        <f>TRIM(UPPER('INSCRIPCIONES NUEVOS'!$A7:$O233))</f>
        <v>#VALUE!</v>
      </c>
      <c r="R368" s="82" t="e">
        <f>TRIM(UPPER('INSCRIPCIONES NUEVOS'!$A7:$O233))</f>
        <v>#VALUE!</v>
      </c>
      <c r="S368" s="74" t="e">
        <f>UPPER(TRIM('INSCRIPCIONES NUEVOS'!$A7:$O233))</f>
        <v>#VALUE!</v>
      </c>
    </row>
    <row r="369" spans="16:19" x14ac:dyDescent="0.25">
      <c r="P369" s="74"/>
      <c r="Q369" s="82" t="e">
        <f>TRIM(UPPER('INSCRIPCIONES NUEVOS'!$A7:$O233))</f>
        <v>#VALUE!</v>
      </c>
      <c r="R369" s="82" t="e">
        <f>TRIM(UPPER('INSCRIPCIONES NUEVOS'!$A7:$O233))</f>
        <v>#VALUE!</v>
      </c>
      <c r="S369" s="74" t="e">
        <f>UPPER(TRIM('INSCRIPCIONES NUEVOS'!$A7:$O233))</f>
        <v>#VALUE!</v>
      </c>
    </row>
    <row r="370" spans="16:19" x14ac:dyDescent="0.25">
      <c r="P370" s="74"/>
      <c r="Q370" s="82" t="e">
        <f>TRIM(UPPER('INSCRIPCIONES NUEVOS'!$A7:$O233))</f>
        <v>#VALUE!</v>
      </c>
      <c r="R370" s="82" t="e">
        <f>TRIM(UPPER('INSCRIPCIONES NUEVOS'!$A7:$O233))</f>
        <v>#VALUE!</v>
      </c>
      <c r="S370" s="74" t="e">
        <f>UPPER(TRIM('INSCRIPCIONES NUEVOS'!$A7:$O233))</f>
        <v>#VALUE!</v>
      </c>
    </row>
    <row r="371" spans="16:19" x14ac:dyDescent="0.25">
      <c r="P371" s="74"/>
      <c r="Q371" s="82" t="e">
        <f>TRIM(UPPER('INSCRIPCIONES NUEVOS'!$A7:$O233))</f>
        <v>#VALUE!</v>
      </c>
      <c r="R371" s="82" t="e">
        <f>TRIM(UPPER('INSCRIPCIONES NUEVOS'!$A7:$O233))</f>
        <v>#VALUE!</v>
      </c>
      <c r="S371" s="74" t="e">
        <f>UPPER(TRIM('INSCRIPCIONES NUEVOS'!$A7:$O233))</f>
        <v>#VALUE!</v>
      </c>
    </row>
    <row r="372" spans="16:19" x14ac:dyDescent="0.25">
      <c r="P372" s="74"/>
      <c r="Q372" s="82" t="e">
        <f>TRIM(UPPER('INSCRIPCIONES NUEVOS'!$A7:$O233))</f>
        <v>#VALUE!</v>
      </c>
      <c r="R372" s="82" t="e">
        <f>TRIM(UPPER('INSCRIPCIONES NUEVOS'!$A7:$O233))</f>
        <v>#VALUE!</v>
      </c>
      <c r="S372" s="74" t="e">
        <f>UPPER(TRIM('INSCRIPCIONES NUEVOS'!$A7:$O233))</f>
        <v>#VALUE!</v>
      </c>
    </row>
    <row r="373" spans="16:19" x14ac:dyDescent="0.25">
      <c r="P373" s="74"/>
      <c r="Q373" s="82" t="e">
        <f>TRIM(UPPER('INSCRIPCIONES NUEVOS'!$A7:$O233))</f>
        <v>#VALUE!</v>
      </c>
      <c r="R373" s="82" t="e">
        <f>TRIM(UPPER('INSCRIPCIONES NUEVOS'!$A7:$O233))</f>
        <v>#VALUE!</v>
      </c>
      <c r="S373" s="74" t="e">
        <f>UPPER(TRIM('INSCRIPCIONES NUEVOS'!$A7:$O233))</f>
        <v>#VALUE!</v>
      </c>
    </row>
    <row r="374" spans="16:19" x14ac:dyDescent="0.25">
      <c r="P374" s="74"/>
      <c r="Q374" s="82" t="e">
        <f>TRIM(UPPER('INSCRIPCIONES NUEVOS'!$A7:$O233))</f>
        <v>#VALUE!</v>
      </c>
      <c r="R374" s="82" t="e">
        <f>TRIM(UPPER('INSCRIPCIONES NUEVOS'!$A7:$O233))</f>
        <v>#VALUE!</v>
      </c>
      <c r="S374" s="74" t="e">
        <f>UPPER(TRIM('INSCRIPCIONES NUEVOS'!$A7:$O233))</f>
        <v>#VALUE!</v>
      </c>
    </row>
    <row r="375" spans="16:19" x14ac:dyDescent="0.25">
      <c r="P375" s="74"/>
      <c r="Q375" s="82" t="e">
        <f>TRIM(UPPER('INSCRIPCIONES NUEVOS'!$A7:$O233))</f>
        <v>#VALUE!</v>
      </c>
      <c r="R375" s="82" t="e">
        <f>TRIM(UPPER('INSCRIPCIONES NUEVOS'!$A7:$O233))</f>
        <v>#VALUE!</v>
      </c>
      <c r="S375" s="74" t="e">
        <f>UPPER(TRIM('INSCRIPCIONES NUEVOS'!$A7:$O233))</f>
        <v>#VALUE!</v>
      </c>
    </row>
    <row r="376" spans="16:19" x14ac:dyDescent="0.25">
      <c r="P376" s="74"/>
      <c r="Q376" s="82" t="e">
        <f>TRIM(UPPER('INSCRIPCIONES NUEVOS'!$A7:$O233))</f>
        <v>#VALUE!</v>
      </c>
      <c r="R376" s="82" t="e">
        <f>TRIM(UPPER('INSCRIPCIONES NUEVOS'!$A7:$O233))</f>
        <v>#VALUE!</v>
      </c>
      <c r="S376" s="74" t="e">
        <f>UPPER(TRIM('INSCRIPCIONES NUEVOS'!$A7:$O233))</f>
        <v>#VALUE!</v>
      </c>
    </row>
    <row r="377" spans="16:19" x14ac:dyDescent="0.25">
      <c r="P377" s="74"/>
      <c r="Q377" s="82" t="e">
        <f>TRIM(UPPER('INSCRIPCIONES NUEVOS'!$A7:$O233))</f>
        <v>#VALUE!</v>
      </c>
      <c r="R377" s="82" t="e">
        <f>TRIM(UPPER('INSCRIPCIONES NUEVOS'!$A7:$O233))</f>
        <v>#VALUE!</v>
      </c>
      <c r="S377" s="74" t="e">
        <f>UPPER(TRIM('INSCRIPCIONES NUEVOS'!$A7:$O233))</f>
        <v>#VALUE!</v>
      </c>
    </row>
    <row r="378" spans="16:19" x14ac:dyDescent="0.25">
      <c r="P378" s="74"/>
      <c r="Q378" s="82" t="e">
        <f>TRIM(UPPER('INSCRIPCIONES NUEVOS'!$A7:$O233))</f>
        <v>#VALUE!</v>
      </c>
      <c r="R378" s="82" t="e">
        <f>TRIM(UPPER('INSCRIPCIONES NUEVOS'!$A7:$O233))</f>
        <v>#VALUE!</v>
      </c>
      <c r="S378" s="74" t="e">
        <f>UPPER(TRIM('INSCRIPCIONES NUEVOS'!$A7:$O233))</f>
        <v>#VALUE!</v>
      </c>
    </row>
    <row r="379" spans="16:19" x14ac:dyDescent="0.25">
      <c r="P379" s="74"/>
      <c r="Q379" s="82" t="e">
        <f>TRIM(UPPER('INSCRIPCIONES NUEVOS'!$A7:$O233))</f>
        <v>#VALUE!</v>
      </c>
      <c r="R379" s="82" t="e">
        <f>TRIM(UPPER('INSCRIPCIONES NUEVOS'!$A7:$O233))</f>
        <v>#VALUE!</v>
      </c>
      <c r="S379" s="74" t="e">
        <f>UPPER(TRIM('INSCRIPCIONES NUEVOS'!$A7:$O233))</f>
        <v>#VALUE!</v>
      </c>
    </row>
    <row r="380" spans="16:19" x14ac:dyDescent="0.25">
      <c r="P380" s="74"/>
      <c r="Q380" s="82" t="e">
        <f>TRIM(UPPER('INSCRIPCIONES NUEVOS'!$A7:$O233))</f>
        <v>#VALUE!</v>
      </c>
      <c r="R380" s="82" t="e">
        <f>TRIM(UPPER('INSCRIPCIONES NUEVOS'!$A7:$O233))</f>
        <v>#VALUE!</v>
      </c>
      <c r="S380" s="74" t="e">
        <f>UPPER(TRIM('INSCRIPCIONES NUEVOS'!$A7:$O233))</f>
        <v>#VALUE!</v>
      </c>
    </row>
    <row r="381" spans="16:19" x14ac:dyDescent="0.25">
      <c r="P381" s="74"/>
      <c r="Q381" s="82" t="e">
        <f>TRIM(UPPER('INSCRIPCIONES NUEVOS'!$A7:$O233))</f>
        <v>#VALUE!</v>
      </c>
      <c r="R381" s="82" t="e">
        <f>TRIM(UPPER('INSCRIPCIONES NUEVOS'!$A7:$O233))</f>
        <v>#VALUE!</v>
      </c>
      <c r="S381" s="74" t="e">
        <f>UPPER(TRIM('INSCRIPCIONES NUEVOS'!$A7:$O233))</f>
        <v>#VALUE!</v>
      </c>
    </row>
    <row r="382" spans="16:19" x14ac:dyDescent="0.25">
      <c r="P382" s="74"/>
      <c r="Q382" s="82" t="e">
        <f>TRIM(UPPER('INSCRIPCIONES NUEVOS'!$A7:$O233))</f>
        <v>#VALUE!</v>
      </c>
      <c r="R382" s="82" t="e">
        <f>TRIM(UPPER('INSCRIPCIONES NUEVOS'!$A7:$O233))</f>
        <v>#VALUE!</v>
      </c>
      <c r="S382" s="74" t="e">
        <f>UPPER(TRIM('INSCRIPCIONES NUEVOS'!$A7:$O233))</f>
        <v>#VALUE!</v>
      </c>
    </row>
    <row r="383" spans="16:19" x14ac:dyDescent="0.25">
      <c r="P383" s="74"/>
      <c r="Q383" s="82" t="e">
        <f>TRIM(UPPER('INSCRIPCIONES NUEVOS'!$A7:$O233))</f>
        <v>#VALUE!</v>
      </c>
      <c r="R383" s="82" t="e">
        <f>TRIM(UPPER('INSCRIPCIONES NUEVOS'!$A7:$O233))</f>
        <v>#VALUE!</v>
      </c>
      <c r="S383" s="74" t="e">
        <f>UPPER(TRIM('INSCRIPCIONES NUEVOS'!$A7:$O233))</f>
        <v>#VALUE!</v>
      </c>
    </row>
    <row r="384" spans="16:19" x14ac:dyDescent="0.25">
      <c r="P384" s="74"/>
      <c r="Q384" s="82" t="e">
        <f>TRIM(UPPER('INSCRIPCIONES NUEVOS'!$A7:$O233))</f>
        <v>#VALUE!</v>
      </c>
      <c r="R384" s="82" t="e">
        <f>TRIM(UPPER('INSCRIPCIONES NUEVOS'!$A7:$O233))</f>
        <v>#VALUE!</v>
      </c>
      <c r="S384" s="74" t="e">
        <f>UPPER(TRIM('INSCRIPCIONES NUEVOS'!$A7:$O233))</f>
        <v>#VALUE!</v>
      </c>
    </row>
    <row r="385" spans="16:19" x14ac:dyDescent="0.25">
      <c r="P385" s="74"/>
      <c r="Q385" s="82" t="e">
        <f>TRIM(UPPER('INSCRIPCIONES NUEVOS'!$A7:$O233))</f>
        <v>#VALUE!</v>
      </c>
      <c r="R385" s="82" t="e">
        <f>TRIM(UPPER('INSCRIPCIONES NUEVOS'!$A7:$O233))</f>
        <v>#VALUE!</v>
      </c>
      <c r="S385" s="74" t="e">
        <f>UPPER(TRIM('INSCRIPCIONES NUEVOS'!$A7:$O233))</f>
        <v>#VALUE!</v>
      </c>
    </row>
    <row r="386" spans="16:19" x14ac:dyDescent="0.25">
      <c r="P386" s="74"/>
      <c r="Q386" s="82" t="e">
        <f>TRIM(UPPER('INSCRIPCIONES NUEVOS'!$A7:$O233))</f>
        <v>#VALUE!</v>
      </c>
      <c r="R386" s="82" t="e">
        <f>TRIM(UPPER('INSCRIPCIONES NUEVOS'!$A7:$O233))</f>
        <v>#VALUE!</v>
      </c>
      <c r="S386" s="74" t="e">
        <f>UPPER(TRIM('INSCRIPCIONES NUEVOS'!$A7:$O233))</f>
        <v>#VALUE!</v>
      </c>
    </row>
    <row r="387" spans="16:19" x14ac:dyDescent="0.25">
      <c r="P387" s="74"/>
      <c r="Q387" s="82" t="e">
        <f>TRIM(UPPER('INSCRIPCIONES NUEVOS'!$A7:$O233))</f>
        <v>#VALUE!</v>
      </c>
      <c r="R387" s="82" t="e">
        <f>TRIM(UPPER('INSCRIPCIONES NUEVOS'!$A7:$O233))</f>
        <v>#VALUE!</v>
      </c>
      <c r="S387" s="74" t="e">
        <f>UPPER(TRIM('INSCRIPCIONES NUEVOS'!$A7:$O233))</f>
        <v>#VALUE!</v>
      </c>
    </row>
    <row r="388" spans="16:19" x14ac:dyDescent="0.25">
      <c r="P388" s="74"/>
      <c r="Q388" s="82" t="e">
        <f>TRIM(UPPER('INSCRIPCIONES NUEVOS'!$A7:$O233))</f>
        <v>#VALUE!</v>
      </c>
      <c r="R388" s="82" t="e">
        <f>TRIM(UPPER('INSCRIPCIONES NUEVOS'!$A7:$O233))</f>
        <v>#VALUE!</v>
      </c>
      <c r="S388" s="74" t="e">
        <f>UPPER(TRIM('INSCRIPCIONES NUEVOS'!$A7:$O233))</f>
        <v>#VALUE!</v>
      </c>
    </row>
    <row r="389" spans="16:19" x14ac:dyDescent="0.25">
      <c r="P389" s="74"/>
      <c r="Q389" s="82" t="e">
        <f>TRIM(UPPER('INSCRIPCIONES NUEVOS'!$A7:$O233))</f>
        <v>#VALUE!</v>
      </c>
      <c r="R389" s="82" t="e">
        <f>TRIM(UPPER('INSCRIPCIONES NUEVOS'!$A7:$O233))</f>
        <v>#VALUE!</v>
      </c>
      <c r="S389" s="74" t="e">
        <f>UPPER(TRIM('INSCRIPCIONES NUEVOS'!$A7:$O233))</f>
        <v>#VALUE!</v>
      </c>
    </row>
    <row r="390" spans="16:19" x14ac:dyDescent="0.25">
      <c r="P390" s="74"/>
      <c r="Q390" s="82" t="e">
        <f>TRIM(UPPER('INSCRIPCIONES NUEVOS'!$A7:$O233))</f>
        <v>#VALUE!</v>
      </c>
      <c r="R390" s="82" t="e">
        <f>TRIM(UPPER('INSCRIPCIONES NUEVOS'!$A7:$O233))</f>
        <v>#VALUE!</v>
      </c>
      <c r="S390" s="74" t="e">
        <f>UPPER(TRIM('INSCRIPCIONES NUEVOS'!$A7:$O233))</f>
        <v>#VALUE!</v>
      </c>
    </row>
    <row r="391" spans="16:19" x14ac:dyDescent="0.25">
      <c r="P391" s="74"/>
      <c r="Q391" s="82" t="e">
        <f>TRIM(UPPER('INSCRIPCIONES NUEVOS'!$A7:$O233))</f>
        <v>#VALUE!</v>
      </c>
      <c r="R391" s="82" t="e">
        <f>TRIM(UPPER('INSCRIPCIONES NUEVOS'!$A7:$O233))</f>
        <v>#VALUE!</v>
      </c>
      <c r="S391" s="74" t="e">
        <f>UPPER(TRIM('INSCRIPCIONES NUEVOS'!$A7:$O233))</f>
        <v>#VALUE!</v>
      </c>
    </row>
    <row r="392" spans="16:19" x14ac:dyDescent="0.25">
      <c r="P392" s="74"/>
      <c r="Q392" s="82" t="e">
        <f>TRIM(UPPER('INSCRIPCIONES NUEVOS'!$A7:$O233))</f>
        <v>#VALUE!</v>
      </c>
      <c r="R392" s="82" t="e">
        <f>TRIM(UPPER('INSCRIPCIONES NUEVOS'!$A7:$O233))</f>
        <v>#VALUE!</v>
      </c>
      <c r="S392" s="74" t="e">
        <f>UPPER(TRIM('INSCRIPCIONES NUEVOS'!$A7:$O233))</f>
        <v>#VALUE!</v>
      </c>
    </row>
    <row r="393" spans="16:19" x14ac:dyDescent="0.25">
      <c r="P393" s="74"/>
      <c r="Q393" s="82" t="e">
        <f>TRIM(UPPER('INSCRIPCIONES NUEVOS'!$A7:$O233))</f>
        <v>#VALUE!</v>
      </c>
      <c r="R393" s="82" t="e">
        <f>TRIM(UPPER('INSCRIPCIONES NUEVOS'!$A7:$O233))</f>
        <v>#VALUE!</v>
      </c>
      <c r="S393" s="74" t="e">
        <f>UPPER(TRIM('INSCRIPCIONES NUEVOS'!$A7:$O233))</f>
        <v>#VALUE!</v>
      </c>
    </row>
    <row r="394" spans="16:19" x14ac:dyDescent="0.25">
      <c r="P394" s="74"/>
      <c r="Q394" s="82" t="e">
        <f>TRIM(UPPER('INSCRIPCIONES NUEVOS'!$A7:$O233))</f>
        <v>#VALUE!</v>
      </c>
      <c r="R394" s="82" t="e">
        <f>TRIM(UPPER('INSCRIPCIONES NUEVOS'!$A7:$O233))</f>
        <v>#VALUE!</v>
      </c>
      <c r="S394" s="74" t="e">
        <f>UPPER(TRIM('INSCRIPCIONES NUEVOS'!$A7:$O233))</f>
        <v>#VALUE!</v>
      </c>
    </row>
    <row r="395" spans="16:19" x14ac:dyDescent="0.25">
      <c r="P395" s="74"/>
      <c r="Q395" s="82" t="e">
        <f>TRIM(UPPER('INSCRIPCIONES NUEVOS'!$A7:$O233))</f>
        <v>#VALUE!</v>
      </c>
      <c r="R395" s="82" t="e">
        <f>TRIM(UPPER('INSCRIPCIONES NUEVOS'!$A7:$O233))</f>
        <v>#VALUE!</v>
      </c>
      <c r="S395" s="74" t="e">
        <f>UPPER(TRIM('INSCRIPCIONES NUEVOS'!$A7:$O233))</f>
        <v>#VALUE!</v>
      </c>
    </row>
    <row r="396" spans="16:19" x14ac:dyDescent="0.25">
      <c r="P396" s="74"/>
      <c r="Q396" s="82" t="e">
        <f>TRIM(UPPER('INSCRIPCIONES NUEVOS'!$A7:$O233))</f>
        <v>#VALUE!</v>
      </c>
      <c r="R396" s="82" t="e">
        <f>TRIM(UPPER('INSCRIPCIONES NUEVOS'!$A7:$O233))</f>
        <v>#VALUE!</v>
      </c>
      <c r="S396" s="74" t="e">
        <f>UPPER(TRIM('INSCRIPCIONES NUEVOS'!$A7:$O233))</f>
        <v>#VALUE!</v>
      </c>
    </row>
    <row r="397" spans="16:19" x14ac:dyDescent="0.25">
      <c r="P397" s="74"/>
      <c r="Q397" s="82" t="e">
        <f>TRIM(UPPER('INSCRIPCIONES NUEVOS'!$A7:$O233))</f>
        <v>#VALUE!</v>
      </c>
      <c r="R397" s="82" t="e">
        <f>TRIM(UPPER('INSCRIPCIONES NUEVOS'!$A7:$O233))</f>
        <v>#VALUE!</v>
      </c>
      <c r="S397" s="74" t="e">
        <f>UPPER(TRIM('INSCRIPCIONES NUEVOS'!$A7:$O233))</f>
        <v>#VALUE!</v>
      </c>
    </row>
    <row r="398" spans="16:19" x14ac:dyDescent="0.25">
      <c r="P398" s="74"/>
      <c r="Q398" s="82" t="e">
        <f>TRIM(UPPER('INSCRIPCIONES NUEVOS'!$A7:$O233))</f>
        <v>#VALUE!</v>
      </c>
      <c r="R398" s="82" t="e">
        <f>TRIM(UPPER('INSCRIPCIONES NUEVOS'!$A7:$O233))</f>
        <v>#VALUE!</v>
      </c>
      <c r="S398" s="74" t="e">
        <f>UPPER(TRIM('INSCRIPCIONES NUEVOS'!$A7:$O233))</f>
        <v>#VALUE!</v>
      </c>
    </row>
    <row r="399" spans="16:19" x14ac:dyDescent="0.25">
      <c r="P399" s="74"/>
      <c r="Q399" s="82" t="e">
        <f>TRIM(UPPER('INSCRIPCIONES NUEVOS'!$A7:$O233))</f>
        <v>#VALUE!</v>
      </c>
      <c r="R399" s="82" t="e">
        <f>TRIM(UPPER('INSCRIPCIONES NUEVOS'!$A7:$O233))</f>
        <v>#VALUE!</v>
      </c>
      <c r="S399" s="74" t="e">
        <f>UPPER(TRIM('INSCRIPCIONES NUEVOS'!$A7:$O233))</f>
        <v>#VALUE!</v>
      </c>
    </row>
    <row r="400" spans="16:19" x14ac:dyDescent="0.25">
      <c r="P400" s="74"/>
      <c r="Q400" s="82" t="e">
        <f>TRIM(UPPER('INSCRIPCIONES NUEVOS'!$A7:$O233))</f>
        <v>#VALUE!</v>
      </c>
      <c r="R400" s="82" t="e">
        <f>TRIM(UPPER('INSCRIPCIONES NUEVOS'!$A7:$O233))</f>
        <v>#VALUE!</v>
      </c>
      <c r="S400" s="74" t="e">
        <f>UPPER(TRIM('INSCRIPCIONES NUEVOS'!$A7:$O233))</f>
        <v>#VALUE!</v>
      </c>
    </row>
    <row r="401" spans="16:19" x14ac:dyDescent="0.25">
      <c r="P401" s="74"/>
      <c r="Q401" s="82" t="e">
        <f>TRIM(UPPER('INSCRIPCIONES NUEVOS'!$A7:$O233))</f>
        <v>#VALUE!</v>
      </c>
      <c r="R401" s="82" t="e">
        <f>TRIM(UPPER('INSCRIPCIONES NUEVOS'!$A7:$O233))</f>
        <v>#VALUE!</v>
      </c>
      <c r="S401" s="74" t="e">
        <f>UPPER(TRIM('INSCRIPCIONES NUEVOS'!$A7:$O233))</f>
        <v>#VALUE!</v>
      </c>
    </row>
    <row r="402" spans="16:19" x14ac:dyDescent="0.25">
      <c r="P402" s="74"/>
      <c r="Q402" s="82" t="e">
        <f>TRIM(UPPER('INSCRIPCIONES NUEVOS'!$A7:$O233))</f>
        <v>#VALUE!</v>
      </c>
      <c r="R402" s="82" t="e">
        <f>TRIM(UPPER('INSCRIPCIONES NUEVOS'!$A7:$O233))</f>
        <v>#VALUE!</v>
      </c>
      <c r="S402" s="74" t="e">
        <f>UPPER(TRIM('INSCRIPCIONES NUEVOS'!$A7:$O233))</f>
        <v>#VALUE!</v>
      </c>
    </row>
    <row r="403" spans="16:19" x14ac:dyDescent="0.25">
      <c r="P403" s="74"/>
      <c r="Q403" s="82" t="e">
        <f>TRIM(UPPER('INSCRIPCIONES NUEVOS'!$A7:$O233))</f>
        <v>#VALUE!</v>
      </c>
      <c r="R403" s="82" t="e">
        <f>TRIM(UPPER('INSCRIPCIONES NUEVOS'!$A7:$O233))</f>
        <v>#VALUE!</v>
      </c>
      <c r="S403" s="74" t="e">
        <f>UPPER(TRIM('INSCRIPCIONES NUEVOS'!$A7:$O233))</f>
        <v>#VALUE!</v>
      </c>
    </row>
    <row r="404" spans="16:19" x14ac:dyDescent="0.25">
      <c r="P404" s="74"/>
      <c r="Q404" s="82" t="e">
        <f>TRIM(UPPER('INSCRIPCIONES NUEVOS'!$A7:$O233))</f>
        <v>#VALUE!</v>
      </c>
      <c r="R404" s="82" t="e">
        <f>TRIM(UPPER('INSCRIPCIONES NUEVOS'!$A7:$O233))</f>
        <v>#VALUE!</v>
      </c>
      <c r="S404" s="74" t="e">
        <f>UPPER(TRIM('INSCRIPCIONES NUEVOS'!$A7:$O233))</f>
        <v>#VALUE!</v>
      </c>
    </row>
    <row r="405" spans="16:19" x14ac:dyDescent="0.25">
      <c r="P405" s="74"/>
      <c r="Q405" s="82" t="e">
        <f>TRIM(UPPER('INSCRIPCIONES NUEVOS'!$A7:$O233))</f>
        <v>#VALUE!</v>
      </c>
      <c r="R405" s="82" t="e">
        <f>TRIM(UPPER('INSCRIPCIONES NUEVOS'!$A7:$O233))</f>
        <v>#VALUE!</v>
      </c>
      <c r="S405" s="74" t="e">
        <f>UPPER(TRIM('INSCRIPCIONES NUEVOS'!$A7:$O233))</f>
        <v>#VALUE!</v>
      </c>
    </row>
    <row r="406" spans="16:19" x14ac:dyDescent="0.25">
      <c r="P406" s="74"/>
      <c r="Q406" s="82" t="e">
        <f>TRIM(UPPER('INSCRIPCIONES NUEVOS'!$A7:$O233))</f>
        <v>#VALUE!</v>
      </c>
      <c r="R406" s="82" t="e">
        <f>TRIM(UPPER('INSCRIPCIONES NUEVOS'!$A7:$O233))</f>
        <v>#VALUE!</v>
      </c>
      <c r="S406" s="74" t="e">
        <f>UPPER(TRIM('INSCRIPCIONES NUEVOS'!$A7:$O233))</f>
        <v>#VALUE!</v>
      </c>
    </row>
    <row r="407" spans="16:19" x14ac:dyDescent="0.25">
      <c r="P407" s="74"/>
      <c r="Q407" s="82" t="e">
        <f>TRIM(UPPER('INSCRIPCIONES NUEVOS'!$A7:$O233))</f>
        <v>#VALUE!</v>
      </c>
      <c r="R407" s="82" t="e">
        <f>TRIM(UPPER('INSCRIPCIONES NUEVOS'!$A7:$O233))</f>
        <v>#VALUE!</v>
      </c>
      <c r="S407" s="74" t="e">
        <f>UPPER(TRIM('INSCRIPCIONES NUEVOS'!$A7:$O233))</f>
        <v>#VALUE!</v>
      </c>
    </row>
    <row r="408" spans="16:19" x14ac:dyDescent="0.25">
      <c r="P408" s="74"/>
      <c r="Q408" s="82" t="e">
        <f>TRIM(UPPER('INSCRIPCIONES NUEVOS'!$A7:$O233))</f>
        <v>#VALUE!</v>
      </c>
      <c r="R408" s="82" t="e">
        <f>TRIM(UPPER('INSCRIPCIONES NUEVOS'!$A7:$O233))</f>
        <v>#VALUE!</v>
      </c>
      <c r="S408" s="74" t="e">
        <f>UPPER(TRIM('INSCRIPCIONES NUEVOS'!$A7:$O233))</f>
        <v>#VALUE!</v>
      </c>
    </row>
    <row r="409" spans="16:19" x14ac:dyDescent="0.25">
      <c r="P409" s="74"/>
      <c r="Q409" s="82" t="e">
        <f>TRIM(UPPER('INSCRIPCIONES NUEVOS'!$A7:$O233))</f>
        <v>#VALUE!</v>
      </c>
      <c r="R409" s="82" t="e">
        <f>TRIM(UPPER('INSCRIPCIONES NUEVOS'!$A7:$O233))</f>
        <v>#VALUE!</v>
      </c>
      <c r="S409" s="74" t="e">
        <f>UPPER(TRIM('INSCRIPCIONES NUEVOS'!$A7:$O233))</f>
        <v>#VALUE!</v>
      </c>
    </row>
    <row r="410" spans="16:19" x14ac:dyDescent="0.25">
      <c r="P410" s="74"/>
      <c r="Q410" s="82" t="e">
        <f>TRIM(UPPER('INSCRIPCIONES NUEVOS'!$A7:$O233))</f>
        <v>#VALUE!</v>
      </c>
      <c r="R410" s="82" t="e">
        <f>TRIM(UPPER('INSCRIPCIONES NUEVOS'!$A7:$O233))</f>
        <v>#VALUE!</v>
      </c>
      <c r="S410" s="74" t="e">
        <f>UPPER(TRIM('INSCRIPCIONES NUEVOS'!$A7:$O233))</f>
        <v>#VALUE!</v>
      </c>
    </row>
    <row r="411" spans="16:19" x14ac:dyDescent="0.25">
      <c r="P411" s="74"/>
      <c r="Q411" s="82" t="e">
        <f>TRIM(UPPER('INSCRIPCIONES NUEVOS'!$A7:$O233))</f>
        <v>#VALUE!</v>
      </c>
      <c r="R411" s="82" t="e">
        <f>TRIM(UPPER('INSCRIPCIONES NUEVOS'!$A7:$O233))</f>
        <v>#VALUE!</v>
      </c>
      <c r="S411" s="74" t="e">
        <f>UPPER(TRIM('INSCRIPCIONES NUEVOS'!$A7:$O233))</f>
        <v>#VALUE!</v>
      </c>
    </row>
    <row r="412" spans="16:19" x14ac:dyDescent="0.25">
      <c r="P412" s="74"/>
      <c r="Q412" s="82" t="e">
        <f>TRIM(UPPER('INSCRIPCIONES NUEVOS'!$A7:$O233))</f>
        <v>#VALUE!</v>
      </c>
      <c r="R412" s="82" t="e">
        <f>TRIM(UPPER('INSCRIPCIONES NUEVOS'!$A7:$O233))</f>
        <v>#VALUE!</v>
      </c>
      <c r="S412" s="74" t="e">
        <f>UPPER(TRIM('INSCRIPCIONES NUEVOS'!$A7:$O233))</f>
        <v>#VALUE!</v>
      </c>
    </row>
    <row r="413" spans="16:19" x14ac:dyDescent="0.25">
      <c r="P413" s="74"/>
      <c r="Q413" s="82" t="e">
        <f>TRIM(UPPER('INSCRIPCIONES NUEVOS'!$A7:$O233))</f>
        <v>#VALUE!</v>
      </c>
      <c r="R413" s="82" t="e">
        <f>TRIM(UPPER('INSCRIPCIONES NUEVOS'!$A7:$O233))</f>
        <v>#VALUE!</v>
      </c>
      <c r="S413" s="74" t="e">
        <f>UPPER(TRIM('INSCRIPCIONES NUEVOS'!$A7:$O233))</f>
        <v>#VALUE!</v>
      </c>
    </row>
    <row r="414" spans="16:19" x14ac:dyDescent="0.25">
      <c r="P414" s="74"/>
      <c r="Q414" s="82" t="e">
        <f>TRIM(UPPER('INSCRIPCIONES NUEVOS'!$A7:$O233))</f>
        <v>#VALUE!</v>
      </c>
      <c r="R414" s="82" t="e">
        <f>TRIM(UPPER('INSCRIPCIONES NUEVOS'!$A7:$O233))</f>
        <v>#VALUE!</v>
      </c>
      <c r="S414" s="74" t="e">
        <f>UPPER(TRIM('INSCRIPCIONES NUEVOS'!$A7:$O233))</f>
        <v>#VALUE!</v>
      </c>
    </row>
    <row r="415" spans="16:19" x14ac:dyDescent="0.25">
      <c r="P415" s="74"/>
      <c r="Q415" s="82" t="e">
        <f>TRIM(UPPER('INSCRIPCIONES NUEVOS'!$A7:$O233))</f>
        <v>#VALUE!</v>
      </c>
      <c r="R415" s="82" t="e">
        <f>TRIM(UPPER('INSCRIPCIONES NUEVOS'!$A7:$O233))</f>
        <v>#VALUE!</v>
      </c>
      <c r="S415" s="74" t="e">
        <f>UPPER(TRIM('INSCRIPCIONES NUEVOS'!$A7:$O233))</f>
        <v>#VALUE!</v>
      </c>
    </row>
    <row r="416" spans="16:19" x14ac:dyDescent="0.25">
      <c r="P416" s="74"/>
      <c r="Q416" s="82" t="e">
        <f>TRIM(UPPER('INSCRIPCIONES NUEVOS'!$A7:$O233))</f>
        <v>#VALUE!</v>
      </c>
      <c r="R416" s="82" t="e">
        <f>TRIM(UPPER('INSCRIPCIONES NUEVOS'!$A7:$O233))</f>
        <v>#VALUE!</v>
      </c>
      <c r="S416" s="74" t="e">
        <f>UPPER(TRIM('INSCRIPCIONES NUEVOS'!$A7:$O233))</f>
        <v>#VALUE!</v>
      </c>
    </row>
    <row r="417" spans="16:19" x14ac:dyDescent="0.25">
      <c r="P417" s="74"/>
      <c r="Q417" s="82" t="e">
        <f>TRIM(UPPER('INSCRIPCIONES NUEVOS'!$A7:$O233))</f>
        <v>#VALUE!</v>
      </c>
      <c r="R417" s="82" t="e">
        <f>TRIM(UPPER('INSCRIPCIONES NUEVOS'!$A7:$O233))</f>
        <v>#VALUE!</v>
      </c>
      <c r="S417" s="74" t="e">
        <f>UPPER(TRIM('INSCRIPCIONES NUEVOS'!$A7:$O233))</f>
        <v>#VALUE!</v>
      </c>
    </row>
    <row r="418" spans="16:19" x14ac:dyDescent="0.25">
      <c r="P418" s="74"/>
      <c r="Q418" s="82" t="e">
        <f>TRIM(UPPER('INSCRIPCIONES NUEVOS'!$A7:$O233))</f>
        <v>#VALUE!</v>
      </c>
      <c r="R418" s="82" t="e">
        <f>TRIM(UPPER('INSCRIPCIONES NUEVOS'!$A7:$O233))</f>
        <v>#VALUE!</v>
      </c>
      <c r="S418" s="74" t="e">
        <f>UPPER(TRIM('INSCRIPCIONES NUEVOS'!$A7:$O233))</f>
        <v>#VALUE!</v>
      </c>
    </row>
    <row r="419" spans="16:19" x14ac:dyDescent="0.25">
      <c r="P419" s="74"/>
      <c r="Q419" s="82" t="e">
        <f>TRIM(UPPER('INSCRIPCIONES NUEVOS'!$A7:$O233))</f>
        <v>#VALUE!</v>
      </c>
      <c r="R419" s="82" t="e">
        <f>TRIM(UPPER('INSCRIPCIONES NUEVOS'!$A7:$O233))</f>
        <v>#VALUE!</v>
      </c>
      <c r="S419" s="74" t="e">
        <f>UPPER(TRIM('INSCRIPCIONES NUEVOS'!$A7:$O233))</f>
        <v>#VALUE!</v>
      </c>
    </row>
    <row r="420" spans="16:19" x14ac:dyDescent="0.25">
      <c r="P420" s="74"/>
      <c r="Q420" s="82" t="e">
        <f>TRIM(UPPER('INSCRIPCIONES NUEVOS'!$A7:$O233))</f>
        <v>#VALUE!</v>
      </c>
      <c r="R420" s="82" t="e">
        <f>TRIM(UPPER('INSCRIPCIONES NUEVOS'!$A7:$O233))</f>
        <v>#VALUE!</v>
      </c>
      <c r="S420" s="74" t="e">
        <f>UPPER(TRIM('INSCRIPCIONES NUEVOS'!$A7:$O233))</f>
        <v>#VALUE!</v>
      </c>
    </row>
    <row r="421" spans="16:19" x14ac:dyDescent="0.25">
      <c r="P421" s="82"/>
      <c r="Q421" s="82"/>
    </row>
    <row r="422" spans="16:19" x14ac:dyDescent="0.25">
      <c r="P422" s="82"/>
      <c r="Q422" s="82"/>
    </row>
    <row r="423" spans="16:19" x14ac:dyDescent="0.25">
      <c r="P423" s="82"/>
      <c r="Q423" s="82"/>
    </row>
    <row r="424" spans="16:19" x14ac:dyDescent="0.25">
      <c r="P424" s="82"/>
      <c r="Q424" s="82"/>
    </row>
    <row r="425" spans="16:19" x14ac:dyDescent="0.25">
      <c r="P425" s="82"/>
      <c r="Q425" s="82"/>
    </row>
    <row r="426" spans="16:19" x14ac:dyDescent="0.25">
      <c r="P426" s="82"/>
      <c r="Q426" s="82"/>
    </row>
    <row r="427" spans="16:19" x14ac:dyDescent="0.25">
      <c r="P427" s="82"/>
      <c r="Q427" s="82"/>
    </row>
    <row r="428" spans="16:19" x14ac:dyDescent="0.25">
      <c r="P428" s="82"/>
      <c r="Q428" s="82"/>
    </row>
    <row r="429" spans="16:19" x14ac:dyDescent="0.25">
      <c r="P429" s="82"/>
      <c r="Q429" s="82"/>
    </row>
    <row r="430" spans="16:19" x14ac:dyDescent="0.25">
      <c r="P430" s="82"/>
      <c r="Q430" s="82"/>
    </row>
    <row r="431" spans="16:19" x14ac:dyDescent="0.25">
      <c r="P431" s="82"/>
      <c r="Q431" s="82"/>
    </row>
    <row r="432" spans="16:19" x14ac:dyDescent="0.25">
      <c r="P432" s="82"/>
      <c r="Q432" s="82"/>
    </row>
    <row r="433" spans="16:17" x14ac:dyDescent="0.25">
      <c r="P433" s="82"/>
      <c r="Q433" s="82"/>
    </row>
    <row r="434" spans="16:17" x14ac:dyDescent="0.25">
      <c r="P434" s="82"/>
      <c r="Q434" s="82"/>
    </row>
    <row r="435" spans="16:17" x14ac:dyDescent="0.25">
      <c r="P435" s="82"/>
      <c r="Q435" s="82"/>
    </row>
    <row r="436" spans="16:17" x14ac:dyDescent="0.25">
      <c r="P436" s="82"/>
      <c r="Q436" s="82"/>
    </row>
    <row r="437" spans="16:17" x14ac:dyDescent="0.25">
      <c r="P437" s="82"/>
      <c r="Q437" s="82"/>
    </row>
    <row r="438" spans="16:17" x14ac:dyDescent="0.25">
      <c r="P438" s="82"/>
      <c r="Q438" s="82"/>
    </row>
    <row r="439" spans="16:17" x14ac:dyDescent="0.25">
      <c r="P439" s="82"/>
      <c r="Q439" s="82"/>
    </row>
  </sheetData>
  <sheetProtection algorithmName="SHA-512" hashValue="y9Chb2j9Y9AUF4Ko9jNn/JDzr9DiUT3QQZvHPAHphbQwHV4G6F7oFt+9+XclueDsI+9SoqV80XlLhTs6cmwEuQ==" saltValue="woP7gRtZtI5z/YoyRo9MNA==" spinCount="100000" sheet="1" formatColumns="0" deleteRows="0" autoFilter="0"/>
  <sortState xmlns:xlrd2="http://schemas.microsoft.com/office/spreadsheetml/2017/richdata2" ref="A1:O233">
    <sortCondition ref="B7:B54"/>
  </sortState>
  <mergeCells count="4">
    <mergeCell ref="G4:I4"/>
    <mergeCell ref="D2:I2"/>
    <mergeCell ref="D3:I3"/>
    <mergeCell ref="C1:O1"/>
  </mergeCells>
  <phoneticPr fontId="3" type="noConversion"/>
  <conditionalFormatting sqref="E1:E1048576">
    <cfRule type="duplicateValues" dxfId="64" priority="4"/>
  </conditionalFormatting>
  <dataValidations xWindow="839" yWindow="327" count="3">
    <dataValidation type="date" allowBlank="1" showInputMessage="1" showErrorMessage="1" error="Error de fecha... verifique" prompt="Ingrese fecha completa _x000a_DIA-MES-AÑO" sqref="G59:G233 G7:G56" xr:uid="{318DA553-5A2C-4016-A659-FE6D3FEA63F9}">
      <formula1>21916</formula1>
      <formula2>45657</formula2>
    </dataValidation>
    <dataValidation type="whole" allowBlank="1" showErrorMessage="1" promptTitle="Error de entrada" prompt="Ingrese número solamente, sin puntos ni comas" sqref="E7:E233" xr:uid="{81616993-C3E0-4D20-95E8-D02076BFF0F2}">
      <formula1>1</formula1>
      <formula2>9999999999</formula2>
    </dataValidation>
    <dataValidation type="list" allowBlank="1" showInputMessage="1" showErrorMessage="1" sqref="I7:I233" xr:uid="{EF0764A3-B6B8-4C0A-A812-66A06244F687}">
      <formula1>NIVEL</formula1>
    </dataValidation>
  </dataValidations>
  <pageMargins left="0.70866141732283472" right="0.70866141732283472" top="0.74803149606299213" bottom="0.74803149606299213" header="0.31496062992125984" footer="0.31496062992125984"/>
  <pageSetup scale="35" fitToHeight="0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DA6B6-B35D-4362-B3AC-FED3D16006CE}">
  <sheetPr codeName="Hoja7">
    <pageSetUpPr fitToPage="1"/>
  </sheetPr>
  <dimension ref="A1:AC469"/>
  <sheetViews>
    <sheetView topLeftCell="O34" zoomScaleNormal="100" workbookViewId="0">
      <selection activeCell="P48" sqref="P48"/>
    </sheetView>
  </sheetViews>
  <sheetFormatPr baseColWidth="10" defaultColWidth="10.7109375" defaultRowHeight="15.75" x14ac:dyDescent="0.25"/>
  <cols>
    <col min="1" max="1" width="7.85546875" style="65" bestFit="1" customWidth="1"/>
    <col min="2" max="2" width="44.42578125" style="65" bestFit="1" customWidth="1"/>
    <col min="3" max="3" width="14.5703125" style="65" bestFit="1" customWidth="1"/>
    <col min="4" max="4" width="11.85546875" style="65" bestFit="1" customWidth="1"/>
    <col min="5" max="5" width="9.42578125" style="65" bestFit="1" customWidth="1"/>
    <col min="6" max="6" width="22.28515625" style="65" bestFit="1" customWidth="1"/>
    <col min="7" max="7" width="20.28515625" style="65" bestFit="1" customWidth="1"/>
    <col min="8" max="8" width="22.28515625" style="65" bestFit="1" customWidth="1"/>
    <col min="9" max="9" width="8.7109375" style="65" bestFit="1" customWidth="1"/>
    <col min="10" max="10" width="4.85546875" style="65" customWidth="1"/>
    <col min="11" max="11" width="46.28515625" style="65" bestFit="1" customWidth="1"/>
    <col min="12" max="12" width="19.5703125" style="65" bestFit="1" customWidth="1"/>
    <col min="13" max="13" width="13.7109375" style="65" bestFit="1" customWidth="1"/>
    <col min="14" max="14" width="6.42578125" style="65" customWidth="1"/>
    <col min="15" max="15" width="4.85546875" style="65" customWidth="1"/>
    <col min="16" max="16" width="34.7109375" style="65" bestFit="1" customWidth="1"/>
    <col min="17" max="17" width="12.5703125" style="66" bestFit="1" customWidth="1"/>
    <col min="18" max="18" width="10.140625" style="66" bestFit="1" customWidth="1"/>
    <col min="19" max="19" width="7.85546875" style="66" bestFit="1" customWidth="1"/>
    <col min="20" max="20" width="10.42578125" style="65" bestFit="1" customWidth="1"/>
    <col min="21" max="21" width="10.7109375" style="65"/>
    <col min="22" max="22" width="12.42578125" style="65" bestFit="1" customWidth="1"/>
    <col min="23" max="23" width="3.28515625" style="65" bestFit="1" customWidth="1"/>
    <col min="24" max="24" width="10" style="65" bestFit="1" customWidth="1"/>
    <col min="25" max="27" width="10.7109375" style="65"/>
    <col min="28" max="28" width="33" style="65" bestFit="1" customWidth="1"/>
    <col min="29" max="29" width="6.42578125" style="65" bestFit="1" customWidth="1"/>
    <col min="30" max="16384" width="10.7109375" style="65"/>
  </cols>
  <sheetData>
    <row r="1" spans="1:29" ht="21" x14ac:dyDescent="0.25">
      <c r="A1" s="64" t="s">
        <v>89</v>
      </c>
      <c r="B1" s="64" t="s">
        <v>37</v>
      </c>
      <c r="C1" s="64" t="s">
        <v>86</v>
      </c>
      <c r="D1" s="64" t="s">
        <v>87</v>
      </c>
      <c r="E1" s="64" t="s">
        <v>88</v>
      </c>
      <c r="F1" s="64" t="s">
        <v>159</v>
      </c>
      <c r="G1" s="64" t="s">
        <v>160</v>
      </c>
      <c r="H1" s="64" t="s">
        <v>161</v>
      </c>
      <c r="I1" s="64" t="s">
        <v>179</v>
      </c>
      <c r="K1" s="89" t="s">
        <v>37</v>
      </c>
      <c r="L1" s="89" t="s">
        <v>151</v>
      </c>
      <c r="M1" s="83" t="s">
        <v>176</v>
      </c>
    </row>
    <row r="2" spans="1:29" ht="21" x14ac:dyDescent="0.4">
      <c r="A2" s="76">
        <f>SUBTOTAL(103,$B$2:B2)</f>
        <v>1</v>
      </c>
      <c r="B2" s="77" t="s">
        <v>193</v>
      </c>
      <c r="C2" s="67">
        <f>COUNTIF(Tabla4[CLUB],VALIDA!B2)</f>
        <v>0</v>
      </c>
      <c r="D2" s="67">
        <f>COUNTIF('INSCRIPCIONES NUEVOS'!$M$7:$M$233,VALIDA!B2)</f>
        <v>0</v>
      </c>
      <c r="E2" s="67">
        <f t="shared" ref="E2:E18" si="0">SUM(C2:D2)</f>
        <v>0</v>
      </c>
      <c r="F2" s="68">
        <f>SUMIF(Tabla4[CLUB],Tabla5[[#This Row],[CLUB]],Tabla4[VALOR 
INSCRIPCION])</f>
        <v>0</v>
      </c>
      <c r="G2" s="68">
        <f>SUMIF('INSCRIPCIONES NUEVOS'!$M$7:$M$233,Tabla5[[#This Row],[CLUB]],'INSCRIPCIONES NUEVOS'!$N$7:$N$233)</f>
        <v>0</v>
      </c>
      <c r="H2" s="68">
        <f>+Tabla5[[#This Row],[VR ANTIGUOS]]+Tabla5[[#This Row],[VR NUEVOS]]</f>
        <v>0</v>
      </c>
      <c r="I2" s="76" t="str">
        <f>VLOOKUP(Tabla5[[#This Row],[CLUB]],Tabla8[],2,FALSE)</f>
        <v>ACBS</v>
      </c>
      <c r="K2" s="90" t="s">
        <v>193</v>
      </c>
      <c r="L2" s="94" t="s">
        <v>197</v>
      </c>
      <c r="M2" s="83"/>
      <c r="W2" s="65">
        <v>0</v>
      </c>
      <c r="X2" s="65" t="s">
        <v>155</v>
      </c>
      <c r="AB2" s="74" t="s">
        <v>186</v>
      </c>
      <c r="AC2" s="65" t="s">
        <v>188</v>
      </c>
    </row>
    <row r="3" spans="1:29" ht="21" x14ac:dyDescent="0.4">
      <c r="A3" s="76">
        <f>SUBTOTAL(103,$B$2:B3)</f>
        <v>2</v>
      </c>
      <c r="B3" s="77" t="s">
        <v>185</v>
      </c>
      <c r="C3" s="67">
        <f>COUNTIF(Tabla4[CLUB],VALIDA!B3)</f>
        <v>0</v>
      </c>
      <c r="D3" s="67">
        <f>COUNTIF('INSCRIPCIONES NUEVOS'!$M$7:$M$233,VALIDA!B3)</f>
        <v>0</v>
      </c>
      <c r="E3" s="67">
        <f t="shared" si="0"/>
        <v>0</v>
      </c>
      <c r="F3" s="68">
        <f>SUMIF(Tabla4[CLUB],Tabla5[[#This Row],[CLUB]],Tabla4[VALOR 
INSCRIPCION])</f>
        <v>0</v>
      </c>
      <c r="G3" s="68">
        <f>SUMIF('INSCRIPCIONES NUEVOS'!$M$7:$M$233,Tabla5[[#This Row],[CLUB]],'INSCRIPCIONES NUEVOS'!$N$7:$N$233)</f>
        <v>0</v>
      </c>
      <c r="H3" s="68">
        <f>+Tabla5[[#This Row],[VR ANTIGUOS]]+Tabla5[[#This Row],[VR NUEVOS]]</f>
        <v>0</v>
      </c>
      <c r="I3" s="76" t="str">
        <f>VLOOKUP(Tabla5[[#This Row],[CLUB]],Tabla8[],2,FALSE)</f>
        <v>CBM</v>
      </c>
      <c r="K3" s="90" t="s">
        <v>185</v>
      </c>
      <c r="L3" s="94" t="s">
        <v>190</v>
      </c>
      <c r="M3" s="84"/>
      <c r="W3" s="65">
        <v>1</v>
      </c>
      <c r="X3" s="65" t="s">
        <v>153</v>
      </c>
      <c r="AB3" s="74" t="s">
        <v>187</v>
      </c>
      <c r="AC3" s="65" t="s">
        <v>174</v>
      </c>
    </row>
    <row r="4" spans="1:29" ht="21" x14ac:dyDescent="0.4">
      <c r="A4" s="76">
        <f>SUBTOTAL(103,$B$2:B4)</f>
        <v>3</v>
      </c>
      <c r="B4" s="77" t="s">
        <v>192</v>
      </c>
      <c r="C4" s="67">
        <f>COUNTIF(Tabla4[CLUB],VALIDA!B4)</f>
        <v>0</v>
      </c>
      <c r="D4" s="67">
        <f>COUNTIF('INSCRIPCIONES NUEVOS'!$M$7:$M$233,VALIDA!B4)</f>
        <v>0</v>
      </c>
      <c r="E4" s="67">
        <f t="shared" si="0"/>
        <v>0</v>
      </c>
      <c r="F4" s="68">
        <f>SUMIF(Tabla4[CLUB],Tabla5[[#This Row],[CLUB]],Tabla4[VALOR 
INSCRIPCION])</f>
        <v>0</v>
      </c>
      <c r="G4" s="68">
        <f>SUMIF('INSCRIPCIONES NUEVOS'!$M$7:$M$233,Tabla5[[#This Row],[CLUB]],'INSCRIPCIONES NUEVOS'!$N$7:$N$233)</f>
        <v>0</v>
      </c>
      <c r="H4" s="68">
        <f>+Tabla5[[#This Row],[VR ANTIGUOS]]+Tabla5[[#This Row],[VR NUEVOS]]</f>
        <v>0</v>
      </c>
      <c r="I4" s="76" t="str">
        <f>VLOOKUP(Tabla5[[#This Row],[CLUB]],Tabla8[],2,FALSE)</f>
        <v>ERB</v>
      </c>
      <c r="K4" s="90" t="s">
        <v>192</v>
      </c>
      <c r="L4" s="94" t="s">
        <v>198</v>
      </c>
      <c r="M4" s="84" t="s">
        <v>175</v>
      </c>
      <c r="W4" s="65">
        <v>4</v>
      </c>
      <c r="X4" s="65" t="s">
        <v>154</v>
      </c>
      <c r="AB4" s="74" t="s">
        <v>182</v>
      </c>
      <c r="AC4" s="65" t="s">
        <v>178</v>
      </c>
    </row>
    <row r="5" spans="1:29" ht="21" x14ac:dyDescent="0.4">
      <c r="A5" s="76">
        <f>SUBTOTAL(103,$B$2:B5)</f>
        <v>4</v>
      </c>
      <c r="B5" s="77" t="s">
        <v>186</v>
      </c>
      <c r="C5" s="67">
        <f>COUNTIF(Tabla4[CLUB],VALIDA!B5)</f>
        <v>0</v>
      </c>
      <c r="D5" s="67">
        <f>COUNTIF('INSCRIPCIONES NUEVOS'!$M$7:$M$233,VALIDA!B5)</f>
        <v>0</v>
      </c>
      <c r="E5" s="67">
        <f t="shared" si="0"/>
        <v>0</v>
      </c>
      <c r="F5" s="68">
        <f>SUMIF(Tabla4[CLUB],Tabla5[[#This Row],[CLUB]],Tabla4[VALOR 
INSCRIPCION])</f>
        <v>0</v>
      </c>
      <c r="G5" s="68">
        <f>SUMIF('INSCRIPCIONES NUEVOS'!$M$7:$M$233,Tabla5[[#This Row],[CLUB]],'INSCRIPCIONES NUEVOS'!$N$7:$N$233)</f>
        <v>0</v>
      </c>
      <c r="H5" s="68">
        <f>+Tabla5[[#This Row],[VR ANTIGUOS]]+Tabla5[[#This Row],[VR NUEVOS]]</f>
        <v>0</v>
      </c>
      <c r="I5" s="76" t="str">
        <f>VLOOKUP(Tabla5[[#This Row],[CLUB]],Tabla8[],2,FALSE)</f>
        <v>FDGS</v>
      </c>
      <c r="K5" s="90" t="s">
        <v>186</v>
      </c>
      <c r="L5" s="94" t="s">
        <v>188</v>
      </c>
      <c r="M5" s="84" t="s">
        <v>175</v>
      </c>
      <c r="W5" s="65">
        <v>9</v>
      </c>
      <c r="X5" s="65" t="s">
        <v>154</v>
      </c>
      <c r="AB5" s="74" t="s">
        <v>183</v>
      </c>
      <c r="AC5" s="65" t="s">
        <v>168</v>
      </c>
    </row>
    <row r="6" spans="1:29" ht="21" x14ac:dyDescent="0.25">
      <c r="A6" s="76">
        <f>SUBTOTAL(103,$B$2:B6)</f>
        <v>5</v>
      </c>
      <c r="B6" s="77" t="s">
        <v>416</v>
      </c>
      <c r="C6" s="67">
        <f>COUNTIF(Tabla4[CLUB],VALIDA!B6)</f>
        <v>0</v>
      </c>
      <c r="D6" s="67">
        <f>COUNTIF('INSCRIPCIONES NUEVOS'!$M$7:$M$233,VALIDA!B6)</f>
        <v>0</v>
      </c>
      <c r="E6" s="67">
        <f t="shared" si="0"/>
        <v>0</v>
      </c>
      <c r="F6" s="68">
        <f>SUMIF(Tabla4[CLUB],Tabla5[[#This Row],[CLUB]],Tabla4[VALOR 
INSCRIPCION])</f>
        <v>0</v>
      </c>
      <c r="G6" s="68">
        <f>SUMIF('INSCRIPCIONES NUEVOS'!$M$7:$M$233,Tabla5[[#This Row],[CLUB]],'INSCRIPCIONES NUEVOS'!$N$7:$N$233)</f>
        <v>0</v>
      </c>
      <c r="H6" s="68">
        <f>+Tabla5[[#This Row],[VR ANTIGUOS]]+Tabla5[[#This Row],[VR NUEVOS]]</f>
        <v>0</v>
      </c>
      <c r="I6" s="76" t="str">
        <f>VLOOKUP(Tabla5[[#This Row],[CLUB]],Tabla8[],2,FALSE)</f>
        <v>GNMX</v>
      </c>
      <c r="K6" s="92" t="s">
        <v>416</v>
      </c>
      <c r="L6" s="93" t="s">
        <v>492</v>
      </c>
      <c r="M6" s="88"/>
      <c r="W6" s="65">
        <v>17</v>
      </c>
      <c r="X6" s="65" t="s">
        <v>156</v>
      </c>
      <c r="AB6" s="74" t="s">
        <v>184</v>
      </c>
      <c r="AC6" s="65" t="s">
        <v>189</v>
      </c>
    </row>
    <row r="7" spans="1:29" ht="21" x14ac:dyDescent="0.25">
      <c r="A7" s="76">
        <f>SUBTOTAL(103,$B$2:B7)</f>
        <v>6</v>
      </c>
      <c r="B7" s="77" t="s">
        <v>78</v>
      </c>
      <c r="C7" s="67">
        <f>COUNTIF(Tabla4[CLUB],VALIDA!B7)</f>
        <v>0</v>
      </c>
      <c r="D7" s="67">
        <f>COUNTIF('INSCRIPCIONES NUEVOS'!$M$7:$M$233,VALIDA!B7)</f>
        <v>0</v>
      </c>
      <c r="E7" s="67">
        <f t="shared" si="0"/>
        <v>0</v>
      </c>
      <c r="F7" s="68">
        <f>SUMIF(Tabla4[CLUB],Tabla5[[#This Row],[CLUB]],Tabla4[VALOR 
INSCRIPCION])</f>
        <v>0</v>
      </c>
      <c r="G7" s="68">
        <f>SUMIF('INSCRIPCIONES NUEVOS'!$M$7:$M$233,Tabla5[[#This Row],[CLUB]],'INSCRIPCIONES NUEVOS'!$N$7:$N$233)</f>
        <v>0</v>
      </c>
      <c r="H7" s="68">
        <f>+Tabla5[[#This Row],[VR ANTIGUOS]]+Tabla5[[#This Row],[VR NUEVOS]]</f>
        <v>0</v>
      </c>
      <c r="I7" s="76" t="str">
        <f>VLOOKUP(Tabla5[[#This Row],[CLUB]],Tabla8[],2,FALSE)</f>
        <v>-</v>
      </c>
      <c r="K7" s="92" t="s">
        <v>78</v>
      </c>
      <c r="L7" s="93" t="s">
        <v>764</v>
      </c>
      <c r="M7" s="88"/>
      <c r="W7" s="65">
        <v>33</v>
      </c>
      <c r="X7" s="65" t="s">
        <v>157</v>
      </c>
      <c r="AB7" s="74" t="s">
        <v>185</v>
      </c>
      <c r="AC7" s="65" t="s">
        <v>190</v>
      </c>
    </row>
    <row r="8" spans="1:29" ht="21" x14ac:dyDescent="0.4">
      <c r="A8" s="76">
        <f>SUBTOTAL(103,$B$2:B8)</f>
        <v>7</v>
      </c>
      <c r="B8" s="77" t="s">
        <v>221</v>
      </c>
      <c r="C8" s="67">
        <f>COUNTIF(Tabla4[CLUB],VALIDA!B8)</f>
        <v>0</v>
      </c>
      <c r="D8" s="67">
        <f>COUNTIF('INSCRIPCIONES NUEVOS'!$M$7:$M$233,VALIDA!B8)</f>
        <v>0</v>
      </c>
      <c r="E8" s="67">
        <f t="shared" si="0"/>
        <v>0</v>
      </c>
      <c r="F8" s="68">
        <f>SUMIF(Tabla4[CLUB],Tabla5[[#This Row],[CLUB]],Tabla4[VALOR 
INSCRIPCION])</f>
        <v>0</v>
      </c>
      <c r="G8" s="68">
        <f>SUMIF('INSCRIPCIONES NUEVOS'!$M$7:$M$233,Tabla5[[#This Row],[CLUB]],'INSCRIPCIONES NUEVOS'!$N$7:$N$233)</f>
        <v>0</v>
      </c>
      <c r="H8" s="68">
        <f>+Tabla5[[#This Row],[VR ANTIGUOS]]+Tabla5[[#This Row],[VR NUEVOS]]</f>
        <v>0</v>
      </c>
      <c r="I8" s="76" t="str">
        <f>VLOOKUP(Tabla5[[#This Row],[CLUB]],Tabla8[],2,FALSE)</f>
        <v>JBMX</v>
      </c>
      <c r="K8" s="90" t="s">
        <v>221</v>
      </c>
      <c r="L8" s="94" t="s">
        <v>174</v>
      </c>
      <c r="M8" s="84" t="s">
        <v>175</v>
      </c>
      <c r="AB8"/>
    </row>
    <row r="9" spans="1:29" ht="21" x14ac:dyDescent="0.4">
      <c r="A9" s="76">
        <f>SUBTOTAL(103,$B$2:B9)</f>
        <v>8</v>
      </c>
      <c r="B9" s="77" t="s">
        <v>182</v>
      </c>
      <c r="C9" s="67">
        <f>COUNTIF(Tabla4[CLUB],VALIDA!B9)</f>
        <v>0</v>
      </c>
      <c r="D9" s="67">
        <f>COUNTIF('INSCRIPCIONES NUEVOS'!$M$7:$M$233,VALIDA!B9)</f>
        <v>0</v>
      </c>
      <c r="E9" s="67">
        <f t="shared" si="0"/>
        <v>0</v>
      </c>
      <c r="F9" s="68">
        <f>SUMIF(Tabla4[CLUB],Tabla5[[#This Row],[CLUB]],Tabla4[VALOR 
INSCRIPCION])</f>
        <v>0</v>
      </c>
      <c r="G9" s="68">
        <f>SUMIF('INSCRIPCIONES NUEVOS'!$M$7:$M$233,Tabla5[[#This Row],[CLUB]],'INSCRIPCIONES NUEVOS'!$N$7:$N$233)</f>
        <v>0</v>
      </c>
      <c r="H9" s="68">
        <f>+Tabla5[[#This Row],[VR ANTIGUOS]]+Tabla5[[#This Row],[VR NUEVOS]]</f>
        <v>0</v>
      </c>
      <c r="I9" s="76" t="str">
        <f>VLOOKUP(Tabla5[[#This Row],[CLUB]],Tabla8[],2,FALSE)</f>
        <v>PBMX</v>
      </c>
      <c r="K9" s="90" t="s">
        <v>182</v>
      </c>
      <c r="L9" s="94" t="s">
        <v>178</v>
      </c>
      <c r="M9" s="84"/>
      <c r="AB9" t="s">
        <v>193</v>
      </c>
    </row>
    <row r="10" spans="1:29" ht="21" x14ac:dyDescent="0.25">
      <c r="A10" s="76">
        <f>SUBTOTAL(103,$B$2:B10)</f>
        <v>9</v>
      </c>
      <c r="B10" s="77" t="s">
        <v>52</v>
      </c>
      <c r="C10" s="67">
        <f>COUNTIF(Tabla4[CLUB],VALIDA!B10)</f>
        <v>0</v>
      </c>
      <c r="D10" s="67">
        <f>COUNTIF('INSCRIPCIONES NUEVOS'!$M$7:$M$233,VALIDA!B10)</f>
        <v>0</v>
      </c>
      <c r="E10" s="67">
        <f t="shared" si="0"/>
        <v>0</v>
      </c>
      <c r="F10" s="68">
        <f>SUMIF(Tabla4[CLUB],Tabla5[[#This Row],[CLUB]],Tabla4[VALOR 
INSCRIPCION])</f>
        <v>0</v>
      </c>
      <c r="G10" s="68">
        <f>SUMIF('INSCRIPCIONES NUEVOS'!$M$7:$M$233,Tabla5[[#This Row],[CLUB]],'INSCRIPCIONES NUEVOS'!$N$7:$N$233)</f>
        <v>0</v>
      </c>
      <c r="H10" s="68">
        <f>+Tabla5[[#This Row],[VR ANTIGUOS]]+Tabla5[[#This Row],[VR NUEVOS]]</f>
        <v>0</v>
      </c>
      <c r="I10" s="76" t="str">
        <f>VLOOKUP(Tabla5[[#This Row],[CLUB]],Tabla8[],2,FALSE)</f>
        <v>PR</v>
      </c>
      <c r="K10" s="92" t="s">
        <v>52</v>
      </c>
      <c r="L10" s="93" t="s">
        <v>134</v>
      </c>
      <c r="M10" s="88"/>
      <c r="AB10" t="s">
        <v>185</v>
      </c>
    </row>
    <row r="11" spans="1:29" ht="21" x14ac:dyDescent="0.4">
      <c r="A11" s="76">
        <f>SUBTOTAL(103,$B$2:B11)</f>
        <v>10</v>
      </c>
      <c r="B11" s="77" t="s">
        <v>184</v>
      </c>
      <c r="C11" s="67">
        <f>COUNTIF(Tabla4[CLUB],VALIDA!B11)</f>
        <v>0</v>
      </c>
      <c r="D11" s="67">
        <f>COUNTIF('INSCRIPCIONES NUEVOS'!$M$7:$M$233,VALIDA!B11)</f>
        <v>0</v>
      </c>
      <c r="E11" s="67">
        <f t="shared" si="0"/>
        <v>0</v>
      </c>
      <c r="F11" s="68">
        <f>SUMIF(Tabla4[CLUB],Tabla5[[#This Row],[CLUB]],Tabla4[VALOR 
INSCRIPCION])</f>
        <v>0</v>
      </c>
      <c r="G11" s="68">
        <f>SUMIF('INSCRIPCIONES NUEVOS'!$M$7:$M$233,Tabla5[[#This Row],[CLUB]],'INSCRIPCIONES NUEVOS'!$N$7:$N$233)</f>
        <v>0</v>
      </c>
      <c r="H11" s="68">
        <f>+Tabla5[[#This Row],[VR ANTIGUOS]]+Tabla5[[#This Row],[VR NUEVOS]]</f>
        <v>0</v>
      </c>
      <c r="I11" s="76" t="str">
        <f>VLOOKUP(Tabla5[[#This Row],[CLUB]],Tabla8[],2,FALSE)</f>
        <v>SR</v>
      </c>
      <c r="K11" s="90" t="s">
        <v>184</v>
      </c>
      <c r="L11" s="94" t="s">
        <v>189</v>
      </c>
      <c r="M11" s="88"/>
      <c r="AB11" t="s">
        <v>192</v>
      </c>
    </row>
    <row r="12" spans="1:29" ht="21" x14ac:dyDescent="0.25">
      <c r="A12" s="76">
        <f>SUBTOTAL(103,$B$2:B12)</f>
        <v>11</v>
      </c>
      <c r="B12" s="77" t="s">
        <v>72</v>
      </c>
      <c r="C12" s="67">
        <f>COUNTIF(Tabla4[CLUB],VALIDA!B12)</f>
        <v>0</v>
      </c>
      <c r="D12" s="67">
        <f>COUNTIF('INSCRIPCIONES NUEVOS'!$M$7:$M$233,VALIDA!B12)</f>
        <v>0</v>
      </c>
      <c r="E12" s="67">
        <f t="shared" si="0"/>
        <v>0</v>
      </c>
      <c r="F12" s="68">
        <f>SUMIF(Tabla4[CLUB],Tabla5[[#This Row],[CLUB]],Tabla4[VALOR 
INSCRIPCION])</f>
        <v>0</v>
      </c>
      <c r="G12" s="68">
        <f>SUMIF('INSCRIPCIONES NUEVOS'!$M$7:$M$233,Tabla5[[#This Row],[CLUB]],'INSCRIPCIONES NUEVOS'!$N$7:$N$233)</f>
        <v>0</v>
      </c>
      <c r="H12" s="68">
        <f>+Tabla5[[#This Row],[VR ANTIGUOS]]+Tabla5[[#This Row],[VR NUEVOS]]</f>
        <v>0</v>
      </c>
      <c r="I12" s="76" t="str">
        <f>VLOOKUP(Tabla5[[#This Row],[CLUB]],Tabla8[],2,FALSE)</f>
        <v>SHK</v>
      </c>
      <c r="K12" s="92" t="s">
        <v>72</v>
      </c>
      <c r="L12" s="93" t="s">
        <v>412</v>
      </c>
      <c r="M12" s="88"/>
      <c r="AB12" t="s">
        <v>416</v>
      </c>
    </row>
    <row r="13" spans="1:29" ht="21" x14ac:dyDescent="0.4">
      <c r="A13" s="76">
        <f>SUBTOTAL(103,$B$2:B13)</f>
        <v>12</v>
      </c>
      <c r="B13" s="77" t="s">
        <v>194</v>
      </c>
      <c r="C13" s="67">
        <f>COUNTIF(Tabla4[CLUB],VALIDA!B13)</f>
        <v>0</v>
      </c>
      <c r="D13" s="67">
        <f>COUNTIF('INSCRIPCIONES NUEVOS'!$M$7:$M$233,VALIDA!B13)</f>
        <v>0</v>
      </c>
      <c r="E13" s="67">
        <f t="shared" si="0"/>
        <v>0</v>
      </c>
      <c r="F13" s="68">
        <f>SUMIF(Tabla4[CLUB],Tabla5[[#This Row],[CLUB]],Tabla4[VALOR 
INSCRIPCION])</f>
        <v>0</v>
      </c>
      <c r="G13" s="68">
        <f>SUMIF('INSCRIPCIONES NUEVOS'!$M$7:$M$233,Tabla5[[#This Row],[CLUB]],'INSCRIPCIONES NUEVOS'!$N$7:$N$233)</f>
        <v>0</v>
      </c>
      <c r="H13" s="68">
        <f>+Tabla5[[#This Row],[VR ANTIGUOS]]+Tabla5[[#This Row],[VR NUEVOS]]</f>
        <v>0</v>
      </c>
      <c r="I13" s="76" t="str">
        <f>VLOOKUP(Tabla5[[#This Row],[CLUB]],Tabla8[],2,FALSE)</f>
        <v>TBMX</v>
      </c>
      <c r="K13" s="90" t="s">
        <v>194</v>
      </c>
      <c r="L13" s="94" t="s">
        <v>199</v>
      </c>
      <c r="M13" s="88"/>
      <c r="AB13" t="s">
        <v>221</v>
      </c>
    </row>
    <row r="14" spans="1:29" ht="21" x14ac:dyDescent="0.4">
      <c r="A14" s="76">
        <f>SUBTOTAL(103,$B$2:B14)</f>
        <v>13</v>
      </c>
      <c r="B14" s="77" t="s">
        <v>183</v>
      </c>
      <c r="C14" s="67">
        <f>COUNTIF(Tabla4[CLUB],VALIDA!B14)</f>
        <v>0</v>
      </c>
      <c r="D14" s="67">
        <f>COUNTIF('INSCRIPCIONES NUEVOS'!$M$7:$M$233,VALIDA!B14)</f>
        <v>0</v>
      </c>
      <c r="E14" s="67">
        <f t="shared" si="0"/>
        <v>0</v>
      </c>
      <c r="F14" s="68">
        <f>SUMIF(Tabla4[CLUB],Tabla5[[#This Row],[CLUB]],Tabla4[VALOR 
INSCRIPCION])</f>
        <v>0</v>
      </c>
      <c r="G14" s="68">
        <f>SUMIF('INSCRIPCIONES NUEVOS'!$M$7:$M$233,Tabla5[[#This Row],[CLUB]],'INSCRIPCIONES NUEVOS'!$N$7:$N$233)</f>
        <v>0</v>
      </c>
      <c r="H14" s="68">
        <f>+Tabla5[[#This Row],[VR ANTIGUOS]]+Tabla5[[#This Row],[VR NUEVOS]]</f>
        <v>0</v>
      </c>
      <c r="I14" s="76" t="str">
        <f>VLOOKUP(Tabla5[[#This Row],[CLUB]],Tabla8[],2,FALSE)</f>
        <v>TCB</v>
      </c>
      <c r="K14" s="90" t="s">
        <v>183</v>
      </c>
      <c r="L14" s="94" t="s">
        <v>168</v>
      </c>
      <c r="M14" s="88"/>
      <c r="AB14" t="s">
        <v>184</v>
      </c>
    </row>
    <row r="15" spans="1:29" ht="21" x14ac:dyDescent="0.4">
      <c r="A15" s="76">
        <f>SUBTOTAL(103,$B$2:B15)</f>
        <v>14</v>
      </c>
      <c r="B15" s="77" t="s">
        <v>196</v>
      </c>
      <c r="C15" s="67">
        <f>COUNTIF(Tabla4[CLUB],VALIDA!B15)</f>
        <v>0</v>
      </c>
      <c r="D15" s="67">
        <f>COUNTIF('INSCRIPCIONES NUEVOS'!$M$7:$M$233,VALIDA!B15)</f>
        <v>0</v>
      </c>
      <c r="E15" s="67">
        <f t="shared" si="0"/>
        <v>0</v>
      </c>
      <c r="F15" s="68">
        <f>SUMIF(Tabla4[CLUB],Tabla5[[#This Row],[CLUB]],Tabla4[VALOR 
INSCRIPCION])</f>
        <v>0</v>
      </c>
      <c r="G15" s="68">
        <f>SUMIF('INSCRIPCIONES NUEVOS'!$M$7:$M$233,Tabla5[[#This Row],[CLUB]],'INSCRIPCIONES NUEVOS'!$N$7:$N$233)</f>
        <v>0</v>
      </c>
      <c r="H15" s="68">
        <f>+Tabla5[[#This Row],[VR ANTIGUOS]]+Tabla5[[#This Row],[VR NUEVOS]]</f>
        <v>0</v>
      </c>
      <c r="I15" s="76" t="str">
        <f>VLOOKUP(Tabla5[[#This Row],[CLUB]],Tabla8[],2,FALSE)</f>
        <v>THG</v>
      </c>
      <c r="K15" s="90" t="s">
        <v>196</v>
      </c>
      <c r="L15" s="94" t="s">
        <v>200</v>
      </c>
      <c r="M15" s="88"/>
      <c r="AB15" t="s">
        <v>72</v>
      </c>
    </row>
    <row r="16" spans="1:29" ht="21" x14ac:dyDescent="0.25">
      <c r="A16" s="76">
        <f>SUBTOTAL(103,$B$2:B16)</f>
        <v>15</v>
      </c>
      <c r="B16" s="77" t="s">
        <v>411</v>
      </c>
      <c r="C16" s="67">
        <f>COUNTIF(Tabla4[CLUB],VALIDA!B16)</f>
        <v>0</v>
      </c>
      <c r="D16" s="67">
        <f>COUNTIF('INSCRIPCIONES NUEVOS'!$M$7:$M$233,VALIDA!B16)</f>
        <v>0</v>
      </c>
      <c r="E16" s="67">
        <f t="shared" si="0"/>
        <v>0</v>
      </c>
      <c r="F16" s="68">
        <f>SUMIF(Tabla4[CLUB],Tabla5[[#This Row],[CLUB]],Tabla4[VALOR 
INSCRIPCION])</f>
        <v>0</v>
      </c>
      <c r="G16" s="68">
        <f>SUMIF('INSCRIPCIONES NUEVOS'!$M$7:$M$233,Tabla5[[#This Row],[CLUB]],'INSCRIPCIONES NUEVOS'!$N$7:$N$233)</f>
        <v>0</v>
      </c>
      <c r="H16" s="68">
        <f>+Tabla5[[#This Row],[VR ANTIGUOS]]+Tabla5[[#This Row],[VR NUEVOS]]</f>
        <v>0</v>
      </c>
      <c r="I16" s="76" t="str">
        <f>VLOOKUP(Tabla5[[#This Row],[CLUB]],Tabla8[],2,FALSE)</f>
        <v>TCHB</v>
      </c>
      <c r="K16" s="92" t="s">
        <v>411</v>
      </c>
      <c r="L16" s="93" t="s">
        <v>413</v>
      </c>
      <c r="M16" s="88"/>
      <c r="AB16" t="s">
        <v>183</v>
      </c>
    </row>
    <row r="17" spans="1:28" ht="21" x14ac:dyDescent="0.25">
      <c r="A17" s="76">
        <f>SUBTOTAL(103,$B$2:B17)</f>
        <v>16</v>
      </c>
      <c r="B17" s="77" t="s">
        <v>671</v>
      </c>
      <c r="C17" s="67">
        <f>COUNTIF(Tabla4[CLUB],VALIDA!B17)</f>
        <v>0</v>
      </c>
      <c r="D17" s="67">
        <f>COUNTIF('INSCRIPCIONES NUEVOS'!$M$7:$M$233,VALIDA!B17)</f>
        <v>0</v>
      </c>
      <c r="E17" s="67">
        <f t="shared" si="0"/>
        <v>0</v>
      </c>
      <c r="F17" s="68">
        <f>SUMIF(Tabla4[CLUB],Tabla5[[#This Row],[CLUB]],Tabla4[VALOR 
INSCRIPCION])</f>
        <v>0</v>
      </c>
      <c r="G17" s="68">
        <f>SUMIF('INSCRIPCIONES NUEVOS'!$M$7:$M$233,Tabla5[[#This Row],[CLUB]],'INSCRIPCIONES NUEVOS'!$N$7:$N$233)</f>
        <v>0</v>
      </c>
      <c r="H17" s="68">
        <f>+Tabla5[[#This Row],[VR ANTIGUOS]]+Tabla5[[#This Row],[VR NUEVOS]]</f>
        <v>0</v>
      </c>
      <c r="I17" s="76" t="str">
        <f>VLOOKUP(Tabla5[[#This Row],[CLUB]],Tabla8[],2,FALSE)</f>
        <v>TORO</v>
      </c>
      <c r="K17" s="92" t="s">
        <v>671</v>
      </c>
      <c r="L17" s="93" t="s">
        <v>763</v>
      </c>
      <c r="M17" s="88"/>
      <c r="AB17" t="s">
        <v>196</v>
      </c>
    </row>
    <row r="18" spans="1:28" ht="21" x14ac:dyDescent="0.4">
      <c r="A18" s="76">
        <f>SUBTOTAL(103,$B$2:B18)</f>
        <v>17</v>
      </c>
      <c r="B18" s="77" t="s">
        <v>195</v>
      </c>
      <c r="C18" s="67">
        <f>COUNTIF(Tabla4[CLUB],VALIDA!B18)</f>
        <v>0</v>
      </c>
      <c r="D18" s="67">
        <f>COUNTIF('INSCRIPCIONES NUEVOS'!$M$7:$M$233,VALIDA!B18)</f>
        <v>0</v>
      </c>
      <c r="E18" s="67">
        <f t="shared" si="0"/>
        <v>0</v>
      </c>
      <c r="F18" s="68">
        <f>SUMIF(Tabla4[CLUB],Tabla5[[#This Row],[CLUB]],Tabla4[VALOR 
INSCRIPCION])</f>
        <v>0</v>
      </c>
      <c r="G18" s="68">
        <f>SUMIF('INSCRIPCIONES NUEVOS'!$M$7:$M$233,Tabla5[[#This Row],[CLUB]],'INSCRIPCIONES NUEVOS'!$N$7:$N$233)</f>
        <v>0</v>
      </c>
      <c r="H18" s="68">
        <f>+Tabla5[[#This Row],[VR ANTIGUOS]]+Tabla5[[#This Row],[VR NUEVOS]]</f>
        <v>0</v>
      </c>
      <c r="I18" s="76" t="str">
        <f>VLOOKUP(Tabla5[[#This Row],[CLUB]],Tabla8[],2,FALSE)</f>
        <v>ZBMX</v>
      </c>
      <c r="K18" s="90" t="s">
        <v>195</v>
      </c>
      <c r="L18" s="94" t="s">
        <v>201</v>
      </c>
      <c r="M18" s="88"/>
      <c r="AB18" t="s">
        <v>411</v>
      </c>
    </row>
    <row r="19" spans="1:28" ht="16.5" x14ac:dyDescent="0.25">
      <c r="A19" s="76" t="s">
        <v>107</v>
      </c>
      <c r="B19" s="76"/>
      <c r="C19" s="70">
        <f>SUBTOTAL(109,Tabla5[ANTIGUOS])</f>
        <v>0</v>
      </c>
      <c r="D19" s="70">
        <f>SUBTOTAL(109,Tabla5[NUEVOS])</f>
        <v>0</v>
      </c>
      <c r="E19" s="70">
        <f>SUBTOTAL(109,Tabla5[TOTAL])</f>
        <v>0</v>
      </c>
      <c r="F19" s="71">
        <f>SUBTOTAL(109,Tabla5[VR ANTIGUOS])</f>
        <v>0</v>
      </c>
      <c r="G19" s="71">
        <f>SUBTOTAL(109,Tabla5[VR NUEVOS])</f>
        <v>0</v>
      </c>
      <c r="H19" s="71">
        <f>SUBTOTAL(109,Tabla5[VR TOTAL])</f>
        <v>0</v>
      </c>
      <c r="I19" s="76"/>
      <c r="AB19"/>
    </row>
    <row r="20" spans="1:28" x14ac:dyDescent="0.25">
      <c r="AB20"/>
    </row>
    <row r="21" spans="1:28" x14ac:dyDescent="0.25">
      <c r="AB21"/>
    </row>
    <row r="22" spans="1:28" x14ac:dyDescent="0.25">
      <c r="AB22"/>
    </row>
    <row r="23" spans="1:28" ht="16.5" x14ac:dyDescent="0.3">
      <c r="P23" s="69" t="s">
        <v>16</v>
      </c>
      <c r="Q23" s="69" t="s">
        <v>86</v>
      </c>
      <c r="R23" s="69" t="s">
        <v>87</v>
      </c>
      <c r="S23" s="69" t="s">
        <v>88</v>
      </c>
      <c r="T23" s="72" t="s">
        <v>152</v>
      </c>
      <c r="U23" s="72" t="s">
        <v>176</v>
      </c>
      <c r="AB23"/>
    </row>
    <row r="24" spans="1:28" ht="16.5" x14ac:dyDescent="0.25">
      <c r="P24" s="73" t="s">
        <v>70</v>
      </c>
      <c r="Q24" s="69">
        <f>COUNTIF(Tabla4[CATEGORIA],VALIDA!P24)</f>
        <v>0</v>
      </c>
      <c r="R24" s="69">
        <f>COUNTIF('INSCRIPCIONES NUEVOS'!$L$7:$L$233,VALIDA!P24)</f>
        <v>0</v>
      </c>
      <c r="S24" s="69">
        <f>+Q24+R24</f>
        <v>0</v>
      </c>
      <c r="T24" s="69" t="str">
        <f t="shared" ref="T24:T49" si="1">VLOOKUP(S24,$W$2:$X$7,2)</f>
        <v xml:space="preserve"> </v>
      </c>
      <c r="U24" s="69" t="str">
        <f>IF(Tabla6[[#This Row],[TOTAL]]=3,"FANTASMA","")</f>
        <v/>
      </c>
      <c r="AB24"/>
    </row>
    <row r="25" spans="1:28" ht="16.5" x14ac:dyDescent="0.25">
      <c r="P25" s="73" t="s">
        <v>172</v>
      </c>
      <c r="Q25" s="69">
        <f>COUNTIF(Tabla4[CATEGORIA],VALIDA!P25)</f>
        <v>0</v>
      </c>
      <c r="R25" s="69">
        <f>COUNTIF('INSCRIPCIONES NUEVOS'!$L$7:$L$233,VALIDA!P25)</f>
        <v>0</v>
      </c>
      <c r="S25" s="69">
        <f>+Q25+R25</f>
        <v>0</v>
      </c>
      <c r="T25" s="69" t="str">
        <f t="shared" si="1"/>
        <v xml:space="preserve"> </v>
      </c>
      <c r="U25" s="69" t="str">
        <f>IF(Tabla6[[#This Row],[TOTAL]]=3,"FANTASMA","")</f>
        <v/>
      </c>
      <c r="AB25"/>
    </row>
    <row r="26" spans="1:28" ht="16.5" x14ac:dyDescent="0.25">
      <c r="P26" s="73" t="s">
        <v>170</v>
      </c>
      <c r="Q26" s="69">
        <f>COUNTIF(Tabla4[CATEGORIA],VALIDA!P26)</f>
        <v>0</v>
      </c>
      <c r="R26" s="69">
        <f>COUNTIF('INSCRIPCIONES NUEVOS'!$L$7:$L$233,VALIDA!P26)</f>
        <v>0</v>
      </c>
      <c r="S26" s="69">
        <f t="shared" ref="S26:S49" si="2">+Q26+R26</f>
        <v>0</v>
      </c>
      <c r="T26" s="69" t="str">
        <f t="shared" si="1"/>
        <v xml:space="preserve"> </v>
      </c>
      <c r="U26" s="69" t="str">
        <f>IF(Tabla6[[#This Row],[TOTAL]]=3,"FANTASMA","")</f>
        <v/>
      </c>
      <c r="AB26"/>
    </row>
    <row r="27" spans="1:28" ht="16.5" x14ac:dyDescent="0.25">
      <c r="K27"/>
      <c r="P27" s="73" t="s">
        <v>98</v>
      </c>
      <c r="Q27" s="69">
        <f>COUNTIF(Tabla4[CATEGORIA],VALIDA!P27)</f>
        <v>0</v>
      </c>
      <c r="R27" s="69">
        <f>COUNTIF('INSCRIPCIONES NUEVOS'!$L$7:$L$233,VALIDA!P27)</f>
        <v>0</v>
      </c>
      <c r="S27" s="69">
        <f t="shared" si="2"/>
        <v>0</v>
      </c>
      <c r="T27" s="69" t="str">
        <f t="shared" si="1"/>
        <v xml:space="preserve"> </v>
      </c>
      <c r="U27" s="69" t="str">
        <f>IF(Tabla6[[#This Row],[TOTAL]]=3,"FANTASMA","")</f>
        <v/>
      </c>
      <c r="AB27"/>
    </row>
    <row r="28" spans="1:28" ht="16.5" x14ac:dyDescent="0.25">
      <c r="K28"/>
      <c r="P28" s="73" t="s">
        <v>99</v>
      </c>
      <c r="Q28" s="69">
        <f>COUNTIF(Tabla4[CATEGORIA],VALIDA!P28)</f>
        <v>0</v>
      </c>
      <c r="R28" s="69">
        <f>COUNTIF('INSCRIPCIONES NUEVOS'!$L$7:$L$233,VALIDA!P28)</f>
        <v>0</v>
      </c>
      <c r="S28" s="69">
        <f t="shared" si="2"/>
        <v>0</v>
      </c>
      <c r="T28" s="69" t="str">
        <f t="shared" si="1"/>
        <v xml:space="preserve"> </v>
      </c>
      <c r="U28" s="69" t="str">
        <f>IF(Tabla6[[#This Row],[TOTAL]]=3,"FANTASMA","")</f>
        <v/>
      </c>
      <c r="AB28"/>
    </row>
    <row r="29" spans="1:28" ht="16.5" x14ac:dyDescent="0.25">
      <c r="K29"/>
      <c r="P29" s="73" t="s">
        <v>202</v>
      </c>
      <c r="Q29" s="69">
        <f>COUNTIF(Tabla4[CATEGORIA],VALIDA!P29)</f>
        <v>0</v>
      </c>
      <c r="R29" s="69">
        <f>COUNTIF('INSCRIPCIONES NUEVOS'!$L$7:$L$233,VALIDA!P29)</f>
        <v>0</v>
      </c>
      <c r="S29" s="69">
        <f t="shared" si="2"/>
        <v>0</v>
      </c>
      <c r="T29" s="69" t="str">
        <f t="shared" si="1"/>
        <v xml:space="preserve"> </v>
      </c>
      <c r="U29" s="69" t="str">
        <f>IF(Tabla6[[#This Row],[TOTAL]]=3,"FANTASMA","")</f>
        <v/>
      </c>
      <c r="AB29"/>
    </row>
    <row r="30" spans="1:28" ht="16.5" x14ac:dyDescent="0.25">
      <c r="K30"/>
      <c r="P30" s="73" t="s">
        <v>95</v>
      </c>
      <c r="Q30" s="69">
        <f>COUNTIF(Tabla4[CATEGORIA],VALIDA!P30)</f>
        <v>0</v>
      </c>
      <c r="R30" s="69">
        <f>COUNTIF('INSCRIPCIONES NUEVOS'!$L$7:$L$233,VALIDA!P30)</f>
        <v>0</v>
      </c>
      <c r="S30" s="69">
        <f t="shared" si="2"/>
        <v>0</v>
      </c>
      <c r="T30" s="69" t="str">
        <f t="shared" si="1"/>
        <v xml:space="preserve"> </v>
      </c>
      <c r="U30" s="69" t="str">
        <f>IF(Tabla6[[#This Row],[TOTAL]]=3,"FANTASMA","")</f>
        <v/>
      </c>
      <c r="AB30"/>
    </row>
    <row r="31" spans="1:28" ht="16.5" x14ac:dyDescent="0.25">
      <c r="K31"/>
      <c r="P31" s="73" t="s">
        <v>96</v>
      </c>
      <c r="Q31" s="69">
        <f>COUNTIF(Tabla4[CATEGORIA],VALIDA!P31)</f>
        <v>0</v>
      </c>
      <c r="R31" s="69">
        <f>COUNTIF('INSCRIPCIONES NUEVOS'!$L$7:$L$233,VALIDA!P31)</f>
        <v>0</v>
      </c>
      <c r="S31" s="69">
        <f t="shared" si="2"/>
        <v>0</v>
      </c>
      <c r="T31" s="69" t="str">
        <f t="shared" si="1"/>
        <v xml:space="preserve"> </v>
      </c>
      <c r="U31" s="69" t="str">
        <f>IF(Tabla6[[#This Row],[TOTAL]]=3,"FANTASMA","")</f>
        <v/>
      </c>
      <c r="AB31"/>
    </row>
    <row r="32" spans="1:28" ht="16.5" x14ac:dyDescent="0.25">
      <c r="K32"/>
      <c r="P32" s="73" t="s">
        <v>166</v>
      </c>
      <c r="Q32" s="69">
        <f>COUNTIF(Tabla4[CATEGORIA],VALIDA!P32)</f>
        <v>0</v>
      </c>
      <c r="R32" s="69">
        <f>COUNTIF('INSCRIPCIONES NUEVOS'!$L$7:$L$233,VALIDA!P32)</f>
        <v>0</v>
      </c>
      <c r="S32" s="69">
        <f t="shared" si="2"/>
        <v>0</v>
      </c>
      <c r="T32" s="69" t="str">
        <f t="shared" si="1"/>
        <v xml:space="preserve"> </v>
      </c>
      <c r="U32" s="69" t="str">
        <f>IF(Tabla6[[#This Row],[TOTAL]]=3,"FANTASMA","")</f>
        <v/>
      </c>
      <c r="AB32"/>
    </row>
    <row r="33" spans="11:28" ht="16.5" x14ac:dyDescent="0.25">
      <c r="K33"/>
      <c r="P33" s="73" t="s">
        <v>167</v>
      </c>
      <c r="Q33" s="69">
        <f>COUNTIF(Tabla4[CATEGORIA],VALIDA!P33)</f>
        <v>0</v>
      </c>
      <c r="R33" s="69">
        <f>COUNTIF('INSCRIPCIONES NUEVOS'!$L$7:$L$233,VALIDA!P33)</f>
        <v>0</v>
      </c>
      <c r="S33" s="69">
        <f t="shared" si="2"/>
        <v>0</v>
      </c>
      <c r="T33" s="69" t="str">
        <f t="shared" si="1"/>
        <v xml:space="preserve"> </v>
      </c>
      <c r="U33" s="69" t="str">
        <f>IF(Tabla6[[#This Row],[TOTAL]]=3,"FANTASMA","")</f>
        <v/>
      </c>
      <c r="AB33"/>
    </row>
    <row r="34" spans="11:28" ht="16.5" x14ac:dyDescent="0.25">
      <c r="K34"/>
      <c r="P34" s="73" t="s">
        <v>164</v>
      </c>
      <c r="Q34" s="69">
        <f>COUNTIF(Tabla4[CATEGORIA],VALIDA!P34)</f>
        <v>0</v>
      </c>
      <c r="R34" s="69">
        <f>COUNTIF('INSCRIPCIONES NUEVOS'!$L$7:$L$233,VALIDA!P34)</f>
        <v>0</v>
      </c>
      <c r="S34" s="69">
        <f t="shared" si="2"/>
        <v>0</v>
      </c>
      <c r="T34" s="69" t="str">
        <f t="shared" si="1"/>
        <v xml:space="preserve"> </v>
      </c>
      <c r="U34" s="69" t="str">
        <f>IF(Tabla6[[#This Row],[TOTAL]]=3,"FANTASMA","")</f>
        <v/>
      </c>
      <c r="AB34"/>
    </row>
    <row r="35" spans="11:28" ht="16.5" x14ac:dyDescent="0.25">
      <c r="K35"/>
      <c r="P35" s="73" t="s">
        <v>165</v>
      </c>
      <c r="Q35" s="69">
        <f>COUNTIF(Tabla4[CATEGORIA],VALIDA!P35)</f>
        <v>0</v>
      </c>
      <c r="R35" s="69">
        <f>COUNTIF('INSCRIPCIONES NUEVOS'!$L$7:$L$233,VALIDA!P35)</f>
        <v>0</v>
      </c>
      <c r="S35" s="69">
        <f t="shared" si="2"/>
        <v>0</v>
      </c>
      <c r="T35" s="69" t="str">
        <f t="shared" si="1"/>
        <v xml:space="preserve"> </v>
      </c>
      <c r="U35" s="69" t="str">
        <f>IF(Tabla6[[#This Row],[TOTAL]]=3,"FANTASMA","")</f>
        <v/>
      </c>
      <c r="AB35"/>
    </row>
    <row r="36" spans="11:28" ht="16.5" x14ac:dyDescent="0.25">
      <c r="K36"/>
      <c r="P36" s="73" t="s">
        <v>57</v>
      </c>
      <c r="Q36" s="69">
        <f>COUNTIF(Tabla4[CATEGORIA],VALIDA!P36)</f>
        <v>0</v>
      </c>
      <c r="R36" s="69">
        <f>COUNTIF('INSCRIPCIONES NUEVOS'!$L$7:$L$233,VALIDA!P36)</f>
        <v>0</v>
      </c>
      <c r="S36" s="69">
        <f t="shared" si="2"/>
        <v>0</v>
      </c>
      <c r="T36" s="69" t="str">
        <f t="shared" si="1"/>
        <v xml:space="preserve"> </v>
      </c>
      <c r="U36" s="69" t="str">
        <f>IF(Tabla6[[#This Row],[TOTAL]]=3,"FANTASMA","")</f>
        <v/>
      </c>
      <c r="AB36"/>
    </row>
    <row r="37" spans="11:28" ht="16.5" x14ac:dyDescent="0.25">
      <c r="K37"/>
      <c r="P37" s="73" t="s">
        <v>58</v>
      </c>
      <c r="Q37" s="69">
        <f>COUNTIF(Tabla4[CATEGORIA],VALIDA!P37)</f>
        <v>0</v>
      </c>
      <c r="R37" s="69">
        <f>COUNTIF('INSCRIPCIONES NUEVOS'!$L$7:$L$233,VALIDA!P37)</f>
        <v>0</v>
      </c>
      <c r="S37" s="69">
        <f t="shared" si="2"/>
        <v>0</v>
      </c>
      <c r="T37" s="69" t="str">
        <f t="shared" si="1"/>
        <v xml:space="preserve"> </v>
      </c>
      <c r="U37" s="69" t="str">
        <f>IF(Tabla6[[#This Row],[TOTAL]]=3,"FANTASMA","")</f>
        <v/>
      </c>
      <c r="AB37"/>
    </row>
    <row r="38" spans="11:28" ht="16.5" x14ac:dyDescent="0.25">
      <c r="K38"/>
      <c r="P38" s="73" t="s">
        <v>59</v>
      </c>
      <c r="Q38" s="69">
        <f>COUNTIF(Tabla4[CATEGORIA],VALIDA!P38)</f>
        <v>0</v>
      </c>
      <c r="R38" s="69">
        <f>COUNTIF('INSCRIPCIONES NUEVOS'!$L$7:$L$233,VALIDA!P38)</f>
        <v>0</v>
      </c>
      <c r="S38" s="69">
        <f t="shared" si="2"/>
        <v>0</v>
      </c>
      <c r="T38" s="69" t="str">
        <f t="shared" si="1"/>
        <v xml:space="preserve"> </v>
      </c>
      <c r="U38" s="69" t="str">
        <f>IF(Tabla6[[#This Row],[TOTAL]]=3,"FANTASMA","")</f>
        <v/>
      </c>
      <c r="AB38"/>
    </row>
    <row r="39" spans="11:28" ht="16.5" x14ac:dyDescent="0.25">
      <c r="K39"/>
      <c r="P39" s="73" t="s">
        <v>60</v>
      </c>
      <c r="Q39" s="69">
        <f>COUNTIF(Tabla4[CATEGORIA],VALIDA!P39)</f>
        <v>0</v>
      </c>
      <c r="R39" s="69">
        <f>COUNTIF('INSCRIPCIONES NUEVOS'!$L$7:$L$233,VALIDA!P39)</f>
        <v>0</v>
      </c>
      <c r="S39" s="69">
        <f t="shared" si="2"/>
        <v>0</v>
      </c>
      <c r="T39" s="69" t="str">
        <f t="shared" si="1"/>
        <v xml:space="preserve"> </v>
      </c>
      <c r="U39" s="69" t="str">
        <f>IF(Tabla6[[#This Row],[TOTAL]]=3,"FANTASMA","")</f>
        <v/>
      </c>
      <c r="AB39"/>
    </row>
    <row r="40" spans="11:28" ht="16.5" x14ac:dyDescent="0.25">
      <c r="K40"/>
      <c r="P40" s="73" t="s">
        <v>61</v>
      </c>
      <c r="Q40" s="69">
        <f>COUNTIF(Tabla4[CATEGORIA],VALIDA!P40)</f>
        <v>0</v>
      </c>
      <c r="R40" s="69">
        <f>COUNTIF('INSCRIPCIONES NUEVOS'!$L$7:$L$233,VALIDA!P40)</f>
        <v>0</v>
      </c>
      <c r="S40" s="69">
        <f t="shared" si="2"/>
        <v>0</v>
      </c>
      <c r="T40" s="69" t="str">
        <f t="shared" si="1"/>
        <v xml:space="preserve"> </v>
      </c>
      <c r="U40" s="69" t="str">
        <f>IF(Tabla6[[#This Row],[TOTAL]]=3,"FANTASMA","")</f>
        <v/>
      </c>
      <c r="AB40"/>
    </row>
    <row r="41" spans="11:28" ht="16.5" x14ac:dyDescent="0.25">
      <c r="K41"/>
      <c r="P41" s="73" t="s">
        <v>205</v>
      </c>
      <c r="Q41" s="69">
        <f>COUNTIF(Tabla4[CATEGORIA],VALIDA!P41)</f>
        <v>0</v>
      </c>
      <c r="R41" s="69">
        <f>COUNTIF('INSCRIPCIONES NUEVOS'!$L$7:$L$233,VALIDA!P41)</f>
        <v>0</v>
      </c>
      <c r="S41" s="69">
        <f t="shared" si="2"/>
        <v>0</v>
      </c>
      <c r="T41" s="69" t="str">
        <f t="shared" si="1"/>
        <v xml:space="preserve"> </v>
      </c>
      <c r="U41" s="69" t="str">
        <f>IF(Tabla6[[#This Row],[TOTAL]]=3,"FANTASMA","")</f>
        <v/>
      </c>
      <c r="AB41"/>
    </row>
    <row r="42" spans="11:28" ht="16.5" x14ac:dyDescent="0.25">
      <c r="K42"/>
      <c r="P42" s="73" t="s">
        <v>206</v>
      </c>
      <c r="Q42" s="69">
        <f>COUNTIF(Tabla4[CATEGORIA],VALIDA!P42)</f>
        <v>0</v>
      </c>
      <c r="R42" s="69">
        <f>COUNTIF('INSCRIPCIONES NUEVOS'!$L$7:$L$233,VALIDA!P42)</f>
        <v>0</v>
      </c>
      <c r="S42" s="69">
        <f t="shared" si="2"/>
        <v>0</v>
      </c>
      <c r="T42" s="69" t="str">
        <f t="shared" si="1"/>
        <v xml:space="preserve"> </v>
      </c>
      <c r="U42" s="69" t="str">
        <f>IF(Tabla6[[#This Row],[TOTAL]]=3,"FANTASMA","")</f>
        <v/>
      </c>
      <c r="AB42"/>
    </row>
    <row r="43" spans="11:28" ht="16.5" x14ac:dyDescent="0.25">
      <c r="K43"/>
      <c r="P43" s="73" t="s">
        <v>207</v>
      </c>
      <c r="Q43" s="69">
        <f>COUNTIF(Tabla4[CATEGORIA],VALIDA!P43)</f>
        <v>0</v>
      </c>
      <c r="R43" s="69">
        <f>COUNTIF('INSCRIPCIONES NUEVOS'!$L$7:$L$233,VALIDA!P43)</f>
        <v>0</v>
      </c>
      <c r="S43" s="69">
        <f t="shared" si="2"/>
        <v>0</v>
      </c>
      <c r="T43" s="69" t="str">
        <f t="shared" si="1"/>
        <v xml:space="preserve"> </v>
      </c>
      <c r="U43" s="69" t="str">
        <f>IF(Tabla6[[#This Row],[TOTAL]]=3,"FANTASMA","")</f>
        <v/>
      </c>
      <c r="AB43"/>
    </row>
    <row r="44" spans="11:28" ht="16.5" x14ac:dyDescent="0.25">
      <c r="K44"/>
      <c r="P44" s="73" t="s">
        <v>208</v>
      </c>
      <c r="Q44" s="69">
        <f>COUNTIF(Tabla4[CATEGORIA],VALIDA!P44)</f>
        <v>0</v>
      </c>
      <c r="R44" s="69">
        <f>COUNTIF('INSCRIPCIONES NUEVOS'!$L$7:$L$233,VALIDA!P44)</f>
        <v>0</v>
      </c>
      <c r="S44" s="69">
        <f t="shared" si="2"/>
        <v>0</v>
      </c>
      <c r="T44" s="69" t="str">
        <f t="shared" si="1"/>
        <v xml:space="preserve"> </v>
      </c>
      <c r="U44" s="69" t="str">
        <f>IF(Tabla6[[#This Row],[TOTAL]]=3,"FANTASMA","")</f>
        <v/>
      </c>
      <c r="AB44"/>
    </row>
    <row r="45" spans="11:28" ht="16.5" x14ac:dyDescent="0.25">
      <c r="K45"/>
      <c r="P45" s="73" t="s">
        <v>209</v>
      </c>
      <c r="Q45" s="69">
        <f>COUNTIF(Tabla4[CATEGORIA],VALIDA!P45)</f>
        <v>0</v>
      </c>
      <c r="R45" s="69">
        <f>COUNTIF('INSCRIPCIONES NUEVOS'!$L$7:$L$233,VALIDA!P45)</f>
        <v>0</v>
      </c>
      <c r="S45" s="69">
        <f t="shared" si="2"/>
        <v>0</v>
      </c>
      <c r="T45" s="69" t="str">
        <f t="shared" si="1"/>
        <v xml:space="preserve"> </v>
      </c>
      <c r="U45" s="69" t="str">
        <f>IF(Tabla6[[#This Row],[TOTAL]]=3,"FANTASMA","")</f>
        <v/>
      </c>
      <c r="AB45"/>
    </row>
    <row r="46" spans="11:28" ht="16.5" x14ac:dyDescent="0.25">
      <c r="K46"/>
      <c r="P46" s="73" t="s">
        <v>67</v>
      </c>
      <c r="Q46" s="69">
        <f>COUNTIF(Tabla4[CATEGORIA],VALIDA!P46)</f>
        <v>0</v>
      </c>
      <c r="R46" s="69">
        <f>COUNTIF('INSCRIPCIONES NUEVOS'!$L$7:$L$233,VALIDA!P46)</f>
        <v>0</v>
      </c>
      <c r="S46" s="69">
        <f t="shared" si="2"/>
        <v>0</v>
      </c>
      <c r="T46" s="69" t="str">
        <f t="shared" si="1"/>
        <v xml:space="preserve"> </v>
      </c>
      <c r="U46" s="69" t="str">
        <f>IF(Tabla6[[#This Row],[TOTAL]]=3,"FANTASMA","")</f>
        <v/>
      </c>
      <c r="AB46"/>
    </row>
    <row r="47" spans="11:28" ht="16.5" x14ac:dyDescent="0.25">
      <c r="K47"/>
      <c r="P47" s="73" t="s">
        <v>774</v>
      </c>
      <c r="Q47" s="69">
        <f>COUNTIF(Tabla4[CATEGORIA],VALIDA!P47)</f>
        <v>0</v>
      </c>
      <c r="R47" s="69">
        <f>COUNTIF('INSCRIPCIONES NUEVOS'!$L$7:$L$233,VALIDA!P47)</f>
        <v>0</v>
      </c>
      <c r="S47" s="69">
        <f>+Q47+R47</f>
        <v>0</v>
      </c>
      <c r="T47" s="69" t="str">
        <f>VLOOKUP(S47,$W$2:$X$7,2)</f>
        <v xml:space="preserve"> </v>
      </c>
      <c r="U47" s="69" t="str">
        <f>IF(Tabla6[[#This Row],[TOTAL]]=3,"FANTASMA","")</f>
        <v/>
      </c>
      <c r="AB47"/>
    </row>
    <row r="48" spans="11:28" ht="16.5" x14ac:dyDescent="0.25">
      <c r="K48"/>
      <c r="P48" s="73" t="s">
        <v>9</v>
      </c>
      <c r="Q48" s="69">
        <f>COUNTIF(Tabla4[CATEGORIA],VALIDA!P48)</f>
        <v>0</v>
      </c>
      <c r="R48" s="69">
        <f>COUNTIF('INSCRIPCIONES NUEVOS'!$L$7:$L$233,VALIDA!P48)</f>
        <v>0</v>
      </c>
      <c r="S48" s="69">
        <f t="shared" si="2"/>
        <v>0</v>
      </c>
      <c r="T48" s="69" t="str">
        <f t="shared" si="1"/>
        <v xml:space="preserve"> </v>
      </c>
      <c r="U48" s="69" t="str">
        <f>IF(Tabla6[[#This Row],[TOTAL]]=3,"FANTASMA","")</f>
        <v/>
      </c>
      <c r="AB48"/>
    </row>
    <row r="49" spans="11:28" ht="16.5" x14ac:dyDescent="0.25">
      <c r="K49"/>
      <c r="P49" s="73" t="s">
        <v>10</v>
      </c>
      <c r="Q49" s="69">
        <f>COUNTIF(Tabla4[CATEGORIA],VALIDA!P49)</f>
        <v>0</v>
      </c>
      <c r="R49" s="69">
        <f>COUNTIF('INSCRIPCIONES NUEVOS'!$L$7:$L$233,VALIDA!P49)</f>
        <v>0</v>
      </c>
      <c r="S49" s="69">
        <f t="shared" si="2"/>
        <v>0</v>
      </c>
      <c r="T49" s="69" t="str">
        <f t="shared" si="1"/>
        <v xml:space="preserve"> </v>
      </c>
      <c r="U49" s="69"/>
      <c r="AB49"/>
    </row>
    <row r="50" spans="11:28" ht="16.5" x14ac:dyDescent="0.25">
      <c r="K50"/>
      <c r="P50" s="73" t="s">
        <v>107</v>
      </c>
      <c r="Q50" s="69">
        <f>SUBTOTAL(109,Tabla6[ANTIGUOS])</f>
        <v>0</v>
      </c>
      <c r="R50" s="69">
        <f>SUBTOTAL(109,Tabla6[NUEVOS])</f>
        <v>0</v>
      </c>
      <c r="S50" s="69">
        <f>SUBTOTAL(109,Tabla6[TOTAL])</f>
        <v>0</v>
      </c>
      <c r="T50" s="69"/>
      <c r="U50" s="69"/>
      <c r="AB50"/>
    </row>
    <row r="51" spans="11:28" x14ac:dyDescent="0.25">
      <c r="K51"/>
      <c r="AB51"/>
    </row>
    <row r="52" spans="11:28" x14ac:dyDescent="0.25">
      <c r="K52"/>
      <c r="AB52"/>
    </row>
    <row r="53" spans="11:28" x14ac:dyDescent="0.25">
      <c r="K53"/>
      <c r="AB53"/>
    </row>
    <row r="54" spans="11:28" x14ac:dyDescent="0.25">
      <c r="K54"/>
      <c r="AB54"/>
    </row>
    <row r="55" spans="11:28" x14ac:dyDescent="0.25">
      <c r="K55"/>
      <c r="AB55"/>
    </row>
    <row r="56" spans="11:28" x14ac:dyDescent="0.25">
      <c r="K56"/>
      <c r="AB56"/>
    </row>
    <row r="57" spans="11:28" x14ac:dyDescent="0.25">
      <c r="K57"/>
      <c r="AB57"/>
    </row>
    <row r="58" spans="11:28" x14ac:dyDescent="0.25">
      <c r="K58"/>
      <c r="AB58"/>
    </row>
    <row r="59" spans="11:28" x14ac:dyDescent="0.25">
      <c r="K59"/>
      <c r="AB59"/>
    </row>
    <row r="60" spans="11:28" x14ac:dyDescent="0.25">
      <c r="K60"/>
      <c r="AB60"/>
    </row>
    <row r="61" spans="11:28" x14ac:dyDescent="0.25">
      <c r="K61"/>
      <c r="AB61"/>
    </row>
    <row r="62" spans="11:28" x14ac:dyDescent="0.25">
      <c r="K62"/>
      <c r="AB62"/>
    </row>
    <row r="63" spans="11:28" x14ac:dyDescent="0.25">
      <c r="K63"/>
      <c r="AB63"/>
    </row>
    <row r="64" spans="11:28" x14ac:dyDescent="0.25">
      <c r="K64"/>
      <c r="AB64"/>
    </row>
    <row r="65" spans="11:28" x14ac:dyDescent="0.25">
      <c r="K65"/>
      <c r="AB65"/>
    </row>
    <row r="66" spans="11:28" x14ac:dyDescent="0.25">
      <c r="K66"/>
      <c r="AB66"/>
    </row>
    <row r="67" spans="11:28" x14ac:dyDescent="0.25">
      <c r="K67"/>
      <c r="AB67"/>
    </row>
    <row r="68" spans="11:28" x14ac:dyDescent="0.25">
      <c r="K68"/>
      <c r="AB68"/>
    </row>
    <row r="69" spans="11:28" x14ac:dyDescent="0.25">
      <c r="K69"/>
      <c r="AB69"/>
    </row>
    <row r="70" spans="11:28" x14ac:dyDescent="0.25">
      <c r="K70"/>
      <c r="AB70"/>
    </row>
    <row r="71" spans="11:28" x14ac:dyDescent="0.25">
      <c r="K71"/>
      <c r="AB71"/>
    </row>
    <row r="72" spans="11:28" x14ac:dyDescent="0.25">
      <c r="K72"/>
      <c r="AB72"/>
    </row>
    <row r="73" spans="11:28" x14ac:dyDescent="0.25">
      <c r="K73"/>
      <c r="AB73"/>
    </row>
    <row r="74" spans="11:28" x14ac:dyDescent="0.25">
      <c r="K74"/>
      <c r="AB74"/>
    </row>
    <row r="75" spans="11:28" x14ac:dyDescent="0.25">
      <c r="K75"/>
      <c r="AB75"/>
    </row>
    <row r="76" spans="11:28" x14ac:dyDescent="0.25">
      <c r="K76"/>
      <c r="AB76"/>
    </row>
    <row r="77" spans="11:28" x14ac:dyDescent="0.25">
      <c r="K77"/>
      <c r="AB77"/>
    </row>
    <row r="78" spans="11:28" x14ac:dyDescent="0.25">
      <c r="K78"/>
      <c r="AB78"/>
    </row>
    <row r="79" spans="11:28" x14ac:dyDescent="0.25">
      <c r="K79"/>
      <c r="AB79"/>
    </row>
    <row r="80" spans="11:28" x14ac:dyDescent="0.25">
      <c r="K80"/>
      <c r="AB80"/>
    </row>
    <row r="81" spans="11:28" x14ac:dyDescent="0.25">
      <c r="K81"/>
      <c r="AB81"/>
    </row>
    <row r="82" spans="11:28" x14ac:dyDescent="0.25">
      <c r="K82"/>
      <c r="AB82"/>
    </row>
    <row r="83" spans="11:28" x14ac:dyDescent="0.25">
      <c r="K83"/>
      <c r="AB83"/>
    </row>
    <row r="84" spans="11:28" x14ac:dyDescent="0.25">
      <c r="K84"/>
      <c r="AB84"/>
    </row>
    <row r="85" spans="11:28" x14ac:dyDescent="0.25">
      <c r="K85"/>
      <c r="AB85"/>
    </row>
    <row r="86" spans="11:28" x14ac:dyDescent="0.25">
      <c r="K86"/>
      <c r="AB86"/>
    </row>
    <row r="87" spans="11:28" x14ac:dyDescent="0.25">
      <c r="K87"/>
      <c r="AB87"/>
    </row>
    <row r="88" spans="11:28" x14ac:dyDescent="0.25">
      <c r="K88"/>
      <c r="AB88"/>
    </row>
    <row r="89" spans="11:28" x14ac:dyDescent="0.25">
      <c r="K89"/>
      <c r="AB89"/>
    </row>
    <row r="90" spans="11:28" x14ac:dyDescent="0.25">
      <c r="K90"/>
      <c r="AB90"/>
    </row>
    <row r="91" spans="11:28" x14ac:dyDescent="0.25">
      <c r="K91"/>
      <c r="AB91"/>
    </row>
    <row r="92" spans="11:28" x14ac:dyDescent="0.25">
      <c r="K92"/>
      <c r="AB92"/>
    </row>
    <row r="93" spans="11:28" x14ac:dyDescent="0.25">
      <c r="K93"/>
      <c r="AB93"/>
    </row>
    <row r="94" spans="11:28" x14ac:dyDescent="0.25">
      <c r="K94"/>
      <c r="AB94"/>
    </row>
    <row r="95" spans="11:28" x14ac:dyDescent="0.25">
      <c r="K95"/>
      <c r="AB95"/>
    </row>
    <row r="96" spans="11:28" x14ac:dyDescent="0.25">
      <c r="K96"/>
      <c r="AB96"/>
    </row>
    <row r="97" spans="11:28" x14ac:dyDescent="0.25">
      <c r="K97"/>
      <c r="AB97"/>
    </row>
    <row r="98" spans="11:28" x14ac:dyDescent="0.25">
      <c r="K98"/>
      <c r="AB98"/>
    </row>
    <row r="99" spans="11:28" x14ac:dyDescent="0.25">
      <c r="K99"/>
      <c r="AB99"/>
    </row>
    <row r="100" spans="11:28" x14ac:dyDescent="0.25">
      <c r="K100"/>
      <c r="AB100"/>
    </row>
    <row r="101" spans="11:28" x14ac:dyDescent="0.25">
      <c r="K101"/>
      <c r="AB101"/>
    </row>
    <row r="102" spans="11:28" x14ac:dyDescent="0.25">
      <c r="K102"/>
      <c r="AB102"/>
    </row>
    <row r="103" spans="11:28" x14ac:dyDescent="0.25">
      <c r="K103"/>
      <c r="AB103"/>
    </row>
    <row r="104" spans="11:28" x14ac:dyDescent="0.25">
      <c r="K104"/>
      <c r="AB104"/>
    </row>
    <row r="105" spans="11:28" x14ac:dyDescent="0.25">
      <c r="K105"/>
      <c r="AB105"/>
    </row>
    <row r="106" spans="11:28" x14ac:dyDescent="0.25">
      <c r="K106"/>
      <c r="AB106"/>
    </row>
    <row r="107" spans="11:28" x14ac:dyDescent="0.25">
      <c r="K107"/>
      <c r="AB107"/>
    </row>
    <row r="108" spans="11:28" x14ac:dyDescent="0.25">
      <c r="K108"/>
      <c r="AB108"/>
    </row>
    <row r="109" spans="11:28" x14ac:dyDescent="0.25">
      <c r="K109"/>
      <c r="AB109"/>
    </row>
    <row r="110" spans="11:28" x14ac:dyDescent="0.25">
      <c r="K110"/>
      <c r="AB110"/>
    </row>
    <row r="111" spans="11:28" x14ac:dyDescent="0.25">
      <c r="K111"/>
      <c r="AB111"/>
    </row>
    <row r="112" spans="11:28" x14ac:dyDescent="0.25">
      <c r="K112"/>
      <c r="AB112"/>
    </row>
    <row r="113" spans="11:28" x14ac:dyDescent="0.25">
      <c r="K113"/>
      <c r="AB113"/>
    </row>
    <row r="114" spans="11:28" x14ac:dyDescent="0.25">
      <c r="K114"/>
      <c r="AB114"/>
    </row>
    <row r="115" spans="11:28" x14ac:dyDescent="0.25">
      <c r="K115"/>
      <c r="AB115"/>
    </row>
    <row r="116" spans="11:28" x14ac:dyDescent="0.25">
      <c r="K116"/>
      <c r="AB116"/>
    </row>
    <row r="117" spans="11:28" x14ac:dyDescent="0.25">
      <c r="K117"/>
      <c r="AB117"/>
    </row>
    <row r="118" spans="11:28" x14ac:dyDescent="0.25">
      <c r="K118"/>
      <c r="AB118"/>
    </row>
    <row r="119" spans="11:28" x14ac:dyDescent="0.25">
      <c r="K119"/>
      <c r="AB119"/>
    </row>
    <row r="120" spans="11:28" x14ac:dyDescent="0.25">
      <c r="K120"/>
      <c r="AB120"/>
    </row>
    <row r="121" spans="11:28" x14ac:dyDescent="0.25">
      <c r="K121"/>
      <c r="AB121"/>
    </row>
    <row r="122" spans="11:28" x14ac:dyDescent="0.25">
      <c r="K122"/>
      <c r="AB122"/>
    </row>
    <row r="123" spans="11:28" x14ac:dyDescent="0.25">
      <c r="K123"/>
      <c r="AB123"/>
    </row>
    <row r="124" spans="11:28" x14ac:dyDescent="0.25">
      <c r="K124"/>
      <c r="AB124"/>
    </row>
    <row r="125" spans="11:28" x14ac:dyDescent="0.25">
      <c r="K125"/>
      <c r="AB125"/>
    </row>
    <row r="126" spans="11:28" x14ac:dyDescent="0.25">
      <c r="K126"/>
      <c r="AB126"/>
    </row>
    <row r="127" spans="11:28" x14ac:dyDescent="0.25">
      <c r="K127"/>
      <c r="AB127"/>
    </row>
    <row r="128" spans="11:28" x14ac:dyDescent="0.25">
      <c r="K128"/>
      <c r="AB128"/>
    </row>
    <row r="129" spans="11:28" x14ac:dyDescent="0.25">
      <c r="K129"/>
      <c r="AB129"/>
    </row>
    <row r="130" spans="11:28" x14ac:dyDescent="0.25">
      <c r="K130"/>
      <c r="AB130"/>
    </row>
    <row r="131" spans="11:28" x14ac:dyDescent="0.25">
      <c r="K131"/>
      <c r="AB131"/>
    </row>
    <row r="132" spans="11:28" x14ac:dyDescent="0.25">
      <c r="K132"/>
      <c r="AB132"/>
    </row>
    <row r="133" spans="11:28" x14ac:dyDescent="0.25">
      <c r="K133"/>
      <c r="AB133"/>
    </row>
    <row r="134" spans="11:28" x14ac:dyDescent="0.25">
      <c r="K134"/>
      <c r="AB134"/>
    </row>
    <row r="135" spans="11:28" x14ac:dyDescent="0.25">
      <c r="K135"/>
      <c r="AB135"/>
    </row>
    <row r="136" spans="11:28" x14ac:dyDescent="0.25">
      <c r="K136"/>
      <c r="AB136"/>
    </row>
    <row r="137" spans="11:28" x14ac:dyDescent="0.25">
      <c r="K137"/>
      <c r="AB137"/>
    </row>
    <row r="138" spans="11:28" x14ac:dyDescent="0.25">
      <c r="K138"/>
      <c r="AB138"/>
    </row>
    <row r="139" spans="11:28" x14ac:dyDescent="0.25">
      <c r="K139"/>
      <c r="AB139"/>
    </row>
    <row r="140" spans="11:28" x14ac:dyDescent="0.25">
      <c r="K140"/>
      <c r="AB140"/>
    </row>
    <row r="141" spans="11:28" x14ac:dyDescent="0.25">
      <c r="K141"/>
      <c r="AB141"/>
    </row>
    <row r="142" spans="11:28" x14ac:dyDescent="0.25">
      <c r="K142"/>
      <c r="AB142"/>
    </row>
    <row r="143" spans="11:28" x14ac:dyDescent="0.25">
      <c r="K143"/>
      <c r="AB143"/>
    </row>
    <row r="144" spans="11:28" x14ac:dyDescent="0.25">
      <c r="K144"/>
      <c r="AB144"/>
    </row>
    <row r="145" spans="11:28" x14ac:dyDescent="0.25">
      <c r="K145"/>
      <c r="AB145"/>
    </row>
    <row r="146" spans="11:28" x14ac:dyDescent="0.25">
      <c r="K146"/>
      <c r="AB146"/>
    </row>
    <row r="147" spans="11:28" x14ac:dyDescent="0.25">
      <c r="K147"/>
      <c r="AB147"/>
    </row>
    <row r="148" spans="11:28" x14ac:dyDescent="0.25">
      <c r="K148"/>
      <c r="AB148"/>
    </row>
    <row r="149" spans="11:28" x14ac:dyDescent="0.25">
      <c r="K149"/>
      <c r="AB149"/>
    </row>
    <row r="150" spans="11:28" x14ac:dyDescent="0.25">
      <c r="K150"/>
      <c r="AB150"/>
    </row>
    <row r="151" spans="11:28" x14ac:dyDescent="0.25">
      <c r="K151"/>
      <c r="AB151"/>
    </row>
    <row r="152" spans="11:28" x14ac:dyDescent="0.25">
      <c r="K152"/>
      <c r="AB152"/>
    </row>
    <row r="153" spans="11:28" x14ac:dyDescent="0.25">
      <c r="K153"/>
      <c r="AB153"/>
    </row>
    <row r="154" spans="11:28" x14ac:dyDescent="0.25">
      <c r="K154"/>
      <c r="AB154"/>
    </row>
    <row r="155" spans="11:28" x14ac:dyDescent="0.25">
      <c r="K155"/>
      <c r="AB155"/>
    </row>
    <row r="156" spans="11:28" x14ac:dyDescent="0.25">
      <c r="K156"/>
      <c r="AB156"/>
    </row>
    <row r="157" spans="11:28" x14ac:dyDescent="0.25">
      <c r="K157"/>
      <c r="AB157"/>
    </row>
    <row r="158" spans="11:28" x14ac:dyDescent="0.25">
      <c r="K158"/>
      <c r="AB158"/>
    </row>
    <row r="159" spans="11:28" x14ac:dyDescent="0.25">
      <c r="K159"/>
      <c r="AB159"/>
    </row>
    <row r="160" spans="11:28" x14ac:dyDescent="0.25">
      <c r="K160"/>
      <c r="AB160"/>
    </row>
    <row r="161" spans="11:28" x14ac:dyDescent="0.25">
      <c r="K161"/>
      <c r="AB161"/>
    </row>
    <row r="162" spans="11:28" x14ac:dyDescent="0.25">
      <c r="K162"/>
      <c r="AB162"/>
    </row>
    <row r="163" spans="11:28" x14ac:dyDescent="0.25">
      <c r="K163"/>
      <c r="AB163"/>
    </row>
    <row r="164" spans="11:28" x14ac:dyDescent="0.25">
      <c r="K164"/>
      <c r="AB164"/>
    </row>
    <row r="165" spans="11:28" x14ac:dyDescent="0.25">
      <c r="K165"/>
      <c r="AB165"/>
    </row>
    <row r="166" spans="11:28" x14ac:dyDescent="0.25">
      <c r="K166"/>
      <c r="AB166"/>
    </row>
    <row r="167" spans="11:28" x14ac:dyDescent="0.25">
      <c r="K167"/>
      <c r="AB167"/>
    </row>
    <row r="168" spans="11:28" x14ac:dyDescent="0.25">
      <c r="K168"/>
      <c r="AB168"/>
    </row>
    <row r="169" spans="11:28" x14ac:dyDescent="0.25">
      <c r="K169"/>
      <c r="AB169"/>
    </row>
    <row r="170" spans="11:28" x14ac:dyDescent="0.25">
      <c r="K170"/>
      <c r="AB170"/>
    </row>
    <row r="171" spans="11:28" x14ac:dyDescent="0.25">
      <c r="K171"/>
      <c r="AB171"/>
    </row>
    <row r="172" spans="11:28" x14ac:dyDescent="0.25">
      <c r="K172"/>
      <c r="AB172"/>
    </row>
    <row r="173" spans="11:28" x14ac:dyDescent="0.25">
      <c r="K173"/>
      <c r="AB173"/>
    </row>
    <row r="174" spans="11:28" x14ac:dyDescent="0.25">
      <c r="K174"/>
      <c r="AB174"/>
    </row>
    <row r="175" spans="11:28" x14ac:dyDescent="0.25">
      <c r="K175"/>
      <c r="AB175"/>
    </row>
    <row r="176" spans="11:28" x14ac:dyDescent="0.25">
      <c r="K176"/>
      <c r="AB176"/>
    </row>
    <row r="177" spans="11:28" x14ac:dyDescent="0.25">
      <c r="K177"/>
      <c r="AB177"/>
    </row>
    <row r="178" spans="11:28" x14ac:dyDescent="0.25">
      <c r="K178"/>
      <c r="AB178"/>
    </row>
    <row r="179" spans="11:28" x14ac:dyDescent="0.25">
      <c r="K179"/>
      <c r="AB179"/>
    </row>
    <row r="180" spans="11:28" x14ac:dyDescent="0.25">
      <c r="K180"/>
      <c r="AB180"/>
    </row>
    <row r="181" spans="11:28" x14ac:dyDescent="0.25">
      <c r="K181"/>
      <c r="AB181"/>
    </row>
    <row r="182" spans="11:28" x14ac:dyDescent="0.25">
      <c r="K182"/>
      <c r="AB182"/>
    </row>
    <row r="183" spans="11:28" x14ac:dyDescent="0.25">
      <c r="K183"/>
      <c r="AB183"/>
    </row>
    <row r="184" spans="11:28" x14ac:dyDescent="0.25">
      <c r="K184"/>
      <c r="AB184"/>
    </row>
    <row r="185" spans="11:28" x14ac:dyDescent="0.25">
      <c r="K185"/>
      <c r="AB185"/>
    </row>
    <row r="186" spans="11:28" x14ac:dyDescent="0.25">
      <c r="K186"/>
      <c r="AB186"/>
    </row>
    <row r="187" spans="11:28" x14ac:dyDescent="0.25">
      <c r="K187"/>
      <c r="AB187"/>
    </row>
    <row r="188" spans="11:28" x14ac:dyDescent="0.25">
      <c r="K188"/>
      <c r="AB188"/>
    </row>
    <row r="189" spans="11:28" x14ac:dyDescent="0.25">
      <c r="K189"/>
      <c r="AB189"/>
    </row>
    <row r="190" spans="11:28" x14ac:dyDescent="0.25">
      <c r="K190"/>
      <c r="AB190"/>
    </row>
    <row r="191" spans="11:28" x14ac:dyDescent="0.25">
      <c r="K191"/>
      <c r="AB191"/>
    </row>
    <row r="192" spans="11:28" x14ac:dyDescent="0.25">
      <c r="K192"/>
      <c r="AB192"/>
    </row>
    <row r="193" spans="11:28" x14ac:dyDescent="0.25">
      <c r="K193"/>
      <c r="AB193"/>
    </row>
    <row r="194" spans="11:28" x14ac:dyDescent="0.25">
      <c r="K194"/>
      <c r="AB194"/>
    </row>
    <row r="195" spans="11:28" x14ac:dyDescent="0.25">
      <c r="K195"/>
      <c r="AB195"/>
    </row>
    <row r="196" spans="11:28" x14ac:dyDescent="0.25">
      <c r="K196"/>
      <c r="AB196"/>
    </row>
    <row r="197" spans="11:28" x14ac:dyDescent="0.25">
      <c r="K197"/>
      <c r="AB197"/>
    </row>
    <row r="198" spans="11:28" x14ac:dyDescent="0.25">
      <c r="K198"/>
      <c r="AB198"/>
    </row>
    <row r="199" spans="11:28" x14ac:dyDescent="0.25">
      <c r="K199"/>
      <c r="AB199"/>
    </row>
    <row r="200" spans="11:28" x14ac:dyDescent="0.25">
      <c r="K200"/>
      <c r="AB200"/>
    </row>
    <row r="201" spans="11:28" x14ac:dyDescent="0.25">
      <c r="K201"/>
      <c r="AB201"/>
    </row>
    <row r="202" spans="11:28" x14ac:dyDescent="0.25">
      <c r="K202"/>
      <c r="AB202"/>
    </row>
    <row r="203" spans="11:28" x14ac:dyDescent="0.25">
      <c r="K203"/>
      <c r="AB203"/>
    </row>
    <row r="204" spans="11:28" x14ac:dyDescent="0.25">
      <c r="K204"/>
      <c r="AB204"/>
    </row>
    <row r="205" spans="11:28" x14ac:dyDescent="0.25">
      <c r="K205"/>
      <c r="AB205"/>
    </row>
    <row r="206" spans="11:28" x14ac:dyDescent="0.25">
      <c r="K206"/>
      <c r="AB206"/>
    </row>
    <row r="207" spans="11:28" x14ac:dyDescent="0.25">
      <c r="K207"/>
      <c r="AB207"/>
    </row>
    <row r="208" spans="11:28" x14ac:dyDescent="0.25">
      <c r="K208"/>
      <c r="AB208"/>
    </row>
    <row r="209" spans="11:28" x14ac:dyDescent="0.25">
      <c r="K209"/>
      <c r="AB209"/>
    </row>
    <row r="210" spans="11:28" x14ac:dyDescent="0.25">
      <c r="K210"/>
      <c r="AB210"/>
    </row>
    <row r="211" spans="11:28" x14ac:dyDescent="0.25">
      <c r="K211"/>
      <c r="AB211"/>
    </row>
    <row r="212" spans="11:28" x14ac:dyDescent="0.25">
      <c r="K212"/>
      <c r="AB212"/>
    </row>
    <row r="213" spans="11:28" x14ac:dyDescent="0.25">
      <c r="K213"/>
      <c r="AB213"/>
    </row>
    <row r="214" spans="11:28" x14ac:dyDescent="0.25">
      <c r="K214"/>
      <c r="AB214"/>
    </row>
    <row r="215" spans="11:28" x14ac:dyDescent="0.25">
      <c r="K215"/>
      <c r="AB215"/>
    </row>
    <row r="216" spans="11:28" x14ac:dyDescent="0.25">
      <c r="K216"/>
      <c r="AB216"/>
    </row>
    <row r="217" spans="11:28" x14ac:dyDescent="0.25">
      <c r="K217"/>
      <c r="AB217"/>
    </row>
    <row r="218" spans="11:28" x14ac:dyDescent="0.25">
      <c r="K218"/>
      <c r="AB218"/>
    </row>
    <row r="219" spans="11:28" x14ac:dyDescent="0.25">
      <c r="K219"/>
      <c r="AB219"/>
    </row>
    <row r="220" spans="11:28" x14ac:dyDescent="0.25">
      <c r="K220"/>
      <c r="AB220"/>
    </row>
    <row r="221" spans="11:28" x14ac:dyDescent="0.25">
      <c r="K221"/>
      <c r="AB221"/>
    </row>
    <row r="222" spans="11:28" x14ac:dyDescent="0.25">
      <c r="K222"/>
      <c r="AB222"/>
    </row>
    <row r="223" spans="11:28" x14ac:dyDescent="0.25">
      <c r="K223"/>
      <c r="AB223"/>
    </row>
    <row r="224" spans="11:28" x14ac:dyDescent="0.25">
      <c r="K224"/>
      <c r="AB224"/>
    </row>
    <row r="225" spans="11:28" x14ac:dyDescent="0.25">
      <c r="K225"/>
      <c r="AB225"/>
    </row>
    <row r="226" spans="11:28" x14ac:dyDescent="0.25">
      <c r="K226"/>
      <c r="AB226"/>
    </row>
    <row r="227" spans="11:28" x14ac:dyDescent="0.25">
      <c r="K227"/>
      <c r="AB227"/>
    </row>
    <row r="228" spans="11:28" x14ac:dyDescent="0.25">
      <c r="K228"/>
      <c r="AB228"/>
    </row>
    <row r="229" spans="11:28" x14ac:dyDescent="0.25">
      <c r="K229"/>
      <c r="AB229"/>
    </row>
    <row r="230" spans="11:28" x14ac:dyDescent="0.25">
      <c r="K230"/>
      <c r="AB230"/>
    </row>
    <row r="231" spans="11:28" x14ac:dyDescent="0.25">
      <c r="K231"/>
      <c r="AB231"/>
    </row>
    <row r="232" spans="11:28" x14ac:dyDescent="0.25">
      <c r="K232"/>
      <c r="AB232"/>
    </row>
    <row r="233" spans="11:28" x14ac:dyDescent="0.25">
      <c r="K233"/>
      <c r="AB233"/>
    </row>
    <row r="234" spans="11:28" x14ac:dyDescent="0.25">
      <c r="K234"/>
      <c r="AB234"/>
    </row>
    <row r="235" spans="11:28" x14ac:dyDescent="0.25">
      <c r="K235"/>
      <c r="AB235"/>
    </row>
    <row r="236" spans="11:28" x14ac:dyDescent="0.25">
      <c r="K236"/>
      <c r="AB236"/>
    </row>
    <row r="237" spans="11:28" x14ac:dyDescent="0.25">
      <c r="K237"/>
      <c r="AB237"/>
    </row>
    <row r="238" spans="11:28" x14ac:dyDescent="0.25">
      <c r="K238"/>
      <c r="AB238"/>
    </row>
    <row r="239" spans="11:28" x14ac:dyDescent="0.25">
      <c r="K239"/>
      <c r="AB239"/>
    </row>
    <row r="240" spans="11:28" x14ac:dyDescent="0.25">
      <c r="K240"/>
      <c r="AB240"/>
    </row>
    <row r="241" spans="11:28" x14ac:dyDescent="0.25">
      <c r="K241"/>
      <c r="AB241"/>
    </row>
    <row r="242" spans="11:28" x14ac:dyDescent="0.25">
      <c r="K242"/>
      <c r="AB242"/>
    </row>
    <row r="243" spans="11:28" x14ac:dyDescent="0.25">
      <c r="K243"/>
      <c r="AB243"/>
    </row>
    <row r="244" spans="11:28" x14ac:dyDescent="0.25">
      <c r="K244"/>
      <c r="AB244"/>
    </row>
    <row r="245" spans="11:28" x14ac:dyDescent="0.25">
      <c r="K245"/>
      <c r="AB245"/>
    </row>
    <row r="246" spans="11:28" x14ac:dyDescent="0.25">
      <c r="K246"/>
      <c r="AB246"/>
    </row>
    <row r="247" spans="11:28" x14ac:dyDescent="0.25">
      <c r="K247"/>
      <c r="AB247"/>
    </row>
    <row r="248" spans="11:28" x14ac:dyDescent="0.25">
      <c r="K248"/>
      <c r="AB248"/>
    </row>
    <row r="249" spans="11:28" x14ac:dyDescent="0.25">
      <c r="K249"/>
      <c r="AB249"/>
    </row>
    <row r="250" spans="11:28" x14ac:dyDescent="0.25">
      <c r="K250"/>
      <c r="AB250"/>
    </row>
    <row r="251" spans="11:28" x14ac:dyDescent="0.25">
      <c r="K251"/>
      <c r="AB251"/>
    </row>
    <row r="252" spans="11:28" x14ac:dyDescent="0.25">
      <c r="K252"/>
      <c r="AB252"/>
    </row>
    <row r="253" spans="11:28" x14ac:dyDescent="0.25">
      <c r="K253"/>
      <c r="AB253"/>
    </row>
    <row r="254" spans="11:28" x14ac:dyDescent="0.25">
      <c r="K254"/>
      <c r="AB254"/>
    </row>
    <row r="255" spans="11:28" x14ac:dyDescent="0.25">
      <c r="K255"/>
      <c r="AB255"/>
    </row>
    <row r="256" spans="11:28" x14ac:dyDescent="0.25">
      <c r="K256"/>
      <c r="AB256"/>
    </row>
    <row r="257" spans="11:28" x14ac:dyDescent="0.25">
      <c r="K257"/>
      <c r="AB257"/>
    </row>
    <row r="258" spans="11:28" x14ac:dyDescent="0.25">
      <c r="K258"/>
      <c r="AB258"/>
    </row>
    <row r="259" spans="11:28" x14ac:dyDescent="0.25">
      <c r="K259"/>
      <c r="AB259"/>
    </row>
    <row r="260" spans="11:28" x14ac:dyDescent="0.25">
      <c r="K260"/>
      <c r="AB260"/>
    </row>
    <row r="261" spans="11:28" x14ac:dyDescent="0.25">
      <c r="K261"/>
      <c r="AB261"/>
    </row>
    <row r="262" spans="11:28" x14ac:dyDescent="0.25">
      <c r="K262"/>
      <c r="AB262"/>
    </row>
    <row r="263" spans="11:28" x14ac:dyDescent="0.25">
      <c r="K263"/>
      <c r="AB263"/>
    </row>
    <row r="264" spans="11:28" x14ac:dyDescent="0.25">
      <c r="K264"/>
      <c r="AB264"/>
    </row>
    <row r="265" spans="11:28" x14ac:dyDescent="0.25">
      <c r="K265"/>
      <c r="AB265"/>
    </row>
    <row r="266" spans="11:28" x14ac:dyDescent="0.25">
      <c r="K266"/>
      <c r="AB266"/>
    </row>
    <row r="267" spans="11:28" x14ac:dyDescent="0.25">
      <c r="K267"/>
      <c r="AB267"/>
    </row>
    <row r="268" spans="11:28" x14ac:dyDescent="0.25">
      <c r="K268"/>
      <c r="AB268"/>
    </row>
    <row r="269" spans="11:28" x14ac:dyDescent="0.25">
      <c r="K269"/>
      <c r="AB269"/>
    </row>
    <row r="270" spans="11:28" x14ac:dyDescent="0.25">
      <c r="K270"/>
      <c r="AB270"/>
    </row>
    <row r="271" spans="11:28" x14ac:dyDescent="0.25">
      <c r="K271"/>
      <c r="AB271"/>
    </row>
    <row r="272" spans="11:28" x14ac:dyDescent="0.25">
      <c r="K272"/>
      <c r="AB272"/>
    </row>
    <row r="273" spans="11:28" x14ac:dyDescent="0.25">
      <c r="K273"/>
      <c r="AB273"/>
    </row>
    <row r="274" spans="11:28" x14ac:dyDescent="0.25">
      <c r="K274"/>
      <c r="AB274"/>
    </row>
    <row r="275" spans="11:28" x14ac:dyDescent="0.25">
      <c r="K275"/>
      <c r="AB275"/>
    </row>
    <row r="276" spans="11:28" x14ac:dyDescent="0.25">
      <c r="K276"/>
      <c r="AB276"/>
    </row>
    <row r="277" spans="11:28" x14ac:dyDescent="0.25">
      <c r="K277"/>
      <c r="AB277"/>
    </row>
    <row r="278" spans="11:28" x14ac:dyDescent="0.25">
      <c r="K278"/>
      <c r="AB278"/>
    </row>
    <row r="279" spans="11:28" x14ac:dyDescent="0.25">
      <c r="K279"/>
      <c r="AB279"/>
    </row>
    <row r="280" spans="11:28" x14ac:dyDescent="0.25">
      <c r="K280"/>
      <c r="AB280"/>
    </row>
    <row r="281" spans="11:28" x14ac:dyDescent="0.25">
      <c r="K281"/>
      <c r="AB281"/>
    </row>
    <row r="282" spans="11:28" x14ac:dyDescent="0.25">
      <c r="K282"/>
      <c r="AB282"/>
    </row>
    <row r="283" spans="11:28" x14ac:dyDescent="0.25">
      <c r="K283"/>
    </row>
    <row r="284" spans="11:28" x14ac:dyDescent="0.25">
      <c r="K284"/>
    </row>
    <row r="285" spans="11:28" x14ac:dyDescent="0.25">
      <c r="K285"/>
    </row>
    <row r="286" spans="11:28" x14ac:dyDescent="0.25">
      <c r="K286"/>
    </row>
    <row r="287" spans="11:28" x14ac:dyDescent="0.25">
      <c r="K287"/>
    </row>
    <row r="288" spans="11:28" x14ac:dyDescent="0.25">
      <c r="K288"/>
    </row>
    <row r="289" spans="11:11" x14ac:dyDescent="0.25">
      <c r="K289"/>
    </row>
    <row r="290" spans="11:11" x14ac:dyDescent="0.25">
      <c r="K290"/>
    </row>
    <row r="291" spans="11:11" x14ac:dyDescent="0.25">
      <c r="K291"/>
    </row>
    <row r="292" spans="11:11" x14ac:dyDescent="0.25">
      <c r="K292"/>
    </row>
    <row r="293" spans="11:11" x14ac:dyDescent="0.25">
      <c r="K293"/>
    </row>
    <row r="294" spans="11:11" x14ac:dyDescent="0.25">
      <c r="K294"/>
    </row>
    <row r="295" spans="11:11" x14ac:dyDescent="0.25">
      <c r="K295"/>
    </row>
    <row r="296" spans="11:11" x14ac:dyDescent="0.25">
      <c r="K296"/>
    </row>
    <row r="297" spans="11:11" x14ac:dyDescent="0.25">
      <c r="K297"/>
    </row>
    <row r="298" spans="11:11" x14ac:dyDescent="0.25">
      <c r="K298"/>
    </row>
    <row r="299" spans="11:11" x14ac:dyDescent="0.25">
      <c r="K299"/>
    </row>
    <row r="300" spans="11:11" x14ac:dyDescent="0.25">
      <c r="K300"/>
    </row>
    <row r="301" spans="11:11" x14ac:dyDescent="0.25">
      <c r="K301"/>
    </row>
    <row r="302" spans="11:11" x14ac:dyDescent="0.25">
      <c r="K302"/>
    </row>
    <row r="303" spans="11:11" x14ac:dyDescent="0.25">
      <c r="K303"/>
    </row>
    <row r="304" spans="11:11" x14ac:dyDescent="0.25">
      <c r="K304"/>
    </row>
    <row r="305" spans="11:11" x14ac:dyDescent="0.25">
      <c r="K305"/>
    </row>
    <row r="306" spans="11:11" x14ac:dyDescent="0.25">
      <c r="K306"/>
    </row>
    <row r="307" spans="11:11" x14ac:dyDescent="0.25">
      <c r="K307"/>
    </row>
    <row r="308" spans="11:11" x14ac:dyDescent="0.25">
      <c r="K308"/>
    </row>
    <row r="309" spans="11:11" x14ac:dyDescent="0.25">
      <c r="K309"/>
    </row>
    <row r="310" spans="11:11" x14ac:dyDescent="0.25">
      <c r="K310"/>
    </row>
    <row r="311" spans="11:11" x14ac:dyDescent="0.25">
      <c r="K311"/>
    </row>
    <row r="312" spans="11:11" x14ac:dyDescent="0.25">
      <c r="K312"/>
    </row>
    <row r="313" spans="11:11" x14ac:dyDescent="0.25">
      <c r="K313"/>
    </row>
    <row r="314" spans="11:11" x14ac:dyDescent="0.25">
      <c r="K314"/>
    </row>
    <row r="315" spans="11:11" x14ac:dyDescent="0.25">
      <c r="K315"/>
    </row>
    <row r="316" spans="11:11" x14ac:dyDescent="0.25">
      <c r="K316"/>
    </row>
    <row r="317" spans="11:11" x14ac:dyDescent="0.25">
      <c r="K317"/>
    </row>
    <row r="318" spans="11:11" x14ac:dyDescent="0.25">
      <c r="K318"/>
    </row>
    <row r="319" spans="11:11" x14ac:dyDescent="0.25">
      <c r="K319"/>
    </row>
    <row r="320" spans="11:11" x14ac:dyDescent="0.25">
      <c r="K320"/>
    </row>
    <row r="321" spans="11:11" x14ac:dyDescent="0.25">
      <c r="K321"/>
    </row>
    <row r="322" spans="11:11" x14ac:dyDescent="0.25">
      <c r="K322"/>
    </row>
    <row r="323" spans="11:11" x14ac:dyDescent="0.25">
      <c r="K323"/>
    </row>
    <row r="324" spans="11:11" x14ac:dyDescent="0.25">
      <c r="K324"/>
    </row>
    <row r="325" spans="11:11" x14ac:dyDescent="0.25">
      <c r="K325"/>
    </row>
    <row r="326" spans="11:11" x14ac:dyDescent="0.25">
      <c r="K326"/>
    </row>
    <row r="327" spans="11:11" x14ac:dyDescent="0.25">
      <c r="K327"/>
    </row>
    <row r="328" spans="11:11" x14ac:dyDescent="0.25">
      <c r="K328"/>
    </row>
    <row r="329" spans="11:11" x14ac:dyDescent="0.25">
      <c r="K329"/>
    </row>
    <row r="330" spans="11:11" x14ac:dyDescent="0.25">
      <c r="K330"/>
    </row>
    <row r="331" spans="11:11" x14ac:dyDescent="0.25">
      <c r="K331"/>
    </row>
    <row r="332" spans="11:11" x14ac:dyDescent="0.25">
      <c r="K332"/>
    </row>
    <row r="333" spans="11:11" x14ac:dyDescent="0.25">
      <c r="K333"/>
    </row>
    <row r="334" spans="11:11" x14ac:dyDescent="0.25">
      <c r="K334"/>
    </row>
    <row r="335" spans="11:11" x14ac:dyDescent="0.25">
      <c r="K335"/>
    </row>
    <row r="336" spans="11:11" x14ac:dyDescent="0.25">
      <c r="K336"/>
    </row>
    <row r="337" spans="11:11" x14ac:dyDescent="0.25">
      <c r="K337"/>
    </row>
    <row r="338" spans="11:11" x14ac:dyDescent="0.25">
      <c r="K338"/>
    </row>
    <row r="339" spans="11:11" x14ac:dyDescent="0.25">
      <c r="K339"/>
    </row>
    <row r="340" spans="11:11" x14ac:dyDescent="0.25">
      <c r="K340"/>
    </row>
    <row r="341" spans="11:11" x14ac:dyDescent="0.25">
      <c r="K341"/>
    </row>
    <row r="342" spans="11:11" x14ac:dyDescent="0.25">
      <c r="K342"/>
    </row>
    <row r="343" spans="11:11" x14ac:dyDescent="0.25">
      <c r="K343"/>
    </row>
    <row r="344" spans="11:11" x14ac:dyDescent="0.25">
      <c r="K344"/>
    </row>
    <row r="345" spans="11:11" x14ac:dyDescent="0.25">
      <c r="K345"/>
    </row>
    <row r="346" spans="11:11" x14ac:dyDescent="0.25">
      <c r="K346"/>
    </row>
    <row r="347" spans="11:11" x14ac:dyDescent="0.25">
      <c r="K347"/>
    </row>
    <row r="348" spans="11:11" x14ac:dyDescent="0.25">
      <c r="K348"/>
    </row>
    <row r="349" spans="11:11" x14ac:dyDescent="0.25">
      <c r="K349"/>
    </row>
    <row r="350" spans="11:11" x14ac:dyDescent="0.25">
      <c r="K350"/>
    </row>
    <row r="351" spans="11:11" x14ac:dyDescent="0.25">
      <c r="K351"/>
    </row>
    <row r="352" spans="11:11" x14ac:dyDescent="0.25">
      <c r="K352"/>
    </row>
    <row r="353" spans="11:11" x14ac:dyDescent="0.25">
      <c r="K353"/>
    </row>
    <row r="354" spans="11:11" x14ac:dyDescent="0.25">
      <c r="K354"/>
    </row>
    <row r="355" spans="11:11" x14ac:dyDescent="0.25">
      <c r="K355"/>
    </row>
    <row r="356" spans="11:11" x14ac:dyDescent="0.25">
      <c r="K356"/>
    </row>
    <row r="357" spans="11:11" x14ac:dyDescent="0.25">
      <c r="K357"/>
    </row>
    <row r="358" spans="11:11" x14ac:dyDescent="0.25">
      <c r="K358"/>
    </row>
    <row r="359" spans="11:11" x14ac:dyDescent="0.25">
      <c r="K359"/>
    </row>
    <row r="360" spans="11:11" x14ac:dyDescent="0.25">
      <c r="K360"/>
    </row>
    <row r="361" spans="11:11" x14ac:dyDescent="0.25">
      <c r="K361"/>
    </row>
    <row r="362" spans="11:11" x14ac:dyDescent="0.25">
      <c r="K362"/>
    </row>
    <row r="363" spans="11:11" x14ac:dyDescent="0.25">
      <c r="K363"/>
    </row>
    <row r="364" spans="11:11" x14ac:dyDescent="0.25">
      <c r="K364"/>
    </row>
    <row r="365" spans="11:11" x14ac:dyDescent="0.25">
      <c r="K365"/>
    </row>
    <row r="366" spans="11:11" x14ac:dyDescent="0.25">
      <c r="K366"/>
    </row>
    <row r="367" spans="11:11" x14ac:dyDescent="0.25">
      <c r="K367"/>
    </row>
    <row r="368" spans="11:11" x14ac:dyDescent="0.25">
      <c r="K368"/>
    </row>
    <row r="369" spans="11:11" x14ac:dyDescent="0.25">
      <c r="K369"/>
    </row>
    <row r="370" spans="11:11" x14ac:dyDescent="0.25">
      <c r="K370"/>
    </row>
    <row r="371" spans="11:11" x14ac:dyDescent="0.25">
      <c r="K371"/>
    </row>
    <row r="372" spans="11:11" x14ac:dyDescent="0.25">
      <c r="K372"/>
    </row>
    <row r="373" spans="11:11" x14ac:dyDescent="0.25">
      <c r="K373"/>
    </row>
    <row r="374" spans="11:11" x14ac:dyDescent="0.25">
      <c r="K374"/>
    </row>
    <row r="375" spans="11:11" x14ac:dyDescent="0.25">
      <c r="K375"/>
    </row>
    <row r="376" spans="11:11" x14ac:dyDescent="0.25">
      <c r="K376"/>
    </row>
    <row r="377" spans="11:11" x14ac:dyDescent="0.25">
      <c r="K377"/>
    </row>
    <row r="378" spans="11:11" x14ac:dyDescent="0.25">
      <c r="K378"/>
    </row>
    <row r="379" spans="11:11" x14ac:dyDescent="0.25">
      <c r="K379"/>
    </row>
    <row r="380" spans="11:11" x14ac:dyDescent="0.25">
      <c r="K380"/>
    </row>
    <row r="381" spans="11:11" x14ac:dyDescent="0.25">
      <c r="K381"/>
    </row>
    <row r="382" spans="11:11" x14ac:dyDescent="0.25">
      <c r="K382"/>
    </row>
    <row r="383" spans="11:11" x14ac:dyDescent="0.25">
      <c r="K383"/>
    </row>
    <row r="384" spans="11:11" x14ac:dyDescent="0.25">
      <c r="K384"/>
    </row>
    <row r="385" spans="11:11" x14ac:dyDescent="0.25">
      <c r="K385"/>
    </row>
    <row r="386" spans="11:11" x14ac:dyDescent="0.25">
      <c r="K386"/>
    </row>
    <row r="387" spans="11:11" x14ac:dyDescent="0.25">
      <c r="K387"/>
    </row>
    <row r="388" spans="11:11" x14ac:dyDescent="0.25">
      <c r="K388"/>
    </row>
    <row r="389" spans="11:11" x14ac:dyDescent="0.25">
      <c r="K389"/>
    </row>
    <row r="390" spans="11:11" x14ac:dyDescent="0.25">
      <c r="K390"/>
    </row>
    <row r="391" spans="11:11" x14ac:dyDescent="0.25">
      <c r="K391"/>
    </row>
    <row r="392" spans="11:11" x14ac:dyDescent="0.25">
      <c r="K392"/>
    </row>
    <row r="393" spans="11:11" x14ac:dyDescent="0.25">
      <c r="K393"/>
    </row>
    <row r="394" spans="11:11" x14ac:dyDescent="0.25">
      <c r="K394"/>
    </row>
    <row r="395" spans="11:11" x14ac:dyDescent="0.25">
      <c r="K395"/>
    </row>
    <row r="396" spans="11:11" x14ac:dyDescent="0.25">
      <c r="K396"/>
    </row>
    <row r="397" spans="11:11" x14ac:dyDescent="0.25">
      <c r="K397"/>
    </row>
    <row r="398" spans="11:11" x14ac:dyDescent="0.25">
      <c r="K398"/>
    </row>
    <row r="399" spans="11:11" x14ac:dyDescent="0.25">
      <c r="K399"/>
    </row>
    <row r="400" spans="11:11" x14ac:dyDescent="0.25">
      <c r="K400"/>
    </row>
    <row r="401" spans="11:11" x14ac:dyDescent="0.25">
      <c r="K401"/>
    </row>
    <row r="402" spans="11:11" x14ac:dyDescent="0.25">
      <c r="K402"/>
    </row>
    <row r="403" spans="11:11" x14ac:dyDescent="0.25">
      <c r="K403"/>
    </row>
    <row r="404" spans="11:11" x14ac:dyDescent="0.25">
      <c r="K404"/>
    </row>
    <row r="405" spans="11:11" x14ac:dyDescent="0.25">
      <c r="K405"/>
    </row>
    <row r="406" spans="11:11" x14ac:dyDescent="0.25">
      <c r="K406"/>
    </row>
    <row r="407" spans="11:11" x14ac:dyDescent="0.25">
      <c r="K407"/>
    </row>
    <row r="408" spans="11:11" x14ac:dyDescent="0.25">
      <c r="K408"/>
    </row>
    <row r="409" spans="11:11" x14ac:dyDescent="0.25">
      <c r="K409"/>
    </row>
    <row r="410" spans="11:11" x14ac:dyDescent="0.25">
      <c r="K410"/>
    </row>
    <row r="411" spans="11:11" x14ac:dyDescent="0.25">
      <c r="K411"/>
    </row>
    <row r="412" spans="11:11" x14ac:dyDescent="0.25">
      <c r="K412"/>
    </row>
    <row r="413" spans="11:11" x14ac:dyDescent="0.25">
      <c r="K413"/>
    </row>
    <row r="414" spans="11:11" x14ac:dyDescent="0.25">
      <c r="K414"/>
    </row>
    <row r="415" spans="11:11" x14ac:dyDescent="0.25">
      <c r="K415"/>
    </row>
    <row r="416" spans="11:11" x14ac:dyDescent="0.25">
      <c r="K416"/>
    </row>
    <row r="417" spans="11:11" x14ac:dyDescent="0.25">
      <c r="K417"/>
    </row>
    <row r="418" spans="11:11" x14ac:dyDescent="0.25">
      <c r="K418"/>
    </row>
    <row r="419" spans="11:11" x14ac:dyDescent="0.25">
      <c r="K419"/>
    </row>
    <row r="420" spans="11:11" x14ac:dyDescent="0.25">
      <c r="K420"/>
    </row>
    <row r="421" spans="11:11" x14ac:dyDescent="0.25">
      <c r="K421"/>
    </row>
    <row r="422" spans="11:11" x14ac:dyDescent="0.25">
      <c r="K422"/>
    </row>
    <row r="423" spans="11:11" x14ac:dyDescent="0.25">
      <c r="K423"/>
    </row>
    <row r="424" spans="11:11" x14ac:dyDescent="0.25">
      <c r="K424"/>
    </row>
    <row r="425" spans="11:11" x14ac:dyDescent="0.25">
      <c r="K425"/>
    </row>
    <row r="426" spans="11:11" x14ac:dyDescent="0.25">
      <c r="K426"/>
    </row>
    <row r="427" spans="11:11" x14ac:dyDescent="0.25">
      <c r="K427"/>
    </row>
    <row r="428" spans="11:11" x14ac:dyDescent="0.25">
      <c r="K428"/>
    </row>
    <row r="429" spans="11:11" x14ac:dyDescent="0.25">
      <c r="K429"/>
    </row>
    <row r="430" spans="11:11" x14ac:dyDescent="0.25">
      <c r="K430"/>
    </row>
    <row r="431" spans="11:11" x14ac:dyDescent="0.25">
      <c r="K431"/>
    </row>
    <row r="432" spans="11:11" x14ac:dyDescent="0.25">
      <c r="K432"/>
    </row>
    <row r="433" spans="11:11" x14ac:dyDescent="0.25">
      <c r="K433"/>
    </row>
    <row r="434" spans="11:11" x14ac:dyDescent="0.25">
      <c r="K434"/>
    </row>
    <row r="435" spans="11:11" x14ac:dyDescent="0.25">
      <c r="K435"/>
    </row>
    <row r="436" spans="11:11" x14ac:dyDescent="0.25">
      <c r="K436"/>
    </row>
    <row r="437" spans="11:11" x14ac:dyDescent="0.25">
      <c r="K437"/>
    </row>
    <row r="438" spans="11:11" x14ac:dyDescent="0.25">
      <c r="K438"/>
    </row>
    <row r="439" spans="11:11" x14ac:dyDescent="0.25">
      <c r="K439"/>
    </row>
    <row r="440" spans="11:11" x14ac:dyDescent="0.25">
      <c r="K440"/>
    </row>
    <row r="441" spans="11:11" x14ac:dyDescent="0.25">
      <c r="K441"/>
    </row>
    <row r="442" spans="11:11" x14ac:dyDescent="0.25">
      <c r="K442"/>
    </row>
    <row r="443" spans="11:11" x14ac:dyDescent="0.25">
      <c r="K443"/>
    </row>
    <row r="444" spans="11:11" x14ac:dyDescent="0.25">
      <c r="K444"/>
    </row>
    <row r="445" spans="11:11" x14ac:dyDescent="0.25">
      <c r="K445"/>
    </row>
    <row r="446" spans="11:11" x14ac:dyDescent="0.25">
      <c r="K446"/>
    </row>
    <row r="447" spans="11:11" x14ac:dyDescent="0.25">
      <c r="K447"/>
    </row>
    <row r="448" spans="11:11" x14ac:dyDescent="0.25">
      <c r="K448"/>
    </row>
    <row r="449" spans="11:11" x14ac:dyDescent="0.25">
      <c r="K449"/>
    </row>
    <row r="450" spans="11:11" x14ac:dyDescent="0.25">
      <c r="K450"/>
    </row>
    <row r="451" spans="11:11" x14ac:dyDescent="0.25">
      <c r="K451"/>
    </row>
    <row r="452" spans="11:11" x14ac:dyDescent="0.25">
      <c r="K452"/>
    </row>
    <row r="453" spans="11:11" x14ac:dyDescent="0.25">
      <c r="K453"/>
    </row>
    <row r="454" spans="11:11" x14ac:dyDescent="0.25">
      <c r="K454"/>
    </row>
    <row r="455" spans="11:11" x14ac:dyDescent="0.25">
      <c r="K455"/>
    </row>
    <row r="456" spans="11:11" x14ac:dyDescent="0.25">
      <c r="K456"/>
    </row>
    <row r="457" spans="11:11" x14ac:dyDescent="0.25">
      <c r="K457"/>
    </row>
    <row r="458" spans="11:11" x14ac:dyDescent="0.25">
      <c r="K458"/>
    </row>
    <row r="459" spans="11:11" x14ac:dyDescent="0.25">
      <c r="K459"/>
    </row>
    <row r="460" spans="11:11" x14ac:dyDescent="0.25">
      <c r="K460"/>
    </row>
    <row r="461" spans="11:11" x14ac:dyDescent="0.25">
      <c r="K461"/>
    </row>
    <row r="462" spans="11:11" x14ac:dyDescent="0.25">
      <c r="K462"/>
    </row>
    <row r="463" spans="11:11" x14ac:dyDescent="0.25">
      <c r="K463"/>
    </row>
    <row r="464" spans="11:11" x14ac:dyDescent="0.25">
      <c r="K464"/>
    </row>
    <row r="465" spans="11:11" x14ac:dyDescent="0.25">
      <c r="K465"/>
    </row>
    <row r="466" spans="11:11" x14ac:dyDescent="0.25">
      <c r="K466"/>
    </row>
    <row r="467" spans="11:11" x14ac:dyDescent="0.25">
      <c r="K467"/>
    </row>
    <row r="468" spans="11:11" x14ac:dyDescent="0.25">
      <c r="K468"/>
    </row>
    <row r="469" spans="11:11" x14ac:dyDescent="0.25">
      <c r="K469"/>
    </row>
  </sheetData>
  <sortState xmlns:xlrd2="http://schemas.microsoft.com/office/spreadsheetml/2017/richdata2" ref="K14:K469">
    <sortCondition ref="K14:K469"/>
  </sortState>
  <conditionalFormatting sqref="A2:I18">
    <cfRule type="expression" dxfId="63" priority="3">
      <formula>$E2&gt;0</formula>
    </cfRule>
  </conditionalFormatting>
  <conditionalFormatting sqref="C2:E18">
    <cfRule type="expression" dxfId="62" priority="9">
      <formula>$E2=0</formula>
    </cfRule>
  </conditionalFormatting>
  <conditionalFormatting sqref="P24:T49">
    <cfRule type="expression" dxfId="61" priority="5">
      <formula>$S24&lt;4</formula>
    </cfRule>
  </conditionalFormatting>
  <printOptions horizontalCentered="1"/>
  <pageMargins left="0.7" right="0.7" top="0.75" bottom="0.75" header="0.3" footer="0.3"/>
  <pageSetup scale="75" orientation="landscape" r:id="rId1"/>
  <tableParts count="3">
    <tablePart r:id="rId2"/>
    <tablePart r:id="rId3"/>
    <tablePart r:id="rId4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/>
  <dimension ref="A2:Q160"/>
  <sheetViews>
    <sheetView topLeftCell="A17" workbookViewId="0">
      <selection activeCell="M10" sqref="M10"/>
    </sheetView>
  </sheetViews>
  <sheetFormatPr baseColWidth="10" defaultColWidth="10.7109375" defaultRowHeight="15" x14ac:dyDescent="0.25"/>
  <cols>
    <col min="2" max="2" width="30.28515625" bestFit="1" customWidth="1"/>
    <col min="3" max="3" width="12.140625" bestFit="1" customWidth="1"/>
    <col min="8" max="8" width="18.5703125" bestFit="1" customWidth="1"/>
    <col min="9" max="9" width="4" bestFit="1" customWidth="1"/>
    <col min="11" max="11" width="30.28515625" bestFit="1" customWidth="1"/>
    <col min="13" max="13" width="15" bestFit="1" customWidth="1"/>
    <col min="14" max="14" width="9.42578125" bestFit="1" customWidth="1"/>
    <col min="15" max="15" width="10.28515625" bestFit="1" customWidth="1"/>
    <col min="16" max="16" width="10.7109375" style="74"/>
    <col min="17" max="17" width="24.140625" bestFit="1" customWidth="1"/>
  </cols>
  <sheetData>
    <row r="2" spans="1:16" ht="24" x14ac:dyDescent="0.25">
      <c r="A2" s="24" t="s">
        <v>15</v>
      </c>
      <c r="B2" s="24" t="s">
        <v>16</v>
      </c>
      <c r="C2" s="24" t="s">
        <v>17</v>
      </c>
      <c r="D2" s="24" t="s">
        <v>18</v>
      </c>
      <c r="E2" s="24" t="s">
        <v>19</v>
      </c>
      <c r="F2" s="25" t="s">
        <v>20</v>
      </c>
      <c r="H2" s="204" t="s">
        <v>14</v>
      </c>
      <c r="I2" s="204"/>
      <c r="K2" s="25" t="s">
        <v>11</v>
      </c>
      <c r="M2" s="200" t="s">
        <v>173</v>
      </c>
      <c r="N2" s="200"/>
      <c r="O2" s="91">
        <v>20000</v>
      </c>
    </row>
    <row r="3" spans="1:16" x14ac:dyDescent="0.25">
      <c r="A3" s="4" t="str">
        <f t="shared" ref="A3:A37" si="0">D3&amp;E3</f>
        <v>2024S</v>
      </c>
      <c r="B3" s="1" t="s">
        <v>70</v>
      </c>
      <c r="C3" s="206" t="s">
        <v>91</v>
      </c>
      <c r="D3" s="2">
        <v>2024</v>
      </c>
      <c r="E3" s="2" t="s">
        <v>21</v>
      </c>
      <c r="F3" s="2">
        <f ca="1">YEAR(NOW())-D3</f>
        <v>2</v>
      </c>
      <c r="H3" s="3" t="s">
        <v>12</v>
      </c>
      <c r="I3" s="3" t="s">
        <v>21</v>
      </c>
      <c r="K3" s="44" t="s">
        <v>70</v>
      </c>
      <c r="M3" t="s">
        <v>12</v>
      </c>
      <c r="N3" s="57">
        <v>85000</v>
      </c>
      <c r="O3" s="57">
        <f>+N3+$O$2</f>
        <v>105000</v>
      </c>
      <c r="P3" s="57"/>
    </row>
    <row r="4" spans="1:16" x14ac:dyDescent="0.25">
      <c r="A4" s="4" t="str">
        <f t="shared" si="0"/>
        <v>2023S</v>
      </c>
      <c r="B4" s="1" t="s">
        <v>70</v>
      </c>
      <c r="C4" s="206"/>
      <c r="D4" s="2">
        <v>2023</v>
      </c>
      <c r="E4" s="2" t="s">
        <v>21</v>
      </c>
      <c r="F4" s="2">
        <f t="shared" ref="F4:F31" ca="1" si="1">YEAR(NOW())-D4</f>
        <v>3</v>
      </c>
      <c r="H4" s="3" t="s">
        <v>97</v>
      </c>
      <c r="I4" s="3" t="s">
        <v>93</v>
      </c>
      <c r="K4" s="5" t="s">
        <v>172</v>
      </c>
      <c r="M4" t="s">
        <v>97</v>
      </c>
      <c r="N4" s="57">
        <v>85000</v>
      </c>
      <c r="O4" s="57">
        <f t="shared" ref="O4" si="2">+N4+$O$2</f>
        <v>105000</v>
      </c>
      <c r="P4" s="57"/>
    </row>
    <row r="5" spans="1:16" x14ac:dyDescent="0.25">
      <c r="A5" s="4" t="str">
        <f t="shared" si="0"/>
        <v>2022S</v>
      </c>
      <c r="B5" s="1" t="s">
        <v>172</v>
      </c>
      <c r="C5" s="54" t="s">
        <v>171</v>
      </c>
      <c r="D5" s="2">
        <v>2022</v>
      </c>
      <c r="E5" s="2" t="s">
        <v>21</v>
      </c>
      <c r="F5" s="2">
        <f t="shared" ca="1" si="1"/>
        <v>4</v>
      </c>
      <c r="H5" s="3" t="s">
        <v>204</v>
      </c>
      <c r="I5" s="3" t="s">
        <v>203</v>
      </c>
      <c r="J5" s="82"/>
      <c r="K5" s="5" t="s">
        <v>170</v>
      </c>
      <c r="M5" t="s">
        <v>64</v>
      </c>
      <c r="N5" s="57">
        <v>85000</v>
      </c>
      <c r="O5" s="57">
        <f t="shared" ref="O5" si="3">+N5+$O$2</f>
        <v>105000</v>
      </c>
      <c r="P5" s="57"/>
    </row>
    <row r="6" spans="1:16" x14ac:dyDescent="0.25">
      <c r="A6" s="4" t="str">
        <f t="shared" si="0"/>
        <v>2021S</v>
      </c>
      <c r="B6" s="1" t="s">
        <v>170</v>
      </c>
      <c r="C6" s="26" t="s">
        <v>169</v>
      </c>
      <c r="D6" s="2">
        <v>2021</v>
      </c>
      <c r="E6" s="2" t="s">
        <v>21</v>
      </c>
      <c r="F6" s="2">
        <f t="shared" ca="1" si="1"/>
        <v>5</v>
      </c>
      <c r="H6" s="3" t="s">
        <v>13</v>
      </c>
      <c r="I6" s="3" t="s">
        <v>22</v>
      </c>
      <c r="J6" s="82"/>
      <c r="K6" t="s">
        <v>98</v>
      </c>
      <c r="M6" t="s">
        <v>204</v>
      </c>
      <c r="N6" s="57">
        <v>85000</v>
      </c>
      <c r="O6" s="57">
        <f t="shared" ref="O6" si="4">+N6+$O$2</f>
        <v>105000</v>
      </c>
      <c r="P6" s="57"/>
    </row>
    <row r="7" spans="1:16" x14ac:dyDescent="0.25">
      <c r="A7" s="4" t="str">
        <f t="shared" si="0"/>
        <v>2022E</v>
      </c>
      <c r="B7" s="1" t="s">
        <v>98</v>
      </c>
      <c r="C7" s="205" t="s">
        <v>92</v>
      </c>
      <c r="D7" s="2">
        <v>2022</v>
      </c>
      <c r="E7" s="2" t="s">
        <v>93</v>
      </c>
      <c r="F7" s="2">
        <f t="shared" ca="1" si="1"/>
        <v>4</v>
      </c>
      <c r="H7" s="3" t="s">
        <v>64</v>
      </c>
      <c r="I7" s="3" t="s">
        <v>23</v>
      </c>
      <c r="J7" s="82"/>
      <c r="K7" t="s">
        <v>99</v>
      </c>
      <c r="M7" t="s">
        <v>13</v>
      </c>
      <c r="N7" s="57">
        <v>85000</v>
      </c>
      <c r="O7" s="57">
        <f t="shared" ref="O7" si="5">+N7+$O$2</f>
        <v>105000</v>
      </c>
      <c r="P7" s="57"/>
    </row>
    <row r="8" spans="1:16" x14ac:dyDescent="0.25">
      <c r="A8" s="4" t="str">
        <f t="shared" si="0"/>
        <v>2021E</v>
      </c>
      <c r="B8" s="1" t="s">
        <v>98</v>
      </c>
      <c r="C8" s="205"/>
      <c r="D8" s="2">
        <v>2021</v>
      </c>
      <c r="E8" s="2" t="s">
        <v>93</v>
      </c>
      <c r="F8" s="2">
        <f t="shared" ca="1" si="1"/>
        <v>5</v>
      </c>
      <c r="H8" s="3" t="s">
        <v>210</v>
      </c>
      <c r="I8" s="3" t="s">
        <v>24</v>
      </c>
      <c r="J8" s="82"/>
      <c r="K8" s="82" t="s">
        <v>202</v>
      </c>
      <c r="M8" t="s">
        <v>210</v>
      </c>
      <c r="N8" s="57">
        <v>85000</v>
      </c>
      <c r="O8" s="57">
        <f t="shared" ref="O8" si="6">+N8+$O$2</f>
        <v>105000</v>
      </c>
      <c r="P8" s="57"/>
    </row>
    <row r="9" spans="1:16" x14ac:dyDescent="0.25">
      <c r="A9" s="4" t="str">
        <f t="shared" si="0"/>
        <v>2020E</v>
      </c>
      <c r="B9" s="1" t="s">
        <v>99</v>
      </c>
      <c r="C9" s="26" t="s">
        <v>100</v>
      </c>
      <c r="D9" s="2">
        <v>2020</v>
      </c>
      <c r="E9" s="2" t="s">
        <v>93</v>
      </c>
      <c r="F9" s="2">
        <f t="shared" ca="1" si="1"/>
        <v>6</v>
      </c>
      <c r="H9" s="3" t="s">
        <v>67</v>
      </c>
      <c r="I9" s="3" t="s">
        <v>101</v>
      </c>
      <c r="J9" s="82"/>
      <c r="K9" t="s">
        <v>95</v>
      </c>
      <c r="M9" s="5" t="s">
        <v>67</v>
      </c>
      <c r="N9" s="57">
        <v>85000</v>
      </c>
      <c r="O9" s="57">
        <f t="shared" ref="O9" si="7">+N9+$O$2</f>
        <v>105000</v>
      </c>
      <c r="P9" s="57"/>
    </row>
    <row r="10" spans="1:16" x14ac:dyDescent="0.25">
      <c r="A10" s="4" t="str">
        <f t="shared" ref="A10" si="8">D10&amp;E10</f>
        <v>2020ED</v>
      </c>
      <c r="B10" s="1" t="s">
        <v>202</v>
      </c>
      <c r="C10" s="87" t="s">
        <v>100</v>
      </c>
      <c r="D10" s="2">
        <v>2020</v>
      </c>
      <c r="E10" s="2" t="s">
        <v>203</v>
      </c>
      <c r="F10" s="2">
        <f t="shared" ref="F10" ca="1" si="9">YEAR(NOW())-D10</f>
        <v>6</v>
      </c>
      <c r="H10" s="3" t="s">
        <v>9</v>
      </c>
      <c r="I10" s="3" t="s">
        <v>81</v>
      </c>
      <c r="J10" s="82"/>
      <c r="K10" t="s">
        <v>96</v>
      </c>
      <c r="M10" t="s">
        <v>9</v>
      </c>
      <c r="N10" s="57">
        <v>85000</v>
      </c>
      <c r="O10" s="57">
        <f t="shared" ref="O10" si="10">+N10+$O$2</f>
        <v>105000</v>
      </c>
      <c r="P10" s="57"/>
    </row>
    <row r="11" spans="1:16" x14ac:dyDescent="0.25">
      <c r="A11" s="4" t="str">
        <f t="shared" si="0"/>
        <v>2019E</v>
      </c>
      <c r="B11" s="1" t="s">
        <v>95</v>
      </c>
      <c r="C11" s="205" t="s">
        <v>27</v>
      </c>
      <c r="D11" s="2">
        <v>2019</v>
      </c>
      <c r="E11" s="2" t="s">
        <v>93</v>
      </c>
      <c r="F11" s="2">
        <f t="shared" ca="1" si="1"/>
        <v>7</v>
      </c>
      <c r="H11" s="3" t="s">
        <v>10</v>
      </c>
      <c r="I11" s="3" t="s">
        <v>25</v>
      </c>
      <c r="J11" s="82"/>
      <c r="K11" t="s">
        <v>166</v>
      </c>
      <c r="M11" t="s">
        <v>10</v>
      </c>
      <c r="N11" s="57">
        <v>85000</v>
      </c>
      <c r="O11" s="57">
        <f t="shared" ref="O11" si="11">+N11+$O$2</f>
        <v>105000</v>
      </c>
      <c r="P11" s="57"/>
    </row>
    <row r="12" spans="1:16" x14ac:dyDescent="0.25">
      <c r="A12" s="4" t="str">
        <f t="shared" si="0"/>
        <v>2018E</v>
      </c>
      <c r="B12" s="1" t="s">
        <v>95</v>
      </c>
      <c r="C12" s="205"/>
      <c r="D12" s="2">
        <v>2018</v>
      </c>
      <c r="E12" s="2" t="s">
        <v>93</v>
      </c>
      <c r="F12" s="2">
        <f t="shared" ca="1" si="1"/>
        <v>8</v>
      </c>
      <c r="H12" s="133" t="s">
        <v>774</v>
      </c>
      <c r="I12" s="133" t="s">
        <v>777</v>
      </c>
      <c r="J12" s="82"/>
      <c r="K12" s="5" t="s">
        <v>167</v>
      </c>
      <c r="M12" t="s">
        <v>774</v>
      </c>
      <c r="N12" s="57">
        <v>85000</v>
      </c>
      <c r="O12" s="57">
        <f t="shared" ref="O12" si="12">+N12+$O$2</f>
        <v>105000</v>
      </c>
      <c r="P12" s="57"/>
    </row>
    <row r="13" spans="1:16" x14ac:dyDescent="0.25">
      <c r="A13" s="4" t="str">
        <f t="shared" si="0"/>
        <v>2017E</v>
      </c>
      <c r="B13" s="1" t="s">
        <v>96</v>
      </c>
      <c r="C13" s="201" t="s">
        <v>26</v>
      </c>
      <c r="D13" s="2">
        <v>2017</v>
      </c>
      <c r="E13" s="2" t="s">
        <v>93</v>
      </c>
      <c r="F13" s="2">
        <f t="shared" ca="1" si="1"/>
        <v>9</v>
      </c>
      <c r="G13" s="5"/>
      <c r="J13" s="82"/>
      <c r="K13" t="s">
        <v>164</v>
      </c>
      <c r="P13" s="57"/>
    </row>
    <row r="14" spans="1:16" x14ac:dyDescent="0.25">
      <c r="A14" s="4" t="str">
        <f t="shared" si="0"/>
        <v>2016E</v>
      </c>
      <c r="B14" s="1" t="s">
        <v>96</v>
      </c>
      <c r="C14" s="203"/>
      <c r="D14" s="2">
        <v>2016</v>
      </c>
      <c r="E14" s="2" t="s">
        <v>93</v>
      </c>
      <c r="F14" s="2">
        <f t="shared" ca="1" si="1"/>
        <v>10</v>
      </c>
      <c r="J14" s="82"/>
      <c r="K14" t="s">
        <v>165</v>
      </c>
    </row>
    <row r="15" spans="1:16" x14ac:dyDescent="0.25">
      <c r="A15" s="4" t="str">
        <f t="shared" si="0"/>
        <v>2022P</v>
      </c>
      <c r="B15" s="1" t="s">
        <v>57</v>
      </c>
      <c r="C15" s="201" t="s">
        <v>163</v>
      </c>
      <c r="D15" s="2">
        <v>2022</v>
      </c>
      <c r="E15" s="2" t="s">
        <v>23</v>
      </c>
      <c r="F15" s="2">
        <f t="shared" ca="1" si="1"/>
        <v>4</v>
      </c>
      <c r="J15" s="82"/>
      <c r="K15" s="44" t="s">
        <v>57</v>
      </c>
    </row>
    <row r="16" spans="1:16" x14ac:dyDescent="0.25">
      <c r="A16" s="4" t="str">
        <f t="shared" si="0"/>
        <v>2021P</v>
      </c>
      <c r="B16" s="1" t="s">
        <v>57</v>
      </c>
      <c r="C16" s="202"/>
      <c r="D16" s="2">
        <v>2021</v>
      </c>
      <c r="E16" s="2" t="s">
        <v>23</v>
      </c>
      <c r="F16" s="2">
        <f t="shared" ca="1" si="1"/>
        <v>5</v>
      </c>
      <c r="J16" s="82"/>
      <c r="K16" t="s">
        <v>58</v>
      </c>
    </row>
    <row r="17" spans="1:11" x14ac:dyDescent="0.25">
      <c r="A17" s="4" t="str">
        <f t="shared" si="0"/>
        <v>2020P</v>
      </c>
      <c r="B17" s="1" t="s">
        <v>57</v>
      </c>
      <c r="C17" s="203"/>
      <c r="D17" s="2">
        <v>2020</v>
      </c>
      <c r="E17" s="2" t="s">
        <v>23</v>
      </c>
      <c r="F17" s="2">
        <f t="shared" ca="1" si="1"/>
        <v>6</v>
      </c>
      <c r="J17" s="82"/>
      <c r="K17" t="s">
        <v>59</v>
      </c>
    </row>
    <row r="18" spans="1:11" x14ac:dyDescent="0.25">
      <c r="A18" s="4" t="str">
        <f t="shared" ref="A18:A25" si="13">D18&amp;E18</f>
        <v>2019P</v>
      </c>
      <c r="B18" s="1" t="s">
        <v>58</v>
      </c>
      <c r="C18" s="201" t="s">
        <v>27</v>
      </c>
      <c r="D18" s="2">
        <v>2019</v>
      </c>
      <c r="E18" s="2" t="s">
        <v>23</v>
      </c>
      <c r="F18" s="2">
        <f t="shared" ca="1" si="1"/>
        <v>7</v>
      </c>
      <c r="J18" s="82"/>
      <c r="K18" t="s">
        <v>60</v>
      </c>
    </row>
    <row r="19" spans="1:11" x14ac:dyDescent="0.25">
      <c r="A19" s="4" t="str">
        <f t="shared" si="13"/>
        <v>2018P</v>
      </c>
      <c r="B19" s="1" t="s">
        <v>58</v>
      </c>
      <c r="C19" s="203"/>
      <c r="D19" s="2">
        <v>2018</v>
      </c>
      <c r="E19" s="2" t="s">
        <v>23</v>
      </c>
      <c r="F19" s="2">
        <f t="shared" ca="1" si="1"/>
        <v>8</v>
      </c>
      <c r="J19" s="82"/>
      <c r="K19" s="5" t="s">
        <v>61</v>
      </c>
    </row>
    <row r="20" spans="1:11" x14ac:dyDescent="0.25">
      <c r="A20" s="4" t="str">
        <f t="shared" si="13"/>
        <v>2017P</v>
      </c>
      <c r="B20" s="1" t="s">
        <v>59</v>
      </c>
      <c r="C20" s="201" t="s">
        <v>26</v>
      </c>
      <c r="D20" s="2">
        <v>2017</v>
      </c>
      <c r="E20" s="2" t="s">
        <v>23</v>
      </c>
      <c r="F20" s="2">
        <f t="shared" ca="1" si="1"/>
        <v>9</v>
      </c>
      <c r="J20" s="82"/>
      <c r="K20" t="s">
        <v>205</v>
      </c>
    </row>
    <row r="21" spans="1:11" x14ac:dyDescent="0.25">
      <c r="A21" s="4" t="str">
        <f t="shared" si="13"/>
        <v>2016P</v>
      </c>
      <c r="B21" s="1" t="s">
        <v>59</v>
      </c>
      <c r="C21" s="203"/>
      <c r="D21" s="2">
        <v>2016</v>
      </c>
      <c r="E21" s="2" t="s">
        <v>23</v>
      </c>
      <c r="F21" s="2">
        <f t="shared" ca="1" si="1"/>
        <v>10</v>
      </c>
      <c r="J21" s="82"/>
      <c r="K21" t="s">
        <v>206</v>
      </c>
    </row>
    <row r="22" spans="1:11" x14ac:dyDescent="0.25">
      <c r="A22" s="4" t="str">
        <f t="shared" si="13"/>
        <v>2015P</v>
      </c>
      <c r="B22" s="1" t="s">
        <v>60</v>
      </c>
      <c r="C22" s="201" t="s">
        <v>28</v>
      </c>
      <c r="D22" s="2">
        <v>2015</v>
      </c>
      <c r="E22" s="2" t="s">
        <v>23</v>
      </c>
      <c r="F22" s="2">
        <f t="shared" ca="1" si="1"/>
        <v>11</v>
      </c>
      <c r="J22" s="82"/>
      <c r="K22" t="s">
        <v>207</v>
      </c>
    </row>
    <row r="23" spans="1:11" x14ac:dyDescent="0.25">
      <c r="A23" s="4" t="str">
        <f t="shared" si="13"/>
        <v>2014P</v>
      </c>
      <c r="B23" s="1" t="s">
        <v>60</v>
      </c>
      <c r="C23" s="203"/>
      <c r="D23" s="2">
        <v>2014</v>
      </c>
      <c r="E23" s="2" t="s">
        <v>23</v>
      </c>
      <c r="F23" s="2">
        <f t="shared" ca="1" si="1"/>
        <v>12</v>
      </c>
      <c r="J23" s="82"/>
      <c r="K23" t="s">
        <v>208</v>
      </c>
    </row>
    <row r="24" spans="1:11" x14ac:dyDescent="0.25">
      <c r="A24" s="4" t="str">
        <f t="shared" si="13"/>
        <v>2013P</v>
      </c>
      <c r="B24" s="1" t="s">
        <v>61</v>
      </c>
      <c r="C24" s="201" t="s">
        <v>29</v>
      </c>
      <c r="D24" s="2">
        <v>2013</v>
      </c>
      <c r="E24" s="2" t="s">
        <v>23</v>
      </c>
      <c r="F24" s="2">
        <f t="shared" ca="1" si="1"/>
        <v>13</v>
      </c>
      <c r="J24" s="82"/>
      <c r="K24" t="s">
        <v>209</v>
      </c>
    </row>
    <row r="25" spans="1:11" x14ac:dyDescent="0.25">
      <c r="A25" s="4" t="str">
        <f t="shared" si="13"/>
        <v>2012P</v>
      </c>
      <c r="B25" s="1" t="s">
        <v>61</v>
      </c>
      <c r="C25" s="203"/>
      <c r="D25" s="2">
        <v>2012</v>
      </c>
      <c r="E25" s="2" t="s">
        <v>23</v>
      </c>
      <c r="F25" s="2">
        <f t="shared" ca="1" si="1"/>
        <v>14</v>
      </c>
      <c r="J25" s="82"/>
      <c r="K25" s="44" t="s">
        <v>67</v>
      </c>
    </row>
    <row r="26" spans="1:11" x14ac:dyDescent="0.25">
      <c r="A26" s="4" t="str">
        <f t="shared" si="0"/>
        <v>2019D</v>
      </c>
      <c r="B26" s="1" t="s">
        <v>166</v>
      </c>
      <c r="C26" s="201" t="s">
        <v>27</v>
      </c>
      <c r="D26" s="2">
        <v>2019</v>
      </c>
      <c r="E26" s="2" t="s">
        <v>22</v>
      </c>
      <c r="F26" s="2">
        <f t="shared" ca="1" si="1"/>
        <v>7</v>
      </c>
      <c r="J26" s="82"/>
      <c r="K26" s="5" t="s">
        <v>9</v>
      </c>
    </row>
    <row r="27" spans="1:11" x14ac:dyDescent="0.25">
      <c r="A27" s="4" t="str">
        <f t="shared" si="0"/>
        <v>2018D</v>
      </c>
      <c r="B27" s="1" t="s">
        <v>166</v>
      </c>
      <c r="C27" s="203"/>
      <c r="D27" s="2">
        <v>2018</v>
      </c>
      <c r="E27" s="2" t="s">
        <v>22</v>
      </c>
      <c r="F27" s="2">
        <f t="shared" ca="1" si="1"/>
        <v>8</v>
      </c>
      <c r="J27" s="82"/>
      <c r="K27" t="s">
        <v>10</v>
      </c>
    </row>
    <row r="28" spans="1:11" x14ac:dyDescent="0.25">
      <c r="A28" s="4" t="str">
        <f t="shared" si="0"/>
        <v>2017D</v>
      </c>
      <c r="B28" s="1" t="s">
        <v>167</v>
      </c>
      <c r="C28" s="201" t="s">
        <v>26</v>
      </c>
      <c r="D28" s="2">
        <v>2017</v>
      </c>
      <c r="E28" s="2" t="s">
        <v>22</v>
      </c>
      <c r="F28" s="2">
        <f t="shared" ca="1" si="1"/>
        <v>9</v>
      </c>
      <c r="K28" t="s">
        <v>774</v>
      </c>
    </row>
    <row r="29" spans="1:11" x14ac:dyDescent="0.25">
      <c r="A29" s="4" t="str">
        <f t="shared" si="0"/>
        <v>2016D</v>
      </c>
      <c r="B29" s="1" t="s">
        <v>167</v>
      </c>
      <c r="C29" s="203"/>
      <c r="D29" s="2">
        <v>2016</v>
      </c>
      <c r="E29" s="2" t="s">
        <v>22</v>
      </c>
      <c r="F29" s="2">
        <f t="shared" ca="1" si="1"/>
        <v>10</v>
      </c>
    </row>
    <row r="30" spans="1:11" x14ac:dyDescent="0.25">
      <c r="A30" s="4" t="str">
        <f t="shared" si="0"/>
        <v>2015D</v>
      </c>
      <c r="B30" s="1" t="s">
        <v>164</v>
      </c>
      <c r="C30" s="201" t="s">
        <v>28</v>
      </c>
      <c r="D30" s="2">
        <v>2015</v>
      </c>
      <c r="E30" s="2" t="s">
        <v>22</v>
      </c>
      <c r="F30" s="2">
        <f t="shared" ca="1" si="1"/>
        <v>11</v>
      </c>
    </row>
    <row r="31" spans="1:11" x14ac:dyDescent="0.25">
      <c r="A31" s="4" t="str">
        <f t="shared" si="0"/>
        <v>2014D</v>
      </c>
      <c r="B31" s="1" t="s">
        <v>164</v>
      </c>
      <c r="C31" s="203"/>
      <c r="D31" s="2">
        <v>2014</v>
      </c>
      <c r="E31" s="2" t="s">
        <v>22</v>
      </c>
      <c r="F31" s="2">
        <f t="shared" ca="1" si="1"/>
        <v>12</v>
      </c>
    </row>
    <row r="32" spans="1:11" x14ac:dyDescent="0.25">
      <c r="A32" s="4" t="str">
        <f t="shared" si="0"/>
        <v>2013D</v>
      </c>
      <c r="B32" s="1" t="s">
        <v>165</v>
      </c>
      <c r="C32" s="201" t="s">
        <v>29</v>
      </c>
      <c r="D32" s="2">
        <v>2013</v>
      </c>
      <c r="E32" s="2" t="s">
        <v>22</v>
      </c>
      <c r="F32" s="2">
        <f t="shared" ref="F32:F95" ca="1" si="14">YEAR(NOW())-D32</f>
        <v>13</v>
      </c>
    </row>
    <row r="33" spans="1:17" x14ac:dyDescent="0.25">
      <c r="A33" s="4" t="str">
        <f t="shared" si="0"/>
        <v>2012D</v>
      </c>
      <c r="B33" s="1" t="s">
        <v>165</v>
      </c>
      <c r="C33" s="203"/>
      <c r="D33" s="2">
        <v>2012</v>
      </c>
      <c r="E33" s="2" t="s">
        <v>22</v>
      </c>
      <c r="F33" s="2">
        <f t="shared" ca="1" si="14"/>
        <v>14</v>
      </c>
    </row>
    <row r="34" spans="1:17" x14ac:dyDescent="0.25">
      <c r="A34" s="4" t="str">
        <f t="shared" si="0"/>
        <v>2021EX</v>
      </c>
      <c r="B34" s="1" t="s">
        <v>205</v>
      </c>
      <c r="C34" s="201" t="s">
        <v>103</v>
      </c>
      <c r="D34" s="2">
        <v>2021</v>
      </c>
      <c r="E34" s="2" t="s">
        <v>24</v>
      </c>
      <c r="F34" s="2">
        <f t="shared" ca="1" si="14"/>
        <v>5</v>
      </c>
    </row>
    <row r="35" spans="1:17" x14ac:dyDescent="0.25">
      <c r="A35" s="4" t="str">
        <f t="shared" si="0"/>
        <v>2020EX</v>
      </c>
      <c r="B35" s="1" t="s">
        <v>205</v>
      </c>
      <c r="C35" s="202"/>
      <c r="D35" s="2">
        <v>2020</v>
      </c>
      <c r="E35" s="2" t="s">
        <v>24</v>
      </c>
      <c r="F35" s="2">
        <f t="shared" ca="1" si="14"/>
        <v>6</v>
      </c>
    </row>
    <row r="36" spans="1:17" x14ac:dyDescent="0.25">
      <c r="A36" s="4" t="str">
        <f t="shared" si="0"/>
        <v>2019EX</v>
      </c>
      <c r="B36" s="1" t="s">
        <v>205</v>
      </c>
      <c r="C36" s="202"/>
      <c r="D36" s="2">
        <v>2019</v>
      </c>
      <c r="E36" s="2" t="s">
        <v>24</v>
      </c>
      <c r="F36" s="2">
        <f t="shared" ca="1" si="14"/>
        <v>7</v>
      </c>
    </row>
    <row r="37" spans="1:17" x14ac:dyDescent="0.25">
      <c r="A37" s="4" t="str">
        <f t="shared" si="0"/>
        <v>2018EX</v>
      </c>
      <c r="B37" s="1" t="s">
        <v>205</v>
      </c>
      <c r="C37" s="203"/>
      <c r="D37" s="2">
        <v>2018</v>
      </c>
      <c r="E37" s="2" t="s">
        <v>24</v>
      </c>
      <c r="F37" s="2">
        <f t="shared" ca="1" si="14"/>
        <v>8</v>
      </c>
    </row>
    <row r="38" spans="1:17" x14ac:dyDescent="0.25">
      <c r="A38" s="4" t="str">
        <f t="shared" ref="A38:A109" si="15">D38&amp;E38</f>
        <v>2017EX</v>
      </c>
      <c r="B38" s="1" t="s">
        <v>206</v>
      </c>
      <c r="C38" s="201" t="s">
        <v>26</v>
      </c>
      <c r="D38" s="2">
        <v>2017</v>
      </c>
      <c r="E38" s="2" t="s">
        <v>24</v>
      </c>
      <c r="F38" s="2">
        <f t="shared" ca="1" si="14"/>
        <v>9</v>
      </c>
    </row>
    <row r="39" spans="1:17" x14ac:dyDescent="0.25">
      <c r="A39" s="4" t="str">
        <f t="shared" si="15"/>
        <v>2016EX</v>
      </c>
      <c r="B39" s="1" t="s">
        <v>206</v>
      </c>
      <c r="C39" s="203"/>
      <c r="D39" s="2">
        <v>2016</v>
      </c>
      <c r="E39" s="2" t="s">
        <v>24</v>
      </c>
      <c r="F39" s="2">
        <f t="shared" ca="1" si="14"/>
        <v>10</v>
      </c>
    </row>
    <row r="40" spans="1:17" x14ac:dyDescent="0.25">
      <c r="A40" s="4" t="str">
        <f t="shared" si="15"/>
        <v>2015EX</v>
      </c>
      <c r="B40" s="1" t="s">
        <v>207</v>
      </c>
      <c r="C40" s="201" t="s">
        <v>28</v>
      </c>
      <c r="D40" s="2">
        <v>2015</v>
      </c>
      <c r="E40" s="2" t="s">
        <v>24</v>
      </c>
      <c r="F40" s="2">
        <f t="shared" ca="1" si="14"/>
        <v>11</v>
      </c>
      <c r="M40" s="5"/>
      <c r="N40" s="5"/>
      <c r="O40" s="5"/>
    </row>
    <row r="41" spans="1:17" x14ac:dyDescent="0.25">
      <c r="A41" s="4" t="str">
        <f t="shared" si="15"/>
        <v>2014EX</v>
      </c>
      <c r="B41" s="1" t="s">
        <v>207</v>
      </c>
      <c r="C41" s="203"/>
      <c r="D41" s="2">
        <v>2014</v>
      </c>
      <c r="E41" s="2" t="s">
        <v>24</v>
      </c>
      <c r="F41" s="2">
        <f t="shared" ca="1" si="14"/>
        <v>12</v>
      </c>
      <c r="H41" s="5"/>
      <c r="I41" s="5"/>
      <c r="M41" s="5"/>
      <c r="N41" s="5"/>
      <c r="O41" s="5"/>
    </row>
    <row r="42" spans="1:17" s="5" customFormat="1" x14ac:dyDescent="0.25">
      <c r="A42" s="4" t="str">
        <f t="shared" si="15"/>
        <v>2013EX</v>
      </c>
      <c r="B42" s="1" t="s">
        <v>208</v>
      </c>
      <c r="C42" s="201" t="s">
        <v>29</v>
      </c>
      <c r="D42" s="2">
        <v>2013</v>
      </c>
      <c r="E42" s="2" t="s">
        <v>24</v>
      </c>
      <c r="F42" s="2">
        <f t="shared" ca="1" si="14"/>
        <v>13</v>
      </c>
      <c r="K42"/>
      <c r="P42" s="74"/>
      <c r="Q42"/>
    </row>
    <row r="43" spans="1:17" s="5" customFormat="1" x14ac:dyDescent="0.25">
      <c r="A43" s="4" t="str">
        <f t="shared" si="15"/>
        <v>2012EX</v>
      </c>
      <c r="B43" s="1" t="s">
        <v>208</v>
      </c>
      <c r="C43" s="203"/>
      <c r="D43" s="2">
        <v>2012</v>
      </c>
      <c r="E43" s="2" t="s">
        <v>24</v>
      </c>
      <c r="F43" s="2">
        <f t="shared" ca="1" si="14"/>
        <v>14</v>
      </c>
      <c r="K43"/>
      <c r="P43" s="74"/>
      <c r="Q43"/>
    </row>
    <row r="44" spans="1:17" s="5" customFormat="1" x14ac:dyDescent="0.25">
      <c r="A44" s="4" t="str">
        <f t="shared" si="15"/>
        <v>2011EX</v>
      </c>
      <c r="B44" s="1" t="s">
        <v>209</v>
      </c>
      <c r="C44" s="201" t="s">
        <v>30</v>
      </c>
      <c r="D44" s="2">
        <v>2011</v>
      </c>
      <c r="E44" s="2" t="s">
        <v>24</v>
      </c>
      <c r="F44" s="2">
        <f t="shared" ca="1" si="14"/>
        <v>15</v>
      </c>
      <c r="K44"/>
      <c r="P44" s="74"/>
      <c r="Q44"/>
    </row>
    <row r="45" spans="1:17" s="5" customFormat="1" x14ac:dyDescent="0.25">
      <c r="A45" s="4" t="str">
        <f t="shared" si="15"/>
        <v>2010EX</v>
      </c>
      <c r="B45" s="1" t="s">
        <v>209</v>
      </c>
      <c r="C45" s="202"/>
      <c r="D45" s="2">
        <v>2010</v>
      </c>
      <c r="E45" s="2" t="s">
        <v>24</v>
      </c>
      <c r="F45" s="2">
        <f t="shared" ca="1" si="14"/>
        <v>16</v>
      </c>
      <c r="K45"/>
      <c r="M45"/>
      <c r="N45"/>
      <c r="O45"/>
      <c r="P45" s="74"/>
    </row>
    <row r="46" spans="1:17" s="5" customFormat="1" x14ac:dyDescent="0.25">
      <c r="A46" s="4" t="str">
        <f t="shared" si="15"/>
        <v>2009EX</v>
      </c>
      <c r="B46" s="1" t="s">
        <v>209</v>
      </c>
      <c r="C46" s="202"/>
      <c r="D46" s="2">
        <v>2009</v>
      </c>
      <c r="E46" s="2" t="s">
        <v>24</v>
      </c>
      <c r="F46" s="2">
        <f t="shared" ca="1" si="14"/>
        <v>17</v>
      </c>
      <c r="H46"/>
      <c r="I46"/>
      <c r="K46"/>
      <c r="M46"/>
      <c r="N46"/>
      <c r="O46"/>
      <c r="P46" s="74"/>
    </row>
    <row r="47" spans="1:17" x14ac:dyDescent="0.25">
      <c r="A47" s="4" t="str">
        <f t="shared" si="15"/>
        <v>2008EX</v>
      </c>
      <c r="B47" s="1" t="s">
        <v>209</v>
      </c>
      <c r="C47" s="202"/>
      <c r="D47" s="2">
        <v>2008</v>
      </c>
      <c r="E47" s="2" t="s">
        <v>24</v>
      </c>
      <c r="F47" s="2">
        <f t="shared" ca="1" si="14"/>
        <v>18</v>
      </c>
    </row>
    <row r="48" spans="1:17" x14ac:dyDescent="0.25">
      <c r="A48" s="4" t="str">
        <f t="shared" si="15"/>
        <v>2007EX</v>
      </c>
      <c r="B48" s="1" t="s">
        <v>209</v>
      </c>
      <c r="C48" s="202"/>
      <c r="D48" s="2">
        <v>2007</v>
      </c>
      <c r="E48" s="2" t="s">
        <v>24</v>
      </c>
      <c r="F48" s="2">
        <f t="shared" ca="1" si="14"/>
        <v>19</v>
      </c>
    </row>
    <row r="49" spans="1:6" x14ac:dyDescent="0.25">
      <c r="A49" s="4" t="str">
        <f t="shared" si="15"/>
        <v>2006EX</v>
      </c>
      <c r="B49" s="1" t="s">
        <v>209</v>
      </c>
      <c r="C49" s="202"/>
      <c r="D49" s="2">
        <v>2006</v>
      </c>
      <c r="E49" s="2" t="s">
        <v>24</v>
      </c>
      <c r="F49" s="2">
        <f t="shared" ca="1" si="14"/>
        <v>20</v>
      </c>
    </row>
    <row r="50" spans="1:6" x14ac:dyDescent="0.25">
      <c r="A50" s="4" t="str">
        <f t="shared" si="15"/>
        <v>2005EX</v>
      </c>
      <c r="B50" s="1" t="s">
        <v>209</v>
      </c>
      <c r="C50" s="202"/>
      <c r="D50" s="2">
        <v>2005</v>
      </c>
      <c r="E50" s="2" t="s">
        <v>24</v>
      </c>
      <c r="F50" s="2">
        <f t="shared" ca="1" si="14"/>
        <v>21</v>
      </c>
    </row>
    <row r="51" spans="1:6" x14ac:dyDescent="0.25">
      <c r="A51" s="4" t="str">
        <f t="shared" si="15"/>
        <v>2004EX</v>
      </c>
      <c r="B51" s="1" t="s">
        <v>209</v>
      </c>
      <c r="C51" s="202"/>
      <c r="D51" s="2">
        <v>2004</v>
      </c>
      <c r="E51" s="2" t="s">
        <v>24</v>
      </c>
      <c r="F51" s="2">
        <f t="shared" ca="1" si="14"/>
        <v>22</v>
      </c>
    </row>
    <row r="52" spans="1:6" x14ac:dyDescent="0.25">
      <c r="A52" s="4" t="str">
        <f t="shared" si="15"/>
        <v>2003EX</v>
      </c>
      <c r="B52" s="1" t="s">
        <v>209</v>
      </c>
      <c r="C52" s="202"/>
      <c r="D52" s="2">
        <v>2003</v>
      </c>
      <c r="E52" s="2" t="s">
        <v>24</v>
      </c>
      <c r="F52" s="2">
        <f t="shared" ca="1" si="14"/>
        <v>23</v>
      </c>
    </row>
    <row r="53" spans="1:6" x14ac:dyDescent="0.25">
      <c r="A53" s="4" t="str">
        <f t="shared" si="15"/>
        <v>2002EX</v>
      </c>
      <c r="B53" s="1" t="s">
        <v>209</v>
      </c>
      <c r="C53" s="202"/>
      <c r="D53" s="2">
        <v>2002</v>
      </c>
      <c r="E53" s="2" t="s">
        <v>24</v>
      </c>
      <c r="F53" s="2">
        <f t="shared" ca="1" si="14"/>
        <v>24</v>
      </c>
    </row>
    <row r="54" spans="1:6" x14ac:dyDescent="0.25">
      <c r="A54" s="4" t="str">
        <f t="shared" si="15"/>
        <v>2001EX</v>
      </c>
      <c r="B54" s="1" t="s">
        <v>209</v>
      </c>
      <c r="C54" s="202"/>
      <c r="D54" s="2">
        <v>2001</v>
      </c>
      <c r="E54" s="2" t="s">
        <v>24</v>
      </c>
      <c r="F54" s="2">
        <f t="shared" ca="1" si="14"/>
        <v>25</v>
      </c>
    </row>
    <row r="55" spans="1:6" x14ac:dyDescent="0.25">
      <c r="A55" s="4" t="str">
        <f t="shared" si="15"/>
        <v>2000EX</v>
      </c>
      <c r="B55" s="1" t="s">
        <v>209</v>
      </c>
      <c r="C55" s="202"/>
      <c r="D55" s="2">
        <v>2000</v>
      </c>
      <c r="E55" s="2" t="s">
        <v>24</v>
      </c>
      <c r="F55" s="2">
        <f t="shared" ca="1" si="14"/>
        <v>26</v>
      </c>
    </row>
    <row r="56" spans="1:6" x14ac:dyDescent="0.25">
      <c r="A56" s="4" t="str">
        <f t="shared" si="15"/>
        <v>1999EX</v>
      </c>
      <c r="B56" s="1" t="s">
        <v>209</v>
      </c>
      <c r="C56" s="202"/>
      <c r="D56" s="2">
        <v>1999</v>
      </c>
      <c r="E56" s="2" t="s">
        <v>24</v>
      </c>
      <c r="F56" s="2">
        <f t="shared" ca="1" si="14"/>
        <v>27</v>
      </c>
    </row>
    <row r="57" spans="1:6" x14ac:dyDescent="0.25">
      <c r="A57" s="4" t="str">
        <f t="shared" si="15"/>
        <v>1998EX</v>
      </c>
      <c r="B57" s="1" t="s">
        <v>209</v>
      </c>
      <c r="C57" s="202"/>
      <c r="D57" s="2">
        <v>1998</v>
      </c>
      <c r="E57" s="2" t="s">
        <v>24</v>
      </c>
      <c r="F57" s="2">
        <f t="shared" ca="1" si="14"/>
        <v>28</v>
      </c>
    </row>
    <row r="58" spans="1:6" x14ac:dyDescent="0.25">
      <c r="A58" s="4" t="str">
        <f t="shared" si="15"/>
        <v>1997EX</v>
      </c>
      <c r="B58" s="1" t="s">
        <v>209</v>
      </c>
      <c r="C58" s="203"/>
      <c r="D58" s="2">
        <v>1997</v>
      </c>
      <c r="E58" s="2" t="s">
        <v>24</v>
      </c>
      <c r="F58" s="2">
        <f t="shared" ca="1" si="14"/>
        <v>29</v>
      </c>
    </row>
    <row r="59" spans="1:6" x14ac:dyDescent="0.25">
      <c r="A59" s="4" t="str">
        <f t="shared" si="15"/>
        <v>1996SM</v>
      </c>
      <c r="B59" s="1" t="s">
        <v>67</v>
      </c>
      <c r="C59" s="201" t="s">
        <v>158</v>
      </c>
      <c r="D59" s="2">
        <v>1996</v>
      </c>
      <c r="E59" s="2" t="s">
        <v>101</v>
      </c>
      <c r="F59" s="2">
        <f t="shared" ca="1" si="14"/>
        <v>30</v>
      </c>
    </row>
    <row r="60" spans="1:6" x14ac:dyDescent="0.25">
      <c r="A60" s="4" t="str">
        <f t="shared" si="15"/>
        <v>1995SM</v>
      </c>
      <c r="B60" s="1" t="s">
        <v>67</v>
      </c>
      <c r="C60" s="202"/>
      <c r="D60" s="2">
        <v>1995</v>
      </c>
      <c r="E60" s="2" t="s">
        <v>101</v>
      </c>
      <c r="F60" s="2">
        <f t="shared" ca="1" si="14"/>
        <v>31</v>
      </c>
    </row>
    <row r="61" spans="1:6" x14ac:dyDescent="0.25">
      <c r="A61" s="4" t="str">
        <f t="shared" si="15"/>
        <v>1994SM</v>
      </c>
      <c r="B61" s="1" t="s">
        <v>67</v>
      </c>
      <c r="C61" s="202"/>
      <c r="D61" s="2">
        <v>1994</v>
      </c>
      <c r="E61" s="2" t="s">
        <v>101</v>
      </c>
      <c r="F61" s="2">
        <f t="shared" ca="1" si="14"/>
        <v>32</v>
      </c>
    </row>
    <row r="62" spans="1:6" x14ac:dyDescent="0.25">
      <c r="A62" s="4" t="str">
        <f t="shared" si="15"/>
        <v>1993SM</v>
      </c>
      <c r="B62" s="1" t="s">
        <v>67</v>
      </c>
      <c r="C62" s="202"/>
      <c r="D62" s="2">
        <v>1993</v>
      </c>
      <c r="E62" s="2" t="s">
        <v>101</v>
      </c>
      <c r="F62" s="2">
        <f t="shared" ca="1" si="14"/>
        <v>33</v>
      </c>
    </row>
    <row r="63" spans="1:6" x14ac:dyDescent="0.25">
      <c r="A63" s="4" t="str">
        <f t="shared" si="15"/>
        <v>1992SM</v>
      </c>
      <c r="B63" s="1" t="s">
        <v>67</v>
      </c>
      <c r="C63" s="202"/>
      <c r="D63" s="2">
        <v>1992</v>
      </c>
      <c r="E63" s="2" t="s">
        <v>101</v>
      </c>
      <c r="F63" s="2">
        <f t="shared" ca="1" si="14"/>
        <v>34</v>
      </c>
    </row>
    <row r="64" spans="1:6" x14ac:dyDescent="0.25">
      <c r="A64" s="4" t="str">
        <f t="shared" si="15"/>
        <v>1991SM</v>
      </c>
      <c r="B64" s="1" t="s">
        <v>67</v>
      </c>
      <c r="C64" s="202"/>
      <c r="D64" s="2">
        <v>1991</v>
      </c>
      <c r="E64" s="2" t="s">
        <v>101</v>
      </c>
      <c r="F64" s="2">
        <f t="shared" ca="1" si="14"/>
        <v>35</v>
      </c>
    </row>
    <row r="65" spans="1:6" x14ac:dyDescent="0.25">
      <c r="A65" s="4" t="str">
        <f t="shared" si="15"/>
        <v>1990SM</v>
      </c>
      <c r="B65" s="1" t="s">
        <v>67</v>
      </c>
      <c r="C65" s="202"/>
      <c r="D65" s="2">
        <v>1990</v>
      </c>
      <c r="E65" s="2" t="s">
        <v>101</v>
      </c>
      <c r="F65" s="2">
        <f t="shared" ca="1" si="14"/>
        <v>36</v>
      </c>
    </row>
    <row r="66" spans="1:6" x14ac:dyDescent="0.25">
      <c r="A66" s="4" t="str">
        <f t="shared" si="15"/>
        <v>1989SM</v>
      </c>
      <c r="B66" s="1" t="s">
        <v>67</v>
      </c>
      <c r="C66" s="202"/>
      <c r="D66" s="2">
        <v>1989</v>
      </c>
      <c r="E66" s="2" t="s">
        <v>101</v>
      </c>
      <c r="F66" s="2">
        <f t="shared" ca="1" si="14"/>
        <v>37</v>
      </c>
    </row>
    <row r="67" spans="1:6" x14ac:dyDescent="0.25">
      <c r="A67" s="4" t="str">
        <f t="shared" si="15"/>
        <v>1988SM</v>
      </c>
      <c r="B67" s="1" t="s">
        <v>67</v>
      </c>
      <c r="C67" s="202"/>
      <c r="D67" s="2">
        <v>1988</v>
      </c>
      <c r="E67" s="2" t="s">
        <v>101</v>
      </c>
      <c r="F67" s="2">
        <f t="shared" ca="1" si="14"/>
        <v>38</v>
      </c>
    </row>
    <row r="68" spans="1:6" x14ac:dyDescent="0.25">
      <c r="A68" s="4" t="str">
        <f t="shared" si="15"/>
        <v>1987SM</v>
      </c>
      <c r="B68" s="1" t="s">
        <v>67</v>
      </c>
      <c r="C68" s="202"/>
      <c r="D68" s="2">
        <v>1987</v>
      </c>
      <c r="E68" s="2" t="s">
        <v>101</v>
      </c>
      <c r="F68" s="2">
        <f t="shared" ca="1" si="14"/>
        <v>39</v>
      </c>
    </row>
    <row r="69" spans="1:6" x14ac:dyDescent="0.25">
      <c r="A69" s="4" t="str">
        <f t="shared" si="15"/>
        <v>1986SM</v>
      </c>
      <c r="B69" s="1" t="s">
        <v>67</v>
      </c>
      <c r="C69" s="202"/>
      <c r="D69" s="2">
        <v>1986</v>
      </c>
      <c r="E69" s="2" t="s">
        <v>101</v>
      </c>
      <c r="F69" s="2">
        <f t="shared" ca="1" si="14"/>
        <v>40</v>
      </c>
    </row>
    <row r="70" spans="1:6" x14ac:dyDescent="0.25">
      <c r="A70" s="4" t="str">
        <f t="shared" si="15"/>
        <v>1985SM</v>
      </c>
      <c r="B70" s="1" t="s">
        <v>67</v>
      </c>
      <c r="C70" s="202"/>
      <c r="D70" s="2">
        <v>1985</v>
      </c>
      <c r="E70" s="2" t="s">
        <v>101</v>
      </c>
      <c r="F70" s="2">
        <f t="shared" ca="1" si="14"/>
        <v>41</v>
      </c>
    </row>
    <row r="71" spans="1:6" x14ac:dyDescent="0.25">
      <c r="A71" s="4" t="str">
        <f t="shared" si="15"/>
        <v>1984SM</v>
      </c>
      <c r="B71" s="1" t="s">
        <v>67</v>
      </c>
      <c r="C71" s="202"/>
      <c r="D71" s="2">
        <v>1984</v>
      </c>
      <c r="E71" s="2" t="s">
        <v>101</v>
      </c>
      <c r="F71" s="2">
        <f t="shared" ca="1" si="14"/>
        <v>42</v>
      </c>
    </row>
    <row r="72" spans="1:6" x14ac:dyDescent="0.25">
      <c r="A72" s="4" t="str">
        <f t="shared" si="15"/>
        <v>1983SM</v>
      </c>
      <c r="B72" s="1" t="s">
        <v>67</v>
      </c>
      <c r="C72" s="202"/>
      <c r="D72" s="2">
        <v>1983</v>
      </c>
      <c r="E72" s="2" t="s">
        <v>101</v>
      </c>
      <c r="F72" s="2">
        <f t="shared" ca="1" si="14"/>
        <v>43</v>
      </c>
    </row>
    <row r="73" spans="1:6" x14ac:dyDescent="0.25">
      <c r="A73" s="4" t="str">
        <f t="shared" si="15"/>
        <v>1982SM</v>
      </c>
      <c r="B73" s="1" t="s">
        <v>67</v>
      </c>
      <c r="C73" s="202"/>
      <c r="D73" s="2">
        <v>1982</v>
      </c>
      <c r="E73" s="2" t="s">
        <v>101</v>
      </c>
      <c r="F73" s="2">
        <f t="shared" ca="1" si="14"/>
        <v>44</v>
      </c>
    </row>
    <row r="74" spans="1:6" x14ac:dyDescent="0.25">
      <c r="A74" s="4" t="str">
        <f t="shared" si="15"/>
        <v>1981SM</v>
      </c>
      <c r="B74" s="1" t="s">
        <v>67</v>
      </c>
      <c r="C74" s="202"/>
      <c r="D74" s="2">
        <v>1981</v>
      </c>
      <c r="E74" s="2" t="s">
        <v>101</v>
      </c>
      <c r="F74" s="2">
        <f t="shared" ca="1" si="14"/>
        <v>45</v>
      </c>
    </row>
    <row r="75" spans="1:6" x14ac:dyDescent="0.25">
      <c r="A75" s="4" t="str">
        <f t="shared" si="15"/>
        <v>1980SM</v>
      </c>
      <c r="B75" s="1" t="s">
        <v>67</v>
      </c>
      <c r="C75" s="202"/>
      <c r="D75" s="2">
        <v>1980</v>
      </c>
      <c r="E75" s="2" t="s">
        <v>101</v>
      </c>
      <c r="F75" s="2">
        <f t="shared" ca="1" si="14"/>
        <v>46</v>
      </c>
    </row>
    <row r="76" spans="1:6" x14ac:dyDescent="0.25">
      <c r="A76" s="4" t="str">
        <f t="shared" si="15"/>
        <v>1979SM</v>
      </c>
      <c r="B76" s="1" t="s">
        <v>67</v>
      </c>
      <c r="C76" s="202"/>
      <c r="D76" s="2">
        <v>1979</v>
      </c>
      <c r="E76" s="2" t="s">
        <v>101</v>
      </c>
      <c r="F76" s="2">
        <f t="shared" ca="1" si="14"/>
        <v>47</v>
      </c>
    </row>
    <row r="77" spans="1:6" x14ac:dyDescent="0.25">
      <c r="A77" s="4" t="str">
        <f t="shared" si="15"/>
        <v>1978SM</v>
      </c>
      <c r="B77" s="1" t="s">
        <v>67</v>
      </c>
      <c r="C77" s="202"/>
      <c r="D77" s="2">
        <v>1978</v>
      </c>
      <c r="E77" s="2" t="s">
        <v>101</v>
      </c>
      <c r="F77" s="2">
        <f t="shared" ca="1" si="14"/>
        <v>48</v>
      </c>
    </row>
    <row r="78" spans="1:6" x14ac:dyDescent="0.25">
      <c r="A78" s="4" t="str">
        <f t="shared" si="15"/>
        <v>1977SM</v>
      </c>
      <c r="B78" s="1" t="s">
        <v>67</v>
      </c>
      <c r="C78" s="202"/>
      <c r="D78" s="2">
        <v>1977</v>
      </c>
      <c r="E78" s="2" t="s">
        <v>101</v>
      </c>
      <c r="F78" s="2">
        <f t="shared" ca="1" si="14"/>
        <v>49</v>
      </c>
    </row>
    <row r="79" spans="1:6" x14ac:dyDescent="0.25">
      <c r="A79" s="4" t="str">
        <f t="shared" si="15"/>
        <v>1976SM</v>
      </c>
      <c r="B79" s="1" t="s">
        <v>67</v>
      </c>
      <c r="C79" s="202"/>
      <c r="D79" s="2">
        <v>1976</v>
      </c>
      <c r="E79" s="2" t="s">
        <v>101</v>
      </c>
      <c r="F79" s="2">
        <f t="shared" ca="1" si="14"/>
        <v>50</v>
      </c>
    </row>
    <row r="80" spans="1:6" x14ac:dyDescent="0.25">
      <c r="A80" s="4" t="str">
        <f t="shared" si="15"/>
        <v>1975SM</v>
      </c>
      <c r="B80" s="1" t="s">
        <v>67</v>
      </c>
      <c r="C80" s="202"/>
      <c r="D80" s="2">
        <v>1975</v>
      </c>
      <c r="E80" s="2" t="s">
        <v>101</v>
      </c>
      <c r="F80" s="2">
        <f t="shared" ca="1" si="14"/>
        <v>51</v>
      </c>
    </row>
    <row r="81" spans="1:16" x14ac:dyDescent="0.25">
      <c r="A81" s="4" t="str">
        <f t="shared" si="15"/>
        <v>1974SM</v>
      </c>
      <c r="B81" s="1" t="s">
        <v>67</v>
      </c>
      <c r="C81" s="202"/>
      <c r="D81" s="2">
        <v>1974</v>
      </c>
      <c r="E81" s="2" t="s">
        <v>101</v>
      </c>
      <c r="F81" s="2">
        <f t="shared" ca="1" si="14"/>
        <v>52</v>
      </c>
    </row>
    <row r="82" spans="1:16" x14ac:dyDescent="0.25">
      <c r="A82" s="4" t="str">
        <f t="shared" si="15"/>
        <v>1973SM</v>
      </c>
      <c r="B82" s="1" t="s">
        <v>67</v>
      </c>
      <c r="C82" s="202"/>
      <c r="D82" s="2">
        <v>1973</v>
      </c>
      <c r="E82" s="2" t="s">
        <v>101</v>
      </c>
      <c r="F82" s="2">
        <f t="shared" ca="1" si="14"/>
        <v>53</v>
      </c>
    </row>
    <row r="83" spans="1:16" x14ac:dyDescent="0.25">
      <c r="A83" s="4" t="str">
        <f t="shared" si="15"/>
        <v>1972SM</v>
      </c>
      <c r="B83" s="1" t="s">
        <v>67</v>
      </c>
      <c r="C83" s="202"/>
      <c r="D83" s="2">
        <v>1972</v>
      </c>
      <c r="E83" s="2" t="s">
        <v>101</v>
      </c>
      <c r="F83" s="2">
        <f t="shared" ca="1" si="14"/>
        <v>54</v>
      </c>
    </row>
    <row r="84" spans="1:16" x14ac:dyDescent="0.25">
      <c r="A84" s="4" t="str">
        <f t="shared" si="15"/>
        <v>1971SM</v>
      </c>
      <c r="B84" s="1" t="s">
        <v>67</v>
      </c>
      <c r="C84" s="202"/>
      <c r="D84" s="2">
        <v>1971</v>
      </c>
      <c r="E84" s="2" t="s">
        <v>101</v>
      </c>
      <c r="F84" s="2">
        <f t="shared" ca="1" si="14"/>
        <v>55</v>
      </c>
    </row>
    <row r="85" spans="1:16" x14ac:dyDescent="0.25">
      <c r="A85" s="4" t="str">
        <f t="shared" si="15"/>
        <v>1970SM</v>
      </c>
      <c r="B85" s="1" t="s">
        <v>67</v>
      </c>
      <c r="C85" s="202"/>
      <c r="D85" s="2">
        <v>1970</v>
      </c>
      <c r="E85" s="2" t="s">
        <v>101</v>
      </c>
      <c r="F85" s="2">
        <f t="shared" ca="1" si="14"/>
        <v>56</v>
      </c>
    </row>
    <row r="86" spans="1:16" x14ac:dyDescent="0.25">
      <c r="A86" s="4" t="str">
        <f t="shared" si="15"/>
        <v>1969SM</v>
      </c>
      <c r="B86" s="1" t="s">
        <v>67</v>
      </c>
      <c r="C86" s="202"/>
      <c r="D86" s="2">
        <v>1969</v>
      </c>
      <c r="E86" s="2" t="s">
        <v>101</v>
      </c>
      <c r="F86" s="2">
        <f t="shared" ca="1" si="14"/>
        <v>57</v>
      </c>
    </row>
    <row r="87" spans="1:16" x14ac:dyDescent="0.25">
      <c r="A87" s="4" t="str">
        <f t="shared" si="15"/>
        <v>1968SM</v>
      </c>
      <c r="B87" s="1" t="s">
        <v>67</v>
      </c>
      <c r="C87" s="202"/>
      <c r="D87" s="2">
        <v>1968</v>
      </c>
      <c r="E87" s="2" t="s">
        <v>101</v>
      </c>
      <c r="F87" s="2">
        <f t="shared" ca="1" si="14"/>
        <v>58</v>
      </c>
    </row>
    <row r="88" spans="1:16" x14ac:dyDescent="0.25">
      <c r="A88" s="4" t="str">
        <f t="shared" si="15"/>
        <v>1967SM</v>
      </c>
      <c r="B88" s="1" t="s">
        <v>67</v>
      </c>
      <c r="C88" s="202"/>
      <c r="D88" s="2">
        <v>1967</v>
      </c>
      <c r="E88" s="2" t="s">
        <v>101</v>
      </c>
      <c r="F88" s="2">
        <f t="shared" ca="1" si="14"/>
        <v>59</v>
      </c>
    </row>
    <row r="89" spans="1:16" x14ac:dyDescent="0.25">
      <c r="A89" s="4" t="str">
        <f t="shared" si="15"/>
        <v>1966SM</v>
      </c>
      <c r="B89" s="1" t="s">
        <v>67</v>
      </c>
      <c r="C89" s="202"/>
      <c r="D89" s="2">
        <v>1966</v>
      </c>
      <c r="E89" s="2" t="s">
        <v>101</v>
      </c>
      <c r="F89" s="2">
        <f t="shared" ca="1" si="14"/>
        <v>60</v>
      </c>
    </row>
    <row r="90" spans="1:16" x14ac:dyDescent="0.25">
      <c r="A90" s="4" t="str">
        <f t="shared" si="15"/>
        <v>1965SM</v>
      </c>
      <c r="B90" s="1" t="s">
        <v>67</v>
      </c>
      <c r="C90" s="202"/>
      <c r="D90" s="2">
        <v>1965</v>
      </c>
      <c r="E90" s="2" t="s">
        <v>101</v>
      </c>
      <c r="F90" s="2">
        <f t="shared" ca="1" si="14"/>
        <v>61</v>
      </c>
      <c r="M90" s="5"/>
      <c r="N90" s="5"/>
      <c r="O90" s="5"/>
    </row>
    <row r="91" spans="1:16" x14ac:dyDescent="0.25">
      <c r="A91" s="4" t="str">
        <f t="shared" si="15"/>
        <v>1964SM</v>
      </c>
      <c r="B91" s="1" t="s">
        <v>67</v>
      </c>
      <c r="C91" s="202"/>
      <c r="D91" s="2">
        <v>1964</v>
      </c>
      <c r="E91" s="2" t="s">
        <v>101</v>
      </c>
      <c r="F91" s="2">
        <f t="shared" ca="1" si="14"/>
        <v>62</v>
      </c>
      <c r="H91" s="5"/>
      <c r="I91" s="5"/>
      <c r="M91" s="5"/>
      <c r="N91" s="5"/>
      <c r="O91" s="5"/>
    </row>
    <row r="92" spans="1:16" s="5" customFormat="1" x14ac:dyDescent="0.25">
      <c r="A92" s="4" t="str">
        <f t="shared" si="15"/>
        <v>1963SM</v>
      </c>
      <c r="B92" s="1" t="s">
        <v>67</v>
      </c>
      <c r="C92" s="202"/>
      <c r="D92" s="2">
        <v>1963</v>
      </c>
      <c r="E92" s="2" t="s">
        <v>101</v>
      </c>
      <c r="F92" s="2">
        <f t="shared" ca="1" si="14"/>
        <v>63</v>
      </c>
      <c r="K92"/>
      <c r="P92" s="74"/>
    </row>
    <row r="93" spans="1:16" s="5" customFormat="1" x14ac:dyDescent="0.25">
      <c r="A93" s="4" t="str">
        <f t="shared" si="15"/>
        <v>1962SM</v>
      </c>
      <c r="B93" s="1" t="s">
        <v>67</v>
      </c>
      <c r="C93" s="202"/>
      <c r="D93" s="2">
        <v>1962</v>
      </c>
      <c r="E93" s="2" t="s">
        <v>101</v>
      </c>
      <c r="F93" s="2">
        <f t="shared" ca="1" si="14"/>
        <v>64</v>
      </c>
      <c r="K93"/>
      <c r="P93" s="74"/>
    </row>
    <row r="94" spans="1:16" s="5" customFormat="1" x14ac:dyDescent="0.25">
      <c r="A94" s="4" t="str">
        <f t="shared" si="15"/>
        <v>1961SM</v>
      </c>
      <c r="B94" s="1" t="s">
        <v>67</v>
      </c>
      <c r="C94" s="203"/>
      <c r="D94" s="2">
        <v>1961</v>
      </c>
      <c r="E94" s="2" t="s">
        <v>101</v>
      </c>
      <c r="F94" s="2">
        <f t="shared" ca="1" si="14"/>
        <v>65</v>
      </c>
      <c r="K94"/>
      <c r="P94" s="74"/>
    </row>
    <row r="95" spans="1:16" s="5" customFormat="1" x14ac:dyDescent="0.25">
      <c r="A95" s="4" t="str">
        <f t="shared" si="15"/>
        <v>2011OD</v>
      </c>
      <c r="B95" s="1" t="s">
        <v>9</v>
      </c>
      <c r="C95" s="201" t="s">
        <v>30</v>
      </c>
      <c r="D95" s="2">
        <v>2011</v>
      </c>
      <c r="E95" s="2" t="s">
        <v>81</v>
      </c>
      <c r="F95" s="2">
        <f t="shared" ca="1" si="14"/>
        <v>15</v>
      </c>
      <c r="K95"/>
      <c r="P95" s="74"/>
    </row>
    <row r="96" spans="1:16" s="5" customFormat="1" x14ac:dyDescent="0.25">
      <c r="A96" s="4" t="str">
        <f t="shared" si="15"/>
        <v>2010OD</v>
      </c>
      <c r="B96" s="1" t="s">
        <v>9</v>
      </c>
      <c r="C96" s="202"/>
      <c r="D96" s="2">
        <v>2010</v>
      </c>
      <c r="E96" s="2" t="s">
        <v>81</v>
      </c>
      <c r="F96" s="2">
        <f t="shared" ref="F96:F159" ca="1" si="16">YEAR(NOW())-D96</f>
        <v>16</v>
      </c>
      <c r="K96"/>
      <c r="P96" s="74"/>
    </row>
    <row r="97" spans="1:16" s="5" customFormat="1" x14ac:dyDescent="0.25">
      <c r="A97" s="4" t="str">
        <f t="shared" si="15"/>
        <v>2009OD</v>
      </c>
      <c r="B97" s="1" t="s">
        <v>9</v>
      </c>
      <c r="C97" s="202"/>
      <c r="D97" s="2">
        <v>2009</v>
      </c>
      <c r="E97" s="2" t="s">
        <v>81</v>
      </c>
      <c r="F97" s="2">
        <f t="shared" ca="1" si="16"/>
        <v>17</v>
      </c>
      <c r="K97"/>
      <c r="P97" s="74"/>
    </row>
    <row r="98" spans="1:16" s="5" customFormat="1" x14ac:dyDescent="0.25">
      <c r="A98" s="4" t="str">
        <f t="shared" si="15"/>
        <v>2008OD</v>
      </c>
      <c r="B98" s="1" t="s">
        <v>9</v>
      </c>
      <c r="C98" s="202"/>
      <c r="D98" s="2">
        <v>2008</v>
      </c>
      <c r="E98" s="2" t="s">
        <v>81</v>
      </c>
      <c r="F98" s="2">
        <f t="shared" ca="1" si="16"/>
        <v>18</v>
      </c>
      <c r="K98"/>
      <c r="P98" s="74"/>
    </row>
    <row r="99" spans="1:16" s="5" customFormat="1" x14ac:dyDescent="0.25">
      <c r="A99" s="4" t="str">
        <f t="shared" si="15"/>
        <v>2007OD</v>
      </c>
      <c r="B99" s="1" t="s">
        <v>9</v>
      </c>
      <c r="C99" s="202"/>
      <c r="D99" s="2">
        <v>2007</v>
      </c>
      <c r="E99" s="2" t="s">
        <v>81</v>
      </c>
      <c r="F99" s="2">
        <f t="shared" ca="1" si="16"/>
        <v>19</v>
      </c>
      <c r="K99"/>
      <c r="P99" s="74"/>
    </row>
    <row r="100" spans="1:16" s="5" customFormat="1" x14ac:dyDescent="0.25">
      <c r="A100" s="4" t="str">
        <f t="shared" si="15"/>
        <v>2006OD</v>
      </c>
      <c r="B100" s="1" t="s">
        <v>9</v>
      </c>
      <c r="C100" s="202"/>
      <c r="D100" s="2">
        <v>2006</v>
      </c>
      <c r="E100" s="2" t="s">
        <v>81</v>
      </c>
      <c r="F100" s="2">
        <f t="shared" ca="1" si="16"/>
        <v>20</v>
      </c>
      <c r="K100"/>
      <c r="P100" s="74"/>
    </row>
    <row r="101" spans="1:16" s="5" customFormat="1" x14ac:dyDescent="0.25">
      <c r="A101" s="4" t="str">
        <f t="shared" si="15"/>
        <v>2005OD</v>
      </c>
      <c r="B101" s="1" t="s">
        <v>9</v>
      </c>
      <c r="C101" s="202"/>
      <c r="D101" s="2">
        <v>2005</v>
      </c>
      <c r="E101" s="2" t="s">
        <v>81</v>
      </c>
      <c r="F101" s="2">
        <f t="shared" ca="1" si="16"/>
        <v>21</v>
      </c>
      <c r="K101"/>
      <c r="P101" s="74"/>
    </row>
    <row r="102" spans="1:16" s="5" customFormat="1" x14ac:dyDescent="0.25">
      <c r="A102" s="4" t="str">
        <f t="shared" si="15"/>
        <v>2004OD</v>
      </c>
      <c r="B102" s="1" t="s">
        <v>9</v>
      </c>
      <c r="C102" s="202"/>
      <c r="D102" s="2">
        <v>2004</v>
      </c>
      <c r="E102" s="2" t="s">
        <v>81</v>
      </c>
      <c r="F102" s="2">
        <f t="shared" ca="1" si="16"/>
        <v>22</v>
      </c>
      <c r="K102"/>
      <c r="P102" s="74"/>
    </row>
    <row r="103" spans="1:16" s="5" customFormat="1" x14ac:dyDescent="0.25">
      <c r="A103" s="4" t="str">
        <f t="shared" si="15"/>
        <v>2003OD</v>
      </c>
      <c r="B103" s="1" t="s">
        <v>9</v>
      </c>
      <c r="C103" s="202"/>
      <c r="D103" s="2">
        <v>2003</v>
      </c>
      <c r="E103" s="2" t="s">
        <v>81</v>
      </c>
      <c r="F103" s="2">
        <f t="shared" ca="1" si="16"/>
        <v>23</v>
      </c>
      <c r="K103"/>
      <c r="P103" s="74"/>
    </row>
    <row r="104" spans="1:16" s="5" customFormat="1" x14ac:dyDescent="0.25">
      <c r="A104" s="4" t="str">
        <f t="shared" si="15"/>
        <v>2002OD</v>
      </c>
      <c r="B104" s="1" t="s">
        <v>9</v>
      </c>
      <c r="C104" s="202"/>
      <c r="D104" s="2">
        <v>2002</v>
      </c>
      <c r="E104" s="2" t="s">
        <v>81</v>
      </c>
      <c r="F104" s="2">
        <f t="shared" ca="1" si="16"/>
        <v>24</v>
      </c>
      <c r="K104"/>
      <c r="P104" s="74"/>
    </row>
    <row r="105" spans="1:16" s="5" customFormat="1" x14ac:dyDescent="0.25">
      <c r="A105" s="4" t="str">
        <f t="shared" si="15"/>
        <v>2001OD</v>
      </c>
      <c r="B105" s="1" t="s">
        <v>9</v>
      </c>
      <c r="C105" s="202"/>
      <c r="D105" s="2">
        <v>2001</v>
      </c>
      <c r="E105" s="2" t="s">
        <v>81</v>
      </c>
      <c r="F105" s="2">
        <f t="shared" ca="1" si="16"/>
        <v>25</v>
      </c>
      <c r="K105"/>
      <c r="M105"/>
      <c r="N105"/>
      <c r="O105"/>
      <c r="P105" s="74"/>
    </row>
    <row r="106" spans="1:16" s="5" customFormat="1" x14ac:dyDescent="0.25">
      <c r="A106" s="4" t="str">
        <f t="shared" si="15"/>
        <v>2000OD</v>
      </c>
      <c r="B106" s="1" t="s">
        <v>9</v>
      </c>
      <c r="C106" s="202"/>
      <c r="D106" s="2">
        <v>2000</v>
      </c>
      <c r="E106" s="2" t="s">
        <v>81</v>
      </c>
      <c r="F106" s="2">
        <f t="shared" ca="1" si="16"/>
        <v>26</v>
      </c>
      <c r="H106"/>
      <c r="I106"/>
      <c r="K106"/>
      <c r="M106"/>
      <c r="N106"/>
      <c r="O106"/>
      <c r="P106" s="74"/>
    </row>
    <row r="107" spans="1:16" x14ac:dyDescent="0.25">
      <c r="A107" s="4" t="str">
        <f t="shared" si="15"/>
        <v>1999OD</v>
      </c>
      <c r="B107" s="1" t="s">
        <v>9</v>
      </c>
      <c r="C107" s="202"/>
      <c r="D107" s="2">
        <v>1999</v>
      </c>
      <c r="E107" s="2" t="s">
        <v>81</v>
      </c>
      <c r="F107" s="2">
        <f t="shared" ca="1" si="16"/>
        <v>27</v>
      </c>
    </row>
    <row r="108" spans="1:16" x14ac:dyDescent="0.25">
      <c r="A108" s="4" t="str">
        <f t="shared" si="15"/>
        <v>1998OD</v>
      </c>
      <c r="B108" s="1" t="s">
        <v>9</v>
      </c>
      <c r="C108" s="202"/>
      <c r="D108" s="2">
        <v>1998</v>
      </c>
      <c r="E108" s="2" t="s">
        <v>81</v>
      </c>
      <c r="F108" s="2">
        <f t="shared" ca="1" si="16"/>
        <v>28</v>
      </c>
    </row>
    <row r="109" spans="1:16" x14ac:dyDescent="0.25">
      <c r="A109" s="4" t="str">
        <f t="shared" si="15"/>
        <v>1997OD</v>
      </c>
      <c r="B109" s="1" t="s">
        <v>9</v>
      </c>
      <c r="C109" s="203"/>
      <c r="D109" s="2">
        <v>1997</v>
      </c>
      <c r="E109" s="2" t="s">
        <v>81</v>
      </c>
      <c r="F109" s="2">
        <f t="shared" ca="1" si="16"/>
        <v>29</v>
      </c>
    </row>
    <row r="110" spans="1:16" x14ac:dyDescent="0.25">
      <c r="A110" s="4" t="str">
        <f t="shared" ref="A110:A160" si="17">D110&amp;E110</f>
        <v>2011OV</v>
      </c>
      <c r="B110" s="1" t="s">
        <v>10</v>
      </c>
      <c r="C110" s="201" t="s">
        <v>30</v>
      </c>
      <c r="D110" s="2">
        <v>2011</v>
      </c>
      <c r="E110" s="2" t="s">
        <v>25</v>
      </c>
      <c r="F110" s="2">
        <f t="shared" ca="1" si="16"/>
        <v>15</v>
      </c>
    </row>
    <row r="111" spans="1:16" x14ac:dyDescent="0.25">
      <c r="A111" s="4" t="str">
        <f t="shared" si="17"/>
        <v>2010OV</v>
      </c>
      <c r="B111" s="1" t="s">
        <v>10</v>
      </c>
      <c r="C111" s="202"/>
      <c r="D111" s="2">
        <v>2010</v>
      </c>
      <c r="E111" s="2" t="s">
        <v>25</v>
      </c>
      <c r="F111" s="2">
        <f t="shared" ca="1" si="16"/>
        <v>16</v>
      </c>
    </row>
    <row r="112" spans="1:16" x14ac:dyDescent="0.25">
      <c r="A112" s="4" t="str">
        <f t="shared" si="17"/>
        <v>2009OV</v>
      </c>
      <c r="B112" s="1" t="s">
        <v>10</v>
      </c>
      <c r="C112" s="202"/>
      <c r="D112" s="2">
        <v>2009</v>
      </c>
      <c r="E112" s="2" t="s">
        <v>25</v>
      </c>
      <c r="F112" s="2">
        <f t="shared" ca="1" si="16"/>
        <v>17</v>
      </c>
    </row>
    <row r="113" spans="1:6" x14ac:dyDescent="0.25">
      <c r="A113" s="4" t="str">
        <f t="shared" si="17"/>
        <v>2008OV</v>
      </c>
      <c r="B113" s="1" t="s">
        <v>10</v>
      </c>
      <c r="C113" s="202"/>
      <c r="D113" s="2">
        <v>2008</v>
      </c>
      <c r="E113" s="2" t="s">
        <v>25</v>
      </c>
      <c r="F113" s="2">
        <f t="shared" ca="1" si="16"/>
        <v>18</v>
      </c>
    </row>
    <row r="114" spans="1:6" x14ac:dyDescent="0.25">
      <c r="A114" s="4" t="str">
        <f t="shared" si="17"/>
        <v>2007OV</v>
      </c>
      <c r="B114" s="1" t="s">
        <v>10</v>
      </c>
      <c r="C114" s="202"/>
      <c r="D114" s="2">
        <v>2007</v>
      </c>
      <c r="E114" s="2" t="s">
        <v>25</v>
      </c>
      <c r="F114" s="2">
        <f t="shared" ca="1" si="16"/>
        <v>19</v>
      </c>
    </row>
    <row r="115" spans="1:6" x14ac:dyDescent="0.25">
      <c r="A115" s="4" t="str">
        <f t="shared" si="17"/>
        <v>2006OV</v>
      </c>
      <c r="B115" s="1" t="s">
        <v>10</v>
      </c>
      <c r="C115" s="202"/>
      <c r="D115" s="2">
        <v>2006</v>
      </c>
      <c r="E115" s="2" t="s">
        <v>25</v>
      </c>
      <c r="F115" s="2">
        <f t="shared" ca="1" si="16"/>
        <v>20</v>
      </c>
    </row>
    <row r="116" spans="1:6" x14ac:dyDescent="0.25">
      <c r="A116" s="4" t="str">
        <f t="shared" si="17"/>
        <v>2005OV</v>
      </c>
      <c r="B116" s="1" t="s">
        <v>10</v>
      </c>
      <c r="C116" s="202"/>
      <c r="D116" s="2">
        <v>2005</v>
      </c>
      <c r="E116" s="2" t="s">
        <v>25</v>
      </c>
      <c r="F116" s="2">
        <f t="shared" ca="1" si="16"/>
        <v>21</v>
      </c>
    </row>
    <row r="117" spans="1:6" x14ac:dyDescent="0.25">
      <c r="A117" s="4" t="str">
        <f t="shared" si="17"/>
        <v>2004OV</v>
      </c>
      <c r="B117" s="1" t="s">
        <v>10</v>
      </c>
      <c r="C117" s="202"/>
      <c r="D117" s="2">
        <v>2004</v>
      </c>
      <c r="E117" s="2" t="s">
        <v>25</v>
      </c>
      <c r="F117" s="2">
        <f t="shared" ca="1" si="16"/>
        <v>22</v>
      </c>
    </row>
    <row r="118" spans="1:6" x14ac:dyDescent="0.25">
      <c r="A118" s="4" t="str">
        <f t="shared" si="17"/>
        <v>2003OV</v>
      </c>
      <c r="B118" s="1" t="s">
        <v>10</v>
      </c>
      <c r="C118" s="202"/>
      <c r="D118" s="2">
        <v>2003</v>
      </c>
      <c r="E118" s="2" t="s">
        <v>25</v>
      </c>
      <c r="F118" s="2">
        <f t="shared" ca="1" si="16"/>
        <v>23</v>
      </c>
    </row>
    <row r="119" spans="1:6" x14ac:dyDescent="0.25">
      <c r="A119" s="4" t="str">
        <f t="shared" si="17"/>
        <v>2002OV</v>
      </c>
      <c r="B119" s="1" t="s">
        <v>10</v>
      </c>
      <c r="C119" s="202"/>
      <c r="D119" s="2">
        <v>2002</v>
      </c>
      <c r="E119" s="2" t="s">
        <v>25</v>
      </c>
      <c r="F119" s="2">
        <f t="shared" ca="1" si="16"/>
        <v>24</v>
      </c>
    </row>
    <row r="120" spans="1:6" x14ac:dyDescent="0.25">
      <c r="A120" s="4" t="str">
        <f t="shared" si="17"/>
        <v>2001OV</v>
      </c>
      <c r="B120" s="1" t="s">
        <v>10</v>
      </c>
      <c r="C120" s="202"/>
      <c r="D120" s="2">
        <v>2001</v>
      </c>
      <c r="E120" s="2" t="s">
        <v>25</v>
      </c>
      <c r="F120" s="2">
        <f t="shared" ca="1" si="16"/>
        <v>25</v>
      </c>
    </row>
    <row r="121" spans="1:6" x14ac:dyDescent="0.25">
      <c r="A121" s="4" t="str">
        <f t="shared" si="17"/>
        <v>2000OV</v>
      </c>
      <c r="B121" s="1" t="s">
        <v>10</v>
      </c>
      <c r="C121" s="202"/>
      <c r="D121" s="2">
        <v>2000</v>
      </c>
      <c r="E121" s="2" t="s">
        <v>25</v>
      </c>
      <c r="F121" s="2">
        <f t="shared" ca="1" si="16"/>
        <v>26</v>
      </c>
    </row>
    <row r="122" spans="1:6" x14ac:dyDescent="0.25">
      <c r="A122" s="4" t="str">
        <f t="shared" si="17"/>
        <v>1999OV</v>
      </c>
      <c r="B122" s="1" t="s">
        <v>10</v>
      </c>
      <c r="C122" s="202"/>
      <c r="D122" s="2">
        <v>1999</v>
      </c>
      <c r="E122" s="2" t="s">
        <v>25</v>
      </c>
      <c r="F122" s="2">
        <f t="shared" ca="1" si="16"/>
        <v>27</v>
      </c>
    </row>
    <row r="123" spans="1:6" x14ac:dyDescent="0.25">
      <c r="A123" s="4" t="str">
        <f t="shared" si="17"/>
        <v>1998OV</v>
      </c>
      <c r="B123" s="1" t="s">
        <v>10</v>
      </c>
      <c r="C123" s="202"/>
      <c r="D123" s="2">
        <v>1998</v>
      </c>
      <c r="E123" s="2" t="s">
        <v>25</v>
      </c>
      <c r="F123" s="2">
        <f t="shared" ca="1" si="16"/>
        <v>28</v>
      </c>
    </row>
    <row r="124" spans="1:6" x14ac:dyDescent="0.25">
      <c r="A124" s="4" t="str">
        <f t="shared" si="17"/>
        <v>1997OV</v>
      </c>
      <c r="B124" s="1" t="s">
        <v>10</v>
      </c>
      <c r="C124" s="203"/>
      <c r="D124" s="2">
        <v>1997</v>
      </c>
      <c r="E124" s="2" t="s">
        <v>25</v>
      </c>
      <c r="F124" s="2">
        <f t="shared" ca="1" si="16"/>
        <v>29</v>
      </c>
    </row>
    <row r="125" spans="1:6" x14ac:dyDescent="0.25">
      <c r="A125" s="4" t="str">
        <f t="shared" si="17"/>
        <v>1996PX</v>
      </c>
      <c r="B125" s="1" t="s">
        <v>774</v>
      </c>
      <c r="C125" s="201" t="s">
        <v>158</v>
      </c>
      <c r="D125" s="2">
        <v>1996</v>
      </c>
      <c r="E125" s="2" t="s">
        <v>777</v>
      </c>
      <c r="F125" s="2">
        <f t="shared" ca="1" si="16"/>
        <v>30</v>
      </c>
    </row>
    <row r="126" spans="1:6" x14ac:dyDescent="0.25">
      <c r="A126" s="4" t="str">
        <f t="shared" si="17"/>
        <v>1995PX</v>
      </c>
      <c r="B126" s="1" t="s">
        <v>774</v>
      </c>
      <c r="C126" s="202"/>
      <c r="D126" s="2">
        <v>1995</v>
      </c>
      <c r="E126" s="2" t="s">
        <v>777</v>
      </c>
      <c r="F126" s="2">
        <f t="shared" ca="1" si="16"/>
        <v>31</v>
      </c>
    </row>
    <row r="127" spans="1:6" x14ac:dyDescent="0.25">
      <c r="A127" s="4" t="str">
        <f t="shared" si="17"/>
        <v>1994PX</v>
      </c>
      <c r="B127" s="1" t="s">
        <v>774</v>
      </c>
      <c r="C127" s="202"/>
      <c r="D127" s="2">
        <v>1994</v>
      </c>
      <c r="E127" s="2" t="s">
        <v>777</v>
      </c>
      <c r="F127" s="2">
        <f t="shared" ca="1" si="16"/>
        <v>32</v>
      </c>
    </row>
    <row r="128" spans="1:6" x14ac:dyDescent="0.25">
      <c r="A128" s="4" t="str">
        <f t="shared" si="17"/>
        <v>1993PX</v>
      </c>
      <c r="B128" s="1" t="s">
        <v>774</v>
      </c>
      <c r="C128" s="202"/>
      <c r="D128" s="2">
        <v>1993</v>
      </c>
      <c r="E128" s="2" t="s">
        <v>777</v>
      </c>
      <c r="F128" s="2">
        <f t="shared" ca="1" si="16"/>
        <v>33</v>
      </c>
    </row>
    <row r="129" spans="1:6" x14ac:dyDescent="0.25">
      <c r="A129" s="4" t="str">
        <f t="shared" si="17"/>
        <v>1992PX</v>
      </c>
      <c r="B129" s="1" t="s">
        <v>774</v>
      </c>
      <c r="C129" s="202"/>
      <c r="D129" s="2">
        <v>1992</v>
      </c>
      <c r="E129" s="2" t="s">
        <v>777</v>
      </c>
      <c r="F129" s="2">
        <f t="shared" ca="1" si="16"/>
        <v>34</v>
      </c>
    </row>
    <row r="130" spans="1:6" x14ac:dyDescent="0.25">
      <c r="A130" s="4" t="str">
        <f t="shared" si="17"/>
        <v>1991PX</v>
      </c>
      <c r="B130" s="1" t="s">
        <v>774</v>
      </c>
      <c r="C130" s="202"/>
      <c r="D130" s="2">
        <v>1991</v>
      </c>
      <c r="E130" s="2" t="s">
        <v>777</v>
      </c>
      <c r="F130" s="2">
        <f t="shared" ca="1" si="16"/>
        <v>35</v>
      </c>
    </row>
    <row r="131" spans="1:6" x14ac:dyDescent="0.25">
      <c r="A131" s="4" t="str">
        <f t="shared" si="17"/>
        <v>1990PX</v>
      </c>
      <c r="B131" s="1" t="s">
        <v>774</v>
      </c>
      <c r="C131" s="202"/>
      <c r="D131" s="2">
        <v>1990</v>
      </c>
      <c r="E131" s="2" t="s">
        <v>777</v>
      </c>
      <c r="F131" s="2">
        <f t="shared" ca="1" si="16"/>
        <v>36</v>
      </c>
    </row>
    <row r="132" spans="1:6" x14ac:dyDescent="0.25">
      <c r="A132" s="4" t="str">
        <f t="shared" si="17"/>
        <v>1989PX</v>
      </c>
      <c r="B132" s="1" t="s">
        <v>774</v>
      </c>
      <c r="C132" s="202"/>
      <c r="D132" s="2">
        <v>1989</v>
      </c>
      <c r="E132" s="2" t="s">
        <v>777</v>
      </c>
      <c r="F132" s="2">
        <f t="shared" ca="1" si="16"/>
        <v>37</v>
      </c>
    </row>
    <row r="133" spans="1:6" x14ac:dyDescent="0.25">
      <c r="A133" s="4" t="str">
        <f t="shared" si="17"/>
        <v>1988PX</v>
      </c>
      <c r="B133" s="1" t="s">
        <v>774</v>
      </c>
      <c r="C133" s="202"/>
      <c r="D133" s="2">
        <v>1988</v>
      </c>
      <c r="E133" s="2" t="s">
        <v>777</v>
      </c>
      <c r="F133" s="2">
        <f t="shared" ca="1" si="16"/>
        <v>38</v>
      </c>
    </row>
    <row r="134" spans="1:6" x14ac:dyDescent="0.25">
      <c r="A134" s="4" t="str">
        <f t="shared" si="17"/>
        <v>1987PX</v>
      </c>
      <c r="B134" s="1" t="s">
        <v>774</v>
      </c>
      <c r="C134" s="202"/>
      <c r="D134" s="2">
        <v>1987</v>
      </c>
      <c r="E134" s="2" t="s">
        <v>777</v>
      </c>
      <c r="F134" s="2">
        <f t="shared" ca="1" si="16"/>
        <v>39</v>
      </c>
    </row>
    <row r="135" spans="1:6" x14ac:dyDescent="0.25">
      <c r="A135" s="4" t="str">
        <f t="shared" si="17"/>
        <v>1986PX</v>
      </c>
      <c r="B135" s="1" t="s">
        <v>774</v>
      </c>
      <c r="C135" s="202"/>
      <c r="D135" s="2">
        <v>1986</v>
      </c>
      <c r="E135" s="2" t="s">
        <v>777</v>
      </c>
      <c r="F135" s="2">
        <f t="shared" ca="1" si="16"/>
        <v>40</v>
      </c>
    </row>
    <row r="136" spans="1:6" x14ac:dyDescent="0.25">
      <c r="A136" s="4" t="str">
        <f t="shared" si="17"/>
        <v>1985PX</v>
      </c>
      <c r="B136" s="1" t="s">
        <v>774</v>
      </c>
      <c r="C136" s="202"/>
      <c r="D136" s="2">
        <v>1985</v>
      </c>
      <c r="E136" s="2" t="s">
        <v>777</v>
      </c>
      <c r="F136" s="2">
        <f t="shared" ca="1" si="16"/>
        <v>41</v>
      </c>
    </row>
    <row r="137" spans="1:6" x14ac:dyDescent="0.25">
      <c r="A137" s="4" t="str">
        <f t="shared" si="17"/>
        <v>1984PX</v>
      </c>
      <c r="B137" s="1" t="s">
        <v>774</v>
      </c>
      <c r="C137" s="202"/>
      <c r="D137" s="2">
        <v>1984</v>
      </c>
      <c r="E137" s="2" t="s">
        <v>777</v>
      </c>
      <c r="F137" s="2">
        <f t="shared" ca="1" si="16"/>
        <v>42</v>
      </c>
    </row>
    <row r="138" spans="1:6" x14ac:dyDescent="0.25">
      <c r="A138" s="4" t="str">
        <f t="shared" si="17"/>
        <v>1983PX</v>
      </c>
      <c r="B138" s="1" t="s">
        <v>774</v>
      </c>
      <c r="C138" s="202"/>
      <c r="D138" s="2">
        <v>1983</v>
      </c>
      <c r="E138" s="2" t="s">
        <v>777</v>
      </c>
      <c r="F138" s="2">
        <f t="shared" ca="1" si="16"/>
        <v>43</v>
      </c>
    </row>
    <row r="139" spans="1:6" x14ac:dyDescent="0.25">
      <c r="A139" s="4" t="str">
        <f t="shared" si="17"/>
        <v>1982PX</v>
      </c>
      <c r="B139" s="1" t="s">
        <v>774</v>
      </c>
      <c r="C139" s="202"/>
      <c r="D139" s="2">
        <v>1982</v>
      </c>
      <c r="E139" s="2" t="s">
        <v>777</v>
      </c>
      <c r="F139" s="2">
        <f t="shared" ca="1" si="16"/>
        <v>44</v>
      </c>
    </row>
    <row r="140" spans="1:6" x14ac:dyDescent="0.25">
      <c r="A140" s="4" t="str">
        <f t="shared" si="17"/>
        <v>1981PX</v>
      </c>
      <c r="B140" s="1" t="s">
        <v>774</v>
      </c>
      <c r="C140" s="202"/>
      <c r="D140" s="2">
        <v>1981</v>
      </c>
      <c r="E140" s="2" t="s">
        <v>777</v>
      </c>
      <c r="F140" s="2">
        <f t="shared" ca="1" si="16"/>
        <v>45</v>
      </c>
    </row>
    <row r="141" spans="1:6" x14ac:dyDescent="0.25">
      <c r="A141" s="4" t="str">
        <f t="shared" si="17"/>
        <v>1980PX</v>
      </c>
      <c r="B141" s="1" t="s">
        <v>774</v>
      </c>
      <c r="C141" s="202"/>
      <c r="D141" s="2">
        <v>1980</v>
      </c>
      <c r="E141" s="2" t="s">
        <v>777</v>
      </c>
      <c r="F141" s="2">
        <f t="shared" ca="1" si="16"/>
        <v>46</v>
      </c>
    </row>
    <row r="142" spans="1:6" x14ac:dyDescent="0.25">
      <c r="A142" s="4" t="str">
        <f t="shared" si="17"/>
        <v>1979PX</v>
      </c>
      <c r="B142" s="1" t="s">
        <v>774</v>
      </c>
      <c r="C142" s="202"/>
      <c r="D142" s="2">
        <v>1979</v>
      </c>
      <c r="E142" s="2" t="s">
        <v>777</v>
      </c>
      <c r="F142" s="2">
        <f t="shared" ca="1" si="16"/>
        <v>47</v>
      </c>
    </row>
    <row r="143" spans="1:6" x14ac:dyDescent="0.25">
      <c r="A143" s="4" t="str">
        <f t="shared" si="17"/>
        <v>1978PX</v>
      </c>
      <c r="B143" s="1" t="s">
        <v>774</v>
      </c>
      <c r="C143" s="202"/>
      <c r="D143" s="2">
        <v>1978</v>
      </c>
      <c r="E143" s="2" t="s">
        <v>777</v>
      </c>
      <c r="F143" s="2">
        <f t="shared" ca="1" si="16"/>
        <v>48</v>
      </c>
    </row>
    <row r="144" spans="1:6" x14ac:dyDescent="0.25">
      <c r="A144" s="4" t="str">
        <f t="shared" si="17"/>
        <v>1977PX</v>
      </c>
      <c r="B144" s="1" t="s">
        <v>774</v>
      </c>
      <c r="C144" s="202"/>
      <c r="D144" s="2">
        <v>1977</v>
      </c>
      <c r="E144" s="2" t="s">
        <v>777</v>
      </c>
      <c r="F144" s="2">
        <f t="shared" ca="1" si="16"/>
        <v>49</v>
      </c>
    </row>
    <row r="145" spans="1:6" x14ac:dyDescent="0.25">
      <c r="A145" s="4" t="str">
        <f t="shared" si="17"/>
        <v>1976PX</v>
      </c>
      <c r="B145" s="1" t="s">
        <v>774</v>
      </c>
      <c r="C145" s="202"/>
      <c r="D145" s="2">
        <v>1976</v>
      </c>
      <c r="E145" s="2" t="s">
        <v>777</v>
      </c>
      <c r="F145" s="2">
        <f t="shared" ca="1" si="16"/>
        <v>50</v>
      </c>
    </row>
    <row r="146" spans="1:6" x14ac:dyDescent="0.25">
      <c r="A146" s="4" t="str">
        <f t="shared" si="17"/>
        <v>1975PX</v>
      </c>
      <c r="B146" s="1" t="s">
        <v>774</v>
      </c>
      <c r="C146" s="202"/>
      <c r="D146" s="2">
        <v>1975</v>
      </c>
      <c r="E146" s="2" t="s">
        <v>777</v>
      </c>
      <c r="F146" s="2">
        <f t="shared" ca="1" si="16"/>
        <v>51</v>
      </c>
    </row>
    <row r="147" spans="1:6" x14ac:dyDescent="0.25">
      <c r="A147" s="4" t="str">
        <f t="shared" si="17"/>
        <v>1974PX</v>
      </c>
      <c r="B147" s="1" t="s">
        <v>774</v>
      </c>
      <c r="C147" s="202"/>
      <c r="D147" s="2">
        <v>1974</v>
      </c>
      <c r="E147" s="2" t="s">
        <v>777</v>
      </c>
      <c r="F147" s="2">
        <f t="shared" ca="1" si="16"/>
        <v>52</v>
      </c>
    </row>
    <row r="148" spans="1:6" x14ac:dyDescent="0.25">
      <c r="A148" s="4" t="str">
        <f t="shared" si="17"/>
        <v>1973PX</v>
      </c>
      <c r="B148" s="1" t="s">
        <v>774</v>
      </c>
      <c r="C148" s="202"/>
      <c r="D148" s="2">
        <v>1973</v>
      </c>
      <c r="E148" s="2" t="s">
        <v>777</v>
      </c>
      <c r="F148" s="2">
        <f t="shared" ca="1" si="16"/>
        <v>53</v>
      </c>
    </row>
    <row r="149" spans="1:6" x14ac:dyDescent="0.25">
      <c r="A149" s="4" t="str">
        <f t="shared" si="17"/>
        <v>1972PX</v>
      </c>
      <c r="B149" s="1" t="s">
        <v>774</v>
      </c>
      <c r="C149" s="202"/>
      <c r="D149" s="2">
        <v>1972</v>
      </c>
      <c r="E149" s="2" t="s">
        <v>777</v>
      </c>
      <c r="F149" s="2">
        <f t="shared" ca="1" si="16"/>
        <v>54</v>
      </c>
    </row>
    <row r="150" spans="1:6" x14ac:dyDescent="0.25">
      <c r="A150" s="4" t="str">
        <f t="shared" si="17"/>
        <v>1971PX</v>
      </c>
      <c r="B150" s="1" t="s">
        <v>774</v>
      </c>
      <c r="C150" s="202"/>
      <c r="D150" s="2">
        <v>1971</v>
      </c>
      <c r="E150" s="2" t="s">
        <v>777</v>
      </c>
      <c r="F150" s="2">
        <f t="shared" ca="1" si="16"/>
        <v>55</v>
      </c>
    </row>
    <row r="151" spans="1:6" x14ac:dyDescent="0.25">
      <c r="A151" s="4" t="str">
        <f t="shared" si="17"/>
        <v>1970PX</v>
      </c>
      <c r="B151" s="1" t="s">
        <v>774</v>
      </c>
      <c r="C151" s="202"/>
      <c r="D151" s="2">
        <v>1970</v>
      </c>
      <c r="E151" s="2" t="s">
        <v>777</v>
      </c>
      <c r="F151" s="2">
        <f t="shared" ca="1" si="16"/>
        <v>56</v>
      </c>
    </row>
    <row r="152" spans="1:6" x14ac:dyDescent="0.25">
      <c r="A152" s="4" t="str">
        <f t="shared" si="17"/>
        <v>1969PX</v>
      </c>
      <c r="B152" s="1" t="s">
        <v>774</v>
      </c>
      <c r="C152" s="202"/>
      <c r="D152" s="2">
        <v>1969</v>
      </c>
      <c r="E152" s="2" t="s">
        <v>777</v>
      </c>
      <c r="F152" s="2">
        <f t="shared" ca="1" si="16"/>
        <v>57</v>
      </c>
    </row>
    <row r="153" spans="1:6" x14ac:dyDescent="0.25">
      <c r="A153" s="4" t="str">
        <f t="shared" si="17"/>
        <v>1968PX</v>
      </c>
      <c r="B153" s="1" t="s">
        <v>774</v>
      </c>
      <c r="C153" s="202"/>
      <c r="D153" s="2">
        <v>1968</v>
      </c>
      <c r="E153" s="2" t="s">
        <v>777</v>
      </c>
      <c r="F153" s="2">
        <f t="shared" ca="1" si="16"/>
        <v>58</v>
      </c>
    </row>
    <row r="154" spans="1:6" x14ac:dyDescent="0.25">
      <c r="A154" s="4" t="str">
        <f t="shared" si="17"/>
        <v>1967PX</v>
      </c>
      <c r="B154" s="1" t="s">
        <v>774</v>
      </c>
      <c r="C154" s="202"/>
      <c r="D154" s="2">
        <v>1967</v>
      </c>
      <c r="E154" s="2" t="s">
        <v>777</v>
      </c>
      <c r="F154" s="2">
        <f t="shared" ca="1" si="16"/>
        <v>59</v>
      </c>
    </row>
    <row r="155" spans="1:6" x14ac:dyDescent="0.25">
      <c r="A155" s="4" t="str">
        <f t="shared" si="17"/>
        <v>1966PX</v>
      </c>
      <c r="B155" s="1" t="s">
        <v>774</v>
      </c>
      <c r="C155" s="202"/>
      <c r="D155" s="2">
        <v>1966</v>
      </c>
      <c r="E155" s="2" t="s">
        <v>777</v>
      </c>
      <c r="F155" s="2">
        <f t="shared" ca="1" si="16"/>
        <v>60</v>
      </c>
    </row>
    <row r="156" spans="1:6" x14ac:dyDescent="0.25">
      <c r="A156" s="4" t="str">
        <f t="shared" si="17"/>
        <v>1965PX</v>
      </c>
      <c r="B156" s="1" t="s">
        <v>774</v>
      </c>
      <c r="C156" s="202"/>
      <c r="D156" s="2">
        <v>1965</v>
      </c>
      <c r="E156" s="2" t="s">
        <v>777</v>
      </c>
      <c r="F156" s="2">
        <f t="shared" ca="1" si="16"/>
        <v>61</v>
      </c>
    </row>
    <row r="157" spans="1:6" x14ac:dyDescent="0.25">
      <c r="A157" s="4" t="str">
        <f t="shared" si="17"/>
        <v>1964PX</v>
      </c>
      <c r="B157" s="1" t="s">
        <v>774</v>
      </c>
      <c r="C157" s="202"/>
      <c r="D157" s="2">
        <v>1964</v>
      </c>
      <c r="E157" s="2" t="s">
        <v>777</v>
      </c>
      <c r="F157" s="2">
        <f t="shared" ca="1" si="16"/>
        <v>62</v>
      </c>
    </row>
    <row r="158" spans="1:6" x14ac:dyDescent="0.25">
      <c r="A158" s="4" t="str">
        <f t="shared" si="17"/>
        <v>1963PX</v>
      </c>
      <c r="B158" s="1" t="s">
        <v>774</v>
      </c>
      <c r="C158" s="202"/>
      <c r="D158" s="2">
        <v>1963</v>
      </c>
      <c r="E158" s="2" t="s">
        <v>777</v>
      </c>
      <c r="F158" s="2">
        <f t="shared" ca="1" si="16"/>
        <v>63</v>
      </c>
    </row>
    <row r="159" spans="1:6" x14ac:dyDescent="0.25">
      <c r="A159" s="4" t="str">
        <f t="shared" si="17"/>
        <v>1962PX</v>
      </c>
      <c r="B159" s="1" t="s">
        <v>774</v>
      </c>
      <c r="C159" s="202"/>
      <c r="D159" s="2">
        <v>1962</v>
      </c>
      <c r="E159" s="2" t="s">
        <v>777</v>
      </c>
      <c r="F159" s="2">
        <f t="shared" ca="1" si="16"/>
        <v>64</v>
      </c>
    </row>
    <row r="160" spans="1:6" x14ac:dyDescent="0.25">
      <c r="A160" s="4" t="str">
        <f t="shared" si="17"/>
        <v>1961PX</v>
      </c>
      <c r="B160" s="1" t="s">
        <v>774</v>
      </c>
      <c r="C160" s="203"/>
      <c r="D160" s="2">
        <v>1961</v>
      </c>
      <c r="E160" s="2" t="s">
        <v>777</v>
      </c>
      <c r="F160" s="2">
        <f t="shared" ref="F160" ca="1" si="18">YEAR(NOW())-D160</f>
        <v>65</v>
      </c>
    </row>
  </sheetData>
  <sheetProtection algorithmName="SHA-512" hashValue="egvNiYLZosxhiDWFfXgpw5W3XCwJthR1BYtnFjVhM6LXwMTyGaUuH4qtuIGaRcvO83Ce6chvxZ0Li84vjTjCkw==" saltValue="dTpwSamvGpn8NWKDMuNUtA==" spinCount="100000" sheet="1" objects="1" scenarios="1"/>
  <sortState xmlns:xlrd2="http://schemas.microsoft.com/office/spreadsheetml/2017/richdata2" ref="Q3:Q349">
    <sortCondition ref="Q3"/>
  </sortState>
  <mergeCells count="24">
    <mergeCell ref="C125:C160"/>
    <mergeCell ref="C110:C124"/>
    <mergeCell ref="C38:C39"/>
    <mergeCell ref="C40:C41"/>
    <mergeCell ref="C42:C43"/>
    <mergeCell ref="C95:C109"/>
    <mergeCell ref="C59:C94"/>
    <mergeCell ref="C44:C58"/>
    <mergeCell ref="M2:N2"/>
    <mergeCell ref="C34:C37"/>
    <mergeCell ref="C32:C33"/>
    <mergeCell ref="C30:C31"/>
    <mergeCell ref="C26:C27"/>
    <mergeCell ref="C28:C29"/>
    <mergeCell ref="H2:I2"/>
    <mergeCell ref="C15:C17"/>
    <mergeCell ref="C18:C19"/>
    <mergeCell ref="C11:C12"/>
    <mergeCell ref="C3:C4"/>
    <mergeCell ref="C7:C8"/>
    <mergeCell ref="C20:C21"/>
    <mergeCell ref="C22:C23"/>
    <mergeCell ref="C24:C25"/>
    <mergeCell ref="C13:C14"/>
  </mergeCells>
  <phoneticPr fontId="3" type="noConversion"/>
  <pageMargins left="0.7" right="0.7" top="0.75" bottom="0.75" header="0.3" footer="0.3"/>
  <pageSetup paperSize="9" orientation="portrait" horizontalDpi="4294967293" verticalDpi="4294967293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052EC4-36A2-4799-BFA0-345917B8DDB8}">
  <sheetPr codeName="Hoja8">
    <pageSetUpPr fitToPage="1"/>
  </sheetPr>
  <dimension ref="A1:J54"/>
  <sheetViews>
    <sheetView topLeftCell="A6" workbookViewId="0">
      <selection activeCell="B26" sqref="B26"/>
    </sheetView>
  </sheetViews>
  <sheetFormatPr baseColWidth="10" defaultRowHeight="15" x14ac:dyDescent="0.25"/>
  <cols>
    <col min="1" max="1" width="32.5703125" style="14" bestFit="1" customWidth="1"/>
    <col min="2" max="2" width="10.140625" style="142" bestFit="1" customWidth="1"/>
    <col min="3" max="3" width="10.85546875" style="142" customWidth="1"/>
    <col min="4" max="5" width="10.85546875" style="142" bestFit="1" customWidth="1"/>
    <col min="6" max="8" width="6.85546875" style="142" customWidth="1"/>
    <col min="9" max="9" width="11.85546875" style="142" customWidth="1"/>
    <col min="10" max="16384" width="11.42578125" style="14"/>
  </cols>
  <sheetData>
    <row r="1" spans="1:10" ht="18.75" x14ac:dyDescent="0.25">
      <c r="A1" s="207" t="s">
        <v>783</v>
      </c>
      <c r="B1" s="207"/>
      <c r="C1" s="207"/>
      <c r="D1" s="207"/>
      <c r="E1" s="207"/>
      <c r="F1" s="207"/>
      <c r="G1" s="207"/>
      <c r="H1" s="207"/>
      <c r="I1" s="207"/>
      <c r="J1" s="134"/>
    </row>
    <row r="2" spans="1:10" ht="15.75" x14ac:dyDescent="0.25">
      <c r="A2" s="208" t="s">
        <v>784</v>
      </c>
      <c r="B2" s="208"/>
      <c r="C2" s="208"/>
      <c r="D2" s="208"/>
      <c r="E2" s="208"/>
      <c r="F2" s="208"/>
      <c r="G2" s="208"/>
      <c r="H2" s="208"/>
      <c r="I2" s="208"/>
      <c r="J2" s="135"/>
    </row>
    <row r="3" spans="1:10" x14ac:dyDescent="0.25">
      <c r="A3" s="143" t="s">
        <v>785</v>
      </c>
      <c r="B3" s="144" t="s">
        <v>786</v>
      </c>
      <c r="C3" s="145" t="s">
        <v>834</v>
      </c>
      <c r="D3" s="146" t="s">
        <v>835</v>
      </c>
      <c r="E3" s="147" t="s">
        <v>836</v>
      </c>
      <c r="F3" s="148" t="s">
        <v>787</v>
      </c>
      <c r="G3" s="148" t="s">
        <v>788</v>
      </c>
      <c r="H3" s="148" t="s">
        <v>789</v>
      </c>
      <c r="I3" s="144" t="s">
        <v>790</v>
      </c>
      <c r="J3" s="136"/>
    </row>
    <row r="4" spans="1:10" x14ac:dyDescent="0.25">
      <c r="A4" s="149" t="s">
        <v>70</v>
      </c>
      <c r="B4" s="150">
        <v>22</v>
      </c>
      <c r="C4" s="151" t="s">
        <v>893</v>
      </c>
      <c r="D4" s="152" t="s">
        <v>904</v>
      </c>
      <c r="E4" s="152" t="s">
        <v>908</v>
      </c>
      <c r="F4" s="152" t="s">
        <v>764</v>
      </c>
      <c r="G4" s="152" t="s">
        <v>764</v>
      </c>
      <c r="H4" s="152" t="s">
        <v>791</v>
      </c>
      <c r="I4" s="152" t="s">
        <v>792</v>
      </c>
      <c r="J4" s="136"/>
    </row>
    <row r="5" spans="1:10" x14ac:dyDescent="0.25">
      <c r="A5" s="153" t="s">
        <v>172</v>
      </c>
      <c r="B5" s="154">
        <v>27</v>
      </c>
      <c r="C5" s="155" t="s">
        <v>894</v>
      </c>
      <c r="D5" s="155" t="s">
        <v>824</v>
      </c>
      <c r="E5" s="155" t="s">
        <v>909</v>
      </c>
      <c r="F5" s="155" t="s">
        <v>764</v>
      </c>
      <c r="G5" s="155" t="s">
        <v>764</v>
      </c>
      <c r="H5" s="155" t="s">
        <v>793</v>
      </c>
      <c r="I5" s="155" t="s">
        <v>794</v>
      </c>
      <c r="J5" s="136"/>
    </row>
    <row r="6" spans="1:10" x14ac:dyDescent="0.25">
      <c r="A6" s="153" t="s">
        <v>170</v>
      </c>
      <c r="B6" s="154">
        <v>15</v>
      </c>
      <c r="C6" s="155" t="s">
        <v>895</v>
      </c>
      <c r="D6" s="155" t="s">
        <v>825</v>
      </c>
      <c r="E6" s="155" t="s">
        <v>910</v>
      </c>
      <c r="F6" s="155" t="s">
        <v>764</v>
      </c>
      <c r="G6" s="155" t="s">
        <v>764</v>
      </c>
      <c r="H6" s="155" t="s">
        <v>764</v>
      </c>
      <c r="I6" s="155" t="s">
        <v>795</v>
      </c>
      <c r="J6" s="136"/>
    </row>
    <row r="7" spans="1:10" x14ac:dyDescent="0.25">
      <c r="A7" s="153" t="s">
        <v>95</v>
      </c>
      <c r="B7" s="154">
        <v>20</v>
      </c>
      <c r="C7" s="155" t="s">
        <v>896</v>
      </c>
      <c r="D7" s="155" t="s">
        <v>832</v>
      </c>
      <c r="E7" s="155" t="s">
        <v>911</v>
      </c>
      <c r="F7" s="155" t="s">
        <v>764</v>
      </c>
      <c r="G7" s="155" t="s">
        <v>764</v>
      </c>
      <c r="H7" s="155" t="s">
        <v>799</v>
      </c>
      <c r="I7" s="155" t="s">
        <v>796</v>
      </c>
      <c r="J7" s="136"/>
    </row>
    <row r="8" spans="1:10" x14ac:dyDescent="0.25">
      <c r="A8" s="153" t="s">
        <v>96</v>
      </c>
      <c r="B8" s="154">
        <v>7</v>
      </c>
      <c r="C8" s="155">
        <v>15</v>
      </c>
      <c r="D8" s="155">
        <v>55</v>
      </c>
      <c r="E8" s="155">
        <v>95</v>
      </c>
      <c r="F8" s="155" t="s">
        <v>764</v>
      </c>
      <c r="G8" s="155" t="s">
        <v>764</v>
      </c>
      <c r="H8" s="155" t="s">
        <v>764</v>
      </c>
      <c r="I8" s="155" t="s">
        <v>797</v>
      </c>
      <c r="J8" s="136"/>
    </row>
    <row r="9" spans="1:10" x14ac:dyDescent="0.25">
      <c r="A9" s="153" t="s">
        <v>99</v>
      </c>
      <c r="B9" s="154">
        <v>12</v>
      </c>
      <c r="C9" s="155" t="s">
        <v>831</v>
      </c>
      <c r="D9" s="155" t="s">
        <v>897</v>
      </c>
      <c r="E9" s="155" t="s">
        <v>833</v>
      </c>
      <c r="F9" s="155" t="s">
        <v>764</v>
      </c>
      <c r="G9" s="155" t="s">
        <v>764</v>
      </c>
      <c r="H9" s="155" t="s">
        <v>764</v>
      </c>
      <c r="I9" s="155" t="s">
        <v>798</v>
      </c>
      <c r="J9" s="136"/>
    </row>
    <row r="10" spans="1:10" x14ac:dyDescent="0.25">
      <c r="A10" s="153" t="s">
        <v>202</v>
      </c>
      <c r="B10" s="154">
        <v>5</v>
      </c>
      <c r="C10" s="155">
        <v>18</v>
      </c>
      <c r="D10" s="155">
        <v>58</v>
      </c>
      <c r="E10" s="155">
        <v>98</v>
      </c>
      <c r="F10" s="155" t="s">
        <v>764</v>
      </c>
      <c r="G10" s="155" t="s">
        <v>764</v>
      </c>
      <c r="H10" s="155" t="s">
        <v>764</v>
      </c>
      <c r="I10" s="155" t="s">
        <v>800</v>
      </c>
      <c r="J10" s="136"/>
    </row>
    <row r="11" spans="1:10" ht="15.75" thickBot="1" x14ac:dyDescent="0.3">
      <c r="A11" s="156" t="s">
        <v>98</v>
      </c>
      <c r="B11" s="157">
        <v>13</v>
      </c>
      <c r="C11" s="158" t="s">
        <v>801</v>
      </c>
      <c r="D11" s="158" t="s">
        <v>913</v>
      </c>
      <c r="E11" s="158" t="s">
        <v>912</v>
      </c>
      <c r="F11" s="158" t="s">
        <v>764</v>
      </c>
      <c r="G11" s="158" t="s">
        <v>764</v>
      </c>
      <c r="H11" s="158" t="s">
        <v>764</v>
      </c>
      <c r="I11" s="158" t="s">
        <v>802</v>
      </c>
      <c r="J11" s="136"/>
    </row>
    <row r="12" spans="1:10" x14ac:dyDescent="0.25">
      <c r="A12" s="137" t="s">
        <v>166</v>
      </c>
      <c r="B12" s="138">
        <v>4</v>
      </c>
      <c r="C12" s="139">
        <v>21</v>
      </c>
      <c r="D12" s="139">
        <v>61</v>
      </c>
      <c r="E12" s="139">
        <v>101</v>
      </c>
      <c r="F12" s="139" t="s">
        <v>764</v>
      </c>
      <c r="G12" s="139" t="s">
        <v>764</v>
      </c>
      <c r="H12" s="139" t="s">
        <v>764</v>
      </c>
      <c r="I12" s="139" t="s">
        <v>803</v>
      </c>
      <c r="J12" s="136"/>
    </row>
    <row r="13" spans="1:10" x14ac:dyDescent="0.25">
      <c r="A13" s="137" t="s">
        <v>164</v>
      </c>
      <c r="B13" s="138">
        <v>8</v>
      </c>
      <c r="C13" s="139">
        <v>22</v>
      </c>
      <c r="D13" s="139">
        <v>62</v>
      </c>
      <c r="E13" s="139">
        <v>102</v>
      </c>
      <c r="F13" s="139" t="s">
        <v>764</v>
      </c>
      <c r="G13" s="139" t="s">
        <v>764</v>
      </c>
      <c r="H13" s="139" t="s">
        <v>764</v>
      </c>
      <c r="I13" s="139" t="s">
        <v>804</v>
      </c>
      <c r="J13" s="136"/>
    </row>
    <row r="14" spans="1:10" x14ac:dyDescent="0.25">
      <c r="A14" s="137" t="s">
        <v>58</v>
      </c>
      <c r="B14" s="138">
        <v>12</v>
      </c>
      <c r="C14" s="139" t="s">
        <v>901</v>
      </c>
      <c r="D14" s="139" t="s">
        <v>905</v>
      </c>
      <c r="E14" s="139" t="s">
        <v>914</v>
      </c>
      <c r="F14" s="139" t="s">
        <v>764</v>
      </c>
      <c r="G14" s="139" t="s">
        <v>764</v>
      </c>
      <c r="H14" s="139" t="s">
        <v>764</v>
      </c>
      <c r="I14" s="139" t="s">
        <v>805</v>
      </c>
      <c r="J14" s="136"/>
    </row>
    <row r="15" spans="1:10" x14ac:dyDescent="0.25">
      <c r="A15" s="137" t="s">
        <v>59</v>
      </c>
      <c r="B15" s="138">
        <v>6</v>
      </c>
      <c r="C15" s="139">
        <v>25</v>
      </c>
      <c r="D15" s="139">
        <v>65</v>
      </c>
      <c r="E15" s="139">
        <v>105</v>
      </c>
      <c r="F15" s="139" t="s">
        <v>764</v>
      </c>
      <c r="G15" s="139" t="s">
        <v>764</v>
      </c>
      <c r="H15" s="139" t="s">
        <v>764</v>
      </c>
      <c r="I15" s="139" t="s">
        <v>806</v>
      </c>
      <c r="J15" s="136"/>
    </row>
    <row r="16" spans="1:10" x14ac:dyDescent="0.25">
      <c r="A16" s="137" t="s">
        <v>60</v>
      </c>
      <c r="B16" s="138">
        <v>11</v>
      </c>
      <c r="C16" s="139" t="s">
        <v>902</v>
      </c>
      <c r="D16" s="139" t="s">
        <v>826</v>
      </c>
      <c r="E16" s="139" t="s">
        <v>915</v>
      </c>
      <c r="F16" s="139" t="s">
        <v>764</v>
      </c>
      <c r="G16" s="139" t="s">
        <v>764</v>
      </c>
      <c r="H16" s="139" t="s">
        <v>764</v>
      </c>
      <c r="I16" s="139" t="s">
        <v>808</v>
      </c>
      <c r="J16" s="136"/>
    </row>
    <row r="17" spans="1:10" x14ac:dyDescent="0.25">
      <c r="A17" s="137" t="s">
        <v>61</v>
      </c>
      <c r="B17" s="138">
        <v>5</v>
      </c>
      <c r="C17" s="139">
        <v>28</v>
      </c>
      <c r="D17" s="139">
        <v>68</v>
      </c>
      <c r="E17" s="139">
        <v>108</v>
      </c>
      <c r="F17" s="139" t="s">
        <v>764</v>
      </c>
      <c r="G17" s="139" t="s">
        <v>764</v>
      </c>
      <c r="H17" s="139" t="s">
        <v>764</v>
      </c>
      <c r="I17" s="139" t="s">
        <v>809</v>
      </c>
      <c r="J17" s="136"/>
    </row>
    <row r="18" spans="1:10" x14ac:dyDescent="0.25">
      <c r="A18" s="137" t="s">
        <v>205</v>
      </c>
      <c r="B18" s="138">
        <v>9</v>
      </c>
      <c r="C18" s="139" t="s">
        <v>807</v>
      </c>
      <c r="D18" s="139" t="s">
        <v>898</v>
      </c>
      <c r="E18" s="139" t="s">
        <v>827</v>
      </c>
      <c r="F18" s="139" t="s">
        <v>764</v>
      </c>
      <c r="G18" s="139" t="s">
        <v>764</v>
      </c>
      <c r="H18" s="139" t="s">
        <v>764</v>
      </c>
      <c r="I18" s="139" t="s">
        <v>811</v>
      </c>
      <c r="J18" s="136"/>
    </row>
    <row r="19" spans="1:10" x14ac:dyDescent="0.25">
      <c r="A19" s="137" t="s">
        <v>206</v>
      </c>
      <c r="B19" s="138">
        <v>4</v>
      </c>
      <c r="C19" s="139">
        <v>31</v>
      </c>
      <c r="D19" s="139">
        <v>71</v>
      </c>
      <c r="E19" s="139">
        <v>111</v>
      </c>
      <c r="F19" s="139" t="s">
        <v>764</v>
      </c>
      <c r="G19" s="139" t="s">
        <v>764</v>
      </c>
      <c r="H19" s="139" t="s">
        <v>764</v>
      </c>
      <c r="I19" s="139" t="s">
        <v>812</v>
      </c>
      <c r="J19" s="136"/>
    </row>
    <row r="20" spans="1:10" x14ac:dyDescent="0.25">
      <c r="A20" s="137" t="s">
        <v>207</v>
      </c>
      <c r="B20" s="138">
        <v>9</v>
      </c>
      <c r="C20" s="139" t="s">
        <v>810</v>
      </c>
      <c r="D20" s="139" t="s">
        <v>906</v>
      </c>
      <c r="E20" s="139" t="s">
        <v>899</v>
      </c>
      <c r="F20" s="139" t="s">
        <v>764</v>
      </c>
      <c r="G20" s="139" t="s">
        <v>764</v>
      </c>
      <c r="H20" s="139" t="s">
        <v>764</v>
      </c>
      <c r="I20" s="139" t="s">
        <v>813</v>
      </c>
      <c r="J20" s="136"/>
    </row>
    <row r="21" spans="1:10" x14ac:dyDescent="0.25">
      <c r="A21" s="137" t="s">
        <v>208</v>
      </c>
      <c r="B21" s="138">
        <v>4</v>
      </c>
      <c r="C21" s="139">
        <v>34</v>
      </c>
      <c r="D21" s="139">
        <v>74</v>
      </c>
      <c r="E21" s="139">
        <v>114</v>
      </c>
      <c r="F21" s="139" t="s">
        <v>764</v>
      </c>
      <c r="G21" s="139" t="s">
        <v>764</v>
      </c>
      <c r="H21" s="139" t="s">
        <v>764</v>
      </c>
      <c r="I21" s="139" t="s">
        <v>814</v>
      </c>
      <c r="J21" s="136"/>
    </row>
    <row r="22" spans="1:10" x14ac:dyDescent="0.25">
      <c r="A22" s="137" t="s">
        <v>209</v>
      </c>
      <c r="B22" s="138">
        <v>11</v>
      </c>
      <c r="C22" s="139" t="s">
        <v>903</v>
      </c>
      <c r="D22" s="139" t="s">
        <v>907</v>
      </c>
      <c r="E22" s="139" t="s">
        <v>900</v>
      </c>
      <c r="F22" s="139" t="s">
        <v>764</v>
      </c>
      <c r="G22" s="139" t="s">
        <v>764</v>
      </c>
      <c r="H22" s="139" t="s">
        <v>764</v>
      </c>
      <c r="I22" s="139" t="s">
        <v>815</v>
      </c>
      <c r="J22" s="136"/>
    </row>
    <row r="23" spans="1:10" x14ac:dyDescent="0.25">
      <c r="A23" s="137" t="s">
        <v>67</v>
      </c>
      <c r="B23" s="138">
        <v>4</v>
      </c>
      <c r="C23" s="139">
        <v>37</v>
      </c>
      <c r="D23" s="139">
        <v>77</v>
      </c>
      <c r="E23" s="139">
        <v>117</v>
      </c>
      <c r="F23" s="139" t="s">
        <v>764</v>
      </c>
      <c r="G23" s="139" t="s">
        <v>764</v>
      </c>
      <c r="H23" s="139" t="s">
        <v>764</v>
      </c>
      <c r="I23" s="139" t="s">
        <v>816</v>
      </c>
      <c r="J23" s="136"/>
    </row>
    <row r="24" spans="1:10" x14ac:dyDescent="0.25">
      <c r="A24" s="137" t="s">
        <v>774</v>
      </c>
      <c r="B24" s="138">
        <v>5</v>
      </c>
      <c r="C24" s="139">
        <v>38</v>
      </c>
      <c r="D24" s="139">
        <v>78</v>
      </c>
      <c r="E24" s="139">
        <v>118</v>
      </c>
      <c r="F24" s="139" t="s">
        <v>764</v>
      </c>
      <c r="G24" s="139" t="s">
        <v>764</v>
      </c>
      <c r="H24" s="139" t="s">
        <v>764</v>
      </c>
      <c r="I24" s="139" t="s">
        <v>821</v>
      </c>
      <c r="J24" s="136"/>
    </row>
    <row r="25" spans="1:10" x14ac:dyDescent="0.25">
      <c r="A25" s="137" t="s">
        <v>9</v>
      </c>
      <c r="B25" s="138">
        <v>5</v>
      </c>
      <c r="C25" s="139">
        <v>39</v>
      </c>
      <c r="D25" s="139">
        <v>79</v>
      </c>
      <c r="E25" s="139">
        <v>119</v>
      </c>
      <c r="F25" s="139" t="s">
        <v>764</v>
      </c>
      <c r="G25" s="139" t="s">
        <v>764</v>
      </c>
      <c r="H25" s="139" t="s">
        <v>764</v>
      </c>
      <c r="I25" s="139" t="s">
        <v>822</v>
      </c>
      <c r="J25" s="136"/>
    </row>
    <row r="26" spans="1:10" x14ac:dyDescent="0.25">
      <c r="A26" s="137" t="s">
        <v>10</v>
      </c>
      <c r="B26" s="138">
        <v>4</v>
      </c>
      <c r="C26" s="139">
        <v>40</v>
      </c>
      <c r="D26" s="139">
        <v>80</v>
      </c>
      <c r="E26" s="139">
        <v>120</v>
      </c>
      <c r="F26" s="139" t="s">
        <v>764</v>
      </c>
      <c r="G26" s="139" t="s">
        <v>764</v>
      </c>
      <c r="H26" s="139" t="s">
        <v>764</v>
      </c>
      <c r="I26" s="139" t="s">
        <v>823</v>
      </c>
      <c r="J26" s="136"/>
    </row>
    <row r="27" spans="1:10" x14ac:dyDescent="0.25">
      <c r="A27" s="137" t="s">
        <v>88</v>
      </c>
      <c r="B27" s="138">
        <f>SUBTOTAL(109,Tabla2[ENTRIES])</f>
        <v>222</v>
      </c>
      <c r="C27" s="138"/>
      <c r="D27" s="138"/>
      <c r="E27" s="138"/>
      <c r="F27" s="138"/>
      <c r="G27" s="138"/>
      <c r="H27" s="138"/>
      <c r="I27" s="138"/>
      <c r="J27" s="136"/>
    </row>
    <row r="28" spans="1:10" x14ac:dyDescent="0.25">
      <c r="A28" s="140"/>
      <c r="B28" s="141"/>
      <c r="C28" s="141"/>
      <c r="D28" s="141"/>
      <c r="E28" s="141"/>
      <c r="F28" s="141"/>
      <c r="G28" s="141"/>
      <c r="H28" s="141"/>
      <c r="I28" s="141"/>
      <c r="J28" s="136"/>
    </row>
    <row r="29" spans="1:10" x14ac:dyDescent="0.25">
      <c r="A29" s="140"/>
      <c r="B29" s="141"/>
      <c r="C29" s="141"/>
      <c r="D29" s="141"/>
      <c r="E29" s="141"/>
      <c r="F29" s="141"/>
      <c r="G29" s="141"/>
      <c r="H29" s="141"/>
      <c r="I29" s="141"/>
      <c r="J29" s="136"/>
    </row>
    <row r="30" spans="1:10" x14ac:dyDescent="0.25">
      <c r="A30" s="140"/>
      <c r="B30" s="141"/>
      <c r="C30" s="141"/>
      <c r="D30" s="141"/>
      <c r="E30" s="141"/>
      <c r="F30" s="141"/>
      <c r="G30" s="141"/>
      <c r="H30" s="141"/>
      <c r="I30" s="141"/>
      <c r="J30" s="136"/>
    </row>
    <row r="31" spans="1:10" x14ac:dyDescent="0.25">
      <c r="A31" s="140"/>
      <c r="B31" s="141"/>
      <c r="C31" s="141"/>
      <c r="D31" s="141"/>
      <c r="E31" s="141"/>
      <c r="F31" s="141"/>
      <c r="G31" s="141"/>
      <c r="H31" s="141"/>
      <c r="I31" s="141"/>
      <c r="J31" s="136"/>
    </row>
    <row r="32" spans="1:10" x14ac:dyDescent="0.25">
      <c r="A32" s="140"/>
      <c r="B32" s="141"/>
      <c r="C32" s="141"/>
      <c r="D32" s="141"/>
      <c r="E32" s="141"/>
      <c r="F32" s="141"/>
      <c r="G32" s="141"/>
      <c r="H32" s="141"/>
      <c r="I32" s="141"/>
      <c r="J32" s="136"/>
    </row>
    <row r="33" spans="1:10" x14ac:dyDescent="0.25">
      <c r="A33" s="140"/>
      <c r="B33" s="141"/>
      <c r="C33" s="141"/>
      <c r="D33" s="141"/>
      <c r="E33" s="141"/>
      <c r="F33" s="141"/>
      <c r="G33" s="141"/>
      <c r="H33" s="141"/>
      <c r="I33" s="141"/>
      <c r="J33" s="136"/>
    </row>
    <row r="34" spans="1:10" x14ac:dyDescent="0.25">
      <c r="A34" s="140"/>
      <c r="B34" s="141"/>
      <c r="C34" s="141"/>
      <c r="D34" s="141"/>
      <c r="E34" s="141"/>
      <c r="F34" s="141"/>
      <c r="G34" s="141"/>
      <c r="H34" s="141"/>
      <c r="I34" s="141"/>
      <c r="J34" s="136"/>
    </row>
    <row r="35" spans="1:10" x14ac:dyDescent="0.25">
      <c r="A35" s="140"/>
      <c r="B35" s="141"/>
      <c r="C35" s="141"/>
      <c r="D35" s="141"/>
      <c r="E35" s="141"/>
      <c r="F35" s="141"/>
      <c r="G35" s="141"/>
      <c r="H35" s="141"/>
      <c r="I35" s="141"/>
      <c r="J35" s="136"/>
    </row>
    <row r="36" spans="1:10" x14ac:dyDescent="0.25">
      <c r="A36" s="140"/>
      <c r="B36" s="141"/>
      <c r="C36" s="141"/>
      <c r="D36" s="141"/>
      <c r="E36" s="141"/>
      <c r="F36" s="141"/>
      <c r="G36" s="141"/>
      <c r="H36" s="141"/>
      <c r="I36" s="141"/>
      <c r="J36" s="136"/>
    </row>
    <row r="37" spans="1:10" x14ac:dyDescent="0.25">
      <c r="A37" s="140"/>
      <c r="B37" s="141"/>
      <c r="C37" s="141"/>
      <c r="D37" s="141"/>
      <c r="E37" s="141"/>
      <c r="F37" s="141"/>
      <c r="G37" s="141"/>
      <c r="H37" s="141"/>
      <c r="I37" s="141"/>
      <c r="J37" s="136"/>
    </row>
    <row r="38" spans="1:10" x14ac:dyDescent="0.25">
      <c r="A38" s="140"/>
      <c r="B38" s="141"/>
      <c r="C38" s="141"/>
      <c r="D38" s="141"/>
      <c r="E38" s="141"/>
      <c r="F38" s="141"/>
      <c r="G38" s="141"/>
      <c r="H38" s="141"/>
      <c r="I38" s="141"/>
      <c r="J38" s="136"/>
    </row>
    <row r="39" spans="1:10" x14ac:dyDescent="0.25">
      <c r="A39" s="140"/>
      <c r="B39" s="141"/>
      <c r="C39" s="141"/>
      <c r="D39" s="141"/>
      <c r="E39" s="141"/>
      <c r="F39" s="141"/>
      <c r="G39" s="141"/>
      <c r="H39" s="141"/>
      <c r="I39" s="141"/>
      <c r="J39" s="136"/>
    </row>
    <row r="40" spans="1:10" x14ac:dyDescent="0.25">
      <c r="A40" s="140"/>
      <c r="B40" s="141"/>
      <c r="C40" s="141"/>
      <c r="D40" s="141"/>
      <c r="E40" s="141"/>
      <c r="F40" s="141"/>
      <c r="G40" s="141"/>
      <c r="H40" s="141"/>
      <c r="I40" s="141"/>
      <c r="J40" s="136"/>
    </row>
    <row r="41" spans="1:10" x14ac:dyDescent="0.25">
      <c r="A41" s="140"/>
      <c r="B41" s="141"/>
      <c r="C41" s="141"/>
      <c r="D41" s="141"/>
      <c r="E41" s="141"/>
      <c r="F41" s="141"/>
      <c r="G41" s="141"/>
      <c r="H41" s="141"/>
      <c r="I41" s="141"/>
      <c r="J41" s="136"/>
    </row>
    <row r="42" spans="1:10" x14ac:dyDescent="0.25">
      <c r="A42" s="140"/>
      <c r="B42" s="141"/>
      <c r="C42" s="141"/>
      <c r="D42" s="141"/>
      <c r="E42" s="141"/>
      <c r="F42" s="141"/>
      <c r="G42" s="141"/>
      <c r="H42" s="141"/>
      <c r="I42" s="141"/>
      <c r="J42" s="136"/>
    </row>
    <row r="43" spans="1:10" x14ac:dyDescent="0.25">
      <c r="A43" s="140"/>
      <c r="B43" s="141"/>
      <c r="C43" s="141"/>
      <c r="D43" s="141"/>
      <c r="E43" s="141"/>
      <c r="F43" s="141"/>
      <c r="G43" s="141"/>
      <c r="H43" s="141"/>
      <c r="I43" s="141"/>
      <c r="J43" s="136"/>
    </row>
    <row r="44" spans="1:10" x14ac:dyDescent="0.25">
      <c r="A44" s="140"/>
      <c r="B44" s="141"/>
      <c r="C44" s="141"/>
      <c r="D44" s="141"/>
      <c r="E44" s="141"/>
      <c r="F44" s="141"/>
      <c r="G44" s="141"/>
      <c r="H44" s="141"/>
      <c r="I44" s="141"/>
      <c r="J44" s="136"/>
    </row>
    <row r="45" spans="1:10" x14ac:dyDescent="0.25">
      <c r="A45" s="140"/>
      <c r="B45" s="141"/>
      <c r="C45" s="141"/>
      <c r="D45" s="141"/>
      <c r="E45" s="141"/>
      <c r="F45" s="141"/>
      <c r="G45" s="141"/>
      <c r="H45" s="141"/>
      <c r="I45" s="141"/>
      <c r="J45" s="136"/>
    </row>
    <row r="46" spans="1:10" x14ac:dyDescent="0.25">
      <c r="A46" s="140"/>
      <c r="B46" s="141"/>
      <c r="C46" s="141"/>
      <c r="D46" s="141"/>
      <c r="E46" s="141"/>
      <c r="F46" s="141"/>
      <c r="G46" s="141"/>
      <c r="H46" s="141"/>
      <c r="I46" s="141"/>
      <c r="J46" s="136"/>
    </row>
    <row r="47" spans="1:10" x14ac:dyDescent="0.25">
      <c r="A47" s="140"/>
      <c r="B47" s="141"/>
      <c r="C47" s="141"/>
      <c r="D47" s="141"/>
      <c r="E47" s="141"/>
      <c r="F47" s="141"/>
      <c r="G47" s="141"/>
      <c r="H47" s="141"/>
      <c r="I47" s="141"/>
      <c r="J47" s="136"/>
    </row>
    <row r="48" spans="1:10" x14ac:dyDescent="0.25">
      <c r="A48" s="140"/>
      <c r="B48" s="141"/>
      <c r="C48" s="141"/>
      <c r="D48" s="141"/>
      <c r="E48" s="141"/>
      <c r="F48" s="141"/>
      <c r="G48" s="141"/>
      <c r="H48" s="141"/>
      <c r="I48" s="141"/>
      <c r="J48" s="136"/>
    </row>
    <row r="49" spans="1:10" x14ac:dyDescent="0.25">
      <c r="A49" s="140"/>
      <c r="B49" s="141"/>
      <c r="C49" s="141"/>
      <c r="D49" s="141"/>
      <c r="E49" s="141"/>
      <c r="F49" s="141"/>
      <c r="G49" s="141"/>
      <c r="H49" s="141"/>
      <c r="I49" s="141"/>
      <c r="J49" s="136"/>
    </row>
    <row r="50" spans="1:10" x14ac:dyDescent="0.25">
      <c r="A50" s="140"/>
      <c r="B50" s="141"/>
      <c r="C50" s="141"/>
      <c r="D50" s="141"/>
      <c r="E50" s="141"/>
      <c r="F50" s="141"/>
      <c r="G50" s="141"/>
      <c r="H50" s="141"/>
      <c r="I50" s="141"/>
      <c r="J50" s="136"/>
    </row>
    <row r="51" spans="1:10" x14ac:dyDescent="0.25">
      <c r="A51" s="140"/>
      <c r="B51" s="141"/>
      <c r="C51" s="141"/>
      <c r="D51" s="141"/>
      <c r="E51" s="141"/>
      <c r="F51" s="141"/>
      <c r="G51" s="141"/>
      <c r="H51" s="141"/>
      <c r="I51" s="141"/>
      <c r="J51" s="136"/>
    </row>
    <row r="52" spans="1:10" x14ac:dyDescent="0.25">
      <c r="A52" s="140"/>
      <c r="B52" s="141"/>
      <c r="C52" s="141"/>
      <c r="D52" s="141"/>
      <c r="E52" s="141"/>
      <c r="F52" s="141"/>
      <c r="G52" s="141"/>
      <c r="H52" s="141"/>
      <c r="I52" s="141"/>
      <c r="J52" s="136"/>
    </row>
    <row r="53" spans="1:10" x14ac:dyDescent="0.25">
      <c r="A53" s="140"/>
      <c r="B53" s="141"/>
      <c r="C53" s="141"/>
      <c r="D53" s="141"/>
      <c r="E53" s="141"/>
      <c r="F53" s="141"/>
      <c r="G53" s="141"/>
      <c r="H53" s="141"/>
      <c r="I53" s="141"/>
      <c r="J53" s="136"/>
    </row>
    <row r="54" spans="1:10" x14ac:dyDescent="0.25">
      <c r="J54" s="136"/>
    </row>
  </sheetData>
  <mergeCells count="2">
    <mergeCell ref="A1:I1"/>
    <mergeCell ref="A2:I2"/>
  </mergeCells>
  <pageMargins left="0.7" right="0.7" top="0.75" bottom="0.75" header="0.3" footer="0.3"/>
  <pageSetup scale="84" fitToHeight="0" orientation="portrait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46CF7E-5F03-47C5-8C75-84AF64A04197}">
  <sheetPr codeName="Hoja9"/>
  <dimension ref="A2:B28"/>
  <sheetViews>
    <sheetView zoomScale="85" zoomScaleNormal="85" workbookViewId="0">
      <selection activeCell="B3" sqref="B3:B27"/>
    </sheetView>
  </sheetViews>
  <sheetFormatPr baseColWidth="10" defaultRowHeight="15" x14ac:dyDescent="0.25"/>
  <cols>
    <col min="1" max="1" width="34.5703125" bestFit="1" customWidth="1"/>
    <col min="2" max="2" width="27.140625" bestFit="1" customWidth="1"/>
  </cols>
  <sheetData>
    <row r="2" spans="1:2" x14ac:dyDescent="0.25">
      <c r="A2" s="33" t="s">
        <v>16</v>
      </c>
      <c r="B2" s="33" t="s">
        <v>191</v>
      </c>
    </row>
    <row r="3" spans="1:2" x14ac:dyDescent="0.25">
      <c r="A3" s="86" t="s">
        <v>70</v>
      </c>
      <c r="B3" s="33">
        <f>COUNTIF('INSCRIPCIONES NUEVOS'!$L$7:$L$233,Tabla1[[#This Row],[CATEGORIA]])</f>
        <v>0</v>
      </c>
    </row>
    <row r="4" spans="1:2" x14ac:dyDescent="0.25">
      <c r="A4" s="86" t="s">
        <v>172</v>
      </c>
      <c r="B4" s="33">
        <f>COUNTIF('INSCRIPCIONES NUEVOS'!$L$7:$L$233,Tabla1[[#This Row],[CATEGORIA]])</f>
        <v>0</v>
      </c>
    </row>
    <row r="5" spans="1:2" x14ac:dyDescent="0.25">
      <c r="A5" s="86" t="s">
        <v>170</v>
      </c>
      <c r="B5" s="33">
        <f>COUNTIF('INSCRIPCIONES NUEVOS'!$L$7:$L$233,Tabla1[[#This Row],[CATEGORIA]])</f>
        <v>0</v>
      </c>
    </row>
    <row r="6" spans="1:2" x14ac:dyDescent="0.25">
      <c r="A6" s="86" t="s">
        <v>98</v>
      </c>
      <c r="B6" s="33">
        <f>COUNTIF('INSCRIPCIONES NUEVOS'!$L$7:$L$233,Tabla1[[#This Row],[CATEGORIA]])</f>
        <v>0</v>
      </c>
    </row>
    <row r="7" spans="1:2" x14ac:dyDescent="0.25">
      <c r="A7" s="86" t="s">
        <v>99</v>
      </c>
      <c r="B7" s="33">
        <f>COUNTIF('INSCRIPCIONES NUEVOS'!$L$7:$L$233,Tabla1[[#This Row],[CATEGORIA]])</f>
        <v>0</v>
      </c>
    </row>
    <row r="8" spans="1:2" x14ac:dyDescent="0.25">
      <c r="A8" s="86" t="s">
        <v>202</v>
      </c>
      <c r="B8" s="33">
        <f>COUNTIF('INSCRIPCIONES NUEVOS'!$L$7:$L$233,Tabla1[[#This Row],[CATEGORIA]])</f>
        <v>0</v>
      </c>
    </row>
    <row r="9" spans="1:2" x14ac:dyDescent="0.25">
      <c r="A9" s="86" t="s">
        <v>95</v>
      </c>
      <c r="B9" s="33">
        <f>COUNTIF('INSCRIPCIONES NUEVOS'!$L$7:$L$233,Tabla1[[#This Row],[CATEGORIA]])</f>
        <v>0</v>
      </c>
    </row>
    <row r="10" spans="1:2" x14ac:dyDescent="0.25">
      <c r="A10" s="86" t="s">
        <v>96</v>
      </c>
      <c r="B10" s="33">
        <f>COUNTIF('INSCRIPCIONES NUEVOS'!$L$7:$L$233,Tabla1[[#This Row],[CATEGORIA]])</f>
        <v>0</v>
      </c>
    </row>
    <row r="11" spans="1:2" x14ac:dyDescent="0.25">
      <c r="A11" s="86" t="s">
        <v>166</v>
      </c>
      <c r="B11" s="33">
        <f>COUNTIF('INSCRIPCIONES NUEVOS'!$L$7:$L$233,Tabla1[[#This Row],[CATEGORIA]])</f>
        <v>0</v>
      </c>
    </row>
    <row r="12" spans="1:2" x14ac:dyDescent="0.25">
      <c r="A12" s="86" t="s">
        <v>167</v>
      </c>
      <c r="B12" s="33">
        <f>COUNTIF('INSCRIPCIONES NUEVOS'!$L$7:$L$233,Tabla1[[#This Row],[CATEGORIA]])</f>
        <v>0</v>
      </c>
    </row>
    <row r="13" spans="1:2" x14ac:dyDescent="0.25">
      <c r="A13" s="86" t="s">
        <v>164</v>
      </c>
      <c r="B13" s="33">
        <f>COUNTIF('INSCRIPCIONES NUEVOS'!$L$7:$L$233,Tabla1[[#This Row],[CATEGORIA]])</f>
        <v>0</v>
      </c>
    </row>
    <row r="14" spans="1:2" x14ac:dyDescent="0.25">
      <c r="A14" s="86" t="s">
        <v>165</v>
      </c>
      <c r="B14" s="33">
        <f>COUNTIF('INSCRIPCIONES NUEVOS'!$L$7:$L$233,Tabla1[[#This Row],[CATEGORIA]])</f>
        <v>0</v>
      </c>
    </row>
    <row r="15" spans="1:2" x14ac:dyDescent="0.25">
      <c r="A15" s="86" t="s">
        <v>57</v>
      </c>
      <c r="B15" s="33">
        <f>COUNTIF('INSCRIPCIONES NUEVOS'!$L$7:$L$233,Tabla1[[#This Row],[CATEGORIA]])</f>
        <v>0</v>
      </c>
    </row>
    <row r="16" spans="1:2" x14ac:dyDescent="0.25">
      <c r="A16" s="86" t="s">
        <v>58</v>
      </c>
      <c r="B16" s="33">
        <f>COUNTIF('INSCRIPCIONES NUEVOS'!$L$7:$L$233,Tabla1[[#This Row],[CATEGORIA]])</f>
        <v>0</v>
      </c>
    </row>
    <row r="17" spans="1:2" x14ac:dyDescent="0.25">
      <c r="A17" s="86" t="s">
        <v>59</v>
      </c>
      <c r="B17" s="33">
        <f>COUNTIF('INSCRIPCIONES NUEVOS'!$L$7:$L$233,Tabla1[[#This Row],[CATEGORIA]])</f>
        <v>0</v>
      </c>
    </row>
    <row r="18" spans="1:2" x14ac:dyDescent="0.25">
      <c r="A18" s="86" t="s">
        <v>60</v>
      </c>
      <c r="B18" s="33">
        <f>COUNTIF('INSCRIPCIONES NUEVOS'!$L$7:$L$233,Tabla1[[#This Row],[CATEGORIA]])</f>
        <v>0</v>
      </c>
    </row>
    <row r="19" spans="1:2" x14ac:dyDescent="0.25">
      <c r="A19" s="86" t="s">
        <v>61</v>
      </c>
      <c r="B19" s="33">
        <f>COUNTIF('INSCRIPCIONES NUEVOS'!$L$7:$L$233,Tabla1[[#This Row],[CATEGORIA]])</f>
        <v>0</v>
      </c>
    </row>
    <row r="20" spans="1:2" x14ac:dyDescent="0.25">
      <c r="A20" s="86" t="s">
        <v>205</v>
      </c>
      <c r="B20" s="33">
        <f>COUNTIF('INSCRIPCIONES NUEVOS'!$L$7:$L$233,Tabla1[[#This Row],[CATEGORIA]])</f>
        <v>0</v>
      </c>
    </row>
    <row r="21" spans="1:2" x14ac:dyDescent="0.25">
      <c r="A21" s="86" t="s">
        <v>206</v>
      </c>
      <c r="B21" s="33">
        <f>COUNTIF('INSCRIPCIONES NUEVOS'!$L$7:$L$233,Tabla1[[#This Row],[CATEGORIA]])</f>
        <v>0</v>
      </c>
    </row>
    <row r="22" spans="1:2" x14ac:dyDescent="0.25">
      <c r="A22" s="86" t="s">
        <v>207</v>
      </c>
      <c r="B22" s="33">
        <f>COUNTIF('INSCRIPCIONES NUEVOS'!$L$7:$L$233,Tabla1[[#This Row],[CATEGORIA]])</f>
        <v>0</v>
      </c>
    </row>
    <row r="23" spans="1:2" x14ac:dyDescent="0.25">
      <c r="A23" s="86" t="s">
        <v>208</v>
      </c>
      <c r="B23" s="33">
        <f>COUNTIF('INSCRIPCIONES NUEVOS'!$L$7:$L$233,Tabla1[[#This Row],[CATEGORIA]])</f>
        <v>0</v>
      </c>
    </row>
    <row r="24" spans="1:2" x14ac:dyDescent="0.25">
      <c r="A24" s="86" t="s">
        <v>209</v>
      </c>
      <c r="B24" s="33">
        <f>COUNTIF('INSCRIPCIONES NUEVOS'!$L$7:$L$233,Tabla1[[#This Row],[CATEGORIA]])</f>
        <v>0</v>
      </c>
    </row>
    <row r="25" spans="1:2" x14ac:dyDescent="0.25">
      <c r="A25" s="86" t="s">
        <v>67</v>
      </c>
      <c r="B25" s="33">
        <f>COUNTIF('INSCRIPCIONES NUEVOS'!$L$7:$L$233,Tabla1[[#This Row],[CATEGORIA]])</f>
        <v>0</v>
      </c>
    </row>
    <row r="26" spans="1:2" x14ac:dyDescent="0.25">
      <c r="A26" s="86" t="s">
        <v>9</v>
      </c>
      <c r="B26" s="33">
        <f>COUNTIF('INSCRIPCIONES NUEVOS'!$L$7:$L$233,Tabla1[[#This Row],[CATEGORIA]])</f>
        <v>0</v>
      </c>
    </row>
    <row r="27" spans="1:2" x14ac:dyDescent="0.25">
      <c r="A27" s="86" t="s">
        <v>10</v>
      </c>
      <c r="B27" s="33">
        <f>COUNTIF('INSCRIPCIONES NUEVOS'!$L$7:$L$233,Tabla1[[#This Row],[CATEGORIA]])</f>
        <v>0</v>
      </c>
    </row>
    <row r="28" spans="1:2" x14ac:dyDescent="0.25">
      <c r="A28" s="86" t="s">
        <v>107</v>
      </c>
      <c r="B28" s="33">
        <f>SUBTOTAL(109,Tabla1['# DEPORTISTAS])</f>
        <v>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14</vt:i4>
      </vt:variant>
    </vt:vector>
  </HeadingPairs>
  <TitlesOfParts>
    <vt:vector size="18" baseType="lpstr">
      <vt:lpstr>BASE DE DATOS 2026</vt:lpstr>
      <vt:lpstr>INSCRIPCIONES</vt:lpstr>
      <vt:lpstr>INSCRIPCIONES NUEVOS</vt:lpstr>
      <vt:lpstr>CATEGORIAS</vt:lpstr>
      <vt:lpstr>'BASE DE DATOS 2026'!Área_de_impresión</vt:lpstr>
      <vt:lpstr>Hoja4!Área_de_impresión</vt:lpstr>
      <vt:lpstr>'INSCRIPCIONES NUEVOS'!Área_de_impresión</vt:lpstr>
      <vt:lpstr>oc!Área_de_impresión</vt:lpstr>
      <vt:lpstr>VALIDA!Área_de_impresión</vt:lpstr>
      <vt:lpstr>BASE2026</vt:lpstr>
      <vt:lpstr>CATEGORIAS</vt:lpstr>
      <vt:lpstr>NH</vt:lpstr>
      <vt:lpstr>NIVEL</vt:lpstr>
      <vt:lpstr>NIVELES</vt:lpstr>
      <vt:lpstr>'BASE DE DATOS 2026'!Títulos_a_imprimir</vt:lpstr>
      <vt:lpstr>INSCRIPCIONES!Títulos_a_imprimir</vt:lpstr>
      <vt:lpstr>'INSCRIPCIONES NUEVOS'!Títulos_a_imprimir</vt:lpstr>
      <vt:lpstr>VALORES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BETO</dc:creator>
  <cp:lastModifiedBy>USUARIO</cp:lastModifiedBy>
  <cp:lastPrinted>2026-06-13T22:08:58Z</cp:lastPrinted>
  <dcterms:created xsi:type="dcterms:W3CDTF">2022-03-26T14:33:03Z</dcterms:created>
  <dcterms:modified xsi:type="dcterms:W3CDTF">2026-06-16T18:51:09Z</dcterms:modified>
</cp:coreProperties>
</file>